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4961\PycharmProjects\Juno-2.1\SourceTable\"/>
    </mc:Choice>
  </mc:AlternateContent>
  <xr:revisionPtr revIDLastSave="0" documentId="13_ncr:1_{FFC47405-DCDA-4286-89D1-3B1830F85456}" xr6:coauthVersionLast="46" xr6:coauthVersionMax="46" xr10:uidLastSave="{00000000-0000-0000-0000-000000000000}"/>
  <bookViews>
    <workbookView xWindow="38280" yWindow="-120" windowWidth="38640" windowHeight="21840" tabRatio="500" xr2:uid="{00000000-000D-0000-FFFF-FFFF00000000}"/>
  </bookViews>
  <sheets>
    <sheet name="运行数据" sheetId="1" r:id="rId1"/>
    <sheet name="厌氧" sheetId="2" r:id="rId2"/>
    <sheet name="Sheet1" sheetId="3" r:id="rId3"/>
  </sheets>
  <definedNames>
    <definedName name="_xlnm._FilterDatabase" localSheetId="0" hidden="1">运行数据!$A$6:$HY$735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I719" i="2" l="1"/>
  <c r="AA719" i="2"/>
  <c r="AT719" i="2" s="1"/>
  <c r="AU719" i="2" s="1"/>
  <c r="W719" i="2"/>
  <c r="AS719" i="2" s="1"/>
  <c r="D719" i="2"/>
  <c r="AU718" i="2"/>
  <c r="AT718" i="2"/>
  <c r="AI718" i="2"/>
  <c r="AB718" i="2"/>
  <c r="AA718" i="2"/>
  <c r="W718" i="2"/>
  <c r="D718" i="2"/>
  <c r="AT717" i="2"/>
  <c r="AU717" i="2" s="1"/>
  <c r="AS717" i="2"/>
  <c r="AI717" i="2"/>
  <c r="AB717" i="2"/>
  <c r="AA717" i="2"/>
  <c r="X717" i="2"/>
  <c r="W717" i="2"/>
  <c r="Z717" i="2" s="1"/>
  <c r="Y717" i="2" s="1"/>
  <c r="AV717" i="2" s="1"/>
  <c r="D717" i="2"/>
  <c r="AT716" i="2"/>
  <c r="AU716" i="2" s="1"/>
  <c r="AI716" i="2"/>
  <c r="AA716" i="2"/>
  <c r="AB716" i="2" s="1"/>
  <c r="W716" i="2"/>
  <c r="D716" i="2"/>
  <c r="AS715" i="2"/>
  <c r="AI715" i="2"/>
  <c r="AW715" i="2" s="1"/>
  <c r="AA715" i="2"/>
  <c r="AT715" i="2" s="1"/>
  <c r="AU715" i="2" s="1"/>
  <c r="X715" i="2"/>
  <c r="W715" i="2"/>
  <c r="Z715" i="2" s="1"/>
  <c r="Y715" i="2" s="1"/>
  <c r="AV715" i="2" s="1"/>
  <c r="D715" i="2"/>
  <c r="AW714" i="2"/>
  <c r="AV714" i="2"/>
  <c r="AS714" i="2"/>
  <c r="AR714" i="2"/>
  <c r="AI714" i="2"/>
  <c r="AB714" i="2"/>
  <c r="AA714" i="2"/>
  <c r="AT714" i="2" s="1"/>
  <c r="AU714" i="2" s="1"/>
  <c r="Z714" i="2"/>
  <c r="Y714" i="2"/>
  <c r="W714" i="2"/>
  <c r="X714" i="2" s="1"/>
  <c r="D714" i="2"/>
  <c r="AT713" i="2"/>
  <c r="AU713" i="2" s="1"/>
  <c r="AI713" i="2"/>
  <c r="AB713" i="2"/>
  <c r="AA713" i="2"/>
  <c r="W713" i="2"/>
  <c r="AS713" i="2" s="1"/>
  <c r="D713" i="2"/>
  <c r="AI712" i="2"/>
  <c r="AA712" i="2"/>
  <c r="Z712" i="2"/>
  <c r="W712" i="2"/>
  <c r="AS712" i="2" s="1"/>
  <c r="D712" i="2"/>
  <c r="AT711" i="2"/>
  <c r="AU711" i="2" s="1"/>
  <c r="AI711" i="2"/>
  <c r="AW711" i="2" s="1"/>
  <c r="AB711" i="2"/>
  <c r="AA711" i="2"/>
  <c r="Z711" i="2"/>
  <c r="Y711" i="2"/>
  <c r="AV711" i="2" s="1"/>
  <c r="X711" i="2"/>
  <c r="W711" i="2"/>
  <c r="AS711" i="2" s="1"/>
  <c r="D711" i="2"/>
  <c r="AI710" i="2"/>
  <c r="AA710" i="2"/>
  <c r="W710" i="2"/>
  <c r="D710" i="2"/>
  <c r="AT709" i="2"/>
  <c r="AU709" i="2" s="1"/>
  <c r="AS709" i="2"/>
  <c r="AI709" i="2"/>
  <c r="AW709" i="2" s="1"/>
  <c r="AB709" i="2"/>
  <c r="AA709" i="2"/>
  <c r="X709" i="2"/>
  <c r="W709" i="2"/>
  <c r="Z709" i="2" s="1"/>
  <c r="Y709" i="2" s="1"/>
  <c r="AV709" i="2" s="1"/>
  <c r="D709" i="2"/>
  <c r="AT708" i="2"/>
  <c r="AU708" i="2" s="1"/>
  <c r="AI708" i="2"/>
  <c r="AA708" i="2"/>
  <c r="AB708" i="2" s="1"/>
  <c r="W708" i="2"/>
  <c r="D708" i="2"/>
  <c r="AS707" i="2"/>
  <c r="AI707" i="2"/>
  <c r="AA707" i="2"/>
  <c r="AT707" i="2" s="1"/>
  <c r="AU707" i="2" s="1"/>
  <c r="X707" i="2"/>
  <c r="W707" i="2"/>
  <c r="Z707" i="2" s="1"/>
  <c r="Y707" i="2" s="1"/>
  <c r="AV707" i="2" s="1"/>
  <c r="D707" i="2"/>
  <c r="AW706" i="2"/>
  <c r="AS706" i="2"/>
  <c r="AR706" i="2"/>
  <c r="AI706" i="2"/>
  <c r="AB706" i="2"/>
  <c r="AA706" i="2"/>
  <c r="AT706" i="2" s="1"/>
  <c r="AU706" i="2" s="1"/>
  <c r="Z706" i="2"/>
  <c r="Y706" i="2" s="1"/>
  <c r="AV706" i="2" s="1"/>
  <c r="W706" i="2"/>
  <c r="X706" i="2" s="1"/>
  <c r="D706" i="2"/>
  <c r="AT705" i="2"/>
  <c r="AU705" i="2" s="1"/>
  <c r="AI705" i="2"/>
  <c r="AB705" i="2"/>
  <c r="AA705" i="2"/>
  <c r="W705" i="2"/>
  <c r="AS705" i="2" s="1"/>
  <c r="D705" i="2"/>
  <c r="AI704" i="2"/>
  <c r="AA704" i="2"/>
  <c r="Z704" i="2"/>
  <c r="W704" i="2"/>
  <c r="AS704" i="2" s="1"/>
  <c r="D704" i="2"/>
  <c r="AT703" i="2"/>
  <c r="AU703" i="2" s="1"/>
  <c r="AI703" i="2"/>
  <c r="AW703" i="2" s="1"/>
  <c r="AB703" i="2"/>
  <c r="AA703" i="2"/>
  <c r="Z703" i="2"/>
  <c r="Y703" i="2"/>
  <c r="AV703" i="2" s="1"/>
  <c r="X703" i="2"/>
  <c r="W703" i="2"/>
  <c r="AS703" i="2" s="1"/>
  <c r="D703" i="2"/>
  <c r="AI702" i="2"/>
  <c r="AA702" i="2"/>
  <c r="W702" i="2"/>
  <c r="D702" i="2"/>
  <c r="AT701" i="2"/>
  <c r="AU701" i="2" s="1"/>
  <c r="AS701" i="2"/>
  <c r="AI701" i="2"/>
  <c r="AW701" i="2" s="1"/>
  <c r="AB701" i="2"/>
  <c r="AA701" i="2"/>
  <c r="X701" i="2"/>
  <c r="W701" i="2"/>
  <c r="Z701" i="2" s="1"/>
  <c r="Y701" i="2" s="1"/>
  <c r="AV701" i="2" s="1"/>
  <c r="D701" i="2"/>
  <c r="AT700" i="2"/>
  <c r="AU700" i="2" s="1"/>
  <c r="AI700" i="2"/>
  <c r="AA700" i="2"/>
  <c r="AB700" i="2" s="1"/>
  <c r="W700" i="2"/>
  <c r="D700" i="2"/>
  <c r="AS699" i="2"/>
  <c r="AI699" i="2"/>
  <c r="AA699" i="2"/>
  <c r="AT699" i="2" s="1"/>
  <c r="AU699" i="2" s="1"/>
  <c r="X699" i="2"/>
  <c r="W699" i="2"/>
  <c r="Z699" i="2" s="1"/>
  <c r="Y699" i="2" s="1"/>
  <c r="AV699" i="2" s="1"/>
  <c r="D699" i="2"/>
  <c r="AW698" i="2"/>
  <c r="AS698" i="2"/>
  <c r="AR698" i="2"/>
  <c r="AI698" i="2"/>
  <c r="AB698" i="2"/>
  <c r="AA698" i="2"/>
  <c r="AT698" i="2" s="1"/>
  <c r="AU698" i="2" s="1"/>
  <c r="Z698" i="2"/>
  <c r="Y698" i="2" s="1"/>
  <c r="AV698" i="2" s="1"/>
  <c r="W698" i="2"/>
  <c r="X698" i="2" s="1"/>
  <c r="D698" i="2"/>
  <c r="AT697" i="2"/>
  <c r="AU697" i="2" s="1"/>
  <c r="AI697" i="2"/>
  <c r="AB697" i="2"/>
  <c r="AA697" i="2"/>
  <c r="W697" i="2"/>
  <c r="AS697" i="2" s="1"/>
  <c r="D697" i="2"/>
  <c r="AI696" i="2"/>
  <c r="AA696" i="2"/>
  <c r="Z696" i="2"/>
  <c r="W696" i="2"/>
  <c r="AS696" i="2" s="1"/>
  <c r="D696" i="2"/>
  <c r="AT695" i="2"/>
  <c r="AU695" i="2" s="1"/>
  <c r="AI695" i="2"/>
  <c r="AW695" i="2" s="1"/>
  <c r="AB695" i="2"/>
  <c r="AA695" i="2"/>
  <c r="Z695" i="2"/>
  <c r="Y695" i="2"/>
  <c r="AV695" i="2" s="1"/>
  <c r="X695" i="2"/>
  <c r="W695" i="2"/>
  <c r="AS695" i="2" s="1"/>
  <c r="D695" i="2"/>
  <c r="AI694" i="2"/>
  <c r="AA694" i="2"/>
  <c r="W694" i="2"/>
  <c r="D694" i="2"/>
  <c r="AT693" i="2"/>
  <c r="AU693" i="2" s="1"/>
  <c r="AS693" i="2"/>
  <c r="AI693" i="2"/>
  <c r="AW693" i="2" s="1"/>
  <c r="AB693" i="2"/>
  <c r="AA693" i="2"/>
  <c r="X693" i="2"/>
  <c r="W693" i="2"/>
  <c r="Z693" i="2" s="1"/>
  <c r="Y693" i="2" s="1"/>
  <c r="AV693" i="2" s="1"/>
  <c r="D693" i="2"/>
  <c r="AT692" i="2"/>
  <c r="AU692" i="2" s="1"/>
  <c r="AI692" i="2"/>
  <c r="AA692" i="2"/>
  <c r="AB692" i="2" s="1"/>
  <c r="W692" i="2"/>
  <c r="D692" i="2"/>
  <c r="AS691" i="2"/>
  <c r="AI691" i="2"/>
  <c r="AA691" i="2"/>
  <c r="AT691" i="2" s="1"/>
  <c r="AU691" i="2" s="1"/>
  <c r="X691" i="2"/>
  <c r="W691" i="2"/>
  <c r="Z691" i="2" s="1"/>
  <c r="Y691" i="2" s="1"/>
  <c r="AV691" i="2" s="1"/>
  <c r="D691" i="2"/>
  <c r="AW690" i="2"/>
  <c r="AS690" i="2"/>
  <c r="AR690" i="2"/>
  <c r="AI690" i="2"/>
  <c r="AB690" i="2"/>
  <c r="AA690" i="2"/>
  <c r="AT690" i="2" s="1"/>
  <c r="AU690" i="2" s="1"/>
  <c r="Z690" i="2"/>
  <c r="Y690" i="2" s="1"/>
  <c r="AV690" i="2" s="1"/>
  <c r="W690" i="2"/>
  <c r="X690" i="2" s="1"/>
  <c r="D690" i="2"/>
  <c r="AT689" i="2"/>
  <c r="AU689" i="2" s="1"/>
  <c r="AI689" i="2"/>
  <c r="AB689" i="2"/>
  <c r="AA689" i="2"/>
  <c r="W689" i="2"/>
  <c r="AS689" i="2" s="1"/>
  <c r="D689" i="2"/>
  <c r="AI688" i="2"/>
  <c r="AA688" i="2"/>
  <c r="Z688" i="2"/>
  <c r="W688" i="2"/>
  <c r="AS688" i="2" s="1"/>
  <c r="D688" i="2"/>
  <c r="AT687" i="2"/>
  <c r="AU687" i="2" s="1"/>
  <c r="AI687" i="2"/>
  <c r="AW687" i="2" s="1"/>
  <c r="AB687" i="2"/>
  <c r="AA687" i="2"/>
  <c r="Z687" i="2"/>
  <c r="Y687" i="2"/>
  <c r="AV687" i="2" s="1"/>
  <c r="X687" i="2"/>
  <c r="W687" i="2"/>
  <c r="AS687" i="2" s="1"/>
  <c r="D687" i="2"/>
  <c r="AI686" i="2"/>
  <c r="AA686" i="2"/>
  <c r="W686" i="2"/>
  <c r="X686" i="2" s="1"/>
  <c r="D686" i="2"/>
  <c r="AV685" i="2"/>
  <c r="AT685" i="2"/>
  <c r="AU685" i="2" s="1"/>
  <c r="AS685" i="2"/>
  <c r="AI685" i="2"/>
  <c r="AW685" i="2" s="1"/>
  <c r="AB685" i="2"/>
  <c r="AA685" i="2"/>
  <c r="Y685" i="2"/>
  <c r="X685" i="2"/>
  <c r="W685" i="2"/>
  <c r="Z685" i="2" s="1"/>
  <c r="D685" i="2"/>
  <c r="AI684" i="2"/>
  <c r="AA684" i="2"/>
  <c r="AB684" i="2" s="1"/>
  <c r="W684" i="2"/>
  <c r="D684" i="2"/>
  <c r="AS683" i="2"/>
  <c r="AI683" i="2"/>
  <c r="AB683" i="2"/>
  <c r="AA683" i="2"/>
  <c r="AT683" i="2" s="1"/>
  <c r="AU683" i="2" s="1"/>
  <c r="X683" i="2"/>
  <c r="W683" i="2"/>
  <c r="Z683" i="2" s="1"/>
  <c r="Y683" i="2" s="1"/>
  <c r="AV683" i="2" s="1"/>
  <c r="D683" i="2"/>
  <c r="AW682" i="2"/>
  <c r="AV682" i="2"/>
  <c r="AS682" i="2"/>
  <c r="AR682" i="2"/>
  <c r="AI682" i="2"/>
  <c r="AB682" i="2"/>
  <c r="AA682" i="2"/>
  <c r="AT682" i="2" s="1"/>
  <c r="AU682" i="2" s="1"/>
  <c r="Z682" i="2"/>
  <c r="Y682" i="2"/>
  <c r="W682" i="2"/>
  <c r="X682" i="2" s="1"/>
  <c r="D682" i="2"/>
  <c r="AT681" i="2"/>
  <c r="AU681" i="2" s="1"/>
  <c r="AI681" i="2"/>
  <c r="AB681" i="2"/>
  <c r="AA681" i="2"/>
  <c r="X681" i="2"/>
  <c r="W681" i="2"/>
  <c r="D681" i="2"/>
  <c r="AI680" i="2"/>
  <c r="AA680" i="2"/>
  <c r="W680" i="2"/>
  <c r="AS680" i="2" s="1"/>
  <c r="D680" i="2"/>
  <c r="AT679" i="2"/>
  <c r="AU679" i="2" s="1"/>
  <c r="AI679" i="2"/>
  <c r="AW679" i="2" s="1"/>
  <c r="AB679" i="2"/>
  <c r="AA679" i="2"/>
  <c r="Z679" i="2"/>
  <c r="Y679" i="2"/>
  <c r="AV679" i="2" s="1"/>
  <c r="X679" i="2"/>
  <c r="W679" i="2"/>
  <c r="AS679" i="2" s="1"/>
  <c r="D679" i="2"/>
  <c r="AI678" i="2"/>
  <c r="AA678" i="2"/>
  <c r="W678" i="2"/>
  <c r="D678" i="2"/>
  <c r="AU677" i="2"/>
  <c r="AT677" i="2"/>
  <c r="AS677" i="2"/>
  <c r="AI677" i="2"/>
  <c r="AB677" i="2"/>
  <c r="AA677" i="2"/>
  <c r="X677" i="2"/>
  <c r="W677" i="2"/>
  <c r="Z677" i="2" s="1"/>
  <c r="Y677" i="2" s="1"/>
  <c r="AV677" i="2" s="1"/>
  <c r="D677" i="2"/>
  <c r="AW676" i="2"/>
  <c r="AV676" i="2"/>
  <c r="AT676" i="2"/>
  <c r="AU676" i="2" s="1"/>
  <c r="AS676" i="2"/>
  <c r="AR676" i="2"/>
  <c r="AI676" i="2"/>
  <c r="AA676" i="2"/>
  <c r="AB676" i="2" s="1"/>
  <c r="Z676" i="2"/>
  <c r="Y676" i="2" s="1"/>
  <c r="W676" i="2"/>
  <c r="X676" i="2" s="1"/>
  <c r="D676" i="2"/>
  <c r="AS675" i="2"/>
  <c r="AI675" i="2"/>
  <c r="AB675" i="2"/>
  <c r="AA675" i="2"/>
  <c r="AT675" i="2" s="1"/>
  <c r="AU675" i="2" s="1"/>
  <c r="X675" i="2"/>
  <c r="W675" i="2"/>
  <c r="Z675" i="2" s="1"/>
  <c r="Y675" i="2" s="1"/>
  <c r="AV675" i="2" s="1"/>
  <c r="D675" i="2"/>
  <c r="AI674" i="2"/>
  <c r="AA674" i="2"/>
  <c r="AT674" i="2" s="1"/>
  <c r="AU674" i="2" s="1"/>
  <c r="W674" i="2"/>
  <c r="X674" i="2" s="1"/>
  <c r="D674" i="2"/>
  <c r="AT673" i="2"/>
  <c r="AU673" i="2" s="1"/>
  <c r="AI673" i="2"/>
  <c r="AW673" i="2" s="1"/>
  <c r="AR673" i="2" s="1"/>
  <c r="AB673" i="2"/>
  <c r="AA673" i="2"/>
  <c r="Z673" i="2"/>
  <c r="Y673" i="2"/>
  <c r="AV673" i="2" s="1"/>
  <c r="X673" i="2"/>
  <c r="W673" i="2"/>
  <c r="AS673" i="2" s="1"/>
  <c r="D673" i="2"/>
  <c r="AI672" i="2"/>
  <c r="AA672" i="2"/>
  <c r="W672" i="2"/>
  <c r="AS672" i="2" s="1"/>
  <c r="D672" i="2"/>
  <c r="AW671" i="2"/>
  <c r="AT671" i="2"/>
  <c r="AU671" i="2" s="1"/>
  <c r="AI671" i="2"/>
  <c r="AB671" i="2"/>
  <c r="AA671" i="2"/>
  <c r="Z671" i="2"/>
  <c r="Y671" i="2"/>
  <c r="AV671" i="2" s="1"/>
  <c r="X671" i="2"/>
  <c r="W671" i="2"/>
  <c r="AS671" i="2" s="1"/>
  <c r="D671" i="2"/>
  <c r="AW670" i="2"/>
  <c r="AV670" i="2"/>
  <c r="AS670" i="2"/>
  <c r="AR670" i="2"/>
  <c r="AI670" i="2"/>
  <c r="AA670" i="2"/>
  <c r="Z670" i="2"/>
  <c r="Y670" i="2" s="1"/>
  <c r="W670" i="2"/>
  <c r="X670" i="2" s="1"/>
  <c r="D670" i="2"/>
  <c r="AT669" i="2"/>
  <c r="AU669" i="2" s="1"/>
  <c r="AS669" i="2"/>
  <c r="AI669" i="2"/>
  <c r="AB669" i="2"/>
  <c r="AA669" i="2"/>
  <c r="X669" i="2"/>
  <c r="W669" i="2"/>
  <c r="Z669" i="2" s="1"/>
  <c r="Y669" i="2" s="1"/>
  <c r="AV669" i="2" s="1"/>
  <c r="D669" i="2"/>
  <c r="AW668" i="2"/>
  <c r="AR668" i="2" s="1"/>
  <c r="AT668" i="2"/>
  <c r="AU668" i="2" s="1"/>
  <c r="AS668" i="2"/>
  <c r="AI668" i="2"/>
  <c r="AA668" i="2"/>
  <c r="AB668" i="2" s="1"/>
  <c r="Z668" i="2"/>
  <c r="Y668" i="2" s="1"/>
  <c r="AV668" i="2" s="1"/>
  <c r="W668" i="2"/>
  <c r="X668" i="2" s="1"/>
  <c r="D668" i="2"/>
  <c r="AS667" i="2"/>
  <c r="AI667" i="2"/>
  <c r="AW667" i="2" s="1"/>
  <c r="AA667" i="2"/>
  <c r="X667" i="2"/>
  <c r="W667" i="2"/>
  <c r="Z667" i="2" s="1"/>
  <c r="Y667" i="2" s="1"/>
  <c r="AV667" i="2" s="1"/>
  <c r="D667" i="2"/>
  <c r="AI666" i="2"/>
  <c r="AB666" i="2"/>
  <c r="AA666" i="2"/>
  <c r="AT666" i="2" s="1"/>
  <c r="AU666" i="2" s="1"/>
  <c r="W666" i="2"/>
  <c r="X666" i="2" s="1"/>
  <c r="D666" i="2"/>
  <c r="AU665" i="2"/>
  <c r="AT665" i="2"/>
  <c r="AI665" i="2"/>
  <c r="AB665" i="2"/>
  <c r="AA665" i="2"/>
  <c r="Z665" i="2"/>
  <c r="Y665" i="2" s="1"/>
  <c r="AV665" i="2" s="1"/>
  <c r="X665" i="2"/>
  <c r="W665" i="2"/>
  <c r="AS665" i="2" s="1"/>
  <c r="D665" i="2"/>
  <c r="AS664" i="2"/>
  <c r="AI664" i="2"/>
  <c r="AA664" i="2"/>
  <c r="Z664" i="2"/>
  <c r="W664" i="2"/>
  <c r="X664" i="2" s="1"/>
  <c r="D664" i="2"/>
  <c r="AU663" i="2"/>
  <c r="AT663" i="2"/>
  <c r="AI663" i="2"/>
  <c r="AW663" i="2" s="1"/>
  <c r="AB663" i="2"/>
  <c r="AA663" i="2"/>
  <c r="Z663" i="2"/>
  <c r="Y663" i="2"/>
  <c r="AV663" i="2" s="1"/>
  <c r="X663" i="2"/>
  <c r="W663" i="2"/>
  <c r="AS663" i="2" s="1"/>
  <c r="D663" i="2"/>
  <c r="AI662" i="2"/>
  <c r="AA662" i="2"/>
  <c r="W662" i="2"/>
  <c r="X662" i="2" s="1"/>
  <c r="D662" i="2"/>
  <c r="AT661" i="2"/>
  <c r="AU661" i="2" s="1"/>
  <c r="AS661" i="2"/>
  <c r="AI661" i="2"/>
  <c r="AW661" i="2" s="1"/>
  <c r="AB661" i="2"/>
  <c r="AA661" i="2"/>
  <c r="AR661" i="2" s="1"/>
  <c r="Y661" i="2"/>
  <c r="AV661" i="2" s="1"/>
  <c r="X661" i="2"/>
  <c r="W661" i="2"/>
  <c r="Z661" i="2" s="1"/>
  <c r="D661" i="2"/>
  <c r="AI660" i="2"/>
  <c r="AW660" i="2" s="1"/>
  <c r="AA660" i="2"/>
  <c r="AB660" i="2" s="1"/>
  <c r="Z660" i="2"/>
  <c r="Y660" i="2" s="1"/>
  <c r="AV660" i="2" s="1"/>
  <c r="W660" i="2"/>
  <c r="X660" i="2" s="1"/>
  <c r="D660" i="2"/>
  <c r="AT659" i="2"/>
  <c r="AU659" i="2" s="1"/>
  <c r="AS659" i="2"/>
  <c r="AI659" i="2"/>
  <c r="AB659" i="2"/>
  <c r="AA659" i="2"/>
  <c r="X659" i="2"/>
  <c r="W659" i="2"/>
  <c r="Z659" i="2" s="1"/>
  <c r="Y659" i="2" s="1"/>
  <c r="AV659" i="2" s="1"/>
  <c r="D659" i="2"/>
  <c r="AS658" i="2"/>
  <c r="AI658" i="2"/>
  <c r="AA658" i="2"/>
  <c r="Z658" i="2"/>
  <c r="W658" i="2"/>
  <c r="X658" i="2" s="1"/>
  <c r="D658" i="2"/>
  <c r="AT657" i="2"/>
  <c r="AU657" i="2" s="1"/>
  <c r="AI657" i="2"/>
  <c r="AB657" i="2"/>
  <c r="AA657" i="2"/>
  <c r="X657" i="2"/>
  <c r="W657" i="2"/>
  <c r="AS657" i="2" s="1"/>
  <c r="D657" i="2"/>
  <c r="AW656" i="2"/>
  <c r="AR656" i="2" s="1"/>
  <c r="AV656" i="2"/>
  <c r="AS656" i="2"/>
  <c r="AI656" i="2"/>
  <c r="AA656" i="2"/>
  <c r="Z656" i="2"/>
  <c r="Y656" i="2" s="1"/>
  <c r="X656" i="2"/>
  <c r="W656" i="2"/>
  <c r="D656" i="2"/>
  <c r="AT655" i="2"/>
  <c r="AU655" i="2" s="1"/>
  <c r="AI655" i="2"/>
  <c r="AW655" i="2" s="1"/>
  <c r="AB655" i="2"/>
  <c r="AA655" i="2"/>
  <c r="Z655" i="2"/>
  <c r="Y655" i="2"/>
  <c r="AV655" i="2" s="1"/>
  <c r="X655" i="2"/>
  <c r="W655" i="2"/>
  <c r="AS655" i="2" s="1"/>
  <c r="D655" i="2"/>
  <c r="AI654" i="2"/>
  <c r="AA654" i="2"/>
  <c r="Z654" i="2"/>
  <c r="Y654" i="2" s="1"/>
  <c r="AV654" i="2" s="1"/>
  <c r="W654" i="2"/>
  <c r="X654" i="2" s="1"/>
  <c r="D654" i="2"/>
  <c r="AV653" i="2"/>
  <c r="AT653" i="2"/>
  <c r="AU653" i="2" s="1"/>
  <c r="AS653" i="2"/>
  <c r="AI653" i="2"/>
  <c r="AW653" i="2" s="1"/>
  <c r="AB653" i="2"/>
  <c r="AA653" i="2"/>
  <c r="Y653" i="2"/>
  <c r="X653" i="2"/>
  <c r="W653" i="2"/>
  <c r="Z653" i="2" s="1"/>
  <c r="D653" i="2"/>
  <c r="AT652" i="2"/>
  <c r="AU652" i="2" s="1"/>
  <c r="AI652" i="2"/>
  <c r="AA652" i="2"/>
  <c r="AB652" i="2" s="1"/>
  <c r="W652" i="2"/>
  <c r="D652" i="2"/>
  <c r="AS651" i="2"/>
  <c r="AI651" i="2"/>
  <c r="AA651" i="2"/>
  <c r="AT651" i="2" s="1"/>
  <c r="AU651" i="2" s="1"/>
  <c r="Y651" i="2"/>
  <c r="AV651" i="2" s="1"/>
  <c r="X651" i="2"/>
  <c r="W651" i="2"/>
  <c r="Z651" i="2" s="1"/>
  <c r="D651" i="2"/>
  <c r="AW650" i="2"/>
  <c r="AV650" i="2"/>
  <c r="AT650" i="2"/>
  <c r="AU650" i="2" s="1"/>
  <c r="AS650" i="2"/>
  <c r="AI650" i="2"/>
  <c r="AA650" i="2"/>
  <c r="AR650" i="2" s="1"/>
  <c r="Z650" i="2"/>
  <c r="Y650" i="2"/>
  <c r="W650" i="2"/>
  <c r="X650" i="2" s="1"/>
  <c r="D650" i="2"/>
  <c r="AU649" i="2"/>
  <c r="AT649" i="2"/>
  <c r="AI649" i="2"/>
  <c r="AB649" i="2"/>
  <c r="AA649" i="2"/>
  <c r="Z649" i="2"/>
  <c r="Y649" i="2" s="1"/>
  <c r="AV649" i="2" s="1"/>
  <c r="X649" i="2"/>
  <c r="W649" i="2"/>
  <c r="AS649" i="2" s="1"/>
  <c r="D649" i="2"/>
  <c r="AI648" i="2"/>
  <c r="AB648" i="2"/>
  <c r="AA648" i="2"/>
  <c r="AT648" i="2" s="1"/>
  <c r="AU648" i="2" s="1"/>
  <c r="W648" i="2"/>
  <c r="AS648" i="2" s="1"/>
  <c r="D648" i="2"/>
  <c r="AW647" i="2"/>
  <c r="AU647" i="2"/>
  <c r="AT647" i="2"/>
  <c r="AI647" i="2"/>
  <c r="AB647" i="2"/>
  <c r="AA647" i="2"/>
  <c r="Z647" i="2"/>
  <c r="Y647" i="2"/>
  <c r="AV647" i="2" s="1"/>
  <c r="X647" i="2"/>
  <c r="W647" i="2"/>
  <c r="AS647" i="2" s="1"/>
  <c r="D647" i="2"/>
  <c r="AW646" i="2"/>
  <c r="AV646" i="2"/>
  <c r="AS646" i="2"/>
  <c r="AR646" i="2"/>
  <c r="AI646" i="2"/>
  <c r="AA646" i="2"/>
  <c r="Z646" i="2"/>
  <c r="Y646" i="2" s="1"/>
  <c r="X646" i="2"/>
  <c r="W646" i="2"/>
  <c r="D646" i="2"/>
  <c r="AU645" i="2"/>
  <c r="AT645" i="2"/>
  <c r="AS645" i="2"/>
  <c r="AI645" i="2"/>
  <c r="AB645" i="2"/>
  <c r="AA645" i="2"/>
  <c r="X645" i="2"/>
  <c r="W645" i="2"/>
  <c r="Z645" i="2" s="1"/>
  <c r="Y645" i="2" s="1"/>
  <c r="AV645" i="2" s="1"/>
  <c r="D645" i="2"/>
  <c r="AI644" i="2"/>
  <c r="AA644" i="2"/>
  <c r="AB644" i="2" s="1"/>
  <c r="W644" i="2"/>
  <c r="X644" i="2" s="1"/>
  <c r="D644" i="2"/>
  <c r="AV643" i="2"/>
  <c r="AU643" i="2"/>
  <c r="AT643" i="2"/>
  <c r="AS643" i="2"/>
  <c r="AI643" i="2"/>
  <c r="AW643" i="2" s="1"/>
  <c r="AR643" i="2" s="1"/>
  <c r="AB643" i="2"/>
  <c r="AA643" i="2"/>
  <c r="Y643" i="2"/>
  <c r="X643" i="2"/>
  <c r="W643" i="2"/>
  <c r="Z643" i="2" s="1"/>
  <c r="D643" i="2"/>
  <c r="AS642" i="2"/>
  <c r="AI642" i="2"/>
  <c r="AA642" i="2"/>
  <c r="AT642" i="2" s="1"/>
  <c r="AU642" i="2" s="1"/>
  <c r="Z642" i="2"/>
  <c r="AW642" i="2" s="1"/>
  <c r="AR642" i="2" s="1"/>
  <c r="Y642" i="2"/>
  <c r="AV642" i="2" s="1"/>
  <c r="W642" i="2"/>
  <c r="X642" i="2" s="1"/>
  <c r="D642" i="2"/>
  <c r="AU641" i="2"/>
  <c r="AT641" i="2"/>
  <c r="AI641" i="2"/>
  <c r="AB641" i="2"/>
  <c r="AA641" i="2"/>
  <c r="X641" i="2"/>
  <c r="W641" i="2"/>
  <c r="AS641" i="2" s="1"/>
  <c r="D641" i="2"/>
  <c r="AS640" i="2"/>
  <c r="AI640" i="2"/>
  <c r="AB640" i="2"/>
  <c r="AA640" i="2"/>
  <c r="AT640" i="2" s="1"/>
  <c r="AU640" i="2" s="1"/>
  <c r="W640" i="2"/>
  <c r="Z640" i="2" s="1"/>
  <c r="D640" i="2"/>
  <c r="AU639" i="2"/>
  <c r="AT639" i="2"/>
  <c r="AI639" i="2"/>
  <c r="AB639" i="2"/>
  <c r="AA639" i="2"/>
  <c r="Z639" i="2"/>
  <c r="Y639" i="2" s="1"/>
  <c r="AV639" i="2" s="1"/>
  <c r="X639" i="2"/>
  <c r="W639" i="2"/>
  <c r="AS639" i="2" s="1"/>
  <c r="D639" i="2"/>
  <c r="AI638" i="2"/>
  <c r="AA638" i="2"/>
  <c r="Z638" i="2"/>
  <c r="Y638" i="2" s="1"/>
  <c r="AV638" i="2" s="1"/>
  <c r="X638" i="2"/>
  <c r="W638" i="2"/>
  <c r="AS638" i="2" s="1"/>
  <c r="D638" i="2"/>
  <c r="AU637" i="2"/>
  <c r="AT637" i="2"/>
  <c r="AS637" i="2"/>
  <c r="AI637" i="2"/>
  <c r="AW637" i="2" s="1"/>
  <c r="AB637" i="2"/>
  <c r="AA637" i="2"/>
  <c r="X637" i="2"/>
  <c r="W637" i="2"/>
  <c r="Z637" i="2" s="1"/>
  <c r="Y637" i="2" s="1"/>
  <c r="AV637" i="2" s="1"/>
  <c r="D637" i="2"/>
  <c r="AV636" i="2"/>
  <c r="AS636" i="2"/>
  <c r="AI636" i="2"/>
  <c r="AW636" i="2" s="1"/>
  <c r="AA636" i="2"/>
  <c r="Z636" i="2"/>
  <c r="Y636" i="2" s="1"/>
  <c r="W636" i="2"/>
  <c r="X636" i="2" s="1"/>
  <c r="D636" i="2"/>
  <c r="AS635" i="2"/>
  <c r="AI635" i="2"/>
  <c r="AB635" i="2"/>
  <c r="AA635" i="2"/>
  <c r="AT635" i="2" s="1"/>
  <c r="AU635" i="2" s="1"/>
  <c r="X635" i="2"/>
  <c r="W635" i="2"/>
  <c r="Z635" i="2" s="1"/>
  <c r="Y635" i="2" s="1"/>
  <c r="AV635" i="2" s="1"/>
  <c r="D635" i="2"/>
  <c r="AI634" i="2"/>
  <c r="AA634" i="2"/>
  <c r="AT634" i="2" s="1"/>
  <c r="AU634" i="2" s="1"/>
  <c r="W634" i="2"/>
  <c r="X634" i="2" s="1"/>
  <c r="D634" i="2"/>
  <c r="AU633" i="2"/>
  <c r="AT633" i="2"/>
  <c r="AI633" i="2"/>
  <c r="AW633" i="2" s="1"/>
  <c r="AR633" i="2" s="1"/>
  <c r="AB633" i="2"/>
  <c r="AA633" i="2"/>
  <c r="Z633" i="2"/>
  <c r="Y633" i="2" s="1"/>
  <c r="AV633" i="2" s="1"/>
  <c r="W633" i="2"/>
  <c r="AS633" i="2" s="1"/>
  <c r="D633" i="2"/>
  <c r="AI632" i="2"/>
  <c r="AB632" i="2"/>
  <c r="AA632" i="2"/>
  <c r="AT632" i="2" s="1"/>
  <c r="AU632" i="2" s="1"/>
  <c r="W632" i="2"/>
  <c r="D632" i="2"/>
  <c r="AW631" i="2"/>
  <c r="AU631" i="2"/>
  <c r="AT631" i="2"/>
  <c r="AI631" i="2"/>
  <c r="AB631" i="2"/>
  <c r="AA631" i="2"/>
  <c r="Z631" i="2"/>
  <c r="Y631" i="2"/>
  <c r="AV631" i="2" s="1"/>
  <c r="X631" i="2"/>
  <c r="W631" i="2"/>
  <c r="AS631" i="2" s="1"/>
  <c r="D631" i="2"/>
  <c r="AW630" i="2"/>
  <c r="AR630" i="2" s="1"/>
  <c r="AV630" i="2"/>
  <c r="AS630" i="2"/>
  <c r="AI630" i="2"/>
  <c r="AA630" i="2"/>
  <c r="Z630" i="2"/>
  <c r="Y630" i="2" s="1"/>
  <c r="X630" i="2"/>
  <c r="W630" i="2"/>
  <c r="D630" i="2"/>
  <c r="AT629" i="2"/>
  <c r="AU629" i="2" s="1"/>
  <c r="AS629" i="2"/>
  <c r="AI629" i="2"/>
  <c r="AW629" i="2" s="1"/>
  <c r="AB629" i="2"/>
  <c r="AA629" i="2"/>
  <c r="AR629" i="2" s="1"/>
  <c r="Y629" i="2"/>
  <c r="AV629" i="2" s="1"/>
  <c r="X629" i="2"/>
  <c r="W629" i="2"/>
  <c r="Z629" i="2" s="1"/>
  <c r="D629" i="2"/>
  <c r="AI628" i="2"/>
  <c r="AA628" i="2"/>
  <c r="AB628" i="2" s="1"/>
  <c r="Z628" i="2"/>
  <c r="Y628" i="2" s="1"/>
  <c r="AV628" i="2" s="1"/>
  <c r="W628" i="2"/>
  <c r="X628" i="2" s="1"/>
  <c r="D628" i="2"/>
  <c r="AT627" i="2"/>
  <c r="AU627" i="2" s="1"/>
  <c r="AS627" i="2"/>
  <c r="AI627" i="2"/>
  <c r="AB627" i="2"/>
  <c r="AA627" i="2"/>
  <c r="X627" i="2"/>
  <c r="W627" i="2"/>
  <c r="Z627" i="2" s="1"/>
  <c r="Y627" i="2" s="1"/>
  <c r="AV627" i="2" s="1"/>
  <c r="D627" i="2"/>
  <c r="AW626" i="2"/>
  <c r="AS626" i="2"/>
  <c r="AI626" i="2"/>
  <c r="AB626" i="2"/>
  <c r="AA626" i="2"/>
  <c r="Z626" i="2"/>
  <c r="Y626" i="2" s="1"/>
  <c r="AV626" i="2" s="1"/>
  <c r="W626" i="2"/>
  <c r="X626" i="2" s="1"/>
  <c r="D626" i="2"/>
  <c r="AU625" i="2"/>
  <c r="AT625" i="2"/>
  <c r="AI625" i="2"/>
  <c r="AB625" i="2"/>
  <c r="AA625" i="2"/>
  <c r="Z625" i="2"/>
  <c r="Y625" i="2" s="1"/>
  <c r="AV625" i="2" s="1"/>
  <c r="W625" i="2"/>
  <c r="AS625" i="2" s="1"/>
  <c r="D625" i="2"/>
  <c r="AU624" i="2"/>
  <c r="AT624" i="2"/>
  <c r="AA624" i="2"/>
  <c r="AB624" i="2" s="1"/>
  <c r="Z624" i="2"/>
  <c r="Y624" i="2" s="1"/>
  <c r="X624" i="2"/>
  <c r="W624" i="2"/>
  <c r="AS624" i="2" s="1"/>
  <c r="D624" i="2"/>
  <c r="AS623" i="2"/>
  <c r="AB623" i="2"/>
  <c r="AA623" i="2"/>
  <c r="AT623" i="2" s="1"/>
  <c r="AU623" i="2" s="1"/>
  <c r="X623" i="2"/>
  <c r="W623" i="2"/>
  <c r="Z623" i="2" s="1"/>
  <c r="Y623" i="2" s="1"/>
  <c r="D623" i="2"/>
  <c r="AT614" i="2"/>
  <c r="AU614" i="2" s="1"/>
  <c r="AI614" i="2"/>
  <c r="AB614" i="2"/>
  <c r="AA614" i="2"/>
  <c r="W614" i="2"/>
  <c r="X614" i="2" s="1"/>
  <c r="D614" i="2"/>
  <c r="AS613" i="2"/>
  <c r="AR613" i="2"/>
  <c r="AB613" i="2"/>
  <c r="AA613" i="2"/>
  <c r="AT613" i="2" s="1"/>
  <c r="AU613" i="2" s="1"/>
  <c r="Z613" i="2"/>
  <c r="AW613" i="2" s="1"/>
  <c r="W613" i="2"/>
  <c r="X613" i="2" s="1"/>
  <c r="D613" i="2"/>
  <c r="AA612" i="2"/>
  <c r="Z612" i="2"/>
  <c r="AW612" i="2" s="1"/>
  <c r="W612" i="2"/>
  <c r="AS612" i="2" s="1"/>
  <c r="D612" i="2"/>
  <c r="AW611" i="2"/>
  <c r="AU611" i="2"/>
  <c r="AT611" i="2"/>
  <c r="AI611" i="2"/>
  <c r="AB611" i="2"/>
  <c r="AA611" i="2"/>
  <c r="W611" i="2"/>
  <c r="Z611" i="2" s="1"/>
  <c r="Y611" i="2" s="1"/>
  <c r="AV611" i="2" s="1"/>
  <c r="D611" i="2"/>
  <c r="AT610" i="2"/>
  <c r="AU610" i="2" s="1"/>
  <c r="AS610" i="2"/>
  <c r="AI610" i="2"/>
  <c r="AA610" i="2"/>
  <c r="AB610" i="2" s="1"/>
  <c r="W610" i="2"/>
  <c r="X610" i="2" s="1"/>
  <c r="D610" i="2"/>
  <c r="AS609" i="2"/>
  <c r="AI609" i="2"/>
  <c r="AW609" i="2" s="1"/>
  <c r="AA609" i="2"/>
  <c r="Y609" i="2"/>
  <c r="AV609" i="2" s="1"/>
  <c r="X609" i="2"/>
  <c r="W609" i="2"/>
  <c r="Z609" i="2" s="1"/>
  <c r="D609" i="2"/>
  <c r="AI608" i="2"/>
  <c r="AB608" i="2"/>
  <c r="AA608" i="2"/>
  <c r="AT608" i="2" s="1"/>
  <c r="AU608" i="2" s="1"/>
  <c r="W608" i="2"/>
  <c r="D608" i="2"/>
  <c r="AU607" i="2"/>
  <c r="AT607" i="2"/>
  <c r="AI607" i="2"/>
  <c r="AA607" i="2"/>
  <c r="X607" i="2"/>
  <c r="W607" i="2"/>
  <c r="AS607" i="2" s="1"/>
  <c r="D607" i="2"/>
  <c r="AS606" i="2"/>
  <c r="AI606" i="2"/>
  <c r="AB606" i="2"/>
  <c r="AA606" i="2"/>
  <c r="AT606" i="2" s="1"/>
  <c r="AU606" i="2" s="1"/>
  <c r="W606" i="2"/>
  <c r="Z606" i="2" s="1"/>
  <c r="Y606" i="2" s="1"/>
  <c r="AV606" i="2" s="1"/>
  <c r="D606" i="2"/>
  <c r="AU605" i="2"/>
  <c r="AT605" i="2"/>
  <c r="AI605" i="2"/>
  <c r="AA605" i="2"/>
  <c r="Z605" i="2"/>
  <c r="AW605" i="2" s="1"/>
  <c r="Y605" i="2"/>
  <c r="AV605" i="2" s="1"/>
  <c r="X605" i="2"/>
  <c r="W605" i="2"/>
  <c r="AS605" i="2" s="1"/>
  <c r="D605" i="2"/>
  <c r="AI604" i="2"/>
  <c r="AA604" i="2"/>
  <c r="Z604" i="2"/>
  <c r="AW604" i="2" s="1"/>
  <c r="W604" i="2"/>
  <c r="AS604" i="2" s="1"/>
  <c r="D604" i="2"/>
  <c r="AW603" i="2"/>
  <c r="AU603" i="2"/>
  <c r="AT603" i="2"/>
  <c r="AI603" i="2"/>
  <c r="AB603" i="2"/>
  <c r="AA603" i="2"/>
  <c r="W603" i="2"/>
  <c r="Z603" i="2" s="1"/>
  <c r="Y603" i="2" s="1"/>
  <c r="AV603" i="2" s="1"/>
  <c r="D603" i="2"/>
  <c r="AW602" i="2"/>
  <c r="AV602" i="2"/>
  <c r="AT602" i="2"/>
  <c r="AU602" i="2" s="1"/>
  <c r="AS602" i="2"/>
  <c r="AI602" i="2"/>
  <c r="AB602" i="2"/>
  <c r="AA602" i="2"/>
  <c r="Z602" i="2"/>
  <c r="Y602" i="2"/>
  <c r="X602" i="2"/>
  <c r="W602" i="2"/>
  <c r="D602" i="2"/>
  <c r="AS601" i="2"/>
  <c r="AI601" i="2"/>
  <c r="AW601" i="2" s="1"/>
  <c r="AA601" i="2"/>
  <c r="AT601" i="2" s="1"/>
  <c r="AU601" i="2" s="1"/>
  <c r="Z601" i="2"/>
  <c r="Y601" i="2" s="1"/>
  <c r="AV601" i="2" s="1"/>
  <c r="W601" i="2"/>
  <c r="X601" i="2" s="1"/>
  <c r="D601" i="2"/>
  <c r="AI600" i="2"/>
  <c r="AA600" i="2"/>
  <c r="AT600" i="2" s="1"/>
  <c r="AU600" i="2" s="1"/>
  <c r="Z600" i="2"/>
  <c r="Y600" i="2" s="1"/>
  <c r="AV600" i="2" s="1"/>
  <c r="W600" i="2"/>
  <c r="AS600" i="2" s="1"/>
  <c r="D600" i="2"/>
  <c r="AU599" i="2"/>
  <c r="AT599" i="2"/>
  <c r="AI599" i="2"/>
  <c r="AA599" i="2"/>
  <c r="AB599" i="2" s="1"/>
  <c r="W599" i="2"/>
  <c r="AS599" i="2" s="1"/>
  <c r="D599" i="2"/>
  <c r="AS598" i="2"/>
  <c r="AI598" i="2"/>
  <c r="AW598" i="2" s="1"/>
  <c r="AB598" i="2"/>
  <c r="AA598" i="2"/>
  <c r="AT598" i="2" s="1"/>
  <c r="AU598" i="2" s="1"/>
  <c r="Z598" i="2"/>
  <c r="Y598" i="2" s="1"/>
  <c r="AV598" i="2" s="1"/>
  <c r="W598" i="2"/>
  <c r="X598" i="2" s="1"/>
  <c r="D598" i="2"/>
  <c r="AT597" i="2"/>
  <c r="AU597" i="2" s="1"/>
  <c r="AI597" i="2"/>
  <c r="AA597" i="2"/>
  <c r="AB597" i="2" s="1"/>
  <c r="W597" i="2"/>
  <c r="D597" i="2"/>
  <c r="AI596" i="2"/>
  <c r="AA596" i="2"/>
  <c r="AT596" i="2" s="1"/>
  <c r="AU596" i="2" s="1"/>
  <c r="Z596" i="2"/>
  <c r="AW596" i="2" s="1"/>
  <c r="X596" i="2"/>
  <c r="W596" i="2"/>
  <c r="AS596" i="2" s="1"/>
  <c r="D596" i="2"/>
  <c r="AU595" i="2"/>
  <c r="AT595" i="2"/>
  <c r="AI595" i="2"/>
  <c r="AB595" i="2"/>
  <c r="AA595" i="2"/>
  <c r="W595" i="2"/>
  <c r="AS595" i="2" s="1"/>
  <c r="D595" i="2"/>
  <c r="AT594" i="2"/>
  <c r="AU594" i="2" s="1"/>
  <c r="AS594" i="2"/>
  <c r="AI594" i="2"/>
  <c r="AA594" i="2"/>
  <c r="AB594" i="2" s="1"/>
  <c r="W594" i="2"/>
  <c r="Z594" i="2" s="1"/>
  <c r="D594" i="2"/>
  <c r="AS593" i="2"/>
  <c r="AI593" i="2"/>
  <c r="AW593" i="2" s="1"/>
  <c r="AB593" i="2"/>
  <c r="AA593" i="2"/>
  <c r="AT593" i="2" s="1"/>
  <c r="AU593" i="2" s="1"/>
  <c r="Z593" i="2"/>
  <c r="Y593" i="2" s="1"/>
  <c r="AV593" i="2" s="1"/>
  <c r="X593" i="2"/>
  <c r="W593" i="2"/>
  <c r="D593" i="2"/>
  <c r="AT592" i="2"/>
  <c r="AU592" i="2" s="1"/>
  <c r="AS592" i="2"/>
  <c r="AI592" i="2"/>
  <c r="AW592" i="2" s="1"/>
  <c r="AB592" i="2"/>
  <c r="AA592" i="2"/>
  <c r="Z592" i="2"/>
  <c r="Y592" i="2"/>
  <c r="AV592" i="2" s="1"/>
  <c r="X592" i="2"/>
  <c r="W592" i="2"/>
  <c r="D592" i="2"/>
  <c r="AI591" i="2"/>
  <c r="AA591" i="2"/>
  <c r="AT591" i="2" s="1"/>
  <c r="AU591" i="2" s="1"/>
  <c r="W591" i="2"/>
  <c r="AS591" i="2" s="1"/>
  <c r="D591" i="2"/>
  <c r="AT590" i="2"/>
  <c r="AU590" i="2" s="1"/>
  <c r="AI590" i="2"/>
  <c r="AA590" i="2"/>
  <c r="AB590" i="2" s="1"/>
  <c r="X590" i="2"/>
  <c r="W590" i="2"/>
  <c r="AS590" i="2" s="1"/>
  <c r="D590" i="2"/>
  <c r="AT589" i="2"/>
  <c r="AU589" i="2" s="1"/>
  <c r="AS589" i="2"/>
  <c r="AI589" i="2"/>
  <c r="AW589" i="2" s="1"/>
  <c r="AB589" i="2"/>
  <c r="AA589" i="2"/>
  <c r="Z589" i="2"/>
  <c r="Y589" i="2" s="1"/>
  <c r="AV589" i="2" s="1"/>
  <c r="X589" i="2"/>
  <c r="W589" i="2"/>
  <c r="D589" i="2"/>
  <c r="AS588" i="2"/>
  <c r="AI588" i="2"/>
  <c r="AW588" i="2" s="1"/>
  <c r="AB588" i="2"/>
  <c r="AA588" i="2"/>
  <c r="AT588" i="2" s="1"/>
  <c r="AU588" i="2" s="1"/>
  <c r="Z588" i="2"/>
  <c r="Y588" i="2" s="1"/>
  <c r="AV588" i="2" s="1"/>
  <c r="W588" i="2"/>
  <c r="X588" i="2" s="1"/>
  <c r="D588" i="2"/>
  <c r="AT587" i="2"/>
  <c r="AU587" i="2" s="1"/>
  <c r="AS587" i="2"/>
  <c r="AI587" i="2"/>
  <c r="AA587" i="2"/>
  <c r="AB587" i="2" s="1"/>
  <c r="Z587" i="2"/>
  <c r="Y587" i="2" s="1"/>
  <c r="AV587" i="2" s="1"/>
  <c r="W587" i="2"/>
  <c r="X587" i="2" s="1"/>
  <c r="D587" i="2"/>
  <c r="AI586" i="2"/>
  <c r="AB586" i="2"/>
  <c r="AA586" i="2"/>
  <c r="AT586" i="2" s="1"/>
  <c r="AU586" i="2" s="1"/>
  <c r="W586" i="2"/>
  <c r="D586" i="2"/>
  <c r="AI585" i="2"/>
  <c r="AB585" i="2"/>
  <c r="AA585" i="2"/>
  <c r="AT585" i="2" s="1"/>
  <c r="AU585" i="2" s="1"/>
  <c r="Z585" i="2"/>
  <c r="AW585" i="2" s="1"/>
  <c r="Y585" i="2"/>
  <c r="AV585" i="2" s="1"/>
  <c r="X585" i="2"/>
  <c r="W585" i="2"/>
  <c r="AS585" i="2" s="1"/>
  <c r="D585" i="2"/>
  <c r="AU584" i="2"/>
  <c r="AT584" i="2"/>
  <c r="AI584" i="2"/>
  <c r="AA584" i="2"/>
  <c r="AB584" i="2" s="1"/>
  <c r="W584" i="2"/>
  <c r="AS584" i="2" s="1"/>
  <c r="D584" i="2"/>
  <c r="AT583" i="2"/>
  <c r="AU583" i="2" s="1"/>
  <c r="AS583" i="2"/>
  <c r="AI583" i="2"/>
  <c r="AW583" i="2" s="1"/>
  <c r="AA583" i="2"/>
  <c r="AB583" i="2" s="1"/>
  <c r="Z583" i="2"/>
  <c r="Y583" i="2" s="1"/>
  <c r="AV583" i="2" s="1"/>
  <c r="X583" i="2"/>
  <c r="W583" i="2"/>
  <c r="D583" i="2"/>
  <c r="AS582" i="2"/>
  <c r="AI582" i="2"/>
  <c r="AA582" i="2"/>
  <c r="Z582" i="2"/>
  <c r="Y582" i="2" s="1"/>
  <c r="AV582" i="2" s="1"/>
  <c r="X582" i="2"/>
  <c r="W582" i="2"/>
  <c r="D582" i="2"/>
  <c r="AI581" i="2"/>
  <c r="AW581" i="2" s="1"/>
  <c r="AB581" i="2"/>
  <c r="AA581" i="2"/>
  <c r="AT581" i="2" s="1"/>
  <c r="AU581" i="2" s="1"/>
  <c r="Z581" i="2"/>
  <c r="Y581" i="2"/>
  <c r="AV581" i="2" s="1"/>
  <c r="X581" i="2"/>
  <c r="W581" i="2"/>
  <c r="AS581" i="2" s="1"/>
  <c r="D581" i="2"/>
  <c r="AI580" i="2"/>
  <c r="AA580" i="2"/>
  <c r="AT580" i="2" s="1"/>
  <c r="AU580" i="2" s="1"/>
  <c r="Z580" i="2"/>
  <c r="AW580" i="2" s="1"/>
  <c r="X580" i="2"/>
  <c r="W580" i="2"/>
  <c r="AS580" i="2" s="1"/>
  <c r="D580" i="2"/>
  <c r="AW579" i="2"/>
  <c r="AV579" i="2"/>
  <c r="AT579" i="2"/>
  <c r="AU579" i="2" s="1"/>
  <c r="AI579" i="2"/>
  <c r="AB579" i="2"/>
  <c r="AA579" i="2"/>
  <c r="Z579" i="2"/>
  <c r="Y579" i="2" s="1"/>
  <c r="W579" i="2"/>
  <c r="AS579" i="2" s="1"/>
  <c r="D579" i="2"/>
  <c r="AW578" i="2"/>
  <c r="AV578" i="2"/>
  <c r="AT578" i="2"/>
  <c r="AU578" i="2" s="1"/>
  <c r="AS578" i="2"/>
  <c r="AI578" i="2"/>
  <c r="AB578" i="2"/>
  <c r="AA578" i="2"/>
  <c r="Z578" i="2"/>
  <c r="Y578" i="2"/>
  <c r="W578" i="2"/>
  <c r="X578" i="2" s="1"/>
  <c r="D578" i="2"/>
  <c r="AV577" i="2"/>
  <c r="AS577" i="2"/>
  <c r="AI577" i="2"/>
  <c r="AW577" i="2" s="1"/>
  <c r="AB577" i="2"/>
  <c r="AA577" i="2"/>
  <c r="AT577" i="2" s="1"/>
  <c r="AU577" i="2" s="1"/>
  <c r="Z577" i="2"/>
  <c r="Y577" i="2"/>
  <c r="X577" i="2"/>
  <c r="W577" i="2"/>
  <c r="D577" i="2"/>
  <c r="AT576" i="2"/>
  <c r="AU576" i="2" s="1"/>
  <c r="AS576" i="2"/>
  <c r="AI576" i="2"/>
  <c r="AW576" i="2" s="1"/>
  <c r="AB576" i="2"/>
  <c r="AA576" i="2"/>
  <c r="Z576" i="2"/>
  <c r="Y576" i="2"/>
  <c r="AV576" i="2" s="1"/>
  <c r="X576" i="2"/>
  <c r="W576" i="2"/>
  <c r="D576" i="2"/>
  <c r="AI575" i="2"/>
  <c r="AA575" i="2"/>
  <c r="AT575" i="2" s="1"/>
  <c r="AU575" i="2" s="1"/>
  <c r="Z575" i="2"/>
  <c r="AW575" i="2" s="1"/>
  <c r="W575" i="2"/>
  <c r="AS575" i="2" s="1"/>
  <c r="D575" i="2"/>
  <c r="AW574" i="2"/>
  <c r="AU574" i="2"/>
  <c r="AT574" i="2"/>
  <c r="AI574" i="2"/>
  <c r="AA574" i="2"/>
  <c r="AB574" i="2" s="1"/>
  <c r="Z574" i="2"/>
  <c r="Y574" i="2"/>
  <c r="AV574" i="2" s="1"/>
  <c r="X574" i="2"/>
  <c r="W574" i="2"/>
  <c r="AS574" i="2" s="1"/>
  <c r="D574" i="2"/>
  <c r="AU573" i="2"/>
  <c r="AT573" i="2"/>
  <c r="AS573" i="2"/>
  <c r="AI573" i="2"/>
  <c r="AW573" i="2" s="1"/>
  <c r="AB573" i="2"/>
  <c r="AA573" i="2"/>
  <c r="Z573" i="2"/>
  <c r="Y573" i="2" s="1"/>
  <c r="AV573" i="2" s="1"/>
  <c r="X573" i="2"/>
  <c r="W573" i="2"/>
  <c r="D573" i="2"/>
  <c r="AS572" i="2"/>
  <c r="AI572" i="2"/>
  <c r="AW572" i="2" s="1"/>
  <c r="AB572" i="2"/>
  <c r="AA572" i="2"/>
  <c r="AT572" i="2" s="1"/>
  <c r="AU572" i="2" s="1"/>
  <c r="Z572" i="2"/>
  <c r="Y572" i="2" s="1"/>
  <c r="AV572" i="2" s="1"/>
  <c r="W572" i="2"/>
  <c r="X572" i="2" s="1"/>
  <c r="D572" i="2"/>
  <c r="AT571" i="2"/>
  <c r="AU571" i="2" s="1"/>
  <c r="AS571" i="2"/>
  <c r="AI571" i="2"/>
  <c r="AW571" i="2" s="1"/>
  <c r="AA571" i="2"/>
  <c r="AB571" i="2" s="1"/>
  <c r="Z571" i="2"/>
  <c r="Y571" i="2"/>
  <c r="AV571" i="2" s="1"/>
  <c r="X571" i="2"/>
  <c r="W571" i="2"/>
  <c r="D571" i="2"/>
  <c r="AI570" i="2"/>
  <c r="AW570" i="2" s="1"/>
  <c r="AB570" i="2"/>
  <c r="AA570" i="2"/>
  <c r="AT570" i="2" s="1"/>
  <c r="AU570" i="2" s="1"/>
  <c r="Z570" i="2"/>
  <c r="Y570" i="2" s="1"/>
  <c r="AV570" i="2" s="1"/>
  <c r="W570" i="2"/>
  <c r="D570" i="2"/>
  <c r="AU569" i="2"/>
  <c r="AT569" i="2"/>
  <c r="AI569" i="2"/>
  <c r="AB569" i="2"/>
  <c r="AA569" i="2"/>
  <c r="Z569" i="2"/>
  <c r="AW569" i="2" s="1"/>
  <c r="Y569" i="2"/>
  <c r="AV569" i="2" s="1"/>
  <c r="W569" i="2"/>
  <c r="AS569" i="2" s="1"/>
  <c r="D569" i="2"/>
  <c r="AW568" i="2"/>
  <c r="AV568" i="2"/>
  <c r="AU568" i="2"/>
  <c r="AT568" i="2"/>
  <c r="AI568" i="2"/>
  <c r="AA568" i="2"/>
  <c r="AB568" i="2" s="1"/>
  <c r="Z568" i="2"/>
  <c r="Y568" i="2"/>
  <c r="W568" i="2"/>
  <c r="AS568" i="2" s="1"/>
  <c r="D568" i="2"/>
  <c r="AT567" i="2"/>
  <c r="AU567" i="2" s="1"/>
  <c r="AS567" i="2"/>
  <c r="AI567" i="2"/>
  <c r="AW567" i="2" s="1"/>
  <c r="AB567" i="2"/>
  <c r="AA567" i="2"/>
  <c r="Z567" i="2"/>
  <c r="Y567" i="2" s="1"/>
  <c r="AV567" i="2" s="1"/>
  <c r="X567" i="2"/>
  <c r="W567" i="2"/>
  <c r="D567" i="2"/>
  <c r="AS566" i="2"/>
  <c r="AI566" i="2"/>
  <c r="AW566" i="2" s="1"/>
  <c r="AA566" i="2"/>
  <c r="Z566" i="2"/>
  <c r="Y566" i="2" s="1"/>
  <c r="AV566" i="2" s="1"/>
  <c r="X566" i="2"/>
  <c r="W566" i="2"/>
  <c r="D566" i="2"/>
  <c r="AI565" i="2"/>
  <c r="AW565" i="2" s="1"/>
  <c r="AA565" i="2"/>
  <c r="AT565" i="2" s="1"/>
  <c r="AU565" i="2" s="1"/>
  <c r="Z565" i="2"/>
  <c r="Y565" i="2"/>
  <c r="AV565" i="2" s="1"/>
  <c r="X565" i="2"/>
  <c r="W565" i="2"/>
  <c r="AS565" i="2" s="1"/>
  <c r="D565" i="2"/>
  <c r="AI564" i="2"/>
  <c r="AA564" i="2"/>
  <c r="AT564" i="2" s="1"/>
  <c r="AU564" i="2" s="1"/>
  <c r="Z564" i="2"/>
  <c r="AW564" i="2" s="1"/>
  <c r="X564" i="2"/>
  <c r="W564" i="2"/>
  <c r="AS564" i="2" s="1"/>
  <c r="D564" i="2"/>
  <c r="AW563" i="2"/>
  <c r="AU563" i="2"/>
  <c r="AT563" i="2"/>
  <c r="AI563" i="2"/>
  <c r="AA563" i="2"/>
  <c r="AB563" i="2" s="1"/>
  <c r="Z563" i="2"/>
  <c r="Y563" i="2" s="1"/>
  <c r="AV563" i="2" s="1"/>
  <c r="W563" i="2"/>
  <c r="AS563" i="2" s="1"/>
  <c r="D563" i="2"/>
  <c r="AV562" i="2"/>
  <c r="AT562" i="2"/>
  <c r="AU562" i="2" s="1"/>
  <c r="AS562" i="2"/>
  <c r="AI562" i="2"/>
  <c r="AW562" i="2" s="1"/>
  <c r="AA562" i="2"/>
  <c r="AB562" i="2" s="1"/>
  <c r="Z562" i="2"/>
  <c r="Y562" i="2"/>
  <c r="W562" i="2"/>
  <c r="X562" i="2" s="1"/>
  <c r="D562" i="2"/>
  <c r="AS561" i="2"/>
  <c r="AI561" i="2"/>
  <c r="AB561" i="2"/>
  <c r="AA561" i="2"/>
  <c r="AT561" i="2" s="1"/>
  <c r="AU561" i="2" s="1"/>
  <c r="Z561" i="2"/>
  <c r="Y561" i="2" s="1"/>
  <c r="AV561" i="2" s="1"/>
  <c r="X561" i="2"/>
  <c r="W561" i="2"/>
  <c r="D561" i="2"/>
  <c r="AT560" i="2"/>
  <c r="AU560" i="2" s="1"/>
  <c r="AS560" i="2"/>
  <c r="AI560" i="2"/>
  <c r="AW560" i="2" s="1"/>
  <c r="AB560" i="2"/>
  <c r="AA560" i="2"/>
  <c r="Z560" i="2"/>
  <c r="Y560" i="2"/>
  <c r="AV560" i="2" s="1"/>
  <c r="X560" i="2"/>
  <c r="W560" i="2"/>
  <c r="D560" i="2"/>
  <c r="AI559" i="2"/>
  <c r="AA559" i="2"/>
  <c r="AT559" i="2" s="1"/>
  <c r="AU559" i="2" s="1"/>
  <c r="Z559" i="2"/>
  <c r="AW559" i="2" s="1"/>
  <c r="Y559" i="2"/>
  <c r="AV559" i="2" s="1"/>
  <c r="W559" i="2"/>
  <c r="AS559" i="2" s="1"/>
  <c r="D559" i="2"/>
  <c r="AW558" i="2"/>
  <c r="AT558" i="2"/>
  <c r="AU558" i="2" s="1"/>
  <c r="AI558" i="2"/>
  <c r="AA558" i="2"/>
  <c r="AB558" i="2" s="1"/>
  <c r="Z558" i="2"/>
  <c r="Y558" i="2"/>
  <c r="AV558" i="2" s="1"/>
  <c r="X558" i="2"/>
  <c r="W558" i="2"/>
  <c r="AS558" i="2" s="1"/>
  <c r="D558" i="2"/>
  <c r="AU557" i="2"/>
  <c r="AT557" i="2"/>
  <c r="AS557" i="2"/>
  <c r="AI557" i="2"/>
  <c r="AW557" i="2" s="1"/>
  <c r="AB557" i="2"/>
  <c r="AA557" i="2"/>
  <c r="Z557" i="2"/>
  <c r="Y557" i="2" s="1"/>
  <c r="AV557" i="2" s="1"/>
  <c r="X557" i="2"/>
  <c r="W557" i="2"/>
  <c r="D557" i="2"/>
  <c r="AS556" i="2"/>
  <c r="AI556" i="2"/>
  <c r="AW556" i="2" s="1"/>
  <c r="AB556" i="2"/>
  <c r="AA556" i="2"/>
  <c r="AT556" i="2" s="1"/>
  <c r="AU556" i="2" s="1"/>
  <c r="Z556" i="2"/>
  <c r="Y556" i="2"/>
  <c r="AV556" i="2" s="1"/>
  <c r="W556" i="2"/>
  <c r="X556" i="2" s="1"/>
  <c r="D556" i="2"/>
  <c r="AT555" i="2"/>
  <c r="AU555" i="2" s="1"/>
  <c r="AI555" i="2"/>
  <c r="AW555" i="2" s="1"/>
  <c r="AA555" i="2"/>
  <c r="AB555" i="2" s="1"/>
  <c r="Z555" i="2"/>
  <c r="Y555" i="2"/>
  <c r="AV555" i="2" s="1"/>
  <c r="X555" i="2"/>
  <c r="W555" i="2"/>
  <c r="AS555" i="2" s="1"/>
  <c r="D555" i="2"/>
  <c r="AI554" i="2"/>
  <c r="AW554" i="2" s="1"/>
  <c r="AB554" i="2"/>
  <c r="AA554" i="2"/>
  <c r="AT554" i="2" s="1"/>
  <c r="AU554" i="2" s="1"/>
  <c r="Z554" i="2"/>
  <c r="Y554" i="2" s="1"/>
  <c r="AV554" i="2" s="1"/>
  <c r="W554" i="2"/>
  <c r="D554" i="2"/>
  <c r="AI553" i="2"/>
  <c r="AB553" i="2"/>
  <c r="AA553" i="2"/>
  <c r="AT553" i="2" s="1"/>
  <c r="AU553" i="2" s="1"/>
  <c r="Z553" i="2"/>
  <c r="AW553" i="2" s="1"/>
  <c r="Y553" i="2"/>
  <c r="AV553" i="2" s="1"/>
  <c r="W553" i="2"/>
  <c r="AS553" i="2" s="1"/>
  <c r="D553" i="2"/>
  <c r="AV552" i="2"/>
  <c r="AU552" i="2"/>
  <c r="AT552" i="2"/>
  <c r="AI552" i="2"/>
  <c r="AW552" i="2" s="1"/>
  <c r="AA552" i="2"/>
  <c r="AB552" i="2" s="1"/>
  <c r="Z552" i="2"/>
  <c r="Y552" i="2"/>
  <c r="W552" i="2"/>
  <c r="AS552" i="2" s="1"/>
  <c r="D552" i="2"/>
  <c r="AS551" i="2"/>
  <c r="AI551" i="2"/>
  <c r="AW551" i="2" s="1"/>
  <c r="AB551" i="2"/>
  <c r="AA551" i="2"/>
  <c r="AT551" i="2" s="1"/>
  <c r="AU551" i="2" s="1"/>
  <c r="Z551" i="2"/>
  <c r="Y551" i="2" s="1"/>
  <c r="AV551" i="2" s="1"/>
  <c r="X551" i="2"/>
  <c r="W551" i="2"/>
  <c r="D551" i="2"/>
  <c r="AI550" i="2"/>
  <c r="AA550" i="2"/>
  <c r="Z550" i="2"/>
  <c r="Y550" i="2" s="1"/>
  <c r="AV550" i="2" s="1"/>
  <c r="W550" i="2"/>
  <c r="X550" i="2" s="1"/>
  <c r="D550" i="2"/>
  <c r="AI549" i="2"/>
  <c r="AW549" i="2" s="1"/>
  <c r="AA549" i="2"/>
  <c r="AT549" i="2" s="1"/>
  <c r="AU549" i="2" s="1"/>
  <c r="Z549" i="2"/>
  <c r="Y549" i="2"/>
  <c r="AV549" i="2" s="1"/>
  <c r="X549" i="2"/>
  <c r="W549" i="2"/>
  <c r="AS549" i="2" s="1"/>
  <c r="D549" i="2"/>
  <c r="AI548" i="2"/>
  <c r="AA548" i="2"/>
  <c r="AT548" i="2" s="1"/>
  <c r="AU548" i="2" s="1"/>
  <c r="Z548" i="2"/>
  <c r="X548" i="2"/>
  <c r="W548" i="2"/>
  <c r="AS548" i="2" s="1"/>
  <c r="D548" i="2"/>
  <c r="AW547" i="2"/>
  <c r="AU547" i="2"/>
  <c r="AT547" i="2"/>
  <c r="AI547" i="2"/>
  <c r="AA547" i="2"/>
  <c r="AB547" i="2" s="1"/>
  <c r="Z547" i="2"/>
  <c r="Y547" i="2" s="1"/>
  <c r="AV547" i="2" s="1"/>
  <c r="W547" i="2"/>
  <c r="D547" i="2"/>
  <c r="AV546" i="2"/>
  <c r="AT546" i="2"/>
  <c r="AU546" i="2" s="1"/>
  <c r="AS546" i="2"/>
  <c r="AI546" i="2"/>
  <c r="AW546" i="2" s="1"/>
  <c r="AA546" i="2"/>
  <c r="AB546" i="2" s="1"/>
  <c r="Z546" i="2"/>
  <c r="Y546" i="2"/>
  <c r="W546" i="2"/>
  <c r="X546" i="2" s="1"/>
  <c r="D546" i="2"/>
  <c r="AS545" i="2"/>
  <c r="AI545" i="2"/>
  <c r="AA545" i="2"/>
  <c r="AT545" i="2" s="1"/>
  <c r="AU545" i="2" s="1"/>
  <c r="Z545" i="2"/>
  <c r="Y545" i="2" s="1"/>
  <c r="AV545" i="2" s="1"/>
  <c r="X545" i="2"/>
  <c r="W545" i="2"/>
  <c r="D545" i="2"/>
  <c r="AT544" i="2"/>
  <c r="AU544" i="2" s="1"/>
  <c r="AS544" i="2"/>
  <c r="AI544" i="2"/>
  <c r="AW544" i="2" s="1"/>
  <c r="AB544" i="2"/>
  <c r="AA544" i="2"/>
  <c r="Z544" i="2"/>
  <c r="Y544" i="2"/>
  <c r="AV544" i="2" s="1"/>
  <c r="X544" i="2"/>
  <c r="W544" i="2"/>
  <c r="D544" i="2"/>
  <c r="AW543" i="2"/>
  <c r="AI543" i="2"/>
  <c r="AA543" i="2"/>
  <c r="Z543" i="2"/>
  <c r="Y543" i="2"/>
  <c r="AV543" i="2" s="1"/>
  <c r="W543" i="2"/>
  <c r="AS543" i="2" s="1"/>
  <c r="D543" i="2"/>
  <c r="AW542" i="2"/>
  <c r="AT542" i="2"/>
  <c r="AU542" i="2" s="1"/>
  <c r="AI542" i="2"/>
  <c r="AA542" i="2"/>
  <c r="AB542" i="2" s="1"/>
  <c r="Z542" i="2"/>
  <c r="Y542" i="2"/>
  <c r="AV542" i="2" s="1"/>
  <c r="X542" i="2"/>
  <c r="W542" i="2"/>
  <c r="AS542" i="2" s="1"/>
  <c r="D542" i="2"/>
  <c r="AT541" i="2"/>
  <c r="AU541" i="2" s="1"/>
  <c r="AS541" i="2"/>
  <c r="AI541" i="2"/>
  <c r="AW541" i="2" s="1"/>
  <c r="AB541" i="2"/>
  <c r="AA541" i="2"/>
  <c r="Z541" i="2"/>
  <c r="Y541" i="2" s="1"/>
  <c r="AV541" i="2" s="1"/>
  <c r="X541" i="2"/>
  <c r="W541" i="2"/>
  <c r="D541" i="2"/>
  <c r="AW540" i="2"/>
  <c r="AS540" i="2"/>
  <c r="AI540" i="2"/>
  <c r="AB540" i="2"/>
  <c r="AA540" i="2"/>
  <c r="AT540" i="2" s="1"/>
  <c r="AU540" i="2" s="1"/>
  <c r="Z540" i="2"/>
  <c r="Y540" i="2"/>
  <c r="AV540" i="2" s="1"/>
  <c r="W540" i="2"/>
  <c r="X540" i="2" s="1"/>
  <c r="D540" i="2"/>
  <c r="AT539" i="2"/>
  <c r="AU539" i="2" s="1"/>
  <c r="AI539" i="2"/>
  <c r="AW539" i="2" s="1"/>
  <c r="AA539" i="2"/>
  <c r="AB539" i="2" s="1"/>
  <c r="Z539" i="2"/>
  <c r="Y539" i="2"/>
  <c r="AV539" i="2" s="1"/>
  <c r="X539" i="2"/>
  <c r="W539" i="2"/>
  <c r="AS539" i="2" s="1"/>
  <c r="D539" i="2"/>
  <c r="AI538" i="2"/>
  <c r="AW538" i="2" s="1"/>
  <c r="AB538" i="2"/>
  <c r="AA538" i="2"/>
  <c r="AT538" i="2" s="1"/>
  <c r="AU538" i="2" s="1"/>
  <c r="Z538" i="2"/>
  <c r="Y538" i="2" s="1"/>
  <c r="AV538" i="2" s="1"/>
  <c r="W538" i="2"/>
  <c r="D538" i="2"/>
  <c r="AU537" i="2"/>
  <c r="AT537" i="2"/>
  <c r="AI537" i="2"/>
  <c r="AB537" i="2"/>
  <c r="AA537" i="2"/>
  <c r="Z537" i="2"/>
  <c r="AW537" i="2" s="1"/>
  <c r="Y537" i="2"/>
  <c r="AV537" i="2" s="1"/>
  <c r="W537" i="2"/>
  <c r="AS537" i="2" s="1"/>
  <c r="D537" i="2"/>
  <c r="AV536" i="2"/>
  <c r="AU536" i="2"/>
  <c r="AT536" i="2"/>
  <c r="AI536" i="2"/>
  <c r="AW536" i="2" s="1"/>
  <c r="AA536" i="2"/>
  <c r="AB536" i="2" s="1"/>
  <c r="Z536" i="2"/>
  <c r="Y536" i="2"/>
  <c r="W536" i="2"/>
  <c r="AS536" i="2" s="1"/>
  <c r="D536" i="2"/>
  <c r="AS535" i="2"/>
  <c r="AI535" i="2"/>
  <c r="AW535" i="2" s="1"/>
  <c r="AB535" i="2"/>
  <c r="AA535" i="2"/>
  <c r="AT535" i="2" s="1"/>
  <c r="AU535" i="2" s="1"/>
  <c r="Z535" i="2"/>
  <c r="Y535" i="2" s="1"/>
  <c r="AV535" i="2" s="1"/>
  <c r="X535" i="2"/>
  <c r="W535" i="2"/>
  <c r="D535" i="2"/>
  <c r="AU534" i="2"/>
  <c r="AT534" i="2"/>
  <c r="AI534" i="2"/>
  <c r="AA534" i="2"/>
  <c r="AB534" i="2" s="1"/>
  <c r="Z534" i="2"/>
  <c r="Y534" i="2" s="1"/>
  <c r="AV534" i="2" s="1"/>
  <c r="W534" i="2"/>
  <c r="X534" i="2" s="1"/>
  <c r="D534" i="2"/>
  <c r="AS533" i="2"/>
  <c r="AI533" i="2"/>
  <c r="AW533" i="2" s="1"/>
  <c r="AB533" i="2"/>
  <c r="AA533" i="2"/>
  <c r="AT533" i="2" s="1"/>
  <c r="AU533" i="2" s="1"/>
  <c r="Z533" i="2"/>
  <c r="Y533" i="2"/>
  <c r="AV533" i="2" s="1"/>
  <c r="X533" i="2"/>
  <c r="W533" i="2"/>
  <c r="D533" i="2"/>
  <c r="AI532" i="2"/>
  <c r="AA532" i="2"/>
  <c r="Z532" i="2"/>
  <c r="AW532" i="2" s="1"/>
  <c r="X532" i="2"/>
  <c r="W532" i="2"/>
  <c r="AS532" i="2" s="1"/>
  <c r="D532" i="2"/>
  <c r="AW531" i="2"/>
  <c r="AV531" i="2"/>
  <c r="AT531" i="2"/>
  <c r="AU531" i="2" s="1"/>
  <c r="AS531" i="2"/>
  <c r="AI531" i="2"/>
  <c r="AA531" i="2"/>
  <c r="AB531" i="2" s="1"/>
  <c r="Z531" i="2"/>
  <c r="Y531" i="2" s="1"/>
  <c r="X531" i="2"/>
  <c r="W531" i="2"/>
  <c r="D531" i="2"/>
  <c r="AT530" i="2"/>
  <c r="AU530" i="2" s="1"/>
  <c r="AS530" i="2"/>
  <c r="AI530" i="2"/>
  <c r="AW530" i="2" s="1"/>
  <c r="AB530" i="2"/>
  <c r="AA530" i="2"/>
  <c r="Z530" i="2"/>
  <c r="Y530" i="2" s="1"/>
  <c r="AV530" i="2" s="1"/>
  <c r="W530" i="2"/>
  <c r="X530" i="2" s="1"/>
  <c r="D530" i="2"/>
  <c r="AS529" i="2"/>
  <c r="AI529" i="2"/>
  <c r="AW529" i="2" s="1"/>
  <c r="AB529" i="2"/>
  <c r="AA529" i="2"/>
  <c r="AT529" i="2" s="1"/>
  <c r="AU529" i="2" s="1"/>
  <c r="Z529" i="2"/>
  <c r="Y529" i="2" s="1"/>
  <c r="AV529" i="2" s="1"/>
  <c r="X529" i="2"/>
  <c r="W529" i="2"/>
  <c r="D529" i="2"/>
  <c r="AT528" i="2"/>
  <c r="AU528" i="2" s="1"/>
  <c r="AS528" i="2"/>
  <c r="AI528" i="2"/>
  <c r="AW528" i="2" s="1"/>
  <c r="AB528" i="2"/>
  <c r="AA528" i="2"/>
  <c r="Z528" i="2"/>
  <c r="Y528" i="2" s="1"/>
  <c r="AV528" i="2" s="1"/>
  <c r="W528" i="2"/>
  <c r="X528" i="2" s="1"/>
  <c r="D528" i="2"/>
  <c r="AI527" i="2"/>
  <c r="AB527" i="2"/>
  <c r="AA527" i="2"/>
  <c r="AT527" i="2" s="1"/>
  <c r="AU527" i="2" s="1"/>
  <c r="Z527" i="2"/>
  <c r="AW527" i="2" s="1"/>
  <c r="W527" i="2"/>
  <c r="D527" i="2"/>
  <c r="AW526" i="2"/>
  <c r="AT526" i="2"/>
  <c r="AU526" i="2" s="1"/>
  <c r="AI526" i="2"/>
  <c r="AA526" i="2"/>
  <c r="AB526" i="2" s="1"/>
  <c r="Z526" i="2"/>
  <c r="Y526" i="2"/>
  <c r="AV526" i="2" s="1"/>
  <c r="W526" i="2"/>
  <c r="AS526" i="2" s="1"/>
  <c r="D526" i="2"/>
  <c r="AV525" i="2"/>
  <c r="AU525" i="2"/>
  <c r="AT525" i="2"/>
  <c r="AS525" i="2"/>
  <c r="AI525" i="2"/>
  <c r="AW525" i="2" s="1"/>
  <c r="AB525" i="2"/>
  <c r="AA525" i="2"/>
  <c r="Z525" i="2"/>
  <c r="Y525" i="2" s="1"/>
  <c r="X525" i="2"/>
  <c r="W525" i="2"/>
  <c r="D525" i="2"/>
  <c r="AS524" i="2"/>
  <c r="AI524" i="2"/>
  <c r="AW524" i="2" s="1"/>
  <c r="AA524" i="2"/>
  <c r="AT524" i="2" s="1"/>
  <c r="AU524" i="2" s="1"/>
  <c r="Z524" i="2"/>
  <c r="Y524" i="2"/>
  <c r="AV524" i="2" s="1"/>
  <c r="W524" i="2"/>
  <c r="X524" i="2" s="1"/>
  <c r="D524" i="2"/>
  <c r="AI523" i="2"/>
  <c r="AA523" i="2"/>
  <c r="AB523" i="2" s="1"/>
  <c r="Z523" i="2"/>
  <c r="AW523" i="2" s="1"/>
  <c r="X523" i="2"/>
  <c r="W523" i="2"/>
  <c r="AS523" i="2" s="1"/>
  <c r="D523" i="2"/>
  <c r="AI522" i="2"/>
  <c r="AA522" i="2"/>
  <c r="Z522" i="2"/>
  <c r="Y522" i="2" s="1"/>
  <c r="AV522" i="2" s="1"/>
  <c r="X522" i="2"/>
  <c r="W522" i="2"/>
  <c r="AS522" i="2" s="1"/>
  <c r="D522" i="2"/>
  <c r="AI521" i="2"/>
  <c r="AB521" i="2"/>
  <c r="AA521" i="2"/>
  <c r="AT521" i="2" s="1"/>
  <c r="AU521" i="2" s="1"/>
  <c r="Z521" i="2"/>
  <c r="AW521" i="2" s="1"/>
  <c r="X521" i="2"/>
  <c r="W521" i="2"/>
  <c r="AS521" i="2" s="1"/>
  <c r="D521" i="2"/>
  <c r="AW520" i="2"/>
  <c r="AV520" i="2"/>
  <c r="AU520" i="2"/>
  <c r="AT520" i="2"/>
  <c r="AI520" i="2"/>
  <c r="AA520" i="2"/>
  <c r="AB520" i="2" s="1"/>
  <c r="Z520" i="2"/>
  <c r="Y520" i="2"/>
  <c r="W520" i="2"/>
  <c r="X520" i="2" s="1"/>
  <c r="D520" i="2"/>
  <c r="AV519" i="2"/>
  <c r="AU519" i="2"/>
  <c r="AT519" i="2"/>
  <c r="AS519" i="2"/>
  <c r="AI519" i="2"/>
  <c r="AW519" i="2" s="1"/>
  <c r="AB519" i="2"/>
  <c r="AA519" i="2"/>
  <c r="Z519" i="2"/>
  <c r="Y519" i="2" s="1"/>
  <c r="X519" i="2"/>
  <c r="W519" i="2"/>
  <c r="D519" i="2"/>
  <c r="AI518" i="2"/>
  <c r="AW518" i="2" s="1"/>
  <c r="AA518" i="2"/>
  <c r="AT518" i="2" s="1"/>
  <c r="AU518" i="2" s="1"/>
  <c r="Z518" i="2"/>
  <c r="Y518" i="2"/>
  <c r="AV518" i="2" s="1"/>
  <c r="W518" i="2"/>
  <c r="AS518" i="2" s="1"/>
  <c r="D518" i="2"/>
  <c r="AI517" i="2"/>
  <c r="AA517" i="2"/>
  <c r="AT517" i="2" s="1"/>
  <c r="AU517" i="2" s="1"/>
  <c r="Z517" i="2"/>
  <c r="Y517" i="2" s="1"/>
  <c r="AV517" i="2" s="1"/>
  <c r="W517" i="2"/>
  <c r="AS517" i="2" s="1"/>
  <c r="D517" i="2"/>
  <c r="AI516" i="2"/>
  <c r="AW516" i="2" s="1"/>
  <c r="AA516" i="2"/>
  <c r="Z516" i="2"/>
  <c r="Y516" i="2" s="1"/>
  <c r="AV516" i="2" s="1"/>
  <c r="X516" i="2"/>
  <c r="W516" i="2"/>
  <c r="AS516" i="2" s="1"/>
  <c r="D516" i="2"/>
  <c r="AT515" i="2"/>
  <c r="AU515" i="2" s="1"/>
  <c r="AS515" i="2"/>
  <c r="AI515" i="2"/>
  <c r="AB515" i="2"/>
  <c r="AA515" i="2"/>
  <c r="Z515" i="2"/>
  <c r="AW515" i="2" s="1"/>
  <c r="Y515" i="2"/>
  <c r="AV515" i="2" s="1"/>
  <c r="X515" i="2"/>
  <c r="W515" i="2"/>
  <c r="D515" i="2"/>
  <c r="AI514" i="2"/>
  <c r="AW514" i="2" s="1"/>
  <c r="AA514" i="2"/>
  <c r="AT514" i="2" s="1"/>
  <c r="AU514" i="2" s="1"/>
  <c r="Z514" i="2"/>
  <c r="Y514" i="2"/>
  <c r="AV514" i="2" s="1"/>
  <c r="W514" i="2"/>
  <c r="AS514" i="2" s="1"/>
  <c r="D514" i="2"/>
  <c r="AW513" i="2"/>
  <c r="AI513" i="2"/>
  <c r="AB513" i="2"/>
  <c r="AA513" i="2"/>
  <c r="AT513" i="2" s="1"/>
  <c r="AU513" i="2" s="1"/>
  <c r="Z513" i="2"/>
  <c r="Y513" i="2"/>
  <c r="AV513" i="2" s="1"/>
  <c r="X513" i="2"/>
  <c r="W513" i="2"/>
  <c r="AS513" i="2" s="1"/>
  <c r="D513" i="2"/>
  <c r="AW512" i="2"/>
  <c r="AV512" i="2"/>
  <c r="AT512" i="2"/>
  <c r="AU512" i="2" s="1"/>
  <c r="AS512" i="2"/>
  <c r="AI512" i="2"/>
  <c r="AB512" i="2"/>
  <c r="AA512" i="2"/>
  <c r="Z512" i="2"/>
  <c r="Y512" i="2"/>
  <c r="X512" i="2"/>
  <c r="W512" i="2"/>
  <c r="D512" i="2"/>
  <c r="AU511" i="2"/>
  <c r="AT511" i="2"/>
  <c r="AS511" i="2"/>
  <c r="AI511" i="2"/>
  <c r="AW511" i="2" s="1"/>
  <c r="AB511" i="2"/>
  <c r="AA511" i="2"/>
  <c r="Z511" i="2"/>
  <c r="Y511" i="2" s="1"/>
  <c r="AV511" i="2" s="1"/>
  <c r="X511" i="2"/>
  <c r="W511" i="2"/>
  <c r="D511" i="2"/>
  <c r="AT510" i="2"/>
  <c r="AU510" i="2" s="1"/>
  <c r="AS510" i="2"/>
  <c r="AI510" i="2"/>
  <c r="AA510" i="2"/>
  <c r="AB510" i="2" s="1"/>
  <c r="Z510" i="2"/>
  <c r="Y510" i="2" s="1"/>
  <c r="AV510" i="2" s="1"/>
  <c r="X510" i="2"/>
  <c r="W510" i="2"/>
  <c r="D510" i="2"/>
  <c r="AI509" i="2"/>
  <c r="AW509" i="2" s="1"/>
  <c r="AB509" i="2"/>
  <c r="AA509" i="2"/>
  <c r="AT509" i="2" s="1"/>
  <c r="AU509" i="2" s="1"/>
  <c r="Z509" i="2"/>
  <c r="Y509" i="2" s="1"/>
  <c r="AV509" i="2" s="1"/>
  <c r="W509" i="2"/>
  <c r="D509" i="2"/>
  <c r="AI508" i="2"/>
  <c r="AW508" i="2" s="1"/>
  <c r="AB508" i="2"/>
  <c r="AA508" i="2"/>
  <c r="AT508" i="2" s="1"/>
  <c r="AU508" i="2" s="1"/>
  <c r="Z508" i="2"/>
  <c r="Y508" i="2" s="1"/>
  <c r="AV508" i="2" s="1"/>
  <c r="W508" i="2"/>
  <c r="AS508" i="2" s="1"/>
  <c r="D508" i="2"/>
  <c r="AW507" i="2"/>
  <c r="AV507" i="2"/>
  <c r="AU507" i="2"/>
  <c r="AT507" i="2"/>
  <c r="AI507" i="2"/>
  <c r="AA507" i="2"/>
  <c r="AB507" i="2" s="1"/>
  <c r="Z507" i="2"/>
  <c r="Y507" i="2" s="1"/>
  <c r="W507" i="2"/>
  <c r="AS507" i="2" s="1"/>
  <c r="D507" i="2"/>
  <c r="AT506" i="2"/>
  <c r="AU506" i="2" s="1"/>
  <c r="AS506" i="2"/>
  <c r="AI506" i="2"/>
  <c r="AW506" i="2" s="1"/>
  <c r="AB506" i="2"/>
  <c r="AA506" i="2"/>
  <c r="Z506" i="2"/>
  <c r="Y506" i="2" s="1"/>
  <c r="AV506" i="2" s="1"/>
  <c r="W506" i="2"/>
  <c r="X506" i="2" s="1"/>
  <c r="D506" i="2"/>
  <c r="AS505" i="2"/>
  <c r="AI505" i="2"/>
  <c r="AA505" i="2"/>
  <c r="Z505" i="2"/>
  <c r="Y505" i="2" s="1"/>
  <c r="AV505" i="2" s="1"/>
  <c r="X505" i="2"/>
  <c r="W505" i="2"/>
  <c r="D505" i="2"/>
  <c r="AI504" i="2"/>
  <c r="AW504" i="2" s="1"/>
  <c r="AA504" i="2"/>
  <c r="AT504" i="2" s="1"/>
  <c r="AU504" i="2" s="1"/>
  <c r="Z504" i="2"/>
  <c r="Y504" i="2"/>
  <c r="AV504" i="2" s="1"/>
  <c r="X504" i="2"/>
  <c r="W504" i="2"/>
  <c r="AS504" i="2" s="1"/>
  <c r="D504" i="2"/>
  <c r="AI503" i="2"/>
  <c r="AW503" i="2" s="1"/>
  <c r="AA503" i="2"/>
  <c r="AT503" i="2" s="1"/>
  <c r="AU503" i="2" s="1"/>
  <c r="Z503" i="2"/>
  <c r="Y503" i="2" s="1"/>
  <c r="AV503" i="2" s="1"/>
  <c r="X503" i="2"/>
  <c r="W503" i="2"/>
  <c r="AS503" i="2" s="1"/>
  <c r="D503" i="2"/>
  <c r="AW502" i="2"/>
  <c r="AV502" i="2"/>
  <c r="AI502" i="2"/>
  <c r="AA502" i="2"/>
  <c r="AT502" i="2" s="1"/>
  <c r="AU502" i="2" s="1"/>
  <c r="Z502" i="2"/>
  <c r="Y502" i="2" s="1"/>
  <c r="W502" i="2"/>
  <c r="AS502" i="2" s="1"/>
  <c r="D502" i="2"/>
  <c r="AW501" i="2"/>
  <c r="AT501" i="2"/>
  <c r="AU501" i="2" s="1"/>
  <c r="AS501" i="2"/>
  <c r="AI501" i="2"/>
  <c r="AB501" i="2"/>
  <c r="AA501" i="2"/>
  <c r="Z501" i="2"/>
  <c r="Y501" i="2" s="1"/>
  <c r="AV501" i="2" s="1"/>
  <c r="X501" i="2"/>
  <c r="W501" i="2"/>
  <c r="D501" i="2"/>
  <c r="AW500" i="2"/>
  <c r="AS500" i="2"/>
  <c r="AI500" i="2"/>
  <c r="AA500" i="2"/>
  <c r="AT500" i="2" s="1"/>
  <c r="AU500" i="2" s="1"/>
  <c r="Z500" i="2"/>
  <c r="Y500" i="2" s="1"/>
  <c r="AV500" i="2" s="1"/>
  <c r="X500" i="2"/>
  <c r="W500" i="2"/>
  <c r="D500" i="2"/>
  <c r="AT499" i="2"/>
  <c r="AU499" i="2" s="1"/>
  <c r="AS499" i="2"/>
  <c r="AI499" i="2"/>
  <c r="AB499" i="2"/>
  <c r="AA499" i="2"/>
  <c r="Z499" i="2"/>
  <c r="AW499" i="2" s="1"/>
  <c r="Y499" i="2"/>
  <c r="AV499" i="2" s="1"/>
  <c r="X499" i="2"/>
  <c r="W499" i="2"/>
  <c r="D499" i="2"/>
  <c r="AI498" i="2"/>
  <c r="AW498" i="2" s="1"/>
  <c r="AA498" i="2"/>
  <c r="AT498" i="2" s="1"/>
  <c r="AU498" i="2" s="1"/>
  <c r="Z498" i="2"/>
  <c r="Y498" i="2"/>
  <c r="AV498" i="2" s="1"/>
  <c r="W498" i="2"/>
  <c r="AS498" i="2" s="1"/>
  <c r="D498" i="2"/>
  <c r="AW497" i="2"/>
  <c r="AI497" i="2"/>
  <c r="AB497" i="2"/>
  <c r="AA497" i="2"/>
  <c r="AT497" i="2" s="1"/>
  <c r="AU497" i="2" s="1"/>
  <c r="Z497" i="2"/>
  <c r="Y497" i="2"/>
  <c r="AV497" i="2" s="1"/>
  <c r="X497" i="2"/>
  <c r="W497" i="2"/>
  <c r="AS497" i="2" s="1"/>
  <c r="D497" i="2"/>
  <c r="AW496" i="2"/>
  <c r="AV496" i="2"/>
  <c r="AU496" i="2"/>
  <c r="AT496" i="2"/>
  <c r="AS496" i="2"/>
  <c r="AI496" i="2"/>
  <c r="AB496" i="2"/>
  <c r="AA496" i="2"/>
  <c r="Z496" i="2"/>
  <c r="Y496" i="2"/>
  <c r="X496" i="2"/>
  <c r="W496" i="2"/>
  <c r="D496" i="2"/>
  <c r="AU495" i="2"/>
  <c r="AT495" i="2"/>
  <c r="AS495" i="2"/>
  <c r="AI495" i="2"/>
  <c r="AW495" i="2" s="1"/>
  <c r="AB495" i="2"/>
  <c r="AA495" i="2"/>
  <c r="Z495" i="2"/>
  <c r="Y495" i="2" s="1"/>
  <c r="AV495" i="2" s="1"/>
  <c r="W495" i="2"/>
  <c r="X495" i="2" s="1"/>
  <c r="D495" i="2"/>
  <c r="AT494" i="2"/>
  <c r="AU494" i="2" s="1"/>
  <c r="AS494" i="2"/>
  <c r="AI494" i="2"/>
  <c r="AA494" i="2"/>
  <c r="AB494" i="2" s="1"/>
  <c r="Z494" i="2"/>
  <c r="Y494" i="2"/>
  <c r="AV494" i="2" s="1"/>
  <c r="X494" i="2"/>
  <c r="W494" i="2"/>
  <c r="D494" i="2"/>
  <c r="AI493" i="2"/>
  <c r="AW493" i="2" s="1"/>
  <c r="AB493" i="2"/>
  <c r="AA493" i="2"/>
  <c r="AT493" i="2" s="1"/>
  <c r="AU493" i="2" s="1"/>
  <c r="Z493" i="2"/>
  <c r="Y493" i="2" s="1"/>
  <c r="AV493" i="2" s="1"/>
  <c r="W493" i="2"/>
  <c r="D493" i="2"/>
  <c r="AI492" i="2"/>
  <c r="AW492" i="2" s="1"/>
  <c r="AB492" i="2"/>
  <c r="AA492" i="2"/>
  <c r="AT492" i="2" s="1"/>
  <c r="AU492" i="2" s="1"/>
  <c r="Z492" i="2"/>
  <c r="Y492" i="2"/>
  <c r="AV492" i="2" s="1"/>
  <c r="W492" i="2"/>
  <c r="AS492" i="2" s="1"/>
  <c r="D492" i="2"/>
  <c r="AW491" i="2"/>
  <c r="AV491" i="2"/>
  <c r="AU491" i="2"/>
  <c r="AT491" i="2"/>
  <c r="AI491" i="2"/>
  <c r="AA491" i="2"/>
  <c r="AB491" i="2" s="1"/>
  <c r="Z491" i="2"/>
  <c r="Y491" i="2" s="1"/>
  <c r="W491" i="2"/>
  <c r="AS491" i="2" s="1"/>
  <c r="D491" i="2"/>
  <c r="AT490" i="2"/>
  <c r="AU490" i="2" s="1"/>
  <c r="AS490" i="2"/>
  <c r="AI490" i="2"/>
  <c r="AW490" i="2" s="1"/>
  <c r="AB490" i="2"/>
  <c r="AA490" i="2"/>
  <c r="Z490" i="2"/>
  <c r="Y490" i="2" s="1"/>
  <c r="AV490" i="2" s="1"/>
  <c r="W490" i="2"/>
  <c r="X490" i="2" s="1"/>
  <c r="D490" i="2"/>
  <c r="AS487" i="2"/>
  <c r="AI487" i="2"/>
  <c r="AA487" i="2"/>
  <c r="Z487" i="2"/>
  <c r="Y487" i="2" s="1"/>
  <c r="AV487" i="2" s="1"/>
  <c r="X487" i="2"/>
  <c r="W487" i="2"/>
  <c r="D487" i="2"/>
  <c r="AI486" i="2"/>
  <c r="AW486" i="2" s="1"/>
  <c r="AA486" i="2"/>
  <c r="AT486" i="2" s="1"/>
  <c r="AU486" i="2" s="1"/>
  <c r="Z486" i="2"/>
  <c r="Y486" i="2"/>
  <c r="AV486" i="2" s="1"/>
  <c r="W486" i="2"/>
  <c r="AS486" i="2" s="1"/>
  <c r="D486" i="2"/>
  <c r="AI485" i="2"/>
  <c r="AW485" i="2" s="1"/>
  <c r="AA485" i="2"/>
  <c r="AT485" i="2" s="1"/>
  <c r="AU485" i="2" s="1"/>
  <c r="Z485" i="2"/>
  <c r="Y485" i="2" s="1"/>
  <c r="AV485" i="2" s="1"/>
  <c r="X485" i="2"/>
  <c r="W485" i="2"/>
  <c r="AS485" i="2" s="1"/>
  <c r="D485" i="2"/>
  <c r="AW484" i="2"/>
  <c r="AI484" i="2"/>
  <c r="AA484" i="2"/>
  <c r="AT484" i="2" s="1"/>
  <c r="AU484" i="2" s="1"/>
  <c r="Z484" i="2"/>
  <c r="Y484" i="2" s="1"/>
  <c r="AV484" i="2" s="1"/>
  <c r="W484" i="2"/>
  <c r="AS484" i="2" s="1"/>
  <c r="D484" i="2"/>
  <c r="AW483" i="2"/>
  <c r="AT483" i="2"/>
  <c r="AU483" i="2" s="1"/>
  <c r="AS483" i="2"/>
  <c r="AI483" i="2"/>
  <c r="AB483" i="2"/>
  <c r="AA483" i="2"/>
  <c r="Z483" i="2"/>
  <c r="Y483" i="2" s="1"/>
  <c r="AV483" i="2" s="1"/>
  <c r="X483" i="2"/>
  <c r="W483" i="2"/>
  <c r="D483" i="2"/>
  <c r="AW482" i="2"/>
  <c r="AS482" i="2"/>
  <c r="AI482" i="2"/>
  <c r="AA482" i="2"/>
  <c r="AT482" i="2" s="1"/>
  <c r="AU482" i="2" s="1"/>
  <c r="Z482" i="2"/>
  <c r="Y482" i="2" s="1"/>
  <c r="AV482" i="2" s="1"/>
  <c r="X482" i="2"/>
  <c r="W482" i="2"/>
  <c r="D482" i="2"/>
  <c r="AT481" i="2"/>
  <c r="AU481" i="2" s="1"/>
  <c r="AS481" i="2"/>
  <c r="AI481" i="2"/>
  <c r="AB481" i="2"/>
  <c r="AA481" i="2"/>
  <c r="Z481" i="2"/>
  <c r="AW481" i="2" s="1"/>
  <c r="Y481" i="2"/>
  <c r="AV481" i="2" s="1"/>
  <c r="X481" i="2"/>
  <c r="W481" i="2"/>
  <c r="D481" i="2"/>
  <c r="AI480" i="2"/>
  <c r="AW480" i="2" s="1"/>
  <c r="AA480" i="2"/>
  <c r="AT480" i="2" s="1"/>
  <c r="AU480" i="2" s="1"/>
  <c r="Z480" i="2"/>
  <c r="Y480" i="2"/>
  <c r="AV480" i="2" s="1"/>
  <c r="W480" i="2"/>
  <c r="AS480" i="2" s="1"/>
  <c r="D480" i="2"/>
  <c r="AW479" i="2"/>
  <c r="AI479" i="2"/>
  <c r="Z479" i="2"/>
  <c r="Y479" i="2"/>
  <c r="AV479" i="2" s="1"/>
  <c r="X479" i="2"/>
  <c r="W479" i="2"/>
  <c r="AS479" i="2" s="1"/>
  <c r="D479" i="2"/>
  <c r="AW478" i="2"/>
  <c r="AV478" i="2"/>
  <c r="AS478" i="2"/>
  <c r="AI478" i="2"/>
  <c r="Z478" i="2"/>
  <c r="Y478" i="2"/>
  <c r="X478" i="2"/>
  <c r="W478" i="2"/>
  <c r="AA478" i="2" s="1"/>
  <c r="D478" i="2"/>
  <c r="AU477" i="2"/>
  <c r="AT477" i="2"/>
  <c r="AS477" i="2"/>
  <c r="AI477" i="2"/>
  <c r="AW477" i="2" s="1"/>
  <c r="AB477" i="2"/>
  <c r="AA477" i="2"/>
  <c r="Z477" i="2"/>
  <c r="Y477" i="2" s="1"/>
  <c r="AV477" i="2" s="1"/>
  <c r="X477" i="2"/>
  <c r="W477" i="2"/>
  <c r="D477" i="2"/>
  <c r="AT476" i="2"/>
  <c r="AU476" i="2" s="1"/>
  <c r="AS476" i="2"/>
  <c r="AI476" i="2"/>
  <c r="AA476" i="2"/>
  <c r="AB476" i="2" s="1"/>
  <c r="Z476" i="2"/>
  <c r="Y476" i="2"/>
  <c r="AV476" i="2" s="1"/>
  <c r="X476" i="2"/>
  <c r="W476" i="2"/>
  <c r="D476" i="2"/>
  <c r="AI475" i="2"/>
  <c r="AW475" i="2" s="1"/>
  <c r="Z475" i="2"/>
  <c r="Y475" i="2" s="1"/>
  <c r="AV475" i="2" s="1"/>
  <c r="W475" i="2"/>
  <c r="D475" i="2"/>
  <c r="AI474" i="2"/>
  <c r="AW474" i="2" s="1"/>
  <c r="Z474" i="2"/>
  <c r="Y474" i="2"/>
  <c r="AV474" i="2" s="1"/>
  <c r="W474" i="2"/>
  <c r="AS474" i="2" s="1"/>
  <c r="D474" i="2"/>
  <c r="AW473" i="2"/>
  <c r="AI473" i="2"/>
  <c r="Z473" i="2"/>
  <c r="Y473" i="2" s="1"/>
  <c r="AV473" i="2" s="1"/>
  <c r="W473" i="2"/>
  <c r="AS473" i="2" s="1"/>
  <c r="D473" i="2"/>
  <c r="AS472" i="2"/>
  <c r="AI472" i="2"/>
  <c r="AW472" i="2" s="1"/>
  <c r="Z472" i="2"/>
  <c r="Y472" i="2" s="1"/>
  <c r="AV472" i="2" s="1"/>
  <c r="W472" i="2"/>
  <c r="AA472" i="2" s="1"/>
  <c r="D472" i="2"/>
  <c r="AS471" i="2"/>
  <c r="AI471" i="2"/>
  <c r="AW471" i="2" s="1"/>
  <c r="AA471" i="2"/>
  <c r="Z471" i="2"/>
  <c r="Y471" i="2" s="1"/>
  <c r="AV471" i="2" s="1"/>
  <c r="X471" i="2"/>
  <c r="W471" i="2"/>
  <c r="D471" i="2"/>
  <c r="AI470" i="2"/>
  <c r="AW470" i="2" s="1"/>
  <c r="Z470" i="2"/>
  <c r="Y470" i="2"/>
  <c r="AV470" i="2" s="1"/>
  <c r="W470" i="2"/>
  <c r="D470" i="2"/>
  <c r="AI469" i="2"/>
  <c r="AW469" i="2" s="1"/>
  <c r="AA469" i="2"/>
  <c r="AT469" i="2" s="1"/>
  <c r="AU469" i="2" s="1"/>
  <c r="Z469" i="2"/>
  <c r="Y469" i="2" s="1"/>
  <c r="AV469" i="2" s="1"/>
  <c r="X469" i="2"/>
  <c r="W469" i="2"/>
  <c r="AS469" i="2" s="1"/>
  <c r="D469" i="2"/>
  <c r="AW468" i="2"/>
  <c r="AI468" i="2"/>
  <c r="Z468" i="2"/>
  <c r="Y468" i="2" s="1"/>
  <c r="AV468" i="2" s="1"/>
  <c r="W468" i="2"/>
  <c r="AS468" i="2" s="1"/>
  <c r="D468" i="2"/>
  <c r="AW467" i="2"/>
  <c r="AS467" i="2"/>
  <c r="AI467" i="2"/>
  <c r="Z467" i="2"/>
  <c r="Y467" i="2" s="1"/>
  <c r="AV467" i="2" s="1"/>
  <c r="X467" i="2"/>
  <c r="W467" i="2"/>
  <c r="AA467" i="2" s="1"/>
  <c r="AB467" i="2" s="1"/>
  <c r="D467" i="2"/>
  <c r="AW466" i="2"/>
  <c r="AS466" i="2"/>
  <c r="AI466" i="2"/>
  <c r="AA466" i="2"/>
  <c r="AT466" i="2" s="1"/>
  <c r="AU466" i="2" s="1"/>
  <c r="Z466" i="2"/>
  <c r="Y466" i="2" s="1"/>
  <c r="AV466" i="2" s="1"/>
  <c r="X466" i="2"/>
  <c r="W466" i="2"/>
  <c r="D466" i="2"/>
  <c r="AS465" i="2"/>
  <c r="AI465" i="2"/>
  <c r="Z465" i="2"/>
  <c r="AW465" i="2" s="1"/>
  <c r="Y465" i="2"/>
  <c r="AV465" i="2" s="1"/>
  <c r="X465" i="2"/>
  <c r="W465" i="2"/>
  <c r="AA465" i="2" s="1"/>
  <c r="D465" i="2"/>
  <c r="AI464" i="2"/>
  <c r="AW464" i="2" s="1"/>
  <c r="AA464" i="2"/>
  <c r="AT464" i="2" s="1"/>
  <c r="AU464" i="2" s="1"/>
  <c r="Z464" i="2"/>
  <c r="Y464" i="2"/>
  <c r="AV464" i="2" s="1"/>
  <c r="W464" i="2"/>
  <c r="AS464" i="2" s="1"/>
  <c r="D464" i="2"/>
  <c r="AW463" i="2"/>
  <c r="AI463" i="2"/>
  <c r="Z463" i="2"/>
  <c r="Y463" i="2"/>
  <c r="AV463" i="2" s="1"/>
  <c r="X463" i="2"/>
  <c r="W463" i="2"/>
  <c r="AS463" i="2" s="1"/>
  <c r="D463" i="2"/>
  <c r="AW462" i="2"/>
  <c r="AV462" i="2"/>
  <c r="AS462" i="2"/>
  <c r="AI462" i="2"/>
  <c r="Z462" i="2"/>
  <c r="Y462" i="2"/>
  <c r="X462" i="2"/>
  <c r="W462" i="2"/>
  <c r="AA462" i="2" s="1"/>
  <c r="D462" i="2"/>
  <c r="AS461" i="2"/>
  <c r="AI461" i="2"/>
  <c r="AW461" i="2" s="1"/>
  <c r="AB461" i="2"/>
  <c r="AA461" i="2"/>
  <c r="AT461" i="2" s="1"/>
  <c r="AU461" i="2" s="1"/>
  <c r="Z461" i="2"/>
  <c r="Y461" i="2" s="1"/>
  <c r="AV461" i="2" s="1"/>
  <c r="W461" i="2"/>
  <c r="X461" i="2" s="1"/>
  <c r="D461" i="2"/>
  <c r="AT460" i="2"/>
  <c r="AU460" i="2" s="1"/>
  <c r="AI460" i="2"/>
  <c r="AW460" i="2" s="1"/>
  <c r="AA460" i="2"/>
  <c r="AB460" i="2" s="1"/>
  <c r="Z460" i="2"/>
  <c r="Y460" i="2"/>
  <c r="AV460" i="2" s="1"/>
  <c r="X460" i="2"/>
  <c r="W460" i="2"/>
  <c r="AS460" i="2" s="1"/>
  <c r="D460" i="2"/>
  <c r="AI459" i="2"/>
  <c r="AW459" i="2" s="1"/>
  <c r="Z459" i="2"/>
  <c r="Y459" i="2" s="1"/>
  <c r="AV459" i="2" s="1"/>
  <c r="W459" i="2"/>
  <c r="D459" i="2"/>
  <c r="AI458" i="2"/>
  <c r="Z458" i="2"/>
  <c r="AW458" i="2" s="1"/>
  <c r="Y458" i="2"/>
  <c r="AV458" i="2" s="1"/>
  <c r="W458" i="2"/>
  <c r="AS458" i="2" s="1"/>
  <c r="D458" i="2"/>
  <c r="AW457" i="2"/>
  <c r="AV457" i="2"/>
  <c r="AI457" i="2"/>
  <c r="Z457" i="2"/>
  <c r="Y457" i="2"/>
  <c r="W457" i="2"/>
  <c r="AS457" i="2" s="1"/>
  <c r="D457" i="2"/>
  <c r="AS456" i="2"/>
  <c r="AI456" i="2"/>
  <c r="AW456" i="2" s="1"/>
  <c r="Z456" i="2"/>
  <c r="Y456" i="2" s="1"/>
  <c r="AV456" i="2" s="1"/>
  <c r="W456" i="2"/>
  <c r="AA456" i="2" s="1"/>
  <c r="D456" i="2"/>
  <c r="AS455" i="2"/>
  <c r="AI455" i="2"/>
  <c r="AA455" i="2"/>
  <c r="Z455" i="2"/>
  <c r="Y455" i="2" s="1"/>
  <c r="AV455" i="2" s="1"/>
  <c r="X455" i="2"/>
  <c r="W455" i="2"/>
  <c r="D455" i="2"/>
  <c r="AI454" i="2"/>
  <c r="AW454" i="2" s="1"/>
  <c r="Z454" i="2"/>
  <c r="Y454" i="2"/>
  <c r="AV454" i="2" s="1"/>
  <c r="X454" i="2"/>
  <c r="W454" i="2"/>
  <c r="D454" i="2"/>
  <c r="AI453" i="2"/>
  <c r="AA453" i="2"/>
  <c r="AT453" i="2" s="1"/>
  <c r="AU453" i="2" s="1"/>
  <c r="Z453" i="2"/>
  <c r="AW453" i="2" s="1"/>
  <c r="X453" i="2"/>
  <c r="W453" i="2"/>
  <c r="AS453" i="2" s="1"/>
  <c r="D453" i="2"/>
  <c r="AW452" i="2"/>
  <c r="AV452" i="2"/>
  <c r="AI452" i="2"/>
  <c r="Z452" i="2"/>
  <c r="Y452" i="2" s="1"/>
  <c r="W452" i="2"/>
  <c r="AS452" i="2" s="1"/>
  <c r="D452" i="2"/>
  <c r="AW451" i="2"/>
  <c r="AT451" i="2"/>
  <c r="AU451" i="2" s="1"/>
  <c r="AS451" i="2"/>
  <c r="AI451" i="2"/>
  <c r="Z451" i="2"/>
  <c r="Y451" i="2" s="1"/>
  <c r="AV451" i="2" s="1"/>
  <c r="W451" i="2"/>
  <c r="AA451" i="2" s="1"/>
  <c r="AB451" i="2" s="1"/>
  <c r="D451" i="2"/>
  <c r="AW450" i="2"/>
  <c r="AS450" i="2"/>
  <c r="AI450" i="2"/>
  <c r="AA450" i="2"/>
  <c r="AT450" i="2" s="1"/>
  <c r="AU450" i="2" s="1"/>
  <c r="Z450" i="2"/>
  <c r="Y450" i="2" s="1"/>
  <c r="AV450" i="2" s="1"/>
  <c r="W450" i="2"/>
  <c r="X450" i="2" s="1"/>
  <c r="D450" i="2"/>
  <c r="AS449" i="2"/>
  <c r="AI449" i="2"/>
  <c r="AW449" i="2" s="1"/>
  <c r="Z449" i="2"/>
  <c r="Y449" i="2"/>
  <c r="AV449" i="2" s="1"/>
  <c r="X449" i="2"/>
  <c r="W449" i="2"/>
  <c r="AA449" i="2" s="1"/>
  <c r="D449" i="2"/>
  <c r="AI448" i="2"/>
  <c r="AW448" i="2" s="1"/>
  <c r="AA448" i="2"/>
  <c r="AT448" i="2" s="1"/>
  <c r="AU448" i="2" s="1"/>
  <c r="Z448" i="2"/>
  <c r="Y448" i="2"/>
  <c r="AV448" i="2" s="1"/>
  <c r="W448" i="2"/>
  <c r="AS448" i="2" s="1"/>
  <c r="D448" i="2"/>
  <c r="AW447" i="2"/>
  <c r="AI447" i="2"/>
  <c r="AA447" i="2"/>
  <c r="AT447" i="2" s="1"/>
  <c r="AU447" i="2" s="1"/>
  <c r="Z447" i="2"/>
  <c r="Y447" i="2"/>
  <c r="AV447" i="2" s="1"/>
  <c r="X447" i="2"/>
  <c r="W447" i="2"/>
  <c r="AS447" i="2" s="1"/>
  <c r="D447" i="2"/>
  <c r="AI446" i="2"/>
  <c r="AW446" i="2" s="1"/>
  <c r="Z446" i="2"/>
  <c r="Y446" i="2" s="1"/>
  <c r="AV446" i="2" s="1"/>
  <c r="W446" i="2"/>
  <c r="AS446" i="2" s="1"/>
  <c r="D446" i="2"/>
  <c r="AS445" i="2"/>
  <c r="AI445" i="2"/>
  <c r="AW445" i="2" s="1"/>
  <c r="Z445" i="2"/>
  <c r="Y445" i="2" s="1"/>
  <c r="AV445" i="2" s="1"/>
  <c r="W445" i="2"/>
  <c r="AA445" i="2" s="1"/>
  <c r="AT445" i="2" s="1"/>
  <c r="AU445" i="2" s="1"/>
  <c r="D445" i="2"/>
  <c r="AT444" i="2"/>
  <c r="AU444" i="2" s="1"/>
  <c r="AI444" i="2"/>
  <c r="AW444" i="2" s="1"/>
  <c r="AA444" i="2"/>
  <c r="AB444" i="2" s="1"/>
  <c r="Z444" i="2"/>
  <c r="Y444" i="2"/>
  <c r="AV444" i="2" s="1"/>
  <c r="W444" i="2"/>
  <c r="X444" i="2" s="1"/>
  <c r="D444" i="2"/>
  <c r="AI443" i="2"/>
  <c r="AW443" i="2" s="1"/>
  <c r="Z443" i="2"/>
  <c r="Y443" i="2" s="1"/>
  <c r="AV443" i="2" s="1"/>
  <c r="W443" i="2"/>
  <c r="D443" i="2"/>
  <c r="AI442" i="2"/>
  <c r="Z442" i="2"/>
  <c r="AW442" i="2" s="1"/>
  <c r="Y442" i="2"/>
  <c r="AV442" i="2" s="1"/>
  <c r="W442" i="2"/>
  <c r="AS442" i="2" s="1"/>
  <c r="D442" i="2"/>
  <c r="AW441" i="2"/>
  <c r="AV441" i="2"/>
  <c r="AI441" i="2"/>
  <c r="Z441" i="2"/>
  <c r="Y441" i="2"/>
  <c r="W441" i="2"/>
  <c r="AS441" i="2" s="1"/>
  <c r="D441" i="2"/>
  <c r="AV440" i="2"/>
  <c r="AT440" i="2"/>
  <c r="AU440" i="2" s="1"/>
  <c r="AS440" i="2"/>
  <c r="AI440" i="2"/>
  <c r="AW440" i="2" s="1"/>
  <c r="AA440" i="2"/>
  <c r="AB440" i="2" s="1"/>
  <c r="Z440" i="2"/>
  <c r="Y440" i="2"/>
  <c r="X440" i="2"/>
  <c r="W440" i="2"/>
  <c r="D440" i="2"/>
  <c r="AS439" i="2"/>
  <c r="AI439" i="2"/>
  <c r="AA439" i="2"/>
  <c r="Z439" i="2"/>
  <c r="Y439" i="2" s="1"/>
  <c r="AV439" i="2" s="1"/>
  <c r="X439" i="2"/>
  <c r="W439" i="2"/>
  <c r="D439" i="2"/>
  <c r="AI438" i="2"/>
  <c r="AW438" i="2" s="1"/>
  <c r="Z438" i="2"/>
  <c r="Y438" i="2"/>
  <c r="AV438" i="2" s="1"/>
  <c r="W438" i="2"/>
  <c r="D438" i="2"/>
  <c r="AI437" i="2"/>
  <c r="AW437" i="2" s="1"/>
  <c r="AA437" i="2"/>
  <c r="AT437" i="2" s="1"/>
  <c r="AU437" i="2" s="1"/>
  <c r="Z437" i="2"/>
  <c r="Y437" i="2" s="1"/>
  <c r="AV437" i="2" s="1"/>
  <c r="X437" i="2"/>
  <c r="W437" i="2"/>
  <c r="AS437" i="2" s="1"/>
  <c r="D437" i="2"/>
  <c r="AW436" i="2"/>
  <c r="AI436" i="2"/>
  <c r="Z436" i="2"/>
  <c r="Y436" i="2" s="1"/>
  <c r="AV436" i="2" s="1"/>
  <c r="W436" i="2"/>
  <c r="AS436" i="2" s="1"/>
  <c r="D436" i="2"/>
  <c r="AW435" i="2"/>
  <c r="AS435" i="2"/>
  <c r="AI435" i="2"/>
  <c r="Z435" i="2"/>
  <c r="Y435" i="2" s="1"/>
  <c r="AV435" i="2" s="1"/>
  <c r="W435" i="2"/>
  <c r="AA435" i="2" s="1"/>
  <c r="D435" i="2"/>
  <c r="AW434" i="2"/>
  <c r="AV434" i="2"/>
  <c r="AI434" i="2"/>
  <c r="AA434" i="2"/>
  <c r="AT434" i="2" s="1"/>
  <c r="AU434" i="2" s="1"/>
  <c r="Z434" i="2"/>
  <c r="Y434" i="2"/>
  <c r="W434" i="2"/>
  <c r="X434" i="2" s="1"/>
  <c r="D434" i="2"/>
  <c r="AS433" i="2"/>
  <c r="AI433" i="2"/>
  <c r="AW433" i="2" s="1"/>
  <c r="Z433" i="2"/>
  <c r="Y433" i="2"/>
  <c r="AV433" i="2" s="1"/>
  <c r="X433" i="2"/>
  <c r="W433" i="2"/>
  <c r="AA433" i="2" s="1"/>
  <c r="D433" i="2"/>
  <c r="AI432" i="2"/>
  <c r="AW432" i="2" s="1"/>
  <c r="AA432" i="2"/>
  <c r="AT432" i="2" s="1"/>
  <c r="AU432" i="2" s="1"/>
  <c r="Z432" i="2"/>
  <c r="Y432" i="2"/>
  <c r="AV432" i="2" s="1"/>
  <c r="W432" i="2"/>
  <c r="AS432" i="2" s="1"/>
  <c r="D432" i="2"/>
  <c r="AW431" i="2"/>
  <c r="AS431" i="2"/>
  <c r="AI431" i="2"/>
  <c r="AA431" i="2"/>
  <c r="AT431" i="2" s="1"/>
  <c r="AU431" i="2" s="1"/>
  <c r="Z431" i="2"/>
  <c r="Y431" i="2"/>
  <c r="AV431" i="2" s="1"/>
  <c r="X431" i="2"/>
  <c r="W431" i="2"/>
  <c r="D431" i="2"/>
  <c r="AU430" i="2"/>
  <c r="AT430" i="2"/>
  <c r="AI430" i="2"/>
  <c r="AW430" i="2" s="1"/>
  <c r="AA430" i="2"/>
  <c r="AB430" i="2" s="1"/>
  <c r="Z430" i="2"/>
  <c r="Y430" i="2" s="1"/>
  <c r="AV430" i="2" s="1"/>
  <c r="X430" i="2"/>
  <c r="W430" i="2"/>
  <c r="AS430" i="2" s="1"/>
  <c r="D430" i="2"/>
  <c r="AS429" i="2"/>
  <c r="AI429" i="2"/>
  <c r="AW429" i="2" s="1"/>
  <c r="AB429" i="2"/>
  <c r="Z429" i="2"/>
  <c r="Y429" i="2" s="1"/>
  <c r="AV429" i="2" s="1"/>
  <c r="W429" i="2"/>
  <c r="AA429" i="2" s="1"/>
  <c r="AT429" i="2" s="1"/>
  <c r="AU429" i="2" s="1"/>
  <c r="D429" i="2"/>
  <c r="AT428" i="2"/>
  <c r="AU428" i="2" s="1"/>
  <c r="AI428" i="2"/>
  <c r="AW428" i="2" s="1"/>
  <c r="AA428" i="2"/>
  <c r="AB428" i="2" s="1"/>
  <c r="Z428" i="2"/>
  <c r="Y428" i="2" s="1"/>
  <c r="AV428" i="2" s="1"/>
  <c r="W428" i="2"/>
  <c r="X428" i="2" s="1"/>
  <c r="D428" i="2"/>
  <c r="AI427" i="2"/>
  <c r="AW427" i="2" s="1"/>
  <c r="Z427" i="2"/>
  <c r="Y427" i="2" s="1"/>
  <c r="AV427" i="2" s="1"/>
  <c r="W427" i="2"/>
  <c r="D427" i="2"/>
  <c r="AI426" i="2"/>
  <c r="Z426" i="2"/>
  <c r="AW426" i="2" s="1"/>
  <c r="Y426" i="2"/>
  <c r="AV426" i="2" s="1"/>
  <c r="W426" i="2"/>
  <c r="AS426" i="2" s="1"/>
  <c r="D426" i="2"/>
  <c r="AW425" i="2"/>
  <c r="AV425" i="2"/>
  <c r="AI425" i="2"/>
  <c r="Z425" i="2"/>
  <c r="Y425" i="2"/>
  <c r="W425" i="2"/>
  <c r="AS425" i="2" s="1"/>
  <c r="D425" i="2"/>
  <c r="AV424" i="2"/>
  <c r="AT424" i="2"/>
  <c r="AU424" i="2" s="1"/>
  <c r="AS424" i="2"/>
  <c r="AI424" i="2"/>
  <c r="AW424" i="2" s="1"/>
  <c r="AA424" i="2"/>
  <c r="AB424" i="2" s="1"/>
  <c r="Z424" i="2"/>
  <c r="Y424" i="2"/>
  <c r="X424" i="2"/>
  <c r="W424" i="2"/>
  <c r="D424" i="2"/>
  <c r="AS423" i="2"/>
  <c r="AI423" i="2"/>
  <c r="AA423" i="2"/>
  <c r="Z423" i="2"/>
  <c r="Y423" i="2" s="1"/>
  <c r="AV423" i="2" s="1"/>
  <c r="X423" i="2"/>
  <c r="W423" i="2"/>
  <c r="D423" i="2"/>
  <c r="AI422" i="2"/>
  <c r="AW422" i="2" s="1"/>
  <c r="Z422" i="2"/>
  <c r="Y422" i="2"/>
  <c r="AV422" i="2" s="1"/>
  <c r="X422" i="2"/>
  <c r="W422" i="2"/>
  <c r="D422" i="2"/>
  <c r="AI421" i="2"/>
  <c r="AW421" i="2" s="1"/>
  <c r="AA421" i="2"/>
  <c r="AT421" i="2" s="1"/>
  <c r="AU421" i="2" s="1"/>
  <c r="Z421" i="2"/>
  <c r="Y421" i="2" s="1"/>
  <c r="AV421" i="2" s="1"/>
  <c r="X421" i="2"/>
  <c r="W421" i="2"/>
  <c r="AS421" i="2" s="1"/>
  <c r="D421" i="2"/>
  <c r="AW420" i="2"/>
  <c r="AI420" i="2"/>
  <c r="Z420" i="2"/>
  <c r="Y420" i="2" s="1"/>
  <c r="AV420" i="2" s="1"/>
  <c r="W420" i="2"/>
  <c r="AS420" i="2" s="1"/>
  <c r="D420" i="2"/>
  <c r="AW419" i="2"/>
  <c r="AS419" i="2"/>
  <c r="AI419" i="2"/>
  <c r="Z419" i="2"/>
  <c r="Y419" i="2" s="1"/>
  <c r="AV419" i="2" s="1"/>
  <c r="W419" i="2"/>
  <c r="AA419" i="2" s="1"/>
  <c r="D419" i="2"/>
  <c r="AW418" i="2"/>
  <c r="AI418" i="2"/>
  <c r="AA418" i="2"/>
  <c r="AT418" i="2" s="1"/>
  <c r="AU418" i="2" s="1"/>
  <c r="Z418" i="2"/>
  <c r="Y418" i="2" s="1"/>
  <c r="AV418" i="2" s="1"/>
  <c r="W418" i="2"/>
  <c r="X418" i="2" s="1"/>
  <c r="D418" i="2"/>
  <c r="AS417" i="2"/>
  <c r="AI417" i="2"/>
  <c r="AW417" i="2" s="1"/>
  <c r="Z417" i="2"/>
  <c r="Y417" i="2"/>
  <c r="AV417" i="2" s="1"/>
  <c r="X417" i="2"/>
  <c r="W417" i="2"/>
  <c r="AA417" i="2" s="1"/>
  <c r="D417" i="2"/>
  <c r="AI416" i="2"/>
  <c r="AW416" i="2" s="1"/>
  <c r="AA416" i="2"/>
  <c r="AT416" i="2" s="1"/>
  <c r="AU416" i="2" s="1"/>
  <c r="Z416" i="2"/>
  <c r="Y416" i="2"/>
  <c r="AV416" i="2" s="1"/>
  <c r="W416" i="2"/>
  <c r="AS416" i="2" s="1"/>
  <c r="D416" i="2"/>
  <c r="AW415" i="2"/>
  <c r="AI415" i="2"/>
  <c r="Z415" i="2"/>
  <c r="Y415" i="2"/>
  <c r="AV415" i="2" s="1"/>
  <c r="X415" i="2"/>
  <c r="W415" i="2"/>
  <c r="AS415" i="2" s="1"/>
  <c r="D415" i="2"/>
  <c r="AT414" i="2"/>
  <c r="AU414" i="2" s="1"/>
  <c r="AS414" i="2"/>
  <c r="AI414" i="2"/>
  <c r="AW414" i="2" s="1"/>
  <c r="AA414" i="2"/>
  <c r="AB414" i="2" s="1"/>
  <c r="Z414" i="2"/>
  <c r="Y414" i="2" s="1"/>
  <c r="AV414" i="2" s="1"/>
  <c r="X414" i="2"/>
  <c r="W414" i="2"/>
  <c r="D414" i="2"/>
  <c r="AS413" i="2"/>
  <c r="AI413" i="2"/>
  <c r="AW413" i="2" s="1"/>
  <c r="Z413" i="2"/>
  <c r="Y413" i="2" s="1"/>
  <c r="AV413" i="2" s="1"/>
  <c r="W413" i="2"/>
  <c r="AA413" i="2" s="1"/>
  <c r="AT413" i="2" s="1"/>
  <c r="AU413" i="2" s="1"/>
  <c r="D413" i="2"/>
  <c r="AT412" i="2"/>
  <c r="AU412" i="2" s="1"/>
  <c r="AI412" i="2"/>
  <c r="AA412" i="2"/>
  <c r="AB412" i="2" s="1"/>
  <c r="Z412" i="2"/>
  <c r="Y412" i="2"/>
  <c r="AV412" i="2" s="1"/>
  <c r="W412" i="2"/>
  <c r="X412" i="2" s="1"/>
  <c r="D412" i="2"/>
  <c r="AI411" i="2"/>
  <c r="AW411" i="2" s="1"/>
  <c r="Z411" i="2"/>
  <c r="Y411" i="2" s="1"/>
  <c r="AV411" i="2" s="1"/>
  <c r="W411" i="2"/>
  <c r="D411" i="2"/>
  <c r="AI410" i="2"/>
  <c r="Z410" i="2"/>
  <c r="AW410" i="2" s="1"/>
  <c r="Y410" i="2"/>
  <c r="AV410" i="2" s="1"/>
  <c r="W410" i="2"/>
  <c r="AS410" i="2" s="1"/>
  <c r="D410" i="2"/>
  <c r="AW409" i="2"/>
  <c r="AI409" i="2"/>
  <c r="Z409" i="2"/>
  <c r="Y409" i="2" s="1"/>
  <c r="AV409" i="2" s="1"/>
  <c r="W409" i="2"/>
  <c r="AS409" i="2" s="1"/>
  <c r="D409" i="2"/>
  <c r="AS408" i="2"/>
  <c r="AI408" i="2"/>
  <c r="AW408" i="2" s="1"/>
  <c r="Z408" i="2"/>
  <c r="Y408" i="2" s="1"/>
  <c r="AV408" i="2" s="1"/>
  <c r="W408" i="2"/>
  <c r="AA408" i="2" s="1"/>
  <c r="D408" i="2"/>
  <c r="AS407" i="2"/>
  <c r="AI407" i="2"/>
  <c r="AA407" i="2"/>
  <c r="Z407" i="2"/>
  <c r="Y407" i="2" s="1"/>
  <c r="AV407" i="2" s="1"/>
  <c r="X407" i="2"/>
  <c r="W407" i="2"/>
  <c r="D407" i="2"/>
  <c r="AI406" i="2"/>
  <c r="AW406" i="2" s="1"/>
  <c r="Z406" i="2"/>
  <c r="Y406" i="2"/>
  <c r="AV406" i="2" s="1"/>
  <c r="X406" i="2"/>
  <c r="W406" i="2"/>
  <c r="D406" i="2"/>
  <c r="AS405" i="2"/>
  <c r="AI405" i="2"/>
  <c r="AA405" i="2"/>
  <c r="AT405" i="2" s="1"/>
  <c r="AU405" i="2" s="1"/>
  <c r="Z405" i="2"/>
  <c r="AW405" i="2" s="1"/>
  <c r="X405" i="2"/>
  <c r="W405" i="2"/>
  <c r="D405" i="2"/>
  <c r="AW404" i="2"/>
  <c r="AI404" i="2"/>
  <c r="Z404" i="2"/>
  <c r="Y404" i="2" s="1"/>
  <c r="AV404" i="2" s="1"/>
  <c r="W404" i="2"/>
  <c r="AS404" i="2" s="1"/>
  <c r="D404" i="2"/>
  <c r="AW403" i="2"/>
  <c r="AS403" i="2"/>
  <c r="AI403" i="2"/>
  <c r="Z403" i="2"/>
  <c r="Y403" i="2" s="1"/>
  <c r="AV403" i="2" s="1"/>
  <c r="W403" i="2"/>
  <c r="AA403" i="2" s="1"/>
  <c r="AB403" i="2" s="1"/>
  <c r="D403" i="2"/>
  <c r="AW402" i="2"/>
  <c r="AV402" i="2"/>
  <c r="AI402" i="2"/>
  <c r="AB402" i="2"/>
  <c r="AA402" i="2"/>
  <c r="AT402" i="2" s="1"/>
  <c r="AU402" i="2" s="1"/>
  <c r="Z402" i="2"/>
  <c r="Y402" i="2"/>
  <c r="W402" i="2"/>
  <c r="X402" i="2" s="1"/>
  <c r="D402" i="2"/>
  <c r="AS401" i="2"/>
  <c r="AI401" i="2"/>
  <c r="Z401" i="2"/>
  <c r="AW401" i="2" s="1"/>
  <c r="Y401" i="2"/>
  <c r="AV401" i="2" s="1"/>
  <c r="X401" i="2"/>
  <c r="W401" i="2"/>
  <c r="AA401" i="2" s="1"/>
  <c r="D401" i="2"/>
  <c r="AI400" i="2"/>
  <c r="AW400" i="2" s="1"/>
  <c r="AA400" i="2"/>
  <c r="AT400" i="2" s="1"/>
  <c r="AU400" i="2" s="1"/>
  <c r="Z400" i="2"/>
  <c r="Y400" i="2"/>
  <c r="AV400" i="2" s="1"/>
  <c r="W400" i="2"/>
  <c r="AS400" i="2" s="1"/>
  <c r="D400" i="2"/>
  <c r="AW399" i="2"/>
  <c r="AI399" i="2"/>
  <c r="AA399" i="2"/>
  <c r="AT399" i="2" s="1"/>
  <c r="AU399" i="2" s="1"/>
  <c r="Z399" i="2"/>
  <c r="Y399" i="2"/>
  <c r="AV399" i="2" s="1"/>
  <c r="X399" i="2"/>
  <c r="W399" i="2"/>
  <c r="AS399" i="2" s="1"/>
  <c r="D399" i="2"/>
  <c r="AU398" i="2"/>
  <c r="AT398" i="2"/>
  <c r="AS398" i="2"/>
  <c r="AI398" i="2"/>
  <c r="AW398" i="2" s="1"/>
  <c r="AA398" i="2"/>
  <c r="AB398" i="2" s="1"/>
  <c r="Z398" i="2"/>
  <c r="Y398" i="2" s="1"/>
  <c r="AV398" i="2" s="1"/>
  <c r="X398" i="2"/>
  <c r="W398" i="2"/>
  <c r="D398" i="2"/>
  <c r="AW397" i="2"/>
  <c r="AV397" i="2"/>
  <c r="AS397" i="2"/>
  <c r="AI397" i="2"/>
  <c r="AB397" i="2"/>
  <c r="AA397" i="2"/>
  <c r="AT397" i="2" s="1"/>
  <c r="AU397" i="2" s="1"/>
  <c r="Z397" i="2"/>
  <c r="W397" i="2"/>
  <c r="X397" i="2" s="1"/>
  <c r="V397" i="2"/>
  <c r="S397" i="2"/>
  <c r="AV396" i="2"/>
  <c r="AT396" i="2"/>
  <c r="AU396" i="2" s="1"/>
  <c r="AI396" i="2"/>
  <c r="AW396" i="2" s="1"/>
  <c r="AA396" i="2"/>
  <c r="AB396" i="2" s="1"/>
  <c r="Z396" i="2"/>
  <c r="X396" i="2"/>
  <c r="W396" i="2"/>
  <c r="AS396" i="2" s="1"/>
  <c r="V396" i="2"/>
  <c r="S396" i="2"/>
  <c r="AV395" i="2"/>
  <c r="AS395" i="2"/>
  <c r="AI395" i="2"/>
  <c r="AW395" i="2" s="1"/>
  <c r="Z395" i="2"/>
  <c r="W395" i="2"/>
  <c r="X395" i="2" s="1"/>
  <c r="V395" i="2"/>
  <c r="S395" i="2"/>
  <c r="AA395" i="2" s="1"/>
  <c r="AT395" i="2" s="1"/>
  <c r="AU395" i="2" s="1"/>
  <c r="AV394" i="2"/>
  <c r="AT394" i="2"/>
  <c r="AU394" i="2" s="1"/>
  <c r="AS394" i="2"/>
  <c r="AI394" i="2"/>
  <c r="AB394" i="2"/>
  <c r="AA394" i="2"/>
  <c r="Z394" i="2"/>
  <c r="AW394" i="2" s="1"/>
  <c r="X394" i="2"/>
  <c r="W394" i="2"/>
  <c r="V394" i="2"/>
  <c r="S394" i="2"/>
  <c r="AV393" i="2"/>
  <c r="AS393" i="2"/>
  <c r="AI393" i="2"/>
  <c r="X393" i="2"/>
  <c r="W393" i="2"/>
  <c r="V393" i="2"/>
  <c r="S393" i="2"/>
  <c r="AV392" i="2"/>
  <c r="AT392" i="2"/>
  <c r="AU392" i="2" s="1"/>
  <c r="AS392" i="2"/>
  <c r="AI392" i="2"/>
  <c r="AW392" i="2" s="1"/>
  <c r="AA392" i="2"/>
  <c r="AB392" i="2" s="1"/>
  <c r="W392" i="2"/>
  <c r="X392" i="2" s="1"/>
  <c r="V392" i="2"/>
  <c r="S392" i="2"/>
  <c r="Z392" i="2" s="1"/>
  <c r="AV391" i="2"/>
  <c r="AS391" i="2"/>
  <c r="AI391" i="2"/>
  <c r="AA391" i="2"/>
  <c r="Z391" i="2"/>
  <c r="AW391" i="2" s="1"/>
  <c r="W391" i="2"/>
  <c r="X391" i="2" s="1"/>
  <c r="V391" i="2"/>
  <c r="S391" i="2"/>
  <c r="AV390" i="2"/>
  <c r="AS390" i="2"/>
  <c r="AI390" i="2"/>
  <c r="AW390" i="2" s="1"/>
  <c r="AA390" i="2"/>
  <c r="W390" i="2"/>
  <c r="X390" i="2" s="1"/>
  <c r="V390" i="2"/>
  <c r="S390" i="2"/>
  <c r="Z390" i="2" s="1"/>
  <c r="AV389" i="2"/>
  <c r="AS389" i="2"/>
  <c r="AI389" i="2"/>
  <c r="AA389" i="2"/>
  <c r="Z389" i="2"/>
  <c r="AW389" i="2" s="1"/>
  <c r="W389" i="2"/>
  <c r="X389" i="2" s="1"/>
  <c r="V389" i="2"/>
  <c r="S389" i="2"/>
  <c r="AV388" i="2"/>
  <c r="AS388" i="2"/>
  <c r="AI388" i="2"/>
  <c r="W388" i="2"/>
  <c r="X388" i="2" s="1"/>
  <c r="V388" i="2"/>
  <c r="S388" i="2"/>
  <c r="AA388" i="2" s="1"/>
  <c r="AV387" i="2"/>
  <c r="AS387" i="2"/>
  <c r="AI387" i="2"/>
  <c r="W387" i="2"/>
  <c r="X387" i="2" s="1"/>
  <c r="V387" i="2"/>
  <c r="S387" i="2"/>
  <c r="AA387" i="2" s="1"/>
  <c r="AB387" i="2" s="1"/>
  <c r="AW386" i="2"/>
  <c r="AV386" i="2"/>
  <c r="AT386" i="2"/>
  <c r="AU386" i="2" s="1"/>
  <c r="AS386" i="2"/>
  <c r="AI386" i="2"/>
  <c r="AB386" i="2"/>
  <c r="AA386" i="2"/>
  <c r="X386" i="2"/>
  <c r="W386" i="2"/>
  <c r="V386" i="2"/>
  <c r="S386" i="2"/>
  <c r="Z386" i="2" s="1"/>
  <c r="AV385" i="2"/>
  <c r="AS385" i="2"/>
  <c r="AI385" i="2"/>
  <c r="AW385" i="2" s="1"/>
  <c r="Z385" i="2"/>
  <c r="X385" i="2"/>
  <c r="W385" i="2"/>
  <c r="V385" i="2"/>
  <c r="S385" i="2"/>
  <c r="AA385" i="2" s="1"/>
  <c r="AV384" i="2"/>
  <c r="AS384" i="2"/>
  <c r="AI384" i="2"/>
  <c r="X384" i="2"/>
  <c r="W384" i="2"/>
  <c r="V384" i="2"/>
  <c r="S384" i="2"/>
  <c r="Z384" i="2" s="1"/>
  <c r="AV383" i="2"/>
  <c r="AS383" i="2"/>
  <c r="AI383" i="2"/>
  <c r="W383" i="2"/>
  <c r="X383" i="2" s="1"/>
  <c r="V383" i="2"/>
  <c r="S383" i="2"/>
  <c r="AV382" i="2"/>
  <c r="AS382" i="2"/>
  <c r="AI382" i="2"/>
  <c r="W382" i="2"/>
  <c r="X382" i="2" s="1"/>
  <c r="V382" i="2"/>
  <c r="S382" i="2"/>
  <c r="AW381" i="2"/>
  <c r="AV381" i="2"/>
  <c r="AS381" i="2"/>
  <c r="AI381" i="2"/>
  <c r="AB381" i="2"/>
  <c r="AA381" i="2"/>
  <c r="AT381" i="2" s="1"/>
  <c r="AU381" i="2" s="1"/>
  <c r="Z381" i="2"/>
  <c r="W381" i="2"/>
  <c r="X381" i="2" s="1"/>
  <c r="V381" i="2"/>
  <c r="S381" i="2"/>
  <c r="AV380" i="2"/>
  <c r="AS380" i="2"/>
  <c r="AI380" i="2"/>
  <c r="AA380" i="2"/>
  <c r="AB380" i="2" s="1"/>
  <c r="Z380" i="2"/>
  <c r="X380" i="2"/>
  <c r="W380" i="2"/>
  <c r="V380" i="2"/>
  <c r="S380" i="2"/>
  <c r="AV379" i="2"/>
  <c r="AS379" i="2"/>
  <c r="AI379" i="2"/>
  <c r="Z379" i="2"/>
  <c r="W379" i="2"/>
  <c r="X379" i="2" s="1"/>
  <c r="V379" i="2"/>
  <c r="S379" i="2"/>
  <c r="AA379" i="2" s="1"/>
  <c r="AT379" i="2" s="1"/>
  <c r="AU379" i="2" s="1"/>
  <c r="AV378" i="2"/>
  <c r="AS378" i="2"/>
  <c r="AI378" i="2"/>
  <c r="AA378" i="2"/>
  <c r="AT378" i="2" s="1"/>
  <c r="AU378" i="2" s="1"/>
  <c r="Z378" i="2"/>
  <c r="AW378" i="2" s="1"/>
  <c r="X378" i="2"/>
  <c r="W378" i="2"/>
  <c r="V378" i="2"/>
  <c r="S378" i="2"/>
  <c r="AV377" i="2"/>
  <c r="AS377" i="2"/>
  <c r="AI377" i="2"/>
  <c r="W377" i="2"/>
  <c r="X377" i="2" s="1"/>
  <c r="V377" i="2"/>
  <c r="S377" i="2"/>
  <c r="AV376" i="2"/>
  <c r="AT376" i="2"/>
  <c r="AU376" i="2" s="1"/>
  <c r="AS376" i="2"/>
  <c r="AI376" i="2"/>
  <c r="AA376" i="2"/>
  <c r="AB376" i="2" s="1"/>
  <c r="W376" i="2"/>
  <c r="X376" i="2" s="1"/>
  <c r="V376" i="2"/>
  <c r="S376" i="2"/>
  <c r="Z376" i="2" s="1"/>
  <c r="AV375" i="2"/>
  <c r="AS375" i="2"/>
  <c r="AI375" i="2"/>
  <c r="AA375" i="2"/>
  <c r="AT375" i="2" s="1"/>
  <c r="AU375" i="2" s="1"/>
  <c r="Z375" i="2"/>
  <c r="AW375" i="2" s="1"/>
  <c r="W375" i="2"/>
  <c r="X375" i="2" s="1"/>
  <c r="V375" i="2"/>
  <c r="S375" i="2"/>
  <c r="AV374" i="2"/>
  <c r="AS374" i="2"/>
  <c r="AI374" i="2"/>
  <c r="AW374" i="2" s="1"/>
  <c r="AA374" i="2"/>
  <c r="W374" i="2"/>
  <c r="X374" i="2" s="1"/>
  <c r="V374" i="2"/>
  <c r="S374" i="2"/>
  <c r="Z374" i="2" s="1"/>
  <c r="AV373" i="2"/>
  <c r="AS373" i="2"/>
  <c r="AI373" i="2"/>
  <c r="W373" i="2"/>
  <c r="X373" i="2" s="1"/>
  <c r="V373" i="2"/>
  <c r="S373" i="2"/>
  <c r="AA373" i="2" s="1"/>
  <c r="AV372" i="2"/>
  <c r="AS372" i="2"/>
  <c r="AI372" i="2"/>
  <c r="AA372" i="2"/>
  <c r="Z372" i="2"/>
  <c r="AW372" i="2" s="1"/>
  <c r="W372" i="2"/>
  <c r="X372" i="2" s="1"/>
  <c r="V372" i="2"/>
  <c r="S372" i="2"/>
  <c r="AV371" i="2"/>
  <c r="AS371" i="2"/>
  <c r="AI371" i="2"/>
  <c r="W371" i="2"/>
  <c r="X371" i="2" s="1"/>
  <c r="V371" i="2"/>
  <c r="S371" i="2"/>
  <c r="AV370" i="2"/>
  <c r="AS370" i="2"/>
  <c r="AI370" i="2"/>
  <c r="X370" i="2"/>
  <c r="W370" i="2"/>
  <c r="V370" i="2"/>
  <c r="S370" i="2"/>
  <c r="AA370" i="2" s="1"/>
  <c r="AW369" i="2"/>
  <c r="AV369" i="2"/>
  <c r="AT369" i="2"/>
  <c r="AU369" i="2" s="1"/>
  <c r="AS369" i="2"/>
  <c r="AI369" i="2"/>
  <c r="AB369" i="2"/>
  <c r="X369" i="2"/>
  <c r="W369" i="2"/>
  <c r="V369" i="2"/>
  <c r="S369" i="2"/>
  <c r="AA369" i="2" s="1"/>
  <c r="AV368" i="2"/>
  <c r="AS368" i="2"/>
  <c r="AI368" i="2"/>
  <c r="AW368" i="2" s="1"/>
  <c r="AA368" i="2"/>
  <c r="Z368" i="2"/>
  <c r="X368" i="2"/>
  <c r="W368" i="2"/>
  <c r="V368" i="2"/>
  <c r="S368" i="2"/>
  <c r="AV367" i="2"/>
  <c r="AS367" i="2"/>
  <c r="AI367" i="2"/>
  <c r="W367" i="2"/>
  <c r="X367" i="2" s="1"/>
  <c r="V367" i="2"/>
  <c r="S367" i="2"/>
  <c r="AV366" i="2"/>
  <c r="AS366" i="2"/>
  <c r="AI366" i="2"/>
  <c r="Z366" i="2"/>
  <c r="X366" i="2"/>
  <c r="W366" i="2"/>
  <c r="V366" i="2"/>
  <c r="S366" i="2"/>
  <c r="AW366" i="2" s="1"/>
  <c r="AW365" i="2"/>
  <c r="AV365" i="2"/>
  <c r="AS365" i="2"/>
  <c r="AI365" i="2"/>
  <c r="X365" i="2"/>
  <c r="W365" i="2"/>
  <c r="V365" i="2"/>
  <c r="S365" i="2"/>
  <c r="AA365" i="2" s="1"/>
  <c r="AV364" i="2"/>
  <c r="AT364" i="2"/>
  <c r="AU364" i="2" s="1"/>
  <c r="AS364" i="2"/>
  <c r="AI364" i="2"/>
  <c r="AW364" i="2" s="1"/>
  <c r="Z364" i="2"/>
  <c r="W364" i="2"/>
  <c r="X364" i="2" s="1"/>
  <c r="V364" i="2"/>
  <c r="S364" i="2"/>
  <c r="AA364" i="2" s="1"/>
  <c r="AB364" i="2" s="1"/>
  <c r="AV363" i="2"/>
  <c r="AS363" i="2"/>
  <c r="AI363" i="2"/>
  <c r="AW363" i="2" s="1"/>
  <c r="AB363" i="2"/>
  <c r="AA363" i="2"/>
  <c r="AT363" i="2" s="1"/>
  <c r="AU363" i="2" s="1"/>
  <c r="Z363" i="2"/>
  <c r="X363" i="2"/>
  <c r="W363" i="2"/>
  <c r="V363" i="2"/>
  <c r="S363" i="2"/>
  <c r="AV362" i="2"/>
  <c r="AS362" i="2"/>
  <c r="AI362" i="2"/>
  <c r="AW362" i="2" s="1"/>
  <c r="AA362" i="2"/>
  <c r="AT362" i="2" s="1"/>
  <c r="AU362" i="2" s="1"/>
  <c r="Z362" i="2"/>
  <c r="X362" i="2"/>
  <c r="W362" i="2"/>
  <c r="V362" i="2"/>
  <c r="S362" i="2"/>
  <c r="AV361" i="2"/>
  <c r="AS361" i="2"/>
  <c r="AI361" i="2"/>
  <c r="W361" i="2"/>
  <c r="X361" i="2" s="1"/>
  <c r="V361" i="2"/>
  <c r="S361" i="2"/>
  <c r="AW360" i="2"/>
  <c r="AV360" i="2"/>
  <c r="AS360" i="2"/>
  <c r="AI360" i="2"/>
  <c r="Z360" i="2"/>
  <c r="W360" i="2"/>
  <c r="X360" i="2" s="1"/>
  <c r="V360" i="2"/>
  <c r="S360" i="2"/>
  <c r="AA360" i="2" s="1"/>
  <c r="AW359" i="2"/>
  <c r="AV359" i="2"/>
  <c r="AU359" i="2"/>
  <c r="AT359" i="2"/>
  <c r="AS359" i="2"/>
  <c r="AI359" i="2"/>
  <c r="AA359" i="2"/>
  <c r="AB359" i="2" s="1"/>
  <c r="X359" i="2"/>
  <c r="W359" i="2"/>
  <c r="V359" i="2"/>
  <c r="S359" i="2"/>
  <c r="Z359" i="2" s="1"/>
  <c r="AV358" i="2"/>
  <c r="AS358" i="2"/>
  <c r="AI358" i="2"/>
  <c r="AW358" i="2" s="1"/>
  <c r="AB358" i="2"/>
  <c r="AA358" i="2"/>
  <c r="AT358" i="2" s="1"/>
  <c r="AU358" i="2" s="1"/>
  <c r="Z358" i="2"/>
  <c r="W358" i="2"/>
  <c r="X358" i="2" s="1"/>
  <c r="V358" i="2"/>
  <c r="S358" i="2"/>
  <c r="AW357" i="2"/>
  <c r="AV357" i="2"/>
  <c r="AT357" i="2"/>
  <c r="AU357" i="2" s="1"/>
  <c r="AS357" i="2"/>
  <c r="AA357" i="2"/>
  <c r="AB357" i="2" s="1"/>
  <c r="Z357" i="2"/>
  <c r="W357" i="2"/>
  <c r="X357" i="2" s="1"/>
  <c r="V357" i="2"/>
  <c r="AW356" i="2"/>
  <c r="AV356" i="2"/>
  <c r="AS356" i="2"/>
  <c r="AA356" i="2"/>
  <c r="AT356" i="2" s="1"/>
  <c r="AU356" i="2" s="1"/>
  <c r="Z356" i="2"/>
  <c r="W356" i="2"/>
  <c r="X356" i="2" s="1"/>
  <c r="V356" i="2"/>
  <c r="AW355" i="2"/>
  <c r="AV355" i="2"/>
  <c r="AT355" i="2"/>
  <c r="AU355" i="2" s="1"/>
  <c r="AS355" i="2"/>
  <c r="AB355" i="2"/>
  <c r="AA355" i="2"/>
  <c r="Z355" i="2"/>
  <c r="W355" i="2"/>
  <c r="X355" i="2" s="1"/>
  <c r="V355" i="2"/>
  <c r="AW354" i="2"/>
  <c r="AV354" i="2"/>
  <c r="AT354" i="2"/>
  <c r="AU354" i="2" s="1"/>
  <c r="AS354" i="2"/>
  <c r="AB354" i="2"/>
  <c r="AA354" i="2"/>
  <c r="Z354" i="2"/>
  <c r="X354" i="2"/>
  <c r="W354" i="2"/>
  <c r="V354" i="2"/>
  <c r="AW353" i="2"/>
  <c r="AV353" i="2"/>
  <c r="AT353" i="2"/>
  <c r="AU353" i="2" s="1"/>
  <c r="AS353" i="2"/>
  <c r="AB353" i="2"/>
  <c r="AA353" i="2"/>
  <c r="Z353" i="2"/>
  <c r="X353" i="2"/>
  <c r="W353" i="2"/>
  <c r="V353" i="2"/>
  <c r="AW352" i="2"/>
  <c r="AV352" i="2"/>
  <c r="AT352" i="2"/>
  <c r="AU352" i="2" s="1"/>
  <c r="AS352" i="2"/>
  <c r="AA352" i="2"/>
  <c r="AB352" i="2" s="1"/>
  <c r="Z352" i="2"/>
  <c r="X352" i="2"/>
  <c r="W352" i="2"/>
  <c r="V352" i="2"/>
  <c r="AW351" i="2"/>
  <c r="AV351" i="2"/>
  <c r="AS351" i="2"/>
  <c r="AA351" i="2"/>
  <c r="Z351" i="2"/>
  <c r="X351" i="2"/>
  <c r="W351" i="2"/>
  <c r="V351" i="2"/>
  <c r="AW350" i="2"/>
  <c r="AV350" i="2"/>
  <c r="AS350" i="2"/>
  <c r="AA350" i="2"/>
  <c r="AT350" i="2" s="1"/>
  <c r="AU350" i="2" s="1"/>
  <c r="Z350" i="2"/>
  <c r="W350" i="2"/>
  <c r="X350" i="2" s="1"/>
  <c r="V350" i="2"/>
  <c r="AW349" i="2"/>
  <c r="AV349" i="2"/>
  <c r="AU349" i="2"/>
  <c r="AT349" i="2"/>
  <c r="AS349" i="2"/>
  <c r="AB349" i="2"/>
  <c r="AA349" i="2"/>
  <c r="Z349" i="2"/>
  <c r="W349" i="2"/>
  <c r="X349" i="2" s="1"/>
  <c r="V349" i="2"/>
  <c r="AW348" i="2"/>
  <c r="AV348" i="2"/>
  <c r="AS348" i="2"/>
  <c r="AA348" i="2"/>
  <c r="Z348" i="2"/>
  <c r="X348" i="2"/>
  <c r="W348" i="2"/>
  <c r="V348" i="2"/>
  <c r="AW347" i="2"/>
  <c r="AV347" i="2"/>
  <c r="AS347" i="2"/>
  <c r="AA347" i="2"/>
  <c r="AT347" i="2" s="1"/>
  <c r="AU347" i="2" s="1"/>
  <c r="Z347" i="2"/>
  <c r="X347" i="2"/>
  <c r="W347" i="2"/>
  <c r="V347" i="2"/>
  <c r="AW346" i="2"/>
  <c r="AV346" i="2"/>
  <c r="AS346" i="2"/>
  <c r="AA346" i="2"/>
  <c r="AT346" i="2" s="1"/>
  <c r="AU346" i="2" s="1"/>
  <c r="Z346" i="2"/>
  <c r="X346" i="2"/>
  <c r="W346" i="2"/>
  <c r="V346" i="2"/>
  <c r="AW345" i="2"/>
  <c r="AV345" i="2"/>
  <c r="AS345" i="2"/>
  <c r="AA345" i="2"/>
  <c r="AT345" i="2" s="1"/>
  <c r="AU345" i="2" s="1"/>
  <c r="Z345" i="2"/>
  <c r="W345" i="2"/>
  <c r="X345" i="2" s="1"/>
  <c r="V345" i="2"/>
  <c r="AW344" i="2"/>
  <c r="AV344" i="2"/>
  <c r="AS344" i="2"/>
  <c r="AB344" i="2"/>
  <c r="AA344" i="2"/>
  <c r="AT344" i="2" s="1"/>
  <c r="AU344" i="2" s="1"/>
  <c r="Z344" i="2"/>
  <c r="W344" i="2"/>
  <c r="X344" i="2" s="1"/>
  <c r="V344" i="2"/>
  <c r="AW343" i="2"/>
  <c r="AV343" i="2"/>
  <c r="AT343" i="2"/>
  <c r="AU343" i="2" s="1"/>
  <c r="AS343" i="2"/>
  <c r="AB343" i="2"/>
  <c r="AA343" i="2"/>
  <c r="Z343" i="2"/>
  <c r="W343" i="2"/>
  <c r="X343" i="2" s="1"/>
  <c r="V343" i="2"/>
  <c r="AW342" i="2"/>
  <c r="AV342" i="2"/>
  <c r="AT342" i="2"/>
  <c r="AU342" i="2" s="1"/>
  <c r="AS342" i="2"/>
  <c r="AB342" i="2"/>
  <c r="AA342" i="2"/>
  <c r="Z342" i="2"/>
  <c r="X342" i="2"/>
  <c r="W342" i="2"/>
  <c r="V342" i="2"/>
  <c r="AW341" i="2"/>
  <c r="AV341" i="2"/>
  <c r="AT341" i="2"/>
  <c r="AU341" i="2" s="1"/>
  <c r="AS341" i="2"/>
  <c r="AA341" i="2"/>
  <c r="AB341" i="2" s="1"/>
  <c r="Z341" i="2"/>
  <c r="X341" i="2"/>
  <c r="W341" i="2"/>
  <c r="V341" i="2"/>
  <c r="AW340" i="2"/>
  <c r="AV340" i="2"/>
  <c r="AS340" i="2"/>
  <c r="AA340" i="2"/>
  <c r="AT340" i="2" s="1"/>
  <c r="AU340" i="2" s="1"/>
  <c r="Z340" i="2"/>
  <c r="W340" i="2"/>
  <c r="X340" i="2" s="1"/>
  <c r="V340" i="2"/>
  <c r="AW339" i="2"/>
  <c r="AV339" i="2"/>
  <c r="AT339" i="2"/>
  <c r="AU339" i="2" s="1"/>
  <c r="AS339" i="2"/>
  <c r="AB339" i="2"/>
  <c r="AA339" i="2"/>
  <c r="Z339" i="2"/>
  <c r="W339" i="2"/>
  <c r="X339" i="2" s="1"/>
  <c r="V339" i="2"/>
  <c r="AW338" i="2"/>
  <c r="AV338" i="2"/>
  <c r="AT338" i="2"/>
  <c r="AU338" i="2" s="1"/>
  <c r="AS338" i="2"/>
  <c r="AB338" i="2"/>
  <c r="AA338" i="2"/>
  <c r="Z338" i="2"/>
  <c r="X338" i="2"/>
  <c r="W338" i="2"/>
  <c r="V338" i="2"/>
  <c r="AW337" i="2"/>
  <c r="AV337" i="2"/>
  <c r="AT337" i="2"/>
  <c r="AU337" i="2" s="1"/>
  <c r="AS337" i="2"/>
  <c r="AB337" i="2"/>
  <c r="AA337" i="2"/>
  <c r="Z337" i="2"/>
  <c r="X337" i="2"/>
  <c r="W337" i="2"/>
  <c r="V337" i="2"/>
  <c r="AW336" i="2"/>
  <c r="AV336" i="2"/>
  <c r="AT336" i="2"/>
  <c r="AU336" i="2" s="1"/>
  <c r="AS336" i="2"/>
  <c r="AA336" i="2"/>
  <c r="AB336" i="2" s="1"/>
  <c r="Z336" i="2"/>
  <c r="X336" i="2"/>
  <c r="W336" i="2"/>
  <c r="V336" i="2"/>
  <c r="AW335" i="2"/>
  <c r="AV335" i="2"/>
  <c r="AS335" i="2"/>
  <c r="AA335" i="2"/>
  <c r="Z335" i="2"/>
  <c r="X335" i="2"/>
  <c r="W335" i="2"/>
  <c r="V335" i="2"/>
  <c r="AW334" i="2"/>
  <c r="AV334" i="2"/>
  <c r="AS334" i="2"/>
  <c r="AA334" i="2"/>
  <c r="AT334" i="2" s="1"/>
  <c r="AU334" i="2" s="1"/>
  <c r="Z334" i="2"/>
  <c r="W334" i="2"/>
  <c r="X334" i="2" s="1"/>
  <c r="V334" i="2"/>
  <c r="AW333" i="2"/>
  <c r="AV333" i="2"/>
  <c r="AU333" i="2"/>
  <c r="AT333" i="2"/>
  <c r="AS333" i="2"/>
  <c r="AB333" i="2"/>
  <c r="AA333" i="2"/>
  <c r="Z333" i="2"/>
  <c r="W333" i="2"/>
  <c r="X333" i="2" s="1"/>
  <c r="V333" i="2"/>
  <c r="AW332" i="2"/>
  <c r="AV332" i="2"/>
  <c r="AS332" i="2"/>
  <c r="AB332" i="2"/>
  <c r="AA332" i="2"/>
  <c r="AT332" i="2" s="1"/>
  <c r="AU332" i="2" s="1"/>
  <c r="Z332" i="2"/>
  <c r="X332" i="2"/>
  <c r="W332" i="2"/>
  <c r="V332" i="2"/>
  <c r="AW331" i="2"/>
  <c r="AV331" i="2"/>
  <c r="AS331" i="2"/>
  <c r="AA331" i="2"/>
  <c r="AT331" i="2" s="1"/>
  <c r="AU331" i="2" s="1"/>
  <c r="Z331" i="2"/>
  <c r="X331" i="2"/>
  <c r="W331" i="2"/>
  <c r="V331" i="2"/>
  <c r="AW330" i="2"/>
  <c r="AV330" i="2"/>
  <c r="AS330" i="2"/>
  <c r="AA330" i="2"/>
  <c r="AT330" i="2" s="1"/>
  <c r="AU330" i="2" s="1"/>
  <c r="Z330" i="2"/>
  <c r="X330" i="2"/>
  <c r="W330" i="2"/>
  <c r="V330" i="2"/>
  <c r="AW329" i="2"/>
  <c r="AV329" i="2"/>
  <c r="AS329" i="2"/>
  <c r="AB329" i="2"/>
  <c r="AA329" i="2"/>
  <c r="AT329" i="2" s="1"/>
  <c r="AU329" i="2" s="1"/>
  <c r="Z329" i="2"/>
  <c r="W329" i="2"/>
  <c r="X329" i="2" s="1"/>
  <c r="V329" i="2"/>
  <c r="AW328" i="2"/>
  <c r="AV328" i="2"/>
  <c r="AS328" i="2"/>
  <c r="AB328" i="2"/>
  <c r="AA328" i="2"/>
  <c r="AT328" i="2" s="1"/>
  <c r="AU328" i="2" s="1"/>
  <c r="Z328" i="2"/>
  <c r="W328" i="2"/>
  <c r="X328" i="2" s="1"/>
  <c r="V328" i="2"/>
  <c r="AW327" i="2"/>
  <c r="AV327" i="2"/>
  <c r="AT327" i="2"/>
  <c r="AU327" i="2" s="1"/>
  <c r="AS327" i="2"/>
  <c r="AB327" i="2"/>
  <c r="AA327" i="2"/>
  <c r="Z327" i="2"/>
  <c r="W327" i="2"/>
  <c r="X327" i="2" s="1"/>
  <c r="V327" i="2"/>
  <c r="AW326" i="2"/>
  <c r="AV326" i="2"/>
  <c r="AT326" i="2"/>
  <c r="AU326" i="2" s="1"/>
  <c r="AS326" i="2"/>
  <c r="AB326" i="2"/>
  <c r="AA326" i="2"/>
  <c r="Z326" i="2"/>
  <c r="X326" i="2"/>
  <c r="W326" i="2"/>
  <c r="V326" i="2"/>
  <c r="AW325" i="2"/>
  <c r="AV325" i="2"/>
  <c r="AT325" i="2"/>
  <c r="AU325" i="2" s="1"/>
  <c r="AS325" i="2"/>
  <c r="AA325" i="2"/>
  <c r="AB325" i="2" s="1"/>
  <c r="Z325" i="2"/>
  <c r="W325" i="2"/>
  <c r="X325" i="2" s="1"/>
  <c r="V325" i="2"/>
  <c r="AW324" i="2"/>
  <c r="AV324" i="2"/>
  <c r="AS324" i="2"/>
  <c r="AA324" i="2"/>
  <c r="AT324" i="2" s="1"/>
  <c r="AU324" i="2" s="1"/>
  <c r="Z324" i="2"/>
  <c r="W324" i="2"/>
  <c r="X324" i="2" s="1"/>
  <c r="V324" i="2"/>
  <c r="AW323" i="2"/>
  <c r="AV323" i="2"/>
  <c r="AU323" i="2"/>
  <c r="AT323" i="2"/>
  <c r="AS323" i="2"/>
  <c r="AB323" i="2"/>
  <c r="AA323" i="2"/>
  <c r="Z323" i="2"/>
  <c r="W323" i="2"/>
  <c r="X323" i="2" s="1"/>
  <c r="V323" i="2"/>
  <c r="AW322" i="2"/>
  <c r="AV322" i="2"/>
  <c r="AT322" i="2"/>
  <c r="AU322" i="2" s="1"/>
  <c r="AS322" i="2"/>
  <c r="AB322" i="2"/>
  <c r="AA322" i="2"/>
  <c r="Z322" i="2"/>
  <c r="W322" i="2"/>
  <c r="X322" i="2" s="1"/>
  <c r="V322" i="2"/>
  <c r="AW321" i="2"/>
  <c r="AV321" i="2"/>
  <c r="AT321" i="2"/>
  <c r="AU321" i="2" s="1"/>
  <c r="AS321" i="2"/>
  <c r="AB321" i="2"/>
  <c r="AA321" i="2"/>
  <c r="Z321" i="2"/>
  <c r="X321" i="2"/>
  <c r="W321" i="2"/>
  <c r="V321" i="2"/>
  <c r="AW320" i="2"/>
  <c r="AT320" i="2"/>
  <c r="AU320" i="2" s="1"/>
  <c r="AS320" i="2"/>
  <c r="AB320" i="2"/>
  <c r="AA320" i="2"/>
  <c r="Z320" i="2"/>
  <c r="W320" i="2"/>
  <c r="X320" i="2" s="1"/>
  <c r="V320" i="2"/>
  <c r="AW319" i="2"/>
  <c r="AT319" i="2"/>
  <c r="AU319" i="2" s="1"/>
  <c r="AS319" i="2"/>
  <c r="AA319" i="2"/>
  <c r="AB319" i="2" s="1"/>
  <c r="Z319" i="2"/>
  <c r="X319" i="2"/>
  <c r="W319" i="2"/>
  <c r="V319" i="2"/>
  <c r="AW318" i="2"/>
  <c r="AT318" i="2"/>
  <c r="AU318" i="2" s="1"/>
  <c r="AS318" i="2"/>
  <c r="AB318" i="2"/>
  <c r="AA318" i="2"/>
  <c r="Z318" i="2"/>
  <c r="W318" i="2"/>
  <c r="X318" i="2" s="1"/>
  <c r="V318" i="2"/>
  <c r="AW317" i="2"/>
  <c r="AS317" i="2"/>
  <c r="AB317" i="2"/>
  <c r="AA317" i="2"/>
  <c r="AT317" i="2" s="1"/>
  <c r="AU317" i="2" s="1"/>
  <c r="Z317" i="2"/>
  <c r="W317" i="2"/>
  <c r="X317" i="2" s="1"/>
  <c r="V317" i="2"/>
  <c r="AB316" i="2"/>
  <c r="AA316" i="2"/>
  <c r="Z316" i="2"/>
  <c r="W316" i="2"/>
  <c r="X316" i="2" s="1"/>
  <c r="V316" i="2"/>
  <c r="AA315" i="2"/>
  <c r="AB315" i="2" s="1"/>
  <c r="Z315" i="2"/>
  <c r="W315" i="2"/>
  <c r="X315" i="2" s="1"/>
  <c r="V315" i="2"/>
  <c r="AB314" i="2"/>
  <c r="AA314" i="2"/>
  <c r="Z314" i="2"/>
  <c r="W314" i="2"/>
  <c r="X314" i="2" s="1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HX767" i="1"/>
  <c r="HV767" i="1"/>
  <c r="HJ767" i="1"/>
  <c r="HF767" i="1"/>
  <c r="HD767" i="1"/>
  <c r="GW767" i="1"/>
  <c r="GS767" i="1"/>
  <c r="GU767" i="1" s="1"/>
  <c r="GP767" i="1"/>
  <c r="GO767" i="1"/>
  <c r="GN767" i="1"/>
  <c r="GJ767" i="1"/>
  <c r="GH767" i="1"/>
  <c r="FY767" i="1"/>
  <c r="FU767" i="1"/>
  <c r="FO767" i="1"/>
  <c r="ER767" i="1"/>
  <c r="EA767" i="1"/>
  <c r="CX767" i="1"/>
  <c r="CI767" i="1"/>
  <c r="CD767" i="1"/>
  <c r="CB767" i="1"/>
  <c r="BR767" i="1"/>
  <c r="BH767" i="1"/>
  <c r="BF767" i="1"/>
  <c r="BV767" i="1" s="1"/>
  <c r="BB767" i="1"/>
  <c r="BA767" i="1"/>
  <c r="BW767" i="1" s="1"/>
  <c r="BX767" i="1" s="1"/>
  <c r="AS767" i="1"/>
  <c r="AR767" i="1"/>
  <c r="AJ767" i="1"/>
  <c r="AK767" i="1" s="1"/>
  <c r="AI767" i="1"/>
  <c r="AH767" i="1" s="1"/>
  <c r="AF767" i="1"/>
  <c r="AG767" i="1" s="1"/>
  <c r="U767" i="1"/>
  <c r="Q767" i="1"/>
  <c r="G767" i="1"/>
  <c r="H767" i="1" s="1"/>
  <c r="F767" i="1"/>
  <c r="C767" i="1"/>
  <c r="HX766" i="1"/>
  <c r="HV766" i="1"/>
  <c r="HJ766" i="1"/>
  <c r="HF766" i="1"/>
  <c r="HD766" i="1"/>
  <c r="GW766" i="1"/>
  <c r="GS766" i="1"/>
  <c r="GU766" i="1" s="1"/>
  <c r="GP766" i="1"/>
  <c r="GO766" i="1"/>
  <c r="GN766" i="1"/>
  <c r="GJ766" i="1"/>
  <c r="GH766" i="1"/>
  <c r="FY766" i="1"/>
  <c r="FU766" i="1"/>
  <c r="FO766" i="1"/>
  <c r="ER766" i="1"/>
  <c r="EA766" i="1"/>
  <c r="CX766" i="1"/>
  <c r="CI766" i="1"/>
  <c r="CD766" i="1"/>
  <c r="CB766" i="1"/>
  <c r="BR766" i="1"/>
  <c r="BH766" i="1"/>
  <c r="BF766" i="1"/>
  <c r="BV766" i="1" s="1"/>
  <c r="BB766" i="1"/>
  <c r="BA766" i="1"/>
  <c r="BW766" i="1" s="1"/>
  <c r="BX766" i="1" s="1"/>
  <c r="AS766" i="1"/>
  <c r="AR766" i="1"/>
  <c r="AJ766" i="1"/>
  <c r="AK766" i="1" s="1"/>
  <c r="AI766" i="1"/>
  <c r="AH766" i="1" s="1"/>
  <c r="AF766" i="1"/>
  <c r="AG766" i="1" s="1"/>
  <c r="U766" i="1"/>
  <c r="Q766" i="1"/>
  <c r="G766" i="1"/>
  <c r="H766" i="1" s="1"/>
  <c r="F766" i="1"/>
  <c r="C766" i="1"/>
  <c r="HX765" i="1"/>
  <c r="HV765" i="1"/>
  <c r="HJ765" i="1"/>
  <c r="HF765" i="1"/>
  <c r="HD765" i="1"/>
  <c r="GW765" i="1"/>
  <c r="GS765" i="1"/>
  <c r="GU765" i="1" s="1"/>
  <c r="GP765" i="1"/>
  <c r="GO765" i="1"/>
  <c r="GN765" i="1"/>
  <c r="GJ765" i="1"/>
  <c r="GH765" i="1"/>
  <c r="FY765" i="1"/>
  <c r="FU765" i="1"/>
  <c r="FO765" i="1"/>
  <c r="ER765" i="1"/>
  <c r="EA765" i="1"/>
  <c r="CX765" i="1"/>
  <c r="CI765" i="1"/>
  <c r="CD765" i="1"/>
  <c r="CB765" i="1"/>
  <c r="BR765" i="1"/>
  <c r="BH765" i="1"/>
  <c r="BF765" i="1"/>
  <c r="BV765" i="1" s="1"/>
  <c r="BB765" i="1"/>
  <c r="BA765" i="1"/>
  <c r="BW765" i="1" s="1"/>
  <c r="BX765" i="1" s="1"/>
  <c r="AS765" i="1"/>
  <c r="AR765" i="1"/>
  <c r="AJ765" i="1"/>
  <c r="AK765" i="1" s="1"/>
  <c r="AI765" i="1"/>
  <c r="AH765" i="1" s="1"/>
  <c r="AF765" i="1"/>
  <c r="AG765" i="1" s="1"/>
  <c r="U765" i="1"/>
  <c r="Q765" i="1"/>
  <c r="G765" i="1"/>
  <c r="H765" i="1" s="1"/>
  <c r="F765" i="1"/>
  <c r="C765" i="1"/>
  <c r="HX764" i="1"/>
  <c r="HV764" i="1"/>
  <c r="HJ764" i="1"/>
  <c r="HF764" i="1"/>
  <c r="HD764" i="1"/>
  <c r="GW764" i="1"/>
  <c r="GS764" i="1"/>
  <c r="GU764" i="1" s="1"/>
  <c r="GP764" i="1"/>
  <c r="GO764" i="1"/>
  <c r="GN764" i="1"/>
  <c r="GJ764" i="1"/>
  <c r="GH764" i="1"/>
  <c r="FY764" i="1"/>
  <c r="FU764" i="1"/>
  <c r="FO764" i="1"/>
  <c r="ER764" i="1"/>
  <c r="EA764" i="1"/>
  <c r="CX764" i="1"/>
  <c r="CI764" i="1"/>
  <c r="CD764" i="1"/>
  <c r="CB764" i="1"/>
  <c r="BR764" i="1"/>
  <c r="BH764" i="1"/>
  <c r="BF764" i="1"/>
  <c r="BV764" i="1" s="1"/>
  <c r="BB764" i="1"/>
  <c r="BA764" i="1"/>
  <c r="BW764" i="1" s="1"/>
  <c r="BX764" i="1" s="1"/>
  <c r="AS764" i="1"/>
  <c r="AR764" i="1"/>
  <c r="AJ764" i="1"/>
  <c r="AK764" i="1" s="1"/>
  <c r="AI764" i="1"/>
  <c r="AH764" i="1" s="1"/>
  <c r="AF764" i="1"/>
  <c r="AG764" i="1" s="1"/>
  <c r="U764" i="1"/>
  <c r="Q764" i="1"/>
  <c r="G764" i="1"/>
  <c r="H764" i="1" s="1"/>
  <c r="F764" i="1"/>
  <c r="C764" i="1"/>
  <c r="HX763" i="1"/>
  <c r="HV763" i="1"/>
  <c r="HJ763" i="1"/>
  <c r="HF763" i="1"/>
  <c r="HD763" i="1"/>
  <c r="GW763" i="1"/>
  <c r="GS763" i="1"/>
  <c r="GU763" i="1" s="1"/>
  <c r="GP763" i="1"/>
  <c r="GO763" i="1"/>
  <c r="GN763" i="1"/>
  <c r="GJ763" i="1"/>
  <c r="GH763" i="1"/>
  <c r="FY763" i="1"/>
  <c r="FU763" i="1"/>
  <c r="FO763" i="1"/>
  <c r="ER763" i="1"/>
  <c r="EA763" i="1"/>
  <c r="DT763" i="1"/>
  <c r="CX763" i="1"/>
  <c r="CQ763" i="1"/>
  <c r="CI763" i="1"/>
  <c r="CF763" i="1"/>
  <c r="CB763" i="1"/>
  <c r="BU763" i="1"/>
  <c r="BR763" i="1"/>
  <c r="BJ763" i="1"/>
  <c r="BH763" i="1"/>
  <c r="BF763" i="1"/>
  <c r="BV763" i="1" s="1"/>
  <c r="BB763" i="1"/>
  <c r="BA763" i="1"/>
  <c r="AS763" i="1"/>
  <c r="AR763" i="1"/>
  <c r="AF763" i="1"/>
  <c r="CD763" i="1" s="1"/>
  <c r="U763" i="1"/>
  <c r="Q763" i="1"/>
  <c r="F763" i="1"/>
  <c r="G763" i="1" s="1"/>
  <c r="H763" i="1" s="1"/>
  <c r="C763" i="1"/>
  <c r="HX762" i="1"/>
  <c r="HV762" i="1"/>
  <c r="HJ762" i="1"/>
  <c r="HF762" i="1"/>
  <c r="HD762" i="1"/>
  <c r="HW762" i="1" s="1"/>
  <c r="GW762" i="1"/>
  <c r="GS762" i="1"/>
  <c r="GU762" i="1" s="1"/>
  <c r="GO762" i="1"/>
  <c r="GN762" i="1"/>
  <c r="GJ762" i="1"/>
  <c r="GH762" i="1"/>
  <c r="GC762" i="1"/>
  <c r="GB762" i="1"/>
  <c r="GA762" i="1"/>
  <c r="FZ762" i="1"/>
  <c r="FY762" i="1"/>
  <c r="FU762" i="1"/>
  <c r="FO762" i="1"/>
  <c r="ET762" i="1"/>
  <c r="ES762" i="1"/>
  <c r="ER762" i="1"/>
  <c r="EQ762" i="1"/>
  <c r="FE762" i="1" s="1"/>
  <c r="EP762" i="1"/>
  <c r="EO762" i="1"/>
  <c r="EN762" i="1"/>
  <c r="EM762" i="1"/>
  <c r="EL762" i="1"/>
  <c r="EJ762" i="1"/>
  <c r="EI762" i="1"/>
  <c r="DG762" i="1"/>
  <c r="CX762" i="1"/>
  <c r="EK762" i="1" s="1"/>
  <c r="CT762" i="1"/>
  <c r="CI762" i="1"/>
  <c r="CB762" i="1"/>
  <c r="FF762" i="1" s="1"/>
  <c r="BU762" i="1"/>
  <c r="BR762" i="1"/>
  <c r="BH762" i="1"/>
  <c r="BF762" i="1"/>
  <c r="BV762" i="1" s="1"/>
  <c r="BB762" i="1"/>
  <c r="BA762" i="1"/>
  <c r="HU762" i="1" s="1"/>
  <c r="AR762" i="1"/>
  <c r="AS762" i="1" s="1"/>
  <c r="AF762" i="1"/>
  <c r="CD762" i="1" s="1"/>
  <c r="U762" i="1"/>
  <c r="Q762" i="1"/>
  <c r="AJ762" i="1" s="1"/>
  <c r="AK762" i="1" s="1"/>
  <c r="F762" i="1"/>
  <c r="G762" i="1" s="1"/>
  <c r="H762" i="1" s="1"/>
  <c r="C762" i="1"/>
  <c r="HX761" i="1"/>
  <c r="HV761" i="1"/>
  <c r="HJ761" i="1"/>
  <c r="HF761" i="1"/>
  <c r="HD761" i="1"/>
  <c r="GX761" i="1" s="1"/>
  <c r="GW761" i="1"/>
  <c r="GV761" i="1"/>
  <c r="GT761" i="1"/>
  <c r="GS761" i="1"/>
  <c r="GU761" i="1" s="1"/>
  <c r="GP761" i="1"/>
  <c r="GO761" i="1"/>
  <c r="GN761" i="1"/>
  <c r="GJ761" i="1"/>
  <c r="GH761" i="1"/>
  <c r="GB761" i="1"/>
  <c r="GA761" i="1"/>
  <c r="FY761" i="1"/>
  <c r="FU761" i="1"/>
  <c r="FO761" i="1"/>
  <c r="ER761" i="1"/>
  <c r="EQ761" i="1"/>
  <c r="EP761" i="1"/>
  <c r="FZ761" i="1" s="1"/>
  <c r="EO761" i="1"/>
  <c r="EN761" i="1"/>
  <c r="EM761" i="1"/>
  <c r="EL761" i="1"/>
  <c r="EJ761" i="1"/>
  <c r="GC761" i="1" s="1"/>
  <c r="EI761" i="1"/>
  <c r="EA761" i="1"/>
  <c r="EK761" i="1" s="1"/>
  <c r="CI761" i="1"/>
  <c r="CB761" i="1"/>
  <c r="BR761" i="1"/>
  <c r="BH761" i="1"/>
  <c r="BF761" i="1"/>
  <c r="HW761" i="1" s="1"/>
  <c r="BA761" i="1"/>
  <c r="AS761" i="1"/>
  <c r="AR761" i="1"/>
  <c r="U761" i="1"/>
  <c r="Q761" i="1"/>
  <c r="G761" i="1"/>
  <c r="H761" i="1" s="1"/>
  <c r="F761" i="1"/>
  <c r="C761" i="1"/>
  <c r="HX760" i="1"/>
  <c r="HW760" i="1"/>
  <c r="HV760" i="1"/>
  <c r="HJ760" i="1"/>
  <c r="HF760" i="1"/>
  <c r="HD760" i="1"/>
  <c r="GW760" i="1"/>
  <c r="GU760" i="1"/>
  <c r="GT760" i="1"/>
  <c r="GS760" i="1"/>
  <c r="GO760" i="1"/>
  <c r="GN760" i="1"/>
  <c r="GV760" i="1" s="1"/>
  <c r="GJ760" i="1"/>
  <c r="GH760" i="1"/>
  <c r="GC760" i="1"/>
  <c r="GA760" i="1"/>
  <c r="FZ760" i="1"/>
  <c r="FY760" i="1"/>
  <c r="FU760" i="1"/>
  <c r="FO760" i="1"/>
  <c r="FE760" i="1"/>
  <c r="EY760" i="1"/>
  <c r="ER760" i="1"/>
  <c r="EQ760" i="1"/>
  <c r="EP760" i="1"/>
  <c r="EO760" i="1"/>
  <c r="EN760" i="1"/>
  <c r="EM760" i="1"/>
  <c r="EL760" i="1"/>
  <c r="EJ760" i="1"/>
  <c r="GB760" i="1" s="1"/>
  <c r="EI760" i="1"/>
  <c r="CX760" i="1"/>
  <c r="EK760" i="1" s="1"/>
  <c r="CI760" i="1"/>
  <c r="CB760" i="1"/>
  <c r="FF760" i="1" s="1"/>
  <c r="BU760" i="1"/>
  <c r="EZ760" i="1" s="1"/>
  <c r="BR760" i="1"/>
  <c r="BH760" i="1"/>
  <c r="BF760" i="1"/>
  <c r="BA760" i="1"/>
  <c r="HU760" i="1" s="1"/>
  <c r="AR760" i="1"/>
  <c r="AS760" i="1" s="1"/>
  <c r="U760" i="1"/>
  <c r="Q760" i="1"/>
  <c r="G760" i="1"/>
  <c r="H760" i="1" s="1"/>
  <c r="F760" i="1"/>
  <c r="AJ760" i="1" s="1"/>
  <c r="AK760" i="1" s="1"/>
  <c r="C760" i="1"/>
  <c r="HX759" i="1"/>
  <c r="HV759" i="1"/>
  <c r="HJ759" i="1"/>
  <c r="HF759" i="1"/>
  <c r="HD759" i="1"/>
  <c r="GW759" i="1"/>
  <c r="GT759" i="1"/>
  <c r="GV759" i="1" s="1"/>
  <c r="GS759" i="1"/>
  <c r="GU759" i="1" s="1"/>
  <c r="GO759" i="1"/>
  <c r="GN759" i="1"/>
  <c r="GJ759" i="1"/>
  <c r="GH759" i="1"/>
  <c r="GA759" i="1"/>
  <c r="FY759" i="1"/>
  <c r="FU759" i="1"/>
  <c r="FO759" i="1"/>
  <c r="ET759" i="1"/>
  <c r="ER759" i="1"/>
  <c r="EQ759" i="1"/>
  <c r="FE759" i="1" s="1"/>
  <c r="EP759" i="1"/>
  <c r="FZ759" i="1" s="1"/>
  <c r="EO759" i="1"/>
  <c r="EN759" i="1"/>
  <c r="EM759" i="1"/>
  <c r="EL759" i="1"/>
  <c r="EJ759" i="1"/>
  <c r="EI759" i="1"/>
  <c r="EA759" i="1"/>
  <c r="EK759" i="1" s="1"/>
  <c r="DG759" i="1"/>
  <c r="CI759" i="1"/>
  <c r="CB759" i="1"/>
  <c r="FF759" i="1" s="1"/>
  <c r="BV759" i="1"/>
  <c r="BU759" i="1"/>
  <c r="BR759" i="1"/>
  <c r="BH759" i="1"/>
  <c r="BF759" i="1"/>
  <c r="HW759" i="1" s="1"/>
  <c r="BB759" i="1"/>
  <c r="BA759" i="1"/>
  <c r="HU759" i="1" s="1"/>
  <c r="AS759" i="1"/>
  <c r="AR759" i="1"/>
  <c r="AG759" i="1"/>
  <c r="AF759" i="1"/>
  <c r="ES759" i="1" s="1"/>
  <c r="U759" i="1"/>
  <c r="Q759" i="1"/>
  <c r="F759" i="1"/>
  <c r="G759" i="1" s="1"/>
  <c r="H759" i="1" s="1"/>
  <c r="C759" i="1"/>
  <c r="HX758" i="1"/>
  <c r="HV758" i="1"/>
  <c r="HJ758" i="1"/>
  <c r="HF758" i="1"/>
  <c r="HD758" i="1"/>
  <c r="GW758" i="1"/>
  <c r="GS758" i="1"/>
  <c r="GU758" i="1" s="1"/>
  <c r="GP758" i="1"/>
  <c r="GO758" i="1"/>
  <c r="GN758" i="1"/>
  <c r="GJ758" i="1"/>
  <c r="GH758" i="1"/>
  <c r="GC758" i="1"/>
  <c r="GB758" i="1"/>
  <c r="GA758" i="1"/>
  <c r="FZ758" i="1"/>
  <c r="FY758" i="1"/>
  <c r="FU758" i="1"/>
  <c r="GD758" i="1" s="1"/>
  <c r="FO758" i="1"/>
  <c r="EY758" i="1"/>
  <c r="ET758" i="1"/>
  <c r="ER758" i="1"/>
  <c r="EQ758" i="1"/>
  <c r="FE758" i="1" s="1"/>
  <c r="EP758" i="1"/>
  <c r="EO758" i="1"/>
  <c r="EN758" i="1"/>
  <c r="EM758" i="1"/>
  <c r="EL758" i="1"/>
  <c r="EJ758" i="1"/>
  <c r="EI758" i="1"/>
  <c r="CX758" i="1"/>
  <c r="EK758" i="1" s="1"/>
  <c r="CI758" i="1"/>
  <c r="CB758" i="1"/>
  <c r="FF758" i="1" s="1"/>
  <c r="BU758" i="1"/>
  <c r="EZ758" i="1" s="1"/>
  <c r="BR758" i="1"/>
  <c r="BH758" i="1"/>
  <c r="BF758" i="1"/>
  <c r="BV758" i="1" s="1"/>
  <c r="BB758" i="1"/>
  <c r="BA758" i="1"/>
  <c r="HU758" i="1" s="1"/>
  <c r="AR758" i="1"/>
  <c r="AS758" i="1" s="1"/>
  <c r="AF758" i="1"/>
  <c r="DG758" i="1" s="1"/>
  <c r="U758" i="1"/>
  <c r="Q758" i="1"/>
  <c r="F758" i="1"/>
  <c r="G758" i="1" s="1"/>
  <c r="H758" i="1" s="1"/>
  <c r="C758" i="1"/>
  <c r="HX757" i="1"/>
  <c r="HV757" i="1"/>
  <c r="HJ757" i="1"/>
  <c r="HF757" i="1"/>
  <c r="HD757" i="1"/>
  <c r="GX757" i="1" s="1"/>
  <c r="GW757" i="1"/>
  <c r="GV757" i="1"/>
  <c r="GU757" i="1"/>
  <c r="GT757" i="1"/>
  <c r="GS757" i="1"/>
  <c r="GP757" i="1"/>
  <c r="GO757" i="1"/>
  <c r="GN757" i="1"/>
  <c r="GJ757" i="1"/>
  <c r="GH757" i="1"/>
  <c r="GB757" i="1"/>
  <c r="GA757" i="1"/>
  <c r="FY757" i="1"/>
  <c r="FU757" i="1"/>
  <c r="FO757" i="1"/>
  <c r="ER757" i="1"/>
  <c r="EQ757" i="1"/>
  <c r="EP757" i="1"/>
  <c r="FZ757" i="1" s="1"/>
  <c r="EO757" i="1"/>
  <c r="EN757" i="1"/>
  <c r="EM757" i="1"/>
  <c r="EL757" i="1"/>
  <c r="EJ757" i="1"/>
  <c r="GC757" i="1" s="1"/>
  <c r="EI757" i="1"/>
  <c r="EA757" i="1"/>
  <c r="EK757" i="1" s="1"/>
  <c r="CI757" i="1"/>
  <c r="CB757" i="1"/>
  <c r="BR757" i="1"/>
  <c r="BH757" i="1"/>
  <c r="BF757" i="1"/>
  <c r="HW757" i="1" s="1"/>
  <c r="BA757" i="1"/>
  <c r="AS757" i="1"/>
  <c r="AR757" i="1"/>
  <c r="U757" i="1"/>
  <c r="Q757" i="1"/>
  <c r="G757" i="1"/>
  <c r="H757" i="1" s="1"/>
  <c r="F757" i="1"/>
  <c r="C757" i="1"/>
  <c r="HX756" i="1"/>
  <c r="HW756" i="1"/>
  <c r="HV756" i="1"/>
  <c r="HJ756" i="1"/>
  <c r="HF756" i="1"/>
  <c r="HD756" i="1"/>
  <c r="GW756" i="1"/>
  <c r="GV756" i="1"/>
  <c r="GU756" i="1"/>
  <c r="GT756" i="1"/>
  <c r="GS756" i="1"/>
  <c r="GO756" i="1"/>
  <c r="GN756" i="1"/>
  <c r="GP756" i="1" s="1"/>
  <c r="GJ756" i="1"/>
  <c r="GH756" i="1"/>
  <c r="GC756" i="1"/>
  <c r="GA756" i="1"/>
  <c r="FZ756" i="1"/>
  <c r="FY756" i="1"/>
  <c r="FU756" i="1"/>
  <c r="FO756" i="1"/>
  <c r="FE756" i="1"/>
  <c r="ER756" i="1"/>
  <c r="EQ756" i="1"/>
  <c r="EP756" i="1"/>
  <c r="EO756" i="1"/>
  <c r="EN756" i="1"/>
  <c r="EM756" i="1"/>
  <c r="EL756" i="1"/>
  <c r="EJ756" i="1"/>
  <c r="GB756" i="1" s="1"/>
  <c r="EI756" i="1"/>
  <c r="CX756" i="1"/>
  <c r="EK756" i="1" s="1"/>
  <c r="CI756" i="1"/>
  <c r="CB756" i="1"/>
  <c r="FF756" i="1" s="1"/>
  <c r="BR756" i="1"/>
  <c r="BH756" i="1"/>
  <c r="BF756" i="1"/>
  <c r="BA756" i="1"/>
  <c r="AR756" i="1"/>
  <c r="AS756" i="1" s="1"/>
  <c r="AJ756" i="1"/>
  <c r="AK756" i="1" s="1"/>
  <c r="U756" i="1"/>
  <c r="Q756" i="1"/>
  <c r="F756" i="1"/>
  <c r="G756" i="1" s="1"/>
  <c r="H756" i="1" s="1"/>
  <c r="C756" i="1"/>
  <c r="HX755" i="1"/>
  <c r="HW755" i="1"/>
  <c r="HV755" i="1"/>
  <c r="HJ755" i="1"/>
  <c r="HF755" i="1"/>
  <c r="HD755" i="1"/>
  <c r="GX755" i="1" s="1"/>
  <c r="GW755" i="1"/>
  <c r="GU755" i="1"/>
  <c r="GT755" i="1"/>
  <c r="GV755" i="1" s="1"/>
  <c r="GS755" i="1"/>
  <c r="GO755" i="1"/>
  <c r="GN755" i="1"/>
  <c r="GP755" i="1" s="1"/>
  <c r="GJ755" i="1"/>
  <c r="GH755" i="1"/>
  <c r="FY755" i="1"/>
  <c r="FU755" i="1"/>
  <c r="FO755" i="1"/>
  <c r="ER755" i="1"/>
  <c r="EA755" i="1"/>
  <c r="DG755" i="1"/>
  <c r="CX755" i="1"/>
  <c r="CI755" i="1"/>
  <c r="CB755" i="1"/>
  <c r="BR755" i="1"/>
  <c r="BH755" i="1"/>
  <c r="BF755" i="1"/>
  <c r="BA755" i="1"/>
  <c r="AR755" i="1"/>
  <c r="AS755" i="1" s="1"/>
  <c r="AJ755" i="1"/>
  <c r="AK755" i="1" s="1"/>
  <c r="AF755" i="1"/>
  <c r="U755" i="1"/>
  <c r="Q755" i="1"/>
  <c r="H755" i="1"/>
  <c r="F755" i="1"/>
  <c r="G755" i="1" s="1"/>
  <c r="C755" i="1"/>
  <c r="HX754" i="1"/>
  <c r="HW754" i="1"/>
  <c r="HV754" i="1"/>
  <c r="HU754" i="1"/>
  <c r="HJ754" i="1"/>
  <c r="HF754" i="1"/>
  <c r="HD754" i="1"/>
  <c r="GX754" i="1" s="1"/>
  <c r="GW754" i="1"/>
  <c r="GU754" i="1"/>
  <c r="GT754" i="1"/>
  <c r="GV754" i="1" s="1"/>
  <c r="GS754" i="1"/>
  <c r="GO754" i="1"/>
  <c r="GN754" i="1"/>
  <c r="GP754" i="1" s="1"/>
  <c r="GJ754" i="1"/>
  <c r="GH754" i="1"/>
  <c r="FY754" i="1"/>
  <c r="FU754" i="1"/>
  <c r="FO754" i="1"/>
  <c r="ER754" i="1"/>
  <c r="EA754" i="1"/>
  <c r="DT754" i="1"/>
  <c r="CX754" i="1"/>
  <c r="CQ754" i="1"/>
  <c r="CI754" i="1"/>
  <c r="CB754" i="1"/>
  <c r="BU754" i="1"/>
  <c r="BR754" i="1"/>
  <c r="BJ754" i="1"/>
  <c r="BH754" i="1"/>
  <c r="BF754" i="1"/>
  <c r="BA754" i="1"/>
  <c r="AS754" i="1"/>
  <c r="AR754" i="1"/>
  <c r="U754" i="1"/>
  <c r="Q754" i="1"/>
  <c r="F754" i="1"/>
  <c r="G754" i="1" s="1"/>
  <c r="H754" i="1" s="1"/>
  <c r="C754" i="1"/>
  <c r="HX753" i="1"/>
  <c r="HV753" i="1"/>
  <c r="HU753" i="1"/>
  <c r="HJ753" i="1"/>
  <c r="HF753" i="1"/>
  <c r="HD753" i="1"/>
  <c r="GT753" i="1" s="1"/>
  <c r="GX753" i="1"/>
  <c r="GW753" i="1"/>
  <c r="GV753" i="1"/>
  <c r="GU753" i="1"/>
  <c r="GS753" i="1"/>
  <c r="GP753" i="1"/>
  <c r="GO753" i="1"/>
  <c r="GN753" i="1"/>
  <c r="GJ753" i="1"/>
  <c r="GH753" i="1"/>
  <c r="FY753" i="1"/>
  <c r="FU753" i="1"/>
  <c r="FO753" i="1"/>
  <c r="ER753" i="1"/>
  <c r="EA753" i="1"/>
  <c r="CX753" i="1"/>
  <c r="CI753" i="1"/>
  <c r="CB753" i="1"/>
  <c r="BU753" i="1"/>
  <c r="BR753" i="1"/>
  <c r="BH753" i="1"/>
  <c r="BF753" i="1"/>
  <c r="BB753" i="1"/>
  <c r="BA753" i="1"/>
  <c r="AS753" i="1"/>
  <c r="AR753" i="1"/>
  <c r="U753" i="1"/>
  <c r="Q753" i="1"/>
  <c r="F753" i="1"/>
  <c r="G753" i="1" s="1"/>
  <c r="H753" i="1" s="1"/>
  <c r="C753" i="1"/>
  <c r="HX752" i="1"/>
  <c r="HV752" i="1"/>
  <c r="HU752" i="1"/>
  <c r="HJ752" i="1"/>
  <c r="HF752" i="1"/>
  <c r="HD752" i="1"/>
  <c r="GT752" i="1" s="1"/>
  <c r="GX752" i="1"/>
  <c r="GW752" i="1"/>
  <c r="GV752" i="1"/>
  <c r="GU752" i="1"/>
  <c r="GS752" i="1"/>
  <c r="GP752" i="1"/>
  <c r="GO752" i="1"/>
  <c r="GN752" i="1"/>
  <c r="GJ752" i="1"/>
  <c r="GH752" i="1"/>
  <c r="FY752" i="1"/>
  <c r="FU752" i="1"/>
  <c r="FO752" i="1"/>
  <c r="ER752" i="1"/>
  <c r="EA752" i="1"/>
  <c r="CX752" i="1"/>
  <c r="CI752" i="1"/>
  <c r="CB752" i="1"/>
  <c r="BU752" i="1"/>
  <c r="BR752" i="1"/>
  <c r="BH752" i="1"/>
  <c r="BF752" i="1"/>
  <c r="BB752" i="1"/>
  <c r="BA752" i="1"/>
  <c r="AS752" i="1"/>
  <c r="AR752" i="1"/>
  <c r="U752" i="1"/>
  <c r="Q752" i="1"/>
  <c r="F752" i="1"/>
  <c r="G752" i="1" s="1"/>
  <c r="H752" i="1" s="1"/>
  <c r="C752" i="1"/>
  <c r="HX751" i="1"/>
  <c r="HV751" i="1"/>
  <c r="HU751" i="1"/>
  <c r="HJ751" i="1"/>
  <c r="HF751" i="1"/>
  <c r="HD751" i="1"/>
  <c r="GT751" i="1" s="1"/>
  <c r="GV751" i="1" s="1"/>
  <c r="GX751" i="1"/>
  <c r="GW751" i="1"/>
  <c r="GU751" i="1"/>
  <c r="GS751" i="1"/>
  <c r="GP751" i="1"/>
  <c r="GO751" i="1"/>
  <c r="GN751" i="1"/>
  <c r="GJ751" i="1"/>
  <c r="GH751" i="1"/>
  <c r="FY751" i="1"/>
  <c r="FU751" i="1"/>
  <c r="FO751" i="1"/>
  <c r="ER751" i="1"/>
  <c r="EA751" i="1"/>
  <c r="CX751" i="1"/>
  <c r="CI751" i="1"/>
  <c r="CB751" i="1"/>
  <c r="BV751" i="1"/>
  <c r="BU751" i="1"/>
  <c r="BT751" i="1"/>
  <c r="BR751" i="1"/>
  <c r="BH751" i="1"/>
  <c r="BF751" i="1"/>
  <c r="BB751" i="1"/>
  <c r="BA751" i="1"/>
  <c r="AS751" i="1"/>
  <c r="BW751" i="1" s="1"/>
  <c r="BX751" i="1" s="1"/>
  <c r="AR751" i="1"/>
  <c r="AF751" i="1"/>
  <c r="U751" i="1"/>
  <c r="Q751" i="1"/>
  <c r="F751" i="1"/>
  <c r="G751" i="1" s="1"/>
  <c r="H751" i="1" s="1"/>
  <c r="C751" i="1"/>
  <c r="HX750" i="1"/>
  <c r="HV750" i="1"/>
  <c r="HJ750" i="1"/>
  <c r="HF750" i="1"/>
  <c r="HD750" i="1"/>
  <c r="GT750" i="1" s="1"/>
  <c r="GV750" i="1" s="1"/>
  <c r="GX750" i="1"/>
  <c r="GW750" i="1"/>
  <c r="GU750" i="1"/>
  <c r="GS750" i="1"/>
  <c r="GP750" i="1"/>
  <c r="GO750" i="1"/>
  <c r="GN750" i="1"/>
  <c r="GJ750" i="1"/>
  <c r="GH750" i="1"/>
  <c r="FY750" i="1"/>
  <c r="FU750" i="1"/>
  <c r="FO750" i="1"/>
  <c r="ER750" i="1"/>
  <c r="EA750" i="1"/>
  <c r="CX750" i="1"/>
  <c r="CI750" i="1"/>
  <c r="CB750" i="1"/>
  <c r="BR750" i="1"/>
  <c r="BH750" i="1"/>
  <c r="BF750" i="1"/>
  <c r="BB750" i="1"/>
  <c r="BA750" i="1"/>
  <c r="BW750" i="1" s="1"/>
  <c r="BX750" i="1" s="1"/>
  <c r="AR750" i="1"/>
  <c r="AS750" i="1" s="1"/>
  <c r="AJ750" i="1"/>
  <c r="AK750" i="1" s="1"/>
  <c r="AI750" i="1"/>
  <c r="AH750" i="1" s="1"/>
  <c r="U750" i="1"/>
  <c r="Q750" i="1"/>
  <c r="AF750" i="1" s="1"/>
  <c r="F750" i="1"/>
  <c r="G750" i="1" s="1"/>
  <c r="H750" i="1" s="1"/>
  <c r="C750" i="1"/>
  <c r="HX749" i="1"/>
  <c r="HV749" i="1"/>
  <c r="HJ749" i="1"/>
  <c r="HF749" i="1"/>
  <c r="HD749" i="1"/>
  <c r="GW749" i="1"/>
  <c r="GU749" i="1"/>
  <c r="GS749" i="1"/>
  <c r="GO749" i="1"/>
  <c r="GN749" i="1"/>
  <c r="GP749" i="1" s="1"/>
  <c r="GJ749" i="1"/>
  <c r="GH749" i="1"/>
  <c r="FY749" i="1"/>
  <c r="FU749" i="1"/>
  <c r="FO749" i="1"/>
  <c r="ER749" i="1"/>
  <c r="EA749" i="1"/>
  <c r="CX749" i="1"/>
  <c r="CI749" i="1"/>
  <c r="CB749" i="1"/>
  <c r="BR749" i="1"/>
  <c r="BH749" i="1"/>
  <c r="BF749" i="1"/>
  <c r="BB749" i="1"/>
  <c r="BA749" i="1"/>
  <c r="AR749" i="1"/>
  <c r="AS749" i="1" s="1"/>
  <c r="AJ749" i="1"/>
  <c r="AK749" i="1" s="1"/>
  <c r="AI749" i="1"/>
  <c r="AH749" i="1" s="1"/>
  <c r="U749" i="1"/>
  <c r="Q749" i="1"/>
  <c r="AF749" i="1" s="1"/>
  <c r="F749" i="1"/>
  <c r="G749" i="1" s="1"/>
  <c r="H749" i="1" s="1"/>
  <c r="C749" i="1"/>
  <c r="HX748" i="1"/>
  <c r="HV748" i="1"/>
  <c r="HJ748" i="1"/>
  <c r="HF748" i="1"/>
  <c r="HD748" i="1"/>
  <c r="GW748" i="1"/>
  <c r="GU748" i="1"/>
  <c r="GS748" i="1"/>
  <c r="GO748" i="1"/>
  <c r="GN748" i="1"/>
  <c r="GP748" i="1" s="1"/>
  <c r="GJ748" i="1"/>
  <c r="GH748" i="1"/>
  <c r="FY748" i="1"/>
  <c r="FU748" i="1"/>
  <c r="FO748" i="1"/>
  <c r="ER748" i="1"/>
  <c r="EA748" i="1"/>
  <c r="CX748" i="1"/>
  <c r="CI748" i="1"/>
  <c r="CB748" i="1"/>
  <c r="BR748" i="1"/>
  <c r="BH748" i="1"/>
  <c r="BF748" i="1"/>
  <c r="BB748" i="1"/>
  <c r="BA748" i="1"/>
  <c r="AR748" i="1"/>
  <c r="AS748" i="1" s="1"/>
  <c r="AJ748" i="1"/>
  <c r="AK748" i="1" s="1"/>
  <c r="U748" i="1"/>
  <c r="Q748" i="1"/>
  <c r="AF748" i="1" s="1"/>
  <c r="F748" i="1"/>
  <c r="G748" i="1" s="1"/>
  <c r="H748" i="1" s="1"/>
  <c r="C748" i="1"/>
  <c r="HX747" i="1"/>
  <c r="HV747" i="1"/>
  <c r="HU747" i="1"/>
  <c r="HJ747" i="1"/>
  <c r="HF747" i="1"/>
  <c r="HD747" i="1"/>
  <c r="GW747" i="1"/>
  <c r="GU747" i="1"/>
  <c r="GS747" i="1"/>
  <c r="GO747" i="1"/>
  <c r="GN747" i="1"/>
  <c r="GP747" i="1" s="1"/>
  <c r="GJ747" i="1"/>
  <c r="GH747" i="1"/>
  <c r="FY747" i="1"/>
  <c r="FU747" i="1"/>
  <c r="FO747" i="1"/>
  <c r="ER747" i="1"/>
  <c r="EA747" i="1"/>
  <c r="DT747" i="1"/>
  <c r="CX747" i="1"/>
  <c r="CQ747" i="1"/>
  <c r="CI747" i="1"/>
  <c r="CB747" i="1"/>
  <c r="BU747" i="1"/>
  <c r="BR747" i="1"/>
  <c r="BH747" i="1"/>
  <c r="BJ747" i="1" s="1"/>
  <c r="BF747" i="1"/>
  <c r="BB747" i="1"/>
  <c r="BA747" i="1"/>
  <c r="AR747" i="1"/>
  <c r="AS747" i="1" s="1"/>
  <c r="BW747" i="1" s="1"/>
  <c r="BX747" i="1" s="1"/>
  <c r="AF747" i="1"/>
  <c r="U747" i="1"/>
  <c r="Q747" i="1"/>
  <c r="F747" i="1"/>
  <c r="C747" i="1"/>
  <c r="HX746" i="1"/>
  <c r="HV746" i="1"/>
  <c r="HU746" i="1"/>
  <c r="HJ746" i="1"/>
  <c r="HF746" i="1"/>
  <c r="HD746" i="1"/>
  <c r="GW746" i="1"/>
  <c r="GV746" i="1"/>
  <c r="GT746" i="1"/>
  <c r="GS746" i="1"/>
  <c r="GU746" i="1" s="1"/>
  <c r="GP746" i="1"/>
  <c r="GO746" i="1"/>
  <c r="GN746" i="1"/>
  <c r="GJ746" i="1"/>
  <c r="GH746" i="1"/>
  <c r="FY746" i="1"/>
  <c r="FU746" i="1"/>
  <c r="GX746" i="1" s="1"/>
  <c r="FO746" i="1"/>
  <c r="ER746" i="1"/>
  <c r="EA746" i="1"/>
  <c r="DG746" i="1"/>
  <c r="CX746" i="1"/>
  <c r="CI746" i="1"/>
  <c r="CB746" i="1"/>
  <c r="BU746" i="1"/>
  <c r="BR746" i="1"/>
  <c r="BH746" i="1"/>
  <c r="BF746" i="1"/>
  <c r="HW746" i="1" s="1"/>
  <c r="BB746" i="1"/>
  <c r="BA746" i="1"/>
  <c r="AR746" i="1"/>
  <c r="AS746" i="1" s="1"/>
  <c r="AF746" i="1"/>
  <c r="U746" i="1"/>
  <c r="Q746" i="1"/>
  <c r="AI746" i="1" s="1"/>
  <c r="AH746" i="1" s="1"/>
  <c r="F746" i="1"/>
  <c r="C746" i="1"/>
  <c r="HX745" i="1"/>
  <c r="HV745" i="1"/>
  <c r="HU745" i="1"/>
  <c r="HJ745" i="1"/>
  <c r="HF745" i="1"/>
  <c r="HD745" i="1"/>
  <c r="GW745" i="1"/>
  <c r="GV745" i="1"/>
  <c r="GT745" i="1"/>
  <c r="GS745" i="1"/>
  <c r="GU745" i="1" s="1"/>
  <c r="GP745" i="1"/>
  <c r="GO745" i="1"/>
  <c r="GN745" i="1"/>
  <c r="GJ745" i="1"/>
  <c r="GH745" i="1"/>
  <c r="FY745" i="1"/>
  <c r="FU745" i="1"/>
  <c r="GX745" i="1" s="1"/>
  <c r="FO745" i="1"/>
  <c r="ER745" i="1"/>
  <c r="EA745" i="1"/>
  <c r="CX745" i="1"/>
  <c r="CI745" i="1"/>
  <c r="CB745" i="1"/>
  <c r="BU745" i="1"/>
  <c r="BR745" i="1"/>
  <c r="BH745" i="1"/>
  <c r="BF745" i="1"/>
  <c r="HW745" i="1" s="1"/>
  <c r="BB745" i="1"/>
  <c r="BA745" i="1"/>
  <c r="AR745" i="1"/>
  <c r="AS745" i="1" s="1"/>
  <c r="AF745" i="1"/>
  <c r="DG745" i="1" s="1"/>
  <c r="U745" i="1"/>
  <c r="Q745" i="1"/>
  <c r="F745" i="1"/>
  <c r="C745" i="1"/>
  <c r="HX744" i="1"/>
  <c r="HV744" i="1"/>
  <c r="HU744" i="1"/>
  <c r="HJ744" i="1"/>
  <c r="HF744" i="1"/>
  <c r="HD744" i="1"/>
  <c r="GW744" i="1"/>
  <c r="GV744" i="1"/>
  <c r="GU744" i="1"/>
  <c r="GT744" i="1"/>
  <c r="GS744" i="1"/>
  <c r="GP744" i="1"/>
  <c r="GO744" i="1"/>
  <c r="GN744" i="1"/>
  <c r="GJ744" i="1"/>
  <c r="GH744" i="1"/>
  <c r="FY744" i="1"/>
  <c r="FU744" i="1"/>
  <c r="GX744" i="1" s="1"/>
  <c r="FO744" i="1"/>
  <c r="ER744" i="1"/>
  <c r="EA744" i="1"/>
  <c r="CX744" i="1"/>
  <c r="CI744" i="1"/>
  <c r="CB744" i="1"/>
  <c r="BU744" i="1"/>
  <c r="BR744" i="1"/>
  <c r="BH744" i="1"/>
  <c r="BF744" i="1"/>
  <c r="HW744" i="1" s="1"/>
  <c r="BB744" i="1"/>
  <c r="BA744" i="1"/>
  <c r="AR744" i="1"/>
  <c r="AS744" i="1" s="1"/>
  <c r="AF744" i="1"/>
  <c r="DG744" i="1" s="1"/>
  <c r="U744" i="1"/>
  <c r="Q744" i="1"/>
  <c r="F744" i="1"/>
  <c r="C744" i="1"/>
  <c r="HX743" i="1"/>
  <c r="HV743" i="1"/>
  <c r="HJ743" i="1"/>
  <c r="HF743" i="1"/>
  <c r="HD743" i="1"/>
  <c r="GW743" i="1"/>
  <c r="GV743" i="1"/>
  <c r="GU743" i="1"/>
  <c r="GT743" i="1"/>
  <c r="GS743" i="1"/>
  <c r="GP743" i="1"/>
  <c r="GO743" i="1"/>
  <c r="GN743" i="1"/>
  <c r="GJ743" i="1"/>
  <c r="GH743" i="1"/>
  <c r="FY743" i="1"/>
  <c r="FU743" i="1"/>
  <c r="GX743" i="1" s="1"/>
  <c r="FO743" i="1"/>
  <c r="ET743" i="1"/>
  <c r="ES743" i="1"/>
  <c r="ER743" i="1"/>
  <c r="EA743" i="1"/>
  <c r="DI743" i="1"/>
  <c r="DH743" i="1"/>
  <c r="DG743" i="1"/>
  <c r="CX743" i="1"/>
  <c r="CI743" i="1"/>
  <c r="CB743" i="1"/>
  <c r="BU743" i="1"/>
  <c r="BT743" i="1"/>
  <c r="BS743" i="1"/>
  <c r="BR743" i="1"/>
  <c r="BH743" i="1"/>
  <c r="BF743" i="1"/>
  <c r="HW743" i="1" s="1"/>
  <c r="BA743" i="1"/>
  <c r="HU743" i="1" s="1"/>
  <c r="AR743" i="1"/>
  <c r="AS743" i="1" s="1"/>
  <c r="AJ743" i="1"/>
  <c r="AK743" i="1" s="1"/>
  <c r="AI743" i="1"/>
  <c r="AH743" i="1" s="1"/>
  <c r="U743" i="1"/>
  <c r="Q743" i="1"/>
  <c r="AF743" i="1" s="1"/>
  <c r="BY743" i="1" s="1"/>
  <c r="H743" i="1"/>
  <c r="G743" i="1"/>
  <c r="F743" i="1"/>
  <c r="C743" i="1"/>
  <c r="HX742" i="1"/>
  <c r="HV742" i="1"/>
  <c r="HU742" i="1"/>
  <c r="HJ742" i="1"/>
  <c r="HF742" i="1"/>
  <c r="HD742" i="1"/>
  <c r="GW742" i="1"/>
  <c r="GV742" i="1"/>
  <c r="GU742" i="1"/>
  <c r="GT742" i="1"/>
  <c r="GS742" i="1"/>
  <c r="GO742" i="1"/>
  <c r="GN742" i="1"/>
  <c r="GJ742" i="1"/>
  <c r="GH742" i="1"/>
  <c r="GC742" i="1"/>
  <c r="GB742" i="1"/>
  <c r="FU742" i="1"/>
  <c r="GD742" i="1" s="1"/>
  <c r="FO742" i="1"/>
  <c r="EY742" i="1"/>
  <c r="ET742" i="1"/>
  <c r="ER742" i="1"/>
  <c r="EQ742" i="1"/>
  <c r="EP742" i="1"/>
  <c r="EO742" i="1"/>
  <c r="EN742" i="1"/>
  <c r="EM742" i="1"/>
  <c r="EL742" i="1"/>
  <c r="EJ742" i="1"/>
  <c r="EI742" i="1"/>
  <c r="CX742" i="1"/>
  <c r="EK742" i="1" s="1"/>
  <c r="CI742" i="1"/>
  <c r="CB742" i="1"/>
  <c r="FF742" i="1" s="1"/>
  <c r="BU742" i="1"/>
  <c r="EZ742" i="1" s="1"/>
  <c r="BR742" i="1"/>
  <c r="BH742" i="1"/>
  <c r="BF742" i="1"/>
  <c r="BB742" i="1"/>
  <c r="BA742" i="1"/>
  <c r="AR742" i="1"/>
  <c r="AS742" i="1" s="1"/>
  <c r="AF742" i="1"/>
  <c r="DG742" i="1" s="1"/>
  <c r="U742" i="1"/>
  <c r="Q742" i="1"/>
  <c r="F742" i="1"/>
  <c r="C742" i="1"/>
  <c r="HX741" i="1"/>
  <c r="HV741" i="1"/>
  <c r="HJ741" i="1"/>
  <c r="HF741" i="1"/>
  <c r="HD741" i="1"/>
  <c r="GW741" i="1"/>
  <c r="GV741" i="1"/>
  <c r="GU741" i="1"/>
  <c r="GT741" i="1"/>
  <c r="GS741" i="1"/>
  <c r="GP741" i="1"/>
  <c r="GO741" i="1"/>
  <c r="GN741" i="1"/>
  <c r="GJ741" i="1"/>
  <c r="GH741" i="1"/>
  <c r="GD741" i="1"/>
  <c r="GC741" i="1"/>
  <c r="GB741" i="1"/>
  <c r="FU741" i="1"/>
  <c r="GX741" i="1" s="1"/>
  <c r="FO741" i="1"/>
  <c r="FF741" i="1"/>
  <c r="ER741" i="1"/>
  <c r="EQ741" i="1"/>
  <c r="FE741" i="1" s="1"/>
  <c r="EP741" i="1"/>
  <c r="EO741" i="1"/>
  <c r="EN741" i="1"/>
  <c r="EM741" i="1"/>
  <c r="EL741" i="1"/>
  <c r="EK741" i="1"/>
  <c r="EJ741" i="1"/>
  <c r="EI741" i="1"/>
  <c r="EA741" i="1"/>
  <c r="GE741" i="1" s="1"/>
  <c r="CI741" i="1"/>
  <c r="CB741" i="1"/>
  <c r="BR741" i="1"/>
  <c r="BH741" i="1"/>
  <c r="BF741" i="1"/>
  <c r="HW741" i="1" s="1"/>
  <c r="BB741" i="1"/>
  <c r="BA741" i="1"/>
  <c r="AS741" i="1"/>
  <c r="AR741" i="1"/>
  <c r="U741" i="1"/>
  <c r="Q741" i="1"/>
  <c r="F741" i="1"/>
  <c r="G741" i="1" s="1"/>
  <c r="H741" i="1" s="1"/>
  <c r="C741" i="1"/>
  <c r="HX740" i="1"/>
  <c r="HV740" i="1"/>
  <c r="HU740" i="1"/>
  <c r="HJ740" i="1"/>
  <c r="HF740" i="1"/>
  <c r="HD740" i="1"/>
  <c r="GW740" i="1"/>
  <c r="GU740" i="1"/>
  <c r="GT740" i="1"/>
  <c r="GV740" i="1" s="1"/>
  <c r="GS740" i="1"/>
  <c r="GO740" i="1"/>
  <c r="GN740" i="1"/>
  <c r="GJ740" i="1"/>
  <c r="GH740" i="1"/>
  <c r="GC740" i="1"/>
  <c r="GB740" i="1"/>
  <c r="GA740" i="1"/>
  <c r="FZ740" i="1"/>
  <c r="FY740" i="1"/>
  <c r="FU740" i="1"/>
  <c r="FO740" i="1"/>
  <c r="EZ740" i="1"/>
  <c r="ER740" i="1"/>
  <c r="EQ740" i="1"/>
  <c r="FE740" i="1" s="1"/>
  <c r="EP740" i="1"/>
  <c r="EO740" i="1"/>
  <c r="EN740" i="1"/>
  <c r="EM740" i="1"/>
  <c r="EL740" i="1"/>
  <c r="EJ740" i="1"/>
  <c r="EI740" i="1"/>
  <c r="DT740" i="1"/>
  <c r="CX740" i="1"/>
  <c r="CI740" i="1"/>
  <c r="CB740" i="1"/>
  <c r="FF740" i="1" s="1"/>
  <c r="BU740" i="1"/>
  <c r="BR740" i="1"/>
  <c r="BH740" i="1"/>
  <c r="BJ740" i="1" s="1"/>
  <c r="BF740" i="1"/>
  <c r="HW740" i="1" s="1"/>
  <c r="BB740" i="1"/>
  <c r="BA740" i="1"/>
  <c r="AS740" i="1"/>
  <c r="AR740" i="1"/>
  <c r="AK740" i="1"/>
  <c r="U740" i="1"/>
  <c r="Q740" i="1"/>
  <c r="AJ740" i="1" s="1"/>
  <c r="G740" i="1"/>
  <c r="H740" i="1" s="1"/>
  <c r="F740" i="1"/>
  <c r="C740" i="1"/>
  <c r="HX739" i="1"/>
  <c r="HV739" i="1"/>
  <c r="HJ739" i="1"/>
  <c r="HF739" i="1"/>
  <c r="HD739" i="1"/>
  <c r="HW739" i="1" s="1"/>
  <c r="GW739" i="1"/>
  <c r="GV739" i="1"/>
  <c r="GU739" i="1"/>
  <c r="GT739" i="1"/>
  <c r="GS739" i="1"/>
  <c r="GO739" i="1"/>
  <c r="GN739" i="1"/>
  <c r="GJ739" i="1"/>
  <c r="GH739" i="1"/>
  <c r="GE739" i="1"/>
  <c r="GC739" i="1"/>
  <c r="GB739" i="1"/>
  <c r="FU739" i="1"/>
  <c r="GD739" i="1" s="1"/>
  <c r="FO739" i="1"/>
  <c r="ER739" i="1"/>
  <c r="EQ739" i="1"/>
  <c r="FE739" i="1" s="1"/>
  <c r="EP739" i="1"/>
  <c r="EO739" i="1"/>
  <c r="EN739" i="1"/>
  <c r="EM739" i="1"/>
  <c r="EL739" i="1"/>
  <c r="EJ739" i="1"/>
  <c r="EI739" i="1"/>
  <c r="EA739" i="1"/>
  <c r="EK739" i="1" s="1"/>
  <c r="CI739" i="1"/>
  <c r="CB739" i="1"/>
  <c r="BU739" i="1"/>
  <c r="EZ739" i="1" s="1"/>
  <c r="BR739" i="1"/>
  <c r="BH739" i="1"/>
  <c r="BF739" i="1"/>
  <c r="BA739" i="1"/>
  <c r="AR739" i="1"/>
  <c r="AS739" i="1" s="1"/>
  <c r="U739" i="1"/>
  <c r="Q739" i="1"/>
  <c r="AJ739" i="1" s="1"/>
  <c r="AK739" i="1" s="1"/>
  <c r="H739" i="1"/>
  <c r="G739" i="1"/>
  <c r="F739" i="1"/>
  <c r="C739" i="1"/>
  <c r="HX738" i="1"/>
  <c r="HV738" i="1"/>
  <c r="HJ738" i="1"/>
  <c r="HF738" i="1"/>
  <c r="HD738" i="1"/>
  <c r="HW738" i="1" s="1"/>
  <c r="GX738" i="1"/>
  <c r="GW738" i="1"/>
  <c r="GS738" i="1"/>
  <c r="GU738" i="1" s="1"/>
  <c r="GP738" i="1"/>
  <c r="GO738" i="1"/>
  <c r="GN738" i="1"/>
  <c r="GJ738" i="1"/>
  <c r="GH738" i="1"/>
  <c r="GC738" i="1"/>
  <c r="GB738" i="1"/>
  <c r="FU738" i="1"/>
  <c r="GD738" i="1" s="1"/>
  <c r="FO738" i="1"/>
  <c r="FF738" i="1"/>
  <c r="FE738" i="1"/>
  <c r="ER738" i="1"/>
  <c r="EQ738" i="1"/>
  <c r="EP738" i="1"/>
  <c r="EO738" i="1"/>
  <c r="EN738" i="1"/>
  <c r="EM738" i="1"/>
  <c r="EL738" i="1"/>
  <c r="EK738" i="1"/>
  <c r="EJ738" i="1"/>
  <c r="EI738" i="1"/>
  <c r="CX738" i="1"/>
  <c r="CI738" i="1"/>
  <c r="CB738" i="1"/>
  <c r="BS738" i="1"/>
  <c r="GR738" i="1" s="1"/>
  <c r="BR738" i="1"/>
  <c r="BH738" i="1"/>
  <c r="BF738" i="1"/>
  <c r="BA738" i="1"/>
  <c r="ET738" i="1" s="1"/>
  <c r="AR738" i="1"/>
  <c r="AS738" i="1" s="1"/>
  <c r="BW738" i="1" s="1"/>
  <c r="BX738" i="1" s="1"/>
  <c r="AG738" i="1"/>
  <c r="U738" i="1"/>
  <c r="Q738" i="1"/>
  <c r="AF738" i="1" s="1"/>
  <c r="DG738" i="1" s="1"/>
  <c r="DW738" i="1" s="1"/>
  <c r="F738" i="1"/>
  <c r="C738" i="1"/>
  <c r="HX737" i="1"/>
  <c r="HW737" i="1"/>
  <c r="HV737" i="1"/>
  <c r="HU737" i="1"/>
  <c r="HJ737" i="1"/>
  <c r="HF737" i="1"/>
  <c r="HD737" i="1"/>
  <c r="GW737" i="1"/>
  <c r="GV737" i="1"/>
  <c r="GU737" i="1"/>
  <c r="GT737" i="1"/>
  <c r="GS737" i="1"/>
  <c r="GP737" i="1"/>
  <c r="GO737" i="1"/>
  <c r="GN737" i="1"/>
  <c r="GJ737" i="1"/>
  <c r="GH737" i="1"/>
  <c r="GC737" i="1"/>
  <c r="GB737" i="1"/>
  <c r="FU737" i="1"/>
  <c r="GD737" i="1" s="1"/>
  <c r="FO737" i="1"/>
  <c r="FF737" i="1"/>
  <c r="FE737" i="1"/>
  <c r="ER737" i="1"/>
  <c r="EQ737" i="1"/>
  <c r="EP737" i="1"/>
  <c r="EO737" i="1"/>
  <c r="EN737" i="1"/>
  <c r="EM737" i="1"/>
  <c r="EL737" i="1"/>
  <c r="EK737" i="1"/>
  <c r="EJ737" i="1"/>
  <c r="EY737" i="1" s="1"/>
  <c r="EI737" i="1"/>
  <c r="EA737" i="1"/>
  <c r="GE737" i="1" s="1"/>
  <c r="CI737" i="1"/>
  <c r="CB737" i="1"/>
  <c r="BU737" i="1"/>
  <c r="EZ737" i="1" s="1"/>
  <c r="BR737" i="1"/>
  <c r="BH737" i="1"/>
  <c r="BF737" i="1"/>
  <c r="BB737" i="1"/>
  <c r="BA737" i="1"/>
  <c r="AR737" i="1"/>
  <c r="AS737" i="1" s="1"/>
  <c r="BW737" i="1" s="1"/>
  <c r="BX737" i="1" s="1"/>
  <c r="AJ737" i="1"/>
  <c r="AK737" i="1" s="1"/>
  <c r="AF737" i="1"/>
  <c r="U737" i="1"/>
  <c r="Q737" i="1"/>
  <c r="H737" i="1"/>
  <c r="F737" i="1"/>
  <c r="G737" i="1" s="1"/>
  <c r="C737" i="1"/>
  <c r="HX736" i="1"/>
  <c r="HV736" i="1"/>
  <c r="HJ736" i="1"/>
  <c r="HF736" i="1"/>
  <c r="HD736" i="1"/>
  <c r="GX736" i="1"/>
  <c r="GW736" i="1"/>
  <c r="GV736" i="1"/>
  <c r="GU736" i="1"/>
  <c r="GT736" i="1"/>
  <c r="GS736" i="1"/>
  <c r="GP736" i="1"/>
  <c r="GO736" i="1"/>
  <c r="GN736" i="1"/>
  <c r="GJ736" i="1"/>
  <c r="GH736" i="1"/>
  <c r="GD736" i="1"/>
  <c r="GC736" i="1"/>
  <c r="GB736" i="1"/>
  <c r="GA736" i="1"/>
  <c r="FZ736" i="1"/>
  <c r="FY736" i="1"/>
  <c r="FU736" i="1"/>
  <c r="FO736" i="1"/>
  <c r="FE736" i="1"/>
  <c r="ER736" i="1"/>
  <c r="EQ736" i="1"/>
  <c r="EP736" i="1"/>
  <c r="EO736" i="1"/>
  <c r="EN736" i="1"/>
  <c r="EM736" i="1"/>
  <c r="EL736" i="1"/>
  <c r="EJ736" i="1"/>
  <c r="EI736" i="1"/>
  <c r="DW736" i="1"/>
  <c r="CX736" i="1"/>
  <c r="GE736" i="1" s="1"/>
  <c r="CI736" i="1"/>
  <c r="CD736" i="1"/>
  <c r="CT736" i="1" s="1"/>
  <c r="CB736" i="1"/>
  <c r="FF736" i="1" s="1"/>
  <c r="BX736" i="1"/>
  <c r="BW736" i="1"/>
  <c r="BR736" i="1"/>
  <c r="BH736" i="1"/>
  <c r="BF736" i="1"/>
  <c r="BA736" i="1"/>
  <c r="BV736" i="1" s="1"/>
  <c r="AS736" i="1"/>
  <c r="AR736" i="1"/>
  <c r="AI736" i="1"/>
  <c r="AH736" i="1"/>
  <c r="AG736" i="1"/>
  <c r="AF736" i="1"/>
  <c r="DG736" i="1" s="1"/>
  <c r="U736" i="1"/>
  <c r="Q736" i="1"/>
  <c r="AJ736" i="1" s="1"/>
  <c r="AK736" i="1" s="1"/>
  <c r="G736" i="1"/>
  <c r="H736" i="1" s="1"/>
  <c r="F736" i="1"/>
  <c r="C736" i="1"/>
  <c r="HX735" i="1"/>
  <c r="HV735" i="1"/>
  <c r="HJ735" i="1"/>
  <c r="HE735" i="1"/>
  <c r="HD735" i="1"/>
  <c r="GX735" i="1" s="1"/>
  <c r="GW735" i="1"/>
  <c r="GU735" i="1"/>
  <c r="GS735" i="1"/>
  <c r="GO735" i="1"/>
  <c r="GN735" i="1"/>
  <c r="GP735" i="1" s="1"/>
  <c r="GJ735" i="1"/>
  <c r="GH735" i="1"/>
  <c r="GE735" i="1"/>
  <c r="GD735" i="1"/>
  <c r="GC735" i="1"/>
  <c r="GB735" i="1"/>
  <c r="FO735" i="1"/>
  <c r="ER735" i="1"/>
  <c r="EQ735" i="1"/>
  <c r="EP735" i="1"/>
  <c r="EO735" i="1"/>
  <c r="EN735" i="1"/>
  <c r="EM735" i="1"/>
  <c r="EL735" i="1"/>
  <c r="EJ735" i="1"/>
  <c r="EI735" i="1"/>
  <c r="EA735" i="1"/>
  <c r="EK735" i="1" s="1"/>
  <c r="BR735" i="1"/>
  <c r="BH735" i="1"/>
  <c r="BB735" i="1"/>
  <c r="BA735" i="1"/>
  <c r="AS735" i="1"/>
  <c r="AR735" i="1"/>
  <c r="U735" i="1"/>
  <c r="Q735" i="1"/>
  <c r="AJ735" i="1" s="1"/>
  <c r="AK735" i="1" s="1"/>
  <c r="C735" i="1"/>
  <c r="HX734" i="1"/>
  <c r="HW734" i="1"/>
  <c r="HV734" i="1"/>
  <c r="HU734" i="1"/>
  <c r="HJ734" i="1"/>
  <c r="HE734" i="1"/>
  <c r="HD734" i="1"/>
  <c r="GX734" i="1"/>
  <c r="GW734" i="1"/>
  <c r="GT734" i="1"/>
  <c r="GV734" i="1" s="1"/>
  <c r="GS734" i="1"/>
  <c r="GU734" i="1" s="1"/>
  <c r="GO734" i="1"/>
  <c r="GN734" i="1"/>
  <c r="GP734" i="1" s="1"/>
  <c r="GJ734" i="1"/>
  <c r="GH734" i="1"/>
  <c r="GD734" i="1"/>
  <c r="GC734" i="1"/>
  <c r="GB734" i="1"/>
  <c r="FO734" i="1"/>
  <c r="ER734" i="1"/>
  <c r="EQ734" i="1"/>
  <c r="EP734" i="1"/>
  <c r="EO734" i="1"/>
  <c r="EN734" i="1"/>
  <c r="EM734" i="1"/>
  <c r="EL734" i="1"/>
  <c r="EK734" i="1"/>
  <c r="EJ734" i="1"/>
  <c r="EI734" i="1"/>
  <c r="CX734" i="1"/>
  <c r="GE734" i="1" s="1"/>
  <c r="BU734" i="1"/>
  <c r="EZ734" i="1" s="1"/>
  <c r="BR734" i="1"/>
  <c r="BH734" i="1"/>
  <c r="BB734" i="1"/>
  <c r="BA734" i="1"/>
  <c r="AS734" i="1"/>
  <c r="AR734" i="1"/>
  <c r="U734" i="1"/>
  <c r="Q734" i="1"/>
  <c r="C734" i="1"/>
  <c r="HX733" i="1"/>
  <c r="HW733" i="1"/>
  <c r="HV733" i="1"/>
  <c r="HU733" i="1"/>
  <c r="HJ733" i="1"/>
  <c r="HE733" i="1"/>
  <c r="HD733" i="1"/>
  <c r="GX733" i="1"/>
  <c r="GW733" i="1"/>
  <c r="GV733" i="1"/>
  <c r="GT733" i="1"/>
  <c r="GS733" i="1"/>
  <c r="GU733" i="1" s="1"/>
  <c r="GR733" i="1"/>
  <c r="GP733" i="1"/>
  <c r="GO733" i="1"/>
  <c r="GN733" i="1"/>
  <c r="GJ733" i="1"/>
  <c r="GH733" i="1"/>
  <c r="GC733" i="1"/>
  <c r="GB733" i="1"/>
  <c r="GA733" i="1"/>
  <c r="FZ733" i="1"/>
  <c r="FY733" i="1"/>
  <c r="FO733" i="1"/>
  <c r="EY733" i="1"/>
  <c r="ET733" i="1"/>
  <c r="ES733" i="1"/>
  <c r="ER733" i="1"/>
  <c r="EQ733" i="1"/>
  <c r="FF733" i="1" s="1"/>
  <c r="EP733" i="1"/>
  <c r="EO733" i="1"/>
  <c r="EN733" i="1"/>
  <c r="EM733" i="1"/>
  <c r="EL733" i="1"/>
  <c r="EJ733" i="1"/>
  <c r="EI733" i="1"/>
  <c r="EA733" i="1"/>
  <c r="GE733" i="1" s="1"/>
  <c r="DT733" i="1"/>
  <c r="DI733" i="1"/>
  <c r="DH733" i="1"/>
  <c r="DG733" i="1"/>
  <c r="CB733" i="1"/>
  <c r="BU733" i="1"/>
  <c r="EZ733" i="1" s="1"/>
  <c r="BT733" i="1"/>
  <c r="BS733" i="1"/>
  <c r="BR733" i="1"/>
  <c r="BJ733" i="1"/>
  <c r="BH733" i="1"/>
  <c r="BB733" i="1"/>
  <c r="BA733" i="1"/>
  <c r="BZ733" i="1" s="1"/>
  <c r="AS733" i="1"/>
  <c r="BW733" i="1" s="1"/>
  <c r="BX733" i="1" s="1"/>
  <c r="AR733" i="1"/>
  <c r="AK733" i="1"/>
  <c r="AJ733" i="1"/>
  <c r="AI733" i="1"/>
  <c r="AH733" i="1"/>
  <c r="AF733" i="1"/>
  <c r="CD733" i="1" s="1"/>
  <c r="U733" i="1"/>
  <c r="C733" i="1"/>
  <c r="HX732" i="1"/>
  <c r="HW732" i="1"/>
  <c r="HV732" i="1"/>
  <c r="HJ732" i="1"/>
  <c r="HF732" i="1"/>
  <c r="HD732" i="1"/>
  <c r="GX732" i="1" s="1"/>
  <c r="GW732" i="1"/>
  <c r="GS732" i="1"/>
  <c r="GC732" i="1"/>
  <c r="GB732" i="1"/>
  <c r="FY732" i="1"/>
  <c r="FU732" i="1"/>
  <c r="GE732" i="1" s="1"/>
  <c r="FO732" i="1"/>
  <c r="FF732" i="1"/>
  <c r="ET732" i="1"/>
  <c r="ER732" i="1"/>
  <c r="EQ732" i="1"/>
  <c r="FE732" i="1" s="1"/>
  <c r="EP732" i="1"/>
  <c r="EO732" i="1"/>
  <c r="EN732" i="1"/>
  <c r="EM732" i="1"/>
  <c r="EL732" i="1"/>
  <c r="EK732" i="1"/>
  <c r="FB732" i="1" s="1"/>
  <c r="EJ732" i="1"/>
  <c r="EI732" i="1"/>
  <c r="DL732" i="1"/>
  <c r="DI732" i="1"/>
  <c r="DH732" i="1"/>
  <c r="DG732" i="1"/>
  <c r="DW732" i="1" s="1"/>
  <c r="CX732" i="1"/>
  <c r="CT732" i="1"/>
  <c r="CD732" i="1"/>
  <c r="CI732" i="1" s="1"/>
  <c r="CB732" i="1"/>
  <c r="BV732" i="1"/>
  <c r="BT732" i="1"/>
  <c r="BS732" i="1"/>
  <c r="BR732" i="1"/>
  <c r="BH732" i="1"/>
  <c r="BA732" i="1"/>
  <c r="HU732" i="1" s="1"/>
  <c r="AR732" i="1"/>
  <c r="AS732" i="1" s="1"/>
  <c r="AJ732" i="1"/>
  <c r="AK732" i="1" s="1"/>
  <c r="AG732" i="1"/>
  <c r="AF732" i="1"/>
  <c r="AI732" i="1" s="1"/>
  <c r="AH732" i="1" s="1"/>
  <c r="U732" i="1"/>
  <c r="C732" i="1"/>
  <c r="HX731" i="1"/>
  <c r="HW731" i="1"/>
  <c r="HV731" i="1"/>
  <c r="HU731" i="1"/>
  <c r="HJ731" i="1"/>
  <c r="HF731" i="1"/>
  <c r="HD731" i="1"/>
  <c r="GW731" i="1"/>
  <c r="GT731" i="1"/>
  <c r="GS731" i="1"/>
  <c r="GC731" i="1"/>
  <c r="GB731" i="1"/>
  <c r="FY731" i="1"/>
  <c r="FU731" i="1"/>
  <c r="FO731" i="1"/>
  <c r="EU731" i="1"/>
  <c r="EV731" i="1" s="1"/>
  <c r="ET731" i="1"/>
  <c r="ES731" i="1"/>
  <c r="ER731" i="1"/>
  <c r="EK731" i="1"/>
  <c r="FA731" i="1" s="1"/>
  <c r="EJ731" i="1"/>
  <c r="EA731" i="1"/>
  <c r="GE731" i="1" s="1"/>
  <c r="DL731" i="1"/>
  <c r="DI731" i="1"/>
  <c r="DH731" i="1"/>
  <c r="DG731" i="1"/>
  <c r="EQ731" i="1" s="1"/>
  <c r="FE731" i="1" s="1"/>
  <c r="CX731" i="1"/>
  <c r="CT731" i="1"/>
  <c r="CD731" i="1"/>
  <c r="CI731" i="1" s="1"/>
  <c r="CB731" i="1"/>
  <c r="BV731" i="1"/>
  <c r="FB731" i="1" s="1"/>
  <c r="BT731" i="1"/>
  <c r="BS731" i="1"/>
  <c r="BR731" i="1"/>
  <c r="BH731" i="1"/>
  <c r="BA731" i="1"/>
  <c r="BB731" i="1" s="1"/>
  <c r="AR731" i="1"/>
  <c r="AS731" i="1" s="1"/>
  <c r="AJ731" i="1"/>
  <c r="AK731" i="1" s="1"/>
  <c r="AG731" i="1"/>
  <c r="AF731" i="1"/>
  <c r="AI731" i="1" s="1"/>
  <c r="AH731" i="1" s="1"/>
  <c r="U731" i="1"/>
  <c r="C731" i="1"/>
  <c r="HX730" i="1"/>
  <c r="HW730" i="1"/>
  <c r="HV730" i="1"/>
  <c r="HU730" i="1"/>
  <c r="HJ730" i="1"/>
  <c r="HF730" i="1"/>
  <c r="HD730" i="1"/>
  <c r="GW730" i="1"/>
  <c r="GT730" i="1"/>
  <c r="GS730" i="1"/>
  <c r="GF730" i="1"/>
  <c r="GC730" i="1"/>
  <c r="GB730" i="1"/>
  <c r="FY730" i="1"/>
  <c r="FU730" i="1"/>
  <c r="FO730" i="1"/>
  <c r="EU730" i="1"/>
  <c r="EV730" i="1" s="1"/>
  <c r="ET730" i="1"/>
  <c r="ES730" i="1"/>
  <c r="ER730" i="1"/>
  <c r="EK730" i="1"/>
  <c r="FA730" i="1" s="1"/>
  <c r="EJ730" i="1"/>
  <c r="EA730" i="1"/>
  <c r="GE730" i="1" s="1"/>
  <c r="DL730" i="1"/>
  <c r="DI730" i="1"/>
  <c r="DH730" i="1"/>
  <c r="DG730" i="1"/>
  <c r="EQ730" i="1" s="1"/>
  <c r="FE730" i="1" s="1"/>
  <c r="CX730" i="1"/>
  <c r="CT730" i="1"/>
  <c r="CD730" i="1"/>
  <c r="CI730" i="1" s="1"/>
  <c r="CB730" i="1"/>
  <c r="BV730" i="1"/>
  <c r="FB730" i="1" s="1"/>
  <c r="BT730" i="1"/>
  <c r="BS730" i="1"/>
  <c r="BR730" i="1"/>
  <c r="BH730" i="1"/>
  <c r="BA730" i="1"/>
  <c r="BB730" i="1" s="1"/>
  <c r="AR730" i="1"/>
  <c r="AS730" i="1" s="1"/>
  <c r="AJ730" i="1"/>
  <c r="AK730" i="1" s="1"/>
  <c r="AH730" i="1"/>
  <c r="AG730" i="1"/>
  <c r="AF730" i="1"/>
  <c r="AI730" i="1" s="1"/>
  <c r="U730" i="1"/>
  <c r="C730" i="1"/>
  <c r="HX729" i="1"/>
  <c r="HW729" i="1"/>
  <c r="HV729" i="1"/>
  <c r="HU729" i="1"/>
  <c r="HJ729" i="1"/>
  <c r="HF729" i="1"/>
  <c r="HD729" i="1"/>
  <c r="GX729" i="1"/>
  <c r="GW729" i="1"/>
  <c r="GT729" i="1"/>
  <c r="GS729" i="1"/>
  <c r="GC729" i="1"/>
  <c r="GB729" i="1"/>
  <c r="GA729" i="1"/>
  <c r="FZ729" i="1"/>
  <c r="FY729" i="1"/>
  <c r="FU729" i="1"/>
  <c r="FO729" i="1"/>
  <c r="FE729" i="1"/>
  <c r="EY729" i="1"/>
  <c r="ER729" i="1"/>
  <c r="EQ729" i="1"/>
  <c r="EP729" i="1"/>
  <c r="EO729" i="1"/>
  <c r="EN729" i="1"/>
  <c r="EM729" i="1"/>
  <c r="EL729" i="1"/>
  <c r="EJ729" i="1"/>
  <c r="EI729" i="1"/>
  <c r="EA729" i="1"/>
  <c r="CB729" i="1"/>
  <c r="FF729" i="1" s="1"/>
  <c r="BR729" i="1"/>
  <c r="BH729" i="1"/>
  <c r="BB729" i="1"/>
  <c r="BA729" i="1"/>
  <c r="BU729" i="1" s="1"/>
  <c r="EZ729" i="1" s="1"/>
  <c r="AR729" i="1"/>
  <c r="AJ729" i="1"/>
  <c r="AK729" i="1" s="1"/>
  <c r="AF729" i="1"/>
  <c r="CD729" i="1" s="1"/>
  <c r="U729" i="1"/>
  <c r="C729" i="1"/>
  <c r="HX728" i="1"/>
  <c r="HV728" i="1"/>
  <c r="HJ728" i="1"/>
  <c r="HF728" i="1"/>
  <c r="HD728" i="1"/>
  <c r="GW728" i="1"/>
  <c r="GS728" i="1"/>
  <c r="GE728" i="1"/>
  <c r="GC728" i="1"/>
  <c r="GB728" i="1"/>
  <c r="FY728" i="1"/>
  <c r="FU728" i="1"/>
  <c r="FO728" i="1"/>
  <c r="FE728" i="1"/>
  <c r="EZ728" i="1"/>
  <c r="ER728" i="1"/>
  <c r="EQ728" i="1"/>
  <c r="EP728" i="1"/>
  <c r="EO728" i="1"/>
  <c r="EN728" i="1"/>
  <c r="EM728" i="1"/>
  <c r="EL728" i="1"/>
  <c r="EK728" i="1"/>
  <c r="EJ728" i="1"/>
  <c r="EY728" i="1" s="1"/>
  <c r="EI728" i="1"/>
  <c r="EA728" i="1"/>
  <c r="GD728" i="1" s="1"/>
  <c r="CB728" i="1"/>
  <c r="FF728" i="1" s="1"/>
  <c r="BW728" i="1"/>
  <c r="BX728" i="1" s="1"/>
  <c r="BU728" i="1"/>
  <c r="BR728" i="1"/>
  <c r="BH728" i="1"/>
  <c r="BB728" i="1"/>
  <c r="BA728" i="1"/>
  <c r="HU728" i="1" s="1"/>
  <c r="AS728" i="1"/>
  <c r="AR728" i="1"/>
  <c r="AK728" i="1"/>
  <c r="AJ728" i="1"/>
  <c r="AG728" i="1"/>
  <c r="AF728" i="1"/>
  <c r="U728" i="1"/>
  <c r="C728" i="1"/>
  <c r="HX727" i="1"/>
  <c r="HW727" i="1"/>
  <c r="HV727" i="1"/>
  <c r="HU727" i="1"/>
  <c r="HJ727" i="1"/>
  <c r="HF727" i="1"/>
  <c r="HD727" i="1"/>
  <c r="GW727" i="1"/>
  <c r="GS727" i="1"/>
  <c r="GC727" i="1"/>
  <c r="GB727" i="1"/>
  <c r="FY727" i="1"/>
  <c r="FU727" i="1"/>
  <c r="FO727" i="1"/>
  <c r="ET727" i="1"/>
  <c r="ES727" i="1"/>
  <c r="ER727" i="1"/>
  <c r="EQ727" i="1"/>
  <c r="EP727" i="1"/>
  <c r="EO727" i="1"/>
  <c r="EN727" i="1"/>
  <c r="EM727" i="1"/>
  <c r="EL727" i="1"/>
  <c r="EJ727" i="1"/>
  <c r="EI727" i="1"/>
  <c r="DG727" i="1"/>
  <c r="CX727" i="1"/>
  <c r="CB727" i="1"/>
  <c r="FF727" i="1" s="1"/>
  <c r="BR727" i="1"/>
  <c r="BH727" i="1"/>
  <c r="BA727" i="1"/>
  <c r="AR727" i="1"/>
  <c r="AS727" i="1" s="1"/>
  <c r="AJ727" i="1"/>
  <c r="AK727" i="1" s="1"/>
  <c r="AI727" i="1"/>
  <c r="AH727" i="1" s="1"/>
  <c r="AG727" i="1"/>
  <c r="AF727" i="1"/>
  <c r="U727" i="1"/>
  <c r="C727" i="1"/>
  <c r="HX726" i="1"/>
  <c r="HV726" i="1"/>
  <c r="HU726" i="1"/>
  <c r="HJ726" i="1"/>
  <c r="HF726" i="1"/>
  <c r="HD726" i="1"/>
  <c r="HW726" i="1" s="1"/>
  <c r="GX726" i="1"/>
  <c r="GW726" i="1"/>
  <c r="GT726" i="1"/>
  <c r="GS726" i="1"/>
  <c r="GC726" i="1"/>
  <c r="GB726" i="1"/>
  <c r="GA726" i="1"/>
  <c r="FZ726" i="1"/>
  <c r="FY726" i="1"/>
  <c r="FU726" i="1"/>
  <c r="FO726" i="1"/>
  <c r="FM726" i="1"/>
  <c r="FK726" i="1"/>
  <c r="FF726" i="1"/>
  <c r="ES726" i="1"/>
  <c r="ER726" i="1"/>
  <c r="EQ726" i="1"/>
  <c r="FE726" i="1" s="1"/>
  <c r="EP726" i="1"/>
  <c r="EO726" i="1"/>
  <c r="EN726" i="1"/>
  <c r="EM726" i="1"/>
  <c r="EL726" i="1"/>
  <c r="EJ726" i="1"/>
  <c r="EI726" i="1"/>
  <c r="EA726" i="1"/>
  <c r="DW726" i="1"/>
  <c r="DT726" i="1"/>
  <c r="DL726" i="1"/>
  <c r="DH726" i="1"/>
  <c r="DG726" i="1"/>
  <c r="DI726" i="1" s="1"/>
  <c r="CT726" i="1"/>
  <c r="CI726" i="1"/>
  <c r="CB726" i="1"/>
  <c r="BU726" i="1"/>
  <c r="EZ726" i="1" s="1"/>
  <c r="BS726" i="1"/>
  <c r="FR726" i="1" s="1"/>
  <c r="BR726" i="1"/>
  <c r="BH726" i="1"/>
  <c r="BJ726" i="1" s="1"/>
  <c r="BA726" i="1"/>
  <c r="BB726" i="1" s="1"/>
  <c r="AR726" i="1"/>
  <c r="AS726" i="1" s="1"/>
  <c r="BW726" i="1" s="1"/>
  <c r="BX726" i="1" s="1"/>
  <c r="AJ726" i="1"/>
  <c r="AK726" i="1" s="1"/>
  <c r="AG726" i="1"/>
  <c r="AF726" i="1"/>
  <c r="CD726" i="1" s="1"/>
  <c r="U726" i="1"/>
  <c r="C726" i="1"/>
  <c r="HX725" i="1"/>
  <c r="HW725" i="1"/>
  <c r="HV725" i="1"/>
  <c r="HU725" i="1"/>
  <c r="HJ725" i="1"/>
  <c r="HF725" i="1"/>
  <c r="HD725" i="1"/>
  <c r="GW725" i="1"/>
  <c r="GU725" i="1"/>
  <c r="GT725" i="1"/>
  <c r="GV725" i="1" s="1"/>
  <c r="GS725" i="1"/>
  <c r="GO725" i="1"/>
  <c r="GN725" i="1"/>
  <c r="GJ725" i="1"/>
  <c r="GH725" i="1"/>
  <c r="GC725" i="1"/>
  <c r="GB725" i="1"/>
  <c r="FY725" i="1"/>
  <c r="FU725" i="1"/>
  <c r="FO725" i="1"/>
  <c r="FF725" i="1"/>
  <c r="FE725" i="1"/>
  <c r="ET725" i="1"/>
  <c r="ES725" i="1"/>
  <c r="ER725" i="1"/>
  <c r="EQ725" i="1"/>
  <c r="EP725" i="1"/>
  <c r="EO725" i="1"/>
  <c r="EN725" i="1"/>
  <c r="EM725" i="1"/>
  <c r="EL725" i="1"/>
  <c r="EJ725" i="1"/>
  <c r="EZ725" i="1" s="1"/>
  <c r="EI725" i="1"/>
  <c r="DG725" i="1"/>
  <c r="CX725" i="1"/>
  <c r="CI725" i="1"/>
  <c r="CE725" i="1"/>
  <c r="CD725" i="1"/>
  <c r="CB725" i="1"/>
  <c r="BU725" i="1"/>
  <c r="BR725" i="1"/>
  <c r="BH725" i="1"/>
  <c r="BB725" i="1"/>
  <c r="BA725" i="1"/>
  <c r="BV725" i="1" s="1"/>
  <c r="AS725" i="1"/>
  <c r="BW725" i="1" s="1"/>
  <c r="BX725" i="1" s="1"/>
  <c r="AR725" i="1"/>
  <c r="AK725" i="1"/>
  <c r="AJ725" i="1"/>
  <c r="AI725" i="1"/>
  <c r="AH725" i="1"/>
  <c r="AF725" i="1"/>
  <c r="AG725" i="1" s="1"/>
  <c r="U725" i="1"/>
  <c r="C725" i="1"/>
  <c r="HX724" i="1"/>
  <c r="HV724" i="1"/>
  <c r="HJ724" i="1"/>
  <c r="HF724" i="1"/>
  <c r="HD724" i="1"/>
  <c r="GX724" i="1" s="1"/>
  <c r="GW724" i="1"/>
  <c r="GU724" i="1"/>
  <c r="GS724" i="1"/>
  <c r="GO724" i="1"/>
  <c r="GN724" i="1"/>
  <c r="GP724" i="1" s="1"/>
  <c r="GJ724" i="1"/>
  <c r="GH724" i="1"/>
  <c r="GE724" i="1"/>
  <c r="GC724" i="1"/>
  <c r="GB724" i="1"/>
  <c r="FY724" i="1"/>
  <c r="FU724" i="1"/>
  <c r="GD724" i="1" s="1"/>
  <c r="FO724" i="1"/>
  <c r="FF724" i="1"/>
  <c r="ET724" i="1"/>
  <c r="ER724" i="1"/>
  <c r="EQ724" i="1"/>
  <c r="EP724" i="1"/>
  <c r="EO724" i="1"/>
  <c r="EN724" i="1"/>
  <c r="EM724" i="1"/>
  <c r="EL724" i="1"/>
  <c r="EK724" i="1"/>
  <c r="EJ724" i="1"/>
  <c r="EI724" i="1"/>
  <c r="EA724" i="1"/>
  <c r="CT724" i="1"/>
  <c r="CD724" i="1"/>
  <c r="CI724" i="1" s="1"/>
  <c r="CB724" i="1"/>
  <c r="FE724" i="1" s="1"/>
  <c r="BR724" i="1"/>
  <c r="BH724" i="1"/>
  <c r="BA724" i="1"/>
  <c r="AR724" i="1"/>
  <c r="AS724" i="1" s="1"/>
  <c r="AJ724" i="1"/>
  <c r="AK724" i="1" s="1"/>
  <c r="AG724" i="1"/>
  <c r="AF724" i="1"/>
  <c r="DG724" i="1" s="1"/>
  <c r="DW724" i="1" s="1"/>
  <c r="U724" i="1"/>
  <c r="C724" i="1"/>
  <c r="HX723" i="1"/>
  <c r="HW723" i="1"/>
  <c r="HV723" i="1"/>
  <c r="HU723" i="1"/>
  <c r="HJ723" i="1"/>
  <c r="HF723" i="1"/>
  <c r="HD723" i="1"/>
  <c r="GX723" i="1" s="1"/>
  <c r="GW723" i="1"/>
  <c r="GU723" i="1"/>
  <c r="GT723" i="1"/>
  <c r="GV723" i="1" s="1"/>
  <c r="GS723" i="1"/>
  <c r="GO723" i="1"/>
  <c r="GN723" i="1"/>
  <c r="GP723" i="1" s="1"/>
  <c r="GJ723" i="1"/>
  <c r="GH723" i="1"/>
  <c r="GC723" i="1"/>
  <c r="GB723" i="1"/>
  <c r="FY723" i="1"/>
  <c r="FU723" i="1"/>
  <c r="FO723" i="1"/>
  <c r="EZ723" i="1"/>
  <c r="ET723" i="1"/>
  <c r="ES723" i="1"/>
  <c r="ER723" i="1"/>
  <c r="EQ723" i="1"/>
  <c r="EP723" i="1"/>
  <c r="EO723" i="1"/>
  <c r="EN723" i="1"/>
  <c r="EM723" i="1"/>
  <c r="EL723" i="1"/>
  <c r="EJ723" i="1"/>
  <c r="EY723" i="1" s="1"/>
  <c r="EI723" i="1"/>
  <c r="CX723" i="1"/>
  <c r="CD723" i="1"/>
  <c r="CB723" i="1"/>
  <c r="BU723" i="1"/>
  <c r="BR723" i="1"/>
  <c r="BH723" i="1"/>
  <c r="BB723" i="1"/>
  <c r="BA723" i="1"/>
  <c r="AS723" i="1"/>
  <c r="BW723" i="1" s="1"/>
  <c r="BX723" i="1" s="1"/>
  <c r="AR723" i="1"/>
  <c r="AK723" i="1"/>
  <c r="AJ723" i="1"/>
  <c r="AF723" i="1"/>
  <c r="U723" i="1"/>
  <c r="C723" i="1"/>
  <c r="HX722" i="1"/>
  <c r="HW722" i="1"/>
  <c r="HV722" i="1"/>
  <c r="HU722" i="1"/>
  <c r="HJ722" i="1"/>
  <c r="HF722" i="1"/>
  <c r="HD722" i="1"/>
  <c r="GW722" i="1"/>
  <c r="GT722" i="1"/>
  <c r="GC722" i="1"/>
  <c r="GB722" i="1"/>
  <c r="GA722" i="1"/>
  <c r="FZ722" i="1"/>
  <c r="FY722" i="1"/>
  <c r="FU722" i="1"/>
  <c r="GD722" i="1" s="1"/>
  <c r="FO722" i="1"/>
  <c r="ES722" i="1"/>
  <c r="ER722" i="1"/>
  <c r="EQ722" i="1"/>
  <c r="EP722" i="1"/>
  <c r="EO722" i="1"/>
  <c r="EN722" i="1"/>
  <c r="EM722" i="1"/>
  <c r="EL722" i="1"/>
  <c r="EJ722" i="1"/>
  <c r="EI722" i="1"/>
  <c r="EA722" i="1"/>
  <c r="DL722" i="1"/>
  <c r="DI722" i="1"/>
  <c r="DG722" i="1"/>
  <c r="CD722" i="1"/>
  <c r="CB722" i="1"/>
  <c r="BU722" i="1"/>
  <c r="EZ722" i="1" s="1"/>
  <c r="BR722" i="1"/>
  <c r="BH722" i="1"/>
  <c r="BB722" i="1"/>
  <c r="BA722" i="1"/>
  <c r="AR722" i="1"/>
  <c r="AS722" i="1" s="1"/>
  <c r="BW722" i="1" s="1"/>
  <c r="BX722" i="1" s="1"/>
  <c r="AJ722" i="1"/>
  <c r="AK722" i="1" s="1"/>
  <c r="AF722" i="1"/>
  <c r="U722" i="1"/>
  <c r="C722" i="1"/>
  <c r="HX721" i="1"/>
  <c r="HV721" i="1"/>
  <c r="HJ721" i="1"/>
  <c r="HF721" i="1"/>
  <c r="HD721" i="1"/>
  <c r="HW721" i="1" s="1"/>
  <c r="GW721" i="1"/>
  <c r="GC721" i="1"/>
  <c r="GB721" i="1"/>
  <c r="FY721" i="1"/>
  <c r="FU721" i="1"/>
  <c r="FO721" i="1"/>
  <c r="FK721" i="1"/>
  <c r="FF721" i="1"/>
  <c r="ER721" i="1"/>
  <c r="EQ721" i="1"/>
  <c r="FE721" i="1" s="1"/>
  <c r="EP721" i="1"/>
  <c r="EO721" i="1"/>
  <c r="EN721" i="1"/>
  <c r="EM721" i="1"/>
  <c r="EL721" i="1"/>
  <c r="EJ721" i="1"/>
  <c r="EY721" i="1" s="1"/>
  <c r="EI721" i="1"/>
  <c r="CX721" i="1"/>
  <c r="GD721" i="1" s="1"/>
  <c r="CD721" i="1"/>
  <c r="CT721" i="1" s="1"/>
  <c r="CB721" i="1"/>
  <c r="BW721" i="1"/>
  <c r="BX721" i="1" s="1"/>
  <c r="BU721" i="1"/>
  <c r="EZ721" i="1" s="1"/>
  <c r="BR721" i="1"/>
  <c r="BH721" i="1"/>
  <c r="BB721" i="1"/>
  <c r="BA721" i="1"/>
  <c r="BV721" i="1" s="1"/>
  <c r="AS721" i="1"/>
  <c r="AR721" i="1"/>
  <c r="AK721" i="1"/>
  <c r="AJ721" i="1"/>
  <c r="AF721" i="1"/>
  <c r="BS721" i="1" s="1"/>
  <c r="U721" i="1"/>
  <c r="C721" i="1"/>
  <c r="HX720" i="1"/>
  <c r="HW720" i="1"/>
  <c r="HV720" i="1"/>
  <c r="HJ720" i="1"/>
  <c r="HF720" i="1"/>
  <c r="HD720" i="1"/>
  <c r="GT720" i="1" s="1"/>
  <c r="GX720" i="1"/>
  <c r="GW720" i="1"/>
  <c r="GD720" i="1"/>
  <c r="GC720" i="1"/>
  <c r="GB720" i="1"/>
  <c r="FY720" i="1"/>
  <c r="FU720" i="1"/>
  <c r="FO720" i="1"/>
  <c r="FF720" i="1"/>
  <c r="ER720" i="1"/>
  <c r="EQ720" i="1"/>
  <c r="FE720" i="1" s="1"/>
  <c r="EP720" i="1"/>
  <c r="EO720" i="1"/>
  <c r="EN720" i="1"/>
  <c r="EM720" i="1"/>
  <c r="EL720" i="1"/>
  <c r="EJ720" i="1"/>
  <c r="EI720" i="1"/>
  <c r="EA720" i="1"/>
  <c r="CB720" i="1"/>
  <c r="BT720" i="1"/>
  <c r="BS720" i="1"/>
  <c r="BR720" i="1"/>
  <c r="BH720" i="1"/>
  <c r="BA720" i="1"/>
  <c r="HU720" i="1" s="1"/>
  <c r="AR720" i="1"/>
  <c r="AS720" i="1" s="1"/>
  <c r="AJ720" i="1"/>
  <c r="AK720" i="1" s="1"/>
  <c r="AG720" i="1"/>
  <c r="AF720" i="1"/>
  <c r="DG720" i="1" s="1"/>
  <c r="U720" i="1"/>
  <c r="C720" i="1"/>
  <c r="HX719" i="1"/>
  <c r="HW719" i="1"/>
  <c r="HV719" i="1"/>
  <c r="HU719" i="1"/>
  <c r="HJ719" i="1"/>
  <c r="HF719" i="1"/>
  <c r="HD719" i="1"/>
  <c r="GW719" i="1"/>
  <c r="GT719" i="1"/>
  <c r="GE719" i="1"/>
  <c r="GD719" i="1"/>
  <c r="GC719" i="1"/>
  <c r="GB719" i="1"/>
  <c r="GA719" i="1"/>
  <c r="FZ719" i="1"/>
  <c r="FY719" i="1"/>
  <c r="FU719" i="1"/>
  <c r="GX719" i="1" s="1"/>
  <c r="FO719" i="1"/>
  <c r="FD719" i="1"/>
  <c r="FC719" i="1"/>
  <c r="EY719" i="1"/>
  <c r="ER719" i="1"/>
  <c r="EQ719" i="1"/>
  <c r="FE719" i="1" s="1"/>
  <c r="EP719" i="1"/>
  <c r="EO719" i="1"/>
  <c r="EN719" i="1"/>
  <c r="EM719" i="1"/>
  <c r="EL719" i="1"/>
  <c r="EJ719" i="1"/>
  <c r="EI719" i="1"/>
  <c r="DT719" i="1"/>
  <c r="CX719" i="1"/>
  <c r="EK719" i="1" s="1"/>
  <c r="CD719" i="1"/>
  <c r="CT719" i="1" s="1"/>
  <c r="CB719" i="1"/>
  <c r="FF719" i="1" s="1"/>
  <c r="CA719" i="1"/>
  <c r="BW719" i="1"/>
  <c r="BX719" i="1" s="1"/>
  <c r="BV719" i="1"/>
  <c r="BU719" i="1"/>
  <c r="EZ719" i="1" s="1"/>
  <c r="BT719" i="1"/>
  <c r="BR719" i="1"/>
  <c r="BJ719" i="1"/>
  <c r="BH719" i="1"/>
  <c r="BB719" i="1"/>
  <c r="BA719" i="1"/>
  <c r="ES719" i="1" s="1"/>
  <c r="AJ719" i="1"/>
  <c r="AK719" i="1" s="1"/>
  <c r="AF719" i="1"/>
  <c r="ET719" i="1" s="1"/>
  <c r="U719" i="1"/>
  <c r="C719" i="1"/>
  <c r="HX718" i="1"/>
  <c r="HV718" i="1"/>
  <c r="HJ718" i="1"/>
  <c r="HF718" i="1"/>
  <c r="HD718" i="1"/>
  <c r="HW718" i="1" s="1"/>
  <c r="GW718" i="1"/>
  <c r="GT718" i="1"/>
  <c r="GC718" i="1"/>
  <c r="GB718" i="1"/>
  <c r="FY718" i="1"/>
  <c r="FU718" i="1"/>
  <c r="FO718" i="1"/>
  <c r="ES718" i="1"/>
  <c r="ER718" i="1"/>
  <c r="EQ718" i="1"/>
  <c r="EP718" i="1"/>
  <c r="EO718" i="1"/>
  <c r="EN718" i="1"/>
  <c r="EM718" i="1"/>
  <c r="EL718" i="1"/>
  <c r="EJ718" i="1"/>
  <c r="EY718" i="1" s="1"/>
  <c r="EI718" i="1"/>
  <c r="EA718" i="1"/>
  <c r="EK718" i="1" s="1"/>
  <c r="DW718" i="1"/>
  <c r="DL718" i="1"/>
  <c r="DG718" i="1"/>
  <c r="DI718" i="1" s="1"/>
  <c r="CB718" i="1"/>
  <c r="FF718" i="1" s="1"/>
  <c r="BU718" i="1"/>
  <c r="EZ718" i="1" s="1"/>
  <c r="BT718" i="1"/>
  <c r="BS718" i="1"/>
  <c r="BR718" i="1"/>
  <c r="BH718" i="1"/>
  <c r="BB718" i="1"/>
  <c r="BA718" i="1"/>
  <c r="HU718" i="1" s="1"/>
  <c r="AS718" i="1"/>
  <c r="BW718" i="1" s="1"/>
  <c r="BX718" i="1" s="1"/>
  <c r="AR718" i="1"/>
  <c r="AK718" i="1"/>
  <c r="AJ718" i="1"/>
  <c r="AI718" i="1"/>
  <c r="AH718" i="1"/>
  <c r="AG718" i="1"/>
  <c r="AF718" i="1"/>
  <c r="ET718" i="1" s="1"/>
  <c r="U718" i="1"/>
  <c r="C718" i="1"/>
  <c r="HX717" i="1"/>
  <c r="HW717" i="1"/>
  <c r="HV717" i="1"/>
  <c r="HJ717" i="1"/>
  <c r="HF717" i="1"/>
  <c r="HD717" i="1"/>
  <c r="GX717" i="1"/>
  <c r="GW717" i="1"/>
  <c r="GU717" i="1"/>
  <c r="GT717" i="1"/>
  <c r="GS717" i="1"/>
  <c r="GP717" i="1"/>
  <c r="GO717" i="1"/>
  <c r="GJ717" i="1"/>
  <c r="GH717" i="1"/>
  <c r="GC717" i="1"/>
  <c r="GB717" i="1"/>
  <c r="FY717" i="1"/>
  <c r="FU717" i="1"/>
  <c r="GD717" i="1" s="1"/>
  <c r="FO717" i="1"/>
  <c r="FE717" i="1"/>
  <c r="ER717" i="1"/>
  <c r="EQ717" i="1"/>
  <c r="EP717" i="1"/>
  <c r="EO717" i="1"/>
  <c r="EN717" i="1"/>
  <c r="EM717" i="1"/>
  <c r="EL717" i="1"/>
  <c r="EJ717" i="1"/>
  <c r="EI717" i="1"/>
  <c r="CX717" i="1"/>
  <c r="EK717" i="1" s="1"/>
  <c r="CT717" i="1"/>
  <c r="CD717" i="1"/>
  <c r="CI717" i="1" s="1"/>
  <c r="CB717" i="1"/>
  <c r="FF717" i="1" s="1"/>
  <c r="BR717" i="1"/>
  <c r="BH717" i="1"/>
  <c r="BA717" i="1"/>
  <c r="HU717" i="1" s="1"/>
  <c r="AS717" i="1"/>
  <c r="AR717" i="1"/>
  <c r="AJ717" i="1"/>
  <c r="AK717" i="1" s="1"/>
  <c r="AI717" i="1"/>
  <c r="AH717" i="1" s="1"/>
  <c r="AG717" i="1"/>
  <c r="AF717" i="1"/>
  <c r="DG717" i="1" s="1"/>
  <c r="U717" i="1"/>
  <c r="C717" i="1"/>
  <c r="HX716" i="1"/>
  <c r="HV716" i="1"/>
  <c r="HJ716" i="1"/>
  <c r="HF716" i="1"/>
  <c r="HD716" i="1"/>
  <c r="HW716" i="1" s="1"/>
  <c r="GW716" i="1"/>
  <c r="GU716" i="1"/>
  <c r="GT716" i="1"/>
  <c r="GS716" i="1"/>
  <c r="GO716" i="1"/>
  <c r="GJ716" i="1"/>
  <c r="GH716" i="1"/>
  <c r="GC716" i="1"/>
  <c r="GB716" i="1"/>
  <c r="FY716" i="1"/>
  <c r="FU716" i="1"/>
  <c r="GP716" i="1" s="1"/>
  <c r="FO716" i="1"/>
  <c r="ER716" i="1"/>
  <c r="EQ716" i="1"/>
  <c r="FE716" i="1" s="1"/>
  <c r="EP716" i="1"/>
  <c r="EO716" i="1"/>
  <c r="EN716" i="1"/>
  <c r="EM716" i="1"/>
  <c r="EL716" i="1"/>
  <c r="EJ716" i="1"/>
  <c r="EI716" i="1"/>
  <c r="EA716" i="1"/>
  <c r="EK716" i="1" s="1"/>
  <c r="DG716" i="1"/>
  <c r="CB716" i="1"/>
  <c r="FF716" i="1" s="1"/>
  <c r="BR716" i="1"/>
  <c r="BH716" i="1"/>
  <c r="BA716" i="1"/>
  <c r="AS716" i="1"/>
  <c r="AR716" i="1"/>
  <c r="AK716" i="1"/>
  <c r="AJ716" i="1"/>
  <c r="AI716" i="1"/>
  <c r="AH716" i="1" s="1"/>
  <c r="AG716" i="1"/>
  <c r="AF716" i="1"/>
  <c r="CD716" i="1" s="1"/>
  <c r="U716" i="1"/>
  <c r="C716" i="1"/>
  <c r="HX715" i="1"/>
  <c r="HV715" i="1"/>
  <c r="HU715" i="1"/>
  <c r="HJ715" i="1"/>
  <c r="HF715" i="1"/>
  <c r="HD715" i="1"/>
  <c r="GT715" i="1" s="1"/>
  <c r="GX715" i="1"/>
  <c r="GW715" i="1"/>
  <c r="GS715" i="1"/>
  <c r="GU715" i="1" s="1"/>
  <c r="GP715" i="1"/>
  <c r="GO715" i="1"/>
  <c r="GJ715" i="1"/>
  <c r="GH715" i="1"/>
  <c r="GE715" i="1"/>
  <c r="GD715" i="1"/>
  <c r="GC715" i="1"/>
  <c r="GB715" i="1"/>
  <c r="GA715" i="1"/>
  <c r="FZ715" i="1"/>
  <c r="FY715" i="1"/>
  <c r="FU715" i="1"/>
  <c r="FO715" i="1"/>
  <c r="ES715" i="1"/>
  <c r="ER715" i="1"/>
  <c r="EQ715" i="1"/>
  <c r="FE715" i="1" s="1"/>
  <c r="EP715" i="1"/>
  <c r="EO715" i="1"/>
  <c r="EN715" i="1"/>
  <c r="EM715" i="1"/>
  <c r="EL715" i="1"/>
  <c r="EJ715" i="1"/>
  <c r="EI715" i="1"/>
  <c r="CX715" i="1"/>
  <c r="EK715" i="1" s="1"/>
  <c r="CT715" i="1"/>
  <c r="CD715" i="1"/>
  <c r="CI715" i="1" s="1"/>
  <c r="CB715" i="1"/>
  <c r="FF715" i="1" s="1"/>
  <c r="BT715" i="1"/>
  <c r="BR715" i="1"/>
  <c r="BH715" i="1"/>
  <c r="BB715" i="1"/>
  <c r="BA715" i="1"/>
  <c r="AR715" i="1"/>
  <c r="BV715" i="1" s="1"/>
  <c r="AK715" i="1"/>
  <c r="AJ715" i="1"/>
  <c r="AI715" i="1"/>
  <c r="AH715" i="1" s="1"/>
  <c r="AG715" i="1"/>
  <c r="AF715" i="1"/>
  <c r="DG715" i="1" s="1"/>
  <c r="U715" i="1"/>
  <c r="C715" i="1"/>
  <c r="HX714" i="1"/>
  <c r="HV714" i="1"/>
  <c r="HU714" i="1"/>
  <c r="HJ714" i="1"/>
  <c r="HF714" i="1"/>
  <c r="HD714" i="1"/>
  <c r="GT714" i="1" s="1"/>
  <c r="GX714" i="1"/>
  <c r="GW714" i="1"/>
  <c r="GS714" i="1"/>
  <c r="GU714" i="1" s="1"/>
  <c r="GP714" i="1"/>
  <c r="GO714" i="1"/>
  <c r="GJ714" i="1"/>
  <c r="GH714" i="1"/>
  <c r="GC714" i="1"/>
  <c r="GB714" i="1"/>
  <c r="FY714" i="1"/>
  <c r="FO714" i="1"/>
  <c r="FF714" i="1"/>
  <c r="EY714" i="1"/>
  <c r="ET714" i="1"/>
  <c r="ES714" i="1"/>
  <c r="ER714" i="1"/>
  <c r="EQ714" i="1"/>
  <c r="FE714" i="1" s="1"/>
  <c r="EP714" i="1"/>
  <c r="EO714" i="1"/>
  <c r="EN714" i="1"/>
  <c r="EM714" i="1"/>
  <c r="EL714" i="1"/>
  <c r="EJ714" i="1"/>
  <c r="EZ714" i="1" s="1"/>
  <c r="EI714" i="1"/>
  <c r="EA714" i="1"/>
  <c r="EK714" i="1" s="1"/>
  <c r="FA714" i="1" s="1"/>
  <c r="DG714" i="1"/>
  <c r="CB714" i="1"/>
  <c r="BV714" i="1"/>
  <c r="FB714" i="1" s="1"/>
  <c r="BU714" i="1"/>
  <c r="BR714" i="1"/>
  <c r="BH714" i="1"/>
  <c r="BB714" i="1"/>
  <c r="BA714" i="1"/>
  <c r="AR714" i="1"/>
  <c r="AS714" i="1" s="1"/>
  <c r="BW714" i="1" s="1"/>
  <c r="BX714" i="1" s="1"/>
  <c r="AJ714" i="1"/>
  <c r="AK714" i="1" s="1"/>
  <c r="AF714" i="1"/>
  <c r="CD714" i="1" s="1"/>
  <c r="U714" i="1"/>
  <c r="C714" i="1"/>
  <c r="HX713" i="1"/>
  <c r="HW713" i="1"/>
  <c r="HV713" i="1"/>
  <c r="HU713" i="1"/>
  <c r="HJ713" i="1"/>
  <c r="HF713" i="1"/>
  <c r="HD713" i="1"/>
  <c r="GX713" i="1" s="1"/>
  <c r="GW713" i="1"/>
  <c r="GU713" i="1"/>
  <c r="GT713" i="1"/>
  <c r="GS713" i="1"/>
  <c r="GP713" i="1"/>
  <c r="GO713" i="1"/>
  <c r="GJ713" i="1"/>
  <c r="GH713" i="1"/>
  <c r="GE713" i="1"/>
  <c r="GD713" i="1"/>
  <c r="GC713" i="1"/>
  <c r="GB713" i="1"/>
  <c r="FY713" i="1"/>
  <c r="FO713" i="1"/>
  <c r="FF713" i="1"/>
  <c r="ER713" i="1"/>
  <c r="EQ713" i="1"/>
  <c r="EP713" i="1"/>
  <c r="EO713" i="1"/>
  <c r="EN713" i="1"/>
  <c r="EM713" i="1"/>
  <c r="EL713" i="1"/>
  <c r="EJ713" i="1"/>
  <c r="EI713" i="1"/>
  <c r="CX713" i="1"/>
  <c r="EK713" i="1" s="1"/>
  <c r="CD713" i="1"/>
  <c r="CB713" i="1"/>
  <c r="FE713" i="1" s="1"/>
  <c r="BV713" i="1"/>
  <c r="BU713" i="1"/>
  <c r="EZ713" i="1" s="1"/>
  <c r="BR713" i="1"/>
  <c r="BH713" i="1"/>
  <c r="BB713" i="1"/>
  <c r="BA713" i="1"/>
  <c r="ET713" i="1" s="1"/>
  <c r="AS713" i="1"/>
  <c r="AR713" i="1"/>
  <c r="AJ713" i="1"/>
  <c r="AK713" i="1" s="1"/>
  <c r="AF713" i="1"/>
  <c r="BT713" i="1" s="1"/>
  <c r="U713" i="1"/>
  <c r="C713" i="1"/>
  <c r="HX712" i="1"/>
  <c r="HV712" i="1"/>
  <c r="HJ712" i="1"/>
  <c r="HF712" i="1"/>
  <c r="HD712" i="1"/>
  <c r="HW712" i="1" s="1"/>
  <c r="GX712" i="1"/>
  <c r="GW712" i="1"/>
  <c r="GU712" i="1"/>
  <c r="GS712" i="1"/>
  <c r="GP712" i="1"/>
  <c r="GO712" i="1"/>
  <c r="GJ712" i="1"/>
  <c r="GH712" i="1"/>
  <c r="GC712" i="1"/>
  <c r="GB712" i="1"/>
  <c r="GA712" i="1"/>
  <c r="FZ712" i="1"/>
  <c r="FY712" i="1"/>
  <c r="FO712" i="1"/>
  <c r="FM712" i="1"/>
  <c r="FK712" i="1"/>
  <c r="ES712" i="1"/>
  <c r="ER712" i="1"/>
  <c r="EQ712" i="1"/>
  <c r="EP712" i="1"/>
  <c r="EO712" i="1"/>
  <c r="EN712" i="1"/>
  <c r="EM712" i="1"/>
  <c r="EL712" i="1"/>
  <c r="EJ712" i="1"/>
  <c r="EI712" i="1"/>
  <c r="EA712" i="1"/>
  <c r="GE712" i="1" s="1"/>
  <c r="DT712" i="1"/>
  <c r="DG712" i="1"/>
  <c r="CT712" i="1"/>
  <c r="CB712" i="1"/>
  <c r="BW712" i="1"/>
  <c r="BX712" i="1" s="1"/>
  <c r="BS712" i="1"/>
  <c r="GK712" i="1" s="1"/>
  <c r="GY712" i="1" s="1"/>
  <c r="BR712" i="1"/>
  <c r="BJ712" i="1"/>
  <c r="BH712" i="1"/>
  <c r="BA712" i="1"/>
  <c r="BB712" i="1" s="1"/>
  <c r="AR712" i="1"/>
  <c r="AS712" i="1" s="1"/>
  <c r="AJ712" i="1"/>
  <c r="AK712" i="1" s="1"/>
  <c r="AG712" i="1"/>
  <c r="AF712" i="1"/>
  <c r="CD712" i="1" s="1"/>
  <c r="U712" i="1"/>
  <c r="C712" i="1"/>
  <c r="HX711" i="1"/>
  <c r="HW711" i="1"/>
  <c r="HV711" i="1"/>
  <c r="HU711" i="1"/>
  <c r="HJ711" i="1"/>
  <c r="HF711" i="1"/>
  <c r="HD711" i="1"/>
  <c r="GX711" i="1"/>
  <c r="GW711" i="1"/>
  <c r="GT711" i="1"/>
  <c r="GS711" i="1"/>
  <c r="GU711" i="1" s="1"/>
  <c r="GP711" i="1"/>
  <c r="GO711" i="1"/>
  <c r="GJ711" i="1"/>
  <c r="GH711" i="1"/>
  <c r="GD711" i="1"/>
  <c r="GC711" i="1"/>
  <c r="GB711" i="1"/>
  <c r="FY711" i="1"/>
  <c r="FO711" i="1"/>
  <c r="FM711" i="1"/>
  <c r="EZ711" i="1"/>
  <c r="ER711" i="1"/>
  <c r="EQ711" i="1"/>
  <c r="FE711" i="1" s="1"/>
  <c r="EP711" i="1"/>
  <c r="EO711" i="1"/>
  <c r="EN711" i="1"/>
  <c r="EM711" i="1"/>
  <c r="EL711" i="1"/>
  <c r="EK711" i="1"/>
  <c r="EJ711" i="1"/>
  <c r="EY711" i="1" s="1"/>
  <c r="EI711" i="1"/>
  <c r="CX711" i="1"/>
  <c r="GE711" i="1" s="1"/>
  <c r="CB711" i="1"/>
  <c r="FF711" i="1" s="1"/>
  <c r="BU711" i="1"/>
  <c r="BR711" i="1"/>
  <c r="BH711" i="1"/>
  <c r="BB711" i="1"/>
  <c r="BA711" i="1"/>
  <c r="BS711" i="1" s="1"/>
  <c r="AR711" i="1"/>
  <c r="AK711" i="1"/>
  <c r="AJ711" i="1"/>
  <c r="AF711" i="1"/>
  <c r="U711" i="1"/>
  <c r="C711" i="1"/>
  <c r="HX710" i="1"/>
  <c r="HV710" i="1"/>
  <c r="HJ710" i="1"/>
  <c r="HF710" i="1"/>
  <c r="HD710" i="1"/>
  <c r="HW710" i="1" s="1"/>
  <c r="GW710" i="1"/>
  <c r="GS710" i="1"/>
  <c r="GU710" i="1" s="1"/>
  <c r="GR710" i="1"/>
  <c r="GP710" i="1"/>
  <c r="GO710" i="1"/>
  <c r="GJ710" i="1"/>
  <c r="GH710" i="1"/>
  <c r="GC710" i="1"/>
  <c r="GB710" i="1"/>
  <c r="FY710" i="1"/>
  <c r="FO710" i="1"/>
  <c r="FM710" i="1"/>
  <c r="FK710" i="1"/>
  <c r="ET710" i="1"/>
  <c r="ER710" i="1"/>
  <c r="EQ710" i="1"/>
  <c r="FF710" i="1" s="1"/>
  <c r="EP710" i="1"/>
  <c r="EO710" i="1"/>
  <c r="EN710" i="1"/>
  <c r="EM710" i="1"/>
  <c r="EL710" i="1"/>
  <c r="EJ710" i="1"/>
  <c r="EY710" i="1" s="1"/>
  <c r="EI710" i="1"/>
  <c r="EA710" i="1"/>
  <c r="EK710" i="1" s="1"/>
  <c r="CI710" i="1"/>
  <c r="CF710" i="1"/>
  <c r="CE710" i="1"/>
  <c r="CD710" i="1"/>
  <c r="CT710" i="1" s="1"/>
  <c r="CB710" i="1"/>
  <c r="BU710" i="1"/>
  <c r="EZ710" i="1" s="1"/>
  <c r="BS710" i="1"/>
  <c r="BR710" i="1"/>
  <c r="BH710" i="1"/>
  <c r="BB710" i="1"/>
  <c r="BA710" i="1"/>
  <c r="HU710" i="1" s="1"/>
  <c r="AR710" i="1"/>
  <c r="AS710" i="1" s="1"/>
  <c r="BW710" i="1" s="1"/>
  <c r="BX710" i="1" s="1"/>
  <c r="AK710" i="1"/>
  <c r="AJ710" i="1"/>
  <c r="AF710" i="1"/>
  <c r="AI710" i="1" s="1"/>
  <c r="AH710" i="1" s="1"/>
  <c r="U710" i="1"/>
  <c r="C710" i="1"/>
  <c r="HX709" i="1"/>
  <c r="HW709" i="1"/>
  <c r="HV709" i="1"/>
  <c r="HU709" i="1"/>
  <c r="HJ709" i="1"/>
  <c r="HF709" i="1"/>
  <c r="HD709" i="1"/>
  <c r="GT709" i="1" s="1"/>
  <c r="GX709" i="1"/>
  <c r="GW709" i="1"/>
  <c r="GU709" i="1"/>
  <c r="GS709" i="1"/>
  <c r="GP709" i="1"/>
  <c r="GO709" i="1"/>
  <c r="GJ709" i="1"/>
  <c r="GH709" i="1"/>
  <c r="GC709" i="1"/>
  <c r="GB709" i="1"/>
  <c r="FY709" i="1"/>
  <c r="FO709" i="1"/>
  <c r="ER709" i="1"/>
  <c r="EQ709" i="1"/>
  <c r="FE709" i="1" s="1"/>
  <c r="EP709" i="1"/>
  <c r="EO709" i="1"/>
  <c r="EN709" i="1"/>
  <c r="EM709" i="1"/>
  <c r="EL709" i="1"/>
  <c r="EK709" i="1"/>
  <c r="EJ709" i="1"/>
  <c r="EI709" i="1"/>
  <c r="CX709" i="1"/>
  <c r="GE709" i="1" s="1"/>
  <c r="CB709" i="1"/>
  <c r="FF709" i="1" s="1"/>
  <c r="BR709" i="1"/>
  <c r="BH709" i="1"/>
  <c r="BB709" i="1"/>
  <c r="BA709" i="1"/>
  <c r="AS709" i="1"/>
  <c r="AR709" i="1"/>
  <c r="AK709" i="1"/>
  <c r="AJ709" i="1"/>
  <c r="AF709" i="1"/>
  <c r="U709" i="1"/>
  <c r="C709" i="1"/>
  <c r="HX708" i="1"/>
  <c r="HW708" i="1"/>
  <c r="HV708" i="1"/>
  <c r="HU708" i="1"/>
  <c r="HJ708" i="1"/>
  <c r="HF708" i="1"/>
  <c r="HD708" i="1"/>
  <c r="GX708" i="1" s="1"/>
  <c r="GW708" i="1"/>
  <c r="GS708" i="1"/>
  <c r="GU708" i="1" s="1"/>
  <c r="GP708" i="1"/>
  <c r="GO708" i="1"/>
  <c r="GJ708" i="1"/>
  <c r="GH708" i="1"/>
  <c r="GE708" i="1"/>
  <c r="GC708" i="1"/>
  <c r="GB708" i="1"/>
  <c r="GA708" i="1"/>
  <c r="FZ708" i="1"/>
  <c r="FY708" i="1"/>
  <c r="FO708" i="1"/>
  <c r="FE708" i="1"/>
  <c r="ET708" i="1"/>
  <c r="ES708" i="1"/>
  <c r="ER708" i="1"/>
  <c r="EQ708" i="1"/>
  <c r="EP708" i="1"/>
  <c r="EO708" i="1"/>
  <c r="EN708" i="1"/>
  <c r="EM708" i="1"/>
  <c r="EL708" i="1"/>
  <c r="EJ708" i="1"/>
  <c r="EZ708" i="1" s="1"/>
  <c r="EI708" i="1"/>
  <c r="EA708" i="1"/>
  <c r="GD708" i="1" s="1"/>
  <c r="DG708" i="1"/>
  <c r="CE708" i="1"/>
  <c r="CD708" i="1"/>
  <c r="CB708" i="1"/>
  <c r="FF708" i="1" s="1"/>
  <c r="BU708" i="1"/>
  <c r="BS708" i="1"/>
  <c r="BR708" i="1"/>
  <c r="BH708" i="1"/>
  <c r="BB708" i="1"/>
  <c r="BA708" i="1"/>
  <c r="AR708" i="1"/>
  <c r="AS708" i="1" s="1"/>
  <c r="BW708" i="1" s="1"/>
  <c r="BX708" i="1" s="1"/>
  <c r="AK708" i="1"/>
  <c r="AJ708" i="1"/>
  <c r="AF708" i="1"/>
  <c r="U708" i="1"/>
  <c r="C708" i="1"/>
  <c r="HX707" i="1"/>
  <c r="HW707" i="1"/>
  <c r="HV707" i="1"/>
  <c r="HU707" i="1"/>
  <c r="HJ707" i="1"/>
  <c r="HF707" i="1"/>
  <c r="HD707" i="1"/>
  <c r="GT707" i="1" s="1"/>
  <c r="GX707" i="1"/>
  <c r="GW707" i="1"/>
  <c r="GU707" i="1"/>
  <c r="GS707" i="1"/>
  <c r="GP707" i="1"/>
  <c r="GO707" i="1"/>
  <c r="GJ707" i="1"/>
  <c r="GH707" i="1"/>
  <c r="GC707" i="1"/>
  <c r="GB707" i="1"/>
  <c r="FY707" i="1"/>
  <c r="FO707" i="1"/>
  <c r="ER707" i="1"/>
  <c r="EQ707" i="1"/>
  <c r="FE707" i="1" s="1"/>
  <c r="EP707" i="1"/>
  <c r="EO707" i="1"/>
  <c r="EN707" i="1"/>
  <c r="EM707" i="1"/>
  <c r="EL707" i="1"/>
  <c r="EK707" i="1"/>
  <c r="EJ707" i="1"/>
  <c r="EI707" i="1"/>
  <c r="CX707" i="1"/>
  <c r="GE707" i="1" s="1"/>
  <c r="CB707" i="1"/>
  <c r="FF707" i="1" s="1"/>
  <c r="BR707" i="1"/>
  <c r="BH707" i="1"/>
  <c r="BB707" i="1"/>
  <c r="BA707" i="1"/>
  <c r="AS707" i="1"/>
  <c r="AR707" i="1"/>
  <c r="AK707" i="1"/>
  <c r="AJ707" i="1"/>
  <c r="AG707" i="1"/>
  <c r="AF707" i="1"/>
  <c r="U707" i="1"/>
  <c r="C707" i="1"/>
  <c r="HX706" i="1"/>
  <c r="HW706" i="1"/>
  <c r="HV706" i="1"/>
  <c r="HU706" i="1"/>
  <c r="HJ706" i="1"/>
  <c r="HF706" i="1"/>
  <c r="HD706" i="1"/>
  <c r="GX706" i="1" s="1"/>
  <c r="GW706" i="1"/>
  <c r="GS706" i="1"/>
  <c r="GU706" i="1" s="1"/>
  <c r="GP706" i="1"/>
  <c r="GO706" i="1"/>
  <c r="GJ706" i="1"/>
  <c r="GH706" i="1"/>
  <c r="GC706" i="1"/>
  <c r="GB706" i="1"/>
  <c r="FY706" i="1"/>
  <c r="FO706" i="1"/>
  <c r="FF706" i="1"/>
  <c r="EZ706" i="1"/>
  <c r="EY706" i="1"/>
  <c r="ER706" i="1"/>
  <c r="EQ706" i="1"/>
  <c r="EP706" i="1"/>
  <c r="EO706" i="1"/>
  <c r="EN706" i="1"/>
  <c r="EM706" i="1"/>
  <c r="EL706" i="1"/>
  <c r="EK706" i="1"/>
  <c r="FA706" i="1" s="1"/>
  <c r="EJ706" i="1"/>
  <c r="EI706" i="1"/>
  <c r="EA706" i="1"/>
  <c r="GE706" i="1" s="1"/>
  <c r="CB706" i="1"/>
  <c r="FE706" i="1" s="1"/>
  <c r="BW706" i="1"/>
  <c r="BX706" i="1" s="1"/>
  <c r="BU706" i="1"/>
  <c r="BR706" i="1"/>
  <c r="BH706" i="1"/>
  <c r="BA706" i="1"/>
  <c r="BT706" i="1" s="1"/>
  <c r="AR706" i="1"/>
  <c r="AS706" i="1" s="1"/>
  <c r="AK706" i="1"/>
  <c r="AJ706" i="1"/>
  <c r="AF706" i="1"/>
  <c r="BV706" i="1" s="1"/>
  <c r="U706" i="1"/>
  <c r="C706" i="1"/>
  <c r="HX705" i="1"/>
  <c r="HW705" i="1"/>
  <c r="HV705" i="1"/>
  <c r="HU705" i="1"/>
  <c r="HJ705" i="1"/>
  <c r="HF705" i="1"/>
  <c r="HD705" i="1"/>
  <c r="GX705" i="1"/>
  <c r="GW705" i="1"/>
  <c r="GT705" i="1"/>
  <c r="GS705" i="1"/>
  <c r="GU705" i="1" s="1"/>
  <c r="GP705" i="1"/>
  <c r="GO705" i="1"/>
  <c r="GJ705" i="1"/>
  <c r="GH705" i="1"/>
  <c r="GC705" i="1"/>
  <c r="GB705" i="1"/>
  <c r="GA705" i="1"/>
  <c r="FZ705" i="1"/>
  <c r="FY705" i="1"/>
  <c r="FP705" i="1"/>
  <c r="FO705" i="1"/>
  <c r="FM705" i="1"/>
  <c r="FE705" i="1"/>
  <c r="EY705" i="1"/>
  <c r="ET705" i="1"/>
  <c r="ES705" i="1"/>
  <c r="ER705" i="1"/>
  <c r="EQ705" i="1"/>
  <c r="FF705" i="1" s="1"/>
  <c r="EP705" i="1"/>
  <c r="EO705" i="1"/>
  <c r="EN705" i="1"/>
  <c r="EM705" i="1"/>
  <c r="EL705" i="1"/>
  <c r="EJ705" i="1"/>
  <c r="EI705" i="1"/>
  <c r="DW705" i="1"/>
  <c r="DT705" i="1"/>
  <c r="DG705" i="1"/>
  <c r="CX705" i="1"/>
  <c r="CT705" i="1"/>
  <c r="CF705" i="1"/>
  <c r="CD705" i="1"/>
  <c r="CI705" i="1" s="1"/>
  <c r="CB705" i="1"/>
  <c r="BX705" i="1"/>
  <c r="BW705" i="1"/>
  <c r="BU705" i="1"/>
  <c r="EZ705" i="1" s="1"/>
  <c r="BT705" i="1"/>
  <c r="BS705" i="1"/>
  <c r="BR705" i="1"/>
  <c r="BJ705" i="1"/>
  <c r="BH705" i="1"/>
  <c r="BB705" i="1"/>
  <c r="BA705" i="1"/>
  <c r="AS705" i="1"/>
  <c r="AR705" i="1"/>
  <c r="AK705" i="1"/>
  <c r="AJ705" i="1"/>
  <c r="AI705" i="1"/>
  <c r="AH705" i="1"/>
  <c r="AG705" i="1"/>
  <c r="AF705" i="1"/>
  <c r="BV705" i="1" s="1"/>
  <c r="U705" i="1"/>
  <c r="C705" i="1"/>
  <c r="HX704" i="1"/>
  <c r="HW704" i="1"/>
  <c r="HV704" i="1"/>
  <c r="HJ704" i="1"/>
  <c r="HF704" i="1"/>
  <c r="HD704" i="1"/>
  <c r="GX704" i="1"/>
  <c r="GW704" i="1"/>
  <c r="GU704" i="1"/>
  <c r="GT704" i="1"/>
  <c r="GS704" i="1"/>
  <c r="GP704" i="1"/>
  <c r="GO704" i="1"/>
  <c r="GJ704" i="1"/>
  <c r="GH704" i="1"/>
  <c r="GE704" i="1"/>
  <c r="GC704" i="1"/>
  <c r="GB704" i="1"/>
  <c r="FY704" i="1"/>
  <c r="FO704" i="1"/>
  <c r="ER704" i="1"/>
  <c r="EQ704" i="1"/>
  <c r="FE704" i="1" s="1"/>
  <c r="EP704" i="1"/>
  <c r="EO704" i="1"/>
  <c r="EN704" i="1"/>
  <c r="EM704" i="1"/>
  <c r="EL704" i="1"/>
  <c r="EK704" i="1"/>
  <c r="EJ704" i="1"/>
  <c r="EI704" i="1"/>
  <c r="EA704" i="1"/>
  <c r="GD704" i="1" s="1"/>
  <c r="CB704" i="1"/>
  <c r="BR704" i="1"/>
  <c r="BH704" i="1"/>
  <c r="BA704" i="1"/>
  <c r="AR704" i="1"/>
  <c r="AS704" i="1" s="1"/>
  <c r="AK704" i="1"/>
  <c r="AJ704" i="1"/>
  <c r="AI704" i="1"/>
  <c r="AH704" i="1" s="1"/>
  <c r="AG704" i="1"/>
  <c r="AF704" i="1"/>
  <c r="U704" i="1"/>
  <c r="C704" i="1"/>
  <c r="HX703" i="1"/>
  <c r="HV703" i="1"/>
  <c r="HJ703" i="1"/>
  <c r="HF703" i="1"/>
  <c r="HD703" i="1"/>
  <c r="GW703" i="1"/>
  <c r="GU703" i="1"/>
  <c r="GS703" i="1"/>
  <c r="GP703" i="1"/>
  <c r="GO703" i="1"/>
  <c r="GJ703" i="1"/>
  <c r="GH703" i="1"/>
  <c r="GD703" i="1"/>
  <c r="GC703" i="1"/>
  <c r="GB703" i="1"/>
  <c r="FY703" i="1"/>
  <c r="FO703" i="1"/>
  <c r="FM703" i="1"/>
  <c r="FK703" i="1"/>
  <c r="FE703" i="1"/>
  <c r="ER703" i="1"/>
  <c r="EQ703" i="1"/>
  <c r="EP703" i="1"/>
  <c r="EO703" i="1"/>
  <c r="EN703" i="1"/>
  <c r="EM703" i="1"/>
  <c r="EL703" i="1"/>
  <c r="EK703" i="1"/>
  <c r="EJ703" i="1"/>
  <c r="EI703" i="1"/>
  <c r="DL703" i="1"/>
  <c r="DI703" i="1"/>
  <c r="DH703" i="1"/>
  <c r="DG703" i="1"/>
  <c r="DW703" i="1" s="1"/>
  <c r="CX703" i="1"/>
  <c r="GE703" i="1" s="1"/>
  <c r="CT703" i="1"/>
  <c r="CI703" i="1"/>
  <c r="CF703" i="1"/>
  <c r="CE703" i="1"/>
  <c r="CD703" i="1"/>
  <c r="CB703" i="1"/>
  <c r="BT703" i="1"/>
  <c r="BS703" i="1"/>
  <c r="FP703" i="1" s="1"/>
  <c r="BR703" i="1"/>
  <c r="BH703" i="1"/>
  <c r="BA703" i="1"/>
  <c r="AS703" i="1"/>
  <c r="AR703" i="1"/>
  <c r="AK703" i="1"/>
  <c r="AJ703" i="1"/>
  <c r="AI703" i="1"/>
  <c r="AH703" i="1" s="1"/>
  <c r="AG703" i="1"/>
  <c r="AF703" i="1"/>
  <c r="U703" i="1"/>
  <c r="C703" i="1"/>
  <c r="HX702" i="1"/>
  <c r="HW702" i="1"/>
  <c r="HV702" i="1"/>
  <c r="HJ702" i="1"/>
  <c r="HF702" i="1"/>
  <c r="HD702" i="1"/>
  <c r="GT702" i="1" s="1"/>
  <c r="GX702" i="1"/>
  <c r="GW702" i="1"/>
  <c r="GU702" i="1"/>
  <c r="GS702" i="1"/>
  <c r="GP702" i="1"/>
  <c r="GO702" i="1"/>
  <c r="GJ702" i="1"/>
  <c r="GH702" i="1"/>
  <c r="GD702" i="1"/>
  <c r="GC702" i="1"/>
  <c r="GB702" i="1"/>
  <c r="FY702" i="1"/>
  <c r="FO702" i="1"/>
  <c r="FF702" i="1"/>
  <c r="ER702" i="1"/>
  <c r="EQ702" i="1"/>
  <c r="EP702" i="1"/>
  <c r="EO702" i="1"/>
  <c r="EN702" i="1"/>
  <c r="EM702" i="1"/>
  <c r="EL702" i="1"/>
  <c r="EK702" i="1"/>
  <c r="EJ702" i="1"/>
  <c r="EI702" i="1"/>
  <c r="EA702" i="1"/>
  <c r="GE702" i="1" s="1"/>
  <c r="CD702" i="1"/>
  <c r="CB702" i="1"/>
  <c r="FE702" i="1" s="1"/>
  <c r="BR702" i="1"/>
  <c r="BH702" i="1"/>
  <c r="BA702" i="1"/>
  <c r="AR702" i="1"/>
  <c r="AS702" i="1" s="1"/>
  <c r="AJ702" i="1"/>
  <c r="AK702" i="1" s="1"/>
  <c r="AG702" i="1"/>
  <c r="AF702" i="1"/>
  <c r="U702" i="1"/>
  <c r="C702" i="1"/>
  <c r="HX701" i="1"/>
  <c r="HW701" i="1"/>
  <c r="HV701" i="1"/>
  <c r="HU701" i="1"/>
  <c r="HJ701" i="1"/>
  <c r="HF701" i="1"/>
  <c r="HD701" i="1"/>
  <c r="GX701" i="1"/>
  <c r="GW701" i="1"/>
  <c r="GT701" i="1"/>
  <c r="GS701" i="1"/>
  <c r="GU701" i="1" s="1"/>
  <c r="GP701" i="1"/>
  <c r="GO701" i="1"/>
  <c r="GJ701" i="1"/>
  <c r="GH701" i="1"/>
  <c r="GD701" i="1"/>
  <c r="GC701" i="1"/>
  <c r="GB701" i="1"/>
  <c r="GA701" i="1"/>
  <c r="FZ701" i="1"/>
  <c r="FY701" i="1"/>
  <c r="FO701" i="1"/>
  <c r="ET701" i="1"/>
  <c r="ES701" i="1"/>
  <c r="ER701" i="1"/>
  <c r="EQ701" i="1"/>
  <c r="EP701" i="1"/>
  <c r="EO701" i="1"/>
  <c r="EN701" i="1"/>
  <c r="EM701" i="1"/>
  <c r="EL701" i="1"/>
  <c r="EJ701" i="1"/>
  <c r="EI701" i="1"/>
  <c r="DH701" i="1"/>
  <c r="DG701" i="1"/>
  <c r="CX701" i="1"/>
  <c r="GE701" i="1" s="1"/>
  <c r="CE701" i="1"/>
  <c r="CD701" i="1"/>
  <c r="CB701" i="1"/>
  <c r="FF701" i="1" s="1"/>
  <c r="BV701" i="1"/>
  <c r="BT701" i="1"/>
  <c r="BS701" i="1"/>
  <c r="BR701" i="1"/>
  <c r="BH701" i="1"/>
  <c r="BA701" i="1"/>
  <c r="BZ701" i="1" s="1"/>
  <c r="AR701" i="1"/>
  <c r="AS701" i="1" s="1"/>
  <c r="AK701" i="1"/>
  <c r="AJ701" i="1"/>
  <c r="AI701" i="1"/>
  <c r="AH701" i="1" s="1"/>
  <c r="AG701" i="1"/>
  <c r="AF701" i="1"/>
  <c r="U701" i="1"/>
  <c r="C701" i="1"/>
  <c r="HX700" i="1"/>
  <c r="HW700" i="1"/>
  <c r="HV700" i="1"/>
  <c r="HJ700" i="1"/>
  <c r="HF700" i="1"/>
  <c r="HD700" i="1"/>
  <c r="GT700" i="1" s="1"/>
  <c r="GW700" i="1"/>
  <c r="GU700" i="1"/>
  <c r="GS700" i="1"/>
  <c r="GP700" i="1"/>
  <c r="GO700" i="1"/>
  <c r="GK700" i="1"/>
  <c r="GY700" i="1" s="1"/>
  <c r="GJ700" i="1"/>
  <c r="GH700" i="1"/>
  <c r="GD700" i="1"/>
  <c r="GC700" i="1"/>
  <c r="GB700" i="1"/>
  <c r="FY700" i="1"/>
  <c r="FO700" i="1"/>
  <c r="FF700" i="1"/>
  <c r="ET700" i="1"/>
  <c r="ES700" i="1"/>
  <c r="ER700" i="1"/>
  <c r="EQ700" i="1"/>
  <c r="EP700" i="1"/>
  <c r="EO700" i="1"/>
  <c r="EN700" i="1"/>
  <c r="EM700" i="1"/>
  <c r="EL700" i="1"/>
  <c r="EK700" i="1"/>
  <c r="EJ700" i="1"/>
  <c r="EI700" i="1"/>
  <c r="EA700" i="1"/>
  <c r="GE700" i="1" s="1"/>
  <c r="DG700" i="1"/>
  <c r="CB700" i="1"/>
  <c r="FE700" i="1" s="1"/>
  <c r="BW700" i="1"/>
  <c r="BX700" i="1" s="1"/>
  <c r="BS700" i="1"/>
  <c r="BR700" i="1"/>
  <c r="BH700" i="1"/>
  <c r="BB700" i="1"/>
  <c r="BA700" i="1"/>
  <c r="AR700" i="1"/>
  <c r="AS700" i="1" s="1"/>
  <c r="AJ700" i="1"/>
  <c r="AK700" i="1" s="1"/>
  <c r="AH700" i="1"/>
  <c r="AG700" i="1"/>
  <c r="AF700" i="1"/>
  <c r="AI700" i="1" s="1"/>
  <c r="U700" i="1"/>
  <c r="C700" i="1"/>
  <c r="HX699" i="1"/>
  <c r="HW699" i="1"/>
  <c r="HV699" i="1"/>
  <c r="HU699" i="1"/>
  <c r="HJ699" i="1"/>
  <c r="HF699" i="1"/>
  <c r="HD699" i="1"/>
  <c r="GX699" i="1"/>
  <c r="GW699" i="1"/>
  <c r="GT699" i="1"/>
  <c r="GS699" i="1"/>
  <c r="GU699" i="1" s="1"/>
  <c r="GP699" i="1"/>
  <c r="GO699" i="1"/>
  <c r="GJ699" i="1"/>
  <c r="GH699" i="1"/>
  <c r="GC699" i="1"/>
  <c r="GB699" i="1"/>
  <c r="FY699" i="1"/>
  <c r="FO699" i="1"/>
  <c r="FF699" i="1"/>
  <c r="EY699" i="1"/>
  <c r="ER699" i="1"/>
  <c r="EQ699" i="1"/>
  <c r="EP699" i="1"/>
  <c r="EO699" i="1"/>
  <c r="EN699" i="1"/>
  <c r="EM699" i="1"/>
  <c r="EL699" i="1"/>
  <c r="EJ699" i="1"/>
  <c r="EI699" i="1"/>
  <c r="CX699" i="1"/>
  <c r="EK699" i="1" s="1"/>
  <c r="CB699" i="1"/>
  <c r="BU699" i="1"/>
  <c r="EZ699" i="1" s="1"/>
  <c r="BR699" i="1"/>
  <c r="BH699" i="1"/>
  <c r="BB699" i="1"/>
  <c r="BA699" i="1"/>
  <c r="AS699" i="1"/>
  <c r="AR699" i="1"/>
  <c r="AK699" i="1"/>
  <c r="AJ699" i="1"/>
  <c r="AF699" i="1"/>
  <c r="U699" i="1"/>
  <c r="C699" i="1"/>
  <c r="HX698" i="1"/>
  <c r="HV698" i="1"/>
  <c r="HU698" i="1"/>
  <c r="HJ698" i="1"/>
  <c r="HF698" i="1"/>
  <c r="HD698" i="1"/>
  <c r="HW698" i="1" s="1"/>
  <c r="GX698" i="1"/>
  <c r="GW698" i="1"/>
  <c r="GT698" i="1"/>
  <c r="GS698" i="1"/>
  <c r="GU698" i="1" s="1"/>
  <c r="GP698" i="1"/>
  <c r="GO698" i="1"/>
  <c r="GJ698" i="1"/>
  <c r="GH698" i="1"/>
  <c r="GC698" i="1"/>
  <c r="GB698" i="1"/>
  <c r="GA698" i="1"/>
  <c r="FZ698" i="1"/>
  <c r="FY698" i="1"/>
  <c r="FO698" i="1"/>
  <c r="EY698" i="1"/>
  <c r="ET698" i="1"/>
  <c r="ES698" i="1"/>
  <c r="ER698" i="1"/>
  <c r="EQ698" i="1"/>
  <c r="EP698" i="1"/>
  <c r="EO698" i="1"/>
  <c r="EN698" i="1"/>
  <c r="EM698" i="1"/>
  <c r="EL698" i="1"/>
  <c r="EJ698" i="1"/>
  <c r="EI698" i="1"/>
  <c r="EA698" i="1"/>
  <c r="GE698" i="1" s="1"/>
  <c r="DT698" i="1"/>
  <c r="DG698" i="1"/>
  <c r="CD698" i="1"/>
  <c r="CT698" i="1" s="1"/>
  <c r="CB698" i="1"/>
  <c r="FF698" i="1" s="1"/>
  <c r="BU698" i="1"/>
  <c r="EZ698" i="1" s="1"/>
  <c r="BT698" i="1"/>
  <c r="BS698" i="1"/>
  <c r="BR698" i="1"/>
  <c r="BH698" i="1"/>
  <c r="BJ698" i="1" s="1"/>
  <c r="BA698" i="1"/>
  <c r="BB698" i="1" s="1"/>
  <c r="AS698" i="1"/>
  <c r="BW698" i="1" s="1"/>
  <c r="BX698" i="1" s="1"/>
  <c r="AR698" i="1"/>
  <c r="BV698" i="1" s="1"/>
  <c r="AJ698" i="1"/>
  <c r="AK698" i="1" s="1"/>
  <c r="AI698" i="1"/>
  <c r="AH698" i="1" s="1"/>
  <c r="AG698" i="1"/>
  <c r="AF698" i="1"/>
  <c r="U698" i="1"/>
  <c r="C698" i="1"/>
  <c r="HX697" i="1"/>
  <c r="HW697" i="1"/>
  <c r="HV697" i="1"/>
  <c r="HJ697" i="1"/>
  <c r="HF697" i="1"/>
  <c r="HD697" i="1"/>
  <c r="GX697" i="1" s="1"/>
  <c r="GW697" i="1"/>
  <c r="GU697" i="1"/>
  <c r="GT697" i="1"/>
  <c r="GS697" i="1"/>
  <c r="GP697" i="1"/>
  <c r="GO697" i="1"/>
  <c r="GJ697" i="1"/>
  <c r="GH697" i="1"/>
  <c r="GC697" i="1"/>
  <c r="GB697" i="1"/>
  <c r="FY697" i="1"/>
  <c r="FO697" i="1"/>
  <c r="FE697" i="1"/>
  <c r="ER697" i="1"/>
  <c r="EQ697" i="1"/>
  <c r="EP697" i="1"/>
  <c r="EO697" i="1"/>
  <c r="EN697" i="1"/>
  <c r="EM697" i="1"/>
  <c r="EL697" i="1"/>
  <c r="EK697" i="1"/>
  <c r="EJ697" i="1"/>
  <c r="EI697" i="1"/>
  <c r="CX697" i="1"/>
  <c r="GE697" i="1" s="1"/>
  <c r="CT697" i="1"/>
  <c r="CI697" i="1"/>
  <c r="CD697" i="1"/>
  <c r="CF697" i="1" s="1"/>
  <c r="CB697" i="1"/>
  <c r="FF697" i="1" s="1"/>
  <c r="BR697" i="1"/>
  <c r="BH697" i="1"/>
  <c r="BA697" i="1"/>
  <c r="BW697" i="1" s="1"/>
  <c r="BX697" i="1" s="1"/>
  <c r="AS697" i="1"/>
  <c r="AR697" i="1"/>
  <c r="AJ697" i="1"/>
  <c r="AK697" i="1" s="1"/>
  <c r="AI697" i="1"/>
  <c r="AH697" i="1"/>
  <c r="AG697" i="1"/>
  <c r="AF697" i="1"/>
  <c r="DG697" i="1" s="1"/>
  <c r="U697" i="1"/>
  <c r="C697" i="1"/>
  <c r="HX696" i="1"/>
  <c r="HV696" i="1"/>
  <c r="HJ696" i="1"/>
  <c r="HF696" i="1"/>
  <c r="HD696" i="1"/>
  <c r="HW696" i="1" s="1"/>
  <c r="GW696" i="1"/>
  <c r="GT696" i="1"/>
  <c r="GS696" i="1"/>
  <c r="GU696" i="1" s="1"/>
  <c r="GP696" i="1"/>
  <c r="GO696" i="1"/>
  <c r="GJ696" i="1"/>
  <c r="GH696" i="1"/>
  <c r="GD696" i="1"/>
  <c r="GC696" i="1"/>
  <c r="GB696" i="1"/>
  <c r="FY696" i="1"/>
  <c r="FO696" i="1"/>
  <c r="ER696" i="1"/>
  <c r="EQ696" i="1"/>
  <c r="FE696" i="1" s="1"/>
  <c r="EP696" i="1"/>
  <c r="EO696" i="1"/>
  <c r="EN696" i="1"/>
  <c r="EM696" i="1"/>
  <c r="EL696" i="1"/>
  <c r="EK696" i="1"/>
  <c r="EJ696" i="1"/>
  <c r="EI696" i="1"/>
  <c r="EA696" i="1"/>
  <c r="GE696" i="1" s="1"/>
  <c r="DW696" i="1"/>
  <c r="DL696" i="1"/>
  <c r="DG696" i="1"/>
  <c r="DI696" i="1" s="1"/>
  <c r="CT696" i="1"/>
  <c r="CI696" i="1"/>
  <c r="CB696" i="1"/>
  <c r="FF696" i="1" s="1"/>
  <c r="BR696" i="1"/>
  <c r="BH696" i="1"/>
  <c r="BA696" i="1"/>
  <c r="AS696" i="1"/>
  <c r="AR696" i="1"/>
  <c r="AJ696" i="1"/>
  <c r="AK696" i="1" s="1"/>
  <c r="AG696" i="1"/>
  <c r="AF696" i="1"/>
  <c r="CD696" i="1" s="1"/>
  <c r="CE696" i="1" s="1"/>
  <c r="U696" i="1"/>
  <c r="C696" i="1"/>
  <c r="HX695" i="1"/>
  <c r="HV695" i="1"/>
  <c r="HJ695" i="1"/>
  <c r="HF695" i="1"/>
  <c r="HD695" i="1"/>
  <c r="GW695" i="1"/>
  <c r="GS695" i="1"/>
  <c r="GU695" i="1" s="1"/>
  <c r="GP695" i="1"/>
  <c r="GO695" i="1"/>
  <c r="GJ695" i="1"/>
  <c r="GH695" i="1"/>
  <c r="GE695" i="1"/>
  <c r="GD695" i="1"/>
  <c r="GC695" i="1"/>
  <c r="GB695" i="1"/>
  <c r="FY695" i="1"/>
  <c r="FO695" i="1"/>
  <c r="ER695" i="1"/>
  <c r="EQ695" i="1"/>
  <c r="EP695" i="1"/>
  <c r="EO695" i="1"/>
  <c r="EN695" i="1"/>
  <c r="EM695" i="1"/>
  <c r="EL695" i="1"/>
  <c r="EK695" i="1"/>
  <c r="EJ695" i="1"/>
  <c r="EY695" i="1" s="1"/>
  <c r="EI695" i="1"/>
  <c r="DI695" i="1"/>
  <c r="CX695" i="1"/>
  <c r="CB695" i="1"/>
  <c r="FF695" i="1" s="1"/>
  <c r="BU695" i="1"/>
  <c r="EZ695" i="1" s="1"/>
  <c r="BT695" i="1"/>
  <c r="BS695" i="1"/>
  <c r="BR695" i="1"/>
  <c r="BH695" i="1"/>
  <c r="BB695" i="1"/>
  <c r="BA695" i="1"/>
  <c r="ET695" i="1" s="1"/>
  <c r="AR695" i="1"/>
  <c r="AS695" i="1" s="1"/>
  <c r="BW695" i="1" s="1"/>
  <c r="BX695" i="1" s="1"/>
  <c r="AK695" i="1"/>
  <c r="AJ695" i="1"/>
  <c r="AG695" i="1"/>
  <c r="AF695" i="1"/>
  <c r="DG695" i="1" s="1"/>
  <c r="DW695" i="1" s="1"/>
  <c r="U695" i="1"/>
  <c r="C695" i="1"/>
  <c r="HX694" i="1"/>
  <c r="HW694" i="1"/>
  <c r="HV694" i="1"/>
  <c r="HJ694" i="1"/>
  <c r="HF694" i="1"/>
  <c r="HD694" i="1"/>
  <c r="GX694" i="1"/>
  <c r="GW694" i="1"/>
  <c r="GT694" i="1"/>
  <c r="GS694" i="1"/>
  <c r="GU694" i="1" s="1"/>
  <c r="GP694" i="1"/>
  <c r="GO694" i="1"/>
  <c r="GJ694" i="1"/>
  <c r="GH694" i="1"/>
  <c r="GC694" i="1"/>
  <c r="GB694" i="1"/>
  <c r="GA694" i="1"/>
  <c r="FZ694" i="1"/>
  <c r="FY694" i="1"/>
  <c r="FO694" i="1"/>
  <c r="FF694" i="1"/>
  <c r="FE694" i="1"/>
  <c r="ER694" i="1"/>
  <c r="EQ694" i="1"/>
  <c r="EP694" i="1"/>
  <c r="EO694" i="1"/>
  <c r="EN694" i="1"/>
  <c r="EM694" i="1"/>
  <c r="EL694" i="1"/>
  <c r="EJ694" i="1"/>
  <c r="EI694" i="1"/>
  <c r="EA694" i="1"/>
  <c r="GE694" i="1" s="1"/>
  <c r="DI694" i="1"/>
  <c r="DH694" i="1"/>
  <c r="DG694" i="1"/>
  <c r="DW694" i="1" s="1"/>
  <c r="CF694" i="1"/>
  <c r="CE694" i="1"/>
  <c r="CD694" i="1"/>
  <c r="CB694" i="1"/>
  <c r="BR694" i="1"/>
  <c r="BH694" i="1"/>
  <c r="BA694" i="1"/>
  <c r="AR694" i="1"/>
  <c r="AS694" i="1" s="1"/>
  <c r="AJ694" i="1"/>
  <c r="AK694" i="1" s="1"/>
  <c r="AG694" i="1"/>
  <c r="AF694" i="1"/>
  <c r="AI694" i="1" s="1"/>
  <c r="AH694" i="1" s="1"/>
  <c r="U694" i="1"/>
  <c r="C694" i="1"/>
  <c r="HX693" i="1"/>
  <c r="HV693" i="1"/>
  <c r="HJ693" i="1"/>
  <c r="HF693" i="1"/>
  <c r="HD693" i="1"/>
  <c r="GW693" i="1"/>
  <c r="GS693" i="1"/>
  <c r="GU693" i="1" s="1"/>
  <c r="GP693" i="1"/>
  <c r="GO693" i="1"/>
  <c r="GJ693" i="1"/>
  <c r="GH693" i="1"/>
  <c r="GE693" i="1"/>
  <c r="GD693" i="1"/>
  <c r="GC693" i="1"/>
  <c r="GB693" i="1"/>
  <c r="FY693" i="1"/>
  <c r="FO693" i="1"/>
  <c r="ER693" i="1"/>
  <c r="EQ693" i="1"/>
  <c r="EP693" i="1"/>
  <c r="EO693" i="1"/>
  <c r="EN693" i="1"/>
  <c r="EM693" i="1"/>
  <c r="EL693" i="1"/>
  <c r="EK693" i="1"/>
  <c r="EJ693" i="1"/>
  <c r="EY693" i="1" s="1"/>
  <c r="EI693" i="1"/>
  <c r="DI693" i="1"/>
  <c r="DH693" i="1"/>
  <c r="CX693" i="1"/>
  <c r="CB693" i="1"/>
  <c r="FF693" i="1" s="1"/>
  <c r="BU693" i="1"/>
  <c r="EZ693" i="1" s="1"/>
  <c r="BT693" i="1"/>
  <c r="BS693" i="1"/>
  <c r="BR693" i="1"/>
  <c r="BH693" i="1"/>
  <c r="BB693" i="1"/>
  <c r="BA693" i="1"/>
  <c r="ET693" i="1" s="1"/>
  <c r="AR693" i="1"/>
  <c r="AS693" i="1" s="1"/>
  <c r="BW693" i="1" s="1"/>
  <c r="BX693" i="1" s="1"/>
  <c r="AK693" i="1"/>
  <c r="AJ693" i="1"/>
  <c r="AG693" i="1"/>
  <c r="AF693" i="1"/>
  <c r="DG693" i="1" s="1"/>
  <c r="DW693" i="1" s="1"/>
  <c r="U693" i="1"/>
  <c r="C693" i="1"/>
  <c r="HX692" i="1"/>
  <c r="HW692" i="1"/>
  <c r="HV692" i="1"/>
  <c r="HJ692" i="1"/>
  <c r="HF692" i="1"/>
  <c r="HD692" i="1"/>
  <c r="GX692" i="1"/>
  <c r="GW692" i="1"/>
  <c r="GT692" i="1"/>
  <c r="GS692" i="1"/>
  <c r="GU692" i="1" s="1"/>
  <c r="GP692" i="1"/>
  <c r="GO692" i="1"/>
  <c r="GJ692" i="1"/>
  <c r="GH692" i="1"/>
  <c r="GC692" i="1"/>
  <c r="GB692" i="1"/>
  <c r="FY692" i="1"/>
  <c r="FO692" i="1"/>
  <c r="ER692" i="1"/>
  <c r="EQ692" i="1"/>
  <c r="FE692" i="1" s="1"/>
  <c r="EP692" i="1"/>
  <c r="EO692" i="1"/>
  <c r="EN692" i="1"/>
  <c r="EM692" i="1"/>
  <c r="EL692" i="1"/>
  <c r="EK692" i="1"/>
  <c r="EJ692" i="1"/>
  <c r="EI692" i="1"/>
  <c r="EA692" i="1"/>
  <c r="GE692" i="1" s="1"/>
  <c r="CB692" i="1"/>
  <c r="FF692" i="1" s="1"/>
  <c r="BR692" i="1"/>
  <c r="BH692" i="1"/>
  <c r="BA692" i="1"/>
  <c r="HU692" i="1" s="1"/>
  <c r="AS692" i="1"/>
  <c r="AR692" i="1"/>
  <c r="AK692" i="1"/>
  <c r="AJ692" i="1"/>
  <c r="AF692" i="1"/>
  <c r="U692" i="1"/>
  <c r="C692" i="1"/>
  <c r="HX691" i="1"/>
  <c r="HV691" i="1"/>
  <c r="HJ691" i="1"/>
  <c r="HF691" i="1"/>
  <c r="HD691" i="1"/>
  <c r="HW691" i="1" s="1"/>
  <c r="GW691" i="1"/>
  <c r="GT691" i="1"/>
  <c r="GS691" i="1"/>
  <c r="GU691" i="1" s="1"/>
  <c r="GP691" i="1"/>
  <c r="GO691" i="1"/>
  <c r="GJ691" i="1"/>
  <c r="GH691" i="1"/>
  <c r="GD691" i="1"/>
  <c r="GC691" i="1"/>
  <c r="GB691" i="1"/>
  <c r="GA691" i="1"/>
  <c r="FZ691" i="1"/>
  <c r="FY691" i="1"/>
  <c r="FO691" i="1"/>
  <c r="ET691" i="1"/>
  <c r="ES691" i="1"/>
  <c r="ER691" i="1"/>
  <c r="EQ691" i="1"/>
  <c r="FF691" i="1" s="1"/>
  <c r="EP691" i="1"/>
  <c r="EO691" i="1"/>
  <c r="EN691" i="1"/>
  <c r="EM691" i="1"/>
  <c r="EL691" i="1"/>
  <c r="EK691" i="1"/>
  <c r="EJ691" i="1"/>
  <c r="EI691" i="1"/>
  <c r="DT691" i="1"/>
  <c r="DI691" i="1"/>
  <c r="DH691" i="1"/>
  <c r="DG691" i="1"/>
  <c r="CX691" i="1"/>
  <c r="GE691" i="1" s="1"/>
  <c r="CB691" i="1"/>
  <c r="BU691" i="1"/>
  <c r="EZ691" i="1" s="1"/>
  <c r="BT691" i="1"/>
  <c r="BS691" i="1"/>
  <c r="BR691" i="1"/>
  <c r="BJ691" i="1"/>
  <c r="BH691" i="1"/>
  <c r="BA691" i="1"/>
  <c r="BB691" i="1" s="1"/>
  <c r="AS691" i="1"/>
  <c r="AR691" i="1"/>
  <c r="AJ691" i="1"/>
  <c r="AK691" i="1" s="1"/>
  <c r="AI691" i="1"/>
  <c r="AH691" i="1" s="1"/>
  <c r="AF691" i="1"/>
  <c r="CD691" i="1" s="1"/>
  <c r="U691" i="1"/>
  <c r="C691" i="1"/>
  <c r="HX690" i="1"/>
  <c r="HV690" i="1"/>
  <c r="HJ690" i="1"/>
  <c r="HF690" i="1"/>
  <c r="HD690" i="1"/>
  <c r="HW690" i="1" s="1"/>
  <c r="GX690" i="1"/>
  <c r="GW690" i="1"/>
  <c r="GU690" i="1"/>
  <c r="GT690" i="1"/>
  <c r="GS690" i="1"/>
  <c r="GP690" i="1"/>
  <c r="GO690" i="1"/>
  <c r="GJ690" i="1"/>
  <c r="GH690" i="1"/>
  <c r="GD690" i="1"/>
  <c r="GC690" i="1"/>
  <c r="GB690" i="1"/>
  <c r="FY690" i="1"/>
  <c r="FO690" i="1"/>
  <c r="ES690" i="1"/>
  <c r="ER690" i="1"/>
  <c r="EQ690" i="1"/>
  <c r="EP690" i="1"/>
  <c r="EO690" i="1"/>
  <c r="EN690" i="1"/>
  <c r="EM690" i="1"/>
  <c r="EL690" i="1"/>
  <c r="EJ690" i="1"/>
  <c r="EI690" i="1"/>
  <c r="EA690" i="1"/>
  <c r="EK690" i="1" s="1"/>
  <c r="DG690" i="1"/>
  <c r="DW690" i="1" s="1"/>
  <c r="CD690" i="1"/>
  <c r="CB690" i="1"/>
  <c r="FF690" i="1" s="1"/>
  <c r="BR690" i="1"/>
  <c r="BH690" i="1"/>
  <c r="BB690" i="1"/>
  <c r="BA690" i="1"/>
  <c r="BW690" i="1" s="1"/>
  <c r="BX690" i="1" s="1"/>
  <c r="AS690" i="1"/>
  <c r="AR690" i="1"/>
  <c r="AJ690" i="1"/>
  <c r="AK690" i="1" s="1"/>
  <c r="AI690" i="1"/>
  <c r="AH690" i="1"/>
  <c r="AF690" i="1"/>
  <c r="AG690" i="1" s="1"/>
  <c r="U690" i="1"/>
  <c r="C690" i="1"/>
  <c r="HX689" i="1"/>
  <c r="HV689" i="1"/>
  <c r="HJ689" i="1"/>
  <c r="HF689" i="1"/>
  <c r="HD689" i="1"/>
  <c r="HW689" i="1" s="1"/>
  <c r="GX689" i="1"/>
  <c r="GW689" i="1"/>
  <c r="GU689" i="1"/>
  <c r="GT689" i="1"/>
  <c r="GS689" i="1"/>
  <c r="GP689" i="1"/>
  <c r="GO689" i="1"/>
  <c r="GJ689" i="1"/>
  <c r="GH689" i="1"/>
  <c r="GC689" i="1"/>
  <c r="GB689" i="1"/>
  <c r="FY689" i="1"/>
  <c r="FO689" i="1"/>
  <c r="ES689" i="1"/>
  <c r="ER689" i="1"/>
  <c r="EQ689" i="1"/>
  <c r="FE689" i="1" s="1"/>
  <c r="EP689" i="1"/>
  <c r="EO689" i="1"/>
  <c r="EN689" i="1"/>
  <c r="EM689" i="1"/>
  <c r="EL689" i="1"/>
  <c r="EJ689" i="1"/>
  <c r="EI689" i="1"/>
  <c r="DW689" i="1"/>
  <c r="DL689" i="1"/>
  <c r="DG689" i="1"/>
  <c r="DI689" i="1" s="1"/>
  <c r="CX689" i="1"/>
  <c r="CT689" i="1"/>
  <c r="CI689" i="1"/>
  <c r="CD689" i="1"/>
  <c r="CF689" i="1" s="1"/>
  <c r="CB689" i="1"/>
  <c r="FF689" i="1" s="1"/>
  <c r="BR689" i="1"/>
  <c r="BH689" i="1"/>
  <c r="BB689" i="1"/>
  <c r="BA689" i="1"/>
  <c r="AS689" i="1"/>
  <c r="AR689" i="1"/>
  <c r="AJ689" i="1"/>
  <c r="AK689" i="1" s="1"/>
  <c r="AI689" i="1"/>
  <c r="AH689" i="1"/>
  <c r="AG689" i="1"/>
  <c r="AF689" i="1"/>
  <c r="U689" i="1"/>
  <c r="C689" i="1"/>
  <c r="HX688" i="1"/>
  <c r="HV688" i="1"/>
  <c r="HU688" i="1"/>
  <c r="HJ688" i="1"/>
  <c r="HF688" i="1"/>
  <c r="HD688" i="1"/>
  <c r="GW688" i="1"/>
  <c r="GU688" i="1"/>
  <c r="GS688" i="1"/>
  <c r="GP688" i="1"/>
  <c r="GO688" i="1"/>
  <c r="GJ688" i="1"/>
  <c r="GH688" i="1"/>
  <c r="GD688" i="1"/>
  <c r="GC688" i="1"/>
  <c r="GB688" i="1"/>
  <c r="FY688" i="1"/>
  <c r="FO688" i="1"/>
  <c r="ER688" i="1"/>
  <c r="EQ688" i="1"/>
  <c r="EP688" i="1"/>
  <c r="EO688" i="1"/>
  <c r="EN688" i="1"/>
  <c r="EM688" i="1"/>
  <c r="EL688" i="1"/>
  <c r="EJ688" i="1"/>
  <c r="EI688" i="1"/>
  <c r="EA688" i="1"/>
  <c r="EK688" i="1" s="1"/>
  <c r="CI688" i="1"/>
  <c r="CD688" i="1"/>
  <c r="CT688" i="1" s="1"/>
  <c r="CB688" i="1"/>
  <c r="FF688" i="1" s="1"/>
  <c r="BV688" i="1"/>
  <c r="BU688" i="1"/>
  <c r="BT688" i="1"/>
  <c r="BS688" i="1"/>
  <c r="BR688" i="1"/>
  <c r="BH688" i="1"/>
  <c r="BA688" i="1"/>
  <c r="ET688" i="1" s="1"/>
  <c r="AS688" i="1"/>
  <c r="AR688" i="1"/>
  <c r="AJ688" i="1"/>
  <c r="AK688" i="1" s="1"/>
  <c r="AI688" i="1"/>
  <c r="AH688" i="1" s="1"/>
  <c r="AG688" i="1"/>
  <c r="AF688" i="1"/>
  <c r="DG688" i="1" s="1"/>
  <c r="U688" i="1"/>
  <c r="C688" i="1"/>
  <c r="HX687" i="1"/>
  <c r="HW687" i="1"/>
  <c r="HV687" i="1"/>
  <c r="HJ687" i="1"/>
  <c r="HF687" i="1"/>
  <c r="HD687" i="1"/>
  <c r="GX687" i="1" s="1"/>
  <c r="GW687" i="1"/>
  <c r="GU687" i="1"/>
  <c r="GT687" i="1"/>
  <c r="GS687" i="1"/>
  <c r="GP687" i="1"/>
  <c r="GO687" i="1"/>
  <c r="GJ687" i="1"/>
  <c r="GH687" i="1"/>
  <c r="GC687" i="1"/>
  <c r="GB687" i="1"/>
  <c r="GA687" i="1"/>
  <c r="FZ687" i="1"/>
  <c r="FY687" i="1"/>
  <c r="FO687" i="1"/>
  <c r="ER687" i="1"/>
  <c r="EQ687" i="1"/>
  <c r="FF687" i="1" s="1"/>
  <c r="EP687" i="1"/>
  <c r="EO687" i="1"/>
  <c r="EN687" i="1"/>
  <c r="EM687" i="1"/>
  <c r="EL687" i="1"/>
  <c r="EJ687" i="1"/>
  <c r="EI687" i="1"/>
  <c r="DI687" i="1"/>
  <c r="DH687" i="1"/>
  <c r="DG687" i="1"/>
  <c r="DW687" i="1" s="1"/>
  <c r="CX687" i="1"/>
  <c r="GE687" i="1" s="1"/>
  <c r="CB687" i="1"/>
  <c r="BR687" i="1"/>
  <c r="BH687" i="1"/>
  <c r="BA687" i="1"/>
  <c r="AS687" i="1"/>
  <c r="AR687" i="1"/>
  <c r="AJ687" i="1"/>
  <c r="AK687" i="1" s="1"/>
  <c r="AI687" i="1"/>
  <c r="AH687" i="1"/>
  <c r="AG687" i="1"/>
  <c r="AF687" i="1"/>
  <c r="CD687" i="1" s="1"/>
  <c r="CT687" i="1" s="1"/>
  <c r="U687" i="1"/>
  <c r="C687" i="1"/>
  <c r="HX686" i="1"/>
  <c r="HV686" i="1"/>
  <c r="HU686" i="1"/>
  <c r="HJ686" i="1"/>
  <c r="HF686" i="1"/>
  <c r="HD686" i="1"/>
  <c r="GW686" i="1"/>
  <c r="GU686" i="1"/>
  <c r="GS686" i="1"/>
  <c r="GP686" i="1"/>
  <c r="GO686" i="1"/>
  <c r="GJ686" i="1"/>
  <c r="GH686" i="1"/>
  <c r="GE686" i="1"/>
  <c r="GC686" i="1"/>
  <c r="GB686" i="1"/>
  <c r="FY686" i="1"/>
  <c r="FO686" i="1"/>
  <c r="FE686" i="1"/>
  <c r="ER686" i="1"/>
  <c r="EQ686" i="1"/>
  <c r="EP686" i="1"/>
  <c r="EO686" i="1"/>
  <c r="EN686" i="1"/>
  <c r="EM686" i="1"/>
  <c r="EL686" i="1"/>
  <c r="EJ686" i="1"/>
  <c r="EI686" i="1"/>
  <c r="EA686" i="1"/>
  <c r="EK686" i="1" s="1"/>
  <c r="CI686" i="1"/>
  <c r="CD686" i="1"/>
  <c r="CT686" i="1" s="1"/>
  <c r="CB686" i="1"/>
  <c r="FF686" i="1" s="1"/>
  <c r="BV686" i="1"/>
  <c r="BU686" i="1"/>
  <c r="BT686" i="1"/>
  <c r="BS686" i="1"/>
  <c r="BR686" i="1"/>
  <c r="BH686" i="1"/>
  <c r="BA686" i="1"/>
  <c r="ET686" i="1" s="1"/>
  <c r="AS686" i="1"/>
  <c r="AR686" i="1"/>
  <c r="AJ686" i="1"/>
  <c r="AK686" i="1" s="1"/>
  <c r="AI686" i="1"/>
  <c r="AH686" i="1" s="1"/>
  <c r="AG686" i="1"/>
  <c r="AF686" i="1"/>
  <c r="DG686" i="1" s="1"/>
  <c r="U686" i="1"/>
  <c r="C686" i="1"/>
  <c r="HX685" i="1"/>
  <c r="HW685" i="1"/>
  <c r="HV685" i="1"/>
  <c r="HJ685" i="1"/>
  <c r="HF685" i="1"/>
  <c r="HD685" i="1"/>
  <c r="GX685" i="1" s="1"/>
  <c r="GW685" i="1"/>
  <c r="GU685" i="1"/>
  <c r="GT685" i="1"/>
  <c r="GS685" i="1"/>
  <c r="GP685" i="1"/>
  <c r="GO685" i="1"/>
  <c r="GJ685" i="1"/>
  <c r="GH685" i="1"/>
  <c r="GC685" i="1"/>
  <c r="GB685" i="1"/>
  <c r="FY685" i="1"/>
  <c r="FO685" i="1"/>
  <c r="FE685" i="1"/>
  <c r="ER685" i="1"/>
  <c r="EQ685" i="1"/>
  <c r="EP685" i="1"/>
  <c r="EO685" i="1"/>
  <c r="EN685" i="1"/>
  <c r="EM685" i="1"/>
  <c r="EL685" i="1"/>
  <c r="EK685" i="1"/>
  <c r="EJ685" i="1"/>
  <c r="EI685" i="1"/>
  <c r="CX685" i="1"/>
  <c r="GE685" i="1" s="1"/>
  <c r="CT685" i="1"/>
  <c r="CI685" i="1"/>
  <c r="CD685" i="1"/>
  <c r="CF685" i="1" s="1"/>
  <c r="CB685" i="1"/>
  <c r="FF685" i="1" s="1"/>
  <c r="BR685" i="1"/>
  <c r="BH685" i="1"/>
  <c r="BA685" i="1"/>
  <c r="AS685" i="1"/>
  <c r="AR685" i="1"/>
  <c r="AJ685" i="1"/>
  <c r="AK685" i="1" s="1"/>
  <c r="AI685" i="1"/>
  <c r="AH685" i="1" s="1"/>
  <c r="AG685" i="1"/>
  <c r="AF685" i="1"/>
  <c r="DG685" i="1" s="1"/>
  <c r="U685" i="1"/>
  <c r="C685" i="1"/>
  <c r="HX684" i="1"/>
  <c r="HV684" i="1"/>
  <c r="HJ684" i="1"/>
  <c r="HF684" i="1"/>
  <c r="HD684" i="1"/>
  <c r="HW684" i="1" s="1"/>
  <c r="GW684" i="1"/>
  <c r="GU684" i="1"/>
  <c r="GT684" i="1"/>
  <c r="GS684" i="1"/>
  <c r="GP684" i="1"/>
  <c r="GO684" i="1"/>
  <c r="GJ684" i="1"/>
  <c r="GH684" i="1"/>
  <c r="GE684" i="1"/>
  <c r="GD684" i="1"/>
  <c r="GC684" i="1"/>
  <c r="GB684" i="1"/>
  <c r="GA684" i="1"/>
  <c r="FZ684" i="1"/>
  <c r="FY684" i="1"/>
  <c r="FO684" i="1"/>
  <c r="FE684" i="1"/>
  <c r="ET684" i="1"/>
  <c r="ER684" i="1"/>
  <c r="EQ684" i="1"/>
  <c r="EP684" i="1"/>
  <c r="EO684" i="1"/>
  <c r="EN684" i="1"/>
  <c r="EM684" i="1"/>
  <c r="EL684" i="1"/>
  <c r="EK684" i="1"/>
  <c r="FA684" i="1" s="1"/>
  <c r="EJ684" i="1"/>
  <c r="EI684" i="1"/>
  <c r="EA684" i="1"/>
  <c r="DT684" i="1"/>
  <c r="CB684" i="1"/>
  <c r="FF684" i="1" s="1"/>
  <c r="BV684" i="1"/>
  <c r="BU684" i="1"/>
  <c r="EZ684" i="1" s="1"/>
  <c r="BR684" i="1"/>
  <c r="BH684" i="1"/>
  <c r="BJ684" i="1" s="1"/>
  <c r="BB684" i="1"/>
  <c r="BA684" i="1"/>
  <c r="ES684" i="1" s="1"/>
  <c r="AR684" i="1"/>
  <c r="AS684" i="1" s="1"/>
  <c r="AJ684" i="1"/>
  <c r="AK684" i="1" s="1"/>
  <c r="AF684" i="1"/>
  <c r="U684" i="1"/>
  <c r="C684" i="1"/>
  <c r="HX683" i="1"/>
  <c r="HV683" i="1"/>
  <c r="HJ683" i="1"/>
  <c r="HF683" i="1"/>
  <c r="HD683" i="1"/>
  <c r="HW683" i="1" s="1"/>
  <c r="GX683" i="1"/>
  <c r="GW683" i="1"/>
  <c r="GT683" i="1"/>
  <c r="GS683" i="1"/>
  <c r="GU683" i="1" s="1"/>
  <c r="GP683" i="1"/>
  <c r="GO683" i="1"/>
  <c r="GJ683" i="1"/>
  <c r="GH683" i="1"/>
  <c r="GC683" i="1"/>
  <c r="GB683" i="1"/>
  <c r="FY683" i="1"/>
  <c r="FO683" i="1"/>
  <c r="FF683" i="1"/>
  <c r="ET683" i="1"/>
  <c r="ES683" i="1"/>
  <c r="ER683" i="1"/>
  <c r="EQ683" i="1"/>
  <c r="EP683" i="1"/>
  <c r="EO683" i="1"/>
  <c r="EN683" i="1"/>
  <c r="EM683" i="1"/>
  <c r="EL683" i="1"/>
  <c r="EJ683" i="1"/>
  <c r="EY683" i="1" s="1"/>
  <c r="EI683" i="1"/>
  <c r="DG683" i="1"/>
  <c r="CX683" i="1"/>
  <c r="CD683" i="1"/>
  <c r="CB683" i="1"/>
  <c r="FE683" i="1" s="1"/>
  <c r="BU683" i="1"/>
  <c r="EZ683" i="1" s="1"/>
  <c r="BR683" i="1"/>
  <c r="BH683" i="1"/>
  <c r="BF683" i="1"/>
  <c r="BB683" i="1"/>
  <c r="BA683" i="1"/>
  <c r="AR683" i="1"/>
  <c r="AS683" i="1" s="1"/>
  <c r="AJ683" i="1"/>
  <c r="AK683" i="1" s="1"/>
  <c r="AF683" i="1"/>
  <c r="AI683" i="1" s="1"/>
  <c r="AH683" i="1" s="1"/>
  <c r="U683" i="1"/>
  <c r="C683" i="1"/>
  <c r="HX682" i="1"/>
  <c r="HV682" i="1"/>
  <c r="HU682" i="1"/>
  <c r="HJ682" i="1"/>
  <c r="HF682" i="1"/>
  <c r="HD682" i="1"/>
  <c r="GT682" i="1" s="1"/>
  <c r="GX682" i="1"/>
  <c r="GW682" i="1"/>
  <c r="GS682" i="1"/>
  <c r="GU682" i="1" s="1"/>
  <c r="GP682" i="1"/>
  <c r="GO682" i="1"/>
  <c r="GJ682" i="1"/>
  <c r="GH682" i="1"/>
  <c r="GC682" i="1"/>
  <c r="GB682" i="1"/>
  <c r="FY682" i="1"/>
  <c r="FO682" i="1"/>
  <c r="FF682" i="1"/>
  <c r="ER682" i="1"/>
  <c r="EQ682" i="1"/>
  <c r="EP682" i="1"/>
  <c r="EO682" i="1"/>
  <c r="EN682" i="1"/>
  <c r="EM682" i="1"/>
  <c r="EL682" i="1"/>
  <c r="EJ682" i="1"/>
  <c r="EZ682" i="1" s="1"/>
  <c r="EI682" i="1"/>
  <c r="EA682" i="1"/>
  <c r="EK682" i="1" s="1"/>
  <c r="CB682" i="1"/>
  <c r="FE682" i="1" s="1"/>
  <c r="BU682" i="1"/>
  <c r="BR682" i="1"/>
  <c r="BH682" i="1"/>
  <c r="BB682" i="1"/>
  <c r="BA682" i="1"/>
  <c r="AR682" i="1"/>
  <c r="AS682" i="1" s="1"/>
  <c r="AJ682" i="1"/>
  <c r="AK682" i="1" s="1"/>
  <c r="AF682" i="1"/>
  <c r="U682" i="1"/>
  <c r="C682" i="1"/>
  <c r="HX681" i="1"/>
  <c r="HW681" i="1"/>
  <c r="HV681" i="1"/>
  <c r="HU681" i="1"/>
  <c r="HJ681" i="1"/>
  <c r="HF681" i="1"/>
  <c r="HD681" i="1"/>
  <c r="GX681" i="1"/>
  <c r="GW681" i="1"/>
  <c r="GT681" i="1"/>
  <c r="GS681" i="1"/>
  <c r="GU681" i="1" s="1"/>
  <c r="GP681" i="1"/>
  <c r="GO681" i="1"/>
  <c r="GJ681" i="1"/>
  <c r="GH681" i="1"/>
  <c r="GC681" i="1"/>
  <c r="GB681" i="1"/>
  <c r="FY681" i="1"/>
  <c r="FO681" i="1"/>
  <c r="FF681" i="1"/>
  <c r="ES681" i="1"/>
  <c r="ER681" i="1"/>
  <c r="EQ681" i="1"/>
  <c r="EP681" i="1"/>
  <c r="EO681" i="1"/>
  <c r="EN681" i="1"/>
  <c r="EM681" i="1"/>
  <c r="EL681" i="1"/>
  <c r="EJ681" i="1"/>
  <c r="EI681" i="1"/>
  <c r="CX681" i="1"/>
  <c r="CB681" i="1"/>
  <c r="FE681" i="1" s="1"/>
  <c r="BW681" i="1"/>
  <c r="BX681" i="1" s="1"/>
  <c r="BV681" i="1"/>
  <c r="BU681" i="1"/>
  <c r="BR681" i="1"/>
  <c r="BH681" i="1"/>
  <c r="BB681" i="1"/>
  <c r="BA681" i="1"/>
  <c r="AR681" i="1"/>
  <c r="AS681" i="1" s="1"/>
  <c r="AJ681" i="1"/>
  <c r="AK681" i="1" s="1"/>
  <c r="AF681" i="1"/>
  <c r="CD681" i="1" s="1"/>
  <c r="U681" i="1"/>
  <c r="C681" i="1"/>
  <c r="HX680" i="1"/>
  <c r="HV680" i="1"/>
  <c r="HJ680" i="1"/>
  <c r="HF680" i="1"/>
  <c r="HD680" i="1"/>
  <c r="HW680" i="1" s="1"/>
  <c r="GX680" i="1"/>
  <c r="GW680" i="1"/>
  <c r="GT680" i="1"/>
  <c r="GS680" i="1"/>
  <c r="GU680" i="1" s="1"/>
  <c r="GP680" i="1"/>
  <c r="GO680" i="1"/>
  <c r="GJ680" i="1"/>
  <c r="GH680" i="1"/>
  <c r="GC680" i="1"/>
  <c r="GB680" i="1"/>
  <c r="GA680" i="1"/>
  <c r="FZ680" i="1"/>
  <c r="FY680" i="1"/>
  <c r="FO680" i="1"/>
  <c r="ES680" i="1"/>
  <c r="ER680" i="1"/>
  <c r="EQ680" i="1"/>
  <c r="FE680" i="1" s="1"/>
  <c r="EP680" i="1"/>
  <c r="EO680" i="1"/>
  <c r="EN680" i="1"/>
  <c r="EM680" i="1"/>
  <c r="EL680" i="1"/>
  <c r="EJ680" i="1"/>
  <c r="EY680" i="1" s="1"/>
  <c r="EI680" i="1"/>
  <c r="EA680" i="1"/>
  <c r="CB680" i="1"/>
  <c r="BU680" i="1"/>
  <c r="EZ680" i="1" s="1"/>
  <c r="BR680" i="1"/>
  <c r="BH680" i="1"/>
  <c r="BB680" i="1"/>
  <c r="BA680" i="1"/>
  <c r="HU680" i="1" s="1"/>
  <c r="AR680" i="1"/>
  <c r="AS680" i="1" s="1"/>
  <c r="BW680" i="1" s="1"/>
  <c r="BX680" i="1" s="1"/>
  <c r="AJ680" i="1"/>
  <c r="AK680" i="1" s="1"/>
  <c r="AF680" i="1"/>
  <c r="U680" i="1"/>
  <c r="C680" i="1"/>
  <c r="HX679" i="1"/>
  <c r="HW679" i="1"/>
  <c r="HV679" i="1"/>
  <c r="HU679" i="1"/>
  <c r="HJ679" i="1"/>
  <c r="HF679" i="1"/>
  <c r="HD679" i="1"/>
  <c r="GX679" i="1"/>
  <c r="GW679" i="1"/>
  <c r="GU679" i="1"/>
  <c r="GT679" i="1"/>
  <c r="GS679" i="1"/>
  <c r="GP679" i="1"/>
  <c r="GO679" i="1"/>
  <c r="GJ679" i="1"/>
  <c r="GH679" i="1"/>
  <c r="GC679" i="1"/>
  <c r="GB679" i="1"/>
  <c r="FY679" i="1"/>
  <c r="FO679" i="1"/>
  <c r="EZ679" i="1"/>
  <c r="ER679" i="1"/>
  <c r="EQ679" i="1"/>
  <c r="EP679" i="1"/>
  <c r="EO679" i="1"/>
  <c r="EN679" i="1"/>
  <c r="EM679" i="1"/>
  <c r="EL679" i="1"/>
  <c r="EJ679" i="1"/>
  <c r="EY679" i="1" s="1"/>
  <c r="EI679" i="1"/>
  <c r="CX679" i="1"/>
  <c r="GD679" i="1" s="1"/>
  <c r="CB679" i="1"/>
  <c r="BU679" i="1"/>
  <c r="BR679" i="1"/>
  <c r="BH679" i="1"/>
  <c r="BB679" i="1"/>
  <c r="BA679" i="1"/>
  <c r="AR679" i="1"/>
  <c r="AS679" i="1" s="1"/>
  <c r="BW679" i="1" s="1"/>
  <c r="BX679" i="1" s="1"/>
  <c r="AK679" i="1"/>
  <c r="AJ679" i="1"/>
  <c r="AG679" i="1"/>
  <c r="AF679" i="1"/>
  <c r="DG679" i="1" s="1"/>
  <c r="U679" i="1"/>
  <c r="C679" i="1"/>
  <c r="HX678" i="1"/>
  <c r="HW678" i="1"/>
  <c r="HV678" i="1"/>
  <c r="HJ678" i="1"/>
  <c r="HF678" i="1"/>
  <c r="HD678" i="1"/>
  <c r="GX678" i="1"/>
  <c r="GW678" i="1"/>
  <c r="GT678" i="1"/>
  <c r="GS678" i="1"/>
  <c r="GU678" i="1" s="1"/>
  <c r="GP678" i="1"/>
  <c r="GO678" i="1"/>
  <c r="GJ678" i="1"/>
  <c r="GH678" i="1"/>
  <c r="GC678" i="1"/>
  <c r="GB678" i="1"/>
  <c r="FY678" i="1"/>
  <c r="FO678" i="1"/>
  <c r="FE678" i="1"/>
  <c r="ES678" i="1"/>
  <c r="ER678" i="1"/>
  <c r="EQ678" i="1"/>
  <c r="EP678" i="1"/>
  <c r="EO678" i="1"/>
  <c r="EN678" i="1"/>
  <c r="EM678" i="1"/>
  <c r="EL678" i="1"/>
  <c r="EJ678" i="1"/>
  <c r="EI678" i="1"/>
  <c r="EA678" i="1"/>
  <c r="EK678" i="1" s="1"/>
  <c r="DG678" i="1"/>
  <c r="DW678" i="1" s="1"/>
  <c r="CT678" i="1"/>
  <c r="CF678" i="1"/>
  <c r="CE678" i="1"/>
  <c r="CD678" i="1"/>
  <c r="CI678" i="1" s="1"/>
  <c r="CB678" i="1"/>
  <c r="FF678" i="1" s="1"/>
  <c r="BR678" i="1"/>
  <c r="BH678" i="1"/>
  <c r="BB678" i="1"/>
  <c r="BA678" i="1"/>
  <c r="AR678" i="1"/>
  <c r="AS678" i="1" s="1"/>
  <c r="AK678" i="1"/>
  <c r="AJ678" i="1"/>
  <c r="AI678" i="1"/>
  <c r="AH678" i="1" s="1"/>
  <c r="AF678" i="1"/>
  <c r="AG678" i="1" s="1"/>
  <c r="U678" i="1"/>
  <c r="C678" i="1"/>
  <c r="HX677" i="1"/>
  <c r="HW677" i="1"/>
  <c r="HV677" i="1"/>
  <c r="HJ677" i="1"/>
  <c r="HF677" i="1"/>
  <c r="HD677" i="1"/>
  <c r="GT677" i="1" s="1"/>
  <c r="GX677" i="1"/>
  <c r="GW677" i="1"/>
  <c r="GU677" i="1"/>
  <c r="GS677" i="1"/>
  <c r="GP677" i="1"/>
  <c r="GO677" i="1"/>
  <c r="GJ677" i="1"/>
  <c r="GH677" i="1"/>
  <c r="GE677" i="1"/>
  <c r="GD677" i="1"/>
  <c r="GC677" i="1"/>
  <c r="GB677" i="1"/>
  <c r="GA677" i="1"/>
  <c r="FZ677" i="1"/>
  <c r="FY677" i="1"/>
  <c r="FO677" i="1"/>
  <c r="ER677" i="1"/>
  <c r="EQ677" i="1"/>
  <c r="FE677" i="1" s="1"/>
  <c r="EP677" i="1"/>
  <c r="EO677" i="1"/>
  <c r="EN677" i="1"/>
  <c r="EM677" i="1"/>
  <c r="EL677" i="1"/>
  <c r="EK677" i="1"/>
  <c r="EJ677" i="1"/>
  <c r="EI677" i="1"/>
  <c r="DT677" i="1"/>
  <c r="CX677" i="1"/>
  <c r="CB677" i="1"/>
  <c r="FF677" i="1" s="1"/>
  <c r="BV677" i="1"/>
  <c r="BR677" i="1"/>
  <c r="BJ677" i="1"/>
  <c r="BH677" i="1"/>
  <c r="BA677" i="1"/>
  <c r="BU677" i="1" s="1"/>
  <c r="AR677" i="1"/>
  <c r="AS677" i="1" s="1"/>
  <c r="BW677" i="1" s="1"/>
  <c r="BX677" i="1" s="1"/>
  <c r="AK677" i="1"/>
  <c r="AJ677" i="1"/>
  <c r="AF677" i="1"/>
  <c r="U677" i="1"/>
  <c r="C677" i="1"/>
  <c r="HX676" i="1"/>
  <c r="HW676" i="1"/>
  <c r="HV676" i="1"/>
  <c r="HJ676" i="1"/>
  <c r="HF676" i="1"/>
  <c r="HD676" i="1"/>
  <c r="GX676" i="1"/>
  <c r="GW676" i="1"/>
  <c r="GU676" i="1"/>
  <c r="GT676" i="1"/>
  <c r="GS676" i="1"/>
  <c r="GP676" i="1"/>
  <c r="GO676" i="1"/>
  <c r="GJ676" i="1"/>
  <c r="GH676" i="1"/>
  <c r="GC676" i="1"/>
  <c r="GB676" i="1"/>
  <c r="FY676" i="1"/>
  <c r="FO676" i="1"/>
  <c r="ER676" i="1"/>
  <c r="EQ676" i="1"/>
  <c r="EP676" i="1"/>
  <c r="EO676" i="1"/>
  <c r="EN676" i="1"/>
  <c r="EM676" i="1"/>
  <c r="EL676" i="1"/>
  <c r="EJ676" i="1"/>
  <c r="EI676" i="1"/>
  <c r="EA676" i="1"/>
  <c r="EK676" i="1" s="1"/>
  <c r="CB676" i="1"/>
  <c r="BR676" i="1"/>
  <c r="BH676" i="1"/>
  <c r="BA676" i="1"/>
  <c r="AS676" i="1"/>
  <c r="AR676" i="1"/>
  <c r="AK676" i="1"/>
  <c r="AJ676" i="1"/>
  <c r="AF676" i="1"/>
  <c r="CD676" i="1" s="1"/>
  <c r="U676" i="1"/>
  <c r="C676" i="1"/>
  <c r="HX675" i="1"/>
  <c r="HV675" i="1"/>
  <c r="HU675" i="1"/>
  <c r="HJ675" i="1"/>
  <c r="HF675" i="1"/>
  <c r="HD675" i="1"/>
  <c r="GX675" i="1"/>
  <c r="GW675" i="1"/>
  <c r="GS675" i="1"/>
  <c r="GU675" i="1" s="1"/>
  <c r="GP675" i="1"/>
  <c r="GO675" i="1"/>
  <c r="GJ675" i="1"/>
  <c r="GH675" i="1"/>
  <c r="GD675" i="1"/>
  <c r="GC675" i="1"/>
  <c r="GB675" i="1"/>
  <c r="FY675" i="1"/>
  <c r="FO675" i="1"/>
  <c r="ET675" i="1"/>
  <c r="ER675" i="1"/>
  <c r="EQ675" i="1"/>
  <c r="EP675" i="1"/>
  <c r="EO675" i="1"/>
  <c r="EN675" i="1"/>
  <c r="EM675" i="1"/>
  <c r="EL675" i="1"/>
  <c r="EJ675" i="1"/>
  <c r="EZ675" i="1" s="1"/>
  <c r="EI675" i="1"/>
  <c r="DG675" i="1"/>
  <c r="CX675" i="1"/>
  <c r="EK675" i="1" s="1"/>
  <c r="CB675" i="1"/>
  <c r="FF675" i="1" s="1"/>
  <c r="BU675" i="1"/>
  <c r="BS675" i="1"/>
  <c r="BR675" i="1"/>
  <c r="BH675" i="1"/>
  <c r="BB675" i="1"/>
  <c r="BA675" i="1"/>
  <c r="AR675" i="1"/>
  <c r="AS675" i="1" s="1"/>
  <c r="BW675" i="1" s="1"/>
  <c r="BX675" i="1" s="1"/>
  <c r="AK675" i="1"/>
  <c r="AJ675" i="1"/>
  <c r="AF675" i="1"/>
  <c r="ES675" i="1" s="1"/>
  <c r="U675" i="1"/>
  <c r="C675" i="1"/>
  <c r="HX674" i="1"/>
  <c r="HW674" i="1"/>
  <c r="HV674" i="1"/>
  <c r="HU674" i="1"/>
  <c r="HJ674" i="1"/>
  <c r="HF674" i="1"/>
  <c r="HD674" i="1"/>
  <c r="GX674" i="1"/>
  <c r="GW674" i="1"/>
  <c r="GU674" i="1"/>
  <c r="GT674" i="1"/>
  <c r="GS674" i="1"/>
  <c r="GP674" i="1"/>
  <c r="GO674" i="1"/>
  <c r="GJ674" i="1"/>
  <c r="GH674" i="1"/>
  <c r="GC674" i="1"/>
  <c r="GB674" i="1"/>
  <c r="FY674" i="1"/>
  <c r="FO674" i="1"/>
  <c r="FF674" i="1"/>
  <c r="ET674" i="1"/>
  <c r="ER674" i="1"/>
  <c r="EQ674" i="1"/>
  <c r="FE674" i="1" s="1"/>
  <c r="EP674" i="1"/>
  <c r="EO674" i="1"/>
  <c r="EN674" i="1"/>
  <c r="EM674" i="1"/>
  <c r="EL674" i="1"/>
  <c r="EK674" i="1"/>
  <c r="FA674" i="1" s="1"/>
  <c r="EJ674" i="1"/>
  <c r="EI674" i="1"/>
  <c r="EA674" i="1"/>
  <c r="GE674" i="1" s="1"/>
  <c r="CE674" i="1"/>
  <c r="CD674" i="1"/>
  <c r="CT674" i="1" s="1"/>
  <c r="CB674" i="1"/>
  <c r="BV674" i="1"/>
  <c r="BR674" i="1"/>
  <c r="BH674" i="1"/>
  <c r="BA674" i="1"/>
  <c r="BU674" i="1" s="1"/>
  <c r="EZ674" i="1" s="1"/>
  <c r="AS674" i="1"/>
  <c r="AR674" i="1"/>
  <c r="AK674" i="1"/>
  <c r="AJ674" i="1"/>
  <c r="AG674" i="1"/>
  <c r="AF674" i="1"/>
  <c r="DG674" i="1" s="1"/>
  <c r="U674" i="1"/>
  <c r="C674" i="1"/>
  <c r="HX673" i="1"/>
  <c r="HV673" i="1"/>
  <c r="HU673" i="1"/>
  <c r="HJ673" i="1"/>
  <c r="HF673" i="1"/>
  <c r="HD673" i="1"/>
  <c r="HW673" i="1" s="1"/>
  <c r="GX673" i="1"/>
  <c r="GW673" i="1"/>
  <c r="GT673" i="1"/>
  <c r="GS673" i="1"/>
  <c r="GU673" i="1" s="1"/>
  <c r="GP673" i="1"/>
  <c r="GO673" i="1"/>
  <c r="GJ673" i="1"/>
  <c r="GH673" i="1"/>
  <c r="GC673" i="1"/>
  <c r="GB673" i="1"/>
  <c r="GA673" i="1"/>
  <c r="FZ673" i="1"/>
  <c r="FY673" i="1"/>
  <c r="FO673" i="1"/>
  <c r="ET673" i="1"/>
  <c r="ER673" i="1"/>
  <c r="EQ673" i="1"/>
  <c r="FE673" i="1" s="1"/>
  <c r="EP673" i="1"/>
  <c r="EO673" i="1"/>
  <c r="EN673" i="1"/>
  <c r="EM673" i="1"/>
  <c r="EL673" i="1"/>
  <c r="EJ673" i="1"/>
  <c r="EZ673" i="1" s="1"/>
  <c r="EI673" i="1"/>
  <c r="DG673" i="1"/>
  <c r="CX673" i="1"/>
  <c r="GE673" i="1" s="1"/>
  <c r="CB673" i="1"/>
  <c r="FF673" i="1" s="1"/>
  <c r="BU673" i="1"/>
  <c r="BS673" i="1"/>
  <c r="BR673" i="1"/>
  <c r="BH673" i="1"/>
  <c r="BA673" i="1"/>
  <c r="BB673" i="1" s="1"/>
  <c r="AR673" i="1"/>
  <c r="AS673" i="1" s="1"/>
  <c r="BW673" i="1" s="1"/>
  <c r="BX673" i="1" s="1"/>
  <c r="AK673" i="1"/>
  <c r="AJ673" i="1"/>
  <c r="AF673" i="1"/>
  <c r="CD673" i="1" s="1"/>
  <c r="U673" i="1"/>
  <c r="C673" i="1"/>
  <c r="HX672" i="1"/>
  <c r="HW672" i="1"/>
  <c r="HV672" i="1"/>
  <c r="HU672" i="1"/>
  <c r="HJ672" i="1"/>
  <c r="HF672" i="1"/>
  <c r="HD672" i="1"/>
  <c r="GX672" i="1"/>
  <c r="GW672" i="1"/>
  <c r="GU672" i="1"/>
  <c r="GT672" i="1"/>
  <c r="GS672" i="1"/>
  <c r="GP672" i="1"/>
  <c r="GO672" i="1"/>
  <c r="GJ672" i="1"/>
  <c r="GH672" i="1"/>
  <c r="GC672" i="1"/>
  <c r="GB672" i="1"/>
  <c r="FY672" i="1"/>
  <c r="FO672" i="1"/>
  <c r="FF672" i="1"/>
  <c r="ET672" i="1"/>
  <c r="ER672" i="1"/>
  <c r="EQ672" i="1"/>
  <c r="FE672" i="1" s="1"/>
  <c r="EP672" i="1"/>
  <c r="EO672" i="1"/>
  <c r="EN672" i="1"/>
  <c r="EM672" i="1"/>
  <c r="EL672" i="1"/>
  <c r="EK672" i="1"/>
  <c r="EJ672" i="1"/>
  <c r="EI672" i="1"/>
  <c r="EA672" i="1"/>
  <c r="GE672" i="1" s="1"/>
  <c r="CE672" i="1"/>
  <c r="CD672" i="1"/>
  <c r="CT672" i="1" s="1"/>
  <c r="CB672" i="1"/>
  <c r="BV672" i="1"/>
  <c r="BR672" i="1"/>
  <c r="BH672" i="1"/>
  <c r="BA672" i="1"/>
  <c r="BU672" i="1" s="1"/>
  <c r="EZ672" i="1" s="1"/>
  <c r="AS672" i="1"/>
  <c r="AR672" i="1"/>
  <c r="AK672" i="1"/>
  <c r="AJ672" i="1"/>
  <c r="AG672" i="1"/>
  <c r="AF672" i="1"/>
  <c r="DG672" i="1" s="1"/>
  <c r="U672" i="1"/>
  <c r="C672" i="1"/>
  <c r="HX671" i="1"/>
  <c r="HV671" i="1"/>
  <c r="HU671" i="1"/>
  <c r="HJ671" i="1"/>
  <c r="HF671" i="1"/>
  <c r="HD671" i="1"/>
  <c r="HW671" i="1" s="1"/>
  <c r="GX671" i="1"/>
  <c r="GW671" i="1"/>
  <c r="GT671" i="1"/>
  <c r="GS671" i="1"/>
  <c r="GU671" i="1" s="1"/>
  <c r="GR671" i="1"/>
  <c r="GP671" i="1"/>
  <c r="GO671" i="1"/>
  <c r="GJ671" i="1"/>
  <c r="GH671" i="1"/>
  <c r="GF671" i="1"/>
  <c r="GC671" i="1"/>
  <c r="GB671" i="1"/>
  <c r="FY671" i="1"/>
  <c r="FR671" i="1"/>
  <c r="FO671" i="1"/>
  <c r="FM671" i="1"/>
  <c r="FK671" i="1"/>
  <c r="FF671" i="1"/>
  <c r="ET671" i="1"/>
  <c r="ES671" i="1"/>
  <c r="ER671" i="1"/>
  <c r="EQ671" i="1"/>
  <c r="FE671" i="1" s="1"/>
  <c r="EP671" i="1"/>
  <c r="EO671" i="1"/>
  <c r="EN671" i="1"/>
  <c r="EM671" i="1"/>
  <c r="EL671" i="1"/>
  <c r="EJ671" i="1"/>
  <c r="EI671" i="1"/>
  <c r="DG671" i="1"/>
  <c r="DW671" i="1" s="1"/>
  <c r="CX671" i="1"/>
  <c r="EK671" i="1" s="1"/>
  <c r="CF671" i="1"/>
  <c r="CD671" i="1"/>
  <c r="CB671" i="1"/>
  <c r="BS671" i="1"/>
  <c r="GK671" i="1" s="1"/>
  <c r="GY671" i="1" s="1"/>
  <c r="BR671" i="1"/>
  <c r="BH671" i="1"/>
  <c r="BB671" i="1"/>
  <c r="BA671" i="1"/>
  <c r="BY671" i="1" s="1"/>
  <c r="AR671" i="1"/>
  <c r="AJ671" i="1"/>
  <c r="AK671" i="1" s="1"/>
  <c r="AF671" i="1"/>
  <c r="AI671" i="1" s="1"/>
  <c r="AH671" i="1" s="1"/>
  <c r="U671" i="1"/>
  <c r="C671" i="1"/>
  <c r="HX670" i="1"/>
  <c r="HV670" i="1"/>
  <c r="HU670" i="1"/>
  <c r="HJ670" i="1"/>
  <c r="HF670" i="1"/>
  <c r="HD670" i="1"/>
  <c r="GT670" i="1" s="1"/>
  <c r="GW670" i="1"/>
  <c r="GU670" i="1"/>
  <c r="GS670" i="1"/>
  <c r="GP670" i="1"/>
  <c r="GO670" i="1"/>
  <c r="GJ670" i="1"/>
  <c r="GH670" i="1"/>
  <c r="GF670" i="1"/>
  <c r="GE670" i="1"/>
  <c r="GC670" i="1"/>
  <c r="GB670" i="1"/>
  <c r="GA670" i="1"/>
  <c r="FZ670" i="1"/>
  <c r="FY670" i="1"/>
  <c r="FO670" i="1"/>
  <c r="FM670" i="1"/>
  <c r="EY670" i="1"/>
  <c r="EW670" i="1"/>
  <c r="ER670" i="1"/>
  <c r="EQ670" i="1"/>
  <c r="EP670" i="1"/>
  <c r="EO670" i="1"/>
  <c r="EN670" i="1"/>
  <c r="EM670" i="1"/>
  <c r="EL670" i="1"/>
  <c r="EJ670" i="1"/>
  <c r="EI670" i="1"/>
  <c r="EA670" i="1"/>
  <c r="GD670" i="1" s="1"/>
  <c r="DW670" i="1"/>
  <c r="DT670" i="1"/>
  <c r="DG670" i="1"/>
  <c r="DL670" i="1" s="1"/>
  <c r="CD670" i="1"/>
  <c r="CT670" i="1" s="1"/>
  <c r="CB670" i="1"/>
  <c r="FF670" i="1" s="1"/>
  <c r="BZ670" i="1"/>
  <c r="BY670" i="1"/>
  <c r="EX670" i="1" s="1"/>
  <c r="BW670" i="1"/>
  <c r="BX670" i="1" s="1"/>
  <c r="BS670" i="1"/>
  <c r="FR670" i="1" s="1"/>
  <c r="BR670" i="1"/>
  <c r="BH670" i="1"/>
  <c r="BJ670" i="1" s="1"/>
  <c r="BB670" i="1"/>
  <c r="BA670" i="1"/>
  <c r="BU670" i="1" s="1"/>
  <c r="EZ670" i="1" s="1"/>
  <c r="AS670" i="1"/>
  <c r="AR670" i="1"/>
  <c r="BV670" i="1" s="1"/>
  <c r="AJ670" i="1"/>
  <c r="AK670" i="1" s="1"/>
  <c r="AI670" i="1"/>
  <c r="AH670" i="1" s="1"/>
  <c r="AG670" i="1"/>
  <c r="AF670" i="1"/>
  <c r="ES670" i="1" s="1"/>
  <c r="U670" i="1"/>
  <c r="C670" i="1"/>
  <c r="HX669" i="1"/>
  <c r="HV669" i="1"/>
  <c r="HJ669" i="1"/>
  <c r="HF669" i="1"/>
  <c r="HD669" i="1"/>
  <c r="HW669" i="1" s="1"/>
  <c r="GW669" i="1"/>
  <c r="GU669" i="1"/>
  <c r="GT669" i="1"/>
  <c r="GV669" i="1" s="1"/>
  <c r="GS669" i="1"/>
  <c r="GP669" i="1"/>
  <c r="GO669" i="1"/>
  <c r="GK669" i="1"/>
  <c r="GY669" i="1" s="1"/>
  <c r="GJ669" i="1"/>
  <c r="GH669" i="1"/>
  <c r="GD669" i="1"/>
  <c r="GC669" i="1"/>
  <c r="GB669" i="1"/>
  <c r="FY669" i="1"/>
  <c r="FR669" i="1"/>
  <c r="FP669" i="1"/>
  <c r="FO669" i="1"/>
  <c r="EY669" i="1"/>
  <c r="ET669" i="1"/>
  <c r="ES669" i="1"/>
  <c r="ER669" i="1"/>
  <c r="EQ669" i="1"/>
  <c r="FE669" i="1" s="1"/>
  <c r="EM669" i="1"/>
  <c r="EL669" i="1"/>
  <c r="EJ669" i="1"/>
  <c r="EI669" i="1"/>
  <c r="EA669" i="1"/>
  <c r="EK669" i="1" s="1"/>
  <c r="DH669" i="1"/>
  <c r="DG669" i="1"/>
  <c r="DW669" i="1" s="1"/>
  <c r="CD669" i="1"/>
  <c r="CB669" i="1"/>
  <c r="BU669" i="1"/>
  <c r="EZ669" i="1" s="1"/>
  <c r="BS669" i="1"/>
  <c r="FM669" i="1" s="1"/>
  <c r="BR669" i="1"/>
  <c r="BH669" i="1"/>
  <c r="BB669" i="1"/>
  <c r="BA669" i="1"/>
  <c r="BY669" i="1" s="1"/>
  <c r="EX669" i="1" s="1"/>
  <c r="AR669" i="1"/>
  <c r="AJ669" i="1"/>
  <c r="AK669" i="1" s="1"/>
  <c r="AF669" i="1"/>
  <c r="AI669" i="1" s="1"/>
  <c r="AH669" i="1" s="1"/>
  <c r="U669" i="1"/>
  <c r="G669" i="1"/>
  <c r="H669" i="1" s="1"/>
  <c r="C669" i="1"/>
  <c r="HX668" i="1"/>
  <c r="HW668" i="1"/>
  <c r="HV668" i="1"/>
  <c r="HJ668" i="1"/>
  <c r="HF668" i="1"/>
  <c r="HD668" i="1"/>
  <c r="GX668" i="1" s="1"/>
  <c r="GW668" i="1"/>
  <c r="GU668" i="1"/>
  <c r="GT668" i="1"/>
  <c r="GV668" i="1" s="1"/>
  <c r="GS668" i="1"/>
  <c r="GP668" i="1"/>
  <c r="GO668" i="1"/>
  <c r="GK668" i="1"/>
  <c r="GY668" i="1" s="1"/>
  <c r="GJ668" i="1"/>
  <c r="GH668" i="1"/>
  <c r="GE668" i="1"/>
  <c r="GC668" i="1"/>
  <c r="GB668" i="1"/>
  <c r="FY668" i="1"/>
  <c r="FO668" i="1"/>
  <c r="ER668" i="1"/>
  <c r="EQ668" i="1"/>
  <c r="FF668" i="1" s="1"/>
  <c r="EM668" i="1"/>
  <c r="EL668" i="1"/>
  <c r="EJ668" i="1"/>
  <c r="EI668" i="1"/>
  <c r="EA668" i="1"/>
  <c r="EK668" i="1" s="1"/>
  <c r="FA668" i="1" s="1"/>
  <c r="DG668" i="1"/>
  <c r="CD668" i="1"/>
  <c r="CT668" i="1" s="1"/>
  <c r="CB668" i="1"/>
  <c r="BV668" i="1"/>
  <c r="FB668" i="1" s="1"/>
  <c r="BU668" i="1"/>
  <c r="EZ668" i="1" s="1"/>
  <c r="BS668" i="1"/>
  <c r="FR668" i="1" s="1"/>
  <c r="BR668" i="1"/>
  <c r="BH668" i="1"/>
  <c r="BB668" i="1"/>
  <c r="BA668" i="1"/>
  <c r="ET668" i="1" s="1"/>
  <c r="AR668" i="1"/>
  <c r="AS668" i="1" s="1"/>
  <c r="AJ668" i="1"/>
  <c r="AK668" i="1" s="1"/>
  <c r="AI668" i="1"/>
  <c r="AH668" i="1" s="1"/>
  <c r="AG668" i="1"/>
  <c r="AF668" i="1"/>
  <c r="U668" i="1"/>
  <c r="H668" i="1"/>
  <c r="G668" i="1"/>
  <c r="C668" i="1"/>
  <c r="HX667" i="1"/>
  <c r="HW667" i="1"/>
  <c r="HV667" i="1"/>
  <c r="HJ667" i="1"/>
  <c r="HF667" i="1"/>
  <c r="HD667" i="1"/>
  <c r="GX667" i="1" s="1"/>
  <c r="GW667" i="1"/>
  <c r="GT667" i="1"/>
  <c r="GV667" i="1" s="1"/>
  <c r="GS667" i="1"/>
  <c r="GU667" i="1" s="1"/>
  <c r="GP667" i="1"/>
  <c r="GO667" i="1"/>
  <c r="GJ667" i="1"/>
  <c r="GH667" i="1"/>
  <c r="GC667" i="1"/>
  <c r="GB667" i="1"/>
  <c r="FY667" i="1"/>
  <c r="FO667" i="1"/>
  <c r="FE667" i="1"/>
  <c r="ER667" i="1"/>
  <c r="EQ667" i="1"/>
  <c r="EM667" i="1"/>
  <c r="EL667" i="1"/>
  <c r="EJ667" i="1"/>
  <c r="EY667" i="1" s="1"/>
  <c r="EI667" i="1"/>
  <c r="EA667" i="1"/>
  <c r="CD667" i="1"/>
  <c r="CB667" i="1"/>
  <c r="FF667" i="1" s="1"/>
  <c r="BU667" i="1"/>
  <c r="BR667" i="1"/>
  <c r="BH667" i="1"/>
  <c r="BB667" i="1"/>
  <c r="BA667" i="1"/>
  <c r="HU667" i="1" s="1"/>
  <c r="AR667" i="1"/>
  <c r="AS667" i="1" s="1"/>
  <c r="BW667" i="1" s="1"/>
  <c r="BX667" i="1" s="1"/>
  <c r="AJ667" i="1"/>
  <c r="AK667" i="1" s="1"/>
  <c r="AF667" i="1"/>
  <c r="U667" i="1"/>
  <c r="H667" i="1"/>
  <c r="G667" i="1"/>
  <c r="C667" i="1"/>
  <c r="HX666" i="1"/>
  <c r="HW666" i="1"/>
  <c r="HV666" i="1"/>
  <c r="HJ666" i="1"/>
  <c r="HF666" i="1"/>
  <c r="HD666" i="1"/>
  <c r="GX666" i="1"/>
  <c r="GW666" i="1"/>
  <c r="GV666" i="1"/>
  <c r="GT666" i="1"/>
  <c r="GS666" i="1"/>
  <c r="GU666" i="1" s="1"/>
  <c r="GP666" i="1"/>
  <c r="GO666" i="1"/>
  <c r="GJ666" i="1"/>
  <c r="GH666" i="1"/>
  <c r="GE666" i="1"/>
  <c r="GC666" i="1"/>
  <c r="GB666" i="1"/>
  <c r="GA666" i="1"/>
  <c r="FZ666" i="1"/>
  <c r="FY666" i="1"/>
  <c r="FO666" i="1"/>
  <c r="FE666" i="1"/>
  <c r="ET666" i="1"/>
  <c r="ER666" i="1"/>
  <c r="EQ666" i="1"/>
  <c r="EP666" i="1"/>
  <c r="EO666" i="1"/>
  <c r="EN666" i="1"/>
  <c r="EM666" i="1"/>
  <c r="EL666" i="1"/>
  <c r="EJ666" i="1"/>
  <c r="EI666" i="1"/>
  <c r="EA666" i="1"/>
  <c r="GD666" i="1" s="1"/>
  <c r="CB666" i="1"/>
  <c r="FF666" i="1" s="1"/>
  <c r="BV666" i="1"/>
  <c r="BU666" i="1"/>
  <c r="EZ666" i="1" s="1"/>
  <c r="BT666" i="1"/>
  <c r="BS666" i="1"/>
  <c r="BR666" i="1"/>
  <c r="BH666" i="1"/>
  <c r="BA666" i="1"/>
  <c r="ES666" i="1" s="1"/>
  <c r="AS666" i="1"/>
  <c r="AR666" i="1"/>
  <c r="AJ666" i="1"/>
  <c r="AK666" i="1" s="1"/>
  <c r="AG666" i="1"/>
  <c r="AF666" i="1"/>
  <c r="DG666" i="1" s="1"/>
  <c r="DH666" i="1" s="1"/>
  <c r="U666" i="1"/>
  <c r="H666" i="1"/>
  <c r="G666" i="1"/>
  <c r="C666" i="1"/>
  <c r="HX665" i="1"/>
  <c r="HV665" i="1"/>
  <c r="HJ665" i="1"/>
  <c r="HF665" i="1"/>
  <c r="HD665" i="1"/>
  <c r="HW665" i="1" s="1"/>
  <c r="GW665" i="1"/>
  <c r="GV665" i="1"/>
  <c r="GT665" i="1"/>
  <c r="GS665" i="1"/>
  <c r="GU665" i="1" s="1"/>
  <c r="GP665" i="1"/>
  <c r="GO665" i="1"/>
  <c r="GJ665" i="1"/>
  <c r="GH665" i="1"/>
  <c r="GC665" i="1"/>
  <c r="GB665" i="1"/>
  <c r="FY665" i="1"/>
  <c r="FO665" i="1"/>
  <c r="FF665" i="1"/>
  <c r="EQ665" i="1"/>
  <c r="EM665" i="1"/>
  <c r="EL665" i="1"/>
  <c r="EK665" i="1"/>
  <c r="EJ665" i="1"/>
  <c r="EI665" i="1"/>
  <c r="EA665" i="1"/>
  <c r="GE665" i="1" s="1"/>
  <c r="CB665" i="1"/>
  <c r="FE665" i="1" s="1"/>
  <c r="BR665" i="1"/>
  <c r="BH665" i="1"/>
  <c r="BA665" i="1"/>
  <c r="AR665" i="1"/>
  <c r="AS665" i="1" s="1"/>
  <c r="AK665" i="1"/>
  <c r="AJ665" i="1"/>
  <c r="AF665" i="1"/>
  <c r="U665" i="1"/>
  <c r="G665" i="1"/>
  <c r="H665" i="1" s="1"/>
  <c r="C665" i="1"/>
  <c r="HX664" i="1"/>
  <c r="HV664" i="1"/>
  <c r="HJ664" i="1"/>
  <c r="HF664" i="1"/>
  <c r="HD664" i="1"/>
  <c r="GT664" i="1" s="1"/>
  <c r="GV664" i="1" s="1"/>
  <c r="GW664" i="1"/>
  <c r="GU664" i="1"/>
  <c r="GS664" i="1"/>
  <c r="GP664" i="1"/>
  <c r="GO664" i="1"/>
  <c r="GJ664" i="1"/>
  <c r="GH664" i="1"/>
  <c r="GE664" i="1"/>
  <c r="GD664" i="1"/>
  <c r="GC664" i="1"/>
  <c r="GB664" i="1"/>
  <c r="FY664" i="1"/>
  <c r="FP664" i="1"/>
  <c r="FO664" i="1"/>
  <c r="ET664" i="1"/>
  <c r="ES664" i="1"/>
  <c r="EQ664" i="1"/>
  <c r="FE664" i="1" s="1"/>
  <c r="EM664" i="1"/>
  <c r="EL664" i="1"/>
  <c r="EJ664" i="1"/>
  <c r="EI664" i="1"/>
  <c r="EA664" i="1"/>
  <c r="EK664" i="1" s="1"/>
  <c r="DH664" i="1"/>
  <c r="DG664" i="1"/>
  <c r="CD664" i="1"/>
  <c r="CB664" i="1"/>
  <c r="BS664" i="1"/>
  <c r="FM664" i="1" s="1"/>
  <c r="BR664" i="1"/>
  <c r="BH664" i="1"/>
  <c r="BB664" i="1"/>
  <c r="BA664" i="1"/>
  <c r="BY664" i="1" s="1"/>
  <c r="EX664" i="1" s="1"/>
  <c r="AR664" i="1"/>
  <c r="AS664" i="1" s="1"/>
  <c r="AJ664" i="1"/>
  <c r="AK664" i="1" s="1"/>
  <c r="AF664" i="1"/>
  <c r="AI664" i="1" s="1"/>
  <c r="AH664" i="1" s="1"/>
  <c r="U664" i="1"/>
  <c r="G664" i="1"/>
  <c r="H664" i="1" s="1"/>
  <c r="C664" i="1"/>
  <c r="HX663" i="1"/>
  <c r="HW663" i="1"/>
  <c r="HV663" i="1"/>
  <c r="HJ663" i="1"/>
  <c r="HF663" i="1"/>
  <c r="HD663" i="1"/>
  <c r="GX663" i="1" s="1"/>
  <c r="GW663" i="1"/>
  <c r="GT663" i="1"/>
  <c r="GV663" i="1" s="1"/>
  <c r="GS663" i="1"/>
  <c r="GU663" i="1" s="1"/>
  <c r="GP663" i="1"/>
  <c r="GO663" i="1"/>
  <c r="GJ663" i="1"/>
  <c r="GH663" i="1"/>
  <c r="GE663" i="1"/>
  <c r="GC663" i="1"/>
  <c r="GB663" i="1"/>
  <c r="GA663" i="1"/>
  <c r="FZ663" i="1"/>
  <c r="FY663" i="1"/>
  <c r="FO663" i="1"/>
  <c r="FF663" i="1"/>
  <c r="FE663" i="1"/>
  <c r="EZ663" i="1"/>
  <c r="ER663" i="1"/>
  <c r="EQ663" i="1"/>
  <c r="EP663" i="1"/>
  <c r="EO663" i="1"/>
  <c r="EN663" i="1"/>
  <c r="EM663" i="1"/>
  <c r="EL663" i="1"/>
  <c r="EK663" i="1"/>
  <c r="EJ663" i="1"/>
  <c r="EY663" i="1" s="1"/>
  <c r="EI663" i="1"/>
  <c r="EA663" i="1"/>
  <c r="GD663" i="1" s="1"/>
  <c r="DT663" i="1"/>
  <c r="DL663" i="1"/>
  <c r="DG663" i="1"/>
  <c r="DW663" i="1" s="1"/>
  <c r="CF663" i="1"/>
  <c r="CD663" i="1"/>
  <c r="CB663" i="1"/>
  <c r="BU663" i="1"/>
  <c r="BR663" i="1"/>
  <c r="BH663" i="1"/>
  <c r="BJ663" i="1" s="1"/>
  <c r="BB663" i="1"/>
  <c r="BA663" i="1"/>
  <c r="AS663" i="1"/>
  <c r="AR663" i="1"/>
  <c r="AJ663" i="1"/>
  <c r="AK663" i="1" s="1"/>
  <c r="AF663" i="1"/>
  <c r="AI663" i="1" s="1"/>
  <c r="AH663" i="1" s="1"/>
  <c r="U663" i="1"/>
  <c r="G663" i="1"/>
  <c r="H663" i="1" s="1"/>
  <c r="C663" i="1"/>
  <c r="HX662" i="1"/>
  <c r="HW662" i="1"/>
  <c r="HV662" i="1"/>
  <c r="HJ662" i="1"/>
  <c r="HF662" i="1"/>
  <c r="HD662" i="1"/>
  <c r="GX662" i="1" s="1"/>
  <c r="GW662" i="1"/>
  <c r="GU662" i="1"/>
  <c r="GT662" i="1"/>
  <c r="GV662" i="1" s="1"/>
  <c r="GS662" i="1"/>
  <c r="GP662" i="1"/>
  <c r="GO662" i="1"/>
  <c r="GJ662" i="1"/>
  <c r="GH662" i="1"/>
  <c r="GC662" i="1"/>
  <c r="GB662" i="1"/>
  <c r="FY662" i="1"/>
  <c r="FO662" i="1"/>
  <c r="EQ662" i="1"/>
  <c r="EM662" i="1"/>
  <c r="EL662" i="1"/>
  <c r="EJ662" i="1"/>
  <c r="EI662" i="1"/>
  <c r="EA662" i="1"/>
  <c r="CB662" i="1"/>
  <c r="BU662" i="1"/>
  <c r="EZ662" i="1" s="1"/>
  <c r="BT662" i="1"/>
  <c r="BR662" i="1"/>
  <c r="BH662" i="1"/>
  <c r="BA662" i="1"/>
  <c r="AR662" i="1"/>
  <c r="AS662" i="1" s="1"/>
  <c r="AJ662" i="1"/>
  <c r="AK662" i="1" s="1"/>
  <c r="AI662" i="1"/>
  <c r="AH662" i="1" s="1"/>
  <c r="AF662" i="1"/>
  <c r="CD662" i="1" s="1"/>
  <c r="U662" i="1"/>
  <c r="H662" i="1"/>
  <c r="G662" i="1"/>
  <c r="C662" i="1"/>
  <c r="HX661" i="1"/>
  <c r="HW661" i="1"/>
  <c r="HV661" i="1"/>
  <c r="HU661" i="1"/>
  <c r="HJ661" i="1"/>
  <c r="HF661" i="1"/>
  <c r="HD661" i="1"/>
  <c r="GX661" i="1"/>
  <c r="GW661" i="1"/>
  <c r="GT661" i="1"/>
  <c r="GV661" i="1" s="1"/>
  <c r="GS661" i="1"/>
  <c r="GU661" i="1" s="1"/>
  <c r="GP661" i="1"/>
  <c r="GO661" i="1"/>
  <c r="GK661" i="1"/>
  <c r="GY661" i="1" s="1"/>
  <c r="GJ661" i="1"/>
  <c r="GH661" i="1"/>
  <c r="GC661" i="1"/>
  <c r="GB661" i="1"/>
  <c r="FY661" i="1"/>
  <c r="FO661" i="1"/>
  <c r="FK661" i="1"/>
  <c r="FF661" i="1"/>
  <c r="EZ661" i="1"/>
  <c r="EY661" i="1"/>
  <c r="ET661" i="1"/>
  <c r="EQ661" i="1"/>
  <c r="FE661" i="1" s="1"/>
  <c r="EM661" i="1"/>
  <c r="EL661" i="1"/>
  <c r="EJ661" i="1"/>
  <c r="EI661" i="1"/>
  <c r="EA661" i="1"/>
  <c r="GD661" i="1" s="1"/>
  <c r="DG661" i="1"/>
  <c r="CD661" i="1"/>
  <c r="CT661" i="1" s="1"/>
  <c r="CB661" i="1"/>
  <c r="BV661" i="1"/>
  <c r="BU661" i="1"/>
  <c r="BT661" i="1"/>
  <c r="BS661" i="1"/>
  <c r="BR661" i="1"/>
  <c r="BH661" i="1"/>
  <c r="BB661" i="1"/>
  <c r="BA661" i="1"/>
  <c r="AS661" i="1"/>
  <c r="BW661" i="1" s="1"/>
  <c r="BX661" i="1" s="1"/>
  <c r="AR661" i="1"/>
  <c r="AJ661" i="1"/>
  <c r="AK661" i="1" s="1"/>
  <c r="AI661" i="1"/>
  <c r="AH661" i="1" s="1"/>
  <c r="AG661" i="1"/>
  <c r="AF661" i="1"/>
  <c r="U661" i="1"/>
  <c r="H661" i="1"/>
  <c r="G661" i="1"/>
  <c r="C661" i="1"/>
  <c r="HX660" i="1"/>
  <c r="HW660" i="1"/>
  <c r="HV660" i="1"/>
  <c r="HJ660" i="1"/>
  <c r="HF660" i="1"/>
  <c r="HD660" i="1"/>
  <c r="GX660" i="1" s="1"/>
  <c r="GW660" i="1"/>
  <c r="GT660" i="1"/>
  <c r="GV660" i="1" s="1"/>
  <c r="GS660" i="1"/>
  <c r="GU660" i="1" s="1"/>
  <c r="GP660" i="1"/>
  <c r="GO660" i="1"/>
  <c r="GJ660" i="1"/>
  <c r="GH660" i="1"/>
  <c r="GC660" i="1"/>
  <c r="GB660" i="1"/>
  <c r="FY660" i="1"/>
  <c r="FO660" i="1"/>
  <c r="EQ660" i="1"/>
  <c r="EM660" i="1"/>
  <c r="EL660" i="1"/>
  <c r="EJ660" i="1"/>
  <c r="EI660" i="1"/>
  <c r="EA660" i="1"/>
  <c r="CB660" i="1"/>
  <c r="FF660" i="1" s="1"/>
  <c r="BU660" i="1"/>
  <c r="EZ660" i="1" s="1"/>
  <c r="BT660" i="1"/>
  <c r="BR660" i="1"/>
  <c r="BH660" i="1"/>
  <c r="BA660" i="1"/>
  <c r="HU660" i="1" s="1"/>
  <c r="AR660" i="1"/>
  <c r="AS660" i="1" s="1"/>
  <c r="AK660" i="1"/>
  <c r="AJ660" i="1"/>
  <c r="AI660" i="1"/>
  <c r="AH660" i="1" s="1"/>
  <c r="AG660" i="1"/>
  <c r="AF660" i="1"/>
  <c r="DG660" i="1" s="1"/>
  <c r="DW660" i="1" s="1"/>
  <c r="U660" i="1"/>
  <c r="H660" i="1"/>
  <c r="G660" i="1"/>
  <c r="C660" i="1"/>
  <c r="HX659" i="1"/>
  <c r="HV659" i="1"/>
  <c r="HU659" i="1"/>
  <c r="HJ659" i="1"/>
  <c r="HF659" i="1"/>
  <c r="HD659" i="1"/>
  <c r="HW659" i="1" s="1"/>
  <c r="GX659" i="1"/>
  <c r="GW659" i="1"/>
  <c r="GV659" i="1"/>
  <c r="GT659" i="1"/>
  <c r="GS659" i="1"/>
  <c r="GU659" i="1" s="1"/>
  <c r="GP659" i="1"/>
  <c r="GO659" i="1"/>
  <c r="GJ659" i="1"/>
  <c r="GH659" i="1"/>
  <c r="GC659" i="1"/>
  <c r="GB659" i="1"/>
  <c r="GA659" i="1"/>
  <c r="FZ659" i="1"/>
  <c r="FY659" i="1"/>
  <c r="FO659" i="1"/>
  <c r="FE659" i="1"/>
  <c r="EY659" i="1"/>
  <c r="ET659" i="1"/>
  <c r="ES659" i="1"/>
  <c r="ER659" i="1"/>
  <c r="EQ659" i="1"/>
  <c r="EP659" i="1"/>
  <c r="EO659" i="1"/>
  <c r="EN659" i="1"/>
  <c r="EM659" i="1"/>
  <c r="EL659" i="1"/>
  <c r="EJ659" i="1"/>
  <c r="EI659" i="1"/>
  <c r="EA659" i="1"/>
  <c r="GE659" i="1" s="1"/>
  <c r="DG659" i="1"/>
  <c r="CB659" i="1"/>
  <c r="FF659" i="1" s="1"/>
  <c r="BU659" i="1"/>
  <c r="EZ659" i="1" s="1"/>
  <c r="BS659" i="1"/>
  <c r="GR659" i="1" s="1"/>
  <c r="BR659" i="1"/>
  <c r="BH659" i="1"/>
  <c r="BB659" i="1"/>
  <c r="BA659" i="1"/>
  <c r="CA659" i="1" s="1"/>
  <c r="FD659" i="1" s="1"/>
  <c r="AR659" i="1"/>
  <c r="AS659" i="1" s="1"/>
  <c r="BW659" i="1" s="1"/>
  <c r="BX659" i="1" s="1"/>
  <c r="AJ659" i="1"/>
  <c r="AK659" i="1" s="1"/>
  <c r="AG659" i="1"/>
  <c r="AF659" i="1"/>
  <c r="CD659" i="1" s="1"/>
  <c r="U659" i="1"/>
  <c r="H659" i="1"/>
  <c r="G659" i="1"/>
  <c r="C659" i="1"/>
  <c r="HX658" i="1"/>
  <c r="HV658" i="1"/>
  <c r="HJ658" i="1"/>
  <c r="HF658" i="1"/>
  <c r="HD658" i="1"/>
  <c r="HW658" i="1" s="1"/>
  <c r="GX658" i="1"/>
  <c r="GW658" i="1"/>
  <c r="GV658" i="1"/>
  <c r="GU658" i="1"/>
  <c r="GT658" i="1"/>
  <c r="GS658" i="1"/>
  <c r="GP658" i="1"/>
  <c r="GO658" i="1"/>
  <c r="GJ658" i="1"/>
  <c r="GH658" i="1"/>
  <c r="GE658" i="1"/>
  <c r="GD658" i="1"/>
  <c r="GC658" i="1"/>
  <c r="GB658" i="1"/>
  <c r="FY658" i="1"/>
  <c r="FO658" i="1"/>
  <c r="FF658" i="1"/>
  <c r="FE658" i="1"/>
  <c r="EQ658" i="1"/>
  <c r="EM658" i="1"/>
  <c r="EL658" i="1"/>
  <c r="EK658" i="1"/>
  <c r="EJ658" i="1"/>
  <c r="EY658" i="1" s="1"/>
  <c r="EI658" i="1"/>
  <c r="EA658" i="1"/>
  <c r="CB658" i="1"/>
  <c r="BR658" i="1"/>
  <c r="BH658" i="1"/>
  <c r="BA658" i="1"/>
  <c r="BU658" i="1" s="1"/>
  <c r="AS658" i="1"/>
  <c r="AR658" i="1"/>
  <c r="AK658" i="1"/>
  <c r="AJ658" i="1"/>
  <c r="AF658" i="1"/>
  <c r="U658" i="1"/>
  <c r="G658" i="1"/>
  <c r="H658" i="1" s="1"/>
  <c r="C658" i="1"/>
  <c r="HX657" i="1"/>
  <c r="HV657" i="1"/>
  <c r="HJ657" i="1"/>
  <c r="HF657" i="1"/>
  <c r="HD657" i="1"/>
  <c r="HW657" i="1" s="1"/>
  <c r="GW657" i="1"/>
  <c r="GU657" i="1"/>
  <c r="GT657" i="1"/>
  <c r="GV657" i="1" s="1"/>
  <c r="GS657" i="1"/>
  <c r="GP657" i="1"/>
  <c r="GO657" i="1"/>
  <c r="GJ657" i="1"/>
  <c r="GH657" i="1"/>
  <c r="GD657" i="1"/>
  <c r="GC657" i="1"/>
  <c r="GB657" i="1"/>
  <c r="FY657" i="1"/>
  <c r="FO657" i="1"/>
  <c r="EQ657" i="1"/>
  <c r="EM657" i="1"/>
  <c r="EL657" i="1"/>
  <c r="EJ657" i="1"/>
  <c r="EI657" i="1"/>
  <c r="EA657" i="1"/>
  <c r="EK657" i="1" s="1"/>
  <c r="DG657" i="1"/>
  <c r="DW657" i="1" s="1"/>
  <c r="CD657" i="1"/>
  <c r="CB657" i="1"/>
  <c r="FF657" i="1" s="1"/>
  <c r="BR657" i="1"/>
  <c r="BH657" i="1"/>
  <c r="BB657" i="1"/>
  <c r="BA657" i="1"/>
  <c r="AS657" i="1"/>
  <c r="AR657" i="1"/>
  <c r="AJ657" i="1"/>
  <c r="AK657" i="1" s="1"/>
  <c r="AI657" i="1"/>
  <c r="AH657" i="1" s="1"/>
  <c r="AF657" i="1"/>
  <c r="AG657" i="1" s="1"/>
  <c r="U657" i="1"/>
  <c r="H657" i="1"/>
  <c r="G657" i="1"/>
  <c r="C657" i="1"/>
  <c r="HX656" i="1"/>
  <c r="HV656" i="1"/>
  <c r="HJ656" i="1"/>
  <c r="HF656" i="1"/>
  <c r="HD656" i="1"/>
  <c r="GT656" i="1" s="1"/>
  <c r="GV656" i="1" s="1"/>
  <c r="GX656" i="1"/>
  <c r="GW656" i="1"/>
  <c r="GS656" i="1"/>
  <c r="GU656" i="1" s="1"/>
  <c r="GP656" i="1"/>
  <c r="GO656" i="1"/>
  <c r="GJ656" i="1"/>
  <c r="GH656" i="1"/>
  <c r="GE656" i="1"/>
  <c r="GD656" i="1"/>
  <c r="GC656" i="1"/>
  <c r="GB656" i="1"/>
  <c r="GA656" i="1"/>
  <c r="FZ656" i="1"/>
  <c r="FY656" i="1"/>
  <c r="FO656" i="1"/>
  <c r="FE656" i="1"/>
  <c r="ER656" i="1"/>
  <c r="EQ656" i="1"/>
  <c r="EP656" i="1"/>
  <c r="EO656" i="1"/>
  <c r="EN656" i="1"/>
  <c r="EM656" i="1"/>
  <c r="EL656" i="1"/>
  <c r="EK656" i="1"/>
  <c r="EJ656" i="1"/>
  <c r="EI656" i="1"/>
  <c r="EA656" i="1"/>
  <c r="DT656" i="1"/>
  <c r="CF656" i="1"/>
  <c r="CE656" i="1"/>
  <c r="CD656" i="1"/>
  <c r="CT656" i="1" s="1"/>
  <c r="CB656" i="1"/>
  <c r="FF656" i="1" s="1"/>
  <c r="BR656" i="1"/>
  <c r="BJ656" i="1"/>
  <c r="BH656" i="1"/>
  <c r="BB656" i="1"/>
  <c r="BA656" i="1"/>
  <c r="BW656" i="1" s="1"/>
  <c r="BX656" i="1" s="1"/>
  <c r="AS656" i="1"/>
  <c r="AR656" i="1"/>
  <c r="AJ656" i="1"/>
  <c r="AK656" i="1" s="1"/>
  <c r="AI656" i="1"/>
  <c r="AH656" i="1" s="1"/>
  <c r="AF656" i="1"/>
  <c r="AG656" i="1" s="1"/>
  <c r="U656" i="1"/>
  <c r="H656" i="1"/>
  <c r="G656" i="1"/>
  <c r="C656" i="1"/>
  <c r="HX655" i="1"/>
  <c r="HV655" i="1"/>
  <c r="HJ655" i="1"/>
  <c r="HF655" i="1"/>
  <c r="HD655" i="1"/>
  <c r="GT655" i="1" s="1"/>
  <c r="GV655" i="1" s="1"/>
  <c r="GX655" i="1"/>
  <c r="GW655" i="1"/>
  <c r="GS655" i="1"/>
  <c r="GU655" i="1" s="1"/>
  <c r="GP655" i="1"/>
  <c r="GO655" i="1"/>
  <c r="GJ655" i="1"/>
  <c r="GH655" i="1"/>
  <c r="GE655" i="1"/>
  <c r="GD655" i="1"/>
  <c r="GC655" i="1"/>
  <c r="GB655" i="1"/>
  <c r="FY655" i="1"/>
  <c r="FO655" i="1"/>
  <c r="FE655" i="1"/>
  <c r="EQ655" i="1"/>
  <c r="EM655" i="1"/>
  <c r="EL655" i="1"/>
  <c r="EK655" i="1"/>
  <c r="EJ655" i="1"/>
  <c r="EI655" i="1"/>
  <c r="EA655" i="1"/>
  <c r="DW655" i="1"/>
  <c r="DL655" i="1"/>
  <c r="DI655" i="1"/>
  <c r="DH655" i="1"/>
  <c r="DG655" i="1"/>
  <c r="CB655" i="1"/>
  <c r="FF655" i="1" s="1"/>
  <c r="BR655" i="1"/>
  <c r="BH655" i="1"/>
  <c r="BA655" i="1"/>
  <c r="AS655" i="1"/>
  <c r="AR655" i="1"/>
  <c r="AJ655" i="1"/>
  <c r="AK655" i="1" s="1"/>
  <c r="AF655" i="1"/>
  <c r="CD655" i="1" s="1"/>
  <c r="U655" i="1"/>
  <c r="G655" i="1"/>
  <c r="H655" i="1" s="1"/>
  <c r="C655" i="1"/>
  <c r="HX654" i="1"/>
  <c r="HW654" i="1"/>
  <c r="HV654" i="1"/>
  <c r="HU654" i="1"/>
  <c r="HJ654" i="1"/>
  <c r="HF654" i="1"/>
  <c r="HD654" i="1"/>
  <c r="GX654" i="1"/>
  <c r="GW654" i="1"/>
  <c r="GU654" i="1"/>
  <c r="GT654" i="1"/>
  <c r="GV654" i="1" s="1"/>
  <c r="GS654" i="1"/>
  <c r="GP654" i="1"/>
  <c r="GO654" i="1"/>
  <c r="GJ654" i="1"/>
  <c r="GH654" i="1"/>
  <c r="GF654" i="1"/>
  <c r="GC654" i="1"/>
  <c r="GB654" i="1"/>
  <c r="FY654" i="1"/>
  <c r="FO654" i="1"/>
  <c r="FF654" i="1"/>
  <c r="FE654" i="1"/>
  <c r="EZ654" i="1"/>
  <c r="EY654" i="1"/>
  <c r="EQ654" i="1"/>
  <c r="EM654" i="1"/>
  <c r="EL654" i="1"/>
  <c r="EK654" i="1"/>
  <c r="EJ654" i="1"/>
  <c r="EI654" i="1"/>
  <c r="EA654" i="1"/>
  <c r="GE654" i="1" s="1"/>
  <c r="DL654" i="1"/>
  <c r="DI654" i="1"/>
  <c r="CB654" i="1"/>
  <c r="BU654" i="1"/>
  <c r="BS654" i="1"/>
  <c r="BR654" i="1"/>
  <c r="BH654" i="1"/>
  <c r="BA654" i="1"/>
  <c r="BB654" i="1" s="1"/>
  <c r="AR654" i="1"/>
  <c r="AS654" i="1" s="1"/>
  <c r="BW654" i="1" s="1"/>
  <c r="BX654" i="1" s="1"/>
  <c r="AJ654" i="1"/>
  <c r="AK654" i="1" s="1"/>
  <c r="AG654" i="1"/>
  <c r="AF654" i="1"/>
  <c r="DG654" i="1" s="1"/>
  <c r="U654" i="1"/>
  <c r="H654" i="1"/>
  <c r="G654" i="1"/>
  <c r="C654" i="1"/>
  <c r="HX653" i="1"/>
  <c r="HV653" i="1"/>
  <c r="HJ653" i="1"/>
  <c r="HF653" i="1"/>
  <c r="HD653" i="1"/>
  <c r="HW653" i="1" s="1"/>
  <c r="GX653" i="1"/>
  <c r="GW653" i="1"/>
  <c r="GV653" i="1"/>
  <c r="GU653" i="1"/>
  <c r="GT653" i="1"/>
  <c r="GS653" i="1"/>
  <c r="GP653" i="1"/>
  <c r="GO653" i="1"/>
  <c r="GJ653" i="1"/>
  <c r="GH653" i="1"/>
  <c r="GE653" i="1"/>
  <c r="GC653" i="1"/>
  <c r="GB653" i="1"/>
  <c r="FY653" i="1"/>
  <c r="FO653" i="1"/>
  <c r="FF653" i="1"/>
  <c r="FE653" i="1"/>
  <c r="EQ653" i="1"/>
  <c r="EM653" i="1"/>
  <c r="EL653" i="1"/>
  <c r="EK653" i="1"/>
  <c r="EJ653" i="1"/>
  <c r="EY653" i="1" s="1"/>
  <c r="EI653" i="1"/>
  <c r="EA653" i="1"/>
  <c r="GD653" i="1" s="1"/>
  <c r="CB653" i="1"/>
  <c r="BV653" i="1"/>
  <c r="BR653" i="1"/>
  <c r="BH653" i="1"/>
  <c r="BA653" i="1"/>
  <c r="BU653" i="1" s="1"/>
  <c r="EZ653" i="1" s="1"/>
  <c r="AS653" i="1"/>
  <c r="AR653" i="1"/>
  <c r="AK653" i="1"/>
  <c r="AJ653" i="1"/>
  <c r="AF653" i="1"/>
  <c r="BW653" i="1" s="1"/>
  <c r="BX653" i="1" s="1"/>
  <c r="U653" i="1"/>
  <c r="G653" i="1"/>
  <c r="H653" i="1" s="1"/>
  <c r="C653" i="1"/>
  <c r="HX652" i="1"/>
  <c r="HV652" i="1"/>
  <c r="HJ652" i="1"/>
  <c r="HF652" i="1"/>
  <c r="HD652" i="1"/>
  <c r="HW652" i="1" s="1"/>
  <c r="GW652" i="1"/>
  <c r="GU652" i="1"/>
  <c r="GT652" i="1"/>
  <c r="GV652" i="1" s="1"/>
  <c r="GS652" i="1"/>
  <c r="GP652" i="1"/>
  <c r="GO652" i="1"/>
  <c r="GJ652" i="1"/>
  <c r="GH652" i="1"/>
  <c r="GD652" i="1"/>
  <c r="GC652" i="1"/>
  <c r="GB652" i="1"/>
  <c r="GA652" i="1"/>
  <c r="FZ652" i="1"/>
  <c r="FY652" i="1"/>
  <c r="FO652" i="1"/>
  <c r="FF652" i="1"/>
  <c r="ER652" i="1"/>
  <c r="EQ652" i="1"/>
  <c r="FE652" i="1" s="1"/>
  <c r="EP652" i="1"/>
  <c r="EO652" i="1"/>
  <c r="EN652" i="1"/>
  <c r="EM652" i="1"/>
  <c r="EL652" i="1"/>
  <c r="EK652" i="1"/>
  <c r="EJ652" i="1"/>
  <c r="EI652" i="1"/>
  <c r="EA652" i="1"/>
  <c r="GE652" i="1" s="1"/>
  <c r="DL652" i="1"/>
  <c r="DI652" i="1"/>
  <c r="CB652" i="1"/>
  <c r="BU652" i="1"/>
  <c r="EZ652" i="1" s="1"/>
  <c r="BT652" i="1"/>
  <c r="BR652" i="1"/>
  <c r="BH652" i="1"/>
  <c r="BA652" i="1"/>
  <c r="ET652" i="1" s="1"/>
  <c r="AR652" i="1"/>
  <c r="AS652" i="1" s="1"/>
  <c r="AK652" i="1"/>
  <c r="AJ652" i="1"/>
  <c r="AI652" i="1"/>
  <c r="AH652" i="1" s="1"/>
  <c r="AF652" i="1"/>
  <c r="DG652" i="1" s="1"/>
  <c r="U652" i="1"/>
  <c r="H652" i="1"/>
  <c r="G652" i="1"/>
  <c r="C652" i="1"/>
  <c r="HX651" i="1"/>
  <c r="HV651" i="1"/>
  <c r="HU651" i="1"/>
  <c r="HJ651" i="1"/>
  <c r="HF651" i="1"/>
  <c r="HD651" i="1"/>
  <c r="HW651" i="1" s="1"/>
  <c r="GX651" i="1"/>
  <c r="GW651" i="1"/>
  <c r="GV651" i="1"/>
  <c r="GT651" i="1"/>
  <c r="GS651" i="1"/>
  <c r="GU651" i="1" s="1"/>
  <c r="GR651" i="1"/>
  <c r="GP651" i="1"/>
  <c r="GO651" i="1"/>
  <c r="GJ651" i="1"/>
  <c r="GH651" i="1"/>
  <c r="GD651" i="1"/>
  <c r="GC651" i="1"/>
  <c r="GB651" i="1"/>
  <c r="FY651" i="1"/>
  <c r="FO651" i="1"/>
  <c r="FM651" i="1"/>
  <c r="FK651" i="1"/>
  <c r="ET651" i="1"/>
  <c r="ES651" i="1"/>
  <c r="EQ651" i="1"/>
  <c r="FE651" i="1" s="1"/>
  <c r="EM651" i="1"/>
  <c r="EL651" i="1"/>
  <c r="EK651" i="1"/>
  <c r="EJ651" i="1"/>
  <c r="EI651" i="1"/>
  <c r="EA651" i="1"/>
  <c r="GE651" i="1" s="1"/>
  <c r="DL651" i="1"/>
  <c r="DG651" i="1"/>
  <c r="DW651" i="1" s="1"/>
  <c r="CI651" i="1"/>
  <c r="CF651" i="1"/>
  <c r="CE651" i="1"/>
  <c r="CD651" i="1"/>
  <c r="CT651" i="1" s="1"/>
  <c r="CB651" i="1"/>
  <c r="FF651" i="1" s="1"/>
  <c r="BY651" i="1"/>
  <c r="EX651" i="1" s="1"/>
  <c r="BS651" i="1"/>
  <c r="GK651" i="1" s="1"/>
  <c r="GY651" i="1" s="1"/>
  <c r="BR651" i="1"/>
  <c r="BH651" i="1"/>
  <c r="BB651" i="1"/>
  <c r="BA651" i="1"/>
  <c r="BW651" i="1" s="1"/>
  <c r="BX651" i="1" s="1"/>
  <c r="AS651" i="1"/>
  <c r="AR651" i="1"/>
  <c r="AJ651" i="1"/>
  <c r="AK651" i="1" s="1"/>
  <c r="AI651" i="1"/>
  <c r="AH651" i="1"/>
  <c r="AG651" i="1"/>
  <c r="AF651" i="1"/>
  <c r="U651" i="1"/>
  <c r="G651" i="1"/>
  <c r="H651" i="1" s="1"/>
  <c r="C651" i="1"/>
  <c r="HX650" i="1"/>
  <c r="HV650" i="1"/>
  <c r="HJ650" i="1"/>
  <c r="HF650" i="1"/>
  <c r="HD650" i="1"/>
  <c r="GT650" i="1" s="1"/>
  <c r="GV650" i="1" s="1"/>
  <c r="GW650" i="1"/>
  <c r="GS650" i="1"/>
  <c r="GU650" i="1" s="1"/>
  <c r="GP650" i="1"/>
  <c r="GO650" i="1"/>
  <c r="GJ650" i="1"/>
  <c r="GH650" i="1"/>
  <c r="GE650" i="1"/>
  <c r="GD650" i="1"/>
  <c r="GC650" i="1"/>
  <c r="GB650" i="1"/>
  <c r="FY650" i="1"/>
  <c r="FO650" i="1"/>
  <c r="FF650" i="1"/>
  <c r="ET650" i="1"/>
  <c r="ES650" i="1"/>
  <c r="EQ650" i="1"/>
  <c r="EM650" i="1"/>
  <c r="EL650" i="1"/>
  <c r="EJ650" i="1"/>
  <c r="EI650" i="1"/>
  <c r="EA650" i="1"/>
  <c r="EK650" i="1" s="1"/>
  <c r="CB650" i="1"/>
  <c r="FE650" i="1" s="1"/>
  <c r="BR650" i="1"/>
  <c r="BH650" i="1"/>
  <c r="BA650" i="1"/>
  <c r="AR650" i="1"/>
  <c r="AS650" i="1" s="1"/>
  <c r="BW650" i="1" s="1"/>
  <c r="BX650" i="1" s="1"/>
  <c r="AK650" i="1"/>
  <c r="AJ650" i="1"/>
  <c r="AF650" i="1"/>
  <c r="CD650" i="1" s="1"/>
  <c r="U650" i="1"/>
  <c r="G650" i="1"/>
  <c r="H650" i="1" s="1"/>
  <c r="C650" i="1"/>
  <c r="HX649" i="1"/>
  <c r="HV649" i="1"/>
  <c r="HJ649" i="1"/>
  <c r="HF649" i="1"/>
  <c r="HD649" i="1"/>
  <c r="GW649" i="1"/>
  <c r="GU649" i="1"/>
  <c r="GS649" i="1"/>
  <c r="GP649" i="1"/>
  <c r="GO649" i="1"/>
  <c r="GJ649" i="1"/>
  <c r="GH649" i="1"/>
  <c r="GE649" i="1"/>
  <c r="GD649" i="1"/>
  <c r="GC649" i="1"/>
  <c r="GB649" i="1"/>
  <c r="GA649" i="1"/>
  <c r="FZ649" i="1"/>
  <c r="FY649" i="1"/>
  <c r="FO649" i="1"/>
  <c r="ER649" i="1"/>
  <c r="EQ649" i="1"/>
  <c r="FE649" i="1" s="1"/>
  <c r="EP649" i="1"/>
  <c r="EO649" i="1"/>
  <c r="EN649" i="1"/>
  <c r="EM649" i="1"/>
  <c r="EL649" i="1"/>
  <c r="EK649" i="1"/>
  <c r="EJ649" i="1"/>
  <c r="EI649" i="1"/>
  <c r="EA649" i="1"/>
  <c r="DT649" i="1"/>
  <c r="CB649" i="1"/>
  <c r="FF649" i="1" s="1"/>
  <c r="BR649" i="1"/>
  <c r="BJ649" i="1"/>
  <c r="BH649" i="1"/>
  <c r="BA649" i="1"/>
  <c r="AR649" i="1"/>
  <c r="AK649" i="1"/>
  <c r="AJ649" i="1"/>
  <c r="AF649" i="1"/>
  <c r="AI649" i="1" s="1"/>
  <c r="AH649" i="1" s="1"/>
  <c r="U649" i="1"/>
  <c r="G649" i="1"/>
  <c r="H649" i="1" s="1"/>
  <c r="C649" i="1"/>
  <c r="HX648" i="1"/>
  <c r="HV648" i="1"/>
  <c r="HU648" i="1"/>
  <c r="HJ648" i="1"/>
  <c r="HF648" i="1"/>
  <c r="HD648" i="1"/>
  <c r="GW648" i="1"/>
  <c r="GU648" i="1"/>
  <c r="GS648" i="1"/>
  <c r="GP648" i="1"/>
  <c r="GO648" i="1"/>
  <c r="GK648" i="1"/>
  <c r="GJ648" i="1"/>
  <c r="GH648" i="1"/>
  <c r="GE648" i="1"/>
  <c r="GD648" i="1"/>
  <c r="GC648" i="1"/>
  <c r="GB648" i="1"/>
  <c r="FY648" i="1"/>
  <c r="FP648" i="1"/>
  <c r="FO648" i="1"/>
  <c r="FE648" i="1"/>
  <c r="EQ648" i="1"/>
  <c r="EM648" i="1"/>
  <c r="EL648" i="1"/>
  <c r="EJ648" i="1"/>
  <c r="EY648" i="1" s="1"/>
  <c r="EI648" i="1"/>
  <c r="EA648" i="1"/>
  <c r="EK648" i="1" s="1"/>
  <c r="FA648" i="1" s="1"/>
  <c r="DG648" i="1"/>
  <c r="CD648" i="1"/>
  <c r="CT648" i="1" s="1"/>
  <c r="CB648" i="1"/>
  <c r="FF648" i="1" s="1"/>
  <c r="BV648" i="1"/>
  <c r="BU648" i="1"/>
  <c r="EZ648" i="1" s="1"/>
  <c r="BT648" i="1"/>
  <c r="BS648" i="1"/>
  <c r="FR648" i="1" s="1"/>
  <c r="BR648" i="1"/>
  <c r="BH648" i="1"/>
  <c r="BB648" i="1"/>
  <c r="BA648" i="1"/>
  <c r="ET648" i="1" s="1"/>
  <c r="AR648" i="1"/>
  <c r="AS648" i="1" s="1"/>
  <c r="AJ648" i="1"/>
  <c r="AK648" i="1" s="1"/>
  <c r="AF648" i="1"/>
  <c r="AI648" i="1" s="1"/>
  <c r="AH648" i="1" s="1"/>
  <c r="U648" i="1"/>
  <c r="H648" i="1"/>
  <c r="G648" i="1"/>
  <c r="C648" i="1"/>
  <c r="HX647" i="1"/>
  <c r="HW647" i="1"/>
  <c r="HV647" i="1"/>
  <c r="HJ647" i="1"/>
  <c r="HF647" i="1"/>
  <c r="HD647" i="1"/>
  <c r="GX647" i="1"/>
  <c r="GW647" i="1"/>
  <c r="GT647" i="1"/>
  <c r="GV647" i="1" s="1"/>
  <c r="GS647" i="1"/>
  <c r="GU647" i="1" s="1"/>
  <c r="GP647" i="1"/>
  <c r="GO647" i="1"/>
  <c r="GJ647" i="1"/>
  <c r="GH647" i="1"/>
  <c r="GC647" i="1"/>
  <c r="GB647" i="1"/>
  <c r="FY647" i="1"/>
  <c r="FO647" i="1"/>
  <c r="EQ647" i="1"/>
  <c r="EM647" i="1"/>
  <c r="EL647" i="1"/>
  <c r="EJ647" i="1"/>
  <c r="EY647" i="1" s="1"/>
  <c r="EI647" i="1"/>
  <c r="EA647" i="1"/>
  <c r="DW647" i="1"/>
  <c r="CB647" i="1"/>
  <c r="FF647" i="1" s="1"/>
  <c r="BU647" i="1"/>
  <c r="EZ647" i="1" s="1"/>
  <c r="BT647" i="1"/>
  <c r="BR647" i="1"/>
  <c r="BH647" i="1"/>
  <c r="BA647" i="1"/>
  <c r="HU647" i="1" s="1"/>
  <c r="AS647" i="1"/>
  <c r="AR647" i="1"/>
  <c r="AJ647" i="1"/>
  <c r="AK647" i="1" s="1"/>
  <c r="AI647" i="1"/>
  <c r="AH647" i="1" s="1"/>
  <c r="AF647" i="1"/>
  <c r="DG647" i="1" s="1"/>
  <c r="U647" i="1"/>
  <c r="H647" i="1"/>
  <c r="G647" i="1"/>
  <c r="C647" i="1"/>
  <c r="HX646" i="1"/>
  <c r="HW646" i="1"/>
  <c r="HV646" i="1"/>
  <c r="HU646" i="1"/>
  <c r="HJ646" i="1"/>
  <c r="HF646" i="1"/>
  <c r="HD646" i="1"/>
  <c r="GX646" i="1"/>
  <c r="GW646" i="1"/>
  <c r="GV646" i="1"/>
  <c r="GT646" i="1"/>
  <c r="GS646" i="1"/>
  <c r="GU646" i="1" s="1"/>
  <c r="GR646" i="1"/>
  <c r="GP646" i="1"/>
  <c r="GO646" i="1"/>
  <c r="GJ646" i="1"/>
  <c r="GH646" i="1"/>
  <c r="GC646" i="1"/>
  <c r="GB646" i="1"/>
  <c r="FY646" i="1"/>
  <c r="FO646" i="1"/>
  <c r="FM646" i="1"/>
  <c r="FK646" i="1"/>
  <c r="EZ646" i="1"/>
  <c r="ET646" i="1"/>
  <c r="ES646" i="1"/>
  <c r="EQ646" i="1"/>
  <c r="FE646" i="1" s="1"/>
  <c r="EM646" i="1"/>
  <c r="EL646" i="1"/>
  <c r="EK646" i="1"/>
  <c r="EJ646" i="1"/>
  <c r="EY646" i="1" s="1"/>
  <c r="EI646" i="1"/>
  <c r="EA646" i="1"/>
  <c r="GE646" i="1" s="1"/>
  <c r="CI646" i="1"/>
  <c r="CF646" i="1"/>
  <c r="CE646" i="1"/>
  <c r="CD646" i="1"/>
  <c r="CT646" i="1" s="1"/>
  <c r="CB646" i="1"/>
  <c r="FF646" i="1" s="1"/>
  <c r="BY646" i="1"/>
  <c r="EX646" i="1" s="1"/>
  <c r="BU646" i="1"/>
  <c r="BS646" i="1"/>
  <c r="GK646" i="1" s="1"/>
  <c r="GY646" i="1" s="1"/>
  <c r="BR646" i="1"/>
  <c r="BH646" i="1"/>
  <c r="BA646" i="1"/>
  <c r="BW646" i="1" s="1"/>
  <c r="BX646" i="1" s="1"/>
  <c r="AS646" i="1"/>
  <c r="AR646" i="1"/>
  <c r="AK646" i="1"/>
  <c r="AJ646" i="1"/>
  <c r="AI646" i="1"/>
  <c r="AH646" i="1"/>
  <c r="AG646" i="1"/>
  <c r="AF646" i="1"/>
  <c r="DG646" i="1" s="1"/>
  <c r="U646" i="1"/>
  <c r="H646" i="1"/>
  <c r="G646" i="1"/>
  <c r="C646" i="1"/>
  <c r="HX645" i="1"/>
  <c r="HV645" i="1"/>
  <c r="HJ645" i="1"/>
  <c r="HF645" i="1"/>
  <c r="HD645" i="1"/>
  <c r="GT645" i="1" s="1"/>
  <c r="GV645" i="1" s="1"/>
  <c r="GW645" i="1"/>
  <c r="GS645" i="1"/>
  <c r="GU645" i="1" s="1"/>
  <c r="GP645" i="1"/>
  <c r="GO645" i="1"/>
  <c r="GJ645" i="1"/>
  <c r="GH645" i="1"/>
  <c r="GC645" i="1"/>
  <c r="GB645" i="1"/>
  <c r="GA645" i="1"/>
  <c r="FZ645" i="1"/>
  <c r="FY645" i="1"/>
  <c r="FO645" i="1"/>
  <c r="ER645" i="1"/>
  <c r="EQ645" i="1"/>
  <c r="FE645" i="1" s="1"/>
  <c r="EP645" i="1"/>
  <c r="EO645" i="1"/>
  <c r="EN645" i="1"/>
  <c r="EM645" i="1"/>
  <c r="EL645" i="1"/>
  <c r="EJ645" i="1"/>
  <c r="EY645" i="1" s="1"/>
  <c r="EI645" i="1"/>
  <c r="EA645" i="1"/>
  <c r="CB645" i="1"/>
  <c r="FF645" i="1" s="1"/>
  <c r="BU645" i="1"/>
  <c r="EZ645" i="1" s="1"/>
  <c r="BR645" i="1"/>
  <c r="BH645" i="1"/>
  <c r="BB645" i="1"/>
  <c r="BA645" i="1"/>
  <c r="AR645" i="1"/>
  <c r="AS645" i="1" s="1"/>
  <c r="BW645" i="1" s="1"/>
  <c r="BX645" i="1" s="1"/>
  <c r="AK645" i="1"/>
  <c r="AJ645" i="1"/>
  <c r="AF645" i="1"/>
  <c r="U645" i="1"/>
  <c r="H645" i="1"/>
  <c r="G645" i="1"/>
  <c r="C645" i="1"/>
  <c r="HX644" i="1"/>
  <c r="HV644" i="1"/>
  <c r="HJ644" i="1"/>
  <c r="HF644" i="1"/>
  <c r="HD644" i="1"/>
  <c r="HW644" i="1" s="1"/>
  <c r="GW644" i="1"/>
  <c r="GU644" i="1"/>
  <c r="GT644" i="1"/>
  <c r="GV644" i="1" s="1"/>
  <c r="GS644" i="1"/>
  <c r="GP644" i="1"/>
  <c r="GO644" i="1"/>
  <c r="GJ644" i="1"/>
  <c r="GH644" i="1"/>
  <c r="GD644" i="1"/>
  <c r="GC644" i="1"/>
  <c r="GB644" i="1"/>
  <c r="FY644" i="1"/>
  <c r="FO644" i="1"/>
  <c r="EQ644" i="1"/>
  <c r="EM644" i="1"/>
  <c r="EL644" i="1"/>
  <c r="EJ644" i="1"/>
  <c r="EI644" i="1"/>
  <c r="EA644" i="1"/>
  <c r="EK644" i="1" s="1"/>
  <c r="DG644" i="1"/>
  <c r="CD644" i="1"/>
  <c r="CB644" i="1"/>
  <c r="FF644" i="1" s="1"/>
  <c r="BR644" i="1"/>
  <c r="BH644" i="1"/>
  <c r="BB644" i="1"/>
  <c r="BA644" i="1"/>
  <c r="AR644" i="1"/>
  <c r="AS644" i="1" s="1"/>
  <c r="AJ644" i="1"/>
  <c r="AK644" i="1" s="1"/>
  <c r="AI644" i="1"/>
  <c r="AH644" i="1" s="1"/>
  <c r="AF644" i="1"/>
  <c r="AG644" i="1" s="1"/>
  <c r="U644" i="1"/>
  <c r="H644" i="1"/>
  <c r="G644" i="1"/>
  <c r="C644" i="1"/>
  <c r="HX643" i="1"/>
  <c r="HV643" i="1"/>
  <c r="HJ643" i="1"/>
  <c r="HF643" i="1"/>
  <c r="HD643" i="1"/>
  <c r="GT643" i="1" s="1"/>
  <c r="GV643" i="1" s="1"/>
  <c r="GX643" i="1"/>
  <c r="GW643" i="1"/>
  <c r="GS643" i="1"/>
  <c r="GU643" i="1" s="1"/>
  <c r="GP643" i="1"/>
  <c r="GO643" i="1"/>
  <c r="GJ643" i="1"/>
  <c r="GH643" i="1"/>
  <c r="GC643" i="1"/>
  <c r="GB643" i="1"/>
  <c r="FY643" i="1"/>
  <c r="FO643" i="1"/>
  <c r="EQ643" i="1"/>
  <c r="FE643" i="1" s="1"/>
  <c r="EM643" i="1"/>
  <c r="EL643" i="1"/>
  <c r="EJ643" i="1"/>
  <c r="EI643" i="1"/>
  <c r="EA643" i="1"/>
  <c r="EK643" i="1" s="1"/>
  <c r="CT643" i="1"/>
  <c r="CI643" i="1"/>
  <c r="CB643" i="1"/>
  <c r="FF643" i="1" s="1"/>
  <c r="BR643" i="1"/>
  <c r="BH643" i="1"/>
  <c r="BA643" i="1"/>
  <c r="AS643" i="1"/>
  <c r="AR643" i="1"/>
  <c r="AJ643" i="1"/>
  <c r="AK643" i="1" s="1"/>
  <c r="AI643" i="1"/>
  <c r="AH643" i="1"/>
  <c r="AF643" i="1"/>
  <c r="CD643" i="1" s="1"/>
  <c r="U643" i="1"/>
  <c r="G643" i="1"/>
  <c r="H643" i="1" s="1"/>
  <c r="C643" i="1"/>
  <c r="HX642" i="1"/>
  <c r="HW642" i="1"/>
  <c r="HV642" i="1"/>
  <c r="HJ642" i="1"/>
  <c r="HF642" i="1"/>
  <c r="HD642" i="1"/>
  <c r="GX642" i="1"/>
  <c r="GW642" i="1"/>
  <c r="GT642" i="1"/>
  <c r="GV642" i="1" s="1"/>
  <c r="GS642" i="1"/>
  <c r="GU642" i="1" s="1"/>
  <c r="GP642" i="1"/>
  <c r="GO642" i="1"/>
  <c r="GJ642" i="1"/>
  <c r="GH642" i="1"/>
  <c r="GC642" i="1"/>
  <c r="GB642" i="1"/>
  <c r="GA642" i="1"/>
  <c r="FZ642" i="1"/>
  <c r="FY642" i="1"/>
  <c r="FO642" i="1"/>
  <c r="ES642" i="1"/>
  <c r="ER642" i="1"/>
  <c r="EQ642" i="1"/>
  <c r="FE642" i="1" s="1"/>
  <c r="EP642" i="1"/>
  <c r="EO642" i="1"/>
  <c r="EN642" i="1"/>
  <c r="EM642" i="1"/>
  <c r="EL642" i="1"/>
  <c r="EJ642" i="1"/>
  <c r="EI642" i="1"/>
  <c r="EA642" i="1"/>
  <c r="GE642" i="1" s="1"/>
  <c r="DT642" i="1"/>
  <c r="DH642" i="1"/>
  <c r="DG642" i="1"/>
  <c r="DW642" i="1" s="1"/>
  <c r="CD642" i="1"/>
  <c r="CB642" i="1"/>
  <c r="FF642" i="1" s="1"/>
  <c r="BS642" i="1"/>
  <c r="BR642" i="1"/>
  <c r="BH642" i="1"/>
  <c r="BJ642" i="1" s="1"/>
  <c r="BA642" i="1"/>
  <c r="HU642" i="1" s="1"/>
  <c r="AS642" i="1"/>
  <c r="AR642" i="1"/>
  <c r="AJ642" i="1"/>
  <c r="AK642" i="1" s="1"/>
  <c r="AI642" i="1"/>
  <c r="AH642" i="1"/>
  <c r="AF642" i="1"/>
  <c r="AG642" i="1" s="1"/>
  <c r="U642" i="1"/>
  <c r="G642" i="1"/>
  <c r="H642" i="1" s="1"/>
  <c r="C642" i="1"/>
  <c r="HX641" i="1"/>
  <c r="HW641" i="1"/>
  <c r="HV641" i="1"/>
  <c r="HU641" i="1"/>
  <c r="HJ641" i="1"/>
  <c r="HF641" i="1"/>
  <c r="HD641" i="1"/>
  <c r="GX641" i="1"/>
  <c r="GW641" i="1"/>
  <c r="GU641" i="1"/>
  <c r="GT641" i="1"/>
  <c r="GV641" i="1" s="1"/>
  <c r="GS641" i="1"/>
  <c r="GP641" i="1"/>
  <c r="GO641" i="1"/>
  <c r="GJ641" i="1"/>
  <c r="GH641" i="1"/>
  <c r="GF641" i="1"/>
  <c r="GC641" i="1"/>
  <c r="GB641" i="1"/>
  <c r="FY641" i="1"/>
  <c r="FO641" i="1"/>
  <c r="FF641" i="1"/>
  <c r="FE641" i="1"/>
  <c r="EZ641" i="1"/>
  <c r="EY641" i="1"/>
  <c r="EQ641" i="1"/>
  <c r="EM641" i="1"/>
  <c r="EL641" i="1"/>
  <c r="EK641" i="1"/>
  <c r="EJ641" i="1"/>
  <c r="EI641" i="1"/>
  <c r="EA641" i="1"/>
  <c r="GE641" i="1" s="1"/>
  <c r="DL641" i="1"/>
  <c r="DI641" i="1"/>
  <c r="CB641" i="1"/>
  <c r="BU641" i="1"/>
  <c r="BS641" i="1"/>
  <c r="GR641" i="1" s="1"/>
  <c r="BR641" i="1"/>
  <c r="BH641" i="1"/>
  <c r="BA641" i="1"/>
  <c r="BB641" i="1" s="1"/>
  <c r="AR641" i="1"/>
  <c r="AS641" i="1" s="1"/>
  <c r="BW641" i="1" s="1"/>
  <c r="BX641" i="1" s="1"/>
  <c r="AJ641" i="1"/>
  <c r="AK641" i="1" s="1"/>
  <c r="AG641" i="1"/>
  <c r="AF641" i="1"/>
  <c r="DG641" i="1" s="1"/>
  <c r="U641" i="1"/>
  <c r="H641" i="1"/>
  <c r="G641" i="1"/>
  <c r="C641" i="1"/>
  <c r="HX640" i="1"/>
  <c r="HV640" i="1"/>
  <c r="HJ640" i="1"/>
  <c r="HF640" i="1"/>
  <c r="HD640" i="1"/>
  <c r="HW640" i="1" s="1"/>
  <c r="GX640" i="1"/>
  <c r="GW640" i="1"/>
  <c r="GV640" i="1"/>
  <c r="GU640" i="1"/>
  <c r="GT640" i="1"/>
  <c r="GS640" i="1"/>
  <c r="GP640" i="1"/>
  <c r="GO640" i="1"/>
  <c r="GJ640" i="1"/>
  <c r="GH640" i="1"/>
  <c r="GE640" i="1"/>
  <c r="GC640" i="1"/>
  <c r="GB640" i="1"/>
  <c r="FY640" i="1"/>
  <c r="FO640" i="1"/>
  <c r="EQ640" i="1"/>
  <c r="FF640" i="1" s="1"/>
  <c r="EM640" i="1"/>
  <c r="EL640" i="1"/>
  <c r="EK640" i="1"/>
  <c r="EJ640" i="1"/>
  <c r="EY640" i="1" s="1"/>
  <c r="EI640" i="1"/>
  <c r="EA640" i="1"/>
  <c r="GD640" i="1" s="1"/>
  <c r="CB640" i="1"/>
  <c r="BR640" i="1"/>
  <c r="BH640" i="1"/>
  <c r="BA640" i="1"/>
  <c r="BU640" i="1" s="1"/>
  <c r="AS640" i="1"/>
  <c r="AR640" i="1"/>
  <c r="AJ640" i="1"/>
  <c r="AK640" i="1" s="1"/>
  <c r="AF640" i="1"/>
  <c r="U640" i="1"/>
  <c r="G640" i="1"/>
  <c r="H640" i="1" s="1"/>
  <c r="C640" i="1"/>
  <c r="HX639" i="1"/>
  <c r="HV639" i="1"/>
  <c r="HJ639" i="1"/>
  <c r="HF639" i="1"/>
  <c r="HD639" i="1"/>
  <c r="GX639" i="1" s="1"/>
  <c r="GW639" i="1"/>
  <c r="GU639" i="1"/>
  <c r="GT639" i="1"/>
  <c r="GV639" i="1" s="1"/>
  <c r="GS639" i="1"/>
  <c r="GP639" i="1"/>
  <c r="GO639" i="1"/>
  <c r="GJ639" i="1"/>
  <c r="GH639" i="1"/>
  <c r="GC639" i="1"/>
  <c r="GB639" i="1"/>
  <c r="FY639" i="1"/>
  <c r="FO639" i="1"/>
  <c r="EY639" i="1"/>
  <c r="EU639" i="1"/>
  <c r="EV639" i="1" s="1"/>
  <c r="ET639" i="1"/>
  <c r="ES639" i="1"/>
  <c r="EQ639" i="1"/>
  <c r="EM639" i="1"/>
  <c r="EL639" i="1"/>
  <c r="EJ639" i="1"/>
  <c r="EI639" i="1"/>
  <c r="EA639" i="1"/>
  <c r="CD639" i="1"/>
  <c r="CB639" i="1"/>
  <c r="BU639" i="1"/>
  <c r="BR639" i="1"/>
  <c r="BH639" i="1"/>
  <c r="BB639" i="1"/>
  <c r="BA639" i="1"/>
  <c r="AS639" i="1"/>
  <c r="AR639" i="1"/>
  <c r="BV639" i="1" s="1"/>
  <c r="AJ639" i="1"/>
  <c r="AK639" i="1" s="1"/>
  <c r="AI639" i="1"/>
  <c r="AH639" i="1"/>
  <c r="AF639" i="1"/>
  <c r="U639" i="1"/>
  <c r="G639" i="1"/>
  <c r="H639" i="1" s="1"/>
  <c r="C639" i="1"/>
  <c r="HX638" i="1"/>
  <c r="HV638" i="1"/>
  <c r="HJ638" i="1"/>
  <c r="HF638" i="1"/>
  <c r="HD638" i="1"/>
  <c r="GT638" i="1" s="1"/>
  <c r="GW638" i="1"/>
  <c r="GV638" i="1"/>
  <c r="GU638" i="1"/>
  <c r="GS638" i="1"/>
  <c r="GP638" i="1"/>
  <c r="GO638" i="1"/>
  <c r="GJ638" i="1"/>
  <c r="GH638" i="1"/>
  <c r="GC638" i="1"/>
  <c r="GB638" i="1"/>
  <c r="GA638" i="1"/>
  <c r="FZ638" i="1"/>
  <c r="FY638" i="1"/>
  <c r="FO638" i="1"/>
  <c r="ER638" i="1"/>
  <c r="EQ638" i="1"/>
  <c r="FF638" i="1" s="1"/>
  <c r="EP638" i="1"/>
  <c r="EO638" i="1"/>
  <c r="EN638" i="1"/>
  <c r="EM638" i="1"/>
  <c r="EL638" i="1"/>
  <c r="EJ638" i="1"/>
  <c r="EI638" i="1"/>
  <c r="EA638" i="1"/>
  <c r="CB638" i="1"/>
  <c r="BU638" i="1"/>
  <c r="BR638" i="1"/>
  <c r="BH638" i="1"/>
  <c r="BB638" i="1"/>
  <c r="BA638" i="1"/>
  <c r="BT638" i="1" s="1"/>
  <c r="AS638" i="1"/>
  <c r="AR638" i="1"/>
  <c r="AJ638" i="1"/>
  <c r="AK638" i="1" s="1"/>
  <c r="AF638" i="1"/>
  <c r="BW638" i="1" s="1"/>
  <c r="BX638" i="1" s="1"/>
  <c r="U638" i="1"/>
  <c r="H638" i="1"/>
  <c r="G638" i="1"/>
  <c r="C638" i="1"/>
  <c r="HX637" i="1"/>
  <c r="HW637" i="1"/>
  <c r="HV637" i="1"/>
  <c r="HJ637" i="1"/>
  <c r="HF637" i="1"/>
  <c r="HD637" i="1"/>
  <c r="GX637" i="1"/>
  <c r="GW637" i="1"/>
  <c r="GU637" i="1"/>
  <c r="GT637" i="1"/>
  <c r="GV637" i="1" s="1"/>
  <c r="GS637" i="1"/>
  <c r="GP637" i="1"/>
  <c r="GO637" i="1"/>
  <c r="GJ637" i="1"/>
  <c r="GH637" i="1"/>
  <c r="GC637" i="1"/>
  <c r="GB637" i="1"/>
  <c r="FY637" i="1"/>
  <c r="FO637" i="1"/>
  <c r="EQ637" i="1"/>
  <c r="FE637" i="1" s="1"/>
  <c r="EM637" i="1"/>
  <c r="EL637" i="1"/>
  <c r="EJ637" i="1"/>
  <c r="EI637" i="1"/>
  <c r="EA637" i="1"/>
  <c r="EK637" i="1" s="1"/>
  <c r="CD637" i="1"/>
  <c r="CB637" i="1"/>
  <c r="BR637" i="1"/>
  <c r="BH637" i="1"/>
  <c r="BA637" i="1"/>
  <c r="BW637" i="1" s="1"/>
  <c r="BX637" i="1" s="1"/>
  <c r="AS637" i="1"/>
  <c r="AR637" i="1"/>
  <c r="AJ637" i="1"/>
  <c r="AK637" i="1" s="1"/>
  <c r="AI637" i="1"/>
  <c r="AH637" i="1" s="1"/>
  <c r="AF637" i="1"/>
  <c r="AG637" i="1" s="1"/>
  <c r="U637" i="1"/>
  <c r="G637" i="1"/>
  <c r="H637" i="1" s="1"/>
  <c r="C637" i="1"/>
  <c r="HX636" i="1"/>
  <c r="HW636" i="1"/>
  <c r="HV636" i="1"/>
  <c r="HJ636" i="1"/>
  <c r="HF636" i="1"/>
  <c r="HD636" i="1"/>
  <c r="GT636" i="1" s="1"/>
  <c r="GV636" i="1" s="1"/>
  <c r="GX636" i="1"/>
  <c r="GW636" i="1"/>
  <c r="GS636" i="1"/>
  <c r="GU636" i="1" s="1"/>
  <c r="GP636" i="1"/>
  <c r="GO636" i="1"/>
  <c r="GJ636" i="1"/>
  <c r="GH636" i="1"/>
  <c r="GC636" i="1"/>
  <c r="GB636" i="1"/>
  <c r="FY636" i="1"/>
  <c r="FO636" i="1"/>
  <c r="FF636" i="1"/>
  <c r="FE636" i="1"/>
  <c r="EQ636" i="1"/>
  <c r="EM636" i="1"/>
  <c r="EL636" i="1"/>
  <c r="EK636" i="1"/>
  <c r="EJ636" i="1"/>
  <c r="EI636" i="1"/>
  <c r="EA636" i="1"/>
  <c r="GE636" i="1" s="1"/>
  <c r="CT636" i="1"/>
  <c r="CI636" i="1"/>
  <c r="CB636" i="1"/>
  <c r="BR636" i="1"/>
  <c r="BH636" i="1"/>
  <c r="BA636" i="1"/>
  <c r="ET636" i="1" s="1"/>
  <c r="AS636" i="1"/>
  <c r="AR636" i="1"/>
  <c r="AJ636" i="1"/>
  <c r="AK636" i="1" s="1"/>
  <c r="AG636" i="1"/>
  <c r="AF636" i="1"/>
  <c r="CD636" i="1" s="1"/>
  <c r="CE636" i="1" s="1"/>
  <c r="U636" i="1"/>
  <c r="H636" i="1"/>
  <c r="G636" i="1"/>
  <c r="C636" i="1"/>
  <c r="HX635" i="1"/>
  <c r="HW635" i="1"/>
  <c r="HV635" i="1"/>
  <c r="HJ635" i="1"/>
  <c r="HF635" i="1"/>
  <c r="HD635" i="1"/>
  <c r="GX635" i="1"/>
  <c r="GW635" i="1"/>
  <c r="GV635" i="1"/>
  <c r="GU635" i="1"/>
  <c r="GT635" i="1"/>
  <c r="GS635" i="1"/>
  <c r="GP635" i="1"/>
  <c r="GO635" i="1"/>
  <c r="GJ635" i="1"/>
  <c r="GH635" i="1"/>
  <c r="GE635" i="1"/>
  <c r="GC635" i="1"/>
  <c r="GB635" i="1"/>
  <c r="GA635" i="1"/>
  <c r="FZ635" i="1"/>
  <c r="FY635" i="1"/>
  <c r="FO635" i="1"/>
  <c r="ER635" i="1"/>
  <c r="EQ635" i="1"/>
  <c r="FE635" i="1" s="1"/>
  <c r="EP635" i="1"/>
  <c r="EO635" i="1"/>
  <c r="EN635" i="1"/>
  <c r="EM635" i="1"/>
  <c r="EL635" i="1"/>
  <c r="EJ635" i="1"/>
  <c r="EI635" i="1"/>
  <c r="EA635" i="1"/>
  <c r="GD635" i="1" s="1"/>
  <c r="DT635" i="1"/>
  <c r="DG635" i="1"/>
  <c r="DW635" i="1" s="1"/>
  <c r="CE635" i="1"/>
  <c r="CD635" i="1"/>
  <c r="CB635" i="1"/>
  <c r="FF635" i="1" s="1"/>
  <c r="BR635" i="1"/>
  <c r="BJ635" i="1"/>
  <c r="BH635" i="1"/>
  <c r="BA635" i="1"/>
  <c r="AS635" i="1"/>
  <c r="AR635" i="1"/>
  <c r="AJ635" i="1"/>
  <c r="AK635" i="1" s="1"/>
  <c r="AG635" i="1"/>
  <c r="AF635" i="1"/>
  <c r="AI635" i="1" s="1"/>
  <c r="AH635" i="1" s="1"/>
  <c r="U635" i="1"/>
  <c r="H635" i="1"/>
  <c r="G635" i="1"/>
  <c r="C635" i="1"/>
  <c r="HX634" i="1"/>
  <c r="HW634" i="1"/>
  <c r="HV634" i="1"/>
  <c r="HU634" i="1"/>
  <c r="HJ634" i="1"/>
  <c r="HF634" i="1"/>
  <c r="HD634" i="1"/>
  <c r="GX634" i="1"/>
  <c r="GW634" i="1"/>
  <c r="GV634" i="1"/>
  <c r="GU634" i="1"/>
  <c r="GT634" i="1"/>
  <c r="GS634" i="1"/>
  <c r="GP634" i="1"/>
  <c r="GO634" i="1"/>
  <c r="GJ634" i="1"/>
  <c r="GH634" i="1"/>
  <c r="GE634" i="1"/>
  <c r="GC634" i="1"/>
  <c r="GB634" i="1"/>
  <c r="FY634" i="1"/>
  <c r="FO634" i="1"/>
  <c r="FF634" i="1"/>
  <c r="FE634" i="1"/>
  <c r="EZ634" i="1"/>
  <c r="EY634" i="1"/>
  <c r="EQ634" i="1"/>
  <c r="EM634" i="1"/>
  <c r="EL634" i="1"/>
  <c r="EJ634" i="1"/>
  <c r="EI634" i="1"/>
  <c r="EA634" i="1"/>
  <c r="GD634" i="1" s="1"/>
  <c r="DI634" i="1"/>
  <c r="DH634" i="1"/>
  <c r="CB634" i="1"/>
  <c r="BU634" i="1"/>
  <c r="BS634" i="1"/>
  <c r="BR634" i="1"/>
  <c r="BH634" i="1"/>
  <c r="BA634" i="1"/>
  <c r="BB634" i="1" s="1"/>
  <c r="AR634" i="1"/>
  <c r="AS634" i="1" s="1"/>
  <c r="BW634" i="1" s="1"/>
  <c r="BX634" i="1" s="1"/>
  <c r="AK634" i="1"/>
  <c r="AJ634" i="1"/>
  <c r="AF634" i="1"/>
  <c r="DG634" i="1" s="1"/>
  <c r="DW634" i="1" s="1"/>
  <c r="U634" i="1"/>
  <c r="G634" i="1"/>
  <c r="H634" i="1" s="1"/>
  <c r="C634" i="1"/>
  <c r="HX633" i="1"/>
  <c r="HW633" i="1"/>
  <c r="HV633" i="1"/>
  <c r="HJ633" i="1"/>
  <c r="HF633" i="1"/>
  <c r="HD633" i="1"/>
  <c r="GX633" i="1" s="1"/>
  <c r="GW633" i="1"/>
  <c r="GU633" i="1"/>
  <c r="GT633" i="1"/>
  <c r="GV633" i="1" s="1"/>
  <c r="GS633" i="1"/>
  <c r="GP633" i="1"/>
  <c r="GO633" i="1"/>
  <c r="GJ633" i="1"/>
  <c r="GH633" i="1"/>
  <c r="GC633" i="1"/>
  <c r="GB633" i="1"/>
  <c r="FY633" i="1"/>
  <c r="FO633" i="1"/>
  <c r="FF633" i="1"/>
  <c r="FE633" i="1"/>
  <c r="EQ633" i="1"/>
  <c r="EM633" i="1"/>
  <c r="EL633" i="1"/>
  <c r="EJ633" i="1"/>
  <c r="EI633" i="1"/>
  <c r="EA633" i="1"/>
  <c r="CB633" i="1"/>
  <c r="BU633" i="1"/>
  <c r="EZ633" i="1" s="1"/>
  <c r="BR633" i="1"/>
  <c r="BH633" i="1"/>
  <c r="BB633" i="1"/>
  <c r="BA633" i="1"/>
  <c r="AR633" i="1"/>
  <c r="AS633" i="1" s="1"/>
  <c r="BW633" i="1" s="1"/>
  <c r="BX633" i="1" s="1"/>
  <c r="AJ633" i="1"/>
  <c r="AK633" i="1" s="1"/>
  <c r="AF633" i="1"/>
  <c r="U633" i="1"/>
  <c r="H633" i="1"/>
  <c r="G633" i="1"/>
  <c r="C633" i="1"/>
  <c r="HX632" i="1"/>
  <c r="HW632" i="1"/>
  <c r="HV632" i="1"/>
  <c r="HJ632" i="1"/>
  <c r="HF632" i="1"/>
  <c r="HD632" i="1"/>
  <c r="GX632" i="1"/>
  <c r="GW632" i="1"/>
  <c r="GT632" i="1"/>
  <c r="GV632" i="1" s="1"/>
  <c r="GS632" i="1"/>
  <c r="GU632" i="1" s="1"/>
  <c r="GO632" i="1"/>
  <c r="GN632" i="1"/>
  <c r="GP632" i="1" s="1"/>
  <c r="GJ632" i="1"/>
  <c r="GH632" i="1"/>
  <c r="GC632" i="1"/>
  <c r="GB632" i="1"/>
  <c r="FY632" i="1"/>
  <c r="FO632" i="1"/>
  <c r="EQ632" i="1"/>
  <c r="EM632" i="1"/>
  <c r="EL632" i="1"/>
  <c r="EJ632" i="1"/>
  <c r="EI632" i="1"/>
  <c r="EA632" i="1"/>
  <c r="EK632" i="1" s="1"/>
  <c r="CD632" i="1"/>
  <c r="CB632" i="1"/>
  <c r="FF632" i="1" s="1"/>
  <c r="BR632" i="1"/>
  <c r="BH632" i="1"/>
  <c r="BA632" i="1"/>
  <c r="BW632" i="1" s="1"/>
  <c r="BX632" i="1" s="1"/>
  <c r="AS632" i="1"/>
  <c r="AR632" i="1"/>
  <c r="AJ632" i="1"/>
  <c r="AK632" i="1" s="1"/>
  <c r="AI632" i="1"/>
  <c r="AH632" i="1" s="1"/>
  <c r="AF632" i="1"/>
  <c r="AG632" i="1" s="1"/>
  <c r="U632" i="1"/>
  <c r="G632" i="1"/>
  <c r="H632" i="1" s="1"/>
  <c r="C632" i="1"/>
  <c r="HX631" i="1"/>
  <c r="HW631" i="1"/>
  <c r="HV631" i="1"/>
  <c r="HU631" i="1"/>
  <c r="HJ631" i="1"/>
  <c r="HF631" i="1"/>
  <c r="HD631" i="1"/>
  <c r="GT631" i="1" s="1"/>
  <c r="GV631" i="1" s="1"/>
  <c r="GX631" i="1"/>
  <c r="GW631" i="1"/>
  <c r="GS631" i="1"/>
  <c r="GU631" i="1" s="1"/>
  <c r="GP631" i="1"/>
  <c r="GO631" i="1"/>
  <c r="GJ631" i="1"/>
  <c r="GH631" i="1"/>
  <c r="GC631" i="1"/>
  <c r="GB631" i="1"/>
  <c r="GA631" i="1"/>
  <c r="FZ631" i="1"/>
  <c r="FY631" i="1"/>
  <c r="FO631" i="1"/>
  <c r="EY631" i="1"/>
  <c r="ER631" i="1"/>
  <c r="EQ631" i="1"/>
  <c r="FE631" i="1" s="1"/>
  <c r="EP631" i="1"/>
  <c r="EO631" i="1"/>
  <c r="EN631" i="1"/>
  <c r="EM631" i="1"/>
  <c r="EL631" i="1"/>
  <c r="EJ631" i="1"/>
  <c r="EI631" i="1"/>
  <c r="EA631" i="1"/>
  <c r="CB631" i="1"/>
  <c r="FF631" i="1" s="1"/>
  <c r="BR631" i="1"/>
  <c r="BH631" i="1"/>
  <c r="BB631" i="1"/>
  <c r="BA631" i="1"/>
  <c r="BU631" i="1" s="1"/>
  <c r="EZ631" i="1" s="1"/>
  <c r="AS631" i="1"/>
  <c r="AR631" i="1"/>
  <c r="AK631" i="1"/>
  <c r="AJ631" i="1"/>
  <c r="AG631" i="1"/>
  <c r="AF631" i="1"/>
  <c r="U631" i="1"/>
  <c r="G631" i="1"/>
  <c r="H631" i="1" s="1"/>
  <c r="C631" i="1"/>
  <c r="HX630" i="1"/>
  <c r="HV630" i="1"/>
  <c r="HJ630" i="1"/>
  <c r="HF630" i="1"/>
  <c r="HD630" i="1"/>
  <c r="HW630" i="1" s="1"/>
  <c r="GW630" i="1"/>
  <c r="GV630" i="1"/>
  <c r="GU630" i="1"/>
  <c r="GT630" i="1"/>
  <c r="GS630" i="1"/>
  <c r="GP630" i="1"/>
  <c r="GO630" i="1"/>
  <c r="GJ630" i="1"/>
  <c r="GH630" i="1"/>
  <c r="GD630" i="1"/>
  <c r="GC630" i="1"/>
  <c r="GB630" i="1"/>
  <c r="FY630" i="1"/>
  <c r="FO630" i="1"/>
  <c r="ES630" i="1"/>
  <c r="EQ630" i="1"/>
  <c r="EM630" i="1"/>
  <c r="EL630" i="1"/>
  <c r="EJ630" i="1"/>
  <c r="EI630" i="1"/>
  <c r="EA630" i="1"/>
  <c r="EK630" i="1" s="1"/>
  <c r="DG630" i="1"/>
  <c r="DW630" i="1" s="1"/>
  <c r="CD630" i="1"/>
  <c r="CB630" i="1"/>
  <c r="FF630" i="1" s="1"/>
  <c r="BR630" i="1"/>
  <c r="BH630" i="1"/>
  <c r="BB630" i="1"/>
  <c r="BA630" i="1"/>
  <c r="AR630" i="1"/>
  <c r="AS630" i="1" s="1"/>
  <c r="AJ630" i="1"/>
  <c r="AK630" i="1" s="1"/>
  <c r="AI630" i="1"/>
  <c r="AH630" i="1" s="1"/>
  <c r="AF630" i="1"/>
  <c r="AG630" i="1" s="1"/>
  <c r="U630" i="1"/>
  <c r="H630" i="1"/>
  <c r="G630" i="1"/>
  <c r="C630" i="1"/>
  <c r="HX629" i="1"/>
  <c r="HW629" i="1"/>
  <c r="HU629" i="1"/>
  <c r="HJ629" i="1"/>
  <c r="HF629" i="1"/>
  <c r="GX629" i="1"/>
  <c r="GT629" i="1"/>
  <c r="GV629" i="1" s="1"/>
  <c r="GS629" i="1"/>
  <c r="GP629" i="1"/>
  <c r="GJ629" i="1"/>
  <c r="GH629" i="1"/>
  <c r="GE629" i="1"/>
  <c r="GD629" i="1"/>
  <c r="FY629" i="1"/>
  <c r="FO629" i="1"/>
  <c r="FM629" i="1"/>
  <c r="FK629" i="1"/>
  <c r="FF629" i="1"/>
  <c r="EQ629" i="1"/>
  <c r="FE629" i="1" s="1"/>
  <c r="EM629" i="1"/>
  <c r="EL629" i="1"/>
  <c r="EK629" i="1"/>
  <c r="EI629" i="1"/>
  <c r="DW629" i="1"/>
  <c r="DL629" i="1"/>
  <c r="CB629" i="1"/>
  <c r="BT629" i="1"/>
  <c r="BS629" i="1"/>
  <c r="BR629" i="1"/>
  <c r="BH629" i="1"/>
  <c r="BA629" i="1"/>
  <c r="BB629" i="1" s="1"/>
  <c r="AR629" i="1"/>
  <c r="AS629" i="1" s="1"/>
  <c r="AK629" i="1"/>
  <c r="AJ629" i="1"/>
  <c r="AG629" i="1"/>
  <c r="AF629" i="1"/>
  <c r="DG629" i="1" s="1"/>
  <c r="U629" i="1"/>
  <c r="G629" i="1"/>
  <c r="H629" i="1" s="1"/>
  <c r="C629" i="1"/>
  <c r="HX628" i="1"/>
  <c r="HW628" i="1"/>
  <c r="HJ628" i="1"/>
  <c r="HF628" i="1"/>
  <c r="GX628" i="1"/>
  <c r="GT628" i="1"/>
  <c r="GV628" i="1" s="1"/>
  <c r="GS628" i="1"/>
  <c r="GP628" i="1"/>
  <c r="GJ628" i="1"/>
  <c r="GH628" i="1"/>
  <c r="GE628" i="1"/>
  <c r="GD628" i="1"/>
  <c r="GA628" i="1"/>
  <c r="FZ628" i="1"/>
  <c r="FY628" i="1"/>
  <c r="FO628" i="1"/>
  <c r="FB628" i="1"/>
  <c r="ER628" i="1"/>
  <c r="EQ628" i="1"/>
  <c r="EP628" i="1"/>
  <c r="EO628" i="1"/>
  <c r="EN628" i="1"/>
  <c r="EM628" i="1"/>
  <c r="EL628" i="1"/>
  <c r="EK628" i="1"/>
  <c r="EI628" i="1"/>
  <c r="DT628" i="1"/>
  <c r="CB628" i="1"/>
  <c r="FF628" i="1" s="1"/>
  <c r="BW628" i="1"/>
  <c r="BX628" i="1" s="1"/>
  <c r="BV628" i="1"/>
  <c r="BR628" i="1"/>
  <c r="BH628" i="1"/>
  <c r="BJ628" i="1" s="1"/>
  <c r="BB628" i="1"/>
  <c r="BA628" i="1"/>
  <c r="BT628" i="1" s="1"/>
  <c r="AS628" i="1"/>
  <c r="AR628" i="1"/>
  <c r="AK628" i="1"/>
  <c r="AJ628" i="1"/>
  <c r="AF628" i="1"/>
  <c r="U628" i="1"/>
  <c r="G628" i="1"/>
  <c r="H628" i="1" s="1"/>
  <c r="C628" i="1"/>
  <c r="HX627" i="1"/>
  <c r="HW627" i="1"/>
  <c r="HJ627" i="1"/>
  <c r="HF627" i="1"/>
  <c r="GX627" i="1"/>
  <c r="GV627" i="1"/>
  <c r="GT627" i="1"/>
  <c r="GS627" i="1"/>
  <c r="GP627" i="1"/>
  <c r="GJ627" i="1"/>
  <c r="GH627" i="1"/>
  <c r="GE627" i="1"/>
  <c r="GD627" i="1"/>
  <c r="FY627" i="1"/>
  <c r="FO627" i="1"/>
  <c r="EQ627" i="1"/>
  <c r="FE627" i="1" s="1"/>
  <c r="EM627" i="1"/>
  <c r="EL627" i="1"/>
  <c r="EK627" i="1"/>
  <c r="EI627" i="1"/>
  <c r="DG627" i="1"/>
  <c r="CT627" i="1"/>
  <c r="CD627" i="1"/>
  <c r="CI627" i="1" s="1"/>
  <c r="CB627" i="1"/>
  <c r="FF627" i="1" s="1"/>
  <c r="BR627" i="1"/>
  <c r="BH627" i="1"/>
  <c r="BA627" i="1"/>
  <c r="AS627" i="1"/>
  <c r="AR627" i="1"/>
  <c r="AJ627" i="1"/>
  <c r="AK627" i="1" s="1"/>
  <c r="AI627" i="1"/>
  <c r="AH627" i="1"/>
  <c r="AG627" i="1"/>
  <c r="AF627" i="1"/>
  <c r="U627" i="1"/>
  <c r="G627" i="1"/>
  <c r="H627" i="1" s="1"/>
  <c r="C627" i="1"/>
  <c r="HX626" i="1"/>
  <c r="HW626" i="1"/>
  <c r="HU626" i="1"/>
  <c r="HJ626" i="1"/>
  <c r="HF626" i="1"/>
  <c r="GX626" i="1"/>
  <c r="GT626" i="1"/>
  <c r="GV626" i="1" s="1"/>
  <c r="GS626" i="1"/>
  <c r="GP626" i="1"/>
  <c r="GJ626" i="1"/>
  <c r="GH626" i="1"/>
  <c r="GE626" i="1"/>
  <c r="GD626" i="1"/>
  <c r="FY626" i="1"/>
  <c r="FO626" i="1"/>
  <c r="EQ626" i="1"/>
  <c r="EM626" i="1"/>
  <c r="EL626" i="1"/>
  <c r="EK626" i="1"/>
  <c r="EI626" i="1"/>
  <c r="CB626" i="1"/>
  <c r="BW626" i="1"/>
  <c r="BX626" i="1" s="1"/>
  <c r="BR626" i="1"/>
  <c r="BH626" i="1"/>
  <c r="BB626" i="1"/>
  <c r="BA626" i="1"/>
  <c r="BV626" i="1" s="1"/>
  <c r="AS626" i="1"/>
  <c r="AR626" i="1"/>
  <c r="AK626" i="1"/>
  <c r="AJ626" i="1"/>
  <c r="AF626" i="1"/>
  <c r="U626" i="1"/>
  <c r="G626" i="1"/>
  <c r="H626" i="1" s="1"/>
  <c r="C626" i="1"/>
  <c r="HX625" i="1"/>
  <c r="HV625" i="1"/>
  <c r="HJ625" i="1"/>
  <c r="HF625" i="1"/>
  <c r="HD625" i="1"/>
  <c r="HW625" i="1" s="1"/>
  <c r="GW625" i="1"/>
  <c r="GV625" i="1"/>
  <c r="GU625" i="1"/>
  <c r="GT625" i="1"/>
  <c r="GS625" i="1"/>
  <c r="GP625" i="1"/>
  <c r="GO625" i="1"/>
  <c r="GJ625" i="1"/>
  <c r="GH625" i="1"/>
  <c r="GD625" i="1"/>
  <c r="GC625" i="1"/>
  <c r="GB625" i="1"/>
  <c r="FY625" i="1"/>
  <c r="FO625" i="1"/>
  <c r="ES625" i="1"/>
  <c r="EQ625" i="1"/>
  <c r="FE625" i="1" s="1"/>
  <c r="EM625" i="1"/>
  <c r="EL625" i="1"/>
  <c r="EJ625" i="1"/>
  <c r="EI625" i="1"/>
  <c r="EA625" i="1"/>
  <c r="EK625" i="1" s="1"/>
  <c r="DG625" i="1"/>
  <c r="DW625" i="1" s="1"/>
  <c r="CD625" i="1"/>
  <c r="CB625" i="1"/>
  <c r="BR625" i="1"/>
  <c r="BH625" i="1"/>
  <c r="BB625" i="1"/>
  <c r="BA625" i="1"/>
  <c r="AR625" i="1"/>
  <c r="AS625" i="1" s="1"/>
  <c r="AJ625" i="1"/>
  <c r="AK625" i="1" s="1"/>
  <c r="AI625" i="1"/>
  <c r="AH625" i="1" s="1"/>
  <c r="AF625" i="1"/>
  <c r="AG625" i="1" s="1"/>
  <c r="U625" i="1"/>
  <c r="H625" i="1"/>
  <c r="G625" i="1"/>
  <c r="C625" i="1"/>
  <c r="HX624" i="1"/>
  <c r="HV624" i="1"/>
  <c r="HU624" i="1"/>
  <c r="HJ624" i="1"/>
  <c r="HF624" i="1"/>
  <c r="HD624" i="1"/>
  <c r="GX624" i="1" s="1"/>
  <c r="GW624" i="1"/>
  <c r="GS624" i="1"/>
  <c r="GU624" i="1" s="1"/>
  <c r="GP624" i="1"/>
  <c r="GO624" i="1"/>
  <c r="GJ624" i="1"/>
  <c r="GH624" i="1"/>
  <c r="GE624" i="1"/>
  <c r="GD624" i="1"/>
  <c r="GC624" i="1"/>
  <c r="GB624" i="1"/>
  <c r="GA624" i="1"/>
  <c r="FZ624" i="1"/>
  <c r="FY624" i="1"/>
  <c r="FO624" i="1"/>
  <c r="FE624" i="1"/>
  <c r="FD624" i="1"/>
  <c r="EZ624" i="1"/>
  <c r="EY624" i="1"/>
  <c r="ER624" i="1"/>
  <c r="EQ624" i="1"/>
  <c r="EP624" i="1"/>
  <c r="EO624" i="1"/>
  <c r="EN624" i="1"/>
  <c r="EM624" i="1"/>
  <c r="EL624" i="1"/>
  <c r="EK624" i="1"/>
  <c r="EJ624" i="1"/>
  <c r="EI624" i="1"/>
  <c r="EA624" i="1"/>
  <c r="CB624" i="1"/>
  <c r="FF624" i="1" s="1"/>
  <c r="CA624" i="1"/>
  <c r="FC624" i="1" s="1"/>
  <c r="BZ624" i="1"/>
  <c r="BX624" i="1"/>
  <c r="BW624" i="1"/>
  <c r="BU624" i="1"/>
  <c r="BR624" i="1"/>
  <c r="BH624" i="1"/>
  <c r="BB624" i="1"/>
  <c r="BA624" i="1"/>
  <c r="AK624" i="1"/>
  <c r="AJ624" i="1"/>
  <c r="AF624" i="1"/>
  <c r="U624" i="1"/>
  <c r="G624" i="1"/>
  <c r="H624" i="1" s="1"/>
  <c r="C624" i="1"/>
  <c r="HX623" i="1"/>
  <c r="HV623" i="1"/>
  <c r="HJ623" i="1"/>
  <c r="HF623" i="1"/>
  <c r="HD623" i="1"/>
  <c r="HW623" i="1" s="1"/>
  <c r="GW623" i="1"/>
  <c r="GV623" i="1"/>
  <c r="GU623" i="1"/>
  <c r="GT623" i="1"/>
  <c r="GS623" i="1"/>
  <c r="GP623" i="1"/>
  <c r="GO623" i="1"/>
  <c r="GJ623" i="1"/>
  <c r="GH623" i="1"/>
  <c r="GD623" i="1"/>
  <c r="GC623" i="1"/>
  <c r="GB623" i="1"/>
  <c r="FY623" i="1"/>
  <c r="FO623" i="1"/>
  <c r="ES623" i="1"/>
  <c r="EQ623" i="1"/>
  <c r="FE623" i="1" s="1"/>
  <c r="EM623" i="1"/>
  <c r="EL623" i="1"/>
  <c r="EJ623" i="1"/>
  <c r="EI623" i="1"/>
  <c r="EA623" i="1"/>
  <c r="EK623" i="1" s="1"/>
  <c r="DG623" i="1"/>
  <c r="DW623" i="1" s="1"/>
  <c r="CE623" i="1"/>
  <c r="CD623" i="1"/>
  <c r="CB623" i="1"/>
  <c r="BW623" i="1"/>
  <c r="BX623" i="1" s="1"/>
  <c r="BR623" i="1"/>
  <c r="BH623" i="1"/>
  <c r="BB623" i="1"/>
  <c r="BA623" i="1"/>
  <c r="AJ623" i="1"/>
  <c r="AK623" i="1" s="1"/>
  <c r="AI623" i="1"/>
  <c r="AH623" i="1"/>
  <c r="AG623" i="1"/>
  <c r="AF623" i="1"/>
  <c r="U623" i="1"/>
  <c r="G623" i="1"/>
  <c r="H623" i="1" s="1"/>
  <c r="C623" i="1"/>
  <c r="HX622" i="1"/>
  <c r="HW622" i="1"/>
  <c r="HV622" i="1"/>
  <c r="HJ622" i="1"/>
  <c r="HF622" i="1"/>
  <c r="HD622" i="1"/>
  <c r="GT622" i="1" s="1"/>
  <c r="GV622" i="1" s="1"/>
  <c r="GX622" i="1"/>
  <c r="GW622" i="1"/>
  <c r="GS622" i="1"/>
  <c r="GU622" i="1" s="1"/>
  <c r="GP622" i="1"/>
  <c r="GO622" i="1"/>
  <c r="GJ622" i="1"/>
  <c r="GH622" i="1"/>
  <c r="GE622" i="1"/>
  <c r="GC622" i="1"/>
  <c r="GB622" i="1"/>
  <c r="FY622" i="1"/>
  <c r="FO622" i="1"/>
  <c r="FF622" i="1"/>
  <c r="FE622" i="1"/>
  <c r="ET622" i="1"/>
  <c r="ES622" i="1"/>
  <c r="EU622" i="1" s="1"/>
  <c r="EV622" i="1" s="1"/>
  <c r="EQ622" i="1"/>
  <c r="EM622" i="1"/>
  <c r="EL622" i="1"/>
  <c r="EK622" i="1"/>
  <c r="FA622" i="1" s="1"/>
  <c r="EJ622" i="1"/>
  <c r="EI622" i="1"/>
  <c r="EA622" i="1"/>
  <c r="GD622" i="1" s="1"/>
  <c r="DW622" i="1"/>
  <c r="DI622" i="1"/>
  <c r="DH622" i="1"/>
  <c r="DG622" i="1"/>
  <c r="DL622" i="1" s="1"/>
  <c r="CT622" i="1"/>
  <c r="CI622" i="1"/>
  <c r="CF622" i="1"/>
  <c r="CE622" i="1"/>
  <c r="CD622" i="1"/>
  <c r="CB622" i="1"/>
  <c r="BW622" i="1"/>
  <c r="BX622" i="1" s="1"/>
  <c r="BV622" i="1"/>
  <c r="FB622" i="1" s="1"/>
  <c r="BT622" i="1"/>
  <c r="BR622" i="1"/>
  <c r="BH622" i="1"/>
  <c r="BA622" i="1"/>
  <c r="H622" i="1"/>
  <c r="G622" i="1"/>
  <c r="C622" i="1"/>
  <c r="HX621" i="1"/>
  <c r="HV621" i="1"/>
  <c r="HJ621" i="1"/>
  <c r="HF621" i="1"/>
  <c r="HD621" i="1"/>
  <c r="HW621" i="1" s="1"/>
  <c r="GW621" i="1"/>
  <c r="GV621" i="1"/>
  <c r="GT621" i="1"/>
  <c r="GS621" i="1"/>
  <c r="GU621" i="1" s="1"/>
  <c r="GP621" i="1"/>
  <c r="GO621" i="1"/>
  <c r="GJ621" i="1"/>
  <c r="GH621" i="1"/>
  <c r="GC621" i="1"/>
  <c r="GB621" i="1"/>
  <c r="GA621" i="1"/>
  <c r="FZ621" i="1"/>
  <c r="FY621" i="1"/>
  <c r="FO621" i="1"/>
  <c r="FD621" i="1"/>
  <c r="FC621" i="1"/>
  <c r="ET621" i="1"/>
  <c r="ES621" i="1"/>
  <c r="ER621" i="1"/>
  <c r="EQ621" i="1"/>
  <c r="EP621" i="1"/>
  <c r="EO621" i="1"/>
  <c r="EN621" i="1"/>
  <c r="EM621" i="1"/>
  <c r="EL621" i="1"/>
  <c r="EJ621" i="1"/>
  <c r="EI621" i="1"/>
  <c r="EA621" i="1"/>
  <c r="GE621" i="1" s="1"/>
  <c r="DT621" i="1"/>
  <c r="DG621" i="1"/>
  <c r="CD621" i="1"/>
  <c r="CT621" i="1" s="1"/>
  <c r="CB621" i="1"/>
  <c r="FF621" i="1" s="1"/>
  <c r="CA621" i="1"/>
  <c r="BZ621" i="1"/>
  <c r="BX621" i="1"/>
  <c r="BW621" i="1"/>
  <c r="BT621" i="1"/>
  <c r="BS621" i="1"/>
  <c r="BR621" i="1"/>
  <c r="BJ621" i="1"/>
  <c r="BH621" i="1"/>
  <c r="BA621" i="1"/>
  <c r="BB621" i="1" s="1"/>
  <c r="H621" i="1"/>
  <c r="G621" i="1"/>
  <c r="C621" i="1"/>
  <c r="HX620" i="1"/>
  <c r="HV620" i="1"/>
  <c r="HJ620" i="1"/>
  <c r="HF620" i="1"/>
  <c r="HD620" i="1"/>
  <c r="GX620" i="1"/>
  <c r="GW620" i="1"/>
  <c r="GS620" i="1"/>
  <c r="GU620" i="1" s="1"/>
  <c r="GP620" i="1"/>
  <c r="GO620" i="1"/>
  <c r="GJ620" i="1"/>
  <c r="GH620" i="1"/>
  <c r="GE620" i="1"/>
  <c r="GD620" i="1"/>
  <c r="GC620" i="1"/>
  <c r="GB620" i="1"/>
  <c r="FY620" i="1"/>
  <c r="FO620" i="1"/>
  <c r="EQ620" i="1"/>
  <c r="EM620" i="1"/>
  <c r="EL620" i="1"/>
  <c r="EK620" i="1"/>
  <c r="EJ620" i="1"/>
  <c r="EI620" i="1"/>
  <c r="EA620" i="1"/>
  <c r="DG620" i="1"/>
  <c r="CT620" i="1"/>
  <c r="CI620" i="1"/>
  <c r="CD620" i="1"/>
  <c r="CF620" i="1" s="1"/>
  <c r="CB620" i="1"/>
  <c r="FF620" i="1" s="1"/>
  <c r="BX620" i="1"/>
  <c r="BW620" i="1"/>
  <c r="BR620" i="1"/>
  <c r="BH620" i="1"/>
  <c r="BB620" i="1"/>
  <c r="BA620" i="1"/>
  <c r="H620" i="1"/>
  <c r="G620" i="1"/>
  <c r="C620" i="1"/>
  <c r="HX619" i="1"/>
  <c r="HW619" i="1"/>
  <c r="HV619" i="1"/>
  <c r="HJ619" i="1"/>
  <c r="HF619" i="1"/>
  <c r="HD619" i="1"/>
  <c r="GX619" i="1"/>
  <c r="GW619" i="1"/>
  <c r="GT619" i="1"/>
  <c r="GV619" i="1" s="1"/>
  <c r="GS619" i="1"/>
  <c r="GU619" i="1" s="1"/>
  <c r="GP619" i="1"/>
  <c r="GO619" i="1"/>
  <c r="GJ619" i="1"/>
  <c r="GH619" i="1"/>
  <c r="GC619" i="1"/>
  <c r="GB619" i="1"/>
  <c r="FY619" i="1"/>
  <c r="FO619" i="1"/>
  <c r="EQ619" i="1"/>
  <c r="FE619" i="1" s="1"/>
  <c r="EM619" i="1"/>
  <c r="EL619" i="1"/>
  <c r="EJ619" i="1"/>
  <c r="EI619" i="1"/>
  <c r="EA619" i="1"/>
  <c r="EK619" i="1" s="1"/>
  <c r="DW619" i="1"/>
  <c r="DL619" i="1"/>
  <c r="DI619" i="1"/>
  <c r="DH619" i="1"/>
  <c r="DG619" i="1"/>
  <c r="CT619" i="1"/>
  <c r="CD619" i="1"/>
  <c r="CB619" i="1"/>
  <c r="BW619" i="1"/>
  <c r="BX619" i="1" s="1"/>
  <c r="BR619" i="1"/>
  <c r="BH619" i="1"/>
  <c r="BA619" i="1"/>
  <c r="H619" i="1"/>
  <c r="G619" i="1"/>
  <c r="C619" i="1"/>
  <c r="HX618" i="1"/>
  <c r="HW618" i="1"/>
  <c r="HV618" i="1"/>
  <c r="HJ618" i="1"/>
  <c r="HF618" i="1"/>
  <c r="HD618" i="1"/>
  <c r="GX618" i="1" s="1"/>
  <c r="GW618" i="1"/>
  <c r="GT618" i="1"/>
  <c r="GV618" i="1" s="1"/>
  <c r="GS618" i="1"/>
  <c r="GU618" i="1" s="1"/>
  <c r="GP618" i="1"/>
  <c r="GO618" i="1"/>
  <c r="GJ618" i="1"/>
  <c r="GH618" i="1"/>
  <c r="GC618" i="1"/>
  <c r="GB618" i="1"/>
  <c r="FY618" i="1"/>
  <c r="FO618" i="1"/>
  <c r="EQ618" i="1"/>
  <c r="EM618" i="1"/>
  <c r="EL618" i="1"/>
  <c r="EJ618" i="1"/>
  <c r="EY618" i="1" s="1"/>
  <c r="EI618" i="1"/>
  <c r="EA618" i="1"/>
  <c r="DW618" i="1"/>
  <c r="DG618" i="1"/>
  <c r="DL618" i="1" s="1"/>
  <c r="CT618" i="1"/>
  <c r="CI618" i="1"/>
  <c r="CF618" i="1"/>
  <c r="CE618" i="1"/>
  <c r="CD618" i="1"/>
  <c r="CB618" i="1"/>
  <c r="FF618" i="1" s="1"/>
  <c r="BW618" i="1"/>
  <c r="BX618" i="1" s="1"/>
  <c r="BV618" i="1"/>
  <c r="BU618" i="1"/>
  <c r="EZ618" i="1" s="1"/>
  <c r="BT618" i="1"/>
  <c r="BR618" i="1"/>
  <c r="BH618" i="1"/>
  <c r="BA618" i="1"/>
  <c r="HU618" i="1" s="1"/>
  <c r="H618" i="1"/>
  <c r="G618" i="1"/>
  <c r="C618" i="1"/>
  <c r="HX617" i="1"/>
  <c r="HV617" i="1"/>
  <c r="HJ617" i="1"/>
  <c r="HF617" i="1"/>
  <c r="HD617" i="1"/>
  <c r="GW617" i="1"/>
  <c r="GU617" i="1"/>
  <c r="GS617" i="1"/>
  <c r="GP617" i="1"/>
  <c r="GO617" i="1"/>
  <c r="GJ617" i="1"/>
  <c r="GH617" i="1"/>
  <c r="GE617" i="1"/>
  <c r="GD617" i="1"/>
  <c r="GC617" i="1"/>
  <c r="GB617" i="1"/>
  <c r="GA617" i="1"/>
  <c r="FZ617" i="1"/>
  <c r="FY617" i="1"/>
  <c r="FO617" i="1"/>
  <c r="FF617" i="1"/>
  <c r="FE617" i="1"/>
  <c r="ER617" i="1"/>
  <c r="EQ617" i="1"/>
  <c r="EP617" i="1"/>
  <c r="FC617" i="1" s="1"/>
  <c r="EO617" i="1"/>
  <c r="EN617" i="1"/>
  <c r="EM617" i="1"/>
  <c r="EL617" i="1"/>
  <c r="EK617" i="1"/>
  <c r="EJ617" i="1"/>
  <c r="EI617" i="1"/>
  <c r="EA617" i="1"/>
  <c r="DL617" i="1"/>
  <c r="DI617" i="1"/>
  <c r="DH617" i="1"/>
  <c r="DG617" i="1"/>
  <c r="DW617" i="1" s="1"/>
  <c r="CT617" i="1"/>
  <c r="CF617" i="1"/>
  <c r="CE617" i="1"/>
  <c r="CD617" i="1"/>
  <c r="CI617" i="1" s="1"/>
  <c r="CB617" i="1"/>
  <c r="CA617" i="1"/>
  <c r="BZ617" i="1"/>
  <c r="BW617" i="1"/>
  <c r="BX617" i="1" s="1"/>
  <c r="BR617" i="1"/>
  <c r="BH617" i="1"/>
  <c r="BA617" i="1"/>
  <c r="H617" i="1"/>
  <c r="G617" i="1"/>
  <c r="C617" i="1"/>
  <c r="HX616" i="1"/>
  <c r="HW616" i="1"/>
  <c r="HV616" i="1"/>
  <c r="HJ616" i="1"/>
  <c r="HF616" i="1"/>
  <c r="HD616" i="1"/>
  <c r="GX616" i="1" s="1"/>
  <c r="GW616" i="1"/>
  <c r="GT616" i="1"/>
  <c r="GV616" i="1" s="1"/>
  <c r="GS616" i="1"/>
  <c r="GU616" i="1" s="1"/>
  <c r="GP616" i="1"/>
  <c r="GO616" i="1"/>
  <c r="GJ616" i="1"/>
  <c r="GH616" i="1"/>
  <c r="GC616" i="1"/>
  <c r="GB616" i="1"/>
  <c r="FY616" i="1"/>
  <c r="FO616" i="1"/>
  <c r="EQ616" i="1"/>
  <c r="EM616" i="1"/>
  <c r="EL616" i="1"/>
  <c r="EJ616" i="1"/>
  <c r="EI616" i="1"/>
  <c r="EA616" i="1"/>
  <c r="DW616" i="1"/>
  <c r="DG616" i="1"/>
  <c r="DL616" i="1" s="1"/>
  <c r="CT616" i="1"/>
  <c r="CI616" i="1"/>
  <c r="CF616" i="1"/>
  <c r="CE616" i="1"/>
  <c r="CD616" i="1"/>
  <c r="CB616" i="1"/>
  <c r="FF616" i="1" s="1"/>
  <c r="BW616" i="1"/>
  <c r="BX616" i="1" s="1"/>
  <c r="BV616" i="1"/>
  <c r="BU616" i="1"/>
  <c r="EZ616" i="1" s="1"/>
  <c r="BT616" i="1"/>
  <c r="BR616" i="1"/>
  <c r="BH616" i="1"/>
  <c r="BA616" i="1"/>
  <c r="HU616" i="1" s="1"/>
  <c r="H616" i="1"/>
  <c r="G616" i="1"/>
  <c r="C616" i="1"/>
  <c r="HX615" i="1"/>
  <c r="HV615" i="1"/>
  <c r="HJ615" i="1"/>
  <c r="HF615" i="1"/>
  <c r="HD615" i="1"/>
  <c r="GW615" i="1"/>
  <c r="GU615" i="1"/>
  <c r="GS615" i="1"/>
  <c r="GP615" i="1"/>
  <c r="GO615" i="1"/>
  <c r="GJ615" i="1"/>
  <c r="GH615" i="1"/>
  <c r="GD615" i="1"/>
  <c r="GC615" i="1"/>
  <c r="GB615" i="1"/>
  <c r="FY615" i="1"/>
  <c r="FO615" i="1"/>
  <c r="EQ615" i="1"/>
  <c r="FE615" i="1" s="1"/>
  <c r="EM615" i="1"/>
  <c r="EL615" i="1"/>
  <c r="EJ615" i="1"/>
  <c r="EI615" i="1"/>
  <c r="EA615" i="1"/>
  <c r="EK615" i="1" s="1"/>
  <c r="DG615" i="1"/>
  <c r="CT615" i="1"/>
  <c r="CD615" i="1"/>
  <c r="CI615" i="1" s="1"/>
  <c r="CB615" i="1"/>
  <c r="FF615" i="1" s="1"/>
  <c r="BW615" i="1"/>
  <c r="BX615" i="1" s="1"/>
  <c r="BR615" i="1"/>
  <c r="BH615" i="1"/>
  <c r="BA615" i="1"/>
  <c r="G615" i="1"/>
  <c r="H615" i="1" s="1"/>
  <c r="C615" i="1"/>
  <c r="HX614" i="1"/>
  <c r="HV614" i="1"/>
  <c r="HJ614" i="1"/>
  <c r="HF614" i="1"/>
  <c r="HD614" i="1"/>
  <c r="GT614" i="1" s="1"/>
  <c r="GV614" i="1" s="1"/>
  <c r="GW614" i="1"/>
  <c r="GU614" i="1"/>
  <c r="GS614" i="1"/>
  <c r="GP614" i="1"/>
  <c r="GO614" i="1"/>
  <c r="GJ614" i="1"/>
  <c r="GH614" i="1"/>
  <c r="GD614" i="1"/>
  <c r="GC614" i="1"/>
  <c r="GB614" i="1"/>
  <c r="GA614" i="1"/>
  <c r="FZ614" i="1"/>
  <c r="FY614" i="1"/>
  <c r="FO614" i="1"/>
  <c r="FF614" i="1"/>
  <c r="EZ614" i="1"/>
  <c r="ER614" i="1"/>
  <c r="EQ614" i="1"/>
  <c r="FE614" i="1" s="1"/>
  <c r="EP614" i="1"/>
  <c r="EO614" i="1"/>
  <c r="EN614" i="1"/>
  <c r="EM614" i="1"/>
  <c r="EL614" i="1"/>
  <c r="EK614" i="1"/>
  <c r="EJ614" i="1"/>
  <c r="EY614" i="1" s="1"/>
  <c r="EI614" i="1"/>
  <c r="EA614" i="1"/>
  <c r="GE614" i="1" s="1"/>
  <c r="DT614" i="1"/>
  <c r="CB614" i="1"/>
  <c r="BW614" i="1"/>
  <c r="BX614" i="1" s="1"/>
  <c r="BV614" i="1"/>
  <c r="BU614" i="1"/>
  <c r="BR614" i="1"/>
  <c r="BH614" i="1"/>
  <c r="BJ614" i="1" s="1"/>
  <c r="BB614" i="1"/>
  <c r="BA614" i="1"/>
  <c r="ET614" i="1" s="1"/>
  <c r="AS614" i="1"/>
  <c r="AR614" i="1"/>
  <c r="AK614" i="1"/>
  <c r="AJ614" i="1"/>
  <c r="AF614" i="1"/>
  <c r="U614" i="1"/>
  <c r="G614" i="1"/>
  <c r="H614" i="1" s="1"/>
  <c r="C614" i="1"/>
  <c r="HW613" i="1"/>
  <c r="HU613" i="1"/>
  <c r="HJ613" i="1"/>
  <c r="HF613" i="1"/>
  <c r="GX613" i="1"/>
  <c r="GT613" i="1"/>
  <c r="GV613" i="1" s="1"/>
  <c r="GP613" i="1"/>
  <c r="GJ613" i="1"/>
  <c r="GH613" i="1"/>
  <c r="GE613" i="1"/>
  <c r="GD613" i="1"/>
  <c r="FY613" i="1"/>
  <c r="FO613" i="1"/>
  <c r="FF613" i="1"/>
  <c r="FE613" i="1"/>
  <c r="EQ613" i="1"/>
  <c r="EL613" i="1"/>
  <c r="EK613" i="1"/>
  <c r="EI613" i="1"/>
  <c r="DG613" i="1"/>
  <c r="CD613" i="1"/>
  <c r="CB613" i="1"/>
  <c r="BR613" i="1"/>
  <c r="BH613" i="1"/>
  <c r="BB613" i="1"/>
  <c r="BA613" i="1"/>
  <c r="ES613" i="1" s="1"/>
  <c r="AK613" i="1"/>
  <c r="AJ613" i="1"/>
  <c r="AF613" i="1"/>
  <c r="U613" i="1"/>
  <c r="G613" i="1"/>
  <c r="H613" i="1" s="1"/>
  <c r="C613" i="1"/>
  <c r="HX612" i="1"/>
  <c r="HW612" i="1"/>
  <c r="HJ612" i="1"/>
  <c r="HF612" i="1"/>
  <c r="GX612" i="1"/>
  <c r="GV612" i="1"/>
  <c r="GT612" i="1"/>
  <c r="GP612" i="1"/>
  <c r="GK612" i="1"/>
  <c r="GY612" i="1" s="1"/>
  <c r="GJ612" i="1"/>
  <c r="GH612" i="1"/>
  <c r="GE612" i="1"/>
  <c r="GD612" i="1"/>
  <c r="FY612" i="1"/>
  <c r="FO612" i="1"/>
  <c r="FF612" i="1"/>
  <c r="EQ612" i="1"/>
  <c r="FE612" i="1" s="1"/>
  <c r="EM612" i="1"/>
  <c r="EL612" i="1"/>
  <c r="EK612" i="1"/>
  <c r="EI612" i="1"/>
  <c r="DW612" i="1"/>
  <c r="DG612" i="1"/>
  <c r="CB612" i="1"/>
  <c r="BS612" i="1"/>
  <c r="BR612" i="1"/>
  <c r="BH612" i="1"/>
  <c r="BA612" i="1"/>
  <c r="AJ612" i="1"/>
  <c r="AK612" i="1" s="1"/>
  <c r="AF612" i="1"/>
  <c r="AI612" i="1" s="1"/>
  <c r="AH612" i="1" s="1"/>
  <c r="U612" i="1"/>
  <c r="H612" i="1"/>
  <c r="G612" i="1"/>
  <c r="C612" i="1"/>
  <c r="HX611" i="1"/>
  <c r="HV611" i="1"/>
  <c r="HJ611" i="1"/>
  <c r="HF611" i="1"/>
  <c r="HD611" i="1"/>
  <c r="GW611" i="1"/>
  <c r="GU611" i="1"/>
  <c r="GS611" i="1"/>
  <c r="GP611" i="1"/>
  <c r="GO611" i="1"/>
  <c r="GJ611" i="1"/>
  <c r="GH611" i="1"/>
  <c r="GC611" i="1"/>
  <c r="GB611" i="1"/>
  <c r="FY611" i="1"/>
  <c r="FO611" i="1"/>
  <c r="EQ611" i="1"/>
  <c r="FE611" i="1" s="1"/>
  <c r="EM611" i="1"/>
  <c r="EL611" i="1"/>
  <c r="EJ611" i="1"/>
  <c r="EI611" i="1"/>
  <c r="EA611" i="1"/>
  <c r="DG611" i="1"/>
  <c r="CD611" i="1"/>
  <c r="CB611" i="1"/>
  <c r="FF611" i="1" s="1"/>
  <c r="BR611" i="1"/>
  <c r="BH611" i="1"/>
  <c r="BB611" i="1"/>
  <c r="BA611" i="1"/>
  <c r="AR611" i="1"/>
  <c r="AS611" i="1" s="1"/>
  <c r="AJ611" i="1"/>
  <c r="AK611" i="1" s="1"/>
  <c r="AI611" i="1"/>
  <c r="AH611" i="1" s="1"/>
  <c r="AF611" i="1"/>
  <c r="AG611" i="1" s="1"/>
  <c r="U611" i="1"/>
  <c r="G611" i="1"/>
  <c r="H611" i="1" s="1"/>
  <c r="C611" i="1"/>
  <c r="HX610" i="1"/>
  <c r="HW610" i="1"/>
  <c r="HV610" i="1"/>
  <c r="HJ610" i="1"/>
  <c r="HF610" i="1"/>
  <c r="HD610" i="1"/>
  <c r="GX610" i="1"/>
  <c r="GW610" i="1"/>
  <c r="GT610" i="1"/>
  <c r="GV610" i="1" s="1"/>
  <c r="GS610" i="1"/>
  <c r="GU610" i="1" s="1"/>
  <c r="GP610" i="1"/>
  <c r="GO610" i="1"/>
  <c r="GJ610" i="1"/>
  <c r="GH610" i="1"/>
  <c r="GC610" i="1"/>
  <c r="GB610" i="1"/>
  <c r="GA610" i="1"/>
  <c r="FZ610" i="1"/>
  <c r="FY610" i="1"/>
  <c r="FO610" i="1"/>
  <c r="FF610" i="1"/>
  <c r="FE610" i="1"/>
  <c r="ER610" i="1"/>
  <c r="EQ610" i="1"/>
  <c r="EP610" i="1"/>
  <c r="EO610" i="1"/>
  <c r="EN610" i="1"/>
  <c r="EM610" i="1"/>
  <c r="EL610" i="1"/>
  <c r="EJ610" i="1"/>
  <c r="EI610" i="1"/>
  <c r="EA610" i="1"/>
  <c r="GE610" i="1" s="1"/>
  <c r="CD610" i="1"/>
  <c r="CB610" i="1"/>
  <c r="BR610" i="1"/>
  <c r="BH610" i="1"/>
  <c r="BA610" i="1"/>
  <c r="AR610" i="1"/>
  <c r="AS610" i="1" s="1"/>
  <c r="AK610" i="1"/>
  <c r="AJ610" i="1"/>
  <c r="AH610" i="1"/>
  <c r="AG610" i="1"/>
  <c r="AF610" i="1"/>
  <c r="AI610" i="1" s="1"/>
  <c r="U610" i="1"/>
  <c r="G610" i="1"/>
  <c r="H610" i="1" s="1"/>
  <c r="C610" i="1"/>
  <c r="HX609" i="1"/>
  <c r="HW609" i="1"/>
  <c r="HV609" i="1"/>
  <c r="HU609" i="1"/>
  <c r="HJ609" i="1"/>
  <c r="HF609" i="1"/>
  <c r="HD609" i="1"/>
  <c r="GX609" i="1"/>
  <c r="GW609" i="1"/>
  <c r="GV609" i="1"/>
  <c r="GU609" i="1"/>
  <c r="GT609" i="1"/>
  <c r="GS609" i="1"/>
  <c r="GP609" i="1"/>
  <c r="GO609" i="1"/>
  <c r="GJ609" i="1"/>
  <c r="GH609" i="1"/>
  <c r="GF609" i="1"/>
  <c r="GC609" i="1"/>
  <c r="GB609" i="1"/>
  <c r="FY609" i="1"/>
  <c r="FO609" i="1"/>
  <c r="FF609" i="1"/>
  <c r="FE609" i="1"/>
  <c r="EZ609" i="1"/>
  <c r="EY609" i="1"/>
  <c r="EQ609" i="1"/>
  <c r="EM609" i="1"/>
  <c r="EL609" i="1"/>
  <c r="EK609" i="1"/>
  <c r="EJ609" i="1"/>
  <c r="EI609" i="1"/>
  <c r="EA609" i="1"/>
  <c r="GE609" i="1" s="1"/>
  <c r="DW609" i="1"/>
  <c r="DL609" i="1"/>
  <c r="CB609" i="1"/>
  <c r="BU609" i="1"/>
  <c r="BT609" i="1"/>
  <c r="BS609" i="1"/>
  <c r="BR609" i="1"/>
  <c r="BH609" i="1"/>
  <c r="BA609" i="1"/>
  <c r="BB609" i="1" s="1"/>
  <c r="AR609" i="1"/>
  <c r="AS609" i="1" s="1"/>
  <c r="BW609" i="1" s="1"/>
  <c r="BX609" i="1" s="1"/>
  <c r="AJ609" i="1"/>
  <c r="AK609" i="1" s="1"/>
  <c r="AF609" i="1"/>
  <c r="DG609" i="1" s="1"/>
  <c r="DH609" i="1" s="1"/>
  <c r="U609" i="1"/>
  <c r="G609" i="1"/>
  <c r="H609" i="1" s="1"/>
  <c r="C609" i="1"/>
  <c r="HX608" i="1"/>
  <c r="HV608" i="1"/>
  <c r="HJ608" i="1"/>
  <c r="HF608" i="1"/>
  <c r="HD608" i="1"/>
  <c r="HW608" i="1" s="1"/>
  <c r="GE608" i="1"/>
  <c r="GD608" i="1"/>
  <c r="GC608" i="1"/>
  <c r="GB608" i="1"/>
  <c r="FY608" i="1"/>
  <c r="FO608" i="1"/>
  <c r="ET608" i="1"/>
  <c r="ES608" i="1"/>
  <c r="EQ608" i="1"/>
  <c r="EM608" i="1"/>
  <c r="EL608" i="1"/>
  <c r="EJ608" i="1"/>
  <c r="EI608" i="1"/>
  <c r="EA608" i="1"/>
  <c r="EK608" i="1" s="1"/>
  <c r="DG608" i="1"/>
  <c r="DW608" i="1" s="1"/>
  <c r="CE608" i="1"/>
  <c r="CD608" i="1"/>
  <c r="CB608" i="1"/>
  <c r="BR608" i="1"/>
  <c r="BH608" i="1"/>
  <c r="BB608" i="1"/>
  <c r="BA608" i="1"/>
  <c r="AR608" i="1"/>
  <c r="AK608" i="1"/>
  <c r="AJ608" i="1"/>
  <c r="AF608" i="1"/>
  <c r="AI608" i="1" s="1"/>
  <c r="AH608" i="1" s="1"/>
  <c r="U608" i="1"/>
  <c r="G608" i="1"/>
  <c r="H608" i="1" s="1"/>
  <c r="C608" i="1"/>
  <c r="HX607" i="1"/>
  <c r="HV607" i="1"/>
  <c r="HU607" i="1"/>
  <c r="HJ607" i="1"/>
  <c r="HF607" i="1"/>
  <c r="HD607" i="1"/>
  <c r="HW607" i="1" s="1"/>
  <c r="GR607" i="1"/>
  <c r="GD607" i="1"/>
  <c r="GC607" i="1"/>
  <c r="GB607" i="1"/>
  <c r="GA607" i="1"/>
  <c r="FZ607" i="1"/>
  <c r="FY607" i="1"/>
  <c r="FP607" i="1"/>
  <c r="FO607" i="1"/>
  <c r="FK607" i="1"/>
  <c r="ET607" i="1"/>
  <c r="ES607" i="1"/>
  <c r="ER607" i="1"/>
  <c r="EQ607" i="1"/>
  <c r="FF607" i="1" s="1"/>
  <c r="EP607" i="1"/>
  <c r="FC607" i="1" s="1"/>
  <c r="EO607" i="1"/>
  <c r="EN607" i="1"/>
  <c r="EM607" i="1"/>
  <c r="EL607" i="1"/>
  <c r="EK607" i="1"/>
  <c r="EJ607" i="1"/>
  <c r="EZ607" i="1" s="1"/>
  <c r="EI607" i="1"/>
  <c r="EA607" i="1"/>
  <c r="GE607" i="1" s="1"/>
  <c r="DT607" i="1"/>
  <c r="DL607" i="1"/>
  <c r="DI607" i="1"/>
  <c r="DH607" i="1"/>
  <c r="DG607" i="1"/>
  <c r="DW607" i="1" s="1"/>
  <c r="CT607" i="1"/>
  <c r="CI607" i="1"/>
  <c r="CF607" i="1"/>
  <c r="CD607" i="1"/>
  <c r="CE607" i="1" s="1"/>
  <c r="CB607" i="1"/>
  <c r="CA607" i="1"/>
  <c r="BZ607" i="1"/>
  <c r="BU607" i="1"/>
  <c r="BT607" i="1"/>
  <c r="BS607" i="1"/>
  <c r="GK607" i="1" s="1"/>
  <c r="BR607" i="1"/>
  <c r="BH607" i="1"/>
  <c r="BJ607" i="1" s="1"/>
  <c r="BB607" i="1"/>
  <c r="BA607" i="1"/>
  <c r="AR607" i="1"/>
  <c r="AS607" i="1" s="1"/>
  <c r="BW607" i="1" s="1"/>
  <c r="BX607" i="1" s="1"/>
  <c r="AJ607" i="1"/>
  <c r="AK607" i="1" s="1"/>
  <c r="AI607" i="1"/>
  <c r="AH607" i="1" s="1"/>
  <c r="AG607" i="1"/>
  <c r="AF607" i="1"/>
  <c r="U607" i="1"/>
  <c r="H607" i="1"/>
  <c r="G607" i="1"/>
  <c r="C607" i="1"/>
  <c r="HX606" i="1"/>
  <c r="HW606" i="1"/>
  <c r="HV606" i="1"/>
  <c r="HJ606" i="1"/>
  <c r="HF606" i="1"/>
  <c r="HD606" i="1"/>
  <c r="GX606" i="1" s="1"/>
  <c r="GW606" i="1"/>
  <c r="GS606" i="1"/>
  <c r="GU606" i="1" s="1"/>
  <c r="GP606" i="1"/>
  <c r="GO606" i="1"/>
  <c r="GJ606" i="1"/>
  <c r="GH606" i="1"/>
  <c r="GC606" i="1"/>
  <c r="GB606" i="1"/>
  <c r="FY606" i="1"/>
  <c r="FO606" i="1"/>
  <c r="FE606" i="1"/>
  <c r="EQ606" i="1"/>
  <c r="EM606" i="1"/>
  <c r="EL606" i="1"/>
  <c r="EJ606" i="1"/>
  <c r="EI606" i="1"/>
  <c r="EA606" i="1"/>
  <c r="DW606" i="1"/>
  <c r="DG606" i="1"/>
  <c r="DL606" i="1" s="1"/>
  <c r="CB606" i="1"/>
  <c r="FF606" i="1" s="1"/>
  <c r="BV606" i="1"/>
  <c r="BU606" i="1"/>
  <c r="EZ606" i="1" s="1"/>
  <c r="BT606" i="1"/>
  <c r="BR606" i="1"/>
  <c r="BH606" i="1"/>
  <c r="BA606" i="1"/>
  <c r="HU606" i="1" s="1"/>
  <c r="AR606" i="1"/>
  <c r="AS606" i="1" s="1"/>
  <c r="AK606" i="1"/>
  <c r="AJ606" i="1"/>
  <c r="AI606" i="1"/>
  <c r="AH606" i="1"/>
  <c r="AG606" i="1"/>
  <c r="AF606" i="1"/>
  <c r="CD606" i="1" s="1"/>
  <c r="U606" i="1"/>
  <c r="H606" i="1"/>
  <c r="G606" i="1"/>
  <c r="C606" i="1"/>
  <c r="HX605" i="1"/>
  <c r="HW605" i="1"/>
  <c r="HV605" i="1"/>
  <c r="HU605" i="1"/>
  <c r="HJ605" i="1"/>
  <c r="HF605" i="1"/>
  <c r="HD605" i="1"/>
  <c r="GX605" i="1"/>
  <c r="GW605" i="1"/>
  <c r="GT605" i="1"/>
  <c r="GV605" i="1" s="1"/>
  <c r="GS605" i="1"/>
  <c r="GU605" i="1" s="1"/>
  <c r="GR605" i="1"/>
  <c r="GP605" i="1"/>
  <c r="GO605" i="1"/>
  <c r="GJ605" i="1"/>
  <c r="GH605" i="1"/>
  <c r="GE605" i="1"/>
  <c r="GC605" i="1"/>
  <c r="GB605" i="1"/>
  <c r="FY605" i="1"/>
  <c r="FO605" i="1"/>
  <c r="FM605" i="1"/>
  <c r="FK605" i="1"/>
  <c r="EZ605" i="1"/>
  <c r="EY605" i="1"/>
  <c r="ET605" i="1"/>
  <c r="ES605" i="1"/>
  <c r="EQ605" i="1"/>
  <c r="EM605" i="1"/>
  <c r="EL605" i="1"/>
  <c r="EK605" i="1"/>
  <c r="EJ605" i="1"/>
  <c r="EI605" i="1"/>
  <c r="EA605" i="1"/>
  <c r="GD605" i="1" s="1"/>
  <c r="DW605" i="1"/>
  <c r="DL605" i="1"/>
  <c r="DI605" i="1"/>
  <c r="DH605" i="1"/>
  <c r="DG605" i="1"/>
  <c r="CI605" i="1"/>
  <c r="CF605" i="1"/>
  <c r="CE605" i="1"/>
  <c r="CD605" i="1"/>
  <c r="CT605" i="1" s="1"/>
  <c r="CB605" i="1"/>
  <c r="FF605" i="1" s="1"/>
  <c r="BY605" i="1"/>
  <c r="EX605" i="1" s="1"/>
  <c r="BX605" i="1"/>
  <c r="BU605" i="1"/>
  <c r="BT605" i="1"/>
  <c r="BS605" i="1"/>
  <c r="GK605" i="1" s="1"/>
  <c r="GY605" i="1" s="1"/>
  <c r="BR605" i="1"/>
  <c r="BH605" i="1"/>
  <c r="BA605" i="1"/>
  <c r="BW605" i="1" s="1"/>
  <c r="AR605" i="1"/>
  <c r="AS605" i="1" s="1"/>
  <c r="AK605" i="1"/>
  <c r="AJ605" i="1"/>
  <c r="AI605" i="1"/>
  <c r="AH605" i="1"/>
  <c r="AG605" i="1"/>
  <c r="AF605" i="1"/>
  <c r="U605" i="1"/>
  <c r="G605" i="1"/>
  <c r="H605" i="1" s="1"/>
  <c r="C605" i="1"/>
  <c r="HX604" i="1"/>
  <c r="HV604" i="1"/>
  <c r="HJ604" i="1"/>
  <c r="HF604" i="1"/>
  <c r="HD604" i="1"/>
  <c r="GT604" i="1" s="1"/>
  <c r="GV604" i="1" s="1"/>
  <c r="GX604" i="1"/>
  <c r="GW604" i="1"/>
  <c r="GS604" i="1"/>
  <c r="GU604" i="1" s="1"/>
  <c r="GP604" i="1"/>
  <c r="GO604" i="1"/>
  <c r="GJ604" i="1"/>
  <c r="GH604" i="1"/>
  <c r="GE604" i="1"/>
  <c r="GD604" i="1"/>
  <c r="GC604" i="1"/>
  <c r="GB604" i="1"/>
  <c r="FY604" i="1"/>
  <c r="FO604" i="1"/>
  <c r="FF604" i="1"/>
  <c r="FE604" i="1"/>
  <c r="ET604" i="1"/>
  <c r="ES604" i="1"/>
  <c r="EQ604" i="1"/>
  <c r="EM604" i="1"/>
  <c r="EL604" i="1"/>
  <c r="EK604" i="1"/>
  <c r="EJ604" i="1"/>
  <c r="EI604" i="1"/>
  <c r="EA604" i="1"/>
  <c r="CI604" i="1"/>
  <c r="CF604" i="1"/>
  <c r="CE604" i="1"/>
  <c r="CB604" i="1"/>
  <c r="BR604" i="1"/>
  <c r="BH604" i="1"/>
  <c r="BB604" i="1"/>
  <c r="BA604" i="1"/>
  <c r="AS604" i="1"/>
  <c r="BW604" i="1" s="1"/>
  <c r="BX604" i="1" s="1"/>
  <c r="AR604" i="1"/>
  <c r="BV604" i="1" s="1"/>
  <c r="FB604" i="1" s="1"/>
  <c r="AK604" i="1"/>
  <c r="AJ604" i="1"/>
  <c r="AF604" i="1"/>
  <c r="CD604" i="1" s="1"/>
  <c r="CT604" i="1" s="1"/>
  <c r="U604" i="1"/>
  <c r="H604" i="1"/>
  <c r="G604" i="1"/>
  <c r="C604" i="1"/>
  <c r="HX603" i="1"/>
  <c r="HV603" i="1"/>
  <c r="HJ603" i="1"/>
  <c r="HF603" i="1"/>
  <c r="HD603" i="1"/>
  <c r="GW603" i="1"/>
  <c r="GU603" i="1"/>
  <c r="GS603" i="1"/>
  <c r="GP603" i="1"/>
  <c r="GO603" i="1"/>
  <c r="GJ603" i="1"/>
  <c r="GH603" i="1"/>
  <c r="GE603" i="1"/>
  <c r="GD603" i="1"/>
  <c r="GC603" i="1"/>
  <c r="GB603" i="1"/>
  <c r="GA603" i="1"/>
  <c r="FZ603" i="1"/>
  <c r="FY603" i="1"/>
  <c r="FO603" i="1"/>
  <c r="ER603" i="1"/>
  <c r="EQ603" i="1"/>
  <c r="FE603" i="1" s="1"/>
  <c r="EP603" i="1"/>
  <c r="EO603" i="1"/>
  <c r="EN603" i="1"/>
  <c r="EM603" i="1"/>
  <c r="EL603" i="1"/>
  <c r="EK603" i="1"/>
  <c r="EJ603" i="1"/>
  <c r="EY603" i="1" s="1"/>
  <c r="EI603" i="1"/>
  <c r="EA603" i="1"/>
  <c r="CI603" i="1"/>
  <c r="CF603" i="1"/>
  <c r="CE603" i="1"/>
  <c r="CD603" i="1"/>
  <c r="CT603" i="1" s="1"/>
  <c r="CB603" i="1"/>
  <c r="FF603" i="1" s="1"/>
  <c r="BU603" i="1"/>
  <c r="EZ603" i="1" s="1"/>
  <c r="BT603" i="1"/>
  <c r="BR603" i="1"/>
  <c r="BH603" i="1"/>
  <c r="BA603" i="1"/>
  <c r="BW603" i="1" s="1"/>
  <c r="BX603" i="1" s="1"/>
  <c r="AS603" i="1"/>
  <c r="AR603" i="1"/>
  <c r="AJ603" i="1"/>
  <c r="AK603" i="1" s="1"/>
  <c r="AI603" i="1"/>
  <c r="AH603" i="1"/>
  <c r="AF603" i="1"/>
  <c r="AG603" i="1" s="1"/>
  <c r="U603" i="1"/>
  <c r="G603" i="1"/>
  <c r="H603" i="1" s="1"/>
  <c r="C603" i="1"/>
  <c r="HX602" i="1"/>
  <c r="HV602" i="1"/>
  <c r="HJ602" i="1"/>
  <c r="HF602" i="1"/>
  <c r="HD602" i="1"/>
  <c r="GT602" i="1" s="1"/>
  <c r="GV602" i="1" s="1"/>
  <c r="GX602" i="1"/>
  <c r="GW602" i="1"/>
  <c r="GS602" i="1"/>
  <c r="GU602" i="1" s="1"/>
  <c r="GP602" i="1"/>
  <c r="GO602" i="1"/>
  <c r="GJ602" i="1"/>
  <c r="GH602" i="1"/>
  <c r="GE602" i="1"/>
  <c r="GD602" i="1"/>
  <c r="GC602" i="1"/>
  <c r="GB602" i="1"/>
  <c r="FY602" i="1"/>
  <c r="FO602" i="1"/>
  <c r="FF602" i="1"/>
  <c r="FE602" i="1"/>
  <c r="EQ602" i="1"/>
  <c r="EM602" i="1"/>
  <c r="EL602" i="1"/>
  <c r="EK602" i="1"/>
  <c r="EJ602" i="1"/>
  <c r="EI602" i="1"/>
  <c r="EA602" i="1"/>
  <c r="CF602" i="1"/>
  <c r="CB602" i="1"/>
  <c r="BR602" i="1"/>
  <c r="BH602" i="1"/>
  <c r="BA602" i="1"/>
  <c r="ET602" i="1" s="1"/>
  <c r="AS602" i="1"/>
  <c r="AR602" i="1"/>
  <c r="AJ602" i="1"/>
  <c r="AK602" i="1" s="1"/>
  <c r="AG602" i="1"/>
  <c r="AF602" i="1"/>
  <c r="CD602" i="1" s="1"/>
  <c r="CE602" i="1" s="1"/>
  <c r="U602" i="1"/>
  <c r="G602" i="1"/>
  <c r="H602" i="1" s="1"/>
  <c r="C602" i="1"/>
  <c r="HX601" i="1"/>
  <c r="HW601" i="1"/>
  <c r="HV601" i="1"/>
  <c r="HU601" i="1"/>
  <c r="HJ601" i="1"/>
  <c r="HF601" i="1"/>
  <c r="HD601" i="1"/>
  <c r="GX601" i="1"/>
  <c r="GW601" i="1"/>
  <c r="GV601" i="1"/>
  <c r="GU601" i="1"/>
  <c r="GT601" i="1"/>
  <c r="GS601" i="1"/>
  <c r="GP601" i="1"/>
  <c r="GO601" i="1"/>
  <c r="GJ601" i="1"/>
  <c r="GH601" i="1"/>
  <c r="GF601" i="1"/>
  <c r="GE601" i="1"/>
  <c r="GC601" i="1"/>
  <c r="GB601" i="1"/>
  <c r="FY601" i="1"/>
  <c r="FO601" i="1"/>
  <c r="FF601" i="1"/>
  <c r="FE601" i="1"/>
  <c r="EZ601" i="1"/>
  <c r="EY601" i="1"/>
  <c r="ET601" i="1"/>
  <c r="ES601" i="1"/>
  <c r="EQ601" i="1"/>
  <c r="EM601" i="1"/>
  <c r="EL601" i="1"/>
  <c r="EJ601" i="1"/>
  <c r="EI601" i="1"/>
  <c r="EA601" i="1"/>
  <c r="GD601" i="1" s="1"/>
  <c r="DL601" i="1"/>
  <c r="DH601" i="1"/>
  <c r="CB601" i="1"/>
  <c r="BV601" i="1"/>
  <c r="EU601" i="1" s="1"/>
  <c r="EV601" i="1" s="1"/>
  <c r="BU601" i="1"/>
  <c r="BS601" i="1"/>
  <c r="BR601" i="1"/>
  <c r="BH601" i="1"/>
  <c r="BA601" i="1"/>
  <c r="BB601" i="1" s="1"/>
  <c r="AR601" i="1"/>
  <c r="AS601" i="1" s="1"/>
  <c r="BW601" i="1" s="1"/>
  <c r="BX601" i="1" s="1"/>
  <c r="AK601" i="1"/>
  <c r="AJ601" i="1"/>
  <c r="AF601" i="1"/>
  <c r="DG601" i="1" s="1"/>
  <c r="DW601" i="1" s="1"/>
  <c r="U601" i="1"/>
  <c r="H601" i="1"/>
  <c r="G601" i="1"/>
  <c r="C601" i="1"/>
  <c r="HX600" i="1"/>
  <c r="HW600" i="1"/>
  <c r="HV600" i="1"/>
  <c r="HJ600" i="1"/>
  <c r="HF600" i="1"/>
  <c r="HD600" i="1"/>
  <c r="GX600" i="1" s="1"/>
  <c r="GW600" i="1"/>
  <c r="GT600" i="1"/>
  <c r="GV600" i="1" s="1"/>
  <c r="GS600" i="1"/>
  <c r="GU600" i="1" s="1"/>
  <c r="GP600" i="1"/>
  <c r="GO600" i="1"/>
  <c r="GJ600" i="1"/>
  <c r="GH600" i="1"/>
  <c r="GE600" i="1"/>
  <c r="GD600" i="1"/>
  <c r="GC600" i="1"/>
  <c r="GB600" i="1"/>
  <c r="GA600" i="1"/>
  <c r="FZ600" i="1"/>
  <c r="FY600" i="1"/>
  <c r="FO600" i="1"/>
  <c r="ER600" i="1"/>
  <c r="EQ600" i="1"/>
  <c r="FE600" i="1" s="1"/>
  <c r="EP600" i="1"/>
  <c r="EO600" i="1"/>
  <c r="EN600" i="1"/>
  <c r="EM600" i="1"/>
  <c r="EL600" i="1"/>
  <c r="EK600" i="1"/>
  <c r="EJ600" i="1"/>
  <c r="EY600" i="1" s="1"/>
  <c r="EI600" i="1"/>
  <c r="EA600" i="1"/>
  <c r="DT600" i="1"/>
  <c r="DG600" i="1"/>
  <c r="CT600" i="1"/>
  <c r="CI600" i="1"/>
  <c r="CB600" i="1"/>
  <c r="BU600" i="1"/>
  <c r="EZ600" i="1" s="1"/>
  <c r="BR600" i="1"/>
  <c r="BJ600" i="1"/>
  <c r="BH600" i="1"/>
  <c r="BA600" i="1"/>
  <c r="BB600" i="1" s="1"/>
  <c r="AR600" i="1"/>
  <c r="AS600" i="1" s="1"/>
  <c r="AK600" i="1"/>
  <c r="AJ600" i="1"/>
  <c r="AF600" i="1"/>
  <c r="CD600" i="1" s="1"/>
  <c r="U600" i="1"/>
  <c r="H600" i="1"/>
  <c r="G600" i="1"/>
  <c r="C600" i="1"/>
  <c r="HX599" i="1"/>
  <c r="HW599" i="1"/>
  <c r="HV599" i="1"/>
  <c r="HJ599" i="1"/>
  <c r="HF599" i="1"/>
  <c r="HD599" i="1"/>
  <c r="GX599" i="1" s="1"/>
  <c r="GW599" i="1"/>
  <c r="GT599" i="1"/>
  <c r="GV599" i="1" s="1"/>
  <c r="GS599" i="1"/>
  <c r="GU599" i="1" s="1"/>
  <c r="GP599" i="1"/>
  <c r="GO599" i="1"/>
  <c r="GJ599" i="1"/>
  <c r="GH599" i="1"/>
  <c r="GC599" i="1"/>
  <c r="GB599" i="1"/>
  <c r="FY599" i="1"/>
  <c r="FO599" i="1"/>
  <c r="FF599" i="1"/>
  <c r="FE599" i="1"/>
  <c r="EQ599" i="1"/>
  <c r="EM599" i="1"/>
  <c r="EL599" i="1"/>
  <c r="EJ599" i="1"/>
  <c r="EY599" i="1" s="1"/>
  <c r="EI599" i="1"/>
  <c r="EA599" i="1"/>
  <c r="CB599" i="1"/>
  <c r="BW599" i="1"/>
  <c r="BX599" i="1" s="1"/>
  <c r="BU599" i="1"/>
  <c r="BR599" i="1"/>
  <c r="BH599" i="1"/>
  <c r="BB599" i="1"/>
  <c r="BA599" i="1"/>
  <c r="AS599" i="1"/>
  <c r="AR599" i="1"/>
  <c r="AJ599" i="1"/>
  <c r="AK599" i="1" s="1"/>
  <c r="AF599" i="1"/>
  <c r="BV599" i="1" s="1"/>
  <c r="U599" i="1"/>
  <c r="H599" i="1"/>
  <c r="G599" i="1"/>
  <c r="C599" i="1"/>
  <c r="HX598" i="1"/>
  <c r="HW598" i="1"/>
  <c r="HV598" i="1"/>
  <c r="HJ598" i="1"/>
  <c r="HF598" i="1"/>
  <c r="HD598" i="1"/>
  <c r="GX598" i="1"/>
  <c r="GW598" i="1"/>
  <c r="GT598" i="1"/>
  <c r="GV598" i="1" s="1"/>
  <c r="GS598" i="1"/>
  <c r="GU598" i="1" s="1"/>
  <c r="GP598" i="1"/>
  <c r="GO598" i="1"/>
  <c r="GJ598" i="1"/>
  <c r="GH598" i="1"/>
  <c r="GC598" i="1"/>
  <c r="GB598" i="1"/>
  <c r="FY598" i="1"/>
  <c r="FO598" i="1"/>
  <c r="EQ598" i="1"/>
  <c r="EM598" i="1"/>
  <c r="EL598" i="1"/>
  <c r="EJ598" i="1"/>
  <c r="EI598" i="1"/>
  <c r="EA598" i="1"/>
  <c r="EK598" i="1" s="1"/>
  <c r="CD598" i="1"/>
  <c r="CB598" i="1"/>
  <c r="FF598" i="1" s="1"/>
  <c r="BU598" i="1"/>
  <c r="EZ598" i="1" s="1"/>
  <c r="BT598" i="1"/>
  <c r="BR598" i="1"/>
  <c r="BH598" i="1"/>
  <c r="BA598" i="1"/>
  <c r="BW598" i="1" s="1"/>
  <c r="BX598" i="1" s="1"/>
  <c r="AS598" i="1"/>
  <c r="AR598" i="1"/>
  <c r="AJ598" i="1"/>
  <c r="AK598" i="1" s="1"/>
  <c r="AI598" i="1"/>
  <c r="AH598" i="1" s="1"/>
  <c r="AF598" i="1"/>
  <c r="AG598" i="1" s="1"/>
  <c r="U598" i="1"/>
  <c r="G598" i="1"/>
  <c r="H598" i="1" s="1"/>
  <c r="C598" i="1"/>
  <c r="HX597" i="1"/>
  <c r="HV597" i="1"/>
  <c r="HJ597" i="1"/>
  <c r="HF597" i="1"/>
  <c r="HD597" i="1"/>
  <c r="GT597" i="1" s="1"/>
  <c r="GV597" i="1" s="1"/>
  <c r="GX597" i="1"/>
  <c r="GW597" i="1"/>
  <c r="GS597" i="1"/>
  <c r="GU597" i="1" s="1"/>
  <c r="GP597" i="1"/>
  <c r="GO597" i="1"/>
  <c r="GJ597" i="1"/>
  <c r="GH597" i="1"/>
  <c r="GE597" i="1"/>
  <c r="GD597" i="1"/>
  <c r="GC597" i="1"/>
  <c r="GB597" i="1"/>
  <c r="FY597" i="1"/>
  <c r="FO597" i="1"/>
  <c r="FF597" i="1"/>
  <c r="FE597" i="1"/>
  <c r="EQ597" i="1"/>
  <c r="EM597" i="1"/>
  <c r="EL597" i="1"/>
  <c r="EK597" i="1"/>
  <c r="EJ597" i="1"/>
  <c r="EI597" i="1"/>
  <c r="EA597" i="1"/>
  <c r="CB597" i="1"/>
  <c r="BR597" i="1"/>
  <c r="BH597" i="1"/>
  <c r="BA597" i="1"/>
  <c r="ET597" i="1" s="1"/>
  <c r="AR597" i="1"/>
  <c r="AS597" i="1" s="1"/>
  <c r="AJ597" i="1"/>
  <c r="AK597" i="1" s="1"/>
  <c r="AG597" i="1"/>
  <c r="AF597" i="1"/>
  <c r="CD597" i="1" s="1"/>
  <c r="U597" i="1"/>
  <c r="G597" i="1"/>
  <c r="H597" i="1" s="1"/>
  <c r="C597" i="1"/>
  <c r="HX596" i="1"/>
  <c r="HW596" i="1"/>
  <c r="HV596" i="1"/>
  <c r="HU596" i="1"/>
  <c r="HJ596" i="1"/>
  <c r="HF596" i="1"/>
  <c r="HD596" i="1"/>
  <c r="GX596" i="1" s="1"/>
  <c r="GW596" i="1"/>
  <c r="GV596" i="1"/>
  <c r="GU596" i="1"/>
  <c r="GT596" i="1"/>
  <c r="GS596" i="1"/>
  <c r="GP596" i="1"/>
  <c r="GO596" i="1"/>
  <c r="GJ596" i="1"/>
  <c r="GH596" i="1"/>
  <c r="GE596" i="1"/>
  <c r="GC596" i="1"/>
  <c r="GB596" i="1"/>
  <c r="GA596" i="1"/>
  <c r="FZ596" i="1"/>
  <c r="FY596" i="1"/>
  <c r="FO596" i="1"/>
  <c r="ER596" i="1"/>
  <c r="EQ596" i="1"/>
  <c r="FE596" i="1" s="1"/>
  <c r="EP596" i="1"/>
  <c r="EO596" i="1"/>
  <c r="EN596" i="1"/>
  <c r="EM596" i="1"/>
  <c r="EL596" i="1"/>
  <c r="EJ596" i="1"/>
  <c r="EI596" i="1"/>
  <c r="EA596" i="1"/>
  <c r="GD596" i="1" s="1"/>
  <c r="CD596" i="1"/>
  <c r="CB596" i="1"/>
  <c r="FF596" i="1" s="1"/>
  <c r="BR596" i="1"/>
  <c r="BH596" i="1"/>
  <c r="BB596" i="1"/>
  <c r="BA596" i="1"/>
  <c r="AR596" i="1"/>
  <c r="AK596" i="1"/>
  <c r="AJ596" i="1"/>
  <c r="AF596" i="1"/>
  <c r="AI596" i="1" s="1"/>
  <c r="AH596" i="1" s="1"/>
  <c r="U596" i="1"/>
  <c r="G596" i="1"/>
  <c r="H596" i="1" s="1"/>
  <c r="C596" i="1"/>
  <c r="HX595" i="1"/>
  <c r="HV595" i="1"/>
  <c r="HJ595" i="1"/>
  <c r="HF595" i="1"/>
  <c r="HD595" i="1"/>
  <c r="GW595" i="1"/>
  <c r="GU595" i="1"/>
  <c r="GS595" i="1"/>
  <c r="GP595" i="1"/>
  <c r="GO595" i="1"/>
  <c r="GJ595" i="1"/>
  <c r="GH595" i="1"/>
  <c r="GE595" i="1"/>
  <c r="GD595" i="1"/>
  <c r="GC595" i="1"/>
  <c r="GB595" i="1"/>
  <c r="FY595" i="1"/>
  <c r="FO595" i="1"/>
  <c r="EQ595" i="1"/>
  <c r="FE595" i="1" s="1"/>
  <c r="EM595" i="1"/>
  <c r="EL595" i="1"/>
  <c r="EK595" i="1"/>
  <c r="EJ595" i="1"/>
  <c r="EI595" i="1"/>
  <c r="EA595" i="1"/>
  <c r="DH595" i="1"/>
  <c r="DG595" i="1"/>
  <c r="CT595" i="1"/>
  <c r="CD595" i="1"/>
  <c r="CI595" i="1" s="1"/>
  <c r="CB595" i="1"/>
  <c r="FF595" i="1" s="1"/>
  <c r="BR595" i="1"/>
  <c r="BH595" i="1"/>
  <c r="BB595" i="1"/>
  <c r="BA595" i="1"/>
  <c r="AR595" i="1"/>
  <c r="AS595" i="1" s="1"/>
  <c r="AJ595" i="1"/>
  <c r="AK595" i="1" s="1"/>
  <c r="AI595" i="1"/>
  <c r="AH595" i="1" s="1"/>
  <c r="AG595" i="1"/>
  <c r="AF595" i="1"/>
  <c r="U595" i="1"/>
  <c r="G595" i="1"/>
  <c r="H595" i="1" s="1"/>
  <c r="C595" i="1"/>
  <c r="HX594" i="1"/>
  <c r="HW594" i="1"/>
  <c r="HV594" i="1"/>
  <c r="HU594" i="1"/>
  <c r="HJ594" i="1"/>
  <c r="HF594" i="1"/>
  <c r="HD594" i="1"/>
  <c r="GT594" i="1" s="1"/>
  <c r="GV594" i="1" s="1"/>
  <c r="GX594" i="1"/>
  <c r="GW594" i="1"/>
  <c r="GS594" i="1"/>
  <c r="GU594" i="1" s="1"/>
  <c r="GP594" i="1"/>
  <c r="GO594" i="1"/>
  <c r="GK594" i="1"/>
  <c r="GY594" i="1" s="1"/>
  <c r="GJ594" i="1"/>
  <c r="GH594" i="1"/>
  <c r="GC594" i="1"/>
  <c r="GB594" i="1"/>
  <c r="FY594" i="1"/>
  <c r="FO594" i="1"/>
  <c r="FF594" i="1"/>
  <c r="FE594" i="1"/>
  <c r="EQ594" i="1"/>
  <c r="EM594" i="1"/>
  <c r="EL594" i="1"/>
  <c r="EJ594" i="1"/>
  <c r="EY594" i="1" s="1"/>
  <c r="EI594" i="1"/>
  <c r="EA594" i="1"/>
  <c r="DW594" i="1"/>
  <c r="DL594" i="1"/>
  <c r="CB594" i="1"/>
  <c r="BU594" i="1"/>
  <c r="EZ594" i="1" s="1"/>
  <c r="BT594" i="1"/>
  <c r="BS594" i="1"/>
  <c r="BR594" i="1"/>
  <c r="BH594" i="1"/>
  <c r="BA594" i="1"/>
  <c r="BB594" i="1" s="1"/>
  <c r="AS594" i="1"/>
  <c r="AR594" i="1"/>
  <c r="AK594" i="1"/>
  <c r="AJ594" i="1"/>
  <c r="AG594" i="1"/>
  <c r="AF594" i="1"/>
  <c r="DG594" i="1" s="1"/>
  <c r="U594" i="1"/>
  <c r="G594" i="1"/>
  <c r="H594" i="1" s="1"/>
  <c r="C594" i="1"/>
  <c r="HX593" i="1"/>
  <c r="HV593" i="1"/>
  <c r="HJ593" i="1"/>
  <c r="HF593" i="1"/>
  <c r="HD593" i="1"/>
  <c r="HW593" i="1" s="1"/>
  <c r="GW593" i="1"/>
  <c r="GS593" i="1"/>
  <c r="GU593" i="1" s="1"/>
  <c r="GR593" i="1"/>
  <c r="GP593" i="1"/>
  <c r="GO593" i="1"/>
  <c r="GJ593" i="1"/>
  <c r="GH593" i="1"/>
  <c r="GD593" i="1"/>
  <c r="GC593" i="1"/>
  <c r="GB593" i="1"/>
  <c r="GA593" i="1"/>
  <c r="FZ593" i="1"/>
  <c r="FY593" i="1"/>
  <c r="FO593" i="1"/>
  <c r="FM593" i="1"/>
  <c r="ET593" i="1"/>
  <c r="ES593" i="1"/>
  <c r="ER593" i="1"/>
  <c r="EQ593" i="1"/>
  <c r="FE593" i="1" s="1"/>
  <c r="EP593" i="1"/>
  <c r="EO593" i="1"/>
  <c r="EN593" i="1"/>
  <c r="EM593" i="1"/>
  <c r="EL593" i="1"/>
  <c r="EK593" i="1"/>
  <c r="EJ593" i="1"/>
  <c r="EI593" i="1"/>
  <c r="EA593" i="1"/>
  <c r="GE593" i="1" s="1"/>
  <c r="DT593" i="1"/>
  <c r="DI593" i="1"/>
  <c r="DH593" i="1"/>
  <c r="DG593" i="1"/>
  <c r="DL593" i="1" s="1"/>
  <c r="CD593" i="1"/>
  <c r="CT593" i="1" s="1"/>
  <c r="CB593" i="1"/>
  <c r="FF593" i="1" s="1"/>
  <c r="BT593" i="1"/>
  <c r="BS593" i="1"/>
  <c r="FP593" i="1" s="1"/>
  <c r="BR593" i="1"/>
  <c r="BJ593" i="1"/>
  <c r="BH593" i="1"/>
  <c r="BA593" i="1"/>
  <c r="BB593" i="1" s="1"/>
  <c r="AS593" i="1"/>
  <c r="BW593" i="1" s="1"/>
  <c r="BX593" i="1" s="1"/>
  <c r="AR593" i="1"/>
  <c r="AK593" i="1"/>
  <c r="AJ593" i="1"/>
  <c r="AG593" i="1"/>
  <c r="AF593" i="1"/>
  <c r="AI593" i="1" s="1"/>
  <c r="AH593" i="1" s="1"/>
  <c r="U593" i="1"/>
  <c r="G593" i="1"/>
  <c r="H593" i="1" s="1"/>
  <c r="C593" i="1"/>
  <c r="HX592" i="1"/>
  <c r="HV592" i="1"/>
  <c r="HU592" i="1"/>
  <c r="HJ592" i="1"/>
  <c r="HF592" i="1"/>
  <c r="HD592" i="1"/>
  <c r="HW592" i="1" s="1"/>
  <c r="GW592" i="1"/>
  <c r="GS592" i="1"/>
  <c r="GU592" i="1" s="1"/>
  <c r="GP592" i="1"/>
  <c r="GO592" i="1"/>
  <c r="GJ592" i="1"/>
  <c r="GH592" i="1"/>
  <c r="GE592" i="1"/>
  <c r="GD592" i="1"/>
  <c r="GC592" i="1"/>
  <c r="GB592" i="1"/>
  <c r="FY592" i="1"/>
  <c r="FO592" i="1"/>
  <c r="FF592" i="1"/>
  <c r="ES592" i="1"/>
  <c r="EQ592" i="1"/>
  <c r="FE592" i="1" s="1"/>
  <c r="EM592" i="1"/>
  <c r="EL592" i="1"/>
  <c r="EK592" i="1"/>
  <c r="FA592" i="1" s="1"/>
  <c r="EJ592" i="1"/>
  <c r="EI592" i="1"/>
  <c r="EA592" i="1"/>
  <c r="CB592" i="1"/>
  <c r="BX592" i="1"/>
  <c r="BW592" i="1"/>
  <c r="BR592" i="1"/>
  <c r="BH592" i="1"/>
  <c r="BB592" i="1"/>
  <c r="BA592" i="1"/>
  <c r="BV592" i="1" s="1"/>
  <c r="AR592" i="1"/>
  <c r="AS592" i="1" s="1"/>
  <c r="AK592" i="1"/>
  <c r="AJ592" i="1"/>
  <c r="AG592" i="1"/>
  <c r="AF592" i="1"/>
  <c r="U592" i="1"/>
  <c r="G592" i="1"/>
  <c r="H592" i="1" s="1"/>
  <c r="C592" i="1"/>
  <c r="HX591" i="1"/>
  <c r="HV591" i="1"/>
  <c r="HJ591" i="1"/>
  <c r="HF591" i="1"/>
  <c r="HD591" i="1"/>
  <c r="GW591" i="1"/>
  <c r="GU591" i="1"/>
  <c r="GS591" i="1"/>
  <c r="GP591" i="1"/>
  <c r="GO591" i="1"/>
  <c r="GJ591" i="1"/>
  <c r="GH591" i="1"/>
  <c r="GD591" i="1"/>
  <c r="GC591" i="1"/>
  <c r="GB591" i="1"/>
  <c r="FY591" i="1"/>
  <c r="FO591" i="1"/>
  <c r="FE591" i="1"/>
  <c r="ET591" i="1"/>
  <c r="ES591" i="1"/>
  <c r="EQ591" i="1"/>
  <c r="FF591" i="1" s="1"/>
  <c r="EM591" i="1"/>
  <c r="EL591" i="1"/>
  <c r="EJ591" i="1"/>
  <c r="EI591" i="1"/>
  <c r="EA591" i="1"/>
  <c r="EK591" i="1" s="1"/>
  <c r="DG591" i="1"/>
  <c r="CD591" i="1"/>
  <c r="CB591" i="1"/>
  <c r="BR591" i="1"/>
  <c r="BH591" i="1"/>
  <c r="BB591" i="1"/>
  <c r="BA591" i="1"/>
  <c r="AR591" i="1"/>
  <c r="AS591" i="1" s="1"/>
  <c r="BW591" i="1" s="1"/>
  <c r="BX591" i="1" s="1"/>
  <c r="AK591" i="1"/>
  <c r="AJ591" i="1"/>
  <c r="AF591" i="1"/>
  <c r="AI591" i="1" s="1"/>
  <c r="AH591" i="1" s="1"/>
  <c r="U591" i="1"/>
  <c r="G591" i="1"/>
  <c r="H591" i="1" s="1"/>
  <c r="C591" i="1"/>
  <c r="HX590" i="1"/>
  <c r="HV590" i="1"/>
  <c r="HJ590" i="1"/>
  <c r="HF590" i="1"/>
  <c r="HD590" i="1"/>
  <c r="GW590" i="1"/>
  <c r="GU590" i="1"/>
  <c r="GT590" i="1"/>
  <c r="GV590" i="1" s="1"/>
  <c r="GS590" i="1"/>
  <c r="GP590" i="1"/>
  <c r="GO590" i="1"/>
  <c r="GJ590" i="1"/>
  <c r="GH590" i="1"/>
  <c r="GE590" i="1"/>
  <c r="GD590" i="1"/>
  <c r="GC590" i="1"/>
  <c r="GB590" i="1"/>
  <c r="FY590" i="1"/>
  <c r="FO590" i="1"/>
  <c r="EQ590" i="1"/>
  <c r="EM590" i="1"/>
  <c r="EL590" i="1"/>
  <c r="EK590" i="1"/>
  <c r="EJ590" i="1"/>
  <c r="EI590" i="1"/>
  <c r="EA590" i="1"/>
  <c r="DG590" i="1"/>
  <c r="CT590" i="1"/>
  <c r="CD590" i="1"/>
  <c r="CB590" i="1"/>
  <c r="FF590" i="1" s="1"/>
  <c r="BR590" i="1"/>
  <c r="BH590" i="1"/>
  <c r="BA590" i="1"/>
  <c r="AS590" i="1"/>
  <c r="AR590" i="1"/>
  <c r="AJ590" i="1"/>
  <c r="AK590" i="1" s="1"/>
  <c r="AI590" i="1"/>
  <c r="AH590" i="1" s="1"/>
  <c r="AG590" i="1"/>
  <c r="AF590" i="1"/>
  <c r="U590" i="1"/>
  <c r="G590" i="1"/>
  <c r="H590" i="1" s="1"/>
  <c r="C590" i="1"/>
  <c r="HX589" i="1"/>
  <c r="HW589" i="1"/>
  <c r="HV589" i="1"/>
  <c r="HU589" i="1"/>
  <c r="HJ589" i="1"/>
  <c r="HF589" i="1"/>
  <c r="HD589" i="1"/>
  <c r="GX589" i="1"/>
  <c r="GW589" i="1"/>
  <c r="GV589" i="1"/>
  <c r="GU589" i="1"/>
  <c r="GT589" i="1"/>
  <c r="GS589" i="1"/>
  <c r="GP589" i="1"/>
  <c r="GO589" i="1"/>
  <c r="GJ589" i="1"/>
  <c r="GH589" i="1"/>
  <c r="GC589" i="1"/>
  <c r="GB589" i="1"/>
  <c r="GA589" i="1"/>
  <c r="FZ589" i="1"/>
  <c r="FY589" i="1"/>
  <c r="FO589" i="1"/>
  <c r="FF589" i="1"/>
  <c r="FE589" i="1"/>
  <c r="ES589" i="1"/>
  <c r="ER589" i="1"/>
  <c r="EQ589" i="1"/>
  <c r="EP589" i="1"/>
  <c r="EO589" i="1"/>
  <c r="EN589" i="1"/>
  <c r="EM589" i="1"/>
  <c r="EL589" i="1"/>
  <c r="EJ589" i="1"/>
  <c r="EI589" i="1"/>
  <c r="EA589" i="1"/>
  <c r="GE589" i="1" s="1"/>
  <c r="DG589" i="1"/>
  <c r="CD589" i="1"/>
  <c r="CB589" i="1"/>
  <c r="BV589" i="1"/>
  <c r="BR589" i="1"/>
  <c r="BH589" i="1"/>
  <c r="BA589" i="1"/>
  <c r="AS589" i="1"/>
  <c r="AR589" i="1"/>
  <c r="AK589" i="1"/>
  <c r="AJ589" i="1"/>
  <c r="AG589" i="1"/>
  <c r="AF589" i="1"/>
  <c r="AI589" i="1" s="1"/>
  <c r="AH589" i="1" s="1"/>
  <c r="U589" i="1"/>
  <c r="H589" i="1"/>
  <c r="G589" i="1"/>
  <c r="C589" i="1"/>
  <c r="HX588" i="1"/>
  <c r="HV588" i="1"/>
  <c r="HU588" i="1"/>
  <c r="HJ588" i="1"/>
  <c r="HF588" i="1"/>
  <c r="HD588" i="1"/>
  <c r="GX588" i="1" s="1"/>
  <c r="GW588" i="1"/>
  <c r="GV588" i="1"/>
  <c r="GT588" i="1"/>
  <c r="GS588" i="1"/>
  <c r="GU588" i="1" s="1"/>
  <c r="GP588" i="1"/>
  <c r="GO588" i="1"/>
  <c r="GJ588" i="1"/>
  <c r="GH588" i="1"/>
  <c r="GE588" i="1"/>
  <c r="GC588" i="1"/>
  <c r="GB588" i="1"/>
  <c r="FY588" i="1"/>
  <c r="FO588" i="1"/>
  <c r="FE588" i="1"/>
  <c r="EQ588" i="1"/>
  <c r="EM588" i="1"/>
  <c r="EL588" i="1"/>
  <c r="EJ588" i="1"/>
  <c r="EI588" i="1"/>
  <c r="EA588" i="1"/>
  <c r="GD588" i="1" s="1"/>
  <c r="CB588" i="1"/>
  <c r="FF588" i="1" s="1"/>
  <c r="BV588" i="1"/>
  <c r="BR588" i="1"/>
  <c r="BH588" i="1"/>
  <c r="BB588" i="1"/>
  <c r="BA588" i="1"/>
  <c r="AR588" i="1"/>
  <c r="AS588" i="1" s="1"/>
  <c r="AK588" i="1"/>
  <c r="AJ588" i="1"/>
  <c r="AI588" i="1"/>
  <c r="AH588" i="1" s="1"/>
  <c r="AF588" i="1"/>
  <c r="U588" i="1"/>
  <c r="G588" i="1"/>
  <c r="H588" i="1" s="1"/>
  <c r="C588" i="1"/>
  <c r="HX587" i="1"/>
  <c r="HV587" i="1"/>
  <c r="HJ587" i="1"/>
  <c r="HF587" i="1"/>
  <c r="HD587" i="1"/>
  <c r="HW587" i="1" s="1"/>
  <c r="GW587" i="1"/>
  <c r="GU587" i="1"/>
  <c r="GS587" i="1"/>
  <c r="GP587" i="1"/>
  <c r="GO587" i="1"/>
  <c r="GJ587" i="1"/>
  <c r="GH587" i="1"/>
  <c r="GE587" i="1"/>
  <c r="GD587" i="1"/>
  <c r="GC587" i="1"/>
  <c r="GB587" i="1"/>
  <c r="FY587" i="1"/>
  <c r="FO587" i="1"/>
  <c r="FF587" i="1"/>
  <c r="FE587" i="1"/>
  <c r="ET587" i="1"/>
  <c r="EQ587" i="1"/>
  <c r="EM587" i="1"/>
  <c r="EL587" i="1"/>
  <c r="EK587" i="1"/>
  <c r="EJ587" i="1"/>
  <c r="EI587" i="1"/>
  <c r="EA587" i="1"/>
  <c r="DG587" i="1"/>
  <c r="DW587" i="1" s="1"/>
  <c r="CB587" i="1"/>
  <c r="BV587" i="1"/>
  <c r="BR587" i="1"/>
  <c r="BH587" i="1"/>
  <c r="BB587" i="1"/>
  <c r="BA587" i="1"/>
  <c r="BU587" i="1" s="1"/>
  <c r="EZ587" i="1" s="1"/>
  <c r="AR587" i="1"/>
  <c r="AS587" i="1" s="1"/>
  <c r="AK587" i="1"/>
  <c r="AJ587" i="1"/>
  <c r="AG587" i="1"/>
  <c r="AF587" i="1"/>
  <c r="CD587" i="1" s="1"/>
  <c r="U587" i="1"/>
  <c r="H587" i="1"/>
  <c r="G587" i="1"/>
  <c r="C587" i="1"/>
  <c r="HX586" i="1"/>
  <c r="HV586" i="1"/>
  <c r="HJ586" i="1"/>
  <c r="HF586" i="1"/>
  <c r="HD586" i="1"/>
  <c r="HW586" i="1" s="1"/>
  <c r="GW586" i="1"/>
  <c r="GU586" i="1"/>
  <c r="GT586" i="1"/>
  <c r="GV586" i="1" s="1"/>
  <c r="GS586" i="1"/>
  <c r="GP586" i="1"/>
  <c r="GO586" i="1"/>
  <c r="GJ586" i="1"/>
  <c r="GH586" i="1"/>
  <c r="GE586" i="1"/>
  <c r="GD586" i="1"/>
  <c r="GC586" i="1"/>
  <c r="GB586" i="1"/>
  <c r="GA586" i="1"/>
  <c r="FZ586" i="1"/>
  <c r="FY586" i="1"/>
  <c r="FO586" i="1"/>
  <c r="FE586" i="1"/>
  <c r="ER586" i="1"/>
  <c r="EQ586" i="1"/>
  <c r="EP586" i="1"/>
  <c r="EO586" i="1"/>
  <c r="EN586" i="1"/>
  <c r="EM586" i="1"/>
  <c r="EL586" i="1"/>
  <c r="EK586" i="1"/>
  <c r="EJ586" i="1"/>
  <c r="EI586" i="1"/>
  <c r="EA586" i="1"/>
  <c r="DT586" i="1"/>
  <c r="DL586" i="1"/>
  <c r="CB586" i="1"/>
  <c r="FF586" i="1" s="1"/>
  <c r="BU586" i="1"/>
  <c r="EZ586" i="1" s="1"/>
  <c r="BR586" i="1"/>
  <c r="BJ586" i="1"/>
  <c r="BH586" i="1"/>
  <c r="BB586" i="1"/>
  <c r="BA586" i="1"/>
  <c r="ET586" i="1" s="1"/>
  <c r="AR586" i="1"/>
  <c r="AS586" i="1" s="1"/>
  <c r="BW586" i="1" s="1"/>
  <c r="BX586" i="1" s="1"/>
  <c r="AK586" i="1"/>
  <c r="AJ586" i="1"/>
  <c r="AG586" i="1"/>
  <c r="AF586" i="1"/>
  <c r="DG586" i="1" s="1"/>
  <c r="U586" i="1"/>
  <c r="H586" i="1"/>
  <c r="G586" i="1"/>
  <c r="C586" i="1"/>
  <c r="HX585" i="1"/>
  <c r="HV585" i="1"/>
  <c r="HJ585" i="1"/>
  <c r="HF585" i="1"/>
  <c r="HD585" i="1"/>
  <c r="HW585" i="1" s="1"/>
  <c r="GW585" i="1"/>
  <c r="GU585" i="1"/>
  <c r="GT585" i="1"/>
  <c r="GV585" i="1" s="1"/>
  <c r="GS585" i="1"/>
  <c r="GP585" i="1"/>
  <c r="GO585" i="1"/>
  <c r="GJ585" i="1"/>
  <c r="GH585" i="1"/>
  <c r="GE585" i="1"/>
  <c r="GD585" i="1"/>
  <c r="GC585" i="1"/>
  <c r="GB585" i="1"/>
  <c r="FY585" i="1"/>
  <c r="FR585" i="1"/>
  <c r="FO585" i="1"/>
  <c r="ES585" i="1"/>
  <c r="EQ585" i="1"/>
  <c r="EM585" i="1"/>
  <c r="EL585" i="1"/>
  <c r="EJ585" i="1"/>
  <c r="EI585" i="1"/>
  <c r="EA585" i="1"/>
  <c r="EK585" i="1" s="1"/>
  <c r="DW585" i="1"/>
  <c r="DH585" i="1"/>
  <c r="DG585" i="1"/>
  <c r="DL585" i="1" s="1"/>
  <c r="CE585" i="1"/>
  <c r="CD585" i="1"/>
  <c r="CT585" i="1" s="1"/>
  <c r="CB585" i="1"/>
  <c r="FF585" i="1" s="1"/>
  <c r="BT585" i="1"/>
  <c r="BS585" i="1"/>
  <c r="FM585" i="1" s="1"/>
  <c r="BR585" i="1"/>
  <c r="BH585" i="1"/>
  <c r="BB585" i="1"/>
  <c r="BA585" i="1"/>
  <c r="BY585" i="1" s="1"/>
  <c r="EX585" i="1" s="1"/>
  <c r="AR585" i="1"/>
  <c r="AS585" i="1" s="1"/>
  <c r="AK585" i="1"/>
  <c r="AJ585" i="1"/>
  <c r="AI585" i="1"/>
  <c r="AH585" i="1" s="1"/>
  <c r="AF585" i="1"/>
  <c r="AG585" i="1" s="1"/>
  <c r="U585" i="1"/>
  <c r="G585" i="1"/>
  <c r="H585" i="1" s="1"/>
  <c r="C585" i="1"/>
  <c r="HX584" i="1"/>
  <c r="HW584" i="1"/>
  <c r="HV584" i="1"/>
  <c r="HJ584" i="1"/>
  <c r="HF584" i="1"/>
  <c r="HD584" i="1"/>
  <c r="GT584" i="1" s="1"/>
  <c r="GV584" i="1" s="1"/>
  <c r="GX584" i="1"/>
  <c r="GW584" i="1"/>
  <c r="GS584" i="1"/>
  <c r="GU584" i="1" s="1"/>
  <c r="GP584" i="1"/>
  <c r="GO584" i="1"/>
  <c r="GJ584" i="1"/>
  <c r="GH584" i="1"/>
  <c r="GC584" i="1"/>
  <c r="GB584" i="1"/>
  <c r="FY584" i="1"/>
  <c r="FO584" i="1"/>
  <c r="FF584" i="1"/>
  <c r="EQ584" i="1"/>
  <c r="FE584" i="1" s="1"/>
  <c r="EM584" i="1"/>
  <c r="EL584" i="1"/>
  <c r="EK584" i="1"/>
  <c r="EJ584" i="1"/>
  <c r="EY584" i="1" s="1"/>
  <c r="EI584" i="1"/>
  <c r="EA584" i="1"/>
  <c r="GE584" i="1" s="1"/>
  <c r="DG584" i="1"/>
  <c r="DW584" i="1" s="1"/>
  <c r="CI584" i="1"/>
  <c r="CB584" i="1"/>
  <c r="BU584" i="1"/>
  <c r="EZ584" i="1" s="1"/>
  <c r="BR584" i="1"/>
  <c r="BH584" i="1"/>
  <c r="BB584" i="1"/>
  <c r="BA584" i="1"/>
  <c r="ET584" i="1" s="1"/>
  <c r="AS584" i="1"/>
  <c r="AR584" i="1"/>
  <c r="AJ584" i="1"/>
  <c r="AK584" i="1" s="1"/>
  <c r="AG584" i="1"/>
  <c r="AF584" i="1"/>
  <c r="CD584" i="1" s="1"/>
  <c r="U584" i="1"/>
  <c r="H584" i="1"/>
  <c r="G584" i="1"/>
  <c r="C584" i="1"/>
  <c r="HX583" i="1"/>
  <c r="HW583" i="1"/>
  <c r="HV583" i="1"/>
  <c r="HU583" i="1"/>
  <c r="HJ583" i="1"/>
  <c r="HF583" i="1"/>
  <c r="HD583" i="1"/>
  <c r="GT583" i="1" s="1"/>
  <c r="GV583" i="1" s="1"/>
  <c r="GX583" i="1"/>
  <c r="GW583" i="1"/>
  <c r="GS583" i="1"/>
  <c r="GU583" i="1" s="1"/>
  <c r="GP583" i="1"/>
  <c r="GO583" i="1"/>
  <c r="GJ583" i="1"/>
  <c r="GH583" i="1"/>
  <c r="GF583" i="1"/>
  <c r="GC583" i="1"/>
  <c r="GB583" i="1"/>
  <c r="FY583" i="1"/>
  <c r="FR583" i="1"/>
  <c r="FO583" i="1"/>
  <c r="FM583" i="1"/>
  <c r="EZ583" i="1"/>
  <c r="EY583" i="1"/>
  <c r="ES583" i="1"/>
  <c r="EQ583" i="1"/>
  <c r="FF583" i="1" s="1"/>
  <c r="EM583" i="1"/>
  <c r="EW583" i="1" s="1"/>
  <c r="EL583" i="1"/>
  <c r="EK583" i="1"/>
  <c r="EJ583" i="1"/>
  <c r="EI583" i="1"/>
  <c r="EA583" i="1"/>
  <c r="GE583" i="1" s="1"/>
  <c r="CE583" i="1"/>
  <c r="CD583" i="1"/>
  <c r="CT583" i="1" s="1"/>
  <c r="CB583" i="1"/>
  <c r="BY583" i="1"/>
  <c r="EX583" i="1" s="1"/>
  <c r="BU583" i="1"/>
  <c r="BT583" i="1"/>
  <c r="BS583" i="1"/>
  <c r="FP583" i="1" s="1"/>
  <c r="BR583" i="1"/>
  <c r="BH583" i="1"/>
  <c r="BA583" i="1"/>
  <c r="BB583" i="1" s="1"/>
  <c r="AS583" i="1"/>
  <c r="BW583" i="1" s="1"/>
  <c r="BX583" i="1" s="1"/>
  <c r="AR583" i="1"/>
  <c r="AK583" i="1"/>
  <c r="AJ583" i="1"/>
  <c r="AG583" i="1"/>
  <c r="AF583" i="1"/>
  <c r="DG583" i="1" s="1"/>
  <c r="U583" i="1"/>
  <c r="G583" i="1"/>
  <c r="H583" i="1" s="1"/>
  <c r="C583" i="1"/>
  <c r="HX582" i="1"/>
  <c r="HV582" i="1"/>
  <c r="HU582" i="1"/>
  <c r="HJ582" i="1"/>
  <c r="HF582" i="1"/>
  <c r="HD582" i="1"/>
  <c r="HW582" i="1" s="1"/>
  <c r="GW582" i="1"/>
  <c r="GU582" i="1"/>
  <c r="GS582" i="1"/>
  <c r="GP582" i="1"/>
  <c r="GO582" i="1"/>
  <c r="GJ582" i="1"/>
  <c r="GH582" i="1"/>
  <c r="GD582" i="1"/>
  <c r="GC582" i="1"/>
  <c r="GB582" i="1"/>
  <c r="GA582" i="1"/>
  <c r="FZ582" i="1"/>
  <c r="FY582" i="1"/>
  <c r="FO582" i="1"/>
  <c r="ER582" i="1"/>
  <c r="EQ582" i="1"/>
  <c r="FE582" i="1" s="1"/>
  <c r="EP582" i="1"/>
  <c r="EO582" i="1"/>
  <c r="EN582" i="1"/>
  <c r="EM582" i="1"/>
  <c r="EL582" i="1"/>
  <c r="EK582" i="1"/>
  <c r="EJ582" i="1"/>
  <c r="EZ582" i="1" s="1"/>
  <c r="EI582" i="1"/>
  <c r="EA582" i="1"/>
  <c r="GE582" i="1" s="1"/>
  <c r="CI582" i="1"/>
  <c r="CB582" i="1"/>
  <c r="FF582" i="1" s="1"/>
  <c r="BU582" i="1"/>
  <c r="BR582" i="1"/>
  <c r="BH582" i="1"/>
  <c r="BB582" i="1"/>
  <c r="BA582" i="1"/>
  <c r="AR582" i="1"/>
  <c r="AS582" i="1" s="1"/>
  <c r="BW582" i="1" s="1"/>
  <c r="BX582" i="1" s="1"/>
  <c r="AK582" i="1"/>
  <c r="AJ582" i="1"/>
  <c r="AI582" i="1"/>
  <c r="AH582" i="1" s="1"/>
  <c r="AF582" i="1"/>
  <c r="CD582" i="1" s="1"/>
  <c r="U582" i="1"/>
  <c r="H582" i="1"/>
  <c r="G582" i="1"/>
  <c r="C582" i="1"/>
  <c r="HX581" i="1"/>
  <c r="HW581" i="1"/>
  <c r="HV581" i="1"/>
  <c r="HJ581" i="1"/>
  <c r="HF581" i="1"/>
  <c r="HD581" i="1"/>
  <c r="GX581" i="1"/>
  <c r="GW581" i="1"/>
  <c r="GU581" i="1"/>
  <c r="GT581" i="1"/>
  <c r="GV581" i="1" s="1"/>
  <c r="GS581" i="1"/>
  <c r="GP581" i="1"/>
  <c r="GO581" i="1"/>
  <c r="GJ581" i="1"/>
  <c r="GH581" i="1"/>
  <c r="GC581" i="1"/>
  <c r="GB581" i="1"/>
  <c r="FY581" i="1"/>
  <c r="FO581" i="1"/>
  <c r="ET581" i="1"/>
  <c r="EQ581" i="1"/>
  <c r="FE581" i="1" s="1"/>
  <c r="EM581" i="1"/>
  <c r="EL581" i="1"/>
  <c r="EJ581" i="1"/>
  <c r="EY581" i="1" s="1"/>
  <c r="EI581" i="1"/>
  <c r="EA581" i="1"/>
  <c r="GE581" i="1" s="1"/>
  <c r="DW581" i="1"/>
  <c r="DG581" i="1"/>
  <c r="DL581" i="1" s="1"/>
  <c r="CI581" i="1"/>
  <c r="CD581" i="1"/>
  <c r="CT581" i="1" s="1"/>
  <c r="CB581" i="1"/>
  <c r="FF581" i="1" s="1"/>
  <c r="BV581" i="1"/>
  <c r="BU581" i="1"/>
  <c r="EZ581" i="1" s="1"/>
  <c r="BT581" i="1"/>
  <c r="BR581" i="1"/>
  <c r="BH581" i="1"/>
  <c r="BB581" i="1"/>
  <c r="BA581" i="1"/>
  <c r="HU581" i="1" s="1"/>
  <c r="AS581" i="1"/>
  <c r="AR581" i="1"/>
  <c r="AJ581" i="1"/>
  <c r="AK581" i="1" s="1"/>
  <c r="AI581" i="1"/>
  <c r="AH581" i="1" s="1"/>
  <c r="AF581" i="1"/>
  <c r="AG581" i="1" s="1"/>
  <c r="U581" i="1"/>
  <c r="G581" i="1"/>
  <c r="H581" i="1" s="1"/>
  <c r="C581" i="1"/>
  <c r="HX580" i="1"/>
  <c r="HW580" i="1"/>
  <c r="HV580" i="1"/>
  <c r="HJ580" i="1"/>
  <c r="HF580" i="1"/>
  <c r="HD580" i="1"/>
  <c r="GX580" i="1"/>
  <c r="GW580" i="1"/>
  <c r="GT580" i="1"/>
  <c r="GV580" i="1" s="1"/>
  <c r="GS580" i="1"/>
  <c r="GU580" i="1" s="1"/>
  <c r="GP580" i="1"/>
  <c r="GO580" i="1"/>
  <c r="GJ580" i="1"/>
  <c r="GH580" i="1"/>
  <c r="GE580" i="1"/>
  <c r="GC580" i="1"/>
  <c r="GB580" i="1"/>
  <c r="FY580" i="1"/>
  <c r="FO580" i="1"/>
  <c r="EQ580" i="1"/>
  <c r="FE580" i="1" s="1"/>
  <c r="EM580" i="1"/>
  <c r="EL580" i="1"/>
  <c r="EK580" i="1"/>
  <c r="EJ580" i="1"/>
  <c r="EI580" i="1"/>
  <c r="EA580" i="1"/>
  <c r="GD580" i="1" s="1"/>
  <c r="CT580" i="1"/>
  <c r="CI580" i="1"/>
  <c r="CF580" i="1"/>
  <c r="CD580" i="1"/>
  <c r="CE580" i="1" s="1"/>
  <c r="CB580" i="1"/>
  <c r="FF580" i="1" s="1"/>
  <c r="BR580" i="1"/>
  <c r="BH580" i="1"/>
  <c r="BA580" i="1"/>
  <c r="BW580" i="1" s="1"/>
  <c r="BX580" i="1" s="1"/>
  <c r="AS580" i="1"/>
  <c r="AR580" i="1"/>
  <c r="AJ580" i="1"/>
  <c r="AK580" i="1" s="1"/>
  <c r="AI580" i="1"/>
  <c r="AH580" i="1" s="1"/>
  <c r="AG580" i="1"/>
  <c r="AF580" i="1"/>
  <c r="DG580" i="1" s="1"/>
  <c r="U580" i="1"/>
  <c r="G580" i="1"/>
  <c r="H580" i="1" s="1"/>
  <c r="C580" i="1"/>
  <c r="HX579" i="1"/>
  <c r="HW579" i="1"/>
  <c r="HV579" i="1"/>
  <c r="HJ579" i="1"/>
  <c r="HF579" i="1"/>
  <c r="HD579" i="1"/>
  <c r="GT579" i="1" s="1"/>
  <c r="GV579" i="1" s="1"/>
  <c r="GX579" i="1"/>
  <c r="GW579" i="1"/>
  <c r="GS579" i="1"/>
  <c r="GU579" i="1" s="1"/>
  <c r="GP579" i="1"/>
  <c r="GO579" i="1"/>
  <c r="GJ579" i="1"/>
  <c r="GH579" i="1"/>
  <c r="GC579" i="1"/>
  <c r="GB579" i="1"/>
  <c r="GA579" i="1"/>
  <c r="FZ579" i="1"/>
  <c r="FY579" i="1"/>
  <c r="FO579" i="1"/>
  <c r="ER579" i="1"/>
  <c r="EQ579" i="1"/>
  <c r="FF579" i="1" s="1"/>
  <c r="EP579" i="1"/>
  <c r="EO579" i="1"/>
  <c r="EN579" i="1"/>
  <c r="EM579" i="1"/>
  <c r="EL579" i="1"/>
  <c r="EJ579" i="1"/>
  <c r="EI579" i="1"/>
  <c r="EA579" i="1"/>
  <c r="GE579" i="1" s="1"/>
  <c r="DW579" i="1"/>
  <c r="DT579" i="1"/>
  <c r="DH579" i="1"/>
  <c r="DG579" i="1"/>
  <c r="DL579" i="1" s="1"/>
  <c r="CT579" i="1"/>
  <c r="CE579" i="1"/>
  <c r="CD579" i="1"/>
  <c r="CI579" i="1" s="1"/>
  <c r="CB579" i="1"/>
  <c r="BW579" i="1"/>
  <c r="BX579" i="1" s="1"/>
  <c r="BR579" i="1"/>
  <c r="BJ579" i="1"/>
  <c r="BH579" i="1"/>
  <c r="BA579" i="1"/>
  <c r="BV579" i="1" s="1"/>
  <c r="AS579" i="1"/>
  <c r="AR579" i="1"/>
  <c r="AJ579" i="1"/>
  <c r="AK579" i="1" s="1"/>
  <c r="AI579" i="1"/>
  <c r="AH579" i="1" s="1"/>
  <c r="AG579" i="1"/>
  <c r="AF579" i="1"/>
  <c r="U579" i="1"/>
  <c r="G579" i="1"/>
  <c r="H579" i="1" s="1"/>
  <c r="C579" i="1"/>
  <c r="HX578" i="1"/>
  <c r="HW578" i="1"/>
  <c r="HV578" i="1"/>
  <c r="HU578" i="1"/>
  <c r="HJ578" i="1"/>
  <c r="HF578" i="1"/>
  <c r="HD578" i="1"/>
  <c r="GT578" i="1" s="1"/>
  <c r="GX578" i="1"/>
  <c r="GW578" i="1"/>
  <c r="GV578" i="1"/>
  <c r="GS578" i="1"/>
  <c r="GU578" i="1" s="1"/>
  <c r="GP578" i="1"/>
  <c r="GO578" i="1"/>
  <c r="GJ578" i="1"/>
  <c r="GH578" i="1"/>
  <c r="GC578" i="1"/>
  <c r="GB578" i="1"/>
  <c r="FY578" i="1"/>
  <c r="FR578" i="1"/>
  <c r="FO578" i="1"/>
  <c r="FF578" i="1"/>
  <c r="FE578" i="1"/>
  <c r="EZ578" i="1"/>
  <c r="ET578" i="1"/>
  <c r="ES578" i="1"/>
  <c r="EQ578" i="1"/>
  <c r="EM578" i="1"/>
  <c r="EL578" i="1"/>
  <c r="EJ578" i="1"/>
  <c r="EI578" i="1"/>
  <c r="EA578" i="1"/>
  <c r="EK578" i="1" s="1"/>
  <c r="FA578" i="1" s="1"/>
  <c r="CB578" i="1"/>
  <c r="BV578" i="1"/>
  <c r="FB578" i="1" s="1"/>
  <c r="BU578" i="1"/>
  <c r="EY578" i="1" s="1"/>
  <c r="BS578" i="1"/>
  <c r="FP578" i="1" s="1"/>
  <c r="BR578" i="1"/>
  <c r="BH578" i="1"/>
  <c r="BA578" i="1"/>
  <c r="BY578" i="1" s="1"/>
  <c r="AS578" i="1"/>
  <c r="AR578" i="1"/>
  <c r="AK578" i="1"/>
  <c r="AJ578" i="1"/>
  <c r="AG578" i="1"/>
  <c r="AF578" i="1"/>
  <c r="CD578" i="1" s="1"/>
  <c r="CE578" i="1" s="1"/>
  <c r="U578" i="1"/>
  <c r="H578" i="1"/>
  <c r="G578" i="1"/>
  <c r="C578" i="1"/>
  <c r="HX577" i="1"/>
  <c r="HV577" i="1"/>
  <c r="HU577" i="1"/>
  <c r="HJ577" i="1"/>
  <c r="HF577" i="1"/>
  <c r="HD577" i="1"/>
  <c r="GW577" i="1"/>
  <c r="GS577" i="1"/>
  <c r="GU577" i="1" s="1"/>
  <c r="GP577" i="1"/>
  <c r="GO577" i="1"/>
  <c r="GJ577" i="1"/>
  <c r="GH577" i="1"/>
  <c r="GE577" i="1"/>
  <c r="GD577" i="1"/>
  <c r="GC577" i="1"/>
  <c r="GB577" i="1"/>
  <c r="FY577" i="1"/>
  <c r="FO577" i="1"/>
  <c r="EQ577" i="1"/>
  <c r="EM577" i="1"/>
  <c r="EL577" i="1"/>
  <c r="EJ577" i="1"/>
  <c r="EY577" i="1" s="1"/>
  <c r="EI577" i="1"/>
  <c r="EA577" i="1"/>
  <c r="EK577" i="1" s="1"/>
  <c r="DG577" i="1"/>
  <c r="CB577" i="1"/>
  <c r="FF577" i="1" s="1"/>
  <c r="BU577" i="1"/>
  <c r="EZ577" i="1" s="1"/>
  <c r="BR577" i="1"/>
  <c r="BH577" i="1"/>
  <c r="BB577" i="1"/>
  <c r="BA577" i="1"/>
  <c r="AR577" i="1"/>
  <c r="AS577" i="1" s="1"/>
  <c r="BW577" i="1" s="1"/>
  <c r="BX577" i="1" s="1"/>
  <c r="AK577" i="1"/>
  <c r="AJ577" i="1"/>
  <c r="AI577" i="1"/>
  <c r="AH577" i="1" s="1"/>
  <c r="AF577" i="1"/>
  <c r="ET577" i="1" s="1"/>
  <c r="U577" i="1"/>
  <c r="H577" i="1"/>
  <c r="G577" i="1"/>
  <c r="C577" i="1"/>
  <c r="HX576" i="1"/>
  <c r="HW576" i="1"/>
  <c r="HV576" i="1"/>
  <c r="HJ576" i="1"/>
  <c r="HF576" i="1"/>
  <c r="HD576" i="1"/>
  <c r="GX576" i="1"/>
  <c r="GW576" i="1"/>
  <c r="GU576" i="1"/>
  <c r="GT576" i="1"/>
  <c r="GV576" i="1" s="1"/>
  <c r="GS576" i="1"/>
  <c r="GP576" i="1"/>
  <c r="GO576" i="1"/>
  <c r="GJ576" i="1"/>
  <c r="GH576" i="1"/>
  <c r="GC576" i="1"/>
  <c r="GB576" i="1"/>
  <c r="FY576" i="1"/>
  <c r="FO576" i="1"/>
  <c r="ET576" i="1"/>
  <c r="EQ576" i="1"/>
  <c r="FE576" i="1" s="1"/>
  <c r="EM576" i="1"/>
  <c r="EL576" i="1"/>
  <c r="EJ576" i="1"/>
  <c r="EY576" i="1" s="1"/>
  <c r="EI576" i="1"/>
  <c r="EA576" i="1"/>
  <c r="GE576" i="1" s="1"/>
  <c r="DW576" i="1"/>
  <c r="DG576" i="1"/>
  <c r="DL576" i="1" s="1"/>
  <c r="CI576" i="1"/>
  <c r="CD576" i="1"/>
  <c r="CT576" i="1" s="1"/>
  <c r="CB576" i="1"/>
  <c r="FF576" i="1" s="1"/>
  <c r="BV576" i="1"/>
  <c r="BU576" i="1"/>
  <c r="EZ576" i="1" s="1"/>
  <c r="BT576" i="1"/>
  <c r="BR576" i="1"/>
  <c r="BH576" i="1"/>
  <c r="BB576" i="1"/>
  <c r="BA576" i="1"/>
  <c r="HU576" i="1" s="1"/>
  <c r="AS576" i="1"/>
  <c r="AR576" i="1"/>
  <c r="AJ576" i="1"/>
  <c r="AK576" i="1" s="1"/>
  <c r="AI576" i="1"/>
  <c r="AH576" i="1" s="1"/>
  <c r="AF576" i="1"/>
  <c r="AG576" i="1" s="1"/>
  <c r="U576" i="1"/>
  <c r="G576" i="1"/>
  <c r="H576" i="1" s="1"/>
  <c r="C576" i="1"/>
  <c r="HX575" i="1"/>
  <c r="HW575" i="1"/>
  <c r="HV575" i="1"/>
  <c r="HJ575" i="1"/>
  <c r="HF575" i="1"/>
  <c r="HD575" i="1"/>
  <c r="GX575" i="1"/>
  <c r="GW575" i="1"/>
  <c r="GT575" i="1"/>
  <c r="GV575" i="1" s="1"/>
  <c r="GS575" i="1"/>
  <c r="GU575" i="1" s="1"/>
  <c r="GR575" i="1"/>
  <c r="GP575" i="1"/>
  <c r="GO575" i="1"/>
  <c r="GJ575" i="1"/>
  <c r="GH575" i="1"/>
  <c r="GF575" i="1"/>
  <c r="GE575" i="1"/>
  <c r="GC575" i="1"/>
  <c r="GB575" i="1"/>
  <c r="GA575" i="1"/>
  <c r="FZ575" i="1"/>
  <c r="FY575" i="1"/>
  <c r="FR575" i="1"/>
  <c r="FO575" i="1"/>
  <c r="ET575" i="1"/>
  <c r="ES575" i="1"/>
  <c r="ER575" i="1"/>
  <c r="EQ575" i="1"/>
  <c r="EP575" i="1"/>
  <c r="EO575" i="1"/>
  <c r="EN575" i="1"/>
  <c r="EM575" i="1"/>
  <c r="EW575" i="1" s="1"/>
  <c r="EL575" i="1"/>
  <c r="EJ575" i="1"/>
  <c r="EZ575" i="1" s="1"/>
  <c r="EI575" i="1"/>
  <c r="EA575" i="1"/>
  <c r="GD575" i="1" s="1"/>
  <c r="DG575" i="1"/>
  <c r="CB575" i="1"/>
  <c r="FF575" i="1" s="1"/>
  <c r="BY575" i="1"/>
  <c r="EX575" i="1" s="1"/>
  <c r="BU575" i="1"/>
  <c r="BT575" i="1"/>
  <c r="BS575" i="1"/>
  <c r="FM575" i="1" s="1"/>
  <c r="BR575" i="1"/>
  <c r="BH575" i="1"/>
  <c r="BA575" i="1"/>
  <c r="BB575" i="1" s="1"/>
  <c r="AS575" i="1"/>
  <c r="BW575" i="1" s="1"/>
  <c r="BX575" i="1" s="1"/>
  <c r="AR575" i="1"/>
  <c r="AK575" i="1"/>
  <c r="AJ575" i="1"/>
  <c r="AG575" i="1"/>
  <c r="AF575" i="1"/>
  <c r="CD575" i="1" s="1"/>
  <c r="U575" i="1"/>
  <c r="G575" i="1"/>
  <c r="H575" i="1" s="1"/>
  <c r="C575" i="1"/>
  <c r="HX574" i="1"/>
  <c r="HV574" i="1"/>
  <c r="HJ574" i="1"/>
  <c r="HF574" i="1"/>
  <c r="HD574" i="1"/>
  <c r="HW574" i="1" s="1"/>
  <c r="GW574" i="1"/>
  <c r="GU574" i="1"/>
  <c r="GS574" i="1"/>
  <c r="GP574" i="1"/>
  <c r="GO574" i="1"/>
  <c r="GJ574" i="1"/>
  <c r="GH574" i="1"/>
  <c r="GE574" i="1"/>
  <c r="GD574" i="1"/>
  <c r="GC574" i="1"/>
  <c r="GB574" i="1"/>
  <c r="FY574" i="1"/>
  <c r="FO574" i="1"/>
  <c r="FF574" i="1"/>
  <c r="FE574" i="1"/>
  <c r="ET574" i="1"/>
  <c r="EQ574" i="1"/>
  <c r="EM574" i="1"/>
  <c r="EL574" i="1"/>
  <c r="EK574" i="1"/>
  <c r="FA574" i="1" s="1"/>
  <c r="EJ574" i="1"/>
  <c r="EI574" i="1"/>
  <c r="EA574" i="1"/>
  <c r="DG574" i="1"/>
  <c r="DW574" i="1" s="1"/>
  <c r="CB574" i="1"/>
  <c r="BV574" i="1"/>
  <c r="BR574" i="1"/>
  <c r="BH574" i="1"/>
  <c r="BB574" i="1"/>
  <c r="BA574" i="1"/>
  <c r="BU574" i="1" s="1"/>
  <c r="EZ574" i="1" s="1"/>
  <c r="AR574" i="1"/>
  <c r="AS574" i="1" s="1"/>
  <c r="AK574" i="1"/>
  <c r="AJ574" i="1"/>
  <c r="AG574" i="1"/>
  <c r="AF574" i="1"/>
  <c r="CD574" i="1" s="1"/>
  <c r="U574" i="1"/>
  <c r="H574" i="1"/>
  <c r="G574" i="1"/>
  <c r="C574" i="1"/>
  <c r="HX573" i="1"/>
  <c r="HV573" i="1"/>
  <c r="HU573" i="1"/>
  <c r="HJ573" i="1"/>
  <c r="HF573" i="1"/>
  <c r="HD573" i="1"/>
  <c r="HW573" i="1" s="1"/>
  <c r="GW573" i="1"/>
  <c r="GU573" i="1"/>
  <c r="GT573" i="1"/>
  <c r="GV573" i="1" s="1"/>
  <c r="GS573" i="1"/>
  <c r="GP573" i="1"/>
  <c r="GO573" i="1"/>
  <c r="GJ573" i="1"/>
  <c r="GH573" i="1"/>
  <c r="GE573" i="1"/>
  <c r="GD573" i="1"/>
  <c r="GC573" i="1"/>
  <c r="GB573" i="1"/>
  <c r="FY573" i="1"/>
  <c r="FR573" i="1"/>
  <c r="FO573" i="1"/>
  <c r="ES573" i="1"/>
  <c r="EQ573" i="1"/>
  <c r="FE573" i="1" s="1"/>
  <c r="EM573" i="1"/>
  <c r="EW573" i="1" s="1"/>
  <c r="EL573" i="1"/>
  <c r="EJ573" i="1"/>
  <c r="EI573" i="1"/>
  <c r="EA573" i="1"/>
  <c r="EK573" i="1" s="1"/>
  <c r="DW573" i="1"/>
  <c r="DL573" i="1"/>
  <c r="DH573" i="1"/>
  <c r="DG573" i="1"/>
  <c r="DI573" i="1" s="1"/>
  <c r="CE573" i="1"/>
  <c r="CD573" i="1"/>
  <c r="CT573" i="1" s="1"/>
  <c r="CB573" i="1"/>
  <c r="FF573" i="1" s="1"/>
  <c r="BT573" i="1"/>
  <c r="BS573" i="1"/>
  <c r="FM573" i="1" s="1"/>
  <c r="BR573" i="1"/>
  <c r="BH573" i="1"/>
  <c r="BB573" i="1"/>
  <c r="BA573" i="1"/>
  <c r="BY573" i="1" s="1"/>
  <c r="AR573" i="1"/>
  <c r="AS573" i="1" s="1"/>
  <c r="AK573" i="1"/>
  <c r="AJ573" i="1"/>
  <c r="AI573" i="1"/>
  <c r="AH573" i="1" s="1"/>
  <c r="AF573" i="1"/>
  <c r="AG573" i="1" s="1"/>
  <c r="U573" i="1"/>
  <c r="G573" i="1"/>
  <c r="H573" i="1" s="1"/>
  <c r="C573" i="1"/>
  <c r="HX572" i="1"/>
  <c r="HW572" i="1"/>
  <c r="HV572" i="1"/>
  <c r="HJ572" i="1"/>
  <c r="HF572" i="1"/>
  <c r="HD572" i="1"/>
  <c r="GT572" i="1" s="1"/>
  <c r="GV572" i="1" s="1"/>
  <c r="GX572" i="1"/>
  <c r="GW572" i="1"/>
  <c r="GS572" i="1"/>
  <c r="GU572" i="1" s="1"/>
  <c r="GP572" i="1"/>
  <c r="GO572" i="1"/>
  <c r="GJ572" i="1"/>
  <c r="GH572" i="1"/>
  <c r="GE572" i="1"/>
  <c r="GD572" i="1"/>
  <c r="GC572" i="1"/>
  <c r="GB572" i="1"/>
  <c r="GA572" i="1"/>
  <c r="FZ572" i="1"/>
  <c r="FY572" i="1"/>
  <c r="FO572" i="1"/>
  <c r="FF572" i="1"/>
  <c r="FE572" i="1"/>
  <c r="EY572" i="1"/>
  <c r="ES572" i="1"/>
  <c r="ER572" i="1"/>
  <c r="EQ572" i="1"/>
  <c r="EP572" i="1"/>
  <c r="EO572" i="1"/>
  <c r="EN572" i="1"/>
  <c r="EM572" i="1"/>
  <c r="EL572" i="1"/>
  <c r="EK572" i="1"/>
  <c r="EJ572" i="1"/>
  <c r="EZ572" i="1" s="1"/>
  <c r="EI572" i="1"/>
  <c r="EA572" i="1"/>
  <c r="DT572" i="1"/>
  <c r="DH572" i="1"/>
  <c r="DG572" i="1"/>
  <c r="DW572" i="1" s="1"/>
  <c r="CB572" i="1"/>
  <c r="BU572" i="1"/>
  <c r="BS572" i="1"/>
  <c r="BR572" i="1"/>
  <c r="BH572" i="1"/>
  <c r="BJ572" i="1" s="1"/>
  <c r="BB572" i="1"/>
  <c r="BA572" i="1"/>
  <c r="AR572" i="1"/>
  <c r="AS572" i="1" s="1"/>
  <c r="AK572" i="1"/>
  <c r="AJ572" i="1"/>
  <c r="AI572" i="1"/>
  <c r="AH572" i="1" s="1"/>
  <c r="AF572" i="1"/>
  <c r="AG572" i="1" s="1"/>
  <c r="U572" i="1"/>
  <c r="G572" i="1"/>
  <c r="H572" i="1" s="1"/>
  <c r="C572" i="1"/>
  <c r="HX571" i="1"/>
  <c r="HV571" i="1"/>
  <c r="HJ571" i="1"/>
  <c r="HF571" i="1"/>
  <c r="HD571" i="1"/>
  <c r="GT571" i="1" s="1"/>
  <c r="GV571" i="1" s="1"/>
  <c r="GX571" i="1"/>
  <c r="GW571" i="1"/>
  <c r="GS571" i="1"/>
  <c r="GU571" i="1" s="1"/>
  <c r="GP571" i="1"/>
  <c r="GO571" i="1"/>
  <c r="GJ571" i="1"/>
  <c r="GH571" i="1"/>
  <c r="GC571" i="1"/>
  <c r="GB571" i="1"/>
  <c r="FY571" i="1"/>
  <c r="FO571" i="1"/>
  <c r="FF571" i="1"/>
  <c r="EQ571" i="1"/>
  <c r="FE571" i="1" s="1"/>
  <c r="EM571" i="1"/>
  <c r="EL571" i="1"/>
  <c r="EK571" i="1"/>
  <c r="EJ571" i="1"/>
  <c r="EY571" i="1" s="1"/>
  <c r="EI571" i="1"/>
  <c r="EA571" i="1"/>
  <c r="GE571" i="1" s="1"/>
  <c r="DG571" i="1"/>
  <c r="DW571" i="1" s="1"/>
  <c r="CB571" i="1"/>
  <c r="BU571" i="1"/>
  <c r="EZ571" i="1" s="1"/>
  <c r="BR571" i="1"/>
  <c r="BH571" i="1"/>
  <c r="BB571" i="1"/>
  <c r="BA571" i="1"/>
  <c r="ET571" i="1" s="1"/>
  <c r="AS571" i="1"/>
  <c r="AR571" i="1"/>
  <c r="AJ571" i="1"/>
  <c r="AK571" i="1" s="1"/>
  <c r="AG571" i="1"/>
  <c r="AF571" i="1"/>
  <c r="CD571" i="1" s="1"/>
  <c r="CI571" i="1" s="1"/>
  <c r="U571" i="1"/>
  <c r="H571" i="1"/>
  <c r="G571" i="1"/>
  <c r="C571" i="1"/>
  <c r="HX570" i="1"/>
  <c r="HW570" i="1"/>
  <c r="HV570" i="1"/>
  <c r="HU570" i="1"/>
  <c r="HJ570" i="1"/>
  <c r="HF570" i="1"/>
  <c r="HD570" i="1"/>
  <c r="GX570" i="1"/>
  <c r="GW570" i="1"/>
  <c r="GV570" i="1"/>
  <c r="GT570" i="1"/>
  <c r="GS570" i="1"/>
  <c r="GU570" i="1" s="1"/>
  <c r="GP570" i="1"/>
  <c r="GO570" i="1"/>
  <c r="GJ570" i="1"/>
  <c r="GH570" i="1"/>
  <c r="GF570" i="1"/>
  <c r="GC570" i="1"/>
  <c r="GB570" i="1"/>
  <c r="FY570" i="1"/>
  <c r="FR570" i="1"/>
  <c r="FO570" i="1"/>
  <c r="EZ570" i="1"/>
  <c r="EY570" i="1"/>
  <c r="ES570" i="1"/>
  <c r="EQ570" i="1"/>
  <c r="FF570" i="1" s="1"/>
  <c r="EM570" i="1"/>
  <c r="EL570" i="1"/>
  <c r="EK570" i="1"/>
  <c r="EJ570" i="1"/>
  <c r="EI570" i="1"/>
  <c r="EA570" i="1"/>
  <c r="GE570" i="1" s="1"/>
  <c r="DI570" i="1"/>
  <c r="CE570" i="1"/>
  <c r="CD570" i="1"/>
  <c r="CT570" i="1" s="1"/>
  <c r="CB570" i="1"/>
  <c r="BU570" i="1"/>
  <c r="BT570" i="1"/>
  <c r="BS570" i="1"/>
  <c r="FP570" i="1" s="1"/>
  <c r="BR570" i="1"/>
  <c r="BH570" i="1"/>
  <c r="BA570" i="1"/>
  <c r="BB570" i="1" s="1"/>
  <c r="AS570" i="1"/>
  <c r="BW570" i="1" s="1"/>
  <c r="BX570" i="1" s="1"/>
  <c r="AR570" i="1"/>
  <c r="AK570" i="1"/>
  <c r="AJ570" i="1"/>
  <c r="AG570" i="1"/>
  <c r="AF570" i="1"/>
  <c r="DG570" i="1" s="1"/>
  <c r="U570" i="1"/>
  <c r="G570" i="1"/>
  <c r="H570" i="1" s="1"/>
  <c r="C570" i="1"/>
  <c r="HX569" i="1"/>
  <c r="HV569" i="1"/>
  <c r="HJ569" i="1"/>
  <c r="HF569" i="1"/>
  <c r="HD569" i="1"/>
  <c r="GW569" i="1"/>
  <c r="GU569" i="1"/>
  <c r="GS569" i="1"/>
  <c r="GP569" i="1"/>
  <c r="GO569" i="1"/>
  <c r="GJ569" i="1"/>
  <c r="GH569" i="1"/>
  <c r="GE569" i="1"/>
  <c r="GD569" i="1"/>
  <c r="GC569" i="1"/>
  <c r="GB569" i="1"/>
  <c r="FY569" i="1"/>
  <c r="FO569" i="1"/>
  <c r="FF569" i="1"/>
  <c r="FE569" i="1"/>
  <c r="EQ569" i="1"/>
  <c r="EM569" i="1"/>
  <c r="EL569" i="1"/>
  <c r="EK569" i="1"/>
  <c r="EJ569" i="1"/>
  <c r="EI569" i="1"/>
  <c r="EA569" i="1"/>
  <c r="DG569" i="1"/>
  <c r="CB569" i="1"/>
  <c r="BV569" i="1"/>
  <c r="BR569" i="1"/>
  <c r="BH569" i="1"/>
  <c r="BB569" i="1"/>
  <c r="BA569" i="1"/>
  <c r="BU569" i="1" s="1"/>
  <c r="EZ569" i="1" s="1"/>
  <c r="AR569" i="1"/>
  <c r="AS569" i="1" s="1"/>
  <c r="BW569" i="1" s="1"/>
  <c r="BX569" i="1" s="1"/>
  <c r="AK569" i="1"/>
  <c r="AJ569" i="1"/>
  <c r="AF569" i="1"/>
  <c r="U569" i="1"/>
  <c r="H569" i="1"/>
  <c r="G569" i="1"/>
  <c r="C569" i="1"/>
  <c r="HX568" i="1"/>
  <c r="HV568" i="1"/>
  <c r="HU568" i="1"/>
  <c r="HJ568" i="1"/>
  <c r="HF568" i="1"/>
  <c r="HD568" i="1"/>
  <c r="HW568" i="1" s="1"/>
  <c r="GW568" i="1"/>
  <c r="GU568" i="1"/>
  <c r="GT568" i="1"/>
  <c r="GV568" i="1" s="1"/>
  <c r="GS568" i="1"/>
  <c r="GP568" i="1"/>
  <c r="GO568" i="1"/>
  <c r="GJ568" i="1"/>
  <c r="GH568" i="1"/>
  <c r="GE568" i="1"/>
  <c r="GD568" i="1"/>
  <c r="GC568" i="1"/>
  <c r="GB568" i="1"/>
  <c r="GA568" i="1"/>
  <c r="FZ568" i="1"/>
  <c r="FY568" i="1"/>
  <c r="FO568" i="1"/>
  <c r="FE568" i="1"/>
  <c r="ER568" i="1"/>
  <c r="EQ568" i="1"/>
  <c r="FF568" i="1" s="1"/>
  <c r="EP568" i="1"/>
  <c r="EO568" i="1"/>
  <c r="EN568" i="1"/>
  <c r="EM568" i="1"/>
  <c r="EL568" i="1"/>
  <c r="EK568" i="1"/>
  <c r="EJ568" i="1"/>
  <c r="EI568" i="1"/>
  <c r="EA568" i="1"/>
  <c r="DW568" i="1"/>
  <c r="DL568" i="1"/>
  <c r="CE568" i="1"/>
  <c r="CD568" i="1"/>
  <c r="CT568" i="1" s="1"/>
  <c r="CB568" i="1"/>
  <c r="BV568" i="1"/>
  <c r="FB568" i="1" s="1"/>
  <c r="BU568" i="1"/>
  <c r="EZ568" i="1" s="1"/>
  <c r="BT568" i="1"/>
  <c r="BR568" i="1"/>
  <c r="BH568" i="1"/>
  <c r="BB568" i="1"/>
  <c r="BA568" i="1"/>
  <c r="ET568" i="1" s="1"/>
  <c r="AR568" i="1"/>
  <c r="AS568" i="1" s="1"/>
  <c r="BW568" i="1" s="1"/>
  <c r="BX568" i="1" s="1"/>
  <c r="AJ568" i="1"/>
  <c r="AK568" i="1" s="1"/>
  <c r="AI568" i="1"/>
  <c r="AH568" i="1" s="1"/>
  <c r="AF568" i="1"/>
  <c r="DG568" i="1" s="1"/>
  <c r="DH568" i="1" s="1"/>
  <c r="U568" i="1"/>
  <c r="H568" i="1"/>
  <c r="G568" i="1"/>
  <c r="C568" i="1"/>
  <c r="HX567" i="1"/>
  <c r="HW567" i="1"/>
  <c r="HV567" i="1"/>
  <c r="HJ567" i="1"/>
  <c r="HF567" i="1"/>
  <c r="HD567" i="1"/>
  <c r="GX567" i="1"/>
  <c r="GW567" i="1"/>
  <c r="GT567" i="1"/>
  <c r="GV567" i="1" s="1"/>
  <c r="GS567" i="1"/>
  <c r="GU567" i="1" s="1"/>
  <c r="GP567" i="1"/>
  <c r="GO567" i="1"/>
  <c r="GJ567" i="1"/>
  <c r="GH567" i="1"/>
  <c r="GE567" i="1"/>
  <c r="GC567" i="1"/>
  <c r="GB567" i="1"/>
  <c r="FY567" i="1"/>
  <c r="FO567" i="1"/>
  <c r="EQ567" i="1"/>
  <c r="EM567" i="1"/>
  <c r="EL567" i="1"/>
  <c r="EK567" i="1"/>
  <c r="EJ567" i="1"/>
  <c r="EI567" i="1"/>
  <c r="EA567" i="1"/>
  <c r="GD567" i="1" s="1"/>
  <c r="DI567" i="1"/>
  <c r="DH567" i="1"/>
  <c r="CT567" i="1"/>
  <c r="CI567" i="1"/>
  <c r="CF567" i="1"/>
  <c r="CD567" i="1"/>
  <c r="CE567" i="1" s="1"/>
  <c r="CB567" i="1"/>
  <c r="FF567" i="1" s="1"/>
  <c r="BR567" i="1"/>
  <c r="BH567" i="1"/>
  <c r="BA567" i="1"/>
  <c r="AS567" i="1"/>
  <c r="AR567" i="1"/>
  <c r="AJ567" i="1"/>
  <c r="AK567" i="1" s="1"/>
  <c r="AI567" i="1"/>
  <c r="AH567" i="1"/>
  <c r="AG567" i="1"/>
  <c r="AF567" i="1"/>
  <c r="DG567" i="1" s="1"/>
  <c r="U567" i="1"/>
  <c r="G567" i="1"/>
  <c r="H567" i="1" s="1"/>
  <c r="C567" i="1"/>
  <c r="HX566" i="1"/>
  <c r="HW566" i="1"/>
  <c r="HV566" i="1"/>
  <c r="HU566" i="1"/>
  <c r="HJ566" i="1"/>
  <c r="HF566" i="1"/>
  <c r="HD566" i="1"/>
  <c r="GT566" i="1" s="1"/>
  <c r="GX566" i="1"/>
  <c r="GW566" i="1"/>
  <c r="GV566" i="1"/>
  <c r="GS566" i="1"/>
  <c r="GU566" i="1" s="1"/>
  <c r="GP566" i="1"/>
  <c r="GO566" i="1"/>
  <c r="GJ566" i="1"/>
  <c r="GH566" i="1"/>
  <c r="GF566" i="1"/>
  <c r="GC566" i="1"/>
  <c r="GB566" i="1"/>
  <c r="FY566" i="1"/>
  <c r="FR566" i="1"/>
  <c r="FO566" i="1"/>
  <c r="FF566" i="1"/>
  <c r="FE566" i="1"/>
  <c r="EZ566" i="1"/>
  <c r="EY566" i="1"/>
  <c r="EU566" i="1"/>
  <c r="EV566" i="1" s="1"/>
  <c r="ET566" i="1"/>
  <c r="ES566" i="1"/>
  <c r="EQ566" i="1"/>
  <c r="EM566" i="1"/>
  <c r="EL566" i="1"/>
  <c r="EJ566" i="1"/>
  <c r="EI566" i="1"/>
  <c r="EA566" i="1"/>
  <c r="CE566" i="1"/>
  <c r="CB566" i="1"/>
  <c r="BV566" i="1"/>
  <c r="BU566" i="1"/>
  <c r="BS566" i="1"/>
  <c r="BR566" i="1"/>
  <c r="BH566" i="1"/>
  <c r="BA566" i="1"/>
  <c r="BY566" i="1" s="1"/>
  <c r="AS566" i="1"/>
  <c r="AR566" i="1"/>
  <c r="AK566" i="1"/>
  <c r="AJ566" i="1"/>
  <c r="AG566" i="1"/>
  <c r="AF566" i="1"/>
  <c r="CD566" i="1" s="1"/>
  <c r="CT566" i="1" s="1"/>
  <c r="U566" i="1"/>
  <c r="H566" i="1"/>
  <c r="G566" i="1"/>
  <c r="C566" i="1"/>
  <c r="HX565" i="1"/>
  <c r="HV565" i="1"/>
  <c r="HJ565" i="1"/>
  <c r="HF565" i="1"/>
  <c r="HD565" i="1"/>
  <c r="GX565" i="1" s="1"/>
  <c r="GW565" i="1"/>
  <c r="GT565" i="1"/>
  <c r="GV565" i="1" s="1"/>
  <c r="GS565" i="1"/>
  <c r="GU565" i="1" s="1"/>
  <c r="GP565" i="1"/>
  <c r="GO565" i="1"/>
  <c r="GJ565" i="1"/>
  <c r="GH565" i="1"/>
  <c r="GE565" i="1"/>
  <c r="GD565" i="1"/>
  <c r="GC565" i="1"/>
  <c r="GB565" i="1"/>
  <c r="GA565" i="1"/>
  <c r="FZ565" i="1"/>
  <c r="FY565" i="1"/>
  <c r="FO565" i="1"/>
  <c r="ER565" i="1"/>
  <c r="EQ565" i="1"/>
  <c r="FE565" i="1" s="1"/>
  <c r="EP565" i="1"/>
  <c r="EO565" i="1"/>
  <c r="EN565" i="1"/>
  <c r="EM565" i="1"/>
  <c r="EL565" i="1"/>
  <c r="EK565" i="1"/>
  <c r="EJ565" i="1"/>
  <c r="EI565" i="1"/>
  <c r="EA565" i="1"/>
  <c r="DW565" i="1"/>
  <c r="DT565" i="1"/>
  <c r="DL565" i="1"/>
  <c r="DG565" i="1"/>
  <c r="DH565" i="1" s="1"/>
  <c r="CT565" i="1"/>
  <c r="CI565" i="1"/>
  <c r="CE565" i="1"/>
  <c r="CD565" i="1"/>
  <c r="CF565" i="1" s="1"/>
  <c r="CB565" i="1"/>
  <c r="BU565" i="1"/>
  <c r="EZ565" i="1" s="1"/>
  <c r="BR565" i="1"/>
  <c r="BJ565" i="1"/>
  <c r="BH565" i="1"/>
  <c r="BA565" i="1"/>
  <c r="ET565" i="1" s="1"/>
  <c r="AR565" i="1"/>
  <c r="AS565" i="1" s="1"/>
  <c r="BW565" i="1" s="1"/>
  <c r="BX565" i="1" s="1"/>
  <c r="AK565" i="1"/>
  <c r="AJ565" i="1"/>
  <c r="AH565" i="1"/>
  <c r="AG565" i="1"/>
  <c r="AF565" i="1"/>
  <c r="AI565" i="1" s="1"/>
  <c r="U565" i="1"/>
  <c r="H565" i="1"/>
  <c r="G565" i="1"/>
  <c r="C565" i="1"/>
  <c r="HX564" i="1"/>
  <c r="HW564" i="1"/>
  <c r="HV564" i="1"/>
  <c r="HU564" i="1"/>
  <c r="HJ564" i="1"/>
  <c r="HF564" i="1"/>
  <c r="HD564" i="1"/>
  <c r="GX564" i="1" s="1"/>
  <c r="GW564" i="1"/>
  <c r="GV564" i="1"/>
  <c r="GU564" i="1"/>
  <c r="GT564" i="1"/>
  <c r="GS564" i="1"/>
  <c r="GP564" i="1"/>
  <c r="GO564" i="1"/>
  <c r="GJ564" i="1"/>
  <c r="GH564" i="1"/>
  <c r="GE564" i="1"/>
  <c r="GD564" i="1"/>
  <c r="GC564" i="1"/>
  <c r="GB564" i="1"/>
  <c r="FY564" i="1"/>
  <c r="FO564" i="1"/>
  <c r="FE564" i="1"/>
  <c r="ET564" i="1"/>
  <c r="ES564" i="1"/>
  <c r="EQ564" i="1"/>
  <c r="EM564" i="1"/>
  <c r="EL564" i="1"/>
  <c r="EJ564" i="1"/>
  <c r="EI564" i="1"/>
  <c r="EA564" i="1"/>
  <c r="EK564" i="1" s="1"/>
  <c r="CB564" i="1"/>
  <c r="FF564" i="1" s="1"/>
  <c r="BW564" i="1"/>
  <c r="BX564" i="1" s="1"/>
  <c r="BR564" i="1"/>
  <c r="BH564" i="1"/>
  <c r="BB564" i="1"/>
  <c r="BA564" i="1"/>
  <c r="BU564" i="1" s="1"/>
  <c r="AR564" i="1"/>
  <c r="AS564" i="1" s="1"/>
  <c r="AK564" i="1"/>
  <c r="AJ564" i="1"/>
  <c r="AF564" i="1"/>
  <c r="AG564" i="1" s="1"/>
  <c r="U564" i="1"/>
  <c r="H564" i="1"/>
  <c r="G564" i="1"/>
  <c r="C564" i="1"/>
  <c r="HX563" i="1"/>
  <c r="HV563" i="1"/>
  <c r="HJ563" i="1"/>
  <c r="HF563" i="1"/>
  <c r="HD563" i="1"/>
  <c r="HW563" i="1" s="1"/>
  <c r="GW563" i="1"/>
  <c r="GS563" i="1"/>
  <c r="GU563" i="1" s="1"/>
  <c r="GP563" i="1"/>
  <c r="GO563" i="1"/>
  <c r="GJ563" i="1"/>
  <c r="GH563" i="1"/>
  <c r="GE563" i="1"/>
  <c r="GD563" i="1"/>
  <c r="GC563" i="1"/>
  <c r="GB563" i="1"/>
  <c r="FY563" i="1"/>
  <c r="FU563" i="1"/>
  <c r="FO563" i="1"/>
  <c r="EQ563" i="1"/>
  <c r="FE563" i="1" s="1"/>
  <c r="EM563" i="1"/>
  <c r="EL563" i="1"/>
  <c r="EK563" i="1"/>
  <c r="FA563" i="1" s="1"/>
  <c r="EJ563" i="1"/>
  <c r="EY563" i="1" s="1"/>
  <c r="EI563" i="1"/>
  <c r="EA563" i="1"/>
  <c r="DG563" i="1"/>
  <c r="DL563" i="1" s="1"/>
  <c r="CD563" i="1"/>
  <c r="CF563" i="1" s="1"/>
  <c r="CB563" i="1"/>
  <c r="FF563" i="1" s="1"/>
  <c r="BV563" i="1"/>
  <c r="FB563" i="1" s="1"/>
  <c r="BU563" i="1"/>
  <c r="BT563" i="1"/>
  <c r="BR563" i="1"/>
  <c r="BH563" i="1"/>
  <c r="BA563" i="1"/>
  <c r="ET563" i="1" s="1"/>
  <c r="AS563" i="1"/>
  <c r="AR563" i="1"/>
  <c r="AJ563" i="1"/>
  <c r="AK563" i="1" s="1"/>
  <c r="AI563" i="1"/>
  <c r="AH563" i="1" s="1"/>
  <c r="AG563" i="1"/>
  <c r="AF563" i="1"/>
  <c r="U563" i="1"/>
  <c r="G563" i="1"/>
  <c r="H563" i="1" s="1"/>
  <c r="C563" i="1"/>
  <c r="HX562" i="1"/>
  <c r="HW562" i="1"/>
  <c r="HV562" i="1"/>
  <c r="HJ562" i="1"/>
  <c r="HF562" i="1"/>
  <c r="HD562" i="1"/>
  <c r="GX562" i="1"/>
  <c r="GW562" i="1"/>
  <c r="GT562" i="1"/>
  <c r="GV562" i="1" s="1"/>
  <c r="GS562" i="1"/>
  <c r="GU562" i="1" s="1"/>
  <c r="GP562" i="1"/>
  <c r="GO562" i="1"/>
  <c r="GJ562" i="1"/>
  <c r="GH562" i="1"/>
  <c r="GE562" i="1"/>
  <c r="GC562" i="1"/>
  <c r="GB562" i="1"/>
  <c r="FY562" i="1"/>
  <c r="FO562" i="1"/>
  <c r="EQ562" i="1"/>
  <c r="FE562" i="1" s="1"/>
  <c r="EM562" i="1"/>
  <c r="EL562" i="1"/>
  <c r="EK562" i="1"/>
  <c r="EJ562" i="1"/>
  <c r="EI562" i="1"/>
  <c r="EA562" i="1"/>
  <c r="GD562" i="1" s="1"/>
  <c r="CB562" i="1"/>
  <c r="FF562" i="1" s="1"/>
  <c r="BR562" i="1"/>
  <c r="BH562" i="1"/>
  <c r="BA562" i="1"/>
  <c r="BW562" i="1" s="1"/>
  <c r="BX562" i="1" s="1"/>
  <c r="AS562" i="1"/>
  <c r="AR562" i="1"/>
  <c r="AK562" i="1"/>
  <c r="AJ562" i="1"/>
  <c r="AI562" i="1"/>
  <c r="AH562" i="1"/>
  <c r="AG562" i="1"/>
  <c r="AF562" i="1"/>
  <c r="DG562" i="1" s="1"/>
  <c r="U562" i="1"/>
  <c r="G562" i="1"/>
  <c r="H562" i="1" s="1"/>
  <c r="C562" i="1"/>
  <c r="HX561" i="1"/>
  <c r="HV561" i="1"/>
  <c r="HU561" i="1"/>
  <c r="HJ561" i="1"/>
  <c r="HF561" i="1"/>
  <c r="HD561" i="1"/>
  <c r="GT561" i="1" s="1"/>
  <c r="GX561" i="1"/>
  <c r="GW561" i="1"/>
  <c r="GV561" i="1"/>
  <c r="GU561" i="1"/>
  <c r="GS561" i="1"/>
  <c r="GP561" i="1"/>
  <c r="GO561" i="1"/>
  <c r="GJ561" i="1"/>
  <c r="GH561" i="1"/>
  <c r="GC561" i="1"/>
  <c r="GB561" i="1"/>
  <c r="GA561" i="1"/>
  <c r="FZ561" i="1"/>
  <c r="FY561" i="1"/>
  <c r="FO561" i="1"/>
  <c r="ER561" i="1"/>
  <c r="EQ561" i="1"/>
  <c r="FE561" i="1" s="1"/>
  <c r="EP561" i="1"/>
  <c r="EO561" i="1"/>
  <c r="EN561" i="1"/>
  <c r="EM561" i="1"/>
  <c r="EL561" i="1"/>
  <c r="EJ561" i="1"/>
  <c r="EI561" i="1"/>
  <c r="EA561" i="1"/>
  <c r="CB561" i="1"/>
  <c r="FF561" i="1" s="1"/>
  <c r="BR561" i="1"/>
  <c r="BH561" i="1"/>
  <c r="BB561" i="1"/>
  <c r="BA561" i="1"/>
  <c r="BU561" i="1" s="1"/>
  <c r="AR561" i="1"/>
  <c r="AS561" i="1" s="1"/>
  <c r="AK561" i="1"/>
  <c r="AJ561" i="1"/>
  <c r="AF561" i="1"/>
  <c r="BW561" i="1" s="1"/>
  <c r="BX561" i="1" s="1"/>
  <c r="U561" i="1"/>
  <c r="H561" i="1"/>
  <c r="G561" i="1"/>
  <c r="C561" i="1"/>
  <c r="HX560" i="1"/>
  <c r="HW560" i="1"/>
  <c r="HV560" i="1"/>
  <c r="HU560" i="1"/>
  <c r="HJ560" i="1"/>
  <c r="HF560" i="1"/>
  <c r="HD560" i="1"/>
  <c r="GX560" i="1"/>
  <c r="GW560" i="1"/>
  <c r="GU560" i="1"/>
  <c r="GT560" i="1"/>
  <c r="GV560" i="1" s="1"/>
  <c r="GS560" i="1"/>
  <c r="GP560" i="1"/>
  <c r="GO560" i="1"/>
  <c r="GK560" i="1"/>
  <c r="GY560" i="1" s="1"/>
  <c r="GJ560" i="1"/>
  <c r="GH560" i="1"/>
  <c r="GE560" i="1"/>
  <c r="GC560" i="1"/>
  <c r="GB560" i="1"/>
  <c r="FY560" i="1"/>
  <c r="FR560" i="1"/>
  <c r="FP560" i="1"/>
  <c r="FO560" i="1"/>
  <c r="ES560" i="1"/>
  <c r="EU560" i="1" s="1"/>
  <c r="EV560" i="1" s="1"/>
  <c r="EQ560" i="1"/>
  <c r="FE560" i="1" s="1"/>
  <c r="EM560" i="1"/>
  <c r="EL560" i="1"/>
  <c r="EJ560" i="1"/>
  <c r="EY560" i="1" s="1"/>
  <c r="EI560" i="1"/>
  <c r="EA560" i="1"/>
  <c r="EK560" i="1" s="1"/>
  <c r="DW560" i="1"/>
  <c r="DH560" i="1"/>
  <c r="DG560" i="1"/>
  <c r="DL560" i="1" s="1"/>
  <c r="CD560" i="1"/>
  <c r="CB560" i="1"/>
  <c r="BV560" i="1"/>
  <c r="BU560" i="1"/>
  <c r="EZ560" i="1" s="1"/>
  <c r="BT560" i="1"/>
  <c r="BS560" i="1"/>
  <c r="FM560" i="1" s="1"/>
  <c r="BR560" i="1"/>
  <c r="BH560" i="1"/>
  <c r="BB560" i="1"/>
  <c r="BA560" i="1"/>
  <c r="BW560" i="1" s="1"/>
  <c r="BX560" i="1" s="1"/>
  <c r="AS560" i="1"/>
  <c r="AR560" i="1"/>
  <c r="AJ560" i="1"/>
  <c r="AK560" i="1" s="1"/>
  <c r="AI560" i="1"/>
  <c r="AH560" i="1" s="1"/>
  <c r="AF560" i="1"/>
  <c r="AG560" i="1" s="1"/>
  <c r="U560" i="1"/>
  <c r="G560" i="1"/>
  <c r="H560" i="1" s="1"/>
  <c r="C560" i="1"/>
  <c r="HX559" i="1"/>
  <c r="HW559" i="1"/>
  <c r="HV559" i="1"/>
  <c r="HJ559" i="1"/>
  <c r="HF559" i="1"/>
  <c r="HD559" i="1"/>
  <c r="GT559" i="1" s="1"/>
  <c r="GV559" i="1" s="1"/>
  <c r="GX559" i="1"/>
  <c r="GW559" i="1"/>
  <c r="GS559" i="1"/>
  <c r="GU559" i="1" s="1"/>
  <c r="GP559" i="1"/>
  <c r="GO559" i="1"/>
  <c r="GJ559" i="1"/>
  <c r="GH559" i="1"/>
  <c r="GC559" i="1"/>
  <c r="GB559" i="1"/>
  <c r="FY559" i="1"/>
  <c r="FO559" i="1"/>
  <c r="EQ559" i="1"/>
  <c r="FE559" i="1" s="1"/>
  <c r="EM559" i="1"/>
  <c r="EL559" i="1"/>
  <c r="EJ559" i="1"/>
  <c r="EI559" i="1"/>
  <c r="EA559" i="1"/>
  <c r="EK559" i="1" s="1"/>
  <c r="DG559" i="1"/>
  <c r="DW559" i="1" s="1"/>
  <c r="CT559" i="1"/>
  <c r="CB559" i="1"/>
  <c r="FF559" i="1" s="1"/>
  <c r="BR559" i="1"/>
  <c r="BH559" i="1"/>
  <c r="BA559" i="1"/>
  <c r="AS559" i="1"/>
  <c r="AR559" i="1"/>
  <c r="AJ559" i="1"/>
  <c r="AK559" i="1" s="1"/>
  <c r="AI559" i="1"/>
  <c r="AH559" i="1"/>
  <c r="AG559" i="1"/>
  <c r="AF559" i="1"/>
  <c r="CD559" i="1" s="1"/>
  <c r="CI559" i="1" s="1"/>
  <c r="U559" i="1"/>
  <c r="H559" i="1"/>
  <c r="G559" i="1"/>
  <c r="C559" i="1"/>
  <c r="HX558" i="1"/>
  <c r="HW558" i="1"/>
  <c r="HV558" i="1"/>
  <c r="HJ558" i="1"/>
  <c r="HF558" i="1"/>
  <c r="HD558" i="1"/>
  <c r="GX558" i="1"/>
  <c r="GW558" i="1"/>
  <c r="GV558" i="1"/>
  <c r="GT558" i="1"/>
  <c r="GS558" i="1"/>
  <c r="GU558" i="1" s="1"/>
  <c r="GP558" i="1"/>
  <c r="GO558" i="1"/>
  <c r="GJ558" i="1"/>
  <c r="GH558" i="1"/>
  <c r="GC558" i="1"/>
  <c r="GB558" i="1"/>
  <c r="GA558" i="1"/>
  <c r="FZ558" i="1"/>
  <c r="FY558" i="1"/>
  <c r="FO558" i="1"/>
  <c r="ER558" i="1"/>
  <c r="EQ558" i="1"/>
  <c r="FE558" i="1" s="1"/>
  <c r="EP558" i="1"/>
  <c r="EO558" i="1"/>
  <c r="EN558" i="1"/>
  <c r="EM558" i="1"/>
  <c r="EL558" i="1"/>
  <c r="EJ558" i="1"/>
  <c r="EI558" i="1"/>
  <c r="EA558" i="1"/>
  <c r="GE558" i="1" s="1"/>
  <c r="DT558" i="1"/>
  <c r="CD558" i="1"/>
  <c r="CB558" i="1"/>
  <c r="FF558" i="1" s="1"/>
  <c r="BR558" i="1"/>
  <c r="BJ558" i="1"/>
  <c r="BH558" i="1"/>
  <c r="BA558" i="1"/>
  <c r="HU558" i="1" s="1"/>
  <c r="AS558" i="1"/>
  <c r="AR558" i="1"/>
  <c r="AJ558" i="1"/>
  <c r="AK558" i="1" s="1"/>
  <c r="AI558" i="1"/>
  <c r="AH558" i="1"/>
  <c r="AG558" i="1"/>
  <c r="AF558" i="1"/>
  <c r="DG558" i="1" s="1"/>
  <c r="U558" i="1"/>
  <c r="H558" i="1"/>
  <c r="G558" i="1"/>
  <c r="C558" i="1"/>
  <c r="HX557" i="1"/>
  <c r="HW557" i="1"/>
  <c r="HV557" i="1"/>
  <c r="HU557" i="1"/>
  <c r="HJ557" i="1"/>
  <c r="HF557" i="1"/>
  <c r="HD557" i="1"/>
  <c r="GX557" i="1"/>
  <c r="GW557" i="1"/>
  <c r="GV557" i="1"/>
  <c r="GT557" i="1"/>
  <c r="GS557" i="1"/>
  <c r="GU557" i="1" s="1"/>
  <c r="GP557" i="1"/>
  <c r="GO557" i="1"/>
  <c r="GJ557" i="1"/>
  <c r="GH557" i="1"/>
  <c r="GF557" i="1"/>
  <c r="GE557" i="1"/>
  <c r="GC557" i="1"/>
  <c r="GB557" i="1"/>
  <c r="FY557" i="1"/>
  <c r="FO557" i="1"/>
  <c r="FE557" i="1"/>
  <c r="EZ557" i="1"/>
  <c r="EY557" i="1"/>
  <c r="ET557" i="1"/>
  <c r="ES557" i="1"/>
  <c r="EQ557" i="1"/>
  <c r="FF557" i="1" s="1"/>
  <c r="EM557" i="1"/>
  <c r="EL557" i="1"/>
  <c r="EK557" i="1"/>
  <c r="EJ557" i="1"/>
  <c r="EI557" i="1"/>
  <c r="EA557" i="1"/>
  <c r="GD557" i="1" s="1"/>
  <c r="CI557" i="1"/>
  <c r="CF557" i="1"/>
  <c r="CE557" i="1"/>
  <c r="CD557" i="1"/>
  <c r="CT557" i="1" s="1"/>
  <c r="CB557" i="1"/>
  <c r="BV557" i="1"/>
  <c r="EU557" i="1" s="1"/>
  <c r="EV557" i="1" s="1"/>
  <c r="BU557" i="1"/>
  <c r="BT557" i="1"/>
  <c r="BS557" i="1"/>
  <c r="BR557" i="1"/>
  <c r="BH557" i="1"/>
  <c r="BA557" i="1"/>
  <c r="BB557" i="1" s="1"/>
  <c r="AR557" i="1"/>
  <c r="AS557" i="1" s="1"/>
  <c r="BW557" i="1" s="1"/>
  <c r="BX557" i="1" s="1"/>
  <c r="AK557" i="1"/>
  <c r="AJ557" i="1"/>
  <c r="AG557" i="1"/>
  <c r="AF557" i="1"/>
  <c r="DG557" i="1" s="1"/>
  <c r="U557" i="1"/>
  <c r="G557" i="1"/>
  <c r="H557" i="1" s="1"/>
  <c r="C557" i="1"/>
  <c r="HX556" i="1"/>
  <c r="HV556" i="1"/>
  <c r="HJ556" i="1"/>
  <c r="HF556" i="1"/>
  <c r="HD556" i="1"/>
  <c r="HW556" i="1" s="1"/>
  <c r="GW556" i="1"/>
  <c r="GS556" i="1"/>
  <c r="GU556" i="1" s="1"/>
  <c r="GP556" i="1"/>
  <c r="GO556" i="1"/>
  <c r="GJ556" i="1"/>
  <c r="GH556" i="1"/>
  <c r="GE556" i="1"/>
  <c r="GD556" i="1"/>
  <c r="GC556" i="1"/>
  <c r="GB556" i="1"/>
  <c r="FY556" i="1"/>
  <c r="FO556" i="1"/>
  <c r="FF556" i="1"/>
  <c r="FE556" i="1"/>
  <c r="EQ556" i="1"/>
  <c r="EM556" i="1"/>
  <c r="EL556" i="1"/>
  <c r="EK556" i="1"/>
  <c r="FA556" i="1" s="1"/>
  <c r="EJ556" i="1"/>
  <c r="EY556" i="1" s="1"/>
  <c r="EI556" i="1"/>
  <c r="EA556" i="1"/>
  <c r="CB556" i="1"/>
  <c r="BV556" i="1"/>
  <c r="BR556" i="1"/>
  <c r="BH556" i="1"/>
  <c r="BB556" i="1"/>
  <c r="BA556" i="1"/>
  <c r="BU556" i="1" s="1"/>
  <c r="AR556" i="1"/>
  <c r="AS556" i="1" s="1"/>
  <c r="BW556" i="1" s="1"/>
  <c r="BX556" i="1" s="1"/>
  <c r="AK556" i="1"/>
  <c r="AJ556" i="1"/>
  <c r="AF556" i="1"/>
  <c r="U556" i="1"/>
  <c r="H556" i="1"/>
  <c r="G556" i="1"/>
  <c r="C556" i="1"/>
  <c r="HX555" i="1"/>
  <c r="HW555" i="1"/>
  <c r="HV555" i="1"/>
  <c r="HU555" i="1"/>
  <c r="HJ555" i="1"/>
  <c r="HF555" i="1"/>
  <c r="HD555" i="1"/>
  <c r="GX555" i="1"/>
  <c r="GW555" i="1"/>
  <c r="GU555" i="1"/>
  <c r="GT555" i="1"/>
  <c r="GV555" i="1" s="1"/>
  <c r="GS555" i="1"/>
  <c r="GP555" i="1"/>
  <c r="GO555" i="1"/>
  <c r="GK555" i="1"/>
  <c r="GY555" i="1" s="1"/>
  <c r="GJ555" i="1"/>
  <c r="GH555" i="1"/>
  <c r="GE555" i="1"/>
  <c r="GC555" i="1"/>
  <c r="GB555" i="1"/>
  <c r="FY555" i="1"/>
  <c r="FR555" i="1"/>
  <c r="FP555" i="1"/>
  <c r="FO555" i="1"/>
  <c r="EU555" i="1"/>
  <c r="EV555" i="1" s="1"/>
  <c r="ES555" i="1"/>
  <c r="EQ555" i="1"/>
  <c r="FE555" i="1" s="1"/>
  <c r="EM555" i="1"/>
  <c r="EL555" i="1"/>
  <c r="EJ555" i="1"/>
  <c r="EY555" i="1" s="1"/>
  <c r="EI555" i="1"/>
  <c r="EA555" i="1"/>
  <c r="EK555" i="1" s="1"/>
  <c r="DW555" i="1"/>
  <c r="DL555" i="1"/>
  <c r="DH555" i="1"/>
  <c r="DG555" i="1"/>
  <c r="DI555" i="1" s="1"/>
  <c r="CD555" i="1"/>
  <c r="CB555" i="1"/>
  <c r="BV555" i="1"/>
  <c r="BU555" i="1"/>
  <c r="EZ555" i="1" s="1"/>
  <c r="BT555" i="1"/>
  <c r="BS555" i="1"/>
  <c r="FM555" i="1" s="1"/>
  <c r="BR555" i="1"/>
  <c r="BH555" i="1"/>
  <c r="BB555" i="1"/>
  <c r="BA555" i="1"/>
  <c r="BY555" i="1" s="1"/>
  <c r="EX555" i="1" s="1"/>
  <c r="AS555" i="1"/>
  <c r="AR555" i="1"/>
  <c r="AJ555" i="1"/>
  <c r="AK555" i="1" s="1"/>
  <c r="AI555" i="1"/>
  <c r="AH555" i="1" s="1"/>
  <c r="AF555" i="1"/>
  <c r="AG555" i="1" s="1"/>
  <c r="U555" i="1"/>
  <c r="G555" i="1"/>
  <c r="H555" i="1" s="1"/>
  <c r="C555" i="1"/>
  <c r="HX554" i="1"/>
  <c r="HW554" i="1"/>
  <c r="HV554" i="1"/>
  <c r="HJ554" i="1"/>
  <c r="HF554" i="1"/>
  <c r="HD554" i="1"/>
  <c r="GT554" i="1" s="1"/>
  <c r="GV554" i="1" s="1"/>
  <c r="GX554" i="1"/>
  <c r="GW554" i="1"/>
  <c r="GS554" i="1"/>
  <c r="GU554" i="1" s="1"/>
  <c r="GP554" i="1"/>
  <c r="GO554" i="1"/>
  <c r="GJ554" i="1"/>
  <c r="GH554" i="1"/>
  <c r="GD554" i="1"/>
  <c r="GC554" i="1"/>
  <c r="GB554" i="1"/>
  <c r="GA554" i="1"/>
  <c r="FZ554" i="1"/>
  <c r="FY554" i="1"/>
  <c r="FO554" i="1"/>
  <c r="FF554" i="1"/>
  <c r="ER554" i="1"/>
  <c r="EQ554" i="1"/>
  <c r="EP554" i="1"/>
  <c r="EO554" i="1"/>
  <c r="EN554" i="1"/>
  <c r="EM554" i="1"/>
  <c r="EL554" i="1"/>
  <c r="EK554" i="1"/>
  <c r="EJ554" i="1"/>
  <c r="EI554" i="1"/>
  <c r="EA554" i="1"/>
  <c r="GE554" i="1" s="1"/>
  <c r="DG554" i="1"/>
  <c r="DW554" i="1" s="1"/>
  <c r="CB554" i="1"/>
  <c r="FE554" i="1" s="1"/>
  <c r="BR554" i="1"/>
  <c r="BH554" i="1"/>
  <c r="BA554" i="1"/>
  <c r="BW554" i="1" s="1"/>
  <c r="BX554" i="1" s="1"/>
  <c r="AS554" i="1"/>
  <c r="AR554" i="1"/>
  <c r="AK554" i="1"/>
  <c r="AJ554" i="1"/>
  <c r="AI554" i="1"/>
  <c r="AH554" i="1"/>
  <c r="AG554" i="1"/>
  <c r="AF554" i="1"/>
  <c r="CD554" i="1" s="1"/>
  <c r="U554" i="1"/>
  <c r="G554" i="1"/>
  <c r="H554" i="1" s="1"/>
  <c r="C554" i="1"/>
  <c r="HX553" i="1"/>
  <c r="HV553" i="1"/>
  <c r="HU553" i="1"/>
  <c r="HJ553" i="1"/>
  <c r="HF553" i="1"/>
  <c r="HD553" i="1"/>
  <c r="GT553" i="1" s="1"/>
  <c r="GV553" i="1" s="1"/>
  <c r="GW553" i="1"/>
  <c r="GU553" i="1"/>
  <c r="GS553" i="1"/>
  <c r="GP553" i="1"/>
  <c r="GO553" i="1"/>
  <c r="GJ553" i="1"/>
  <c r="GH553" i="1"/>
  <c r="GD553" i="1"/>
  <c r="GC553" i="1"/>
  <c r="GB553" i="1"/>
  <c r="FY553" i="1"/>
  <c r="FR553" i="1"/>
  <c r="FO553" i="1"/>
  <c r="FF553" i="1"/>
  <c r="FE553" i="1"/>
  <c r="EZ553" i="1"/>
  <c r="ET553" i="1"/>
  <c r="ES553" i="1"/>
  <c r="EQ553" i="1"/>
  <c r="EM553" i="1"/>
  <c r="EL553" i="1"/>
  <c r="EK553" i="1"/>
  <c r="EJ553" i="1"/>
  <c r="EY553" i="1" s="1"/>
  <c r="EI553" i="1"/>
  <c r="EA553" i="1"/>
  <c r="GE553" i="1" s="1"/>
  <c r="DL553" i="1"/>
  <c r="DG553" i="1"/>
  <c r="DW553" i="1" s="1"/>
  <c r="CF553" i="1"/>
  <c r="CE553" i="1"/>
  <c r="CB553" i="1"/>
  <c r="BU553" i="1"/>
  <c r="BS553" i="1"/>
  <c r="FP553" i="1" s="1"/>
  <c r="BR553" i="1"/>
  <c r="BH553" i="1"/>
  <c r="BB553" i="1"/>
  <c r="BA553" i="1"/>
  <c r="BY553" i="1" s="1"/>
  <c r="AR553" i="1"/>
  <c r="AK553" i="1"/>
  <c r="AJ553" i="1"/>
  <c r="AF553" i="1"/>
  <c r="CD553" i="1" s="1"/>
  <c r="U553" i="1"/>
  <c r="H553" i="1"/>
  <c r="G553" i="1"/>
  <c r="C553" i="1"/>
  <c r="HX552" i="1"/>
  <c r="HV552" i="1"/>
  <c r="HJ552" i="1"/>
  <c r="HF552" i="1"/>
  <c r="HD552" i="1"/>
  <c r="GW552" i="1"/>
  <c r="GU552" i="1"/>
  <c r="GS552" i="1"/>
  <c r="GP552" i="1"/>
  <c r="GO552" i="1"/>
  <c r="GJ552" i="1"/>
  <c r="GH552" i="1"/>
  <c r="GE552" i="1"/>
  <c r="GD552" i="1"/>
  <c r="GC552" i="1"/>
  <c r="GB552" i="1"/>
  <c r="FY552" i="1"/>
  <c r="FO552" i="1"/>
  <c r="FF552" i="1"/>
  <c r="EQ552" i="1"/>
  <c r="FE552" i="1" s="1"/>
  <c r="EM552" i="1"/>
  <c r="EL552" i="1"/>
  <c r="EJ552" i="1"/>
  <c r="EI552" i="1"/>
  <c r="EA552" i="1"/>
  <c r="EK552" i="1" s="1"/>
  <c r="DG552" i="1"/>
  <c r="CB552" i="1"/>
  <c r="BR552" i="1"/>
  <c r="BH552" i="1"/>
  <c r="BB552" i="1"/>
  <c r="BA552" i="1"/>
  <c r="ET552" i="1" s="1"/>
  <c r="AR552" i="1"/>
  <c r="AS552" i="1" s="1"/>
  <c r="BW552" i="1" s="1"/>
  <c r="BX552" i="1" s="1"/>
  <c r="AJ552" i="1"/>
  <c r="AK552" i="1" s="1"/>
  <c r="AF552" i="1"/>
  <c r="ES552" i="1" s="1"/>
  <c r="U552" i="1"/>
  <c r="G552" i="1"/>
  <c r="H552" i="1" s="1"/>
  <c r="C552" i="1"/>
  <c r="HX551" i="1"/>
  <c r="HW551" i="1"/>
  <c r="HV551" i="1"/>
  <c r="HJ551" i="1"/>
  <c r="HF551" i="1"/>
  <c r="HD551" i="1"/>
  <c r="GT551" i="1" s="1"/>
  <c r="GV551" i="1" s="1"/>
  <c r="GX551" i="1"/>
  <c r="GW551" i="1"/>
  <c r="GU551" i="1"/>
  <c r="GS551" i="1"/>
  <c r="GP551" i="1"/>
  <c r="GO551" i="1"/>
  <c r="GJ551" i="1"/>
  <c r="GH551" i="1"/>
  <c r="GC551" i="1"/>
  <c r="GB551" i="1"/>
  <c r="GA551" i="1"/>
  <c r="FZ551" i="1"/>
  <c r="FY551" i="1"/>
  <c r="FO551" i="1"/>
  <c r="FF551" i="1"/>
  <c r="FE551" i="1"/>
  <c r="EY551" i="1"/>
  <c r="ER551" i="1"/>
  <c r="EQ551" i="1"/>
  <c r="EP551" i="1"/>
  <c r="EO551" i="1"/>
  <c r="EN551" i="1"/>
  <c r="EM551" i="1"/>
  <c r="EL551" i="1"/>
  <c r="EJ551" i="1"/>
  <c r="EZ551" i="1" s="1"/>
  <c r="EI551" i="1"/>
  <c r="EA551" i="1"/>
  <c r="GE551" i="1" s="1"/>
  <c r="DT551" i="1"/>
  <c r="CB551" i="1"/>
  <c r="BU551" i="1"/>
  <c r="BR551" i="1"/>
  <c r="BH551" i="1"/>
  <c r="BJ551" i="1" s="1"/>
  <c r="BB551" i="1"/>
  <c r="BA551" i="1"/>
  <c r="HU551" i="1" s="1"/>
  <c r="AS551" i="1"/>
  <c r="AR551" i="1"/>
  <c r="AJ551" i="1"/>
  <c r="AK551" i="1" s="1"/>
  <c r="AF551" i="1"/>
  <c r="CD551" i="1" s="1"/>
  <c r="CI551" i="1" s="1"/>
  <c r="U551" i="1"/>
  <c r="G551" i="1"/>
  <c r="H551" i="1" s="1"/>
  <c r="C551" i="1"/>
  <c r="HX550" i="1"/>
  <c r="HW550" i="1"/>
  <c r="HV550" i="1"/>
  <c r="HJ550" i="1"/>
  <c r="HF550" i="1"/>
  <c r="HD550" i="1"/>
  <c r="GT550" i="1" s="1"/>
  <c r="GV550" i="1" s="1"/>
  <c r="GX550" i="1"/>
  <c r="GW550" i="1"/>
  <c r="GU550" i="1"/>
  <c r="GS550" i="1"/>
  <c r="GP550" i="1"/>
  <c r="GO550" i="1"/>
  <c r="GJ550" i="1"/>
  <c r="GH550" i="1"/>
  <c r="GC550" i="1"/>
  <c r="GB550" i="1"/>
  <c r="FY550" i="1"/>
  <c r="FO550" i="1"/>
  <c r="EQ550" i="1"/>
  <c r="FE550" i="1" s="1"/>
  <c r="EM550" i="1"/>
  <c r="EL550" i="1"/>
  <c r="EJ550" i="1"/>
  <c r="EY550" i="1" s="1"/>
  <c r="EI550" i="1"/>
  <c r="EA550" i="1"/>
  <c r="DW550" i="1"/>
  <c r="DG550" i="1"/>
  <c r="DL550" i="1" s="1"/>
  <c r="CD550" i="1"/>
  <c r="CT550" i="1" s="1"/>
  <c r="CB550" i="1"/>
  <c r="FF550" i="1" s="1"/>
  <c r="BV550" i="1"/>
  <c r="BU550" i="1"/>
  <c r="EZ550" i="1" s="1"/>
  <c r="BT550" i="1"/>
  <c r="BR550" i="1"/>
  <c r="BH550" i="1"/>
  <c r="BA550" i="1"/>
  <c r="HU550" i="1" s="1"/>
  <c r="AS550" i="1"/>
  <c r="AR550" i="1"/>
  <c r="AJ550" i="1"/>
  <c r="AK550" i="1" s="1"/>
  <c r="AI550" i="1"/>
  <c r="AH550" i="1" s="1"/>
  <c r="AG550" i="1"/>
  <c r="AF550" i="1"/>
  <c r="U550" i="1"/>
  <c r="H550" i="1"/>
  <c r="G550" i="1"/>
  <c r="C550" i="1"/>
  <c r="HX549" i="1"/>
  <c r="HV549" i="1"/>
  <c r="HJ549" i="1"/>
  <c r="HF549" i="1"/>
  <c r="HD549" i="1"/>
  <c r="HW549" i="1" s="1"/>
  <c r="GX549" i="1"/>
  <c r="GW549" i="1"/>
  <c r="GT549" i="1"/>
  <c r="GV549" i="1" s="1"/>
  <c r="GS549" i="1"/>
  <c r="GU549" i="1" s="1"/>
  <c r="GP549" i="1"/>
  <c r="GO549" i="1"/>
  <c r="GJ549" i="1"/>
  <c r="GH549" i="1"/>
  <c r="GE549" i="1"/>
  <c r="GC549" i="1"/>
  <c r="GB549" i="1"/>
  <c r="FY549" i="1"/>
  <c r="FO549" i="1"/>
  <c r="EQ549" i="1"/>
  <c r="FE549" i="1" s="1"/>
  <c r="EM549" i="1"/>
  <c r="EL549" i="1"/>
  <c r="EK549" i="1"/>
  <c r="EJ549" i="1"/>
  <c r="EI549" i="1"/>
  <c r="EA549" i="1"/>
  <c r="GD549" i="1" s="1"/>
  <c r="CB549" i="1"/>
  <c r="FF549" i="1" s="1"/>
  <c r="BR549" i="1"/>
  <c r="BH549" i="1"/>
  <c r="BA549" i="1"/>
  <c r="BW549" i="1" s="1"/>
  <c r="BX549" i="1" s="1"/>
  <c r="AS549" i="1"/>
  <c r="AR549" i="1"/>
  <c r="AK549" i="1"/>
  <c r="AJ549" i="1"/>
  <c r="AI549" i="1"/>
  <c r="AH549" i="1"/>
  <c r="AG549" i="1"/>
  <c r="AF549" i="1"/>
  <c r="DG549" i="1" s="1"/>
  <c r="U549" i="1"/>
  <c r="G549" i="1"/>
  <c r="H549" i="1" s="1"/>
  <c r="C549" i="1"/>
  <c r="HX548" i="1"/>
  <c r="HV548" i="1"/>
  <c r="HU548" i="1"/>
  <c r="HJ548" i="1"/>
  <c r="HF548" i="1"/>
  <c r="HD548" i="1"/>
  <c r="GT548" i="1" s="1"/>
  <c r="GX548" i="1"/>
  <c r="GW548" i="1"/>
  <c r="GV548" i="1"/>
  <c r="GU548" i="1"/>
  <c r="GS548" i="1"/>
  <c r="GP548" i="1"/>
  <c r="GO548" i="1"/>
  <c r="GJ548" i="1"/>
  <c r="GH548" i="1"/>
  <c r="GD548" i="1"/>
  <c r="GC548" i="1"/>
  <c r="GB548" i="1"/>
  <c r="FY548" i="1"/>
  <c r="FR548" i="1"/>
  <c r="FO548" i="1"/>
  <c r="FF548" i="1"/>
  <c r="FE548" i="1"/>
  <c r="EZ548" i="1"/>
  <c r="ET548" i="1"/>
  <c r="ES548" i="1"/>
  <c r="EQ548" i="1"/>
  <c r="EM548" i="1"/>
  <c r="EL548" i="1"/>
  <c r="EJ548" i="1"/>
  <c r="EY548" i="1" s="1"/>
  <c r="EI548" i="1"/>
  <c r="EA548" i="1"/>
  <c r="EK548" i="1" s="1"/>
  <c r="CB548" i="1"/>
  <c r="BU548" i="1"/>
  <c r="BS548" i="1"/>
  <c r="FP548" i="1" s="1"/>
  <c r="BR548" i="1"/>
  <c r="BH548" i="1"/>
  <c r="BB548" i="1"/>
  <c r="BA548" i="1"/>
  <c r="BY548" i="1" s="1"/>
  <c r="AR548" i="1"/>
  <c r="AK548" i="1"/>
  <c r="AJ548" i="1"/>
  <c r="AF548" i="1"/>
  <c r="CD548" i="1" s="1"/>
  <c r="U548" i="1"/>
  <c r="H548" i="1"/>
  <c r="G548" i="1"/>
  <c r="C548" i="1"/>
  <c r="HX547" i="1"/>
  <c r="HV547" i="1"/>
  <c r="HJ547" i="1"/>
  <c r="HF547" i="1"/>
  <c r="HD547" i="1"/>
  <c r="GW547" i="1"/>
  <c r="GU547" i="1"/>
  <c r="GS547" i="1"/>
  <c r="GP547" i="1"/>
  <c r="GO547" i="1"/>
  <c r="GJ547" i="1"/>
  <c r="GH547" i="1"/>
  <c r="GF547" i="1"/>
  <c r="GE547" i="1"/>
  <c r="GD547" i="1"/>
  <c r="GC547" i="1"/>
  <c r="GB547" i="1"/>
  <c r="GA547" i="1"/>
  <c r="FZ547" i="1"/>
  <c r="FY547" i="1"/>
  <c r="FR547" i="1"/>
  <c r="FO547" i="1"/>
  <c r="FM547" i="1"/>
  <c r="ER547" i="1"/>
  <c r="EQ547" i="1"/>
  <c r="EP547" i="1"/>
  <c r="EO547" i="1"/>
  <c r="EN547" i="1"/>
  <c r="EM547" i="1"/>
  <c r="EW547" i="1" s="1"/>
  <c r="EL547" i="1"/>
  <c r="EK547" i="1"/>
  <c r="EJ547" i="1"/>
  <c r="EY547" i="1" s="1"/>
  <c r="EI547" i="1"/>
  <c r="EA547" i="1"/>
  <c r="CB547" i="1"/>
  <c r="FF547" i="1" s="1"/>
  <c r="CA547" i="1"/>
  <c r="BZ547" i="1"/>
  <c r="BU547" i="1"/>
  <c r="EZ547" i="1" s="1"/>
  <c r="BT547" i="1"/>
  <c r="BS547" i="1"/>
  <c r="FP547" i="1" s="1"/>
  <c r="BR547" i="1"/>
  <c r="BH547" i="1"/>
  <c r="BB547" i="1"/>
  <c r="BA547" i="1"/>
  <c r="BY547" i="1" s="1"/>
  <c r="EX547" i="1" s="1"/>
  <c r="AS547" i="1"/>
  <c r="AR547" i="1"/>
  <c r="AJ547" i="1"/>
  <c r="AK547" i="1" s="1"/>
  <c r="AI547" i="1"/>
  <c r="AH547" i="1" s="1"/>
  <c r="AF547" i="1"/>
  <c r="AG547" i="1" s="1"/>
  <c r="U547" i="1"/>
  <c r="G547" i="1"/>
  <c r="H547" i="1" s="1"/>
  <c r="C547" i="1"/>
  <c r="HX546" i="1"/>
  <c r="HW546" i="1"/>
  <c r="HV546" i="1"/>
  <c r="HJ546" i="1"/>
  <c r="HF546" i="1"/>
  <c r="HD546" i="1"/>
  <c r="GT546" i="1" s="1"/>
  <c r="GV546" i="1" s="1"/>
  <c r="GX546" i="1"/>
  <c r="GW546" i="1"/>
  <c r="GS546" i="1"/>
  <c r="GU546" i="1" s="1"/>
  <c r="GP546" i="1"/>
  <c r="GO546" i="1"/>
  <c r="GJ546" i="1"/>
  <c r="GH546" i="1"/>
  <c r="GC546" i="1"/>
  <c r="GB546" i="1"/>
  <c r="FY546" i="1"/>
  <c r="FO546" i="1"/>
  <c r="FF546" i="1"/>
  <c r="FE546" i="1"/>
  <c r="EQ546" i="1"/>
  <c r="EM546" i="1"/>
  <c r="EL546" i="1"/>
  <c r="EJ546" i="1"/>
  <c r="EI546" i="1"/>
  <c r="EA546" i="1"/>
  <c r="EK546" i="1" s="1"/>
  <c r="DG546" i="1"/>
  <c r="DW546" i="1" s="1"/>
  <c r="CT546" i="1"/>
  <c r="CB546" i="1"/>
  <c r="BR546" i="1"/>
  <c r="BH546" i="1"/>
  <c r="BA546" i="1"/>
  <c r="AS546" i="1"/>
  <c r="AR546" i="1"/>
  <c r="AJ546" i="1"/>
  <c r="AK546" i="1" s="1"/>
  <c r="AG546" i="1"/>
  <c r="AF546" i="1"/>
  <c r="CD546" i="1" s="1"/>
  <c r="CI546" i="1" s="1"/>
  <c r="U546" i="1"/>
  <c r="H546" i="1"/>
  <c r="G546" i="1"/>
  <c r="C546" i="1"/>
  <c r="HX545" i="1"/>
  <c r="HV545" i="1"/>
  <c r="HU545" i="1"/>
  <c r="HJ545" i="1"/>
  <c r="HF545" i="1"/>
  <c r="HD545" i="1"/>
  <c r="HW545" i="1" s="1"/>
  <c r="GX545" i="1"/>
  <c r="GW545" i="1"/>
  <c r="GV545" i="1"/>
  <c r="GT545" i="1"/>
  <c r="GS545" i="1"/>
  <c r="GU545" i="1" s="1"/>
  <c r="GP545" i="1"/>
  <c r="GO545" i="1"/>
  <c r="GJ545" i="1"/>
  <c r="GH545" i="1"/>
  <c r="GF545" i="1"/>
  <c r="GE545" i="1"/>
  <c r="GC545" i="1"/>
  <c r="GB545" i="1"/>
  <c r="FY545" i="1"/>
  <c r="FO545" i="1"/>
  <c r="FE545" i="1"/>
  <c r="ET545" i="1"/>
  <c r="ES545" i="1"/>
  <c r="EQ545" i="1"/>
  <c r="EM545" i="1"/>
  <c r="EL545" i="1"/>
  <c r="EK545" i="1"/>
  <c r="EJ545" i="1"/>
  <c r="EI545" i="1"/>
  <c r="EA545" i="1"/>
  <c r="GD545" i="1" s="1"/>
  <c r="DL545" i="1"/>
  <c r="CB545" i="1"/>
  <c r="FF545" i="1" s="1"/>
  <c r="BT545" i="1"/>
  <c r="BS545" i="1"/>
  <c r="BR545" i="1"/>
  <c r="BH545" i="1"/>
  <c r="BA545" i="1"/>
  <c r="BB545" i="1" s="1"/>
  <c r="AR545" i="1"/>
  <c r="AS545" i="1" s="1"/>
  <c r="AK545" i="1"/>
  <c r="AJ545" i="1"/>
  <c r="AI545" i="1"/>
  <c r="AH545" i="1"/>
  <c r="AF545" i="1"/>
  <c r="DG545" i="1" s="1"/>
  <c r="DI545" i="1" s="1"/>
  <c r="U545" i="1"/>
  <c r="G545" i="1"/>
  <c r="H545" i="1" s="1"/>
  <c r="C545" i="1"/>
  <c r="HX544" i="1"/>
  <c r="HV544" i="1"/>
  <c r="HJ544" i="1"/>
  <c r="HF544" i="1"/>
  <c r="HD544" i="1"/>
  <c r="HW544" i="1" s="1"/>
  <c r="GW544" i="1"/>
  <c r="GU544" i="1"/>
  <c r="GS544" i="1"/>
  <c r="GP544" i="1"/>
  <c r="GO544" i="1"/>
  <c r="GJ544" i="1"/>
  <c r="GH544" i="1"/>
  <c r="GC544" i="1"/>
  <c r="GB544" i="1"/>
  <c r="GA544" i="1"/>
  <c r="FZ544" i="1"/>
  <c r="FY544" i="1"/>
  <c r="FO544" i="1"/>
  <c r="FM544" i="1"/>
  <c r="FK544" i="1"/>
  <c r="ES544" i="1"/>
  <c r="ER544" i="1"/>
  <c r="EQ544" i="1"/>
  <c r="FE544" i="1" s="1"/>
  <c r="EP544" i="1"/>
  <c r="FC544" i="1" s="1"/>
  <c r="EO544" i="1"/>
  <c r="EN544" i="1"/>
  <c r="EM544" i="1"/>
  <c r="EL544" i="1"/>
  <c r="EJ544" i="1"/>
  <c r="EY544" i="1" s="1"/>
  <c r="EI544" i="1"/>
  <c r="EA544" i="1"/>
  <c r="GE544" i="1" s="1"/>
  <c r="DT544" i="1"/>
  <c r="DG544" i="1"/>
  <c r="CB544" i="1"/>
  <c r="FF544" i="1" s="1"/>
  <c r="CA544" i="1"/>
  <c r="FD544" i="1" s="1"/>
  <c r="BU544" i="1"/>
  <c r="EZ544" i="1" s="1"/>
  <c r="BS544" i="1"/>
  <c r="GK544" i="1" s="1"/>
  <c r="GY544" i="1" s="1"/>
  <c r="BR544" i="1"/>
  <c r="BJ544" i="1"/>
  <c r="BH544" i="1"/>
  <c r="BA544" i="1"/>
  <c r="BB544" i="1" s="1"/>
  <c r="AR544" i="1"/>
  <c r="AS544" i="1" s="1"/>
  <c r="AK544" i="1"/>
  <c r="AJ544" i="1"/>
  <c r="AI544" i="1"/>
  <c r="AH544" i="1"/>
  <c r="AF544" i="1"/>
  <c r="CD544" i="1" s="1"/>
  <c r="CT544" i="1" s="1"/>
  <c r="U544" i="1"/>
  <c r="G544" i="1"/>
  <c r="H544" i="1" s="1"/>
  <c r="C544" i="1"/>
  <c r="HX543" i="1"/>
  <c r="HV543" i="1"/>
  <c r="HJ543" i="1"/>
  <c r="HF543" i="1"/>
  <c r="HD543" i="1"/>
  <c r="HW543" i="1" s="1"/>
  <c r="GW543" i="1"/>
  <c r="GU543" i="1"/>
  <c r="GS543" i="1"/>
  <c r="GP543" i="1"/>
  <c r="GO543" i="1"/>
  <c r="GJ543" i="1"/>
  <c r="GH543" i="1"/>
  <c r="GE543" i="1"/>
  <c r="GD543" i="1"/>
  <c r="GC543" i="1"/>
  <c r="GB543" i="1"/>
  <c r="FY543" i="1"/>
  <c r="FO543" i="1"/>
  <c r="FF543" i="1"/>
  <c r="FE543" i="1"/>
  <c r="EQ543" i="1"/>
  <c r="EM543" i="1"/>
  <c r="EL543" i="1"/>
  <c r="EK543" i="1"/>
  <c r="EJ543" i="1"/>
  <c r="EI543" i="1"/>
  <c r="EA543" i="1"/>
  <c r="CB543" i="1"/>
  <c r="BR543" i="1"/>
  <c r="BH543" i="1"/>
  <c r="BB543" i="1"/>
  <c r="BA543" i="1"/>
  <c r="BU543" i="1" s="1"/>
  <c r="EZ543" i="1" s="1"/>
  <c r="AR543" i="1"/>
  <c r="AS543" i="1" s="1"/>
  <c r="AJ543" i="1"/>
  <c r="AK543" i="1" s="1"/>
  <c r="AF543" i="1"/>
  <c r="U543" i="1"/>
  <c r="G543" i="1"/>
  <c r="H543" i="1" s="1"/>
  <c r="C543" i="1"/>
  <c r="HX542" i="1"/>
  <c r="HW542" i="1"/>
  <c r="HV542" i="1"/>
  <c r="HJ542" i="1"/>
  <c r="HF542" i="1"/>
  <c r="HD542" i="1"/>
  <c r="GX542" i="1"/>
  <c r="GW542" i="1"/>
  <c r="GU542" i="1"/>
  <c r="GT542" i="1"/>
  <c r="GV542" i="1" s="1"/>
  <c r="GS542" i="1"/>
  <c r="GP542" i="1"/>
  <c r="GO542" i="1"/>
  <c r="GJ542" i="1"/>
  <c r="GH542" i="1"/>
  <c r="GE542" i="1"/>
  <c r="GC542" i="1"/>
  <c r="GB542" i="1"/>
  <c r="FY542" i="1"/>
  <c r="FO542" i="1"/>
  <c r="ES542" i="1"/>
  <c r="EQ542" i="1"/>
  <c r="FE542" i="1" s="1"/>
  <c r="EM542" i="1"/>
  <c r="EL542" i="1"/>
  <c r="EJ542" i="1"/>
  <c r="EY542" i="1" s="1"/>
  <c r="EI542" i="1"/>
  <c r="EA542" i="1"/>
  <c r="EK542" i="1" s="1"/>
  <c r="CD542" i="1"/>
  <c r="CB542" i="1"/>
  <c r="BU542" i="1"/>
  <c r="EZ542" i="1" s="1"/>
  <c r="BT542" i="1"/>
  <c r="BR542" i="1"/>
  <c r="BH542" i="1"/>
  <c r="BA542" i="1"/>
  <c r="AS542" i="1"/>
  <c r="AR542" i="1"/>
  <c r="AJ542" i="1"/>
  <c r="AK542" i="1" s="1"/>
  <c r="AI542" i="1"/>
  <c r="AH542" i="1" s="1"/>
  <c r="AF542" i="1"/>
  <c r="AG542" i="1" s="1"/>
  <c r="U542" i="1"/>
  <c r="G542" i="1"/>
  <c r="H542" i="1" s="1"/>
  <c r="C542" i="1"/>
  <c r="HX541" i="1"/>
  <c r="HW541" i="1"/>
  <c r="HV541" i="1"/>
  <c r="HJ541" i="1"/>
  <c r="HF541" i="1"/>
  <c r="HD541" i="1"/>
  <c r="GT541" i="1" s="1"/>
  <c r="GV541" i="1" s="1"/>
  <c r="GX541" i="1"/>
  <c r="GW541" i="1"/>
  <c r="GS541" i="1"/>
  <c r="GU541" i="1" s="1"/>
  <c r="GP541" i="1"/>
  <c r="GO541" i="1"/>
  <c r="GJ541" i="1"/>
  <c r="GH541" i="1"/>
  <c r="GC541" i="1"/>
  <c r="GB541" i="1"/>
  <c r="FY541" i="1"/>
  <c r="FO541" i="1"/>
  <c r="FF541" i="1"/>
  <c r="FE541" i="1"/>
  <c r="EQ541" i="1"/>
  <c r="EM541" i="1"/>
  <c r="EL541" i="1"/>
  <c r="EJ541" i="1"/>
  <c r="EI541" i="1"/>
  <c r="EA541" i="1"/>
  <c r="DG541" i="1"/>
  <c r="DW541" i="1" s="1"/>
  <c r="CI541" i="1"/>
  <c r="CB541" i="1"/>
  <c r="BU541" i="1"/>
  <c r="BR541" i="1"/>
  <c r="BH541" i="1"/>
  <c r="BA541" i="1"/>
  <c r="AS541" i="1"/>
  <c r="AR541" i="1"/>
  <c r="AJ541" i="1"/>
  <c r="AK541" i="1" s="1"/>
  <c r="AG541" i="1"/>
  <c r="AF541" i="1"/>
  <c r="CD541" i="1" s="1"/>
  <c r="CT541" i="1" s="1"/>
  <c r="U541" i="1"/>
  <c r="H541" i="1"/>
  <c r="G541" i="1"/>
  <c r="C541" i="1"/>
  <c r="HX540" i="1"/>
  <c r="HV540" i="1"/>
  <c r="HU540" i="1"/>
  <c r="HJ540" i="1"/>
  <c r="HF540" i="1"/>
  <c r="HD540" i="1"/>
  <c r="HW540" i="1" s="1"/>
  <c r="GX540" i="1"/>
  <c r="GW540" i="1"/>
  <c r="GV540" i="1"/>
  <c r="GT540" i="1"/>
  <c r="GS540" i="1"/>
  <c r="GU540" i="1" s="1"/>
  <c r="GP540" i="1"/>
  <c r="GO540" i="1"/>
  <c r="GJ540" i="1"/>
  <c r="GH540" i="1"/>
  <c r="GF540" i="1"/>
  <c r="GC540" i="1"/>
  <c r="GB540" i="1"/>
  <c r="GA540" i="1"/>
  <c r="FZ540" i="1"/>
  <c r="FY540" i="1"/>
  <c r="FO540" i="1"/>
  <c r="ET540" i="1"/>
  <c r="ER540" i="1"/>
  <c r="EQ540" i="1"/>
  <c r="EP540" i="1"/>
  <c r="EO540" i="1"/>
  <c r="EN540" i="1"/>
  <c r="EM540" i="1"/>
  <c r="EL540" i="1"/>
  <c r="EJ540" i="1"/>
  <c r="EY540" i="1" s="1"/>
  <c r="EI540" i="1"/>
  <c r="EA540" i="1"/>
  <c r="GE540" i="1" s="1"/>
  <c r="CD540" i="1"/>
  <c r="CB540" i="1"/>
  <c r="FF540" i="1" s="1"/>
  <c r="BU540" i="1"/>
  <c r="EZ540" i="1" s="1"/>
  <c r="BS540" i="1"/>
  <c r="BR540" i="1"/>
  <c r="BH540" i="1"/>
  <c r="BB540" i="1"/>
  <c r="BA540" i="1"/>
  <c r="CA540" i="1" s="1"/>
  <c r="FD540" i="1" s="1"/>
  <c r="AR540" i="1"/>
  <c r="AK540" i="1"/>
  <c r="AJ540" i="1"/>
  <c r="AF540" i="1"/>
  <c r="U540" i="1"/>
  <c r="H540" i="1"/>
  <c r="G540" i="1"/>
  <c r="C540" i="1"/>
  <c r="HX539" i="1"/>
  <c r="HV539" i="1"/>
  <c r="HJ539" i="1"/>
  <c r="HF539" i="1"/>
  <c r="HD539" i="1"/>
  <c r="GW539" i="1"/>
  <c r="GU539" i="1"/>
  <c r="GS539" i="1"/>
  <c r="GP539" i="1"/>
  <c r="GO539" i="1"/>
  <c r="GJ539" i="1"/>
  <c r="GH539" i="1"/>
  <c r="GE539" i="1"/>
  <c r="GD539" i="1"/>
  <c r="GC539" i="1"/>
  <c r="GB539" i="1"/>
  <c r="FY539" i="1"/>
  <c r="FO539" i="1"/>
  <c r="FF539" i="1"/>
  <c r="EQ539" i="1"/>
  <c r="FE539" i="1" s="1"/>
  <c r="EM539" i="1"/>
  <c r="EL539" i="1"/>
  <c r="EJ539" i="1"/>
  <c r="EI539" i="1"/>
  <c r="EA539" i="1"/>
  <c r="EK539" i="1" s="1"/>
  <c r="DG539" i="1"/>
  <c r="CB539" i="1"/>
  <c r="BR539" i="1"/>
  <c r="BH539" i="1"/>
  <c r="BB539" i="1"/>
  <c r="BA539" i="1"/>
  <c r="AR539" i="1"/>
  <c r="AS539" i="1" s="1"/>
  <c r="AJ539" i="1"/>
  <c r="AK539" i="1" s="1"/>
  <c r="AF539" i="1"/>
  <c r="BW539" i="1" s="1"/>
  <c r="BX539" i="1" s="1"/>
  <c r="U539" i="1"/>
  <c r="G539" i="1"/>
  <c r="H539" i="1" s="1"/>
  <c r="C539" i="1"/>
  <c r="HX538" i="1"/>
  <c r="HW538" i="1"/>
  <c r="HV538" i="1"/>
  <c r="HJ538" i="1"/>
  <c r="HF538" i="1"/>
  <c r="HD538" i="1"/>
  <c r="GX538" i="1"/>
  <c r="GW538" i="1"/>
  <c r="GU538" i="1"/>
  <c r="GT538" i="1"/>
  <c r="GV538" i="1" s="1"/>
  <c r="GS538" i="1"/>
  <c r="GP538" i="1"/>
  <c r="GO538" i="1"/>
  <c r="GJ538" i="1"/>
  <c r="GH538" i="1"/>
  <c r="GC538" i="1"/>
  <c r="GB538" i="1"/>
  <c r="FY538" i="1"/>
  <c r="FO538" i="1"/>
  <c r="EQ538" i="1"/>
  <c r="FE538" i="1" s="1"/>
  <c r="EM538" i="1"/>
  <c r="EL538" i="1"/>
  <c r="EJ538" i="1"/>
  <c r="EI538" i="1"/>
  <c r="EA538" i="1"/>
  <c r="DW538" i="1"/>
  <c r="CD538" i="1"/>
  <c r="CB538" i="1"/>
  <c r="FF538" i="1" s="1"/>
  <c r="BU538" i="1"/>
  <c r="BT538" i="1"/>
  <c r="BR538" i="1"/>
  <c r="BH538" i="1"/>
  <c r="BA538" i="1"/>
  <c r="HU538" i="1" s="1"/>
  <c r="AS538" i="1"/>
  <c r="AR538" i="1"/>
  <c r="AJ538" i="1"/>
  <c r="AK538" i="1" s="1"/>
  <c r="AI538" i="1"/>
  <c r="AH538" i="1" s="1"/>
  <c r="AG538" i="1"/>
  <c r="AF538" i="1"/>
  <c r="DG538" i="1" s="1"/>
  <c r="U538" i="1"/>
  <c r="J538" i="1"/>
  <c r="H538" i="1"/>
  <c r="G538" i="1"/>
  <c r="C538" i="1"/>
  <c r="HX537" i="1"/>
  <c r="HV537" i="1"/>
  <c r="HJ537" i="1"/>
  <c r="HF537" i="1"/>
  <c r="HD537" i="1"/>
  <c r="GW537" i="1"/>
  <c r="GT537" i="1"/>
  <c r="GV537" i="1" s="1"/>
  <c r="GS537" i="1"/>
  <c r="GU537" i="1" s="1"/>
  <c r="GP537" i="1"/>
  <c r="GO537" i="1"/>
  <c r="GJ537" i="1"/>
  <c r="GH537" i="1"/>
  <c r="GD537" i="1"/>
  <c r="GC537" i="1"/>
  <c r="GB537" i="1"/>
  <c r="GA537" i="1"/>
  <c r="FZ537" i="1"/>
  <c r="FY537" i="1"/>
  <c r="FO537" i="1"/>
  <c r="FE537" i="1"/>
  <c r="ET537" i="1"/>
  <c r="ER537" i="1"/>
  <c r="EQ537" i="1"/>
  <c r="EP537" i="1"/>
  <c r="EO537" i="1"/>
  <c r="EN537" i="1"/>
  <c r="EM537" i="1"/>
  <c r="EL537" i="1"/>
  <c r="EK537" i="1"/>
  <c r="EJ537" i="1"/>
  <c r="EI537" i="1"/>
  <c r="EA537" i="1"/>
  <c r="GE537" i="1" s="1"/>
  <c r="DT537" i="1"/>
  <c r="DI537" i="1"/>
  <c r="CB537" i="1"/>
  <c r="FF537" i="1" s="1"/>
  <c r="BU537" i="1"/>
  <c r="EZ537" i="1" s="1"/>
  <c r="BT537" i="1"/>
  <c r="BR537" i="1"/>
  <c r="BJ537" i="1"/>
  <c r="BH537" i="1"/>
  <c r="BA537" i="1"/>
  <c r="ES537" i="1" s="1"/>
  <c r="AS537" i="1"/>
  <c r="AR537" i="1"/>
  <c r="AK537" i="1"/>
  <c r="AJ537" i="1"/>
  <c r="AF537" i="1"/>
  <c r="DG537" i="1" s="1"/>
  <c r="DL537" i="1" s="1"/>
  <c r="U537" i="1"/>
  <c r="J537" i="1"/>
  <c r="G537" i="1"/>
  <c r="H537" i="1" s="1"/>
  <c r="C537" i="1"/>
  <c r="HX536" i="1"/>
  <c r="HW536" i="1"/>
  <c r="HV536" i="1"/>
  <c r="HJ536" i="1"/>
  <c r="HF536" i="1"/>
  <c r="HD536" i="1"/>
  <c r="GX536" i="1"/>
  <c r="GW536" i="1"/>
  <c r="GU536" i="1"/>
  <c r="GT536" i="1"/>
  <c r="GV536" i="1" s="1"/>
  <c r="GS536" i="1"/>
  <c r="GP536" i="1"/>
  <c r="GO536" i="1"/>
  <c r="GJ536" i="1"/>
  <c r="GH536" i="1"/>
  <c r="GE536" i="1"/>
  <c r="GC536" i="1"/>
  <c r="GB536" i="1"/>
  <c r="FY536" i="1"/>
  <c r="FO536" i="1"/>
  <c r="EQ536" i="1"/>
  <c r="EM536" i="1"/>
  <c r="EL536" i="1"/>
  <c r="EJ536" i="1"/>
  <c r="EY536" i="1" s="1"/>
  <c r="EI536" i="1"/>
  <c r="EA536" i="1"/>
  <c r="EK536" i="1" s="1"/>
  <c r="CD536" i="1"/>
  <c r="CB536" i="1"/>
  <c r="FF536" i="1" s="1"/>
  <c r="BU536" i="1"/>
  <c r="EZ536" i="1" s="1"/>
  <c r="BT536" i="1"/>
  <c r="BR536" i="1"/>
  <c r="BH536" i="1"/>
  <c r="BB536" i="1"/>
  <c r="BA536" i="1"/>
  <c r="AS536" i="1"/>
  <c r="AR536" i="1"/>
  <c r="AJ536" i="1"/>
  <c r="AK536" i="1" s="1"/>
  <c r="AI536" i="1"/>
  <c r="AH536" i="1" s="1"/>
  <c r="AF536" i="1"/>
  <c r="AG536" i="1" s="1"/>
  <c r="U536" i="1"/>
  <c r="J536" i="1"/>
  <c r="H536" i="1"/>
  <c r="G536" i="1"/>
  <c r="C536" i="1"/>
  <c r="HX535" i="1"/>
  <c r="HV535" i="1"/>
  <c r="HJ535" i="1"/>
  <c r="HF535" i="1"/>
  <c r="HD535" i="1"/>
  <c r="GW535" i="1"/>
  <c r="GS535" i="1"/>
  <c r="GU535" i="1" s="1"/>
  <c r="GP535" i="1"/>
  <c r="GO535" i="1"/>
  <c r="GJ535" i="1"/>
  <c r="GH535" i="1"/>
  <c r="GE535" i="1"/>
  <c r="GD535" i="1"/>
  <c r="GC535" i="1"/>
  <c r="GB535" i="1"/>
  <c r="FY535" i="1"/>
  <c r="FO535" i="1"/>
  <c r="FE535" i="1"/>
  <c r="EQ535" i="1"/>
  <c r="EM535" i="1"/>
  <c r="EL535" i="1"/>
  <c r="EK535" i="1"/>
  <c r="EJ535" i="1"/>
  <c r="EI535" i="1"/>
  <c r="DG535" i="1"/>
  <c r="DW535" i="1" s="1"/>
  <c r="CT535" i="1"/>
  <c r="CI535" i="1"/>
  <c r="CD535" i="1"/>
  <c r="CF535" i="1" s="1"/>
  <c r="CB535" i="1"/>
  <c r="FF535" i="1" s="1"/>
  <c r="BR535" i="1"/>
  <c r="BH535" i="1"/>
  <c r="BA535" i="1"/>
  <c r="AS535" i="1"/>
  <c r="AR535" i="1"/>
  <c r="AJ535" i="1"/>
  <c r="AK535" i="1" s="1"/>
  <c r="AI535" i="1"/>
  <c r="AH535" i="1" s="1"/>
  <c r="AG535" i="1"/>
  <c r="AF535" i="1"/>
  <c r="U535" i="1"/>
  <c r="J535" i="1"/>
  <c r="G535" i="1"/>
  <c r="H535" i="1" s="1"/>
  <c r="C535" i="1"/>
  <c r="HX534" i="1"/>
  <c r="HV534" i="1"/>
  <c r="HJ534" i="1"/>
  <c r="HF534" i="1"/>
  <c r="HD534" i="1"/>
  <c r="GX534" i="1" s="1"/>
  <c r="GW534" i="1"/>
  <c r="GT534" i="1"/>
  <c r="GV534" i="1" s="1"/>
  <c r="GS534" i="1"/>
  <c r="GU534" i="1" s="1"/>
  <c r="GP534" i="1"/>
  <c r="GO534" i="1"/>
  <c r="GJ534" i="1"/>
  <c r="GH534" i="1"/>
  <c r="GE534" i="1"/>
  <c r="GD534" i="1"/>
  <c r="GC534" i="1"/>
  <c r="GB534" i="1"/>
  <c r="FY534" i="1"/>
  <c r="FO534" i="1"/>
  <c r="EQ534" i="1"/>
  <c r="EM534" i="1"/>
  <c r="EL534" i="1"/>
  <c r="EK534" i="1"/>
  <c r="EJ534" i="1"/>
  <c r="EI534" i="1"/>
  <c r="CI534" i="1"/>
  <c r="CF534" i="1"/>
  <c r="CE534" i="1"/>
  <c r="CB534" i="1"/>
  <c r="FF534" i="1" s="1"/>
  <c r="BV534" i="1"/>
  <c r="BT534" i="1"/>
  <c r="BS534" i="1"/>
  <c r="BR534" i="1"/>
  <c r="BH534" i="1"/>
  <c r="BA534" i="1"/>
  <c r="HU534" i="1" s="1"/>
  <c r="AS534" i="1"/>
  <c r="AR534" i="1"/>
  <c r="AJ534" i="1"/>
  <c r="AK534" i="1" s="1"/>
  <c r="AI534" i="1"/>
  <c r="AH534" i="1"/>
  <c r="AF534" i="1"/>
  <c r="CD534" i="1" s="1"/>
  <c r="CT534" i="1" s="1"/>
  <c r="U534" i="1"/>
  <c r="J534" i="1"/>
  <c r="H534" i="1"/>
  <c r="G534" i="1"/>
  <c r="C534" i="1"/>
  <c r="HX533" i="1"/>
  <c r="HV533" i="1"/>
  <c r="HJ533" i="1"/>
  <c r="HF533" i="1"/>
  <c r="HD533" i="1"/>
  <c r="HW533" i="1" s="1"/>
  <c r="GW533" i="1"/>
  <c r="GS533" i="1"/>
  <c r="GU533" i="1" s="1"/>
  <c r="GP533" i="1"/>
  <c r="GO533" i="1"/>
  <c r="GJ533" i="1"/>
  <c r="GH533" i="1"/>
  <c r="GE533" i="1"/>
  <c r="GD533" i="1"/>
  <c r="GC533" i="1"/>
  <c r="GB533" i="1"/>
  <c r="GA533" i="1"/>
  <c r="FZ533" i="1"/>
  <c r="FY533" i="1"/>
  <c r="FO533" i="1"/>
  <c r="ER533" i="1"/>
  <c r="EQ533" i="1"/>
  <c r="FE533" i="1" s="1"/>
  <c r="EP533" i="1"/>
  <c r="EO533" i="1"/>
  <c r="EN533" i="1"/>
  <c r="EM533" i="1"/>
  <c r="EL533" i="1"/>
  <c r="EK533" i="1"/>
  <c r="EJ533" i="1"/>
  <c r="EI533" i="1"/>
  <c r="DG533" i="1"/>
  <c r="DW533" i="1" s="1"/>
  <c r="CF533" i="1"/>
  <c r="CB533" i="1"/>
  <c r="FF533" i="1" s="1"/>
  <c r="BR533" i="1"/>
  <c r="BH533" i="1"/>
  <c r="BA533" i="1"/>
  <c r="AR533" i="1"/>
  <c r="AS533" i="1" s="1"/>
  <c r="AK533" i="1"/>
  <c r="AJ533" i="1"/>
  <c r="AF533" i="1"/>
  <c r="CD533" i="1" s="1"/>
  <c r="U533" i="1"/>
  <c r="J533" i="1"/>
  <c r="H533" i="1"/>
  <c r="G533" i="1"/>
  <c r="C533" i="1"/>
  <c r="HX532" i="1"/>
  <c r="HW532" i="1"/>
  <c r="HV532" i="1"/>
  <c r="HJ532" i="1"/>
  <c r="HF532" i="1"/>
  <c r="HD532" i="1"/>
  <c r="GX532" i="1"/>
  <c r="GW532" i="1"/>
  <c r="GV532" i="1"/>
  <c r="GT532" i="1"/>
  <c r="GS532" i="1"/>
  <c r="GU532" i="1" s="1"/>
  <c r="GP532" i="1"/>
  <c r="GO532" i="1"/>
  <c r="GJ532" i="1"/>
  <c r="GH532" i="1"/>
  <c r="GE532" i="1"/>
  <c r="GD532" i="1"/>
  <c r="GC532" i="1"/>
  <c r="GB532" i="1"/>
  <c r="FY532" i="1"/>
  <c r="FO532" i="1"/>
  <c r="FF532" i="1"/>
  <c r="FE532" i="1"/>
  <c r="ET532" i="1"/>
  <c r="ES532" i="1"/>
  <c r="EQ532" i="1"/>
  <c r="EM532" i="1"/>
  <c r="EL532" i="1"/>
  <c r="EK532" i="1"/>
  <c r="EJ532" i="1"/>
  <c r="EY532" i="1" s="1"/>
  <c r="EI532" i="1"/>
  <c r="DW532" i="1"/>
  <c r="DL532" i="1"/>
  <c r="DG532" i="1"/>
  <c r="DI532" i="1" s="1"/>
  <c r="CF532" i="1"/>
  <c r="CD532" i="1"/>
  <c r="CT532" i="1" s="1"/>
  <c r="CB532" i="1"/>
  <c r="BU532" i="1"/>
  <c r="EZ532" i="1" s="1"/>
  <c r="BT532" i="1"/>
  <c r="BS532" i="1"/>
  <c r="BR532" i="1"/>
  <c r="BH532" i="1"/>
  <c r="BB532" i="1"/>
  <c r="BA532" i="1"/>
  <c r="HU532" i="1" s="1"/>
  <c r="AR532" i="1"/>
  <c r="AS532" i="1" s="1"/>
  <c r="AJ532" i="1"/>
  <c r="AK532" i="1" s="1"/>
  <c r="AG532" i="1"/>
  <c r="AF532" i="1"/>
  <c r="AI532" i="1" s="1"/>
  <c r="AH532" i="1" s="1"/>
  <c r="U532" i="1"/>
  <c r="J532" i="1"/>
  <c r="G532" i="1"/>
  <c r="H532" i="1" s="1"/>
  <c r="C532" i="1"/>
  <c r="HX531" i="1"/>
  <c r="HV531" i="1"/>
  <c r="HJ531" i="1"/>
  <c r="HF531" i="1"/>
  <c r="HD531" i="1"/>
  <c r="HW531" i="1" s="1"/>
  <c r="GW531" i="1"/>
  <c r="GU531" i="1"/>
  <c r="GT531" i="1"/>
  <c r="GV531" i="1" s="1"/>
  <c r="GS531" i="1"/>
  <c r="GP531" i="1"/>
  <c r="GO531" i="1"/>
  <c r="GJ531" i="1"/>
  <c r="GH531" i="1"/>
  <c r="GE531" i="1"/>
  <c r="GD531" i="1"/>
  <c r="GC531" i="1"/>
  <c r="GB531" i="1"/>
  <c r="FY531" i="1"/>
  <c r="FO531" i="1"/>
  <c r="EQ531" i="1"/>
  <c r="FE531" i="1" s="1"/>
  <c r="EM531" i="1"/>
  <c r="EL531" i="1"/>
  <c r="EK531" i="1"/>
  <c r="EJ531" i="1"/>
  <c r="EI531" i="1"/>
  <c r="CB531" i="1"/>
  <c r="FF531" i="1" s="1"/>
  <c r="BW531" i="1"/>
  <c r="BX531" i="1" s="1"/>
  <c r="BR531" i="1"/>
  <c r="BH531" i="1"/>
  <c r="BA531" i="1"/>
  <c r="AR531" i="1"/>
  <c r="AS531" i="1" s="1"/>
  <c r="AK531" i="1"/>
  <c r="AJ531" i="1"/>
  <c r="AF531" i="1"/>
  <c r="U531" i="1"/>
  <c r="J531" i="1"/>
  <c r="H531" i="1"/>
  <c r="G531" i="1"/>
  <c r="C531" i="1"/>
  <c r="HX530" i="1"/>
  <c r="HW530" i="1"/>
  <c r="HV530" i="1"/>
  <c r="HJ530" i="1"/>
  <c r="HF530" i="1"/>
  <c r="HD530" i="1"/>
  <c r="GX530" i="1"/>
  <c r="GW530" i="1"/>
  <c r="GV530" i="1"/>
  <c r="GT530" i="1"/>
  <c r="GS530" i="1"/>
  <c r="GU530" i="1" s="1"/>
  <c r="GP530" i="1"/>
  <c r="GO530" i="1"/>
  <c r="GJ530" i="1"/>
  <c r="GH530" i="1"/>
  <c r="GE530" i="1"/>
  <c r="GD530" i="1"/>
  <c r="GC530" i="1"/>
  <c r="GB530" i="1"/>
  <c r="GA530" i="1"/>
  <c r="FZ530" i="1"/>
  <c r="FY530" i="1"/>
  <c r="FO530" i="1"/>
  <c r="ER530" i="1"/>
  <c r="EQ530" i="1"/>
  <c r="FF530" i="1" s="1"/>
  <c r="EP530" i="1"/>
  <c r="EO530" i="1"/>
  <c r="EN530" i="1"/>
  <c r="EM530" i="1"/>
  <c r="EL530" i="1"/>
  <c r="EK530" i="1"/>
  <c r="EJ530" i="1"/>
  <c r="EY530" i="1" s="1"/>
  <c r="EI530" i="1"/>
  <c r="DT530" i="1"/>
  <c r="CB530" i="1"/>
  <c r="BV530" i="1"/>
  <c r="BR530" i="1"/>
  <c r="BH530" i="1"/>
  <c r="BJ530" i="1" s="1"/>
  <c r="BA530" i="1"/>
  <c r="BU530" i="1" s="1"/>
  <c r="EZ530" i="1" s="1"/>
  <c r="AR530" i="1"/>
  <c r="AS530" i="1" s="1"/>
  <c r="AK530" i="1"/>
  <c r="AJ530" i="1"/>
  <c r="AF530" i="1"/>
  <c r="U530" i="1"/>
  <c r="J530" i="1"/>
  <c r="H530" i="1"/>
  <c r="G530" i="1"/>
  <c r="C530" i="1"/>
  <c r="HX529" i="1"/>
  <c r="HW529" i="1"/>
  <c r="HV529" i="1"/>
  <c r="HJ529" i="1"/>
  <c r="HF529" i="1"/>
  <c r="HD529" i="1"/>
  <c r="GX529" i="1"/>
  <c r="GW529" i="1"/>
  <c r="GV529" i="1"/>
  <c r="GT529" i="1"/>
  <c r="GS529" i="1"/>
  <c r="GU529" i="1" s="1"/>
  <c r="GP529" i="1"/>
  <c r="GO529" i="1"/>
  <c r="GJ529" i="1"/>
  <c r="GH529" i="1"/>
  <c r="GE529" i="1"/>
  <c r="GD529" i="1"/>
  <c r="GC529" i="1"/>
  <c r="GB529" i="1"/>
  <c r="FY529" i="1"/>
  <c r="FR529" i="1"/>
  <c r="FO529" i="1"/>
  <c r="FF529" i="1"/>
  <c r="FE529" i="1"/>
  <c r="ET529" i="1"/>
  <c r="ES529" i="1"/>
  <c r="EQ529" i="1"/>
  <c r="EM529" i="1"/>
  <c r="EL529" i="1"/>
  <c r="EK529" i="1"/>
  <c r="EJ529" i="1"/>
  <c r="EY529" i="1" s="1"/>
  <c r="EI529" i="1"/>
  <c r="DL529" i="1"/>
  <c r="DG529" i="1"/>
  <c r="DW529" i="1" s="1"/>
  <c r="CD529" i="1"/>
  <c r="CB529" i="1"/>
  <c r="BU529" i="1"/>
  <c r="EZ529" i="1" s="1"/>
  <c r="BT529" i="1"/>
  <c r="BS529" i="1"/>
  <c r="FP529" i="1" s="1"/>
  <c r="BR529" i="1"/>
  <c r="BH529" i="1"/>
  <c r="BB529" i="1"/>
  <c r="BA529" i="1"/>
  <c r="BV529" i="1" s="1"/>
  <c r="AR529" i="1"/>
  <c r="AS529" i="1" s="1"/>
  <c r="BW529" i="1" s="1"/>
  <c r="BX529" i="1" s="1"/>
  <c r="AJ529" i="1"/>
  <c r="AK529" i="1" s="1"/>
  <c r="AG529" i="1"/>
  <c r="AF529" i="1"/>
  <c r="AI529" i="1" s="1"/>
  <c r="AH529" i="1" s="1"/>
  <c r="U529" i="1"/>
  <c r="J529" i="1"/>
  <c r="G529" i="1"/>
  <c r="H529" i="1" s="1"/>
  <c r="C529" i="1"/>
  <c r="HX528" i="1"/>
  <c r="HV528" i="1"/>
  <c r="HJ528" i="1"/>
  <c r="HF528" i="1"/>
  <c r="HD528" i="1"/>
  <c r="GW528" i="1"/>
  <c r="GS528" i="1"/>
  <c r="GU528" i="1" s="1"/>
  <c r="GP528" i="1"/>
  <c r="GO528" i="1"/>
  <c r="GJ528" i="1"/>
  <c r="GH528" i="1"/>
  <c r="GE528" i="1"/>
  <c r="GD528" i="1"/>
  <c r="GC528" i="1"/>
  <c r="GB528" i="1"/>
  <c r="FY528" i="1"/>
  <c r="FO528" i="1"/>
  <c r="EQ528" i="1"/>
  <c r="EM528" i="1"/>
  <c r="EL528" i="1"/>
  <c r="EK528" i="1"/>
  <c r="EJ528" i="1"/>
  <c r="EI528" i="1"/>
  <c r="CB528" i="1"/>
  <c r="FF528" i="1" s="1"/>
  <c r="BR528" i="1"/>
  <c r="BH528" i="1"/>
  <c r="BA528" i="1"/>
  <c r="AR528" i="1"/>
  <c r="AS528" i="1" s="1"/>
  <c r="AK528" i="1"/>
  <c r="AJ528" i="1"/>
  <c r="AF528" i="1"/>
  <c r="CD528" i="1" s="1"/>
  <c r="U528" i="1"/>
  <c r="J528" i="1"/>
  <c r="H528" i="1"/>
  <c r="G528" i="1"/>
  <c r="C528" i="1"/>
  <c r="HX527" i="1"/>
  <c r="HW527" i="1"/>
  <c r="HV527" i="1"/>
  <c r="HJ527" i="1"/>
  <c r="HF527" i="1"/>
  <c r="HD527" i="1"/>
  <c r="GT527" i="1" s="1"/>
  <c r="GV527" i="1" s="1"/>
  <c r="GX527" i="1"/>
  <c r="GW527" i="1"/>
  <c r="GS527" i="1"/>
  <c r="GU527" i="1" s="1"/>
  <c r="GP527" i="1"/>
  <c r="GO527" i="1"/>
  <c r="GJ527" i="1"/>
  <c r="GH527" i="1"/>
  <c r="GE527" i="1"/>
  <c r="GD527" i="1"/>
  <c r="GC527" i="1"/>
  <c r="GB527" i="1"/>
  <c r="FY527" i="1"/>
  <c r="FO527" i="1"/>
  <c r="FF527" i="1"/>
  <c r="FE527" i="1"/>
  <c r="ET527" i="1"/>
  <c r="ES527" i="1"/>
  <c r="EQ527" i="1"/>
  <c r="EM527" i="1"/>
  <c r="EL527" i="1"/>
  <c r="EK527" i="1"/>
  <c r="EJ527" i="1"/>
  <c r="EY527" i="1" s="1"/>
  <c r="EI527" i="1"/>
  <c r="DW527" i="1"/>
  <c r="DL527" i="1"/>
  <c r="DG527" i="1"/>
  <c r="DI527" i="1" s="1"/>
  <c r="CF527" i="1"/>
  <c r="CD527" i="1"/>
  <c r="CT527" i="1" s="1"/>
  <c r="CB527" i="1"/>
  <c r="BU527" i="1"/>
  <c r="EZ527" i="1" s="1"/>
  <c r="BT527" i="1"/>
  <c r="BS527" i="1"/>
  <c r="BR527" i="1"/>
  <c r="BH527" i="1"/>
  <c r="BB527" i="1"/>
  <c r="BA527" i="1"/>
  <c r="HU527" i="1" s="1"/>
  <c r="AR527" i="1"/>
  <c r="AS527" i="1" s="1"/>
  <c r="AJ527" i="1"/>
  <c r="AK527" i="1" s="1"/>
  <c r="AG527" i="1"/>
  <c r="AF527" i="1"/>
  <c r="AI527" i="1" s="1"/>
  <c r="AH527" i="1" s="1"/>
  <c r="U527" i="1"/>
  <c r="J527" i="1"/>
  <c r="G527" i="1"/>
  <c r="H527" i="1" s="1"/>
  <c r="C527" i="1"/>
  <c r="HX526" i="1"/>
  <c r="HV526" i="1"/>
  <c r="HJ526" i="1"/>
  <c r="HF526" i="1"/>
  <c r="HD526" i="1"/>
  <c r="HW526" i="1" s="1"/>
  <c r="GW526" i="1"/>
  <c r="GU526" i="1"/>
  <c r="GT526" i="1"/>
  <c r="GV526" i="1" s="1"/>
  <c r="GS526" i="1"/>
  <c r="GR526" i="1"/>
  <c r="GP526" i="1"/>
  <c r="GO526" i="1"/>
  <c r="GJ526" i="1"/>
  <c r="GH526" i="1"/>
  <c r="GE526" i="1"/>
  <c r="GD526" i="1"/>
  <c r="GC526" i="1"/>
  <c r="GB526" i="1"/>
  <c r="GA526" i="1"/>
  <c r="FZ526" i="1"/>
  <c r="FY526" i="1"/>
  <c r="FO526" i="1"/>
  <c r="FF526" i="1"/>
  <c r="ET526" i="1"/>
  <c r="ES526" i="1"/>
  <c r="EU526" i="1" s="1"/>
  <c r="EV526" i="1" s="1"/>
  <c r="ER526" i="1"/>
  <c r="EQ526" i="1"/>
  <c r="FE526" i="1" s="1"/>
  <c r="EP526" i="1"/>
  <c r="EO526" i="1"/>
  <c r="EN526" i="1"/>
  <c r="EM526" i="1"/>
  <c r="EL526" i="1"/>
  <c r="EK526" i="1"/>
  <c r="FA526" i="1" s="1"/>
  <c r="EJ526" i="1"/>
  <c r="EI526" i="1"/>
  <c r="DI526" i="1"/>
  <c r="DH526" i="1"/>
  <c r="DG526" i="1"/>
  <c r="DW526" i="1" s="1"/>
  <c r="CT526" i="1"/>
  <c r="CB526" i="1"/>
  <c r="CA526" i="1"/>
  <c r="FD526" i="1" s="1"/>
  <c r="BV526" i="1"/>
  <c r="FB526" i="1" s="1"/>
  <c r="BT526" i="1"/>
  <c r="BS526" i="1"/>
  <c r="FM526" i="1" s="1"/>
  <c r="BR526" i="1"/>
  <c r="BH526" i="1"/>
  <c r="BA526" i="1"/>
  <c r="BB526" i="1" s="1"/>
  <c r="AS526" i="1"/>
  <c r="AR526" i="1"/>
  <c r="AJ526" i="1"/>
  <c r="AK526" i="1" s="1"/>
  <c r="AI526" i="1"/>
  <c r="AH526" i="1"/>
  <c r="AF526" i="1"/>
  <c r="CD526" i="1" s="1"/>
  <c r="U526" i="1"/>
  <c r="J526" i="1"/>
  <c r="G526" i="1"/>
  <c r="H526" i="1" s="1"/>
  <c r="C526" i="1"/>
  <c r="HX525" i="1"/>
  <c r="HV525" i="1"/>
  <c r="HJ525" i="1"/>
  <c r="HF525" i="1"/>
  <c r="HD525" i="1"/>
  <c r="HW525" i="1" s="1"/>
  <c r="GW525" i="1"/>
  <c r="GS525" i="1"/>
  <c r="GU525" i="1" s="1"/>
  <c r="GP525" i="1"/>
  <c r="GO525" i="1"/>
  <c r="GJ525" i="1"/>
  <c r="GH525" i="1"/>
  <c r="GE525" i="1"/>
  <c r="GD525" i="1"/>
  <c r="GC525" i="1"/>
  <c r="GB525" i="1"/>
  <c r="FY525" i="1"/>
  <c r="FO525" i="1"/>
  <c r="FF525" i="1"/>
  <c r="FE525" i="1"/>
  <c r="EQ525" i="1"/>
  <c r="EM525" i="1"/>
  <c r="EL525" i="1"/>
  <c r="EK525" i="1"/>
  <c r="EJ525" i="1"/>
  <c r="EI525" i="1"/>
  <c r="CB525" i="1"/>
  <c r="BU525" i="1"/>
  <c r="EZ525" i="1" s="1"/>
  <c r="BR525" i="1"/>
  <c r="BH525" i="1"/>
  <c r="BA525" i="1"/>
  <c r="BT525" i="1" s="1"/>
  <c r="AR525" i="1"/>
  <c r="AS525" i="1" s="1"/>
  <c r="AJ525" i="1"/>
  <c r="AK525" i="1" s="1"/>
  <c r="AF525" i="1"/>
  <c r="DG525" i="1" s="1"/>
  <c r="U525" i="1"/>
  <c r="J525" i="1"/>
  <c r="G525" i="1"/>
  <c r="H525" i="1" s="1"/>
  <c r="C525" i="1"/>
  <c r="HX524" i="1"/>
  <c r="HV524" i="1"/>
  <c r="HJ524" i="1"/>
  <c r="HF524" i="1"/>
  <c r="HD524" i="1"/>
  <c r="HW524" i="1" s="1"/>
  <c r="GW524" i="1"/>
  <c r="GU524" i="1"/>
  <c r="GT524" i="1"/>
  <c r="GV524" i="1" s="1"/>
  <c r="GS524" i="1"/>
  <c r="GP524" i="1"/>
  <c r="GO524" i="1"/>
  <c r="GJ524" i="1"/>
  <c r="GH524" i="1"/>
  <c r="GE524" i="1"/>
  <c r="GD524" i="1"/>
  <c r="GC524" i="1"/>
  <c r="GB524" i="1"/>
  <c r="FY524" i="1"/>
  <c r="FO524" i="1"/>
  <c r="FA524" i="1"/>
  <c r="EY524" i="1"/>
  <c r="ET524" i="1"/>
  <c r="ES524" i="1"/>
  <c r="EQ524" i="1"/>
  <c r="FE524" i="1" s="1"/>
  <c r="EM524" i="1"/>
  <c r="EW524" i="1" s="1"/>
  <c r="EL524" i="1"/>
  <c r="EK524" i="1"/>
  <c r="EJ524" i="1"/>
  <c r="EI524" i="1"/>
  <c r="CE524" i="1"/>
  <c r="CD524" i="1"/>
  <c r="CT524" i="1" s="1"/>
  <c r="CB524" i="1"/>
  <c r="FF524" i="1" s="1"/>
  <c r="BY524" i="1"/>
  <c r="BV524" i="1"/>
  <c r="FB524" i="1" s="1"/>
  <c r="BU524" i="1"/>
  <c r="EZ524" i="1" s="1"/>
  <c r="BS524" i="1"/>
  <c r="FM524" i="1" s="1"/>
  <c r="BR524" i="1"/>
  <c r="BH524" i="1"/>
  <c r="BA524" i="1"/>
  <c r="BW524" i="1" s="1"/>
  <c r="BX524" i="1" s="1"/>
  <c r="AS524" i="1"/>
  <c r="AR524" i="1"/>
  <c r="AJ524" i="1"/>
  <c r="AK524" i="1" s="1"/>
  <c r="AI524" i="1"/>
  <c r="AH524" i="1"/>
  <c r="AF524" i="1"/>
  <c r="AG524" i="1" s="1"/>
  <c r="U524" i="1"/>
  <c r="J524" i="1"/>
  <c r="G524" i="1"/>
  <c r="H524" i="1" s="1"/>
  <c r="C524" i="1"/>
  <c r="HX523" i="1"/>
  <c r="HV523" i="1"/>
  <c r="HU523" i="1"/>
  <c r="HJ523" i="1"/>
  <c r="HF523" i="1"/>
  <c r="HD523" i="1"/>
  <c r="GT523" i="1" s="1"/>
  <c r="GV523" i="1" s="1"/>
  <c r="GX523" i="1"/>
  <c r="GW523" i="1"/>
  <c r="GU523" i="1"/>
  <c r="GS523" i="1"/>
  <c r="GP523" i="1"/>
  <c r="GO523" i="1"/>
  <c r="GJ523" i="1"/>
  <c r="GH523" i="1"/>
  <c r="GE523" i="1"/>
  <c r="GD523" i="1"/>
  <c r="GC523" i="1"/>
  <c r="GB523" i="1"/>
  <c r="GA523" i="1"/>
  <c r="FZ523" i="1"/>
  <c r="FY523" i="1"/>
  <c r="FO523" i="1"/>
  <c r="EY523" i="1"/>
  <c r="ES523" i="1"/>
  <c r="ER523" i="1"/>
  <c r="EQ523" i="1"/>
  <c r="FE523" i="1" s="1"/>
  <c r="EP523" i="1"/>
  <c r="EO523" i="1"/>
  <c r="EN523" i="1"/>
  <c r="EM523" i="1"/>
  <c r="EL523" i="1"/>
  <c r="EK523" i="1"/>
  <c r="EJ523" i="1"/>
  <c r="EZ523" i="1" s="1"/>
  <c r="EI523" i="1"/>
  <c r="DT523" i="1"/>
  <c r="DG523" i="1"/>
  <c r="DW523" i="1" s="1"/>
  <c r="CI523" i="1"/>
  <c r="CD523" i="1"/>
  <c r="CT523" i="1" s="1"/>
  <c r="CB523" i="1"/>
  <c r="FF523" i="1" s="1"/>
  <c r="BX523" i="1"/>
  <c r="BU523" i="1"/>
  <c r="BR523" i="1"/>
  <c r="BH523" i="1"/>
  <c r="BJ523" i="1" s="1"/>
  <c r="BA523" i="1"/>
  <c r="BW523" i="1" s="1"/>
  <c r="AS523" i="1"/>
  <c r="AR523" i="1"/>
  <c r="AJ523" i="1"/>
  <c r="AK523" i="1" s="1"/>
  <c r="AI523" i="1"/>
  <c r="AH523" i="1"/>
  <c r="AF523" i="1"/>
  <c r="AG523" i="1" s="1"/>
  <c r="U523" i="1"/>
  <c r="J523" i="1"/>
  <c r="G523" i="1"/>
  <c r="H523" i="1" s="1"/>
  <c r="C523" i="1"/>
  <c r="HX522" i="1"/>
  <c r="HV522" i="1"/>
  <c r="HJ522" i="1"/>
  <c r="HF522" i="1"/>
  <c r="HD522" i="1"/>
  <c r="GT522" i="1" s="1"/>
  <c r="GV522" i="1" s="1"/>
  <c r="GX522" i="1"/>
  <c r="GW522" i="1"/>
  <c r="GU522" i="1"/>
  <c r="GS522" i="1"/>
  <c r="GP522" i="1"/>
  <c r="GO522" i="1"/>
  <c r="GJ522" i="1"/>
  <c r="GH522" i="1"/>
  <c r="GE522" i="1"/>
  <c r="GD522" i="1"/>
  <c r="GC522" i="1"/>
  <c r="GB522" i="1"/>
  <c r="FY522" i="1"/>
  <c r="FO522" i="1"/>
  <c r="FE522" i="1"/>
  <c r="EQ522" i="1"/>
  <c r="EM522" i="1"/>
  <c r="EL522" i="1"/>
  <c r="EK522" i="1"/>
  <c r="EJ522" i="1"/>
  <c r="EI522" i="1"/>
  <c r="CB522" i="1"/>
  <c r="FF522" i="1" s="1"/>
  <c r="BR522" i="1"/>
  <c r="BH522" i="1"/>
  <c r="BA522" i="1"/>
  <c r="ET522" i="1" s="1"/>
  <c r="AR522" i="1"/>
  <c r="AS522" i="1" s="1"/>
  <c r="BW522" i="1" s="1"/>
  <c r="BX522" i="1" s="1"/>
  <c r="AJ522" i="1"/>
  <c r="AK522" i="1" s="1"/>
  <c r="AF522" i="1"/>
  <c r="CD522" i="1" s="1"/>
  <c r="U522" i="1"/>
  <c r="J522" i="1"/>
  <c r="G522" i="1"/>
  <c r="H522" i="1" s="1"/>
  <c r="C522" i="1"/>
  <c r="HX521" i="1"/>
  <c r="HW521" i="1"/>
  <c r="HV521" i="1"/>
  <c r="HU521" i="1"/>
  <c r="HJ521" i="1"/>
  <c r="HF521" i="1"/>
  <c r="HD521" i="1"/>
  <c r="GX521" i="1" s="1"/>
  <c r="GW521" i="1"/>
  <c r="GV521" i="1"/>
  <c r="GU521" i="1"/>
  <c r="GT521" i="1"/>
  <c r="GS521" i="1"/>
  <c r="GP521" i="1"/>
  <c r="GO521" i="1"/>
  <c r="GJ521" i="1"/>
  <c r="GH521" i="1"/>
  <c r="GF521" i="1"/>
  <c r="GE521" i="1"/>
  <c r="GD521" i="1"/>
  <c r="GC521" i="1"/>
  <c r="GB521" i="1"/>
  <c r="FY521" i="1"/>
  <c r="FR521" i="1"/>
  <c r="FO521" i="1"/>
  <c r="FF521" i="1"/>
  <c r="FB521" i="1"/>
  <c r="FA521" i="1"/>
  <c r="ES521" i="1"/>
  <c r="EQ521" i="1"/>
  <c r="FE521" i="1" s="1"/>
  <c r="EM521" i="1"/>
  <c r="EL521" i="1"/>
  <c r="EK521" i="1"/>
  <c r="EJ521" i="1"/>
  <c r="EI521" i="1"/>
  <c r="CD521" i="1"/>
  <c r="CT521" i="1" s="1"/>
  <c r="CB521" i="1"/>
  <c r="BV521" i="1"/>
  <c r="EU521" i="1" s="1"/>
  <c r="EV521" i="1" s="1"/>
  <c r="BT521" i="1"/>
  <c r="BS521" i="1"/>
  <c r="FP521" i="1" s="1"/>
  <c r="BR521" i="1"/>
  <c r="BH521" i="1"/>
  <c r="BA521" i="1"/>
  <c r="BB521" i="1" s="1"/>
  <c r="AS521" i="1"/>
  <c r="AR521" i="1"/>
  <c r="AJ521" i="1"/>
  <c r="AK521" i="1" s="1"/>
  <c r="AI521" i="1"/>
  <c r="AH521" i="1"/>
  <c r="AF521" i="1"/>
  <c r="DG521" i="1" s="1"/>
  <c r="DH521" i="1" s="1"/>
  <c r="U521" i="1"/>
  <c r="J521" i="1"/>
  <c r="H521" i="1"/>
  <c r="G521" i="1"/>
  <c r="C521" i="1"/>
  <c r="HX520" i="1"/>
  <c r="HV520" i="1"/>
  <c r="HJ520" i="1"/>
  <c r="HF520" i="1"/>
  <c r="HD520" i="1"/>
  <c r="HW520" i="1" s="1"/>
  <c r="GW520" i="1"/>
  <c r="GS520" i="1"/>
  <c r="GU520" i="1" s="1"/>
  <c r="GP520" i="1"/>
  <c r="GO520" i="1"/>
  <c r="GJ520" i="1"/>
  <c r="GH520" i="1"/>
  <c r="GE520" i="1"/>
  <c r="GD520" i="1"/>
  <c r="GC520" i="1"/>
  <c r="GB520" i="1"/>
  <c r="FY520" i="1"/>
  <c r="FO520" i="1"/>
  <c r="FF520" i="1"/>
  <c r="FE520" i="1"/>
  <c r="EQ520" i="1"/>
  <c r="EM520" i="1"/>
  <c r="EL520" i="1"/>
  <c r="EK520" i="1"/>
  <c r="EJ520" i="1"/>
  <c r="EI520" i="1"/>
  <c r="CB520" i="1"/>
  <c r="BU520" i="1"/>
  <c r="EZ520" i="1" s="1"/>
  <c r="BR520" i="1"/>
  <c r="BH520" i="1"/>
  <c r="BA520" i="1"/>
  <c r="BT520" i="1" s="1"/>
  <c r="AR520" i="1"/>
  <c r="AS520" i="1" s="1"/>
  <c r="AJ520" i="1"/>
  <c r="AK520" i="1" s="1"/>
  <c r="AF520" i="1"/>
  <c r="DG520" i="1" s="1"/>
  <c r="U520" i="1"/>
  <c r="J520" i="1"/>
  <c r="G520" i="1"/>
  <c r="H520" i="1" s="1"/>
  <c r="C520" i="1"/>
  <c r="HX519" i="1"/>
  <c r="HV519" i="1"/>
  <c r="HJ519" i="1"/>
  <c r="HF519" i="1"/>
  <c r="HD519" i="1"/>
  <c r="HW519" i="1" s="1"/>
  <c r="GW519" i="1"/>
  <c r="GU519" i="1"/>
  <c r="GT519" i="1"/>
  <c r="GV519" i="1" s="1"/>
  <c r="GS519" i="1"/>
  <c r="GP519" i="1"/>
  <c r="GO519" i="1"/>
  <c r="GJ519" i="1"/>
  <c r="GH519" i="1"/>
  <c r="GE519" i="1"/>
  <c r="GD519" i="1"/>
  <c r="GC519" i="1"/>
  <c r="GB519" i="1"/>
  <c r="GA519" i="1"/>
  <c r="FZ519" i="1"/>
  <c r="FY519" i="1"/>
  <c r="FO519" i="1"/>
  <c r="FE519" i="1"/>
  <c r="ER519" i="1"/>
  <c r="EQ519" i="1"/>
  <c r="EP519" i="1"/>
  <c r="EO519" i="1"/>
  <c r="EN519" i="1"/>
  <c r="EM519" i="1"/>
  <c r="EL519" i="1"/>
  <c r="EK519" i="1"/>
  <c r="EJ519" i="1"/>
  <c r="EY519" i="1" s="1"/>
  <c r="EI519" i="1"/>
  <c r="CD519" i="1"/>
  <c r="CT519" i="1" s="1"/>
  <c r="CB519" i="1"/>
  <c r="FF519" i="1" s="1"/>
  <c r="BU519" i="1"/>
  <c r="EZ519" i="1" s="1"/>
  <c r="BT519" i="1"/>
  <c r="BS519" i="1"/>
  <c r="BR519" i="1"/>
  <c r="BH519" i="1"/>
  <c r="BB519" i="1"/>
  <c r="BA519" i="1"/>
  <c r="ET519" i="1" s="1"/>
  <c r="AR519" i="1"/>
  <c r="AS519" i="1" s="1"/>
  <c r="AJ519" i="1"/>
  <c r="AK519" i="1" s="1"/>
  <c r="AG519" i="1"/>
  <c r="AF519" i="1"/>
  <c r="DG519" i="1" s="1"/>
  <c r="U519" i="1"/>
  <c r="J519" i="1"/>
  <c r="G519" i="1"/>
  <c r="H519" i="1" s="1"/>
  <c r="C519" i="1"/>
  <c r="HX518" i="1"/>
  <c r="HV518" i="1"/>
  <c r="HJ518" i="1"/>
  <c r="HF518" i="1"/>
  <c r="HD518" i="1"/>
  <c r="HW518" i="1" s="1"/>
  <c r="GW518" i="1"/>
  <c r="GU518" i="1"/>
  <c r="GT518" i="1"/>
  <c r="GV518" i="1" s="1"/>
  <c r="GS518" i="1"/>
  <c r="GP518" i="1"/>
  <c r="GO518" i="1"/>
  <c r="GJ518" i="1"/>
  <c r="GH518" i="1"/>
  <c r="GE518" i="1"/>
  <c r="GD518" i="1"/>
  <c r="GC518" i="1"/>
  <c r="GB518" i="1"/>
  <c r="FY518" i="1"/>
  <c r="FO518" i="1"/>
  <c r="EQ518" i="1"/>
  <c r="FE518" i="1" s="1"/>
  <c r="EM518" i="1"/>
  <c r="EL518" i="1"/>
  <c r="EK518" i="1"/>
  <c r="EJ518" i="1"/>
  <c r="EI518" i="1"/>
  <c r="CB518" i="1"/>
  <c r="FF518" i="1" s="1"/>
  <c r="BW518" i="1"/>
  <c r="BX518" i="1" s="1"/>
  <c r="BR518" i="1"/>
  <c r="BH518" i="1"/>
  <c r="BA518" i="1"/>
  <c r="AR518" i="1"/>
  <c r="AS518" i="1" s="1"/>
  <c r="AK518" i="1"/>
  <c r="AJ518" i="1"/>
  <c r="AF518" i="1"/>
  <c r="U518" i="1"/>
  <c r="J518" i="1"/>
  <c r="H518" i="1"/>
  <c r="G518" i="1"/>
  <c r="C518" i="1"/>
  <c r="HX517" i="1"/>
  <c r="HW517" i="1"/>
  <c r="HV517" i="1"/>
  <c r="HJ517" i="1"/>
  <c r="HF517" i="1"/>
  <c r="HD517" i="1"/>
  <c r="GX517" i="1"/>
  <c r="GW517" i="1"/>
  <c r="GV517" i="1"/>
  <c r="GT517" i="1"/>
  <c r="GS517" i="1"/>
  <c r="GU517" i="1" s="1"/>
  <c r="GP517" i="1"/>
  <c r="GO517" i="1"/>
  <c r="GJ517" i="1"/>
  <c r="GH517" i="1"/>
  <c r="GE517" i="1"/>
  <c r="GD517" i="1"/>
  <c r="GC517" i="1"/>
  <c r="GB517" i="1"/>
  <c r="FY517" i="1"/>
  <c r="FR517" i="1"/>
  <c r="FO517" i="1"/>
  <c r="FF517" i="1"/>
  <c r="FE517" i="1"/>
  <c r="ET517" i="1"/>
  <c r="ES517" i="1"/>
  <c r="EQ517" i="1"/>
  <c r="EM517" i="1"/>
  <c r="EL517" i="1"/>
  <c r="EK517" i="1"/>
  <c r="EJ517" i="1"/>
  <c r="EI517" i="1"/>
  <c r="DL517" i="1"/>
  <c r="DG517" i="1"/>
  <c r="DW517" i="1" s="1"/>
  <c r="CD517" i="1"/>
  <c r="CB517" i="1"/>
  <c r="BU517" i="1"/>
  <c r="EZ517" i="1" s="1"/>
  <c r="BT517" i="1"/>
  <c r="BS517" i="1"/>
  <c r="FP517" i="1" s="1"/>
  <c r="BR517" i="1"/>
  <c r="BH517" i="1"/>
  <c r="BB517" i="1"/>
  <c r="BA517" i="1"/>
  <c r="BV517" i="1" s="1"/>
  <c r="AR517" i="1"/>
  <c r="AS517" i="1" s="1"/>
  <c r="BW517" i="1" s="1"/>
  <c r="BX517" i="1" s="1"/>
  <c r="AJ517" i="1"/>
  <c r="AK517" i="1" s="1"/>
  <c r="AG517" i="1"/>
  <c r="AF517" i="1"/>
  <c r="AI517" i="1" s="1"/>
  <c r="AH517" i="1" s="1"/>
  <c r="U517" i="1"/>
  <c r="J517" i="1"/>
  <c r="G517" i="1"/>
  <c r="H517" i="1" s="1"/>
  <c r="C517" i="1"/>
  <c r="HX516" i="1"/>
  <c r="HV516" i="1"/>
  <c r="HU516" i="1"/>
  <c r="HJ516" i="1"/>
  <c r="HF516" i="1"/>
  <c r="HD516" i="1"/>
  <c r="GW516" i="1"/>
  <c r="GS516" i="1"/>
  <c r="GU516" i="1" s="1"/>
  <c r="GP516" i="1"/>
  <c r="GO516" i="1"/>
  <c r="GJ516" i="1"/>
  <c r="GH516" i="1"/>
  <c r="GE516" i="1"/>
  <c r="GD516" i="1"/>
  <c r="GC516" i="1"/>
  <c r="GB516" i="1"/>
  <c r="GA516" i="1"/>
  <c r="FZ516" i="1"/>
  <c r="FY516" i="1"/>
  <c r="FO516" i="1"/>
  <c r="ES516" i="1"/>
  <c r="ER516" i="1"/>
  <c r="EQ516" i="1"/>
  <c r="FE516" i="1" s="1"/>
  <c r="EP516" i="1"/>
  <c r="EO516" i="1"/>
  <c r="EN516" i="1"/>
  <c r="EM516" i="1"/>
  <c r="EL516" i="1"/>
  <c r="EK516" i="1"/>
  <c r="FA516" i="1" s="1"/>
  <c r="EJ516" i="1"/>
  <c r="EI516" i="1"/>
  <c r="DT516" i="1"/>
  <c r="DI516" i="1"/>
  <c r="DG516" i="1"/>
  <c r="DW516" i="1" s="1"/>
  <c r="CD516" i="1"/>
  <c r="CT516" i="1" s="1"/>
  <c r="CB516" i="1"/>
  <c r="FF516" i="1" s="1"/>
  <c r="BU516" i="1"/>
  <c r="EZ516" i="1" s="1"/>
  <c r="BT516" i="1"/>
  <c r="BR516" i="1"/>
  <c r="BH516" i="1"/>
  <c r="BJ516" i="1" s="1"/>
  <c r="BB516" i="1"/>
  <c r="BA516" i="1"/>
  <c r="AS516" i="1"/>
  <c r="BW516" i="1" s="1"/>
  <c r="BX516" i="1" s="1"/>
  <c r="AR516" i="1"/>
  <c r="BV516" i="1" s="1"/>
  <c r="AJ516" i="1"/>
  <c r="AK516" i="1" s="1"/>
  <c r="AG516" i="1"/>
  <c r="AF516" i="1"/>
  <c r="AI516" i="1" s="1"/>
  <c r="AH516" i="1" s="1"/>
  <c r="U516" i="1"/>
  <c r="J516" i="1"/>
  <c r="G516" i="1"/>
  <c r="H516" i="1" s="1"/>
  <c r="C516" i="1"/>
  <c r="HX515" i="1"/>
  <c r="HV515" i="1"/>
  <c r="HJ515" i="1"/>
  <c r="HF515" i="1"/>
  <c r="HD515" i="1"/>
  <c r="GW515" i="1"/>
  <c r="GS515" i="1"/>
  <c r="GU515" i="1" s="1"/>
  <c r="GP515" i="1"/>
  <c r="GO515" i="1"/>
  <c r="GJ515" i="1"/>
  <c r="GH515" i="1"/>
  <c r="GE515" i="1"/>
  <c r="GD515" i="1"/>
  <c r="GC515" i="1"/>
  <c r="GB515" i="1"/>
  <c r="FY515" i="1"/>
  <c r="FO515" i="1"/>
  <c r="EQ515" i="1"/>
  <c r="FE515" i="1" s="1"/>
  <c r="EM515" i="1"/>
  <c r="EL515" i="1"/>
  <c r="EK515" i="1"/>
  <c r="EJ515" i="1"/>
  <c r="EI515" i="1"/>
  <c r="CT515" i="1"/>
  <c r="CB515" i="1"/>
  <c r="FF515" i="1" s="1"/>
  <c r="BR515" i="1"/>
  <c r="BH515" i="1"/>
  <c r="BA515" i="1"/>
  <c r="AR515" i="1"/>
  <c r="AS515" i="1" s="1"/>
  <c r="AK515" i="1"/>
  <c r="AJ515" i="1"/>
  <c r="AF515" i="1"/>
  <c r="CD515" i="1" s="1"/>
  <c r="U515" i="1"/>
  <c r="J515" i="1"/>
  <c r="H515" i="1"/>
  <c r="G515" i="1"/>
  <c r="C515" i="1"/>
  <c r="HX514" i="1"/>
  <c r="HW514" i="1"/>
  <c r="HV514" i="1"/>
  <c r="HJ514" i="1"/>
  <c r="HF514" i="1"/>
  <c r="HD514" i="1"/>
  <c r="GT514" i="1" s="1"/>
  <c r="GV514" i="1" s="1"/>
  <c r="GX514" i="1"/>
  <c r="GW514" i="1"/>
  <c r="GS514" i="1"/>
  <c r="GU514" i="1" s="1"/>
  <c r="GP514" i="1"/>
  <c r="GO514" i="1"/>
  <c r="GJ514" i="1"/>
  <c r="GH514" i="1"/>
  <c r="GE514" i="1"/>
  <c r="GD514" i="1"/>
  <c r="GC514" i="1"/>
  <c r="GB514" i="1"/>
  <c r="FY514" i="1"/>
  <c r="FO514" i="1"/>
  <c r="FF514" i="1"/>
  <c r="FE514" i="1"/>
  <c r="ES514" i="1"/>
  <c r="EQ514" i="1"/>
  <c r="EM514" i="1"/>
  <c r="EL514" i="1"/>
  <c r="EK514" i="1"/>
  <c r="EJ514" i="1"/>
  <c r="EY514" i="1" s="1"/>
  <c r="EI514" i="1"/>
  <c r="DW514" i="1"/>
  <c r="DL514" i="1"/>
  <c r="DG514" i="1"/>
  <c r="DI514" i="1" s="1"/>
  <c r="CF514" i="1"/>
  <c r="CD514" i="1"/>
  <c r="CT514" i="1" s="1"/>
  <c r="CB514" i="1"/>
  <c r="BU514" i="1"/>
  <c r="EZ514" i="1" s="1"/>
  <c r="BT514" i="1"/>
  <c r="BS514" i="1"/>
  <c r="BR514" i="1"/>
  <c r="BH514" i="1"/>
  <c r="BB514" i="1"/>
  <c r="BA514" i="1"/>
  <c r="HU514" i="1" s="1"/>
  <c r="AR514" i="1"/>
  <c r="AS514" i="1" s="1"/>
  <c r="AJ514" i="1"/>
  <c r="AK514" i="1" s="1"/>
  <c r="AG514" i="1"/>
  <c r="AF514" i="1"/>
  <c r="AI514" i="1" s="1"/>
  <c r="AH514" i="1" s="1"/>
  <c r="U514" i="1"/>
  <c r="J514" i="1"/>
  <c r="G514" i="1"/>
  <c r="H514" i="1" s="1"/>
  <c r="C514" i="1"/>
  <c r="HX513" i="1"/>
  <c r="HV513" i="1"/>
  <c r="HJ513" i="1"/>
  <c r="HF513" i="1"/>
  <c r="HD513" i="1"/>
  <c r="HW513" i="1" s="1"/>
  <c r="GW513" i="1"/>
  <c r="GU513" i="1"/>
  <c r="GT513" i="1"/>
  <c r="GV513" i="1" s="1"/>
  <c r="GS513" i="1"/>
  <c r="GP513" i="1"/>
  <c r="GO513" i="1"/>
  <c r="GJ513" i="1"/>
  <c r="GH513" i="1"/>
  <c r="GE513" i="1"/>
  <c r="GD513" i="1"/>
  <c r="GC513" i="1"/>
  <c r="GB513" i="1"/>
  <c r="FY513" i="1"/>
  <c r="FO513" i="1"/>
  <c r="EQ513" i="1"/>
  <c r="FE513" i="1" s="1"/>
  <c r="EM513" i="1"/>
  <c r="EL513" i="1"/>
  <c r="EK513" i="1"/>
  <c r="EJ513" i="1"/>
  <c r="EI513" i="1"/>
  <c r="CB513" i="1"/>
  <c r="FF513" i="1" s="1"/>
  <c r="BR513" i="1"/>
  <c r="BH513" i="1"/>
  <c r="BA513" i="1"/>
  <c r="AR513" i="1"/>
  <c r="AS513" i="1" s="1"/>
  <c r="AK513" i="1"/>
  <c r="AJ513" i="1"/>
  <c r="AF513" i="1"/>
  <c r="U513" i="1"/>
  <c r="J513" i="1"/>
  <c r="H513" i="1"/>
  <c r="G513" i="1"/>
  <c r="C513" i="1"/>
  <c r="HX512" i="1"/>
  <c r="HW512" i="1"/>
  <c r="HV512" i="1"/>
  <c r="HJ512" i="1"/>
  <c r="HF512" i="1"/>
  <c r="HD512" i="1"/>
  <c r="GX512" i="1"/>
  <c r="GW512" i="1"/>
  <c r="GV512" i="1"/>
  <c r="GT512" i="1"/>
  <c r="GS512" i="1"/>
  <c r="GU512" i="1" s="1"/>
  <c r="GP512" i="1"/>
  <c r="GO512" i="1"/>
  <c r="GJ512" i="1"/>
  <c r="GH512" i="1"/>
  <c r="GE512" i="1"/>
  <c r="GD512" i="1"/>
  <c r="GC512" i="1"/>
  <c r="GB512" i="1"/>
  <c r="GA512" i="1"/>
  <c r="FZ512" i="1"/>
  <c r="FY512" i="1"/>
  <c r="FO512" i="1"/>
  <c r="ER512" i="1"/>
  <c r="EQ512" i="1"/>
  <c r="FF512" i="1" s="1"/>
  <c r="EP512" i="1"/>
  <c r="EO512" i="1"/>
  <c r="EN512" i="1"/>
  <c r="EM512" i="1"/>
  <c r="EL512" i="1"/>
  <c r="EK512" i="1"/>
  <c r="EJ512" i="1"/>
  <c r="EY512" i="1" s="1"/>
  <c r="EI512" i="1"/>
  <c r="CB512" i="1"/>
  <c r="BU512" i="1"/>
  <c r="EZ512" i="1" s="1"/>
  <c r="BR512" i="1"/>
  <c r="BH512" i="1"/>
  <c r="BA512" i="1"/>
  <c r="BT512" i="1" s="1"/>
  <c r="AR512" i="1"/>
  <c r="AS512" i="1" s="1"/>
  <c r="AJ512" i="1"/>
  <c r="AK512" i="1" s="1"/>
  <c r="AF512" i="1"/>
  <c r="DG512" i="1" s="1"/>
  <c r="U512" i="1"/>
  <c r="J512" i="1"/>
  <c r="G512" i="1"/>
  <c r="H512" i="1" s="1"/>
  <c r="C512" i="1"/>
  <c r="HX511" i="1"/>
  <c r="HV511" i="1"/>
  <c r="HJ511" i="1"/>
  <c r="HF511" i="1"/>
  <c r="HD511" i="1"/>
  <c r="HW511" i="1" s="1"/>
  <c r="GW511" i="1"/>
  <c r="GU511" i="1"/>
  <c r="GT511" i="1"/>
  <c r="GV511" i="1" s="1"/>
  <c r="GS511" i="1"/>
  <c r="GP511" i="1"/>
  <c r="GO511" i="1"/>
  <c r="GJ511" i="1"/>
  <c r="GH511" i="1"/>
  <c r="GE511" i="1"/>
  <c r="GD511" i="1"/>
  <c r="GC511" i="1"/>
  <c r="GB511" i="1"/>
  <c r="FY511" i="1"/>
  <c r="FO511" i="1"/>
  <c r="FA511" i="1"/>
  <c r="EY511" i="1"/>
  <c r="ET511" i="1"/>
  <c r="ES511" i="1"/>
  <c r="EQ511" i="1"/>
  <c r="FE511" i="1" s="1"/>
  <c r="EM511" i="1"/>
  <c r="EW511" i="1" s="1"/>
  <c r="EL511" i="1"/>
  <c r="EK511" i="1"/>
  <c r="EJ511" i="1"/>
  <c r="EI511" i="1"/>
  <c r="CE511" i="1"/>
  <c r="CD511" i="1"/>
  <c r="CT511" i="1" s="1"/>
  <c r="CB511" i="1"/>
  <c r="FF511" i="1" s="1"/>
  <c r="BY511" i="1"/>
  <c r="BV511" i="1"/>
  <c r="FB511" i="1" s="1"/>
  <c r="BU511" i="1"/>
  <c r="EZ511" i="1" s="1"/>
  <c r="BS511" i="1"/>
  <c r="FM511" i="1" s="1"/>
  <c r="BR511" i="1"/>
  <c r="BH511" i="1"/>
  <c r="BA511" i="1"/>
  <c r="BW511" i="1" s="1"/>
  <c r="BX511" i="1" s="1"/>
  <c r="AS511" i="1"/>
  <c r="AR511" i="1"/>
  <c r="AJ511" i="1"/>
  <c r="AK511" i="1" s="1"/>
  <c r="AI511" i="1"/>
  <c r="AH511" i="1"/>
  <c r="AF511" i="1"/>
  <c r="AG511" i="1" s="1"/>
  <c r="U511" i="1"/>
  <c r="J511" i="1"/>
  <c r="G511" i="1"/>
  <c r="H511" i="1" s="1"/>
  <c r="C511" i="1"/>
  <c r="HX510" i="1"/>
  <c r="HV510" i="1"/>
  <c r="HJ510" i="1"/>
  <c r="HF510" i="1"/>
  <c r="HD510" i="1"/>
  <c r="GT510" i="1" s="1"/>
  <c r="GV510" i="1" s="1"/>
  <c r="GX510" i="1"/>
  <c r="GW510" i="1"/>
  <c r="GU510" i="1"/>
  <c r="GS510" i="1"/>
  <c r="GP510" i="1"/>
  <c r="GO510" i="1"/>
  <c r="GJ510" i="1"/>
  <c r="GH510" i="1"/>
  <c r="GE510" i="1"/>
  <c r="GD510" i="1"/>
  <c r="GC510" i="1"/>
  <c r="GB510" i="1"/>
  <c r="FY510" i="1"/>
  <c r="FO510" i="1"/>
  <c r="FE510" i="1"/>
  <c r="EQ510" i="1"/>
  <c r="EM510" i="1"/>
  <c r="EL510" i="1"/>
  <c r="EK510" i="1"/>
  <c r="EJ510" i="1"/>
  <c r="EI510" i="1"/>
  <c r="CF510" i="1"/>
  <c r="CB510" i="1"/>
  <c r="FF510" i="1" s="1"/>
  <c r="BR510" i="1"/>
  <c r="BH510" i="1"/>
  <c r="BA510" i="1"/>
  <c r="ET510" i="1" s="1"/>
  <c r="AR510" i="1"/>
  <c r="AS510" i="1" s="1"/>
  <c r="BW510" i="1" s="1"/>
  <c r="BX510" i="1" s="1"/>
  <c r="AJ510" i="1"/>
  <c r="AK510" i="1" s="1"/>
  <c r="AF510" i="1"/>
  <c r="CD510" i="1" s="1"/>
  <c r="U510" i="1"/>
  <c r="J510" i="1"/>
  <c r="G510" i="1"/>
  <c r="H510" i="1" s="1"/>
  <c r="C510" i="1"/>
  <c r="HX509" i="1"/>
  <c r="HW509" i="1"/>
  <c r="HV509" i="1"/>
  <c r="HJ509" i="1"/>
  <c r="HF509" i="1"/>
  <c r="HD509" i="1"/>
  <c r="GX509" i="1"/>
  <c r="GW509" i="1"/>
  <c r="GV509" i="1"/>
  <c r="GU509" i="1"/>
  <c r="GT509" i="1"/>
  <c r="GS509" i="1"/>
  <c r="GP509" i="1"/>
  <c r="GO509" i="1"/>
  <c r="GJ509" i="1"/>
  <c r="GH509" i="1"/>
  <c r="GE509" i="1"/>
  <c r="GD509" i="1"/>
  <c r="GC509" i="1"/>
  <c r="GB509" i="1"/>
  <c r="GA509" i="1"/>
  <c r="FZ509" i="1"/>
  <c r="FY509" i="1"/>
  <c r="FO509" i="1"/>
  <c r="ER509" i="1"/>
  <c r="EQ509" i="1"/>
  <c r="EP509" i="1"/>
  <c r="EO509" i="1"/>
  <c r="EN509" i="1"/>
  <c r="EM509" i="1"/>
  <c r="EL509" i="1"/>
  <c r="EK509" i="1"/>
  <c r="EJ509" i="1"/>
  <c r="EI509" i="1"/>
  <c r="DT509" i="1"/>
  <c r="CB509" i="1"/>
  <c r="BR509" i="1"/>
  <c r="BJ509" i="1"/>
  <c r="BH509" i="1"/>
  <c r="BA509" i="1"/>
  <c r="AR509" i="1"/>
  <c r="AJ509" i="1"/>
  <c r="AK509" i="1" s="1"/>
  <c r="AF509" i="1"/>
  <c r="U509" i="1"/>
  <c r="J509" i="1"/>
  <c r="G509" i="1"/>
  <c r="H509" i="1" s="1"/>
  <c r="C509" i="1"/>
  <c r="HX508" i="1"/>
  <c r="HW508" i="1"/>
  <c r="HV508" i="1"/>
  <c r="HU508" i="1"/>
  <c r="HJ508" i="1"/>
  <c r="HF508" i="1"/>
  <c r="HD508" i="1"/>
  <c r="GX508" i="1"/>
  <c r="GW508" i="1"/>
  <c r="GV508" i="1"/>
  <c r="GU508" i="1"/>
  <c r="GT508" i="1"/>
  <c r="GS508" i="1"/>
  <c r="GP508" i="1"/>
  <c r="GO508" i="1"/>
  <c r="GJ508" i="1"/>
  <c r="GH508" i="1"/>
  <c r="GF508" i="1"/>
  <c r="GE508" i="1"/>
  <c r="GD508" i="1"/>
  <c r="GC508" i="1"/>
  <c r="GB508" i="1"/>
  <c r="FY508" i="1"/>
  <c r="FR508" i="1"/>
  <c r="FO508" i="1"/>
  <c r="FF508" i="1"/>
  <c r="FB508" i="1"/>
  <c r="FA508" i="1"/>
  <c r="ES508" i="1"/>
  <c r="EQ508" i="1"/>
  <c r="FE508" i="1" s="1"/>
  <c r="EM508" i="1"/>
  <c r="EL508" i="1"/>
  <c r="EK508" i="1"/>
  <c r="EJ508" i="1"/>
  <c r="EI508" i="1"/>
  <c r="CD508" i="1"/>
  <c r="CB508" i="1"/>
  <c r="BV508" i="1"/>
  <c r="EU508" i="1" s="1"/>
  <c r="EV508" i="1" s="1"/>
  <c r="BT508" i="1"/>
  <c r="BS508" i="1"/>
  <c r="FP508" i="1" s="1"/>
  <c r="BR508" i="1"/>
  <c r="BH508" i="1"/>
  <c r="BA508" i="1"/>
  <c r="BB508" i="1" s="1"/>
  <c r="AR508" i="1"/>
  <c r="AS508" i="1" s="1"/>
  <c r="AJ508" i="1"/>
  <c r="AK508" i="1" s="1"/>
  <c r="AI508" i="1"/>
  <c r="AH508" i="1"/>
  <c r="AF508" i="1"/>
  <c r="DG508" i="1" s="1"/>
  <c r="U508" i="1"/>
  <c r="J508" i="1"/>
  <c r="G508" i="1"/>
  <c r="H508" i="1" s="1"/>
  <c r="C508" i="1"/>
  <c r="HX507" i="1"/>
  <c r="HV507" i="1"/>
  <c r="HJ507" i="1"/>
  <c r="HD507" i="1"/>
  <c r="HW507" i="1" s="1"/>
  <c r="GX507" i="1"/>
  <c r="GW507" i="1"/>
  <c r="GT507" i="1"/>
  <c r="GV507" i="1" s="1"/>
  <c r="GS507" i="1"/>
  <c r="GU507" i="1" s="1"/>
  <c r="GP507" i="1"/>
  <c r="GO507" i="1"/>
  <c r="GJ507" i="1"/>
  <c r="GH507" i="1"/>
  <c r="GE507" i="1"/>
  <c r="GD507" i="1"/>
  <c r="GC507" i="1"/>
  <c r="GB507" i="1"/>
  <c r="FY507" i="1"/>
  <c r="FO507" i="1"/>
  <c r="FF507" i="1"/>
  <c r="FE507" i="1"/>
  <c r="EQ507" i="1"/>
  <c r="EM507" i="1"/>
  <c r="EL507" i="1"/>
  <c r="EK507" i="1"/>
  <c r="EJ507" i="1"/>
  <c r="EY507" i="1" s="1"/>
  <c r="EI507" i="1"/>
  <c r="CB507" i="1"/>
  <c r="BU507" i="1"/>
  <c r="EZ507" i="1" s="1"/>
  <c r="BR507" i="1"/>
  <c r="BH507" i="1"/>
  <c r="BB507" i="1"/>
  <c r="BA507" i="1"/>
  <c r="AS507" i="1"/>
  <c r="AR507" i="1"/>
  <c r="AK507" i="1"/>
  <c r="AJ507" i="1"/>
  <c r="AF507" i="1"/>
  <c r="U507" i="1"/>
  <c r="J507" i="1"/>
  <c r="H507" i="1"/>
  <c r="G507" i="1"/>
  <c r="C507" i="1"/>
  <c r="HX506" i="1"/>
  <c r="HV506" i="1"/>
  <c r="HU506" i="1"/>
  <c r="HJ506" i="1"/>
  <c r="HD506" i="1"/>
  <c r="HW506" i="1" s="1"/>
  <c r="GW506" i="1"/>
  <c r="GU506" i="1"/>
  <c r="GT506" i="1"/>
  <c r="GV506" i="1" s="1"/>
  <c r="GS506" i="1"/>
  <c r="GP506" i="1"/>
  <c r="GO506" i="1"/>
  <c r="GJ506" i="1"/>
  <c r="GH506" i="1"/>
  <c r="GE506" i="1"/>
  <c r="GD506" i="1"/>
  <c r="GC506" i="1"/>
  <c r="GB506" i="1"/>
  <c r="FY506" i="1"/>
  <c r="FO506" i="1"/>
  <c r="EQ506" i="1"/>
  <c r="FE506" i="1" s="1"/>
  <c r="EM506" i="1"/>
  <c r="EL506" i="1"/>
  <c r="EK506" i="1"/>
  <c r="EJ506" i="1"/>
  <c r="EI506" i="1"/>
  <c r="CB506" i="1"/>
  <c r="BR506" i="1"/>
  <c r="BH506" i="1"/>
  <c r="BA506" i="1"/>
  <c r="AR506" i="1"/>
  <c r="AS506" i="1" s="1"/>
  <c r="AK506" i="1"/>
  <c r="AJ506" i="1"/>
  <c r="AF506" i="1"/>
  <c r="U506" i="1"/>
  <c r="J506" i="1"/>
  <c r="G506" i="1"/>
  <c r="H506" i="1" s="1"/>
  <c r="C506" i="1"/>
  <c r="HX505" i="1"/>
  <c r="HV505" i="1"/>
  <c r="HJ505" i="1"/>
  <c r="HD505" i="1"/>
  <c r="GT505" i="1" s="1"/>
  <c r="GV505" i="1" s="1"/>
  <c r="GX505" i="1"/>
  <c r="GW505" i="1"/>
  <c r="GU505" i="1"/>
  <c r="GS505" i="1"/>
  <c r="GP505" i="1"/>
  <c r="GO505" i="1"/>
  <c r="GK505" i="1"/>
  <c r="GY505" i="1" s="1"/>
  <c r="GJ505" i="1"/>
  <c r="GH505" i="1"/>
  <c r="GE505" i="1"/>
  <c r="GD505" i="1"/>
  <c r="GC505" i="1"/>
  <c r="GB505" i="1"/>
  <c r="GA505" i="1"/>
  <c r="FZ505" i="1"/>
  <c r="FY505" i="1"/>
  <c r="FO505" i="1"/>
  <c r="ER505" i="1"/>
  <c r="EQ505" i="1"/>
  <c r="FE505" i="1" s="1"/>
  <c r="EP505" i="1"/>
  <c r="EO505" i="1"/>
  <c r="EN505" i="1"/>
  <c r="EM505" i="1"/>
  <c r="EL505" i="1"/>
  <c r="EK505" i="1"/>
  <c r="EJ505" i="1"/>
  <c r="EI505" i="1"/>
  <c r="CB505" i="1"/>
  <c r="FF505" i="1" s="1"/>
  <c r="BW505" i="1"/>
  <c r="BX505" i="1" s="1"/>
  <c r="BV505" i="1"/>
  <c r="BU505" i="1"/>
  <c r="BT505" i="1"/>
  <c r="BR505" i="1"/>
  <c r="BH505" i="1"/>
  <c r="BB505" i="1"/>
  <c r="BA505" i="1"/>
  <c r="BS505" i="1" s="1"/>
  <c r="AS505" i="1"/>
  <c r="AR505" i="1"/>
  <c r="AK505" i="1"/>
  <c r="AJ505" i="1"/>
  <c r="AF505" i="1"/>
  <c r="U505" i="1"/>
  <c r="J505" i="1"/>
  <c r="H505" i="1"/>
  <c r="G505" i="1"/>
  <c r="C505" i="1"/>
  <c r="HX504" i="1"/>
  <c r="HV504" i="1"/>
  <c r="HU504" i="1"/>
  <c r="HJ504" i="1"/>
  <c r="HD504" i="1"/>
  <c r="GW504" i="1"/>
  <c r="GU504" i="1"/>
  <c r="GT504" i="1"/>
  <c r="GV504" i="1" s="1"/>
  <c r="GS504" i="1"/>
  <c r="GP504" i="1"/>
  <c r="GO504" i="1"/>
  <c r="GJ504" i="1"/>
  <c r="GH504" i="1"/>
  <c r="GF504" i="1"/>
  <c r="GE504" i="1"/>
  <c r="GD504" i="1"/>
  <c r="GC504" i="1"/>
  <c r="GB504" i="1"/>
  <c r="FY504" i="1"/>
  <c r="FO504" i="1"/>
  <c r="EQ504" i="1"/>
  <c r="FE504" i="1" s="1"/>
  <c r="EM504" i="1"/>
  <c r="EL504" i="1"/>
  <c r="EK504" i="1"/>
  <c r="EJ504" i="1"/>
  <c r="EI504" i="1"/>
  <c r="CI504" i="1"/>
  <c r="CB504" i="1"/>
  <c r="BU504" i="1"/>
  <c r="EZ504" i="1" s="1"/>
  <c r="BT504" i="1"/>
  <c r="BS504" i="1"/>
  <c r="BR504" i="1"/>
  <c r="BH504" i="1"/>
  <c r="BB504" i="1"/>
  <c r="BA504" i="1"/>
  <c r="AS504" i="1"/>
  <c r="AR504" i="1"/>
  <c r="AK504" i="1"/>
  <c r="AJ504" i="1"/>
  <c r="AF504" i="1"/>
  <c r="CD504" i="1" s="1"/>
  <c r="CF504" i="1" s="1"/>
  <c r="U504" i="1"/>
  <c r="J504" i="1"/>
  <c r="H504" i="1"/>
  <c r="G504" i="1"/>
  <c r="C504" i="1"/>
  <c r="HX503" i="1"/>
  <c r="HV503" i="1"/>
  <c r="HJ503" i="1"/>
  <c r="HD503" i="1"/>
  <c r="HW503" i="1" s="1"/>
  <c r="GW503" i="1"/>
  <c r="GS503" i="1"/>
  <c r="GU503" i="1" s="1"/>
  <c r="GP503" i="1"/>
  <c r="GO503" i="1"/>
  <c r="GK503" i="1"/>
  <c r="GY503" i="1" s="1"/>
  <c r="GJ503" i="1"/>
  <c r="GH503" i="1"/>
  <c r="GE503" i="1"/>
  <c r="GD503" i="1"/>
  <c r="GC503" i="1"/>
  <c r="GB503" i="1"/>
  <c r="FY503" i="1"/>
  <c r="FO503" i="1"/>
  <c r="FF503" i="1"/>
  <c r="FE503" i="1"/>
  <c r="EQ503" i="1"/>
  <c r="EM503" i="1"/>
  <c r="EL503" i="1"/>
  <c r="EK503" i="1"/>
  <c r="EJ503" i="1"/>
  <c r="EI503" i="1"/>
  <c r="DW503" i="1"/>
  <c r="CB503" i="1"/>
  <c r="BU503" i="1"/>
  <c r="EZ503" i="1" s="1"/>
  <c r="BT503" i="1"/>
  <c r="BR503" i="1"/>
  <c r="BH503" i="1"/>
  <c r="BA503" i="1"/>
  <c r="BS503" i="1" s="1"/>
  <c r="AS503" i="1"/>
  <c r="AR503" i="1"/>
  <c r="AJ503" i="1"/>
  <c r="AK503" i="1" s="1"/>
  <c r="AG503" i="1"/>
  <c r="AF503" i="1"/>
  <c r="DG503" i="1" s="1"/>
  <c r="U503" i="1"/>
  <c r="J503" i="1"/>
  <c r="H503" i="1"/>
  <c r="G503" i="1"/>
  <c r="C503" i="1"/>
  <c r="HX502" i="1"/>
  <c r="HW502" i="1"/>
  <c r="HV502" i="1"/>
  <c r="HU502" i="1"/>
  <c r="HJ502" i="1"/>
  <c r="HD502" i="1"/>
  <c r="GX502" i="1"/>
  <c r="GW502" i="1"/>
  <c r="GV502" i="1"/>
  <c r="GT502" i="1"/>
  <c r="GS502" i="1"/>
  <c r="GU502" i="1" s="1"/>
  <c r="GR502" i="1"/>
  <c r="GP502" i="1"/>
  <c r="GO502" i="1"/>
  <c r="GJ502" i="1"/>
  <c r="GH502" i="1"/>
  <c r="GE502" i="1"/>
  <c r="GD502" i="1"/>
  <c r="GC502" i="1"/>
  <c r="GB502" i="1"/>
  <c r="GA502" i="1"/>
  <c r="FZ502" i="1"/>
  <c r="FY502" i="1"/>
  <c r="FO502" i="1"/>
  <c r="ET502" i="1"/>
  <c r="ES502" i="1"/>
  <c r="ER502" i="1"/>
  <c r="EQ502" i="1"/>
  <c r="EP502" i="1"/>
  <c r="EO502" i="1"/>
  <c r="EN502" i="1"/>
  <c r="EM502" i="1"/>
  <c r="EL502" i="1"/>
  <c r="EK502" i="1"/>
  <c r="EJ502" i="1"/>
  <c r="EI502" i="1"/>
  <c r="DT502" i="1"/>
  <c r="DH502" i="1"/>
  <c r="DG502" i="1"/>
  <c r="CB502" i="1"/>
  <c r="FF502" i="1" s="1"/>
  <c r="BU502" i="1"/>
  <c r="EZ502" i="1" s="1"/>
  <c r="BS502" i="1"/>
  <c r="BR502" i="1"/>
  <c r="BJ502" i="1"/>
  <c r="BH502" i="1"/>
  <c r="BA502" i="1"/>
  <c r="BB502" i="1" s="1"/>
  <c r="AR502" i="1"/>
  <c r="AS502" i="1" s="1"/>
  <c r="BW502" i="1" s="1"/>
  <c r="BX502" i="1" s="1"/>
  <c r="AK502" i="1"/>
  <c r="AJ502" i="1"/>
  <c r="AF502" i="1"/>
  <c r="CD502" i="1" s="1"/>
  <c r="U502" i="1"/>
  <c r="J502" i="1"/>
  <c r="G502" i="1"/>
  <c r="H502" i="1" s="1"/>
  <c r="C502" i="1"/>
  <c r="HX501" i="1"/>
  <c r="HV501" i="1"/>
  <c r="HU501" i="1"/>
  <c r="HJ501" i="1"/>
  <c r="HD501" i="1"/>
  <c r="HW501" i="1" s="1"/>
  <c r="GW501" i="1"/>
  <c r="GU501" i="1"/>
  <c r="GT501" i="1"/>
  <c r="GV501" i="1" s="1"/>
  <c r="GS501" i="1"/>
  <c r="GP501" i="1"/>
  <c r="GO501" i="1"/>
  <c r="GJ501" i="1"/>
  <c r="GH501" i="1"/>
  <c r="GE501" i="1"/>
  <c r="GD501" i="1"/>
  <c r="GC501" i="1"/>
  <c r="GB501" i="1"/>
  <c r="FY501" i="1"/>
  <c r="FO501" i="1"/>
  <c r="FF501" i="1"/>
  <c r="EQ501" i="1"/>
  <c r="FE501" i="1" s="1"/>
  <c r="EM501" i="1"/>
  <c r="EL501" i="1"/>
  <c r="EK501" i="1"/>
  <c r="FA501" i="1" s="1"/>
  <c r="EJ501" i="1"/>
  <c r="EY501" i="1" s="1"/>
  <c r="EI501" i="1"/>
  <c r="CB501" i="1"/>
  <c r="BV501" i="1"/>
  <c r="BR501" i="1"/>
  <c r="BH501" i="1"/>
  <c r="BB501" i="1"/>
  <c r="BA501" i="1"/>
  <c r="BU501" i="1" s="1"/>
  <c r="AR501" i="1"/>
  <c r="AS501" i="1" s="1"/>
  <c r="BW501" i="1" s="1"/>
  <c r="BX501" i="1" s="1"/>
  <c r="AK501" i="1"/>
  <c r="AJ501" i="1"/>
  <c r="AF501" i="1"/>
  <c r="U501" i="1"/>
  <c r="J501" i="1"/>
  <c r="G501" i="1"/>
  <c r="H501" i="1" s="1"/>
  <c r="C501" i="1"/>
  <c r="HX500" i="1"/>
  <c r="HW500" i="1"/>
  <c r="HV500" i="1"/>
  <c r="HJ500" i="1"/>
  <c r="HD500" i="1"/>
  <c r="GX500" i="1"/>
  <c r="GW500" i="1"/>
  <c r="GU500" i="1"/>
  <c r="GT500" i="1"/>
  <c r="GV500" i="1" s="1"/>
  <c r="GS500" i="1"/>
  <c r="GP500" i="1"/>
  <c r="GO500" i="1"/>
  <c r="GJ500" i="1"/>
  <c r="GH500" i="1"/>
  <c r="GE500" i="1"/>
  <c r="GD500" i="1"/>
  <c r="GC500" i="1"/>
  <c r="GB500" i="1"/>
  <c r="FY500" i="1"/>
  <c r="FR500" i="1"/>
  <c r="FP500" i="1"/>
  <c r="FO500" i="1"/>
  <c r="ET500" i="1"/>
  <c r="ES500" i="1"/>
  <c r="EQ500" i="1"/>
  <c r="FE500" i="1" s="1"/>
  <c r="EM500" i="1"/>
  <c r="EW500" i="1" s="1"/>
  <c r="EL500" i="1"/>
  <c r="EK500" i="1"/>
  <c r="EJ500" i="1"/>
  <c r="EI500" i="1"/>
  <c r="DW500" i="1"/>
  <c r="DL500" i="1"/>
  <c r="DI500" i="1"/>
  <c r="DG500" i="1"/>
  <c r="DH500" i="1" s="1"/>
  <c r="CF500" i="1"/>
  <c r="CE500" i="1"/>
  <c r="CD500" i="1"/>
  <c r="CT500" i="1" s="1"/>
  <c r="CB500" i="1"/>
  <c r="BY500" i="1"/>
  <c r="BS500" i="1"/>
  <c r="FM500" i="1" s="1"/>
  <c r="BR500" i="1"/>
  <c r="BH500" i="1"/>
  <c r="BA500" i="1"/>
  <c r="BW500" i="1" s="1"/>
  <c r="BX500" i="1" s="1"/>
  <c r="AR500" i="1"/>
  <c r="AS500" i="1" s="1"/>
  <c r="AK500" i="1"/>
  <c r="AJ500" i="1"/>
  <c r="AI500" i="1"/>
  <c r="AH500" i="1" s="1"/>
  <c r="AG500" i="1"/>
  <c r="AF500" i="1"/>
  <c r="U500" i="1"/>
  <c r="J500" i="1"/>
  <c r="G500" i="1"/>
  <c r="H500" i="1" s="1"/>
  <c r="C500" i="1"/>
  <c r="HX499" i="1"/>
  <c r="HV499" i="1"/>
  <c r="HJ499" i="1"/>
  <c r="HD499" i="1"/>
  <c r="GT499" i="1" s="1"/>
  <c r="GV499" i="1" s="1"/>
  <c r="GX499" i="1"/>
  <c r="GW499" i="1"/>
  <c r="GS499" i="1"/>
  <c r="GU499" i="1" s="1"/>
  <c r="GP499" i="1"/>
  <c r="GO499" i="1"/>
  <c r="GJ499" i="1"/>
  <c r="GH499" i="1"/>
  <c r="GE499" i="1"/>
  <c r="GD499" i="1"/>
  <c r="GC499" i="1"/>
  <c r="GB499" i="1"/>
  <c r="FY499" i="1"/>
  <c r="FO499" i="1"/>
  <c r="FF499" i="1"/>
  <c r="FE499" i="1"/>
  <c r="ET499" i="1"/>
  <c r="EQ499" i="1"/>
  <c r="EM499" i="1"/>
  <c r="EL499" i="1"/>
  <c r="EK499" i="1"/>
  <c r="EJ499" i="1"/>
  <c r="EI499" i="1"/>
  <c r="DG499" i="1"/>
  <c r="DW499" i="1" s="1"/>
  <c r="CB499" i="1"/>
  <c r="BR499" i="1"/>
  <c r="BH499" i="1"/>
  <c r="BB499" i="1"/>
  <c r="BA499" i="1"/>
  <c r="ES499" i="1" s="1"/>
  <c r="AR499" i="1"/>
  <c r="AS499" i="1" s="1"/>
  <c r="AK499" i="1"/>
  <c r="AJ499" i="1"/>
  <c r="AF499" i="1"/>
  <c r="CD499" i="1" s="1"/>
  <c r="U499" i="1"/>
  <c r="J499" i="1"/>
  <c r="G499" i="1"/>
  <c r="H499" i="1" s="1"/>
  <c r="C499" i="1"/>
  <c r="HX498" i="1"/>
  <c r="HV498" i="1"/>
  <c r="HU498" i="1"/>
  <c r="HJ498" i="1"/>
  <c r="HD498" i="1"/>
  <c r="GW498" i="1"/>
  <c r="GU498" i="1"/>
  <c r="GS498" i="1"/>
  <c r="GP498" i="1"/>
  <c r="GO498" i="1"/>
  <c r="GJ498" i="1"/>
  <c r="GH498" i="1"/>
  <c r="GF498" i="1"/>
  <c r="GE498" i="1"/>
  <c r="GD498" i="1"/>
  <c r="GC498" i="1"/>
  <c r="GB498" i="1"/>
  <c r="GA498" i="1"/>
  <c r="FZ498" i="1"/>
  <c r="FY498" i="1"/>
  <c r="FO498" i="1"/>
  <c r="FE498" i="1"/>
  <c r="FD498" i="1"/>
  <c r="ER498" i="1"/>
  <c r="EQ498" i="1"/>
  <c r="EP498" i="1"/>
  <c r="EO498" i="1"/>
  <c r="EN498" i="1"/>
  <c r="EM498" i="1"/>
  <c r="EW498" i="1" s="1"/>
  <c r="EL498" i="1"/>
  <c r="EK498" i="1"/>
  <c r="EJ498" i="1"/>
  <c r="EI498" i="1"/>
  <c r="DI498" i="1"/>
  <c r="DH498" i="1"/>
  <c r="DG498" i="1"/>
  <c r="DW498" i="1" s="1"/>
  <c r="CD498" i="1"/>
  <c r="CT498" i="1" s="1"/>
  <c r="CB498" i="1"/>
  <c r="FF498" i="1" s="1"/>
  <c r="CA498" i="1"/>
  <c r="FC498" i="1" s="1"/>
  <c r="BZ498" i="1"/>
  <c r="BY498" i="1"/>
  <c r="EX498" i="1" s="1"/>
  <c r="BT498" i="1"/>
  <c r="BS498" i="1"/>
  <c r="FR498" i="1" s="1"/>
  <c r="BR498" i="1"/>
  <c r="BH498" i="1"/>
  <c r="BA498" i="1"/>
  <c r="AR498" i="1"/>
  <c r="AS498" i="1" s="1"/>
  <c r="AK498" i="1"/>
  <c r="AJ498" i="1"/>
  <c r="AI498" i="1"/>
  <c r="AH498" i="1" s="1"/>
  <c r="AG498" i="1"/>
  <c r="AF498" i="1"/>
  <c r="U498" i="1"/>
  <c r="J498" i="1"/>
  <c r="G498" i="1"/>
  <c r="H498" i="1" s="1"/>
  <c r="C498" i="1"/>
  <c r="HX497" i="1"/>
  <c r="HV497" i="1"/>
  <c r="HJ497" i="1"/>
  <c r="HD497" i="1"/>
  <c r="GT497" i="1" s="1"/>
  <c r="GV497" i="1" s="1"/>
  <c r="GX497" i="1"/>
  <c r="GW497" i="1"/>
  <c r="GS497" i="1"/>
  <c r="GU497" i="1" s="1"/>
  <c r="GP497" i="1"/>
  <c r="GO497" i="1"/>
  <c r="GJ497" i="1"/>
  <c r="GH497" i="1"/>
  <c r="GE497" i="1"/>
  <c r="GD497" i="1"/>
  <c r="GC497" i="1"/>
  <c r="GB497" i="1"/>
  <c r="FY497" i="1"/>
  <c r="FO497" i="1"/>
  <c r="FF497" i="1"/>
  <c r="FE497" i="1"/>
  <c r="ET497" i="1"/>
  <c r="EQ497" i="1"/>
  <c r="EM497" i="1"/>
  <c r="EL497" i="1"/>
  <c r="EK497" i="1"/>
  <c r="EJ497" i="1"/>
  <c r="EI497" i="1"/>
  <c r="DG497" i="1"/>
  <c r="DW497" i="1" s="1"/>
  <c r="CF497" i="1"/>
  <c r="CE497" i="1"/>
  <c r="CB497" i="1"/>
  <c r="BR497" i="1"/>
  <c r="BH497" i="1"/>
  <c r="BB497" i="1"/>
  <c r="BA497" i="1"/>
  <c r="ES497" i="1" s="1"/>
  <c r="AR497" i="1"/>
  <c r="AS497" i="1" s="1"/>
  <c r="AK497" i="1"/>
  <c r="AJ497" i="1"/>
  <c r="AF497" i="1"/>
  <c r="CD497" i="1" s="1"/>
  <c r="U497" i="1"/>
  <c r="J497" i="1"/>
  <c r="G497" i="1"/>
  <c r="H497" i="1" s="1"/>
  <c r="C497" i="1"/>
  <c r="HX496" i="1"/>
  <c r="HV496" i="1"/>
  <c r="HJ496" i="1"/>
  <c r="HD496" i="1"/>
  <c r="GW496" i="1"/>
  <c r="GU496" i="1"/>
  <c r="GS496" i="1"/>
  <c r="GP496" i="1"/>
  <c r="GO496" i="1"/>
  <c r="GJ496" i="1"/>
  <c r="GH496" i="1"/>
  <c r="GE496" i="1"/>
  <c r="GD496" i="1"/>
  <c r="GC496" i="1"/>
  <c r="GB496" i="1"/>
  <c r="FY496" i="1"/>
  <c r="FO496" i="1"/>
  <c r="EQ496" i="1"/>
  <c r="FE496" i="1" s="1"/>
  <c r="EM496" i="1"/>
  <c r="EL496" i="1"/>
  <c r="EK496" i="1"/>
  <c r="EJ496" i="1"/>
  <c r="EI496" i="1"/>
  <c r="DG496" i="1"/>
  <c r="CT496" i="1"/>
  <c r="CD496" i="1"/>
  <c r="CI496" i="1" s="1"/>
  <c r="CB496" i="1"/>
  <c r="FF496" i="1" s="1"/>
  <c r="BR496" i="1"/>
  <c r="BH496" i="1"/>
  <c r="BA496" i="1"/>
  <c r="AS496" i="1"/>
  <c r="AR496" i="1"/>
  <c r="AJ496" i="1"/>
  <c r="AK496" i="1" s="1"/>
  <c r="AI496" i="1"/>
  <c r="AH496" i="1"/>
  <c r="AG496" i="1"/>
  <c r="AF496" i="1"/>
  <c r="U496" i="1"/>
  <c r="J496" i="1"/>
  <c r="G496" i="1"/>
  <c r="H496" i="1" s="1"/>
  <c r="C496" i="1"/>
  <c r="HX495" i="1"/>
  <c r="HW495" i="1"/>
  <c r="HV495" i="1"/>
  <c r="HJ495" i="1"/>
  <c r="HD495" i="1"/>
  <c r="GT495" i="1" s="1"/>
  <c r="GV495" i="1" s="1"/>
  <c r="GX495" i="1"/>
  <c r="GW495" i="1"/>
  <c r="GS495" i="1"/>
  <c r="GU495" i="1" s="1"/>
  <c r="GP495" i="1"/>
  <c r="GO495" i="1"/>
  <c r="GJ495" i="1"/>
  <c r="GH495" i="1"/>
  <c r="GE495" i="1"/>
  <c r="GD495" i="1"/>
  <c r="GC495" i="1"/>
  <c r="GB495" i="1"/>
  <c r="GA495" i="1"/>
  <c r="FZ495" i="1"/>
  <c r="FY495" i="1"/>
  <c r="FO495" i="1"/>
  <c r="FE495" i="1"/>
  <c r="ER495" i="1"/>
  <c r="EQ495" i="1"/>
  <c r="FF495" i="1" s="1"/>
  <c r="EP495" i="1"/>
  <c r="EO495" i="1"/>
  <c r="EN495" i="1"/>
  <c r="EM495" i="1"/>
  <c r="EL495" i="1"/>
  <c r="EK495" i="1"/>
  <c r="EJ495" i="1"/>
  <c r="EI495" i="1"/>
  <c r="DT495" i="1"/>
  <c r="CD495" i="1"/>
  <c r="CB495" i="1"/>
  <c r="BR495" i="1"/>
  <c r="BJ495" i="1"/>
  <c r="BH495" i="1"/>
  <c r="BA495" i="1"/>
  <c r="AS495" i="1"/>
  <c r="AR495" i="1"/>
  <c r="AJ495" i="1"/>
  <c r="AK495" i="1" s="1"/>
  <c r="AG495" i="1"/>
  <c r="AF495" i="1"/>
  <c r="AI495" i="1" s="1"/>
  <c r="AH495" i="1" s="1"/>
  <c r="U495" i="1"/>
  <c r="J495" i="1"/>
  <c r="H495" i="1"/>
  <c r="G495" i="1"/>
  <c r="C495" i="1"/>
  <c r="HX494" i="1"/>
  <c r="HW494" i="1"/>
  <c r="HV494" i="1"/>
  <c r="HU494" i="1"/>
  <c r="HJ494" i="1"/>
  <c r="HD494" i="1"/>
  <c r="GT494" i="1" s="1"/>
  <c r="GV494" i="1" s="1"/>
  <c r="GX494" i="1"/>
  <c r="GW494" i="1"/>
  <c r="GU494" i="1"/>
  <c r="GS494" i="1"/>
  <c r="GP494" i="1"/>
  <c r="GO494" i="1"/>
  <c r="GK494" i="1"/>
  <c r="GY494" i="1" s="1"/>
  <c r="GJ494" i="1"/>
  <c r="GH494" i="1"/>
  <c r="GF494" i="1"/>
  <c r="GE494" i="1"/>
  <c r="GD494" i="1"/>
  <c r="GC494" i="1"/>
  <c r="GB494" i="1"/>
  <c r="FY494" i="1"/>
  <c r="FO494" i="1"/>
  <c r="FE494" i="1"/>
  <c r="EZ494" i="1"/>
  <c r="EY494" i="1"/>
  <c r="ET494" i="1"/>
  <c r="ES494" i="1"/>
  <c r="EQ494" i="1"/>
  <c r="EM494" i="1"/>
  <c r="EL494" i="1"/>
  <c r="EK494" i="1"/>
  <c r="EJ494" i="1"/>
  <c r="EI494" i="1"/>
  <c r="DH494" i="1"/>
  <c r="CD494" i="1"/>
  <c r="CT494" i="1" s="1"/>
  <c r="CB494" i="1"/>
  <c r="FF494" i="1" s="1"/>
  <c r="BU494" i="1"/>
  <c r="BT494" i="1"/>
  <c r="BS494" i="1"/>
  <c r="FR494" i="1" s="1"/>
  <c r="BR494" i="1"/>
  <c r="BH494" i="1"/>
  <c r="BB494" i="1"/>
  <c r="BA494" i="1"/>
  <c r="BY494" i="1" s="1"/>
  <c r="AR494" i="1"/>
  <c r="AS494" i="1" s="1"/>
  <c r="BW494" i="1" s="1"/>
  <c r="BX494" i="1" s="1"/>
  <c r="AJ494" i="1"/>
  <c r="AK494" i="1" s="1"/>
  <c r="AI494" i="1"/>
  <c r="AH494" i="1" s="1"/>
  <c r="AF494" i="1"/>
  <c r="DG494" i="1" s="1"/>
  <c r="DI494" i="1" s="1"/>
  <c r="U494" i="1"/>
  <c r="J494" i="1"/>
  <c r="H494" i="1"/>
  <c r="G494" i="1"/>
  <c r="C494" i="1"/>
  <c r="HX493" i="1"/>
  <c r="HV493" i="1"/>
  <c r="HJ493" i="1"/>
  <c r="HD493" i="1"/>
  <c r="HW493" i="1" s="1"/>
  <c r="GW493" i="1"/>
  <c r="GS493" i="1"/>
  <c r="GU493" i="1" s="1"/>
  <c r="GP493" i="1"/>
  <c r="GO493" i="1"/>
  <c r="GJ493" i="1"/>
  <c r="GH493" i="1"/>
  <c r="GE493" i="1"/>
  <c r="GD493" i="1"/>
  <c r="GC493" i="1"/>
  <c r="GB493" i="1"/>
  <c r="FY493" i="1"/>
  <c r="FO493" i="1"/>
  <c r="FF493" i="1"/>
  <c r="FE493" i="1"/>
  <c r="EQ493" i="1"/>
  <c r="EM493" i="1"/>
  <c r="EL493" i="1"/>
  <c r="EK493" i="1"/>
  <c r="EJ493" i="1"/>
  <c r="EY493" i="1" s="1"/>
  <c r="EI493" i="1"/>
  <c r="CB493" i="1"/>
  <c r="BU493" i="1"/>
  <c r="EZ493" i="1" s="1"/>
  <c r="BT493" i="1"/>
  <c r="BR493" i="1"/>
  <c r="BH493" i="1"/>
  <c r="BA493" i="1"/>
  <c r="BS493" i="1" s="1"/>
  <c r="AS493" i="1"/>
  <c r="AR493" i="1"/>
  <c r="AJ493" i="1"/>
  <c r="AK493" i="1" s="1"/>
  <c r="AG493" i="1"/>
  <c r="AF493" i="1"/>
  <c r="DG493" i="1" s="1"/>
  <c r="DW493" i="1" s="1"/>
  <c r="U493" i="1"/>
  <c r="J493" i="1"/>
  <c r="H493" i="1"/>
  <c r="G493" i="1"/>
  <c r="C493" i="1"/>
  <c r="HX492" i="1"/>
  <c r="HW492" i="1"/>
  <c r="HV492" i="1"/>
  <c r="HU492" i="1"/>
  <c r="HJ492" i="1"/>
  <c r="HD492" i="1"/>
  <c r="GX492" i="1"/>
  <c r="GW492" i="1"/>
  <c r="GV492" i="1"/>
  <c r="GT492" i="1"/>
  <c r="GS492" i="1"/>
  <c r="GU492" i="1" s="1"/>
  <c r="GP492" i="1"/>
  <c r="GO492" i="1"/>
  <c r="GJ492" i="1"/>
  <c r="GH492" i="1"/>
  <c r="GE492" i="1"/>
  <c r="GD492" i="1"/>
  <c r="GC492" i="1"/>
  <c r="GB492" i="1"/>
  <c r="FY492" i="1"/>
  <c r="FO492" i="1"/>
  <c r="EZ492" i="1"/>
  <c r="EY492" i="1"/>
  <c r="EQ492" i="1"/>
  <c r="FE492" i="1" s="1"/>
  <c r="EM492" i="1"/>
  <c r="EL492" i="1"/>
  <c r="EK492" i="1"/>
  <c r="EJ492" i="1"/>
  <c r="EI492" i="1"/>
  <c r="CB492" i="1"/>
  <c r="FF492" i="1" s="1"/>
  <c r="BU492" i="1"/>
  <c r="BR492" i="1"/>
  <c r="BH492" i="1"/>
  <c r="BB492" i="1"/>
  <c r="BA492" i="1"/>
  <c r="AR492" i="1"/>
  <c r="BV492" i="1" s="1"/>
  <c r="AJ492" i="1"/>
  <c r="AK492" i="1" s="1"/>
  <c r="AG492" i="1"/>
  <c r="AF492" i="1"/>
  <c r="U492" i="1"/>
  <c r="J492" i="1"/>
  <c r="G492" i="1"/>
  <c r="H492" i="1" s="1"/>
  <c r="C492" i="1"/>
  <c r="HX491" i="1"/>
  <c r="HW491" i="1"/>
  <c r="HV491" i="1"/>
  <c r="HJ491" i="1"/>
  <c r="HD491" i="1"/>
  <c r="GT491" i="1" s="1"/>
  <c r="GX491" i="1"/>
  <c r="GW491" i="1"/>
  <c r="GV491" i="1"/>
  <c r="GU491" i="1"/>
  <c r="GS491" i="1"/>
  <c r="GP491" i="1"/>
  <c r="GO491" i="1"/>
  <c r="GJ491" i="1"/>
  <c r="GH491" i="1"/>
  <c r="GE491" i="1"/>
  <c r="GD491" i="1"/>
  <c r="GC491" i="1"/>
  <c r="GB491" i="1"/>
  <c r="GA491" i="1"/>
  <c r="FZ491" i="1"/>
  <c r="FY491" i="1"/>
  <c r="FO491" i="1"/>
  <c r="ET491" i="1"/>
  <c r="ER491" i="1"/>
  <c r="EQ491" i="1"/>
  <c r="EP491" i="1"/>
  <c r="EO491" i="1"/>
  <c r="EN491" i="1"/>
  <c r="EM491" i="1"/>
  <c r="EL491" i="1"/>
  <c r="EK491" i="1"/>
  <c r="EJ491" i="1"/>
  <c r="EY491" i="1" s="1"/>
  <c r="EI491" i="1"/>
  <c r="DG491" i="1"/>
  <c r="CD491" i="1"/>
  <c r="CT491" i="1" s="1"/>
  <c r="CB491" i="1"/>
  <c r="FF491" i="1" s="1"/>
  <c r="BU491" i="1"/>
  <c r="EZ491" i="1" s="1"/>
  <c r="BT491" i="1"/>
  <c r="BS491" i="1"/>
  <c r="FR491" i="1" s="1"/>
  <c r="BR491" i="1"/>
  <c r="BH491" i="1"/>
  <c r="BA491" i="1"/>
  <c r="ES491" i="1" s="1"/>
  <c r="AR491" i="1"/>
  <c r="AS491" i="1" s="1"/>
  <c r="BW491" i="1" s="1"/>
  <c r="BX491" i="1" s="1"/>
  <c r="AJ491" i="1"/>
  <c r="AK491" i="1" s="1"/>
  <c r="AI491" i="1"/>
  <c r="AH491" i="1" s="1"/>
  <c r="AF491" i="1"/>
  <c r="AG491" i="1" s="1"/>
  <c r="U491" i="1"/>
  <c r="J491" i="1"/>
  <c r="H491" i="1"/>
  <c r="G491" i="1"/>
  <c r="C491" i="1"/>
  <c r="HX490" i="1"/>
  <c r="HV490" i="1"/>
  <c r="HJ490" i="1"/>
  <c r="HD490" i="1"/>
  <c r="HW490" i="1" s="1"/>
  <c r="GX490" i="1"/>
  <c r="GW490" i="1"/>
  <c r="GS490" i="1"/>
  <c r="GU490" i="1" s="1"/>
  <c r="GP490" i="1"/>
  <c r="GO490" i="1"/>
  <c r="GK490" i="1"/>
  <c r="GY490" i="1" s="1"/>
  <c r="GJ490" i="1"/>
  <c r="GH490" i="1"/>
  <c r="GE490" i="1"/>
  <c r="GD490" i="1"/>
  <c r="GC490" i="1"/>
  <c r="GB490" i="1"/>
  <c r="FY490" i="1"/>
  <c r="FO490" i="1"/>
  <c r="FF490" i="1"/>
  <c r="FE490" i="1"/>
  <c r="EQ490" i="1"/>
  <c r="EM490" i="1"/>
  <c r="EL490" i="1"/>
  <c r="EK490" i="1"/>
  <c r="EJ490" i="1"/>
  <c r="EI490" i="1"/>
  <c r="DW490" i="1"/>
  <c r="CB490" i="1"/>
  <c r="BU490" i="1"/>
  <c r="EZ490" i="1" s="1"/>
  <c r="BT490" i="1"/>
  <c r="BR490" i="1"/>
  <c r="BH490" i="1"/>
  <c r="BA490" i="1"/>
  <c r="BS490" i="1" s="1"/>
  <c r="AS490" i="1"/>
  <c r="AR490" i="1"/>
  <c r="AJ490" i="1"/>
  <c r="AK490" i="1" s="1"/>
  <c r="AG490" i="1"/>
  <c r="AF490" i="1"/>
  <c r="DG490" i="1" s="1"/>
  <c r="U490" i="1"/>
  <c r="J490" i="1"/>
  <c r="H490" i="1"/>
  <c r="G490" i="1"/>
  <c r="C490" i="1"/>
  <c r="EU489" i="1"/>
  <c r="EU488" i="1"/>
  <c r="HX487" i="1"/>
  <c r="HW487" i="1"/>
  <c r="HV487" i="1"/>
  <c r="HJ487" i="1"/>
  <c r="HD487" i="1"/>
  <c r="GX487" i="1"/>
  <c r="GW487" i="1"/>
  <c r="GU487" i="1"/>
  <c r="GT487" i="1"/>
  <c r="GV487" i="1" s="1"/>
  <c r="GS487" i="1"/>
  <c r="GP487" i="1"/>
  <c r="GO487" i="1"/>
  <c r="GJ487" i="1"/>
  <c r="GH487" i="1"/>
  <c r="GE487" i="1"/>
  <c r="GD487" i="1"/>
  <c r="GC487" i="1"/>
  <c r="GB487" i="1"/>
  <c r="FY487" i="1"/>
  <c r="FR487" i="1"/>
  <c r="FP487" i="1"/>
  <c r="FO487" i="1"/>
  <c r="ET487" i="1"/>
  <c r="ES487" i="1"/>
  <c r="EQ487" i="1"/>
  <c r="EM487" i="1"/>
  <c r="EL487" i="1"/>
  <c r="EK487" i="1"/>
  <c r="EJ487" i="1"/>
  <c r="EY487" i="1" s="1"/>
  <c r="EI487" i="1"/>
  <c r="CF487" i="1"/>
  <c r="CE487" i="1"/>
  <c r="CD487" i="1"/>
  <c r="CT487" i="1" s="1"/>
  <c r="CB487" i="1"/>
  <c r="FF487" i="1" s="1"/>
  <c r="BY487" i="1"/>
  <c r="EX487" i="1" s="1"/>
  <c r="BU487" i="1"/>
  <c r="EZ487" i="1" s="1"/>
  <c r="BS487" i="1"/>
  <c r="FM487" i="1" s="1"/>
  <c r="BR487" i="1"/>
  <c r="BH487" i="1"/>
  <c r="BA487" i="1"/>
  <c r="AR487" i="1"/>
  <c r="BV487" i="1" s="1"/>
  <c r="AJ487" i="1"/>
  <c r="AK487" i="1" s="1"/>
  <c r="AI487" i="1"/>
  <c r="AH487" i="1"/>
  <c r="AF487" i="1"/>
  <c r="AG487" i="1" s="1"/>
  <c r="U487" i="1"/>
  <c r="J487" i="1"/>
  <c r="G487" i="1"/>
  <c r="H487" i="1" s="1"/>
  <c r="C487" i="1"/>
  <c r="HX486" i="1"/>
  <c r="HV486" i="1"/>
  <c r="HJ486" i="1"/>
  <c r="HD486" i="1"/>
  <c r="GT486" i="1" s="1"/>
  <c r="GV486" i="1" s="1"/>
  <c r="GX486" i="1"/>
  <c r="GW486" i="1"/>
  <c r="GS486" i="1"/>
  <c r="GU486" i="1" s="1"/>
  <c r="GP486" i="1"/>
  <c r="GO486" i="1"/>
  <c r="GJ486" i="1"/>
  <c r="GH486" i="1"/>
  <c r="GE486" i="1"/>
  <c r="GD486" i="1"/>
  <c r="GC486" i="1"/>
  <c r="GB486" i="1"/>
  <c r="FY486" i="1"/>
  <c r="FO486" i="1"/>
  <c r="FF486" i="1"/>
  <c r="FE486" i="1"/>
  <c r="ET486" i="1"/>
  <c r="ES486" i="1"/>
  <c r="EQ486" i="1"/>
  <c r="EM486" i="1"/>
  <c r="EL486" i="1"/>
  <c r="EK486" i="1"/>
  <c r="EJ486" i="1"/>
  <c r="EI486" i="1"/>
  <c r="CD486" i="1"/>
  <c r="CB486" i="1"/>
  <c r="BR486" i="1"/>
  <c r="BH486" i="1"/>
  <c r="BA486" i="1"/>
  <c r="AR486" i="1"/>
  <c r="AS486" i="1" s="1"/>
  <c r="AJ486" i="1"/>
  <c r="AK486" i="1" s="1"/>
  <c r="AF486" i="1"/>
  <c r="AI486" i="1" s="1"/>
  <c r="AH486" i="1" s="1"/>
  <c r="U486" i="1"/>
  <c r="J486" i="1"/>
  <c r="H486" i="1"/>
  <c r="G486" i="1"/>
  <c r="C486" i="1"/>
  <c r="HX485" i="1"/>
  <c r="HV485" i="1"/>
  <c r="HJ485" i="1"/>
  <c r="HD485" i="1"/>
  <c r="GW485" i="1"/>
  <c r="GU485" i="1"/>
  <c r="GS485" i="1"/>
  <c r="GP485" i="1"/>
  <c r="GO485" i="1"/>
  <c r="GJ485" i="1"/>
  <c r="GH485" i="1"/>
  <c r="GE485" i="1"/>
  <c r="GD485" i="1"/>
  <c r="GC485" i="1"/>
  <c r="GB485" i="1"/>
  <c r="FY485" i="1"/>
  <c r="FO485" i="1"/>
  <c r="EQ485" i="1"/>
  <c r="FE485" i="1" s="1"/>
  <c r="EM485" i="1"/>
  <c r="EL485" i="1"/>
  <c r="EK485" i="1"/>
  <c r="EJ485" i="1"/>
  <c r="EI485" i="1"/>
  <c r="DH485" i="1"/>
  <c r="DG485" i="1"/>
  <c r="DW485" i="1" s="1"/>
  <c r="CI485" i="1"/>
  <c r="CB485" i="1"/>
  <c r="FF485" i="1" s="1"/>
  <c r="BR485" i="1"/>
  <c r="BH485" i="1"/>
  <c r="BA485" i="1"/>
  <c r="ET485" i="1" s="1"/>
  <c r="AS485" i="1"/>
  <c r="AR485" i="1"/>
  <c r="AJ485" i="1"/>
  <c r="AK485" i="1" s="1"/>
  <c r="AI485" i="1"/>
  <c r="AH485" i="1"/>
  <c r="AF485" i="1"/>
  <c r="CD485" i="1" s="1"/>
  <c r="U485" i="1"/>
  <c r="J485" i="1"/>
  <c r="G485" i="1"/>
  <c r="H485" i="1" s="1"/>
  <c r="C485" i="1"/>
  <c r="HX484" i="1"/>
  <c r="HW484" i="1"/>
  <c r="HV484" i="1"/>
  <c r="HU484" i="1"/>
  <c r="HJ484" i="1"/>
  <c r="HD484" i="1"/>
  <c r="GX484" i="1"/>
  <c r="GW484" i="1"/>
  <c r="GU484" i="1"/>
  <c r="GT484" i="1"/>
  <c r="GV484" i="1" s="1"/>
  <c r="GS484" i="1"/>
  <c r="GP484" i="1"/>
  <c r="GO484" i="1"/>
  <c r="GK484" i="1"/>
  <c r="GY484" i="1" s="1"/>
  <c r="GJ484" i="1"/>
  <c r="GH484" i="1"/>
  <c r="GF484" i="1"/>
  <c r="GE484" i="1"/>
  <c r="GD484" i="1"/>
  <c r="GC484" i="1"/>
  <c r="GB484" i="1"/>
  <c r="GA484" i="1"/>
  <c r="FZ484" i="1"/>
  <c r="FY484" i="1"/>
  <c r="FO484" i="1"/>
  <c r="FE484" i="1"/>
  <c r="FB484" i="1"/>
  <c r="FA484" i="1"/>
  <c r="ET484" i="1"/>
  <c r="ER484" i="1"/>
  <c r="EQ484" i="1"/>
  <c r="EP484" i="1"/>
  <c r="EO484" i="1"/>
  <c r="EN484" i="1"/>
  <c r="EM484" i="1"/>
  <c r="EL484" i="1"/>
  <c r="EK484" i="1"/>
  <c r="EJ484" i="1"/>
  <c r="EI484" i="1"/>
  <c r="DW484" i="1"/>
  <c r="DL484" i="1"/>
  <c r="DH484" i="1"/>
  <c r="DG484" i="1"/>
  <c r="DI484" i="1" s="1"/>
  <c r="CD484" i="1"/>
  <c r="CT484" i="1" s="1"/>
  <c r="CB484" i="1"/>
  <c r="FF484" i="1" s="1"/>
  <c r="CA484" i="1"/>
  <c r="FD484" i="1" s="1"/>
  <c r="BZ484" i="1"/>
  <c r="BY484" i="1"/>
  <c r="EX484" i="1" s="1"/>
  <c r="BU484" i="1"/>
  <c r="EZ484" i="1" s="1"/>
  <c r="BT484" i="1"/>
  <c r="BS484" i="1"/>
  <c r="FR484" i="1" s="1"/>
  <c r="BR484" i="1"/>
  <c r="BH484" i="1"/>
  <c r="BA484" i="1"/>
  <c r="AR484" i="1"/>
  <c r="BV484" i="1" s="1"/>
  <c r="AJ484" i="1"/>
  <c r="AK484" i="1" s="1"/>
  <c r="AI484" i="1"/>
  <c r="AH484" i="1" s="1"/>
  <c r="AF484" i="1"/>
  <c r="AG484" i="1" s="1"/>
  <c r="U484" i="1"/>
  <c r="J484" i="1"/>
  <c r="G484" i="1"/>
  <c r="H484" i="1" s="1"/>
  <c r="C484" i="1"/>
  <c r="HX483" i="1"/>
  <c r="HV483" i="1"/>
  <c r="HJ483" i="1"/>
  <c r="HD483" i="1"/>
  <c r="GT483" i="1" s="1"/>
  <c r="GV483" i="1" s="1"/>
  <c r="GX483" i="1"/>
  <c r="GW483" i="1"/>
  <c r="GS483" i="1"/>
  <c r="GU483" i="1" s="1"/>
  <c r="GP483" i="1"/>
  <c r="GO483" i="1"/>
  <c r="GJ483" i="1"/>
  <c r="GH483" i="1"/>
  <c r="GE483" i="1"/>
  <c r="GD483" i="1"/>
  <c r="GC483" i="1"/>
  <c r="GB483" i="1"/>
  <c r="FY483" i="1"/>
  <c r="FO483" i="1"/>
  <c r="FF483" i="1"/>
  <c r="FE483" i="1"/>
  <c r="ET483" i="1"/>
  <c r="ES483" i="1"/>
  <c r="EQ483" i="1"/>
  <c r="EM483" i="1"/>
  <c r="EL483" i="1"/>
  <c r="EK483" i="1"/>
  <c r="EJ483" i="1"/>
  <c r="EI483" i="1"/>
  <c r="CE483" i="1"/>
  <c r="CD483" i="1"/>
  <c r="CB483" i="1"/>
  <c r="BR483" i="1"/>
  <c r="BH483" i="1"/>
  <c r="BA483" i="1"/>
  <c r="AR483" i="1"/>
  <c r="AS483" i="1" s="1"/>
  <c r="AJ483" i="1"/>
  <c r="AK483" i="1" s="1"/>
  <c r="AF483" i="1"/>
  <c r="AI483" i="1" s="1"/>
  <c r="AH483" i="1" s="1"/>
  <c r="U483" i="1"/>
  <c r="J483" i="1"/>
  <c r="H483" i="1"/>
  <c r="G483" i="1"/>
  <c r="C483" i="1"/>
  <c r="HX482" i="1"/>
  <c r="HV482" i="1"/>
  <c r="HJ482" i="1"/>
  <c r="HD482" i="1"/>
  <c r="GW482" i="1"/>
  <c r="GU482" i="1"/>
  <c r="GS482" i="1"/>
  <c r="GP482" i="1"/>
  <c r="GO482" i="1"/>
  <c r="GJ482" i="1"/>
  <c r="GH482" i="1"/>
  <c r="GE482" i="1"/>
  <c r="GD482" i="1"/>
  <c r="GC482" i="1"/>
  <c r="GB482" i="1"/>
  <c r="FY482" i="1"/>
  <c r="FO482" i="1"/>
  <c r="EQ482" i="1"/>
  <c r="FE482" i="1" s="1"/>
  <c r="EM482" i="1"/>
  <c r="EL482" i="1"/>
  <c r="EK482" i="1"/>
  <c r="EJ482" i="1"/>
  <c r="EI482" i="1"/>
  <c r="DH482" i="1"/>
  <c r="DG482" i="1"/>
  <c r="DW482" i="1" s="1"/>
  <c r="CB482" i="1"/>
  <c r="FF482" i="1" s="1"/>
  <c r="BR482" i="1"/>
  <c r="BH482" i="1"/>
  <c r="BA482" i="1"/>
  <c r="ET482" i="1" s="1"/>
  <c r="AS482" i="1"/>
  <c r="AR482" i="1"/>
  <c r="AJ482" i="1"/>
  <c r="AK482" i="1" s="1"/>
  <c r="AF482" i="1"/>
  <c r="CD482" i="1" s="1"/>
  <c r="U482" i="1"/>
  <c r="J482" i="1"/>
  <c r="G482" i="1"/>
  <c r="H482" i="1" s="1"/>
  <c r="C482" i="1"/>
  <c r="HX481" i="1"/>
  <c r="HW481" i="1"/>
  <c r="HV481" i="1"/>
  <c r="HU481" i="1"/>
  <c r="HJ481" i="1"/>
  <c r="HD481" i="1"/>
  <c r="GX481" i="1"/>
  <c r="GW481" i="1"/>
  <c r="GU481" i="1"/>
  <c r="GT481" i="1"/>
  <c r="GV481" i="1" s="1"/>
  <c r="GS481" i="1"/>
  <c r="GP481" i="1"/>
  <c r="GO481" i="1"/>
  <c r="GJ481" i="1"/>
  <c r="GH481" i="1"/>
  <c r="GE481" i="1"/>
  <c r="GD481" i="1"/>
  <c r="GC481" i="1"/>
  <c r="GB481" i="1"/>
  <c r="GA481" i="1"/>
  <c r="FZ481" i="1"/>
  <c r="FY481" i="1"/>
  <c r="FO481" i="1"/>
  <c r="FE481" i="1"/>
  <c r="ER481" i="1"/>
  <c r="EQ481" i="1"/>
  <c r="EP481" i="1"/>
  <c r="EO481" i="1"/>
  <c r="EN481" i="1"/>
  <c r="EM481" i="1"/>
  <c r="EL481" i="1"/>
  <c r="EK481" i="1"/>
  <c r="EJ481" i="1"/>
  <c r="EI481" i="1"/>
  <c r="DT481" i="1"/>
  <c r="CB481" i="1"/>
  <c r="FF481" i="1" s="1"/>
  <c r="BR481" i="1"/>
  <c r="BH481" i="1"/>
  <c r="BJ481" i="1" s="1"/>
  <c r="BA481" i="1"/>
  <c r="AR481" i="1"/>
  <c r="AS481" i="1" s="1"/>
  <c r="AK481" i="1"/>
  <c r="AJ481" i="1"/>
  <c r="AF481" i="1"/>
  <c r="AI481" i="1" s="1"/>
  <c r="AH481" i="1" s="1"/>
  <c r="U481" i="1"/>
  <c r="J481" i="1"/>
  <c r="H481" i="1"/>
  <c r="G481" i="1"/>
  <c r="C481" i="1"/>
  <c r="HX480" i="1"/>
  <c r="HV480" i="1"/>
  <c r="HJ480" i="1"/>
  <c r="HD480" i="1"/>
  <c r="GW480" i="1"/>
  <c r="GU480" i="1"/>
  <c r="GS480" i="1"/>
  <c r="GP480" i="1"/>
  <c r="GO480" i="1"/>
  <c r="GJ480" i="1"/>
  <c r="GH480" i="1"/>
  <c r="GE480" i="1"/>
  <c r="GD480" i="1"/>
  <c r="GC480" i="1"/>
  <c r="GB480" i="1"/>
  <c r="FY480" i="1"/>
  <c r="FO480" i="1"/>
  <c r="EQ480" i="1"/>
  <c r="FE480" i="1" s="1"/>
  <c r="EM480" i="1"/>
  <c r="EL480" i="1"/>
  <c r="EK480" i="1"/>
  <c r="EJ480" i="1"/>
  <c r="EI480" i="1"/>
  <c r="DH480" i="1"/>
  <c r="DG480" i="1"/>
  <c r="DW480" i="1" s="1"/>
  <c r="CB480" i="1"/>
  <c r="FF480" i="1" s="1"/>
  <c r="BR480" i="1"/>
  <c r="BH480" i="1"/>
  <c r="BA480" i="1"/>
  <c r="ET480" i="1" s="1"/>
  <c r="AS480" i="1"/>
  <c r="AR480" i="1"/>
  <c r="AJ480" i="1"/>
  <c r="AK480" i="1" s="1"/>
  <c r="AF480" i="1"/>
  <c r="CD480" i="1" s="1"/>
  <c r="U480" i="1"/>
  <c r="J480" i="1"/>
  <c r="G480" i="1"/>
  <c r="H480" i="1" s="1"/>
  <c r="C480" i="1"/>
  <c r="HX479" i="1"/>
  <c r="HW479" i="1"/>
  <c r="HV479" i="1"/>
  <c r="HJ479" i="1"/>
  <c r="HD479" i="1"/>
  <c r="GX479" i="1"/>
  <c r="GW479" i="1"/>
  <c r="GV479" i="1"/>
  <c r="GU479" i="1"/>
  <c r="GT479" i="1"/>
  <c r="GS479" i="1"/>
  <c r="GP479" i="1"/>
  <c r="GO479" i="1"/>
  <c r="GJ479" i="1"/>
  <c r="GH479" i="1"/>
  <c r="GE479" i="1"/>
  <c r="GD479" i="1"/>
  <c r="GC479" i="1"/>
  <c r="GB479" i="1"/>
  <c r="FY479" i="1"/>
  <c r="FO479" i="1"/>
  <c r="EQ479" i="1"/>
  <c r="FE479" i="1" s="1"/>
  <c r="EM479" i="1"/>
  <c r="EL479" i="1"/>
  <c r="EK479" i="1"/>
  <c r="EJ479" i="1"/>
  <c r="EI479" i="1"/>
  <c r="DG479" i="1"/>
  <c r="CT479" i="1"/>
  <c r="CD479" i="1"/>
  <c r="CI479" i="1" s="1"/>
  <c r="CB479" i="1"/>
  <c r="FF479" i="1" s="1"/>
  <c r="BR479" i="1"/>
  <c r="BH479" i="1"/>
  <c r="BA479" i="1"/>
  <c r="AR479" i="1"/>
  <c r="AS479" i="1" s="1"/>
  <c r="AJ479" i="1"/>
  <c r="AK479" i="1" s="1"/>
  <c r="AI479" i="1"/>
  <c r="AH479" i="1"/>
  <c r="AG479" i="1"/>
  <c r="AF479" i="1"/>
  <c r="U479" i="1"/>
  <c r="J479" i="1"/>
  <c r="G479" i="1"/>
  <c r="H479" i="1" s="1"/>
  <c r="C479" i="1"/>
  <c r="HX478" i="1"/>
  <c r="HW478" i="1"/>
  <c r="HV478" i="1"/>
  <c r="HJ478" i="1"/>
  <c r="HD478" i="1"/>
  <c r="GX478" i="1" s="1"/>
  <c r="GW478" i="1"/>
  <c r="GS478" i="1"/>
  <c r="GU478" i="1" s="1"/>
  <c r="GP478" i="1"/>
  <c r="GO478" i="1"/>
  <c r="GJ478" i="1"/>
  <c r="GH478" i="1"/>
  <c r="GE478" i="1"/>
  <c r="GD478" i="1"/>
  <c r="GC478" i="1"/>
  <c r="GB478" i="1"/>
  <c r="FY478" i="1"/>
  <c r="FO478" i="1"/>
  <c r="FE478" i="1"/>
  <c r="EZ478" i="1"/>
  <c r="EY478" i="1"/>
  <c r="ET478" i="1"/>
  <c r="ES478" i="1"/>
  <c r="EQ478" i="1"/>
  <c r="EM478" i="1"/>
  <c r="EL478" i="1"/>
  <c r="EK478" i="1"/>
  <c r="EJ478" i="1"/>
  <c r="EI478" i="1"/>
  <c r="DI478" i="1"/>
  <c r="DH478" i="1"/>
  <c r="CF478" i="1"/>
  <c r="CD478" i="1"/>
  <c r="CT478" i="1" s="1"/>
  <c r="CB478" i="1"/>
  <c r="FF478" i="1" s="1"/>
  <c r="BU478" i="1"/>
  <c r="BT478" i="1"/>
  <c r="BS478" i="1"/>
  <c r="GF478" i="1" s="1"/>
  <c r="BR478" i="1"/>
  <c r="BH478" i="1"/>
  <c r="BA478" i="1"/>
  <c r="HU478" i="1" s="1"/>
  <c r="AR478" i="1"/>
  <c r="AS478" i="1" s="1"/>
  <c r="AJ478" i="1"/>
  <c r="AK478" i="1" s="1"/>
  <c r="AI478" i="1"/>
  <c r="AH478" i="1" s="1"/>
  <c r="AF478" i="1"/>
  <c r="DG478" i="1" s="1"/>
  <c r="U478" i="1"/>
  <c r="J478" i="1"/>
  <c r="G478" i="1"/>
  <c r="H478" i="1" s="1"/>
  <c r="C478" i="1"/>
  <c r="HX477" i="1"/>
  <c r="HV477" i="1"/>
  <c r="HJ477" i="1"/>
  <c r="HD477" i="1"/>
  <c r="HW477" i="1" s="1"/>
  <c r="GW477" i="1"/>
  <c r="GS477" i="1"/>
  <c r="GU477" i="1" s="1"/>
  <c r="GP477" i="1"/>
  <c r="GO477" i="1"/>
  <c r="GJ477" i="1"/>
  <c r="GH477" i="1"/>
  <c r="GE477" i="1"/>
  <c r="GD477" i="1"/>
  <c r="GC477" i="1"/>
  <c r="GB477" i="1"/>
  <c r="GA477" i="1"/>
  <c r="FZ477" i="1"/>
  <c r="FY477" i="1"/>
  <c r="FO477" i="1"/>
  <c r="FF477" i="1"/>
  <c r="FE477" i="1"/>
  <c r="ES477" i="1"/>
  <c r="ER477" i="1"/>
  <c r="EQ477" i="1"/>
  <c r="EP477" i="1"/>
  <c r="EO477" i="1"/>
  <c r="EN477" i="1"/>
  <c r="EM477" i="1"/>
  <c r="EL477" i="1"/>
  <c r="EK477" i="1"/>
  <c r="EJ477" i="1"/>
  <c r="EI477" i="1"/>
  <c r="CD477" i="1"/>
  <c r="CB477" i="1"/>
  <c r="BR477" i="1"/>
  <c r="BH477" i="1"/>
  <c r="BB477" i="1"/>
  <c r="BA477" i="1"/>
  <c r="AR477" i="1"/>
  <c r="AS477" i="1" s="1"/>
  <c r="AJ477" i="1"/>
  <c r="AK477" i="1" s="1"/>
  <c r="AF477" i="1"/>
  <c r="AI477" i="1" s="1"/>
  <c r="AH477" i="1" s="1"/>
  <c r="U477" i="1"/>
  <c r="J477" i="1"/>
  <c r="G477" i="1"/>
  <c r="H477" i="1" s="1"/>
  <c r="C477" i="1"/>
  <c r="HX476" i="1"/>
  <c r="HW476" i="1"/>
  <c r="HV476" i="1"/>
  <c r="HU476" i="1"/>
  <c r="HJ476" i="1"/>
  <c r="HD476" i="1"/>
  <c r="GX476" i="1"/>
  <c r="GW476" i="1"/>
  <c r="GV476" i="1"/>
  <c r="GU476" i="1"/>
  <c r="GT476" i="1"/>
  <c r="GS476" i="1"/>
  <c r="GP476" i="1"/>
  <c r="GO476" i="1"/>
  <c r="GK476" i="1"/>
  <c r="GY476" i="1" s="1"/>
  <c r="GJ476" i="1"/>
  <c r="GH476" i="1"/>
  <c r="GF476" i="1"/>
  <c r="GE476" i="1"/>
  <c r="GD476" i="1"/>
  <c r="GC476" i="1"/>
  <c r="GB476" i="1"/>
  <c r="FY476" i="1"/>
  <c r="FO476" i="1"/>
  <c r="ET476" i="1"/>
  <c r="ES476" i="1"/>
  <c r="EQ476" i="1"/>
  <c r="FE476" i="1" s="1"/>
  <c r="EM476" i="1"/>
  <c r="EL476" i="1"/>
  <c r="EK476" i="1"/>
  <c r="EJ476" i="1"/>
  <c r="EI476" i="1"/>
  <c r="DG476" i="1"/>
  <c r="CF476" i="1"/>
  <c r="CE476" i="1"/>
  <c r="CD476" i="1"/>
  <c r="CT476" i="1" s="1"/>
  <c r="CB476" i="1"/>
  <c r="FF476" i="1" s="1"/>
  <c r="BT476" i="1"/>
  <c r="BS476" i="1"/>
  <c r="FR476" i="1" s="1"/>
  <c r="BR476" i="1"/>
  <c r="BH476" i="1"/>
  <c r="BB476" i="1"/>
  <c r="BA476" i="1"/>
  <c r="AR476" i="1"/>
  <c r="AS476" i="1" s="1"/>
  <c r="AK476" i="1"/>
  <c r="AJ476" i="1"/>
  <c r="AI476" i="1"/>
  <c r="AH476" i="1" s="1"/>
  <c r="AF476" i="1"/>
  <c r="AG476" i="1" s="1"/>
  <c r="U476" i="1"/>
  <c r="J476" i="1"/>
  <c r="H476" i="1"/>
  <c r="G476" i="1"/>
  <c r="C476" i="1"/>
  <c r="HX475" i="1"/>
  <c r="HW475" i="1"/>
  <c r="HV475" i="1"/>
  <c r="HJ475" i="1"/>
  <c r="HD475" i="1"/>
  <c r="GX475" i="1" s="1"/>
  <c r="GW475" i="1"/>
  <c r="GS475" i="1"/>
  <c r="GU475" i="1" s="1"/>
  <c r="GP475" i="1"/>
  <c r="GO475" i="1"/>
  <c r="GJ475" i="1"/>
  <c r="GH475" i="1"/>
  <c r="GE475" i="1"/>
  <c r="GD475" i="1"/>
  <c r="GC475" i="1"/>
  <c r="GB475" i="1"/>
  <c r="FY475" i="1"/>
  <c r="FO475" i="1"/>
  <c r="FF475" i="1"/>
  <c r="FE475" i="1"/>
  <c r="EQ475" i="1"/>
  <c r="EM475" i="1"/>
  <c r="EL475" i="1"/>
  <c r="EK475" i="1"/>
  <c r="EJ475" i="1"/>
  <c r="EI475" i="1"/>
  <c r="CB475" i="1"/>
  <c r="BT475" i="1"/>
  <c r="BS475" i="1"/>
  <c r="BR475" i="1"/>
  <c r="BH475" i="1"/>
  <c r="BA475" i="1"/>
  <c r="HU475" i="1" s="1"/>
  <c r="AR475" i="1"/>
  <c r="AS475" i="1" s="1"/>
  <c r="BW475" i="1" s="1"/>
  <c r="BX475" i="1" s="1"/>
  <c r="AK475" i="1"/>
  <c r="AJ475" i="1"/>
  <c r="AF475" i="1"/>
  <c r="DG475" i="1" s="1"/>
  <c r="U475" i="1"/>
  <c r="J475" i="1"/>
  <c r="G475" i="1"/>
  <c r="H475" i="1" s="1"/>
  <c r="C475" i="1"/>
  <c r="HX474" i="1"/>
  <c r="HW474" i="1"/>
  <c r="HV474" i="1"/>
  <c r="HJ474" i="1"/>
  <c r="HD474" i="1"/>
  <c r="GX474" i="1" s="1"/>
  <c r="GW474" i="1"/>
  <c r="GU474" i="1"/>
  <c r="GT474" i="1"/>
  <c r="GV474" i="1" s="1"/>
  <c r="GS474" i="1"/>
  <c r="GR474" i="1"/>
  <c r="GP474" i="1"/>
  <c r="GO474" i="1"/>
  <c r="GJ474" i="1"/>
  <c r="GH474" i="1"/>
  <c r="GE474" i="1"/>
  <c r="GD474" i="1"/>
  <c r="GC474" i="1"/>
  <c r="GB474" i="1"/>
  <c r="GA474" i="1"/>
  <c r="FZ474" i="1"/>
  <c r="FY474" i="1"/>
  <c r="FO474" i="1"/>
  <c r="FM474" i="1"/>
  <c r="ET474" i="1"/>
  <c r="ES474" i="1"/>
  <c r="ER474" i="1"/>
  <c r="EQ474" i="1"/>
  <c r="EP474" i="1"/>
  <c r="EO474" i="1"/>
  <c r="EN474" i="1"/>
  <c r="EM474" i="1"/>
  <c r="EL474" i="1"/>
  <c r="EK474" i="1"/>
  <c r="EJ474" i="1"/>
  <c r="EY474" i="1" s="1"/>
  <c r="EI474" i="1"/>
  <c r="DT474" i="1"/>
  <c r="DG474" i="1"/>
  <c r="CT474" i="1"/>
  <c r="CD474" i="1"/>
  <c r="CI474" i="1" s="1"/>
  <c r="CB474" i="1"/>
  <c r="FF474" i="1" s="1"/>
  <c r="BU474" i="1"/>
  <c r="EZ474" i="1" s="1"/>
  <c r="BT474" i="1"/>
  <c r="BS474" i="1"/>
  <c r="FK474" i="1" s="1"/>
  <c r="BR474" i="1"/>
  <c r="BJ474" i="1"/>
  <c r="BH474" i="1"/>
  <c r="BA474" i="1"/>
  <c r="BB474" i="1" s="1"/>
  <c r="AS474" i="1"/>
  <c r="AR474" i="1"/>
  <c r="AK474" i="1"/>
  <c r="AJ474" i="1"/>
  <c r="AF474" i="1"/>
  <c r="AI474" i="1" s="1"/>
  <c r="AH474" i="1" s="1"/>
  <c r="U474" i="1"/>
  <c r="J474" i="1"/>
  <c r="G474" i="1"/>
  <c r="H474" i="1" s="1"/>
  <c r="C474" i="1"/>
  <c r="HX473" i="1"/>
  <c r="HV473" i="1"/>
  <c r="HU473" i="1"/>
  <c r="HJ473" i="1"/>
  <c r="HD473" i="1"/>
  <c r="HW473" i="1" s="1"/>
  <c r="GW473" i="1"/>
  <c r="GT473" i="1"/>
  <c r="GV473" i="1" s="1"/>
  <c r="GS473" i="1"/>
  <c r="GU473" i="1" s="1"/>
  <c r="GP473" i="1"/>
  <c r="GO473" i="1"/>
  <c r="GJ473" i="1"/>
  <c r="GH473" i="1"/>
  <c r="GE473" i="1"/>
  <c r="GD473" i="1"/>
  <c r="GC473" i="1"/>
  <c r="GB473" i="1"/>
  <c r="FY473" i="1"/>
  <c r="FO473" i="1"/>
  <c r="FF473" i="1"/>
  <c r="FE473" i="1"/>
  <c r="EQ473" i="1"/>
  <c r="EM473" i="1"/>
  <c r="EL473" i="1"/>
  <c r="EK473" i="1"/>
  <c r="EJ473" i="1"/>
  <c r="EI473" i="1"/>
  <c r="CB473" i="1"/>
  <c r="BV473" i="1"/>
  <c r="BU473" i="1"/>
  <c r="EZ473" i="1" s="1"/>
  <c r="BR473" i="1"/>
  <c r="BH473" i="1"/>
  <c r="BA473" i="1"/>
  <c r="BT473" i="1" s="1"/>
  <c r="AS473" i="1"/>
  <c r="AR473" i="1"/>
  <c r="AJ473" i="1"/>
  <c r="AK473" i="1" s="1"/>
  <c r="AF473" i="1"/>
  <c r="DG473" i="1" s="1"/>
  <c r="U473" i="1"/>
  <c r="J473" i="1"/>
  <c r="G473" i="1"/>
  <c r="H473" i="1" s="1"/>
  <c r="C473" i="1"/>
  <c r="HX472" i="1"/>
  <c r="HW472" i="1"/>
  <c r="HV472" i="1"/>
  <c r="HJ472" i="1"/>
  <c r="HD472" i="1"/>
  <c r="GX472" i="1" s="1"/>
  <c r="GW472" i="1"/>
  <c r="GT472" i="1"/>
  <c r="GV472" i="1" s="1"/>
  <c r="GS472" i="1"/>
  <c r="GU472" i="1" s="1"/>
  <c r="GP472" i="1"/>
  <c r="GO472" i="1"/>
  <c r="GJ472" i="1"/>
  <c r="GH472" i="1"/>
  <c r="GE472" i="1"/>
  <c r="GD472" i="1"/>
  <c r="GC472" i="1"/>
  <c r="GB472" i="1"/>
  <c r="FY472" i="1"/>
  <c r="FO472" i="1"/>
  <c r="ET472" i="1"/>
  <c r="ES472" i="1"/>
  <c r="EQ472" i="1"/>
  <c r="FE472" i="1" s="1"/>
  <c r="EM472" i="1"/>
  <c r="EL472" i="1"/>
  <c r="EK472" i="1"/>
  <c r="EJ472" i="1"/>
  <c r="EI472" i="1"/>
  <c r="CE472" i="1"/>
  <c r="CD472" i="1"/>
  <c r="CT472" i="1" s="1"/>
  <c r="CB472" i="1"/>
  <c r="FF472" i="1" s="1"/>
  <c r="BT472" i="1"/>
  <c r="BR472" i="1"/>
  <c r="BH472" i="1"/>
  <c r="BA472" i="1"/>
  <c r="AR472" i="1"/>
  <c r="AS472" i="1" s="1"/>
  <c r="AK472" i="1"/>
  <c r="AJ472" i="1"/>
  <c r="AI472" i="1"/>
  <c r="AH472" i="1"/>
  <c r="AG472" i="1"/>
  <c r="AF472" i="1"/>
  <c r="DG472" i="1" s="1"/>
  <c r="U472" i="1"/>
  <c r="J472" i="1"/>
  <c r="H472" i="1"/>
  <c r="G472" i="1"/>
  <c r="C472" i="1"/>
  <c r="HX471" i="1"/>
  <c r="HV471" i="1"/>
  <c r="HJ471" i="1"/>
  <c r="HD471" i="1"/>
  <c r="GT471" i="1" s="1"/>
  <c r="GV471" i="1" s="1"/>
  <c r="GW471" i="1"/>
  <c r="GS471" i="1"/>
  <c r="GU471" i="1" s="1"/>
  <c r="GP471" i="1"/>
  <c r="GO471" i="1"/>
  <c r="GJ471" i="1"/>
  <c r="GH471" i="1"/>
  <c r="GE471" i="1"/>
  <c r="GD471" i="1"/>
  <c r="GC471" i="1"/>
  <c r="GB471" i="1"/>
  <c r="FY471" i="1"/>
  <c r="FO471" i="1"/>
  <c r="FF471" i="1"/>
  <c r="FE471" i="1"/>
  <c r="ET471" i="1"/>
  <c r="ES471" i="1"/>
  <c r="EQ471" i="1"/>
  <c r="EM471" i="1"/>
  <c r="EL471" i="1"/>
  <c r="EK471" i="1"/>
  <c r="EJ471" i="1"/>
  <c r="EI471" i="1"/>
  <c r="CD471" i="1"/>
  <c r="CB471" i="1"/>
  <c r="BR471" i="1"/>
  <c r="BH471" i="1"/>
  <c r="BA471" i="1"/>
  <c r="AR471" i="1"/>
  <c r="AS471" i="1" s="1"/>
  <c r="AJ471" i="1"/>
  <c r="AK471" i="1" s="1"/>
  <c r="AF471" i="1"/>
  <c r="AI471" i="1" s="1"/>
  <c r="AH471" i="1" s="1"/>
  <c r="U471" i="1"/>
  <c r="J471" i="1"/>
  <c r="G471" i="1"/>
  <c r="H471" i="1" s="1"/>
  <c r="C471" i="1"/>
  <c r="HX470" i="1"/>
  <c r="HV470" i="1"/>
  <c r="HU470" i="1"/>
  <c r="HJ470" i="1"/>
  <c r="HD470" i="1"/>
  <c r="GW470" i="1"/>
  <c r="GU470" i="1"/>
  <c r="GS470" i="1"/>
  <c r="GP470" i="1"/>
  <c r="GO470" i="1"/>
  <c r="GJ470" i="1"/>
  <c r="GH470" i="1"/>
  <c r="GE470" i="1"/>
  <c r="GD470" i="1"/>
  <c r="GC470" i="1"/>
  <c r="GB470" i="1"/>
  <c r="GA470" i="1"/>
  <c r="FZ470" i="1"/>
  <c r="FY470" i="1"/>
  <c r="FO470" i="1"/>
  <c r="ET470" i="1"/>
  <c r="ER470" i="1"/>
  <c r="EQ470" i="1"/>
  <c r="FE470" i="1" s="1"/>
  <c r="EP470" i="1"/>
  <c r="EO470" i="1"/>
  <c r="EN470" i="1"/>
  <c r="EM470" i="1"/>
  <c r="EL470" i="1"/>
  <c r="EK470" i="1"/>
  <c r="EJ470" i="1"/>
  <c r="EI470" i="1"/>
  <c r="DI470" i="1"/>
  <c r="DG470" i="1"/>
  <c r="DW470" i="1" s="1"/>
  <c r="CD470" i="1"/>
  <c r="CT470" i="1" s="1"/>
  <c r="CB470" i="1"/>
  <c r="FF470" i="1" s="1"/>
  <c r="BT470" i="1"/>
  <c r="BR470" i="1"/>
  <c r="BH470" i="1"/>
  <c r="BA470" i="1"/>
  <c r="BW470" i="1" s="1"/>
  <c r="BX470" i="1" s="1"/>
  <c r="AR470" i="1"/>
  <c r="AS470" i="1" s="1"/>
  <c r="AK470" i="1"/>
  <c r="AJ470" i="1"/>
  <c r="AI470" i="1"/>
  <c r="AH470" i="1"/>
  <c r="AG470" i="1"/>
  <c r="AF470" i="1"/>
  <c r="U470" i="1"/>
  <c r="J470" i="1"/>
  <c r="H470" i="1"/>
  <c r="G470" i="1"/>
  <c r="C470" i="1"/>
  <c r="HX469" i="1"/>
  <c r="HV469" i="1"/>
  <c r="HJ469" i="1"/>
  <c r="HD469" i="1"/>
  <c r="GT469" i="1" s="1"/>
  <c r="GW469" i="1"/>
  <c r="GV469" i="1"/>
  <c r="GS469" i="1"/>
  <c r="GU469" i="1" s="1"/>
  <c r="GP469" i="1"/>
  <c r="GO469" i="1"/>
  <c r="GJ469" i="1"/>
  <c r="GH469" i="1"/>
  <c r="GE469" i="1"/>
  <c r="GD469" i="1"/>
  <c r="GC469" i="1"/>
  <c r="GB469" i="1"/>
  <c r="FY469" i="1"/>
  <c r="FO469" i="1"/>
  <c r="FE469" i="1"/>
  <c r="ET469" i="1"/>
  <c r="ES469" i="1"/>
  <c r="EQ469" i="1"/>
  <c r="EM469" i="1"/>
  <c r="EL469" i="1"/>
  <c r="EK469" i="1"/>
  <c r="EJ469" i="1"/>
  <c r="EI469" i="1"/>
  <c r="CD469" i="1"/>
  <c r="CB469" i="1"/>
  <c r="FF469" i="1" s="1"/>
  <c r="BR469" i="1"/>
  <c r="BH469" i="1"/>
  <c r="BA469" i="1"/>
  <c r="AS469" i="1"/>
  <c r="AR469" i="1"/>
  <c r="AK469" i="1"/>
  <c r="AJ469" i="1"/>
  <c r="AF469" i="1"/>
  <c r="AI469" i="1" s="1"/>
  <c r="AH469" i="1" s="1"/>
  <c r="U469" i="1"/>
  <c r="J469" i="1"/>
  <c r="H469" i="1"/>
  <c r="G469" i="1"/>
  <c r="C469" i="1"/>
  <c r="HX468" i="1"/>
  <c r="HV468" i="1"/>
  <c r="HJ468" i="1"/>
  <c r="HD468" i="1"/>
  <c r="GW468" i="1"/>
  <c r="GU468" i="1"/>
  <c r="GS468" i="1"/>
  <c r="GP468" i="1"/>
  <c r="GO468" i="1"/>
  <c r="GJ468" i="1"/>
  <c r="GH468" i="1"/>
  <c r="GE468" i="1"/>
  <c r="GD468" i="1"/>
  <c r="GC468" i="1"/>
  <c r="GB468" i="1"/>
  <c r="FY468" i="1"/>
  <c r="FO468" i="1"/>
  <c r="EQ468" i="1"/>
  <c r="FE468" i="1" s="1"/>
  <c r="EM468" i="1"/>
  <c r="EL468" i="1"/>
  <c r="EK468" i="1"/>
  <c r="EJ468" i="1"/>
  <c r="EI468" i="1"/>
  <c r="DI468" i="1"/>
  <c r="DG468" i="1"/>
  <c r="DW468" i="1" s="1"/>
  <c r="CT468" i="1"/>
  <c r="CI468" i="1"/>
  <c r="CB468" i="1"/>
  <c r="FF468" i="1" s="1"/>
  <c r="BR468" i="1"/>
  <c r="BH468" i="1"/>
  <c r="BA468" i="1"/>
  <c r="AS468" i="1"/>
  <c r="AR468" i="1"/>
  <c r="AJ468" i="1"/>
  <c r="AK468" i="1" s="1"/>
  <c r="AI468" i="1"/>
  <c r="AH468" i="1" s="1"/>
  <c r="AG468" i="1"/>
  <c r="AF468" i="1"/>
  <c r="CD468" i="1" s="1"/>
  <c r="U468" i="1"/>
  <c r="J468" i="1"/>
  <c r="G468" i="1"/>
  <c r="H468" i="1" s="1"/>
  <c r="C468" i="1"/>
  <c r="HX467" i="1"/>
  <c r="HW467" i="1"/>
  <c r="HV467" i="1"/>
  <c r="HU467" i="1"/>
  <c r="HJ467" i="1"/>
  <c r="HD467" i="1"/>
  <c r="GX467" i="1"/>
  <c r="GW467" i="1"/>
  <c r="GV467" i="1"/>
  <c r="GT467" i="1"/>
  <c r="GS467" i="1"/>
  <c r="GU467" i="1" s="1"/>
  <c r="GP467" i="1"/>
  <c r="GO467" i="1"/>
  <c r="GJ467" i="1"/>
  <c r="GH467" i="1"/>
  <c r="GE467" i="1"/>
  <c r="GD467" i="1"/>
  <c r="GC467" i="1"/>
  <c r="GB467" i="1"/>
  <c r="GA467" i="1"/>
  <c r="FZ467" i="1"/>
  <c r="FY467" i="1"/>
  <c r="FO467" i="1"/>
  <c r="ER467" i="1"/>
  <c r="EQ467" i="1"/>
  <c r="FE467" i="1" s="1"/>
  <c r="EP467" i="1"/>
  <c r="EO467" i="1"/>
  <c r="EN467" i="1"/>
  <c r="EM467" i="1"/>
  <c r="EL467" i="1"/>
  <c r="EK467" i="1"/>
  <c r="FA467" i="1" s="1"/>
  <c r="EJ467" i="1"/>
  <c r="EI467" i="1"/>
  <c r="DT467" i="1"/>
  <c r="CD467" i="1"/>
  <c r="CB467" i="1"/>
  <c r="FF467" i="1" s="1"/>
  <c r="BR467" i="1"/>
  <c r="BH467" i="1"/>
  <c r="BJ467" i="1" s="1"/>
  <c r="BA467" i="1"/>
  <c r="AR467" i="1"/>
  <c r="BV467" i="1" s="1"/>
  <c r="AJ467" i="1"/>
  <c r="AK467" i="1" s="1"/>
  <c r="AF467" i="1"/>
  <c r="AI467" i="1" s="1"/>
  <c r="AH467" i="1" s="1"/>
  <c r="U467" i="1"/>
  <c r="J467" i="1"/>
  <c r="G467" i="1"/>
  <c r="H467" i="1" s="1"/>
  <c r="C467" i="1"/>
  <c r="HX466" i="1"/>
  <c r="HW466" i="1"/>
  <c r="HV466" i="1"/>
  <c r="HU466" i="1"/>
  <c r="HJ466" i="1"/>
  <c r="HD466" i="1"/>
  <c r="GX466" i="1"/>
  <c r="GW466" i="1"/>
  <c r="GU466" i="1"/>
  <c r="GT466" i="1"/>
  <c r="GV466" i="1" s="1"/>
  <c r="GS466" i="1"/>
  <c r="GP466" i="1"/>
  <c r="GO466" i="1"/>
  <c r="GK466" i="1"/>
  <c r="GY466" i="1" s="1"/>
  <c r="GJ466" i="1"/>
  <c r="GH466" i="1"/>
  <c r="GF466" i="1"/>
  <c r="GE466" i="1"/>
  <c r="GD466" i="1"/>
  <c r="GC466" i="1"/>
  <c r="GB466" i="1"/>
  <c r="FY466" i="1"/>
  <c r="FO466" i="1"/>
  <c r="EZ466" i="1"/>
  <c r="EY466" i="1"/>
  <c r="ET466" i="1"/>
  <c r="EQ466" i="1"/>
  <c r="FE466" i="1" s="1"/>
  <c r="EM466" i="1"/>
  <c r="EL466" i="1"/>
  <c r="EK466" i="1"/>
  <c r="EJ466" i="1"/>
  <c r="EI466" i="1"/>
  <c r="DG466" i="1"/>
  <c r="CB466" i="1"/>
  <c r="FF466" i="1" s="1"/>
  <c r="BU466" i="1"/>
  <c r="BT466" i="1"/>
  <c r="BS466" i="1"/>
  <c r="FR466" i="1" s="1"/>
  <c r="BR466" i="1"/>
  <c r="BH466" i="1"/>
  <c r="BB466" i="1"/>
  <c r="BA466" i="1"/>
  <c r="ES466" i="1" s="1"/>
  <c r="AR466" i="1"/>
  <c r="AS466" i="1" s="1"/>
  <c r="AK466" i="1"/>
  <c r="AJ466" i="1"/>
  <c r="AI466" i="1"/>
  <c r="AH466" i="1" s="1"/>
  <c r="AF466" i="1"/>
  <c r="CD466" i="1" s="1"/>
  <c r="U466" i="1"/>
  <c r="J466" i="1"/>
  <c r="H466" i="1"/>
  <c r="G466" i="1"/>
  <c r="C466" i="1"/>
  <c r="HX465" i="1"/>
  <c r="HW465" i="1"/>
  <c r="HV465" i="1"/>
  <c r="HJ465" i="1"/>
  <c r="HD465" i="1"/>
  <c r="GT465" i="1" s="1"/>
  <c r="GV465" i="1" s="1"/>
  <c r="GX465" i="1"/>
  <c r="GW465" i="1"/>
  <c r="GS465" i="1"/>
  <c r="GU465" i="1" s="1"/>
  <c r="GP465" i="1"/>
  <c r="GO465" i="1"/>
  <c r="GK465" i="1"/>
  <c r="GY465" i="1" s="1"/>
  <c r="GJ465" i="1"/>
  <c r="GH465" i="1"/>
  <c r="GE465" i="1"/>
  <c r="GD465" i="1"/>
  <c r="GC465" i="1"/>
  <c r="GB465" i="1"/>
  <c r="FY465" i="1"/>
  <c r="FO465" i="1"/>
  <c r="FF465" i="1"/>
  <c r="FE465" i="1"/>
  <c r="EQ465" i="1"/>
  <c r="EM465" i="1"/>
  <c r="EL465" i="1"/>
  <c r="EK465" i="1"/>
  <c r="EJ465" i="1"/>
  <c r="EY465" i="1" s="1"/>
  <c r="EI465" i="1"/>
  <c r="CB465" i="1"/>
  <c r="BU465" i="1"/>
  <c r="EZ465" i="1" s="1"/>
  <c r="BT465" i="1"/>
  <c r="BS465" i="1"/>
  <c r="BR465" i="1"/>
  <c r="BH465" i="1"/>
  <c r="BA465" i="1"/>
  <c r="HU465" i="1" s="1"/>
  <c r="AR465" i="1"/>
  <c r="AS465" i="1" s="1"/>
  <c r="BW465" i="1" s="1"/>
  <c r="BX465" i="1" s="1"/>
  <c r="AK465" i="1"/>
  <c r="AJ465" i="1"/>
  <c r="AF465" i="1"/>
  <c r="DG465" i="1" s="1"/>
  <c r="U465" i="1"/>
  <c r="J465" i="1"/>
  <c r="G465" i="1"/>
  <c r="H465" i="1" s="1"/>
  <c r="C465" i="1"/>
  <c r="HX464" i="1"/>
  <c r="HV464" i="1"/>
  <c r="HJ464" i="1"/>
  <c r="HD464" i="1"/>
  <c r="HW464" i="1" s="1"/>
  <c r="GW464" i="1"/>
  <c r="GU464" i="1"/>
  <c r="GT464" i="1"/>
  <c r="GV464" i="1" s="1"/>
  <c r="GS464" i="1"/>
  <c r="GP464" i="1"/>
  <c r="GO464" i="1"/>
  <c r="GJ464" i="1"/>
  <c r="GH464" i="1"/>
  <c r="GE464" i="1"/>
  <c r="GD464" i="1"/>
  <c r="GC464" i="1"/>
  <c r="GB464" i="1"/>
  <c r="FY464" i="1"/>
  <c r="FO464" i="1"/>
  <c r="FF464" i="1"/>
  <c r="EQ464" i="1"/>
  <c r="FE464" i="1" s="1"/>
  <c r="EM464" i="1"/>
  <c r="EL464" i="1"/>
  <c r="EK464" i="1"/>
  <c r="EJ464" i="1"/>
  <c r="EY464" i="1" s="1"/>
  <c r="EI464" i="1"/>
  <c r="CB464" i="1"/>
  <c r="BR464" i="1"/>
  <c r="BH464" i="1"/>
  <c r="BB464" i="1"/>
  <c r="BA464" i="1"/>
  <c r="BU464" i="1" s="1"/>
  <c r="AR464" i="1"/>
  <c r="AS464" i="1" s="1"/>
  <c r="BW464" i="1" s="1"/>
  <c r="BX464" i="1" s="1"/>
  <c r="AJ464" i="1"/>
  <c r="AK464" i="1" s="1"/>
  <c r="AF464" i="1"/>
  <c r="U464" i="1"/>
  <c r="J464" i="1"/>
  <c r="G464" i="1"/>
  <c r="H464" i="1" s="1"/>
  <c r="C464" i="1"/>
  <c r="HX463" i="1"/>
  <c r="HW463" i="1"/>
  <c r="HV463" i="1"/>
  <c r="HJ463" i="1"/>
  <c r="HD463" i="1"/>
  <c r="GX463" i="1"/>
  <c r="GW463" i="1"/>
  <c r="GU463" i="1"/>
  <c r="GT463" i="1"/>
  <c r="GV463" i="1" s="1"/>
  <c r="GS463" i="1"/>
  <c r="GP463" i="1"/>
  <c r="GO463" i="1"/>
  <c r="GJ463" i="1"/>
  <c r="GH463" i="1"/>
  <c r="GE463" i="1"/>
  <c r="GD463" i="1"/>
  <c r="GC463" i="1"/>
  <c r="GB463" i="1"/>
  <c r="GA463" i="1"/>
  <c r="FZ463" i="1"/>
  <c r="FY463" i="1"/>
  <c r="FO463" i="1"/>
  <c r="FE463" i="1"/>
  <c r="EY463" i="1"/>
  <c r="ER463" i="1"/>
  <c r="EQ463" i="1"/>
  <c r="EP463" i="1"/>
  <c r="EO463" i="1"/>
  <c r="EN463" i="1"/>
  <c r="EM463" i="1"/>
  <c r="EL463" i="1"/>
  <c r="EK463" i="1"/>
  <c r="EJ463" i="1"/>
  <c r="EI463" i="1"/>
  <c r="CB463" i="1"/>
  <c r="FF463" i="1" s="1"/>
  <c r="BU463" i="1"/>
  <c r="EZ463" i="1" s="1"/>
  <c r="BT463" i="1"/>
  <c r="BS463" i="1"/>
  <c r="BR463" i="1"/>
  <c r="BH463" i="1"/>
  <c r="BA463" i="1"/>
  <c r="ET463" i="1" s="1"/>
  <c r="AR463" i="1"/>
  <c r="AS463" i="1" s="1"/>
  <c r="BW463" i="1" s="1"/>
  <c r="BX463" i="1" s="1"/>
  <c r="AK463" i="1"/>
  <c r="AJ463" i="1"/>
  <c r="AF463" i="1"/>
  <c r="DG463" i="1" s="1"/>
  <c r="U463" i="1"/>
  <c r="J463" i="1"/>
  <c r="G463" i="1"/>
  <c r="H463" i="1" s="1"/>
  <c r="C463" i="1"/>
  <c r="HX462" i="1"/>
  <c r="HV462" i="1"/>
  <c r="HJ462" i="1"/>
  <c r="HD462" i="1"/>
  <c r="HW462" i="1" s="1"/>
  <c r="GW462" i="1"/>
  <c r="GU462" i="1"/>
  <c r="GT462" i="1"/>
  <c r="GV462" i="1" s="1"/>
  <c r="GS462" i="1"/>
  <c r="GP462" i="1"/>
  <c r="GO462" i="1"/>
  <c r="GJ462" i="1"/>
  <c r="GH462" i="1"/>
  <c r="GE462" i="1"/>
  <c r="GD462" i="1"/>
  <c r="GC462" i="1"/>
  <c r="GB462" i="1"/>
  <c r="FY462" i="1"/>
  <c r="FO462" i="1"/>
  <c r="FF462" i="1"/>
  <c r="EQ462" i="1"/>
  <c r="FE462" i="1" s="1"/>
  <c r="EM462" i="1"/>
  <c r="EL462" i="1"/>
  <c r="EK462" i="1"/>
  <c r="EJ462" i="1"/>
  <c r="EY462" i="1" s="1"/>
  <c r="EI462" i="1"/>
  <c r="CB462" i="1"/>
  <c r="BR462" i="1"/>
  <c r="BH462" i="1"/>
  <c r="BB462" i="1"/>
  <c r="BA462" i="1"/>
  <c r="BU462" i="1" s="1"/>
  <c r="AS462" i="1"/>
  <c r="AR462" i="1"/>
  <c r="AJ462" i="1"/>
  <c r="AK462" i="1" s="1"/>
  <c r="AF462" i="1"/>
  <c r="U462" i="1"/>
  <c r="J462" i="1"/>
  <c r="G462" i="1"/>
  <c r="H462" i="1" s="1"/>
  <c r="C462" i="1"/>
  <c r="HX461" i="1"/>
  <c r="HW461" i="1"/>
  <c r="HV461" i="1"/>
  <c r="HJ461" i="1"/>
  <c r="HD461" i="1"/>
  <c r="GX461" i="1"/>
  <c r="GW461" i="1"/>
  <c r="GU461" i="1"/>
  <c r="GT461" i="1"/>
  <c r="GV461" i="1" s="1"/>
  <c r="GS461" i="1"/>
  <c r="GP461" i="1"/>
  <c r="GO461" i="1"/>
  <c r="GJ461" i="1"/>
  <c r="GH461" i="1"/>
  <c r="GE461" i="1"/>
  <c r="GD461" i="1"/>
  <c r="GC461" i="1"/>
  <c r="GB461" i="1"/>
  <c r="FY461" i="1"/>
  <c r="FP461" i="1"/>
  <c r="FO461" i="1"/>
  <c r="ET461" i="1"/>
  <c r="ES461" i="1"/>
  <c r="EQ461" i="1"/>
  <c r="EM461" i="1"/>
  <c r="EW461" i="1" s="1"/>
  <c r="EL461" i="1"/>
  <c r="EK461" i="1"/>
  <c r="EJ461" i="1"/>
  <c r="EY461" i="1" s="1"/>
  <c r="EI461" i="1"/>
  <c r="DL461" i="1"/>
  <c r="DG461" i="1"/>
  <c r="DW461" i="1" s="1"/>
  <c r="CF461" i="1"/>
  <c r="CD461" i="1"/>
  <c r="CT461" i="1" s="1"/>
  <c r="CB461" i="1"/>
  <c r="FF461" i="1" s="1"/>
  <c r="BY461" i="1"/>
  <c r="BU461" i="1"/>
  <c r="EZ461" i="1" s="1"/>
  <c r="BT461" i="1"/>
  <c r="BS461" i="1"/>
  <c r="FM461" i="1" s="1"/>
  <c r="BR461" i="1"/>
  <c r="BH461" i="1"/>
  <c r="BB461" i="1"/>
  <c r="BA461" i="1"/>
  <c r="BW461" i="1" s="1"/>
  <c r="BX461" i="1" s="1"/>
  <c r="AR461" i="1"/>
  <c r="AS461" i="1" s="1"/>
  <c r="AJ461" i="1"/>
  <c r="AK461" i="1" s="1"/>
  <c r="AI461" i="1"/>
  <c r="AH461" i="1" s="1"/>
  <c r="AG461" i="1"/>
  <c r="AF461" i="1"/>
  <c r="U461" i="1"/>
  <c r="J461" i="1"/>
  <c r="G461" i="1"/>
  <c r="H461" i="1" s="1"/>
  <c r="C461" i="1"/>
  <c r="HX460" i="1"/>
  <c r="HV460" i="1"/>
  <c r="HJ460" i="1"/>
  <c r="HD460" i="1"/>
  <c r="GT460" i="1" s="1"/>
  <c r="GV460" i="1" s="1"/>
  <c r="GX460" i="1"/>
  <c r="GW460" i="1"/>
  <c r="GS460" i="1"/>
  <c r="GU460" i="1" s="1"/>
  <c r="GP460" i="1"/>
  <c r="GO460" i="1"/>
  <c r="GJ460" i="1"/>
  <c r="GH460" i="1"/>
  <c r="GE460" i="1"/>
  <c r="GD460" i="1"/>
  <c r="GC460" i="1"/>
  <c r="GB460" i="1"/>
  <c r="GA460" i="1"/>
  <c r="FZ460" i="1"/>
  <c r="FY460" i="1"/>
  <c r="FO460" i="1"/>
  <c r="ER460" i="1"/>
  <c r="EQ460" i="1"/>
  <c r="FE460" i="1" s="1"/>
  <c r="EP460" i="1"/>
  <c r="EO460" i="1"/>
  <c r="EN460" i="1"/>
  <c r="EM460" i="1"/>
  <c r="EL460" i="1"/>
  <c r="EK460" i="1"/>
  <c r="FA460" i="1" s="1"/>
  <c r="EJ460" i="1"/>
  <c r="EI460" i="1"/>
  <c r="DT460" i="1"/>
  <c r="CB460" i="1"/>
  <c r="FF460" i="1" s="1"/>
  <c r="BW460" i="1"/>
  <c r="BX460" i="1" s="1"/>
  <c r="BR460" i="1"/>
  <c r="BJ460" i="1"/>
  <c r="BH460" i="1"/>
  <c r="BA460" i="1"/>
  <c r="BV460" i="1" s="1"/>
  <c r="AS460" i="1"/>
  <c r="AR460" i="1"/>
  <c r="AK460" i="1"/>
  <c r="AJ460" i="1"/>
  <c r="AI460" i="1"/>
  <c r="AH460" i="1"/>
  <c r="AG460" i="1"/>
  <c r="AF460" i="1"/>
  <c r="DG460" i="1" s="1"/>
  <c r="U460" i="1"/>
  <c r="J460" i="1"/>
  <c r="G460" i="1"/>
  <c r="H460" i="1" s="1"/>
  <c r="C460" i="1"/>
  <c r="HX459" i="1"/>
  <c r="HV459" i="1"/>
  <c r="HJ459" i="1"/>
  <c r="HD459" i="1"/>
  <c r="GT459" i="1" s="1"/>
  <c r="GV459" i="1" s="1"/>
  <c r="GW459" i="1"/>
  <c r="GU459" i="1"/>
  <c r="GS459" i="1"/>
  <c r="GP459" i="1"/>
  <c r="GO459" i="1"/>
  <c r="GJ459" i="1"/>
  <c r="GH459" i="1"/>
  <c r="GE459" i="1"/>
  <c r="GD459" i="1"/>
  <c r="GC459" i="1"/>
  <c r="GB459" i="1"/>
  <c r="FY459" i="1"/>
  <c r="FO459" i="1"/>
  <c r="FE459" i="1"/>
  <c r="ET459" i="1"/>
  <c r="ES459" i="1"/>
  <c r="EQ459" i="1"/>
  <c r="EM459" i="1"/>
  <c r="EL459" i="1"/>
  <c r="EK459" i="1"/>
  <c r="EJ459" i="1"/>
  <c r="EI459" i="1"/>
  <c r="CD459" i="1"/>
  <c r="CB459" i="1"/>
  <c r="FF459" i="1" s="1"/>
  <c r="BR459" i="1"/>
  <c r="BH459" i="1"/>
  <c r="BA459" i="1"/>
  <c r="AR459" i="1"/>
  <c r="AS459" i="1" s="1"/>
  <c r="AK459" i="1"/>
  <c r="AJ459" i="1"/>
  <c r="AI459" i="1"/>
  <c r="AH459" i="1" s="1"/>
  <c r="AF459" i="1"/>
  <c r="AG459" i="1" s="1"/>
  <c r="U459" i="1"/>
  <c r="J459" i="1"/>
  <c r="G459" i="1"/>
  <c r="H459" i="1" s="1"/>
  <c r="C459" i="1"/>
  <c r="HX458" i="1"/>
  <c r="HV458" i="1"/>
  <c r="HJ458" i="1"/>
  <c r="HD458" i="1"/>
  <c r="GW458" i="1"/>
  <c r="GS458" i="1"/>
  <c r="GU458" i="1" s="1"/>
  <c r="GP458" i="1"/>
  <c r="GO458" i="1"/>
  <c r="GJ458" i="1"/>
  <c r="GH458" i="1"/>
  <c r="GE458" i="1"/>
  <c r="GD458" i="1"/>
  <c r="GC458" i="1"/>
  <c r="GB458" i="1"/>
  <c r="FY458" i="1"/>
  <c r="FO458" i="1"/>
  <c r="FE458" i="1"/>
  <c r="EQ458" i="1"/>
  <c r="EM458" i="1"/>
  <c r="EL458" i="1"/>
  <c r="EK458" i="1"/>
  <c r="EJ458" i="1"/>
  <c r="EI458" i="1"/>
  <c r="DI458" i="1"/>
  <c r="DG458" i="1"/>
  <c r="DW458" i="1" s="1"/>
  <c r="CT458" i="1"/>
  <c r="CI458" i="1"/>
  <c r="CB458" i="1"/>
  <c r="FF458" i="1" s="1"/>
  <c r="BR458" i="1"/>
  <c r="BH458" i="1"/>
  <c r="BA458" i="1"/>
  <c r="AS458" i="1"/>
  <c r="AR458" i="1"/>
  <c r="AK458" i="1"/>
  <c r="AJ458" i="1"/>
  <c r="AG458" i="1"/>
  <c r="AF458" i="1"/>
  <c r="CD458" i="1" s="1"/>
  <c r="U458" i="1"/>
  <c r="J458" i="1"/>
  <c r="H458" i="1"/>
  <c r="G458" i="1"/>
  <c r="C458" i="1"/>
  <c r="HX457" i="1"/>
  <c r="HV457" i="1"/>
  <c r="HU457" i="1"/>
  <c r="HJ457" i="1"/>
  <c r="HD457" i="1"/>
  <c r="GX457" i="1" s="1"/>
  <c r="GW457" i="1"/>
  <c r="GV457" i="1"/>
  <c r="GT457" i="1"/>
  <c r="GS457" i="1"/>
  <c r="GU457" i="1" s="1"/>
  <c r="GP457" i="1"/>
  <c r="GO457" i="1"/>
  <c r="GJ457" i="1"/>
  <c r="GH457" i="1"/>
  <c r="GE457" i="1"/>
  <c r="GD457" i="1"/>
  <c r="GC457" i="1"/>
  <c r="GB457" i="1"/>
  <c r="FY457" i="1"/>
  <c r="FO457" i="1"/>
  <c r="FF457" i="1"/>
  <c r="FE457" i="1"/>
  <c r="EZ457" i="1"/>
  <c r="EY457" i="1"/>
  <c r="EQ457" i="1"/>
  <c r="EM457" i="1"/>
  <c r="EL457" i="1"/>
  <c r="EK457" i="1"/>
  <c r="EJ457" i="1"/>
  <c r="EI457" i="1"/>
  <c r="DI457" i="1"/>
  <c r="DH457" i="1"/>
  <c r="CB457" i="1"/>
  <c r="BU457" i="1"/>
  <c r="BR457" i="1"/>
  <c r="BH457" i="1"/>
  <c r="BA457" i="1"/>
  <c r="BB457" i="1" s="1"/>
  <c r="AR457" i="1"/>
  <c r="AS457" i="1" s="1"/>
  <c r="AJ457" i="1"/>
  <c r="AK457" i="1" s="1"/>
  <c r="AF457" i="1"/>
  <c r="DG457" i="1" s="1"/>
  <c r="U457" i="1"/>
  <c r="J457" i="1"/>
  <c r="G457" i="1"/>
  <c r="H457" i="1" s="1"/>
  <c r="C457" i="1"/>
  <c r="HX456" i="1"/>
  <c r="HV456" i="1"/>
  <c r="HJ456" i="1"/>
  <c r="HD456" i="1"/>
  <c r="HW456" i="1" s="1"/>
  <c r="GW456" i="1"/>
  <c r="GS456" i="1"/>
  <c r="GU456" i="1" s="1"/>
  <c r="GP456" i="1"/>
  <c r="GO456" i="1"/>
  <c r="GJ456" i="1"/>
  <c r="GH456" i="1"/>
  <c r="GE456" i="1"/>
  <c r="GD456" i="1"/>
  <c r="GC456" i="1"/>
  <c r="GB456" i="1"/>
  <c r="GA456" i="1"/>
  <c r="FZ456" i="1"/>
  <c r="FY456" i="1"/>
  <c r="FO456" i="1"/>
  <c r="FF456" i="1"/>
  <c r="ER456" i="1"/>
  <c r="EQ456" i="1"/>
  <c r="FE456" i="1" s="1"/>
  <c r="EP456" i="1"/>
  <c r="EO456" i="1"/>
  <c r="EN456" i="1"/>
  <c r="EM456" i="1"/>
  <c r="EL456" i="1"/>
  <c r="EK456" i="1"/>
  <c r="EJ456" i="1"/>
  <c r="EI456" i="1"/>
  <c r="DG456" i="1"/>
  <c r="DW456" i="1" s="1"/>
  <c r="CB456" i="1"/>
  <c r="BR456" i="1"/>
  <c r="BH456" i="1"/>
  <c r="BA456" i="1"/>
  <c r="AS456" i="1"/>
  <c r="AR456" i="1"/>
  <c r="AK456" i="1"/>
  <c r="AJ456" i="1"/>
  <c r="AI456" i="1"/>
  <c r="AH456" i="1"/>
  <c r="AG456" i="1"/>
  <c r="AF456" i="1"/>
  <c r="CD456" i="1" s="1"/>
  <c r="CF456" i="1" s="1"/>
  <c r="U456" i="1"/>
  <c r="J456" i="1"/>
  <c r="H456" i="1"/>
  <c r="G456" i="1"/>
  <c r="C456" i="1"/>
  <c r="HX455" i="1"/>
  <c r="HV455" i="1"/>
  <c r="HU455" i="1"/>
  <c r="HJ455" i="1"/>
  <c r="HD455" i="1"/>
  <c r="GX455" i="1" s="1"/>
  <c r="GW455" i="1"/>
  <c r="GV455" i="1"/>
  <c r="GT455" i="1"/>
  <c r="GS455" i="1"/>
  <c r="GU455" i="1" s="1"/>
  <c r="GP455" i="1"/>
  <c r="GO455" i="1"/>
  <c r="GJ455" i="1"/>
  <c r="GH455" i="1"/>
  <c r="GE455" i="1"/>
  <c r="GD455" i="1"/>
  <c r="GC455" i="1"/>
  <c r="GB455" i="1"/>
  <c r="FY455" i="1"/>
  <c r="FO455" i="1"/>
  <c r="FE455" i="1"/>
  <c r="EQ455" i="1"/>
  <c r="EM455" i="1"/>
  <c r="EL455" i="1"/>
  <c r="EK455" i="1"/>
  <c r="EJ455" i="1"/>
  <c r="EI455" i="1"/>
  <c r="DI455" i="1"/>
  <c r="CB455" i="1"/>
  <c r="FF455" i="1" s="1"/>
  <c r="BU455" i="1"/>
  <c r="BR455" i="1"/>
  <c r="BH455" i="1"/>
  <c r="BA455" i="1"/>
  <c r="BB455" i="1" s="1"/>
  <c r="AR455" i="1"/>
  <c r="AS455" i="1" s="1"/>
  <c r="AJ455" i="1"/>
  <c r="AK455" i="1" s="1"/>
  <c r="AF455" i="1"/>
  <c r="DG455" i="1" s="1"/>
  <c r="DH455" i="1" s="1"/>
  <c r="U455" i="1"/>
  <c r="J455" i="1"/>
  <c r="G455" i="1"/>
  <c r="H455" i="1" s="1"/>
  <c r="C455" i="1"/>
  <c r="HX454" i="1"/>
  <c r="HV454" i="1"/>
  <c r="HJ454" i="1"/>
  <c r="HD454" i="1"/>
  <c r="HW454" i="1" s="1"/>
  <c r="GW454" i="1"/>
  <c r="GS454" i="1"/>
  <c r="GU454" i="1" s="1"/>
  <c r="GP454" i="1"/>
  <c r="GO454" i="1"/>
  <c r="GJ454" i="1"/>
  <c r="GH454" i="1"/>
  <c r="GE454" i="1"/>
  <c r="GD454" i="1"/>
  <c r="GC454" i="1"/>
  <c r="GB454" i="1"/>
  <c r="FY454" i="1"/>
  <c r="FO454" i="1"/>
  <c r="FE454" i="1"/>
  <c r="EQ454" i="1"/>
  <c r="EM454" i="1"/>
  <c r="EL454" i="1"/>
  <c r="EK454" i="1"/>
  <c r="EJ454" i="1"/>
  <c r="EI454" i="1"/>
  <c r="CB454" i="1"/>
  <c r="FF454" i="1" s="1"/>
  <c r="BU454" i="1"/>
  <c r="EZ454" i="1" s="1"/>
  <c r="BT454" i="1"/>
  <c r="BR454" i="1"/>
  <c r="BH454" i="1"/>
  <c r="BA454" i="1"/>
  <c r="BS454" i="1" s="1"/>
  <c r="AS454" i="1"/>
  <c r="AR454" i="1"/>
  <c r="AJ454" i="1"/>
  <c r="AK454" i="1" s="1"/>
  <c r="AI454" i="1"/>
  <c r="AH454" i="1" s="1"/>
  <c r="AG454" i="1"/>
  <c r="AF454" i="1"/>
  <c r="DG454" i="1" s="1"/>
  <c r="U454" i="1"/>
  <c r="J454" i="1"/>
  <c r="H454" i="1"/>
  <c r="G454" i="1"/>
  <c r="C454" i="1"/>
  <c r="HX453" i="1"/>
  <c r="HV453" i="1"/>
  <c r="HJ453" i="1"/>
  <c r="HD453" i="1"/>
  <c r="HW453" i="1" s="1"/>
  <c r="GX453" i="1"/>
  <c r="GW453" i="1"/>
  <c r="GS453" i="1"/>
  <c r="GU453" i="1" s="1"/>
  <c r="GR453" i="1"/>
  <c r="GP453" i="1"/>
  <c r="GO453" i="1"/>
  <c r="GJ453" i="1"/>
  <c r="GH453" i="1"/>
  <c r="GE453" i="1"/>
  <c r="GD453" i="1"/>
  <c r="GC453" i="1"/>
  <c r="GB453" i="1"/>
  <c r="GA453" i="1"/>
  <c r="FZ453" i="1"/>
  <c r="FY453" i="1"/>
  <c r="FO453" i="1"/>
  <c r="ET453" i="1"/>
  <c r="ES453" i="1"/>
  <c r="ER453" i="1"/>
  <c r="EQ453" i="1"/>
  <c r="FE453" i="1" s="1"/>
  <c r="EP453" i="1"/>
  <c r="EO453" i="1"/>
  <c r="EN453" i="1"/>
  <c r="EM453" i="1"/>
  <c r="EL453" i="1"/>
  <c r="EK453" i="1"/>
  <c r="EJ453" i="1"/>
  <c r="EI453" i="1"/>
  <c r="DT453" i="1"/>
  <c r="DG453" i="1"/>
  <c r="CT453" i="1"/>
  <c r="CI453" i="1"/>
  <c r="CB453" i="1"/>
  <c r="BU453" i="1"/>
  <c r="EZ453" i="1" s="1"/>
  <c r="BS453" i="1"/>
  <c r="BR453" i="1"/>
  <c r="BH453" i="1"/>
  <c r="BJ453" i="1" s="1"/>
  <c r="BA453" i="1"/>
  <c r="HU453" i="1" s="1"/>
  <c r="AR453" i="1"/>
  <c r="AS453" i="1" s="1"/>
  <c r="BW453" i="1" s="1"/>
  <c r="BX453" i="1" s="1"/>
  <c r="AJ453" i="1"/>
  <c r="AK453" i="1" s="1"/>
  <c r="AF453" i="1"/>
  <c r="CD453" i="1" s="1"/>
  <c r="U453" i="1"/>
  <c r="J453" i="1"/>
  <c r="G453" i="1"/>
  <c r="H453" i="1" s="1"/>
  <c r="C453" i="1"/>
  <c r="HX452" i="1"/>
  <c r="HV452" i="1"/>
  <c r="HU452" i="1"/>
  <c r="HJ452" i="1"/>
  <c r="HD452" i="1"/>
  <c r="HW452" i="1" s="1"/>
  <c r="GW452" i="1"/>
  <c r="GU452" i="1"/>
  <c r="GT452" i="1"/>
  <c r="GV452" i="1" s="1"/>
  <c r="GS452" i="1"/>
  <c r="GP452" i="1"/>
  <c r="GO452" i="1"/>
  <c r="GK452" i="1"/>
  <c r="GY452" i="1" s="1"/>
  <c r="GJ452" i="1"/>
  <c r="GH452" i="1"/>
  <c r="GE452" i="1"/>
  <c r="GD452" i="1"/>
  <c r="GC452" i="1"/>
  <c r="GB452" i="1"/>
  <c r="FY452" i="1"/>
  <c r="FO452" i="1"/>
  <c r="FF452" i="1"/>
  <c r="FE452" i="1"/>
  <c r="EQ452" i="1"/>
  <c r="EM452" i="1"/>
  <c r="EL452" i="1"/>
  <c r="EK452" i="1"/>
  <c r="EJ452" i="1"/>
  <c r="EI452" i="1"/>
  <c r="DW452" i="1"/>
  <c r="CB452" i="1"/>
  <c r="BV452" i="1"/>
  <c r="BU452" i="1"/>
  <c r="EZ452" i="1" s="1"/>
  <c r="BT452" i="1"/>
  <c r="BR452" i="1"/>
  <c r="BH452" i="1"/>
  <c r="BB452" i="1"/>
  <c r="BA452" i="1"/>
  <c r="BS452" i="1" s="1"/>
  <c r="AS452" i="1"/>
  <c r="AR452" i="1"/>
  <c r="AK452" i="1"/>
  <c r="AJ452" i="1"/>
  <c r="AF452" i="1"/>
  <c r="DG452" i="1" s="1"/>
  <c r="U452" i="1"/>
  <c r="J452" i="1"/>
  <c r="H452" i="1"/>
  <c r="G452" i="1"/>
  <c r="C452" i="1"/>
  <c r="HX451" i="1"/>
  <c r="HV451" i="1"/>
  <c r="HJ451" i="1"/>
  <c r="HD451" i="1"/>
  <c r="HW451" i="1" s="1"/>
  <c r="GX451" i="1"/>
  <c r="GW451" i="1"/>
  <c r="GT451" i="1"/>
  <c r="GV451" i="1" s="1"/>
  <c r="GS451" i="1"/>
  <c r="GU451" i="1" s="1"/>
  <c r="GP451" i="1"/>
  <c r="GO451" i="1"/>
  <c r="GJ451" i="1"/>
  <c r="GH451" i="1"/>
  <c r="GE451" i="1"/>
  <c r="GD451" i="1"/>
  <c r="GC451" i="1"/>
  <c r="GB451" i="1"/>
  <c r="FY451" i="1"/>
  <c r="FO451" i="1"/>
  <c r="EQ451" i="1"/>
  <c r="FE451" i="1" s="1"/>
  <c r="EM451" i="1"/>
  <c r="EL451" i="1"/>
  <c r="EK451" i="1"/>
  <c r="EJ451" i="1"/>
  <c r="EI451" i="1"/>
  <c r="CB451" i="1"/>
  <c r="FF451" i="1" s="1"/>
  <c r="BR451" i="1"/>
  <c r="BH451" i="1"/>
  <c r="BA451" i="1"/>
  <c r="BV451" i="1" s="1"/>
  <c r="AR451" i="1"/>
  <c r="AS451" i="1" s="1"/>
  <c r="BW451" i="1" s="1"/>
  <c r="BX451" i="1" s="1"/>
  <c r="AK451" i="1"/>
  <c r="AJ451" i="1"/>
  <c r="AF451" i="1"/>
  <c r="U451" i="1"/>
  <c r="J451" i="1"/>
  <c r="G451" i="1"/>
  <c r="H451" i="1" s="1"/>
  <c r="C451" i="1"/>
  <c r="HX450" i="1"/>
  <c r="HV450" i="1"/>
  <c r="HJ450" i="1"/>
  <c r="HD450" i="1"/>
  <c r="GT450" i="1" s="1"/>
  <c r="GX450" i="1"/>
  <c r="GW450" i="1"/>
  <c r="GV450" i="1"/>
  <c r="GU450" i="1"/>
  <c r="GS450" i="1"/>
  <c r="GP450" i="1"/>
  <c r="GO450" i="1"/>
  <c r="GJ450" i="1"/>
  <c r="GH450" i="1"/>
  <c r="GE450" i="1"/>
  <c r="GD450" i="1"/>
  <c r="GC450" i="1"/>
  <c r="GB450" i="1"/>
  <c r="FY450" i="1"/>
  <c r="FO450" i="1"/>
  <c r="ET450" i="1"/>
  <c r="ES450" i="1"/>
  <c r="EQ450" i="1"/>
  <c r="EM450" i="1"/>
  <c r="EL450" i="1"/>
  <c r="EK450" i="1"/>
  <c r="EJ450" i="1"/>
  <c r="EI450" i="1"/>
  <c r="DG450" i="1"/>
  <c r="DW450" i="1" s="1"/>
  <c r="CD450" i="1"/>
  <c r="CB450" i="1"/>
  <c r="FF450" i="1" s="1"/>
  <c r="BR450" i="1"/>
  <c r="BH450" i="1"/>
  <c r="BB450" i="1"/>
  <c r="BA450" i="1"/>
  <c r="AR450" i="1"/>
  <c r="AS450" i="1" s="1"/>
  <c r="AK450" i="1"/>
  <c r="AJ450" i="1"/>
  <c r="AI450" i="1"/>
  <c r="AH450" i="1" s="1"/>
  <c r="AG450" i="1"/>
  <c r="AF450" i="1"/>
  <c r="U450" i="1"/>
  <c r="J450" i="1"/>
  <c r="H450" i="1"/>
  <c r="G450" i="1"/>
  <c r="C450" i="1"/>
  <c r="HX449" i="1"/>
  <c r="HV449" i="1"/>
  <c r="HJ449" i="1"/>
  <c r="HD449" i="1"/>
  <c r="GX449" i="1"/>
  <c r="GW449" i="1"/>
  <c r="GU449" i="1"/>
  <c r="GS449" i="1"/>
  <c r="GP449" i="1"/>
  <c r="GO449" i="1"/>
  <c r="GJ449" i="1"/>
  <c r="GH449" i="1"/>
  <c r="GE449" i="1"/>
  <c r="GD449" i="1"/>
  <c r="GC449" i="1"/>
  <c r="GB449" i="1"/>
  <c r="GA449" i="1"/>
  <c r="FZ449" i="1"/>
  <c r="FY449" i="1"/>
  <c r="FO449" i="1"/>
  <c r="FE449" i="1"/>
  <c r="ER449" i="1"/>
  <c r="EQ449" i="1"/>
  <c r="EP449" i="1"/>
  <c r="EO449" i="1"/>
  <c r="EN449" i="1"/>
  <c r="EM449" i="1"/>
  <c r="EL449" i="1"/>
  <c r="EK449" i="1"/>
  <c r="EJ449" i="1"/>
  <c r="EI449" i="1"/>
  <c r="CB449" i="1"/>
  <c r="FF449" i="1" s="1"/>
  <c r="BX449" i="1"/>
  <c r="BW449" i="1"/>
  <c r="BR449" i="1"/>
  <c r="BH449" i="1"/>
  <c r="BA449" i="1"/>
  <c r="AR449" i="1"/>
  <c r="AS449" i="1" s="1"/>
  <c r="AK449" i="1"/>
  <c r="AJ449" i="1"/>
  <c r="AF449" i="1"/>
  <c r="U449" i="1"/>
  <c r="J449" i="1"/>
  <c r="G449" i="1"/>
  <c r="H449" i="1" s="1"/>
  <c r="C449" i="1"/>
  <c r="HX448" i="1"/>
  <c r="HV448" i="1"/>
  <c r="HJ448" i="1"/>
  <c r="HD448" i="1"/>
  <c r="GT448" i="1" s="1"/>
  <c r="GX448" i="1"/>
  <c r="GW448" i="1"/>
  <c r="GV448" i="1"/>
  <c r="GU448" i="1"/>
  <c r="GS448" i="1"/>
  <c r="GP448" i="1"/>
  <c r="GO448" i="1"/>
  <c r="GJ448" i="1"/>
  <c r="GH448" i="1"/>
  <c r="GE448" i="1"/>
  <c r="GD448" i="1"/>
  <c r="GC448" i="1"/>
  <c r="GB448" i="1"/>
  <c r="FY448" i="1"/>
  <c r="FO448" i="1"/>
  <c r="ET448" i="1"/>
  <c r="ES448" i="1"/>
  <c r="EQ448" i="1"/>
  <c r="EM448" i="1"/>
  <c r="EL448" i="1"/>
  <c r="EK448" i="1"/>
  <c r="EJ448" i="1"/>
  <c r="EI448" i="1"/>
  <c r="DG448" i="1"/>
  <c r="DW448" i="1" s="1"/>
  <c r="CD448" i="1"/>
  <c r="CB448" i="1"/>
  <c r="FF448" i="1" s="1"/>
  <c r="BR448" i="1"/>
  <c r="BH448" i="1"/>
  <c r="BB448" i="1"/>
  <c r="BA448" i="1"/>
  <c r="AR448" i="1"/>
  <c r="AS448" i="1" s="1"/>
  <c r="AJ448" i="1"/>
  <c r="AK448" i="1" s="1"/>
  <c r="AI448" i="1"/>
  <c r="AH448" i="1" s="1"/>
  <c r="AG448" i="1"/>
  <c r="AF448" i="1"/>
  <c r="U448" i="1"/>
  <c r="J448" i="1"/>
  <c r="H448" i="1"/>
  <c r="G448" i="1"/>
  <c r="C448" i="1"/>
  <c r="HX447" i="1"/>
  <c r="HV447" i="1"/>
  <c r="HJ447" i="1"/>
  <c r="HD447" i="1"/>
  <c r="GX447" i="1"/>
  <c r="GW447" i="1"/>
  <c r="GU447" i="1"/>
  <c r="GS447" i="1"/>
  <c r="GP447" i="1"/>
  <c r="GO447" i="1"/>
  <c r="GJ447" i="1"/>
  <c r="GH447" i="1"/>
  <c r="GE447" i="1"/>
  <c r="GD447" i="1"/>
  <c r="GC447" i="1"/>
  <c r="GB447" i="1"/>
  <c r="FY447" i="1"/>
  <c r="FO447" i="1"/>
  <c r="FE447" i="1"/>
  <c r="EQ447" i="1"/>
  <c r="EM447" i="1"/>
  <c r="EL447" i="1"/>
  <c r="EK447" i="1"/>
  <c r="EJ447" i="1"/>
  <c r="EI447" i="1"/>
  <c r="DG447" i="1"/>
  <c r="CT447" i="1"/>
  <c r="CI447" i="1"/>
  <c r="CF447" i="1"/>
  <c r="CB447" i="1"/>
  <c r="FF447" i="1" s="1"/>
  <c r="BR447" i="1"/>
  <c r="BH447" i="1"/>
  <c r="BB447" i="1"/>
  <c r="BA447" i="1"/>
  <c r="AS447" i="1"/>
  <c r="AR447" i="1"/>
  <c r="AJ447" i="1"/>
  <c r="AK447" i="1" s="1"/>
  <c r="AF447" i="1"/>
  <c r="CD447" i="1" s="1"/>
  <c r="CE447" i="1" s="1"/>
  <c r="U447" i="1"/>
  <c r="J447" i="1"/>
  <c r="G447" i="1"/>
  <c r="H447" i="1" s="1"/>
  <c r="C447" i="1"/>
  <c r="HX446" i="1"/>
  <c r="HW446" i="1"/>
  <c r="HV446" i="1"/>
  <c r="HU446" i="1"/>
  <c r="HJ446" i="1"/>
  <c r="HD446" i="1"/>
  <c r="GT446" i="1" s="1"/>
  <c r="GV446" i="1" s="1"/>
  <c r="GX446" i="1"/>
  <c r="GW446" i="1"/>
  <c r="GS446" i="1"/>
  <c r="GU446" i="1" s="1"/>
  <c r="GP446" i="1"/>
  <c r="GO446" i="1"/>
  <c r="GJ446" i="1"/>
  <c r="GH446" i="1"/>
  <c r="GE446" i="1"/>
  <c r="GD446" i="1"/>
  <c r="GC446" i="1"/>
  <c r="GB446" i="1"/>
  <c r="GA446" i="1"/>
  <c r="FZ446" i="1"/>
  <c r="FY446" i="1"/>
  <c r="FO446" i="1"/>
  <c r="FE446" i="1"/>
  <c r="ER446" i="1"/>
  <c r="EQ446" i="1"/>
  <c r="EP446" i="1"/>
  <c r="EO446" i="1"/>
  <c r="EN446" i="1"/>
  <c r="EM446" i="1"/>
  <c r="EL446" i="1"/>
  <c r="EK446" i="1"/>
  <c r="EJ446" i="1"/>
  <c r="EI446" i="1"/>
  <c r="DT446" i="1"/>
  <c r="DH446" i="1"/>
  <c r="DG446" i="1"/>
  <c r="DW446" i="1" s="1"/>
  <c r="CD446" i="1"/>
  <c r="CB446" i="1"/>
  <c r="FF446" i="1" s="1"/>
  <c r="BR446" i="1"/>
  <c r="BJ446" i="1"/>
  <c r="BH446" i="1"/>
  <c r="BA446" i="1"/>
  <c r="AR446" i="1"/>
  <c r="AS446" i="1" s="1"/>
  <c r="AK446" i="1"/>
  <c r="AJ446" i="1"/>
  <c r="AI446" i="1"/>
  <c r="AH446" i="1" s="1"/>
  <c r="AG446" i="1"/>
  <c r="AF446" i="1"/>
  <c r="U446" i="1"/>
  <c r="J446" i="1"/>
  <c r="H446" i="1"/>
  <c r="G446" i="1"/>
  <c r="C446" i="1"/>
  <c r="HX445" i="1"/>
  <c r="HV445" i="1"/>
  <c r="HJ445" i="1"/>
  <c r="HD445" i="1"/>
  <c r="GW445" i="1"/>
  <c r="GU445" i="1"/>
  <c r="GS445" i="1"/>
  <c r="GP445" i="1"/>
  <c r="GO445" i="1"/>
  <c r="GJ445" i="1"/>
  <c r="GH445" i="1"/>
  <c r="GE445" i="1"/>
  <c r="GD445" i="1"/>
  <c r="GC445" i="1"/>
  <c r="GB445" i="1"/>
  <c r="FY445" i="1"/>
  <c r="FO445" i="1"/>
  <c r="FF445" i="1"/>
  <c r="FE445" i="1"/>
  <c r="EQ445" i="1"/>
  <c r="EM445" i="1"/>
  <c r="EL445" i="1"/>
  <c r="EK445" i="1"/>
  <c r="EJ445" i="1"/>
  <c r="EI445" i="1"/>
  <c r="DG445" i="1"/>
  <c r="CT445" i="1"/>
  <c r="CB445" i="1"/>
  <c r="BR445" i="1"/>
  <c r="BH445" i="1"/>
  <c r="BB445" i="1"/>
  <c r="BA445" i="1"/>
  <c r="AR445" i="1"/>
  <c r="AS445" i="1" s="1"/>
  <c r="AJ445" i="1"/>
  <c r="AK445" i="1" s="1"/>
  <c r="AF445" i="1"/>
  <c r="CD445" i="1" s="1"/>
  <c r="U445" i="1"/>
  <c r="J445" i="1"/>
  <c r="H445" i="1"/>
  <c r="G445" i="1"/>
  <c r="C445" i="1"/>
  <c r="HX444" i="1"/>
  <c r="HW444" i="1"/>
  <c r="HV444" i="1"/>
  <c r="HJ444" i="1"/>
  <c r="HD444" i="1"/>
  <c r="GX444" i="1" s="1"/>
  <c r="GW444" i="1"/>
  <c r="GT444" i="1"/>
  <c r="GV444" i="1" s="1"/>
  <c r="GS444" i="1"/>
  <c r="GU444" i="1" s="1"/>
  <c r="GP444" i="1"/>
  <c r="GO444" i="1"/>
  <c r="GJ444" i="1"/>
  <c r="GH444" i="1"/>
  <c r="GE444" i="1"/>
  <c r="GD444" i="1"/>
  <c r="GC444" i="1"/>
  <c r="GB444" i="1"/>
  <c r="FY444" i="1"/>
  <c r="FO444" i="1"/>
  <c r="FE444" i="1"/>
  <c r="EZ444" i="1"/>
  <c r="EQ444" i="1"/>
  <c r="EM444" i="1"/>
  <c r="EL444" i="1"/>
  <c r="EK444" i="1"/>
  <c r="EJ444" i="1"/>
  <c r="EI444" i="1"/>
  <c r="DW444" i="1"/>
  <c r="CB444" i="1"/>
  <c r="FF444" i="1" s="1"/>
  <c r="BU444" i="1"/>
  <c r="BT444" i="1"/>
  <c r="BS444" i="1"/>
  <c r="BR444" i="1"/>
  <c r="BH444" i="1"/>
  <c r="BB444" i="1"/>
  <c r="BA444" i="1"/>
  <c r="HU444" i="1" s="1"/>
  <c r="AS444" i="1"/>
  <c r="AR444" i="1"/>
  <c r="AK444" i="1"/>
  <c r="AJ444" i="1"/>
  <c r="AI444" i="1"/>
  <c r="AH444" i="1" s="1"/>
  <c r="AG444" i="1"/>
  <c r="AF444" i="1"/>
  <c r="DG444" i="1" s="1"/>
  <c r="DH444" i="1" s="1"/>
  <c r="U444" i="1"/>
  <c r="J444" i="1"/>
  <c r="H444" i="1"/>
  <c r="G444" i="1"/>
  <c r="C444" i="1"/>
  <c r="HX443" i="1"/>
  <c r="HV443" i="1"/>
  <c r="HU443" i="1"/>
  <c r="HJ443" i="1"/>
  <c r="HD443" i="1"/>
  <c r="HW443" i="1" s="1"/>
  <c r="GX443" i="1"/>
  <c r="GW443" i="1"/>
  <c r="GS443" i="1"/>
  <c r="GU443" i="1" s="1"/>
  <c r="GP443" i="1"/>
  <c r="GO443" i="1"/>
  <c r="GJ443" i="1"/>
  <c r="GH443" i="1"/>
  <c r="GE443" i="1"/>
  <c r="GD443" i="1"/>
  <c r="GC443" i="1"/>
  <c r="GB443" i="1"/>
  <c r="FY443" i="1"/>
  <c r="FO443" i="1"/>
  <c r="FF443" i="1"/>
  <c r="FE443" i="1"/>
  <c r="EQ443" i="1"/>
  <c r="EM443" i="1"/>
  <c r="EL443" i="1"/>
  <c r="EK443" i="1"/>
  <c r="EJ443" i="1"/>
  <c r="EI443" i="1"/>
  <c r="CB443" i="1"/>
  <c r="BW443" i="1"/>
  <c r="BX443" i="1" s="1"/>
  <c r="BV443" i="1"/>
  <c r="BU443" i="1"/>
  <c r="EZ443" i="1" s="1"/>
  <c r="BR443" i="1"/>
  <c r="BH443" i="1"/>
  <c r="BA443" i="1"/>
  <c r="BT443" i="1" s="1"/>
  <c r="AR443" i="1"/>
  <c r="AS443" i="1" s="1"/>
  <c r="AJ443" i="1"/>
  <c r="AK443" i="1" s="1"/>
  <c r="AG443" i="1"/>
  <c r="AF443" i="1"/>
  <c r="U443" i="1"/>
  <c r="J443" i="1"/>
  <c r="G443" i="1"/>
  <c r="H443" i="1" s="1"/>
  <c r="C443" i="1"/>
  <c r="HX442" i="1"/>
  <c r="HV442" i="1"/>
  <c r="HJ442" i="1"/>
  <c r="HD442" i="1"/>
  <c r="HW442" i="1" s="1"/>
  <c r="GW442" i="1"/>
  <c r="GV442" i="1"/>
  <c r="GU442" i="1"/>
  <c r="GT442" i="1"/>
  <c r="GS442" i="1"/>
  <c r="GP442" i="1"/>
  <c r="GO442" i="1"/>
  <c r="GJ442" i="1"/>
  <c r="GH442" i="1"/>
  <c r="GE442" i="1"/>
  <c r="GD442" i="1"/>
  <c r="GC442" i="1"/>
  <c r="GB442" i="1"/>
  <c r="GA442" i="1"/>
  <c r="FZ442" i="1"/>
  <c r="FY442" i="1"/>
  <c r="FR442" i="1"/>
  <c r="FP442" i="1"/>
  <c r="FO442" i="1"/>
  <c r="FF442" i="1"/>
  <c r="ET442" i="1"/>
  <c r="ER442" i="1"/>
  <c r="EQ442" i="1"/>
  <c r="FE442" i="1" s="1"/>
  <c r="EP442" i="1"/>
  <c r="EO442" i="1"/>
  <c r="EN442" i="1"/>
  <c r="EM442" i="1"/>
  <c r="EL442" i="1"/>
  <c r="EK442" i="1"/>
  <c r="EJ442" i="1"/>
  <c r="EY442" i="1" s="1"/>
  <c r="EI442" i="1"/>
  <c r="DL442" i="1"/>
  <c r="DI442" i="1"/>
  <c r="DG442" i="1"/>
  <c r="DW442" i="1" s="1"/>
  <c r="CB442" i="1"/>
  <c r="BU442" i="1"/>
  <c r="EZ442" i="1" s="1"/>
  <c r="BT442" i="1"/>
  <c r="BS442" i="1"/>
  <c r="BR442" i="1"/>
  <c r="BH442" i="1"/>
  <c r="BA442" i="1"/>
  <c r="ES442" i="1" s="1"/>
  <c r="AS442" i="1"/>
  <c r="AR442" i="1"/>
  <c r="AK442" i="1"/>
  <c r="AJ442" i="1"/>
  <c r="AI442" i="1"/>
  <c r="AH442" i="1" s="1"/>
  <c r="AG442" i="1"/>
  <c r="AF442" i="1"/>
  <c r="CD442" i="1" s="1"/>
  <c r="U442" i="1"/>
  <c r="J442" i="1"/>
  <c r="H442" i="1"/>
  <c r="G442" i="1"/>
  <c r="C442" i="1"/>
  <c r="HX441" i="1"/>
  <c r="HV441" i="1"/>
  <c r="HU441" i="1"/>
  <c r="HJ441" i="1"/>
  <c r="HD441" i="1"/>
  <c r="HW441" i="1" s="1"/>
  <c r="GX441" i="1"/>
  <c r="GW441" i="1"/>
  <c r="GS441" i="1"/>
  <c r="GU441" i="1" s="1"/>
  <c r="GP441" i="1"/>
  <c r="GO441" i="1"/>
  <c r="GJ441" i="1"/>
  <c r="GH441" i="1"/>
  <c r="GE441" i="1"/>
  <c r="GD441" i="1"/>
  <c r="GC441" i="1"/>
  <c r="GB441" i="1"/>
  <c r="FY441" i="1"/>
  <c r="FO441" i="1"/>
  <c r="FF441" i="1"/>
  <c r="FE441" i="1"/>
  <c r="EQ441" i="1"/>
  <c r="EM441" i="1"/>
  <c r="EL441" i="1"/>
  <c r="EK441" i="1"/>
  <c r="EJ441" i="1"/>
  <c r="EI441" i="1"/>
  <c r="CB441" i="1"/>
  <c r="BU441" i="1"/>
  <c r="EZ441" i="1" s="1"/>
  <c r="BR441" i="1"/>
  <c r="BH441" i="1"/>
  <c r="BA441" i="1"/>
  <c r="AR441" i="1"/>
  <c r="AS441" i="1" s="1"/>
  <c r="BW441" i="1" s="1"/>
  <c r="BX441" i="1" s="1"/>
  <c r="AJ441" i="1"/>
  <c r="AK441" i="1" s="1"/>
  <c r="AF441" i="1"/>
  <c r="U441" i="1"/>
  <c r="J441" i="1"/>
  <c r="G441" i="1"/>
  <c r="H441" i="1" s="1"/>
  <c r="C441" i="1"/>
  <c r="HX440" i="1"/>
  <c r="HV440" i="1"/>
  <c r="HJ440" i="1"/>
  <c r="HD440" i="1"/>
  <c r="HW440" i="1" s="1"/>
  <c r="GW440" i="1"/>
  <c r="GT440" i="1"/>
  <c r="GV440" i="1" s="1"/>
  <c r="GS440" i="1"/>
  <c r="GU440" i="1" s="1"/>
  <c r="GP440" i="1"/>
  <c r="GO440" i="1"/>
  <c r="GJ440" i="1"/>
  <c r="GH440" i="1"/>
  <c r="GE440" i="1"/>
  <c r="GD440" i="1"/>
  <c r="GC440" i="1"/>
  <c r="GB440" i="1"/>
  <c r="FY440" i="1"/>
  <c r="FO440" i="1"/>
  <c r="ES440" i="1"/>
  <c r="EQ440" i="1"/>
  <c r="FE440" i="1" s="1"/>
  <c r="EM440" i="1"/>
  <c r="EL440" i="1"/>
  <c r="EK440" i="1"/>
  <c r="EJ440" i="1"/>
  <c r="EI440" i="1"/>
  <c r="DG440" i="1"/>
  <c r="DW440" i="1" s="1"/>
  <c r="CD440" i="1"/>
  <c r="CB440" i="1"/>
  <c r="BX440" i="1"/>
  <c r="BR440" i="1"/>
  <c r="BH440" i="1"/>
  <c r="BB440" i="1"/>
  <c r="BA440" i="1"/>
  <c r="BW440" i="1" s="1"/>
  <c r="AS440" i="1"/>
  <c r="AR440" i="1"/>
  <c r="AJ440" i="1"/>
  <c r="AK440" i="1" s="1"/>
  <c r="AI440" i="1"/>
  <c r="AH440" i="1"/>
  <c r="AG440" i="1"/>
  <c r="AF440" i="1"/>
  <c r="U440" i="1"/>
  <c r="J440" i="1"/>
  <c r="H440" i="1"/>
  <c r="G440" i="1"/>
  <c r="C440" i="1"/>
  <c r="HX439" i="1"/>
  <c r="HW439" i="1"/>
  <c r="HV439" i="1"/>
  <c r="HU439" i="1"/>
  <c r="HJ439" i="1"/>
  <c r="HD439" i="1"/>
  <c r="GX439" i="1"/>
  <c r="GW439" i="1"/>
  <c r="GV439" i="1"/>
  <c r="GT439" i="1"/>
  <c r="GS439" i="1"/>
  <c r="GU439" i="1" s="1"/>
  <c r="GP439" i="1"/>
  <c r="GO439" i="1"/>
  <c r="GJ439" i="1"/>
  <c r="GH439" i="1"/>
  <c r="GE439" i="1"/>
  <c r="GD439" i="1"/>
  <c r="GC439" i="1"/>
  <c r="GB439" i="1"/>
  <c r="GA439" i="1"/>
  <c r="FZ439" i="1"/>
  <c r="FY439" i="1"/>
  <c r="FO439" i="1"/>
  <c r="EZ439" i="1"/>
  <c r="EY439" i="1"/>
  <c r="ER439" i="1"/>
  <c r="EQ439" i="1"/>
  <c r="EP439" i="1"/>
  <c r="EO439" i="1"/>
  <c r="EN439" i="1"/>
  <c r="EM439" i="1"/>
  <c r="EL439" i="1"/>
  <c r="EK439" i="1"/>
  <c r="EJ439" i="1"/>
  <c r="EI439" i="1"/>
  <c r="DT439" i="1"/>
  <c r="CB439" i="1"/>
  <c r="FF439" i="1" s="1"/>
  <c r="BW439" i="1"/>
  <c r="BX439" i="1" s="1"/>
  <c r="BR439" i="1"/>
  <c r="BH439" i="1"/>
  <c r="BJ439" i="1" s="1"/>
  <c r="BA439" i="1"/>
  <c r="BU439" i="1" s="1"/>
  <c r="AR439" i="1"/>
  <c r="AS439" i="1" s="1"/>
  <c r="AK439" i="1"/>
  <c r="AJ439" i="1"/>
  <c r="AF439" i="1"/>
  <c r="U439" i="1"/>
  <c r="J439" i="1"/>
  <c r="G439" i="1"/>
  <c r="H439" i="1" s="1"/>
  <c r="C439" i="1"/>
  <c r="HX438" i="1"/>
  <c r="HV438" i="1"/>
  <c r="HJ438" i="1"/>
  <c r="HD438" i="1"/>
  <c r="GT438" i="1" s="1"/>
  <c r="GV438" i="1" s="1"/>
  <c r="GX438" i="1"/>
  <c r="GW438" i="1"/>
  <c r="GU438" i="1"/>
  <c r="GS438" i="1"/>
  <c r="GP438" i="1"/>
  <c r="GO438" i="1"/>
  <c r="GJ438" i="1"/>
  <c r="GH438" i="1"/>
  <c r="GE438" i="1"/>
  <c r="GD438" i="1"/>
  <c r="GC438" i="1"/>
  <c r="GB438" i="1"/>
  <c r="FY438" i="1"/>
  <c r="FO438" i="1"/>
  <c r="ET438" i="1"/>
  <c r="ES438" i="1"/>
  <c r="EQ438" i="1"/>
  <c r="EM438" i="1"/>
  <c r="EL438" i="1"/>
  <c r="EK438" i="1"/>
  <c r="EJ438" i="1"/>
  <c r="EI438" i="1"/>
  <c r="DG438" i="1"/>
  <c r="DW438" i="1" s="1"/>
  <c r="CF438" i="1"/>
  <c r="CE438" i="1"/>
  <c r="CD438" i="1"/>
  <c r="CB438" i="1"/>
  <c r="FF438" i="1" s="1"/>
  <c r="BR438" i="1"/>
  <c r="BH438" i="1"/>
  <c r="BB438" i="1"/>
  <c r="BA438" i="1"/>
  <c r="AR438" i="1"/>
  <c r="AS438" i="1" s="1"/>
  <c r="AJ438" i="1"/>
  <c r="AK438" i="1" s="1"/>
  <c r="AI438" i="1"/>
  <c r="AH438" i="1" s="1"/>
  <c r="AF438" i="1"/>
  <c r="AG438" i="1" s="1"/>
  <c r="U438" i="1"/>
  <c r="J438" i="1"/>
  <c r="H438" i="1"/>
  <c r="G438" i="1"/>
  <c r="C438" i="1"/>
  <c r="HX437" i="1"/>
  <c r="HV437" i="1"/>
  <c r="HJ437" i="1"/>
  <c r="HD437" i="1"/>
  <c r="GX437" i="1" s="1"/>
  <c r="GW437" i="1"/>
  <c r="GU437" i="1"/>
  <c r="GS437" i="1"/>
  <c r="GP437" i="1"/>
  <c r="GO437" i="1"/>
  <c r="GJ437" i="1"/>
  <c r="GH437" i="1"/>
  <c r="GE437" i="1"/>
  <c r="GD437" i="1"/>
  <c r="GC437" i="1"/>
  <c r="GB437" i="1"/>
  <c r="FY437" i="1"/>
  <c r="FO437" i="1"/>
  <c r="FE437" i="1"/>
  <c r="EQ437" i="1"/>
  <c r="EM437" i="1"/>
  <c r="EL437" i="1"/>
  <c r="EK437" i="1"/>
  <c r="EJ437" i="1"/>
  <c r="EI437" i="1"/>
  <c r="DG437" i="1"/>
  <c r="CT437" i="1"/>
  <c r="CB437" i="1"/>
  <c r="FF437" i="1" s="1"/>
  <c r="BR437" i="1"/>
  <c r="BH437" i="1"/>
  <c r="BB437" i="1"/>
  <c r="BA437" i="1"/>
  <c r="AR437" i="1"/>
  <c r="AS437" i="1" s="1"/>
  <c r="AJ437" i="1"/>
  <c r="AK437" i="1" s="1"/>
  <c r="AI437" i="1"/>
  <c r="AH437" i="1"/>
  <c r="AF437" i="1"/>
  <c r="CD437" i="1" s="1"/>
  <c r="CE437" i="1" s="1"/>
  <c r="U437" i="1"/>
  <c r="J437" i="1"/>
  <c r="G437" i="1"/>
  <c r="H437" i="1" s="1"/>
  <c r="C437" i="1"/>
  <c r="HX436" i="1"/>
  <c r="HW436" i="1"/>
  <c r="HV436" i="1"/>
  <c r="HJ436" i="1"/>
  <c r="HD436" i="1"/>
  <c r="GT436" i="1" s="1"/>
  <c r="GV436" i="1" s="1"/>
  <c r="GX436" i="1"/>
  <c r="GW436" i="1"/>
  <c r="GS436" i="1"/>
  <c r="GU436" i="1" s="1"/>
  <c r="GP436" i="1"/>
  <c r="GO436" i="1"/>
  <c r="GJ436" i="1"/>
  <c r="GH436" i="1"/>
  <c r="GE436" i="1"/>
  <c r="GD436" i="1"/>
  <c r="GC436" i="1"/>
  <c r="GB436" i="1"/>
  <c r="FY436" i="1"/>
  <c r="FO436" i="1"/>
  <c r="FF436" i="1"/>
  <c r="FE436" i="1"/>
  <c r="EQ436" i="1"/>
  <c r="EM436" i="1"/>
  <c r="EL436" i="1"/>
  <c r="EK436" i="1"/>
  <c r="EJ436" i="1"/>
  <c r="EI436" i="1"/>
  <c r="DH436" i="1"/>
  <c r="DG436" i="1"/>
  <c r="CB436" i="1"/>
  <c r="BR436" i="1"/>
  <c r="BH436" i="1"/>
  <c r="BA436" i="1"/>
  <c r="AR436" i="1"/>
  <c r="AS436" i="1" s="1"/>
  <c r="AJ436" i="1"/>
  <c r="AK436" i="1" s="1"/>
  <c r="AF436" i="1"/>
  <c r="CD436" i="1" s="1"/>
  <c r="U436" i="1"/>
  <c r="J436" i="1"/>
  <c r="H436" i="1"/>
  <c r="G436" i="1"/>
  <c r="C436" i="1"/>
  <c r="HX435" i="1"/>
  <c r="HW435" i="1"/>
  <c r="HV435" i="1"/>
  <c r="HJ435" i="1"/>
  <c r="HD435" i="1"/>
  <c r="GX435" i="1" s="1"/>
  <c r="GW435" i="1"/>
  <c r="GT435" i="1"/>
  <c r="GV435" i="1" s="1"/>
  <c r="GS435" i="1"/>
  <c r="GU435" i="1" s="1"/>
  <c r="GP435" i="1"/>
  <c r="GO435" i="1"/>
  <c r="GK435" i="1"/>
  <c r="GY435" i="1" s="1"/>
  <c r="GJ435" i="1"/>
  <c r="GH435" i="1"/>
  <c r="GE435" i="1"/>
  <c r="GD435" i="1"/>
  <c r="GC435" i="1"/>
  <c r="GB435" i="1"/>
  <c r="GA435" i="1"/>
  <c r="FZ435" i="1"/>
  <c r="FY435" i="1"/>
  <c r="FP435" i="1"/>
  <c r="FO435" i="1"/>
  <c r="FD435" i="1"/>
  <c r="EY435" i="1"/>
  <c r="ES435" i="1"/>
  <c r="ER435" i="1"/>
  <c r="EQ435" i="1"/>
  <c r="EP435" i="1"/>
  <c r="EO435" i="1"/>
  <c r="EN435" i="1"/>
  <c r="EM435" i="1"/>
  <c r="EL435" i="1"/>
  <c r="EK435" i="1"/>
  <c r="EJ435" i="1"/>
  <c r="EZ435" i="1" s="1"/>
  <c r="EI435" i="1"/>
  <c r="CD435" i="1"/>
  <c r="CB435" i="1"/>
  <c r="FF435" i="1" s="1"/>
  <c r="CA435" i="1"/>
  <c r="FC435" i="1" s="1"/>
  <c r="BU435" i="1"/>
  <c r="BS435" i="1"/>
  <c r="GF435" i="1" s="1"/>
  <c r="BR435" i="1"/>
  <c r="BH435" i="1"/>
  <c r="BB435" i="1"/>
  <c r="BA435" i="1"/>
  <c r="HU435" i="1" s="1"/>
  <c r="AS435" i="1"/>
  <c r="BW435" i="1" s="1"/>
  <c r="BX435" i="1" s="1"/>
  <c r="AR435" i="1"/>
  <c r="AK435" i="1"/>
  <c r="AJ435" i="1"/>
  <c r="AF435" i="1"/>
  <c r="AI435" i="1" s="1"/>
  <c r="AH435" i="1" s="1"/>
  <c r="U435" i="1"/>
  <c r="J435" i="1"/>
  <c r="G435" i="1"/>
  <c r="H435" i="1" s="1"/>
  <c r="C435" i="1"/>
  <c r="HX434" i="1"/>
  <c r="HV434" i="1"/>
  <c r="HU434" i="1"/>
  <c r="HJ434" i="1"/>
  <c r="HD434" i="1"/>
  <c r="GW434" i="1"/>
  <c r="GU434" i="1"/>
  <c r="GS434" i="1"/>
  <c r="GP434" i="1"/>
  <c r="GO434" i="1"/>
  <c r="GJ434" i="1"/>
  <c r="GH434" i="1"/>
  <c r="GE434" i="1"/>
  <c r="GD434" i="1"/>
  <c r="GC434" i="1"/>
  <c r="GB434" i="1"/>
  <c r="FY434" i="1"/>
  <c r="FO434" i="1"/>
  <c r="FE434" i="1"/>
  <c r="EQ434" i="1"/>
  <c r="EM434" i="1"/>
  <c r="EL434" i="1"/>
  <c r="EK434" i="1"/>
  <c r="EJ434" i="1"/>
  <c r="EI434" i="1"/>
  <c r="DG434" i="1"/>
  <c r="CI434" i="1"/>
  <c r="CF434" i="1"/>
  <c r="CB434" i="1"/>
  <c r="FF434" i="1" s="1"/>
  <c r="BR434" i="1"/>
  <c r="BH434" i="1"/>
  <c r="BA434" i="1"/>
  <c r="AR434" i="1"/>
  <c r="AS434" i="1" s="1"/>
  <c r="AJ434" i="1"/>
  <c r="AK434" i="1" s="1"/>
  <c r="AI434" i="1"/>
  <c r="AH434" i="1"/>
  <c r="AF434" i="1"/>
  <c r="CD434" i="1" s="1"/>
  <c r="CE434" i="1" s="1"/>
  <c r="U434" i="1"/>
  <c r="J434" i="1"/>
  <c r="G434" i="1"/>
  <c r="H434" i="1" s="1"/>
  <c r="C434" i="1"/>
  <c r="HX433" i="1"/>
  <c r="HW433" i="1"/>
  <c r="HV433" i="1"/>
  <c r="HJ433" i="1"/>
  <c r="HD433" i="1"/>
  <c r="GT433" i="1" s="1"/>
  <c r="GV433" i="1" s="1"/>
  <c r="GX433" i="1"/>
  <c r="GW433" i="1"/>
  <c r="GS433" i="1"/>
  <c r="GU433" i="1" s="1"/>
  <c r="GP433" i="1"/>
  <c r="GO433" i="1"/>
  <c r="GJ433" i="1"/>
  <c r="GH433" i="1"/>
  <c r="GE433" i="1"/>
  <c r="GD433" i="1"/>
  <c r="GC433" i="1"/>
  <c r="GB433" i="1"/>
  <c r="FY433" i="1"/>
  <c r="FO433" i="1"/>
  <c r="FF433" i="1"/>
  <c r="FE433" i="1"/>
  <c r="EQ433" i="1"/>
  <c r="EM433" i="1"/>
  <c r="EL433" i="1"/>
  <c r="EK433" i="1"/>
  <c r="EJ433" i="1"/>
  <c r="EI433" i="1"/>
  <c r="DG433" i="1"/>
  <c r="CB433" i="1"/>
  <c r="BR433" i="1"/>
  <c r="BH433" i="1"/>
  <c r="BB433" i="1"/>
  <c r="BA433" i="1"/>
  <c r="AR433" i="1"/>
  <c r="AS433" i="1" s="1"/>
  <c r="AJ433" i="1"/>
  <c r="AK433" i="1" s="1"/>
  <c r="AF433" i="1"/>
  <c r="CD433" i="1" s="1"/>
  <c r="U433" i="1"/>
  <c r="J433" i="1"/>
  <c r="H433" i="1"/>
  <c r="G433" i="1"/>
  <c r="C433" i="1"/>
  <c r="HX432" i="1"/>
  <c r="HW432" i="1"/>
  <c r="HV432" i="1"/>
  <c r="HJ432" i="1"/>
  <c r="HD432" i="1"/>
  <c r="GX432" i="1" s="1"/>
  <c r="GW432" i="1"/>
  <c r="GT432" i="1"/>
  <c r="GV432" i="1" s="1"/>
  <c r="GS432" i="1"/>
  <c r="GU432" i="1" s="1"/>
  <c r="GP432" i="1"/>
  <c r="GO432" i="1"/>
  <c r="GJ432" i="1"/>
  <c r="GH432" i="1"/>
  <c r="GE432" i="1"/>
  <c r="GD432" i="1"/>
  <c r="GC432" i="1"/>
  <c r="GB432" i="1"/>
  <c r="GA432" i="1"/>
  <c r="FZ432" i="1"/>
  <c r="FY432" i="1"/>
  <c r="FO432" i="1"/>
  <c r="FF432" i="1"/>
  <c r="FE432" i="1"/>
  <c r="ER432" i="1"/>
  <c r="EQ432" i="1"/>
  <c r="EP432" i="1"/>
  <c r="EO432" i="1"/>
  <c r="EN432" i="1"/>
  <c r="EM432" i="1"/>
  <c r="EL432" i="1"/>
  <c r="EK432" i="1"/>
  <c r="EJ432" i="1"/>
  <c r="EI432" i="1"/>
  <c r="DT432" i="1"/>
  <c r="DG432" i="1"/>
  <c r="DW432" i="1" s="1"/>
  <c r="CF432" i="1"/>
  <c r="CE432" i="1"/>
  <c r="CD432" i="1"/>
  <c r="CB432" i="1"/>
  <c r="BR432" i="1"/>
  <c r="BJ432" i="1"/>
  <c r="BH432" i="1"/>
  <c r="BB432" i="1"/>
  <c r="BA432" i="1"/>
  <c r="AR432" i="1"/>
  <c r="AS432" i="1" s="1"/>
  <c r="AJ432" i="1"/>
  <c r="AK432" i="1" s="1"/>
  <c r="AI432" i="1"/>
  <c r="AH432" i="1"/>
  <c r="AF432" i="1"/>
  <c r="AG432" i="1" s="1"/>
  <c r="U432" i="1"/>
  <c r="J432" i="1"/>
  <c r="G432" i="1"/>
  <c r="H432" i="1" s="1"/>
  <c r="C432" i="1"/>
  <c r="HX431" i="1"/>
  <c r="HW431" i="1"/>
  <c r="HV431" i="1"/>
  <c r="HJ431" i="1"/>
  <c r="HD431" i="1"/>
  <c r="GT431" i="1" s="1"/>
  <c r="GV431" i="1" s="1"/>
  <c r="GX431" i="1"/>
  <c r="GW431" i="1"/>
  <c r="GS431" i="1"/>
  <c r="GU431" i="1" s="1"/>
  <c r="GP431" i="1"/>
  <c r="GO431" i="1"/>
  <c r="GJ431" i="1"/>
  <c r="GH431" i="1"/>
  <c r="GE431" i="1"/>
  <c r="GD431" i="1"/>
  <c r="GC431" i="1"/>
  <c r="GB431" i="1"/>
  <c r="FY431" i="1"/>
  <c r="FO431" i="1"/>
  <c r="FF431" i="1"/>
  <c r="FE431" i="1"/>
  <c r="EQ431" i="1"/>
  <c r="EM431" i="1"/>
  <c r="EL431" i="1"/>
  <c r="EK431" i="1"/>
  <c r="EJ431" i="1"/>
  <c r="EI431" i="1"/>
  <c r="DG431" i="1"/>
  <c r="CT431" i="1"/>
  <c r="CB431" i="1"/>
  <c r="BR431" i="1"/>
  <c r="BH431" i="1"/>
  <c r="BB431" i="1"/>
  <c r="BA431" i="1"/>
  <c r="AR431" i="1"/>
  <c r="AS431" i="1" s="1"/>
  <c r="AJ431" i="1"/>
  <c r="AK431" i="1" s="1"/>
  <c r="AF431" i="1"/>
  <c r="CD431" i="1" s="1"/>
  <c r="U431" i="1"/>
  <c r="J431" i="1"/>
  <c r="H431" i="1"/>
  <c r="G431" i="1"/>
  <c r="C431" i="1"/>
  <c r="HX430" i="1"/>
  <c r="HW430" i="1"/>
  <c r="HV430" i="1"/>
  <c r="HJ430" i="1"/>
  <c r="HD430" i="1"/>
  <c r="GX430" i="1" s="1"/>
  <c r="GW430" i="1"/>
  <c r="GT430" i="1"/>
  <c r="GV430" i="1" s="1"/>
  <c r="GS430" i="1"/>
  <c r="GU430" i="1" s="1"/>
  <c r="GP430" i="1"/>
  <c r="GO430" i="1"/>
  <c r="GJ430" i="1"/>
  <c r="GH430" i="1"/>
  <c r="GE430" i="1"/>
  <c r="GD430" i="1"/>
  <c r="GC430" i="1"/>
  <c r="GB430" i="1"/>
  <c r="FY430" i="1"/>
  <c r="FO430" i="1"/>
  <c r="FF430" i="1"/>
  <c r="FE430" i="1"/>
  <c r="EQ430" i="1"/>
  <c r="EM430" i="1"/>
  <c r="EL430" i="1"/>
  <c r="EK430" i="1"/>
  <c r="EJ430" i="1"/>
  <c r="EI430" i="1"/>
  <c r="DI430" i="1"/>
  <c r="DH430" i="1"/>
  <c r="CB430" i="1"/>
  <c r="BT430" i="1"/>
  <c r="BS430" i="1"/>
  <c r="BR430" i="1"/>
  <c r="BH430" i="1"/>
  <c r="BA430" i="1"/>
  <c r="HU430" i="1" s="1"/>
  <c r="AR430" i="1"/>
  <c r="AS430" i="1" s="1"/>
  <c r="BW430" i="1" s="1"/>
  <c r="BX430" i="1" s="1"/>
  <c r="AJ430" i="1"/>
  <c r="AK430" i="1" s="1"/>
  <c r="AF430" i="1"/>
  <c r="DG430" i="1" s="1"/>
  <c r="DW430" i="1" s="1"/>
  <c r="U430" i="1"/>
  <c r="J430" i="1"/>
  <c r="G430" i="1"/>
  <c r="H430" i="1" s="1"/>
  <c r="C430" i="1"/>
  <c r="HX429" i="1"/>
  <c r="HV429" i="1"/>
  <c r="HJ429" i="1"/>
  <c r="HD429" i="1"/>
  <c r="HW429" i="1" s="1"/>
  <c r="GW429" i="1"/>
  <c r="GU429" i="1"/>
  <c r="GT429" i="1"/>
  <c r="GV429" i="1" s="1"/>
  <c r="GS429" i="1"/>
  <c r="GP429" i="1"/>
  <c r="GO429" i="1"/>
  <c r="GJ429" i="1"/>
  <c r="GH429" i="1"/>
  <c r="GE429" i="1"/>
  <c r="GD429" i="1"/>
  <c r="GC429" i="1"/>
  <c r="GB429" i="1"/>
  <c r="FY429" i="1"/>
  <c r="FO429" i="1"/>
  <c r="FF429" i="1"/>
  <c r="FE429" i="1"/>
  <c r="FB429" i="1"/>
  <c r="FA429" i="1"/>
  <c r="ES429" i="1"/>
  <c r="EQ429" i="1"/>
  <c r="EM429" i="1"/>
  <c r="EL429" i="1"/>
  <c r="EK429" i="1"/>
  <c r="EJ429" i="1"/>
  <c r="EI429" i="1"/>
  <c r="DW429" i="1"/>
  <c r="DL429" i="1"/>
  <c r="DG429" i="1"/>
  <c r="DI429" i="1" s="1"/>
  <c r="CD429" i="1"/>
  <c r="CT429" i="1" s="1"/>
  <c r="CB429" i="1"/>
  <c r="BV429" i="1"/>
  <c r="EU429" i="1" s="1"/>
  <c r="EV429" i="1" s="1"/>
  <c r="BU429" i="1"/>
  <c r="EZ429" i="1" s="1"/>
  <c r="BT429" i="1"/>
  <c r="BS429" i="1"/>
  <c r="BR429" i="1"/>
  <c r="BH429" i="1"/>
  <c r="BA429" i="1"/>
  <c r="HU429" i="1" s="1"/>
  <c r="AR429" i="1"/>
  <c r="AS429" i="1" s="1"/>
  <c r="AJ429" i="1"/>
  <c r="AK429" i="1" s="1"/>
  <c r="AI429" i="1"/>
  <c r="AH429" i="1"/>
  <c r="AG429" i="1"/>
  <c r="AF429" i="1"/>
  <c r="U429" i="1"/>
  <c r="J429" i="1"/>
  <c r="G429" i="1"/>
  <c r="H429" i="1" s="1"/>
  <c r="C429" i="1"/>
  <c r="HX428" i="1"/>
  <c r="HW428" i="1"/>
  <c r="HV428" i="1"/>
  <c r="HJ428" i="1"/>
  <c r="HD428" i="1"/>
  <c r="GX428" i="1"/>
  <c r="GW428" i="1"/>
  <c r="GT428" i="1"/>
  <c r="GV428" i="1" s="1"/>
  <c r="GS428" i="1"/>
  <c r="GU428" i="1" s="1"/>
  <c r="GP428" i="1"/>
  <c r="GO428" i="1"/>
  <c r="GJ428" i="1"/>
  <c r="GH428" i="1"/>
  <c r="GE428" i="1"/>
  <c r="GD428" i="1"/>
  <c r="GC428" i="1"/>
  <c r="GB428" i="1"/>
  <c r="GA428" i="1"/>
  <c r="FZ428" i="1"/>
  <c r="FY428" i="1"/>
  <c r="FO428" i="1"/>
  <c r="ES428" i="1"/>
  <c r="ER428" i="1"/>
  <c r="EQ428" i="1"/>
  <c r="FE428" i="1" s="1"/>
  <c r="EP428" i="1"/>
  <c r="EO428" i="1"/>
  <c r="EN428" i="1"/>
  <c r="EM428" i="1"/>
  <c r="EL428" i="1"/>
  <c r="EK428" i="1"/>
  <c r="EJ428" i="1"/>
  <c r="EI428" i="1"/>
  <c r="DG428" i="1"/>
  <c r="CB428" i="1"/>
  <c r="BR428" i="1"/>
  <c r="BH428" i="1"/>
  <c r="BB428" i="1"/>
  <c r="BA428" i="1"/>
  <c r="AR428" i="1"/>
  <c r="AS428" i="1" s="1"/>
  <c r="AJ428" i="1"/>
  <c r="AK428" i="1" s="1"/>
  <c r="AF428" i="1"/>
  <c r="CD428" i="1" s="1"/>
  <c r="U428" i="1"/>
  <c r="J428" i="1"/>
  <c r="H428" i="1"/>
  <c r="G428" i="1"/>
  <c r="C428" i="1"/>
  <c r="HX427" i="1"/>
  <c r="HW427" i="1"/>
  <c r="HV427" i="1"/>
  <c r="HJ427" i="1"/>
  <c r="HD427" i="1"/>
  <c r="GX427" i="1" s="1"/>
  <c r="GW427" i="1"/>
  <c r="GT427" i="1"/>
  <c r="GV427" i="1" s="1"/>
  <c r="GS427" i="1"/>
  <c r="GU427" i="1" s="1"/>
  <c r="GP427" i="1"/>
  <c r="GO427" i="1"/>
  <c r="GK427" i="1"/>
  <c r="GY427" i="1" s="1"/>
  <c r="GJ427" i="1"/>
  <c r="GH427" i="1"/>
  <c r="GE427" i="1"/>
  <c r="GD427" i="1"/>
  <c r="GC427" i="1"/>
  <c r="GB427" i="1"/>
  <c r="FY427" i="1"/>
  <c r="FO427" i="1"/>
  <c r="FF427" i="1"/>
  <c r="FE427" i="1"/>
  <c r="EZ427" i="1"/>
  <c r="EY427" i="1"/>
  <c r="EQ427" i="1"/>
  <c r="EM427" i="1"/>
  <c r="EL427" i="1"/>
  <c r="EK427" i="1"/>
  <c r="EJ427" i="1"/>
  <c r="EI427" i="1"/>
  <c r="DW427" i="1"/>
  <c r="DL427" i="1"/>
  <c r="DI427" i="1"/>
  <c r="DH427" i="1"/>
  <c r="CB427" i="1"/>
  <c r="BU427" i="1"/>
  <c r="BT427" i="1"/>
  <c r="BS427" i="1"/>
  <c r="BR427" i="1"/>
  <c r="BH427" i="1"/>
  <c r="BA427" i="1"/>
  <c r="HU427" i="1" s="1"/>
  <c r="AR427" i="1"/>
  <c r="AS427" i="1" s="1"/>
  <c r="BW427" i="1" s="1"/>
  <c r="BX427" i="1" s="1"/>
  <c r="AJ427" i="1"/>
  <c r="AK427" i="1" s="1"/>
  <c r="AF427" i="1"/>
  <c r="DG427" i="1" s="1"/>
  <c r="U427" i="1"/>
  <c r="J427" i="1"/>
  <c r="G427" i="1"/>
  <c r="H427" i="1" s="1"/>
  <c r="C427" i="1"/>
  <c r="HX426" i="1"/>
  <c r="HV426" i="1"/>
  <c r="HJ426" i="1"/>
  <c r="HD426" i="1"/>
  <c r="HW426" i="1" s="1"/>
  <c r="GW426" i="1"/>
  <c r="GU426" i="1"/>
  <c r="GT426" i="1"/>
  <c r="GV426" i="1" s="1"/>
  <c r="GS426" i="1"/>
  <c r="GR426" i="1"/>
  <c r="GP426" i="1"/>
  <c r="GO426" i="1"/>
  <c r="GJ426" i="1"/>
  <c r="GH426" i="1"/>
  <c r="GE426" i="1"/>
  <c r="GD426" i="1"/>
  <c r="GC426" i="1"/>
  <c r="GB426" i="1"/>
  <c r="FY426" i="1"/>
  <c r="FO426" i="1"/>
  <c r="FF426" i="1"/>
  <c r="FE426" i="1"/>
  <c r="FA426" i="1"/>
  <c r="ES426" i="1"/>
  <c r="EQ426" i="1"/>
  <c r="EM426" i="1"/>
  <c r="EL426" i="1"/>
  <c r="EK426" i="1"/>
  <c r="EJ426" i="1"/>
  <c r="EI426" i="1"/>
  <c r="CD426" i="1"/>
  <c r="CT426" i="1" s="1"/>
  <c r="CB426" i="1"/>
  <c r="BV426" i="1"/>
  <c r="EU426" i="1" s="1"/>
  <c r="EV426" i="1" s="1"/>
  <c r="BU426" i="1"/>
  <c r="EZ426" i="1" s="1"/>
  <c r="BT426" i="1"/>
  <c r="BS426" i="1"/>
  <c r="BR426" i="1"/>
  <c r="BH426" i="1"/>
  <c r="BA426" i="1"/>
  <c r="HU426" i="1" s="1"/>
  <c r="AR426" i="1"/>
  <c r="AS426" i="1" s="1"/>
  <c r="AJ426" i="1"/>
  <c r="AK426" i="1" s="1"/>
  <c r="AI426" i="1"/>
  <c r="AH426" i="1"/>
  <c r="AG426" i="1"/>
  <c r="AF426" i="1"/>
  <c r="DG426" i="1" s="1"/>
  <c r="DL426" i="1" s="1"/>
  <c r="U426" i="1"/>
  <c r="J426" i="1"/>
  <c r="G426" i="1"/>
  <c r="H426" i="1" s="1"/>
  <c r="C426" i="1"/>
  <c r="HX425" i="1"/>
  <c r="HW425" i="1"/>
  <c r="HV425" i="1"/>
  <c r="HJ425" i="1"/>
  <c r="HD425" i="1"/>
  <c r="GX425" i="1"/>
  <c r="GW425" i="1"/>
  <c r="GT425" i="1"/>
  <c r="GV425" i="1" s="1"/>
  <c r="GS425" i="1"/>
  <c r="GU425" i="1" s="1"/>
  <c r="GP425" i="1"/>
  <c r="GO425" i="1"/>
  <c r="GJ425" i="1"/>
  <c r="GH425" i="1"/>
  <c r="GE425" i="1"/>
  <c r="GD425" i="1"/>
  <c r="GC425" i="1"/>
  <c r="GB425" i="1"/>
  <c r="GA425" i="1"/>
  <c r="FZ425" i="1"/>
  <c r="FY425" i="1"/>
  <c r="FO425" i="1"/>
  <c r="EY425" i="1"/>
  <c r="ET425" i="1"/>
  <c r="ES425" i="1"/>
  <c r="ER425" i="1"/>
  <c r="EQ425" i="1"/>
  <c r="FE425" i="1" s="1"/>
  <c r="EP425" i="1"/>
  <c r="EO425" i="1"/>
  <c r="EN425" i="1"/>
  <c r="EM425" i="1"/>
  <c r="EL425" i="1"/>
  <c r="EK425" i="1"/>
  <c r="EJ425" i="1"/>
  <c r="EI425" i="1"/>
  <c r="DT425" i="1"/>
  <c r="DH425" i="1"/>
  <c r="DG425" i="1"/>
  <c r="CB425" i="1"/>
  <c r="BU425" i="1"/>
  <c r="EZ425" i="1" s="1"/>
  <c r="BS425" i="1"/>
  <c r="BR425" i="1"/>
  <c r="BJ425" i="1"/>
  <c r="BH425" i="1"/>
  <c r="BA425" i="1"/>
  <c r="BB425" i="1" s="1"/>
  <c r="AR425" i="1"/>
  <c r="AS425" i="1" s="1"/>
  <c r="BW425" i="1" s="1"/>
  <c r="BX425" i="1" s="1"/>
  <c r="AJ425" i="1"/>
  <c r="AK425" i="1" s="1"/>
  <c r="AF425" i="1"/>
  <c r="CD425" i="1" s="1"/>
  <c r="U425" i="1"/>
  <c r="J425" i="1"/>
  <c r="H425" i="1"/>
  <c r="G425" i="1"/>
  <c r="C425" i="1"/>
  <c r="HX424" i="1"/>
  <c r="HV424" i="1"/>
  <c r="HJ424" i="1"/>
  <c r="HD424" i="1"/>
  <c r="HW424" i="1" s="1"/>
  <c r="GW424" i="1"/>
  <c r="GU424" i="1"/>
  <c r="GT424" i="1"/>
  <c r="GV424" i="1" s="1"/>
  <c r="GS424" i="1"/>
  <c r="GR424" i="1"/>
  <c r="GP424" i="1"/>
  <c r="GO424" i="1"/>
  <c r="GJ424" i="1"/>
  <c r="GH424" i="1"/>
  <c r="GE424" i="1"/>
  <c r="GD424" i="1"/>
  <c r="GC424" i="1"/>
  <c r="GB424" i="1"/>
  <c r="FY424" i="1"/>
  <c r="FO424" i="1"/>
  <c r="FF424" i="1"/>
  <c r="FE424" i="1"/>
  <c r="ES424" i="1"/>
  <c r="EQ424" i="1"/>
  <c r="EM424" i="1"/>
  <c r="EL424" i="1"/>
  <c r="EK424" i="1"/>
  <c r="EJ424" i="1"/>
  <c r="EI424" i="1"/>
  <c r="CD424" i="1"/>
  <c r="CT424" i="1" s="1"/>
  <c r="CB424" i="1"/>
  <c r="BV424" i="1"/>
  <c r="EU424" i="1" s="1"/>
  <c r="EV424" i="1" s="1"/>
  <c r="BU424" i="1"/>
  <c r="EZ424" i="1" s="1"/>
  <c r="BT424" i="1"/>
  <c r="BS424" i="1"/>
  <c r="BR424" i="1"/>
  <c r="BH424" i="1"/>
  <c r="BA424" i="1"/>
  <c r="HU424" i="1" s="1"/>
  <c r="AR424" i="1"/>
  <c r="AS424" i="1" s="1"/>
  <c r="AJ424" i="1"/>
  <c r="AK424" i="1" s="1"/>
  <c r="AI424" i="1"/>
  <c r="AH424" i="1"/>
  <c r="AG424" i="1"/>
  <c r="AF424" i="1"/>
  <c r="DG424" i="1" s="1"/>
  <c r="DL424" i="1" s="1"/>
  <c r="U424" i="1"/>
  <c r="J424" i="1"/>
  <c r="G424" i="1"/>
  <c r="H424" i="1" s="1"/>
  <c r="C424" i="1"/>
  <c r="HX423" i="1"/>
  <c r="HW423" i="1"/>
  <c r="HV423" i="1"/>
  <c r="HJ423" i="1"/>
  <c r="HD423" i="1"/>
  <c r="GX423" i="1"/>
  <c r="GW423" i="1"/>
  <c r="GT423" i="1"/>
  <c r="GV423" i="1" s="1"/>
  <c r="GS423" i="1"/>
  <c r="GU423" i="1" s="1"/>
  <c r="GP423" i="1"/>
  <c r="GO423" i="1"/>
  <c r="GJ423" i="1"/>
  <c r="GH423" i="1"/>
  <c r="GE423" i="1"/>
  <c r="GD423" i="1"/>
  <c r="GC423" i="1"/>
  <c r="GB423" i="1"/>
  <c r="FY423" i="1"/>
  <c r="FO423" i="1"/>
  <c r="FF423" i="1"/>
  <c r="FE423" i="1"/>
  <c r="EQ423" i="1"/>
  <c r="EM423" i="1"/>
  <c r="EL423" i="1"/>
  <c r="EK423" i="1"/>
  <c r="EJ423" i="1"/>
  <c r="EI423" i="1"/>
  <c r="CB423" i="1"/>
  <c r="BV423" i="1"/>
  <c r="BU423" i="1"/>
  <c r="EZ423" i="1" s="1"/>
  <c r="BR423" i="1"/>
  <c r="BH423" i="1"/>
  <c r="BA423" i="1"/>
  <c r="BT423" i="1" s="1"/>
  <c r="AR423" i="1"/>
  <c r="AS423" i="1" s="1"/>
  <c r="BW423" i="1" s="1"/>
  <c r="BX423" i="1" s="1"/>
  <c r="AJ423" i="1"/>
  <c r="AK423" i="1" s="1"/>
  <c r="AF423" i="1"/>
  <c r="U423" i="1"/>
  <c r="J423" i="1"/>
  <c r="G423" i="1"/>
  <c r="H423" i="1" s="1"/>
  <c r="C423" i="1"/>
  <c r="HX422" i="1"/>
  <c r="HV422" i="1"/>
  <c r="HJ422" i="1"/>
  <c r="HD422" i="1"/>
  <c r="HW422" i="1" s="1"/>
  <c r="GW422" i="1"/>
  <c r="GU422" i="1"/>
  <c r="GT422" i="1"/>
  <c r="GV422" i="1" s="1"/>
  <c r="GS422" i="1"/>
  <c r="GP422" i="1"/>
  <c r="GO422" i="1"/>
  <c r="GJ422" i="1"/>
  <c r="GH422" i="1"/>
  <c r="GE422" i="1"/>
  <c r="GD422" i="1"/>
  <c r="GC422" i="1"/>
  <c r="GB422" i="1"/>
  <c r="FY422" i="1"/>
  <c r="FO422" i="1"/>
  <c r="EQ422" i="1"/>
  <c r="FE422" i="1" s="1"/>
  <c r="EM422" i="1"/>
  <c r="EL422" i="1"/>
  <c r="EK422" i="1"/>
  <c r="EJ422" i="1"/>
  <c r="EI422" i="1"/>
  <c r="CB422" i="1"/>
  <c r="BR422" i="1"/>
  <c r="BH422" i="1"/>
  <c r="BA422" i="1"/>
  <c r="BV422" i="1" s="1"/>
  <c r="AR422" i="1"/>
  <c r="AS422" i="1" s="1"/>
  <c r="BW422" i="1" s="1"/>
  <c r="BX422" i="1" s="1"/>
  <c r="AK422" i="1"/>
  <c r="AJ422" i="1"/>
  <c r="AI422" i="1"/>
  <c r="AH422" i="1"/>
  <c r="AG422" i="1"/>
  <c r="AF422" i="1"/>
  <c r="U422" i="1"/>
  <c r="J422" i="1"/>
  <c r="G422" i="1"/>
  <c r="H422" i="1" s="1"/>
  <c r="C422" i="1"/>
  <c r="HX421" i="1"/>
  <c r="HV421" i="1"/>
  <c r="HJ421" i="1"/>
  <c r="HD421" i="1"/>
  <c r="GT421" i="1" s="1"/>
  <c r="GV421" i="1" s="1"/>
  <c r="GX421" i="1"/>
  <c r="GW421" i="1"/>
  <c r="GU421" i="1"/>
  <c r="GS421" i="1"/>
  <c r="GP421" i="1"/>
  <c r="GO421" i="1"/>
  <c r="GJ421" i="1"/>
  <c r="GH421" i="1"/>
  <c r="GE421" i="1"/>
  <c r="GD421" i="1"/>
  <c r="GC421" i="1"/>
  <c r="GB421" i="1"/>
  <c r="GA421" i="1"/>
  <c r="FZ421" i="1"/>
  <c r="FY421" i="1"/>
  <c r="FO421" i="1"/>
  <c r="ER421" i="1"/>
  <c r="EQ421" i="1"/>
  <c r="FE421" i="1" s="1"/>
  <c r="EP421" i="1"/>
  <c r="EO421" i="1"/>
  <c r="EN421" i="1"/>
  <c r="EM421" i="1"/>
  <c r="EL421" i="1"/>
  <c r="EK421" i="1"/>
  <c r="EJ421" i="1"/>
  <c r="EI421" i="1"/>
  <c r="DL421" i="1"/>
  <c r="DI421" i="1"/>
  <c r="CB421" i="1"/>
  <c r="FF421" i="1" s="1"/>
  <c r="BV421" i="1"/>
  <c r="FB421" i="1" s="1"/>
  <c r="BU421" i="1"/>
  <c r="EZ421" i="1" s="1"/>
  <c r="BT421" i="1"/>
  <c r="BS421" i="1"/>
  <c r="BR421" i="1"/>
  <c r="BH421" i="1"/>
  <c r="BA421" i="1"/>
  <c r="ET421" i="1" s="1"/>
  <c r="AR421" i="1"/>
  <c r="AS421" i="1" s="1"/>
  <c r="AJ421" i="1"/>
  <c r="AK421" i="1" s="1"/>
  <c r="AI421" i="1"/>
  <c r="AH421" i="1"/>
  <c r="AF421" i="1"/>
  <c r="DG421" i="1" s="1"/>
  <c r="DW421" i="1" s="1"/>
  <c r="U421" i="1"/>
  <c r="J421" i="1"/>
  <c r="G421" i="1"/>
  <c r="H421" i="1" s="1"/>
  <c r="C421" i="1"/>
  <c r="HX420" i="1"/>
  <c r="HW420" i="1"/>
  <c r="HV420" i="1"/>
  <c r="HJ420" i="1"/>
  <c r="HD420" i="1"/>
  <c r="GX420" i="1"/>
  <c r="GW420" i="1"/>
  <c r="GT420" i="1"/>
  <c r="GV420" i="1" s="1"/>
  <c r="GS420" i="1"/>
  <c r="GU420" i="1" s="1"/>
  <c r="GP420" i="1"/>
  <c r="GO420" i="1"/>
  <c r="GJ420" i="1"/>
  <c r="GH420" i="1"/>
  <c r="GE420" i="1"/>
  <c r="GD420" i="1"/>
  <c r="GC420" i="1"/>
  <c r="GB420" i="1"/>
  <c r="FY420" i="1"/>
  <c r="FO420" i="1"/>
  <c r="FF420" i="1"/>
  <c r="FE420" i="1"/>
  <c r="EQ420" i="1"/>
  <c r="EM420" i="1"/>
  <c r="EL420" i="1"/>
  <c r="EK420" i="1"/>
  <c r="EJ420" i="1"/>
  <c r="EI420" i="1"/>
  <c r="CB420" i="1"/>
  <c r="BW420" i="1"/>
  <c r="BX420" i="1" s="1"/>
  <c r="BV420" i="1"/>
  <c r="BU420" i="1"/>
  <c r="EZ420" i="1" s="1"/>
  <c r="BR420" i="1"/>
  <c r="BH420" i="1"/>
  <c r="BA420" i="1"/>
  <c r="BT420" i="1" s="1"/>
  <c r="AR420" i="1"/>
  <c r="AS420" i="1" s="1"/>
  <c r="AJ420" i="1"/>
  <c r="AK420" i="1" s="1"/>
  <c r="AG420" i="1"/>
  <c r="AF420" i="1"/>
  <c r="U420" i="1"/>
  <c r="J420" i="1"/>
  <c r="G420" i="1"/>
  <c r="H420" i="1" s="1"/>
  <c r="C420" i="1"/>
  <c r="HX419" i="1"/>
  <c r="HV419" i="1"/>
  <c r="HJ419" i="1"/>
  <c r="HD419" i="1"/>
  <c r="HW419" i="1" s="1"/>
  <c r="GW419" i="1"/>
  <c r="GT419" i="1"/>
  <c r="GV419" i="1" s="1"/>
  <c r="GS419" i="1"/>
  <c r="GU419" i="1" s="1"/>
  <c r="GP419" i="1"/>
  <c r="GO419" i="1"/>
  <c r="GJ419" i="1"/>
  <c r="GH419" i="1"/>
  <c r="GE419" i="1"/>
  <c r="GD419" i="1"/>
  <c r="GC419" i="1"/>
  <c r="GB419" i="1"/>
  <c r="FY419" i="1"/>
  <c r="FO419" i="1"/>
  <c r="EQ419" i="1"/>
  <c r="EM419" i="1"/>
  <c r="EL419" i="1"/>
  <c r="EK419" i="1"/>
  <c r="EJ419" i="1"/>
  <c r="EI419" i="1"/>
  <c r="CB419" i="1"/>
  <c r="FF419" i="1" s="1"/>
  <c r="BW419" i="1"/>
  <c r="BX419" i="1" s="1"/>
  <c r="BR419" i="1"/>
  <c r="BH419" i="1"/>
  <c r="BA419" i="1"/>
  <c r="AR419" i="1"/>
  <c r="AS419" i="1" s="1"/>
  <c r="AJ419" i="1"/>
  <c r="AK419" i="1" s="1"/>
  <c r="AI419" i="1"/>
  <c r="AH419" i="1"/>
  <c r="AG419" i="1"/>
  <c r="AF419" i="1"/>
  <c r="U419" i="1"/>
  <c r="J419" i="1"/>
  <c r="G419" i="1"/>
  <c r="H419" i="1" s="1"/>
  <c r="C419" i="1"/>
  <c r="HX418" i="1"/>
  <c r="HV418" i="1"/>
  <c r="HJ418" i="1"/>
  <c r="HD418" i="1"/>
  <c r="GT418" i="1" s="1"/>
  <c r="GV418" i="1" s="1"/>
  <c r="GX418" i="1"/>
  <c r="GW418" i="1"/>
  <c r="GU418" i="1"/>
  <c r="GS418" i="1"/>
  <c r="GP418" i="1"/>
  <c r="GO418" i="1"/>
  <c r="GJ418" i="1"/>
  <c r="GH418" i="1"/>
  <c r="GE418" i="1"/>
  <c r="GD418" i="1"/>
  <c r="GC418" i="1"/>
  <c r="GB418" i="1"/>
  <c r="GA418" i="1"/>
  <c r="FZ418" i="1"/>
  <c r="FY418" i="1"/>
  <c r="FO418" i="1"/>
  <c r="ER418" i="1"/>
  <c r="EQ418" i="1"/>
  <c r="FE418" i="1" s="1"/>
  <c r="EP418" i="1"/>
  <c r="EO418" i="1"/>
  <c r="EN418" i="1"/>
  <c r="EM418" i="1"/>
  <c r="EL418" i="1"/>
  <c r="EK418" i="1"/>
  <c r="EJ418" i="1"/>
  <c r="EI418" i="1"/>
  <c r="DT418" i="1"/>
  <c r="CB418" i="1"/>
  <c r="FF418" i="1" s="1"/>
  <c r="BU418" i="1"/>
  <c r="BR418" i="1"/>
  <c r="BH418" i="1"/>
  <c r="BJ418" i="1" s="1"/>
  <c r="BA418" i="1"/>
  <c r="AR418" i="1"/>
  <c r="AS418" i="1" s="1"/>
  <c r="AJ418" i="1"/>
  <c r="AK418" i="1" s="1"/>
  <c r="AF418" i="1"/>
  <c r="U418" i="1"/>
  <c r="J418" i="1"/>
  <c r="G418" i="1"/>
  <c r="H418" i="1" s="1"/>
  <c r="C418" i="1"/>
  <c r="HX417" i="1"/>
  <c r="HV417" i="1"/>
  <c r="HJ417" i="1"/>
  <c r="HD417" i="1"/>
  <c r="HW417" i="1" s="1"/>
  <c r="GW417" i="1"/>
  <c r="GV417" i="1"/>
  <c r="GT417" i="1"/>
  <c r="GS417" i="1"/>
  <c r="GU417" i="1" s="1"/>
  <c r="GP417" i="1"/>
  <c r="GO417" i="1"/>
  <c r="GJ417" i="1"/>
  <c r="GH417" i="1"/>
  <c r="GE417" i="1"/>
  <c r="GD417" i="1"/>
  <c r="GC417" i="1"/>
  <c r="GB417" i="1"/>
  <c r="FY417" i="1"/>
  <c r="FO417" i="1"/>
  <c r="EQ417" i="1"/>
  <c r="FE417" i="1" s="1"/>
  <c r="EM417" i="1"/>
  <c r="EL417" i="1"/>
  <c r="EK417" i="1"/>
  <c r="EJ417" i="1"/>
  <c r="EI417" i="1"/>
  <c r="CB417" i="1"/>
  <c r="BR417" i="1"/>
  <c r="BH417" i="1"/>
  <c r="BA417" i="1"/>
  <c r="AR417" i="1"/>
  <c r="AS417" i="1" s="1"/>
  <c r="BW417" i="1" s="1"/>
  <c r="BX417" i="1" s="1"/>
  <c r="AJ417" i="1"/>
  <c r="AK417" i="1" s="1"/>
  <c r="AF417" i="1"/>
  <c r="U417" i="1"/>
  <c r="J417" i="1"/>
  <c r="G417" i="1"/>
  <c r="H417" i="1" s="1"/>
  <c r="C417" i="1"/>
  <c r="HX416" i="1"/>
  <c r="HV416" i="1"/>
  <c r="HJ416" i="1"/>
  <c r="HD416" i="1"/>
  <c r="GT416" i="1" s="1"/>
  <c r="GX416" i="1"/>
  <c r="GW416" i="1"/>
  <c r="GV416" i="1"/>
  <c r="GU416" i="1"/>
  <c r="GS416" i="1"/>
  <c r="GP416" i="1"/>
  <c r="GO416" i="1"/>
  <c r="GJ416" i="1"/>
  <c r="GH416" i="1"/>
  <c r="GE416" i="1"/>
  <c r="GD416" i="1"/>
  <c r="GC416" i="1"/>
  <c r="GB416" i="1"/>
  <c r="FY416" i="1"/>
  <c r="FO416" i="1"/>
  <c r="EQ416" i="1"/>
  <c r="FE416" i="1" s="1"/>
  <c r="EM416" i="1"/>
  <c r="EL416" i="1"/>
  <c r="EK416" i="1"/>
  <c r="EJ416" i="1"/>
  <c r="EI416" i="1"/>
  <c r="CD416" i="1"/>
  <c r="CB416" i="1"/>
  <c r="BR416" i="1"/>
  <c r="BH416" i="1"/>
  <c r="BA416" i="1"/>
  <c r="ET416" i="1" s="1"/>
  <c r="AR416" i="1"/>
  <c r="AS416" i="1" s="1"/>
  <c r="AJ416" i="1"/>
  <c r="AK416" i="1" s="1"/>
  <c r="AI416" i="1"/>
  <c r="AH416" i="1" s="1"/>
  <c r="AF416" i="1"/>
  <c r="AG416" i="1" s="1"/>
  <c r="U416" i="1"/>
  <c r="J416" i="1"/>
  <c r="G416" i="1"/>
  <c r="H416" i="1" s="1"/>
  <c r="C416" i="1"/>
  <c r="HX415" i="1"/>
  <c r="HV415" i="1"/>
  <c r="HJ415" i="1"/>
  <c r="HD415" i="1"/>
  <c r="GX415" i="1"/>
  <c r="GW415" i="1"/>
  <c r="GS415" i="1"/>
  <c r="GU415" i="1" s="1"/>
  <c r="GP415" i="1"/>
  <c r="GO415" i="1"/>
  <c r="GJ415" i="1"/>
  <c r="GH415" i="1"/>
  <c r="GE415" i="1"/>
  <c r="GD415" i="1"/>
  <c r="GC415" i="1"/>
  <c r="GB415" i="1"/>
  <c r="FY415" i="1"/>
  <c r="FO415" i="1"/>
  <c r="FE415" i="1"/>
  <c r="ET415" i="1"/>
  <c r="ES415" i="1"/>
  <c r="EQ415" i="1"/>
  <c r="EM415" i="1"/>
  <c r="EL415" i="1"/>
  <c r="EK415" i="1"/>
  <c r="EJ415" i="1"/>
  <c r="EI415" i="1"/>
  <c r="CI415" i="1"/>
  <c r="CF415" i="1"/>
  <c r="CE415" i="1"/>
  <c r="CD415" i="1"/>
  <c r="CT415" i="1" s="1"/>
  <c r="CB415" i="1"/>
  <c r="FF415" i="1" s="1"/>
  <c r="BS415" i="1"/>
  <c r="FR415" i="1" s="1"/>
  <c r="BR415" i="1"/>
  <c r="BH415" i="1"/>
  <c r="BA415" i="1"/>
  <c r="BY415" i="1" s="1"/>
  <c r="AR415" i="1"/>
  <c r="AS415" i="1" s="1"/>
  <c r="BW415" i="1" s="1"/>
  <c r="BX415" i="1" s="1"/>
  <c r="AJ415" i="1"/>
  <c r="AK415" i="1" s="1"/>
  <c r="AF415" i="1"/>
  <c r="AI415" i="1" s="1"/>
  <c r="AH415" i="1" s="1"/>
  <c r="U415" i="1"/>
  <c r="J415" i="1"/>
  <c r="G415" i="1"/>
  <c r="H415" i="1" s="1"/>
  <c r="C415" i="1"/>
  <c r="HX414" i="1"/>
  <c r="HV414" i="1"/>
  <c r="HU414" i="1"/>
  <c r="HJ414" i="1"/>
  <c r="HD414" i="1"/>
  <c r="GW414" i="1"/>
  <c r="GU414" i="1"/>
  <c r="GS414" i="1"/>
  <c r="GP414" i="1"/>
  <c r="GO414" i="1"/>
  <c r="GJ414" i="1"/>
  <c r="GH414" i="1"/>
  <c r="GE414" i="1"/>
  <c r="GD414" i="1"/>
  <c r="GC414" i="1"/>
  <c r="GB414" i="1"/>
  <c r="GA414" i="1"/>
  <c r="FZ414" i="1"/>
  <c r="FY414" i="1"/>
  <c r="FO414" i="1"/>
  <c r="FE414" i="1"/>
  <c r="ER414" i="1"/>
  <c r="EQ414" i="1"/>
  <c r="EP414" i="1"/>
  <c r="EO414" i="1"/>
  <c r="EN414" i="1"/>
  <c r="EM414" i="1"/>
  <c r="EL414" i="1"/>
  <c r="EK414" i="1"/>
  <c r="EJ414" i="1"/>
  <c r="EI414" i="1"/>
  <c r="CB414" i="1"/>
  <c r="FF414" i="1" s="1"/>
  <c r="BX414" i="1"/>
  <c r="BR414" i="1"/>
  <c r="BH414" i="1"/>
  <c r="BA414" i="1"/>
  <c r="AR414" i="1"/>
  <c r="AS414" i="1" s="1"/>
  <c r="BW414" i="1" s="1"/>
  <c r="AJ414" i="1"/>
  <c r="AK414" i="1" s="1"/>
  <c r="AF414" i="1"/>
  <c r="DG414" i="1" s="1"/>
  <c r="U414" i="1"/>
  <c r="J414" i="1"/>
  <c r="G414" i="1"/>
  <c r="H414" i="1" s="1"/>
  <c r="C414" i="1"/>
  <c r="HX413" i="1"/>
  <c r="HV413" i="1"/>
  <c r="HJ413" i="1"/>
  <c r="HD413" i="1"/>
  <c r="GT413" i="1" s="1"/>
  <c r="GX413" i="1"/>
  <c r="GW413" i="1"/>
  <c r="GV413" i="1"/>
  <c r="GU413" i="1"/>
  <c r="GS413" i="1"/>
  <c r="GP413" i="1"/>
  <c r="GO413" i="1"/>
  <c r="GJ413" i="1"/>
  <c r="GH413" i="1"/>
  <c r="GE413" i="1"/>
  <c r="GD413" i="1"/>
  <c r="GC413" i="1"/>
  <c r="GB413" i="1"/>
  <c r="FY413" i="1"/>
  <c r="FO413" i="1"/>
  <c r="ET413" i="1"/>
  <c r="EQ413" i="1"/>
  <c r="EM413" i="1"/>
  <c r="EL413" i="1"/>
  <c r="EK413" i="1"/>
  <c r="EJ413" i="1"/>
  <c r="EI413" i="1"/>
  <c r="CD413" i="1"/>
  <c r="CB413" i="1"/>
  <c r="FF413" i="1" s="1"/>
  <c r="BR413" i="1"/>
  <c r="BH413" i="1"/>
  <c r="BA413" i="1"/>
  <c r="ES413" i="1" s="1"/>
  <c r="AR413" i="1"/>
  <c r="AS413" i="1" s="1"/>
  <c r="AK413" i="1"/>
  <c r="AJ413" i="1"/>
  <c r="AI413" i="1"/>
  <c r="AH413" i="1"/>
  <c r="AF413" i="1"/>
  <c r="AG413" i="1" s="1"/>
  <c r="U413" i="1"/>
  <c r="J413" i="1"/>
  <c r="G413" i="1"/>
  <c r="H413" i="1" s="1"/>
  <c r="C413" i="1"/>
  <c r="HX412" i="1"/>
  <c r="HV412" i="1"/>
  <c r="HJ412" i="1"/>
  <c r="HD412" i="1"/>
  <c r="GX412" i="1"/>
  <c r="GW412" i="1"/>
  <c r="GS412" i="1"/>
  <c r="GU412" i="1" s="1"/>
  <c r="GP412" i="1"/>
  <c r="GO412" i="1"/>
  <c r="GJ412" i="1"/>
  <c r="GH412" i="1"/>
  <c r="GE412" i="1"/>
  <c r="GD412" i="1"/>
  <c r="GC412" i="1"/>
  <c r="GB412" i="1"/>
  <c r="FY412" i="1"/>
  <c r="FO412" i="1"/>
  <c r="ET412" i="1"/>
  <c r="ES412" i="1"/>
  <c r="EQ412" i="1"/>
  <c r="EM412" i="1"/>
  <c r="EL412" i="1"/>
  <c r="EK412" i="1"/>
  <c r="EJ412" i="1"/>
  <c r="EI412" i="1"/>
  <c r="CD412" i="1"/>
  <c r="CB412" i="1"/>
  <c r="FF412" i="1" s="1"/>
  <c r="BS412" i="1"/>
  <c r="FR412" i="1" s="1"/>
  <c r="BR412" i="1"/>
  <c r="BH412" i="1"/>
  <c r="BA412" i="1"/>
  <c r="BY412" i="1" s="1"/>
  <c r="AS412" i="1"/>
  <c r="BW412" i="1" s="1"/>
  <c r="BX412" i="1" s="1"/>
  <c r="AR412" i="1"/>
  <c r="AJ412" i="1"/>
  <c r="AK412" i="1" s="1"/>
  <c r="AF412" i="1"/>
  <c r="AI412" i="1" s="1"/>
  <c r="AH412" i="1" s="1"/>
  <c r="U412" i="1"/>
  <c r="J412" i="1"/>
  <c r="G412" i="1"/>
  <c r="H412" i="1" s="1"/>
  <c r="C412" i="1"/>
  <c r="HX411" i="1"/>
  <c r="HV411" i="1"/>
  <c r="HJ411" i="1"/>
  <c r="HD411" i="1"/>
  <c r="GW411" i="1"/>
  <c r="GU411" i="1"/>
  <c r="GS411" i="1"/>
  <c r="GP411" i="1"/>
  <c r="GO411" i="1"/>
  <c r="GJ411" i="1"/>
  <c r="GH411" i="1"/>
  <c r="GE411" i="1"/>
  <c r="GD411" i="1"/>
  <c r="GC411" i="1"/>
  <c r="GB411" i="1"/>
  <c r="GA411" i="1"/>
  <c r="FZ411" i="1"/>
  <c r="FY411" i="1"/>
  <c r="FO411" i="1"/>
  <c r="FE411" i="1"/>
  <c r="ER411" i="1"/>
  <c r="EQ411" i="1"/>
  <c r="EP411" i="1"/>
  <c r="EO411" i="1"/>
  <c r="EN411" i="1"/>
  <c r="EM411" i="1"/>
  <c r="EL411" i="1"/>
  <c r="EK411" i="1"/>
  <c r="EJ411" i="1"/>
  <c r="EI411" i="1"/>
  <c r="DT411" i="1"/>
  <c r="CB411" i="1"/>
  <c r="FF411" i="1" s="1"/>
  <c r="BR411" i="1"/>
  <c r="BH411" i="1"/>
  <c r="BJ411" i="1" s="1"/>
  <c r="BA411" i="1"/>
  <c r="AR411" i="1"/>
  <c r="AS411" i="1" s="1"/>
  <c r="AK411" i="1"/>
  <c r="AJ411" i="1"/>
  <c r="AF411" i="1"/>
  <c r="U411" i="1"/>
  <c r="J411" i="1"/>
  <c r="G411" i="1"/>
  <c r="H411" i="1" s="1"/>
  <c r="C411" i="1"/>
  <c r="HX410" i="1"/>
  <c r="HV410" i="1"/>
  <c r="HJ410" i="1"/>
  <c r="HD410" i="1"/>
  <c r="GW410" i="1"/>
  <c r="GS410" i="1"/>
  <c r="GU410" i="1" s="1"/>
  <c r="GP410" i="1"/>
  <c r="GO410" i="1"/>
  <c r="GJ410" i="1"/>
  <c r="GH410" i="1"/>
  <c r="GE410" i="1"/>
  <c r="GD410" i="1"/>
  <c r="GC410" i="1"/>
  <c r="GB410" i="1"/>
  <c r="FY410" i="1"/>
  <c r="FO410" i="1"/>
  <c r="FF410" i="1"/>
  <c r="FE410" i="1"/>
  <c r="ET410" i="1"/>
  <c r="EQ410" i="1"/>
  <c r="EM410" i="1"/>
  <c r="EL410" i="1"/>
  <c r="EK410" i="1"/>
  <c r="EJ410" i="1"/>
  <c r="EI410" i="1"/>
  <c r="CF410" i="1"/>
  <c r="CE410" i="1"/>
  <c r="CB410" i="1"/>
  <c r="BR410" i="1"/>
  <c r="BH410" i="1"/>
  <c r="BA410" i="1"/>
  <c r="ES410" i="1" s="1"/>
  <c r="AR410" i="1"/>
  <c r="AS410" i="1" s="1"/>
  <c r="AK410" i="1"/>
  <c r="AJ410" i="1"/>
  <c r="AF410" i="1"/>
  <c r="CD410" i="1" s="1"/>
  <c r="CT410" i="1" s="1"/>
  <c r="U410" i="1"/>
  <c r="J410" i="1"/>
  <c r="G410" i="1"/>
  <c r="H410" i="1" s="1"/>
  <c r="C410" i="1"/>
  <c r="HX409" i="1"/>
  <c r="HV409" i="1"/>
  <c r="HU409" i="1"/>
  <c r="HJ409" i="1"/>
  <c r="HD409" i="1"/>
  <c r="GW409" i="1"/>
  <c r="GU409" i="1"/>
  <c r="GS409" i="1"/>
  <c r="GP409" i="1"/>
  <c r="GO409" i="1"/>
  <c r="GJ409" i="1"/>
  <c r="GH409" i="1"/>
  <c r="GE409" i="1"/>
  <c r="GD409" i="1"/>
  <c r="GC409" i="1"/>
  <c r="GB409" i="1"/>
  <c r="FY409" i="1"/>
  <c r="FO409" i="1"/>
  <c r="FE409" i="1"/>
  <c r="EQ409" i="1"/>
  <c r="EM409" i="1"/>
  <c r="EL409" i="1"/>
  <c r="EK409" i="1"/>
  <c r="EJ409" i="1"/>
  <c r="EI409" i="1"/>
  <c r="DG409" i="1"/>
  <c r="CT409" i="1"/>
  <c r="CI409" i="1"/>
  <c r="CD409" i="1"/>
  <c r="CF409" i="1" s="1"/>
  <c r="CB409" i="1"/>
  <c r="FF409" i="1" s="1"/>
  <c r="BR409" i="1"/>
  <c r="BH409" i="1"/>
  <c r="BB409" i="1"/>
  <c r="BA409" i="1"/>
  <c r="AS409" i="1"/>
  <c r="AR409" i="1"/>
  <c r="AJ409" i="1"/>
  <c r="AK409" i="1" s="1"/>
  <c r="AI409" i="1"/>
  <c r="AH409" i="1"/>
  <c r="AG409" i="1"/>
  <c r="AF409" i="1"/>
  <c r="U409" i="1"/>
  <c r="J409" i="1"/>
  <c r="H409" i="1"/>
  <c r="G409" i="1"/>
  <c r="C409" i="1"/>
  <c r="HX408" i="1"/>
  <c r="HW408" i="1"/>
  <c r="HV408" i="1"/>
  <c r="HU408" i="1"/>
  <c r="HJ408" i="1"/>
  <c r="HD408" i="1"/>
  <c r="GX408" i="1"/>
  <c r="GW408" i="1"/>
  <c r="GV408" i="1"/>
  <c r="GT408" i="1"/>
  <c r="GS408" i="1"/>
  <c r="GU408" i="1" s="1"/>
  <c r="GP408" i="1"/>
  <c r="GO408" i="1"/>
  <c r="GJ408" i="1"/>
  <c r="GH408" i="1"/>
  <c r="GE408" i="1"/>
  <c r="GD408" i="1"/>
  <c r="GC408" i="1"/>
  <c r="GB408" i="1"/>
  <c r="FY408" i="1"/>
  <c r="FO408" i="1"/>
  <c r="FF408" i="1"/>
  <c r="FE408" i="1"/>
  <c r="EZ408" i="1"/>
  <c r="EY408" i="1"/>
  <c r="EQ408" i="1"/>
  <c r="EM408" i="1"/>
  <c r="EL408" i="1"/>
  <c r="EK408" i="1"/>
  <c r="FA408" i="1" s="1"/>
  <c r="EJ408" i="1"/>
  <c r="EI408" i="1"/>
  <c r="DH408" i="1"/>
  <c r="DG408" i="1"/>
  <c r="CB408" i="1"/>
  <c r="BV408" i="1"/>
  <c r="BU408" i="1"/>
  <c r="BR408" i="1"/>
  <c r="BH408" i="1"/>
  <c r="BB408" i="1"/>
  <c r="BA408" i="1"/>
  <c r="AR408" i="1"/>
  <c r="AS408" i="1" s="1"/>
  <c r="BW408" i="1" s="1"/>
  <c r="BX408" i="1" s="1"/>
  <c r="AJ408" i="1"/>
  <c r="AK408" i="1" s="1"/>
  <c r="AF408" i="1"/>
  <c r="ET408" i="1" s="1"/>
  <c r="U408" i="1"/>
  <c r="J408" i="1"/>
  <c r="G408" i="1"/>
  <c r="H408" i="1" s="1"/>
  <c r="C408" i="1"/>
  <c r="HX407" i="1"/>
  <c r="HW407" i="1"/>
  <c r="HV407" i="1"/>
  <c r="HJ407" i="1"/>
  <c r="HD407" i="1"/>
  <c r="GX407" i="1" s="1"/>
  <c r="GW407" i="1"/>
  <c r="GU407" i="1"/>
  <c r="GT407" i="1"/>
  <c r="GV407" i="1" s="1"/>
  <c r="GS407" i="1"/>
  <c r="GP407" i="1"/>
  <c r="GO407" i="1"/>
  <c r="GK407" i="1"/>
  <c r="GY407" i="1" s="1"/>
  <c r="GJ407" i="1"/>
  <c r="GH407" i="1"/>
  <c r="GE407" i="1"/>
  <c r="GD407" i="1"/>
  <c r="GC407" i="1"/>
  <c r="GB407" i="1"/>
  <c r="GA407" i="1"/>
  <c r="FZ407" i="1"/>
  <c r="FY407" i="1"/>
  <c r="FR407" i="1"/>
  <c r="FO407" i="1"/>
  <c r="FF407" i="1"/>
  <c r="ET407" i="1"/>
  <c r="ER407" i="1"/>
  <c r="EQ407" i="1"/>
  <c r="EP407" i="1"/>
  <c r="FC407" i="1" s="1"/>
  <c r="EO407" i="1"/>
  <c r="EN407" i="1"/>
  <c r="EM407" i="1"/>
  <c r="EL407" i="1"/>
  <c r="EK407" i="1"/>
  <c r="EJ407" i="1"/>
  <c r="EI407" i="1"/>
  <c r="DG407" i="1"/>
  <c r="DW407" i="1" s="1"/>
  <c r="CD407" i="1"/>
  <c r="CB407" i="1"/>
  <c r="FE407" i="1" s="1"/>
  <c r="BS407" i="1"/>
  <c r="GF407" i="1" s="1"/>
  <c r="BR407" i="1"/>
  <c r="BH407" i="1"/>
  <c r="BA407" i="1"/>
  <c r="CA407" i="1" s="1"/>
  <c r="FD407" i="1" s="1"/>
  <c r="AS407" i="1"/>
  <c r="AR407" i="1"/>
  <c r="AK407" i="1"/>
  <c r="AJ407" i="1"/>
  <c r="AF407" i="1"/>
  <c r="AI407" i="1" s="1"/>
  <c r="AH407" i="1" s="1"/>
  <c r="U407" i="1"/>
  <c r="J407" i="1"/>
  <c r="G407" i="1"/>
  <c r="H407" i="1" s="1"/>
  <c r="C407" i="1"/>
  <c r="HX406" i="1"/>
  <c r="HV406" i="1"/>
  <c r="HJ406" i="1"/>
  <c r="HD406" i="1"/>
  <c r="GW406" i="1"/>
  <c r="GU406" i="1"/>
  <c r="GS406" i="1"/>
  <c r="GP406" i="1"/>
  <c r="GO406" i="1"/>
  <c r="GJ406" i="1"/>
  <c r="GH406" i="1"/>
  <c r="GE406" i="1"/>
  <c r="GD406" i="1"/>
  <c r="GC406" i="1"/>
  <c r="GB406" i="1"/>
  <c r="FY406" i="1"/>
  <c r="FO406" i="1"/>
  <c r="FE406" i="1"/>
  <c r="EQ406" i="1"/>
  <c r="EM406" i="1"/>
  <c r="EL406" i="1"/>
  <c r="EK406" i="1"/>
  <c r="EJ406" i="1"/>
  <c r="EI406" i="1"/>
  <c r="DG406" i="1"/>
  <c r="CT406" i="1"/>
  <c r="CI406" i="1"/>
  <c r="CD406" i="1"/>
  <c r="CF406" i="1" s="1"/>
  <c r="CB406" i="1"/>
  <c r="FF406" i="1" s="1"/>
  <c r="BR406" i="1"/>
  <c r="BH406" i="1"/>
  <c r="BA406" i="1"/>
  <c r="AS406" i="1"/>
  <c r="AR406" i="1"/>
  <c r="AJ406" i="1"/>
  <c r="AK406" i="1" s="1"/>
  <c r="AI406" i="1"/>
  <c r="AH406" i="1"/>
  <c r="AG406" i="1"/>
  <c r="AF406" i="1"/>
  <c r="U406" i="1"/>
  <c r="J406" i="1"/>
  <c r="H406" i="1"/>
  <c r="G406" i="1"/>
  <c r="C406" i="1"/>
  <c r="HX405" i="1"/>
  <c r="HW405" i="1"/>
  <c r="HV405" i="1"/>
  <c r="HU405" i="1"/>
  <c r="HJ405" i="1"/>
  <c r="HD405" i="1"/>
  <c r="GX405" i="1"/>
  <c r="GW405" i="1"/>
  <c r="GV405" i="1"/>
  <c r="GT405" i="1"/>
  <c r="GS405" i="1"/>
  <c r="GU405" i="1" s="1"/>
  <c r="GP405" i="1"/>
  <c r="GO405" i="1"/>
  <c r="GJ405" i="1"/>
  <c r="GH405" i="1"/>
  <c r="GE405" i="1"/>
  <c r="GD405" i="1"/>
  <c r="GC405" i="1"/>
  <c r="GB405" i="1"/>
  <c r="FY405" i="1"/>
  <c r="FO405" i="1"/>
  <c r="FF405" i="1"/>
  <c r="FE405" i="1"/>
  <c r="EZ405" i="1"/>
  <c r="EY405" i="1"/>
  <c r="EQ405" i="1"/>
  <c r="EM405" i="1"/>
  <c r="EL405" i="1"/>
  <c r="EK405" i="1"/>
  <c r="FA405" i="1" s="1"/>
  <c r="EJ405" i="1"/>
  <c r="EI405" i="1"/>
  <c r="DI405" i="1"/>
  <c r="DG405" i="1"/>
  <c r="CB405" i="1"/>
  <c r="BV405" i="1"/>
  <c r="BU405" i="1"/>
  <c r="BR405" i="1"/>
  <c r="BH405" i="1"/>
  <c r="BB405" i="1"/>
  <c r="BA405" i="1"/>
  <c r="AR405" i="1"/>
  <c r="AS405" i="1" s="1"/>
  <c r="BW405" i="1" s="1"/>
  <c r="BX405" i="1" s="1"/>
  <c r="AJ405" i="1"/>
  <c r="AK405" i="1" s="1"/>
  <c r="AF405" i="1"/>
  <c r="ET405" i="1" s="1"/>
  <c r="U405" i="1"/>
  <c r="J405" i="1"/>
  <c r="G405" i="1"/>
  <c r="H405" i="1" s="1"/>
  <c r="C405" i="1"/>
  <c r="HX404" i="1"/>
  <c r="HW404" i="1"/>
  <c r="HV404" i="1"/>
  <c r="HJ404" i="1"/>
  <c r="HD404" i="1"/>
  <c r="GX404" i="1" s="1"/>
  <c r="GW404" i="1"/>
  <c r="GU404" i="1"/>
  <c r="GT404" i="1"/>
  <c r="GV404" i="1" s="1"/>
  <c r="GS404" i="1"/>
  <c r="GP404" i="1"/>
  <c r="GO404" i="1"/>
  <c r="GJ404" i="1"/>
  <c r="GH404" i="1"/>
  <c r="GE404" i="1"/>
  <c r="GD404" i="1"/>
  <c r="GC404" i="1"/>
  <c r="GB404" i="1"/>
  <c r="GA404" i="1"/>
  <c r="FZ404" i="1"/>
  <c r="FY404" i="1"/>
  <c r="FO404" i="1"/>
  <c r="FF404" i="1"/>
  <c r="FE404" i="1"/>
  <c r="ER404" i="1"/>
  <c r="EQ404" i="1"/>
  <c r="EP404" i="1"/>
  <c r="EO404" i="1"/>
  <c r="EN404" i="1"/>
  <c r="EM404" i="1"/>
  <c r="EL404" i="1"/>
  <c r="EK404" i="1"/>
  <c r="EJ404" i="1"/>
  <c r="EI404" i="1"/>
  <c r="DT404" i="1"/>
  <c r="DI404" i="1"/>
  <c r="DH404" i="1"/>
  <c r="DG404" i="1"/>
  <c r="DW404" i="1" s="1"/>
  <c r="CF404" i="1"/>
  <c r="CE404" i="1"/>
  <c r="CD404" i="1"/>
  <c r="CB404" i="1"/>
  <c r="BR404" i="1"/>
  <c r="BH404" i="1"/>
  <c r="BJ404" i="1" s="1"/>
  <c r="BB404" i="1"/>
  <c r="BA404" i="1"/>
  <c r="AS404" i="1"/>
  <c r="AR404" i="1"/>
  <c r="AJ404" i="1"/>
  <c r="AK404" i="1" s="1"/>
  <c r="AI404" i="1"/>
  <c r="AH404" i="1"/>
  <c r="AF404" i="1"/>
  <c r="AG404" i="1" s="1"/>
  <c r="U404" i="1"/>
  <c r="J404" i="1"/>
  <c r="H404" i="1"/>
  <c r="G404" i="1"/>
  <c r="C404" i="1"/>
  <c r="HX403" i="1"/>
  <c r="HW403" i="1"/>
  <c r="HV403" i="1"/>
  <c r="HU403" i="1"/>
  <c r="HJ403" i="1"/>
  <c r="HD403" i="1"/>
  <c r="GX403" i="1"/>
  <c r="GW403" i="1"/>
  <c r="GV403" i="1"/>
  <c r="GT403" i="1"/>
  <c r="GS403" i="1"/>
  <c r="GU403" i="1" s="1"/>
  <c r="GP403" i="1"/>
  <c r="GO403" i="1"/>
  <c r="GJ403" i="1"/>
  <c r="GH403" i="1"/>
  <c r="GE403" i="1"/>
  <c r="GD403" i="1"/>
  <c r="GC403" i="1"/>
  <c r="GB403" i="1"/>
  <c r="FY403" i="1"/>
  <c r="FO403" i="1"/>
  <c r="FF403" i="1"/>
  <c r="FE403" i="1"/>
  <c r="EZ403" i="1"/>
  <c r="EY403" i="1"/>
  <c r="EQ403" i="1"/>
  <c r="EM403" i="1"/>
  <c r="EL403" i="1"/>
  <c r="EK403" i="1"/>
  <c r="FA403" i="1" s="1"/>
  <c r="EJ403" i="1"/>
  <c r="EI403" i="1"/>
  <c r="DG403" i="1"/>
  <c r="CB403" i="1"/>
  <c r="BV403" i="1"/>
  <c r="EU403" i="1" s="1"/>
  <c r="EV403" i="1" s="1"/>
  <c r="BU403" i="1"/>
  <c r="BR403" i="1"/>
  <c r="BH403" i="1"/>
  <c r="BB403" i="1"/>
  <c r="BA403" i="1"/>
  <c r="ET403" i="1" s="1"/>
  <c r="AR403" i="1"/>
  <c r="AS403" i="1" s="1"/>
  <c r="BW403" i="1" s="1"/>
  <c r="BX403" i="1" s="1"/>
  <c r="AJ403" i="1"/>
  <c r="AK403" i="1" s="1"/>
  <c r="AF403" i="1"/>
  <c r="ES403" i="1" s="1"/>
  <c r="U403" i="1"/>
  <c r="J403" i="1"/>
  <c r="G403" i="1"/>
  <c r="H403" i="1" s="1"/>
  <c r="C403" i="1"/>
  <c r="HX402" i="1"/>
  <c r="HW402" i="1"/>
  <c r="HV402" i="1"/>
  <c r="HJ402" i="1"/>
  <c r="HD402" i="1"/>
  <c r="GX402" i="1" s="1"/>
  <c r="GW402" i="1"/>
  <c r="GU402" i="1"/>
  <c r="GT402" i="1"/>
  <c r="GV402" i="1" s="1"/>
  <c r="GS402" i="1"/>
  <c r="GP402" i="1"/>
  <c r="GO402" i="1"/>
  <c r="GJ402" i="1"/>
  <c r="GH402" i="1"/>
  <c r="GE402" i="1"/>
  <c r="GD402" i="1"/>
  <c r="GC402" i="1"/>
  <c r="GB402" i="1"/>
  <c r="FY402" i="1"/>
  <c r="FO402" i="1"/>
  <c r="FF402" i="1"/>
  <c r="FE402" i="1"/>
  <c r="EZ402" i="1"/>
  <c r="EQ402" i="1"/>
  <c r="EM402" i="1"/>
  <c r="EL402" i="1"/>
  <c r="EK402" i="1"/>
  <c r="EJ402" i="1"/>
  <c r="EY402" i="1" s="1"/>
  <c r="EI402" i="1"/>
  <c r="DW402" i="1"/>
  <c r="DL402" i="1"/>
  <c r="DI402" i="1"/>
  <c r="CB402" i="1"/>
  <c r="BU402" i="1"/>
  <c r="BT402" i="1"/>
  <c r="BS402" i="1"/>
  <c r="BR402" i="1"/>
  <c r="BH402" i="1"/>
  <c r="BA402" i="1"/>
  <c r="HU402" i="1" s="1"/>
  <c r="AR402" i="1"/>
  <c r="AS402" i="1" s="1"/>
  <c r="BW402" i="1" s="1"/>
  <c r="BX402" i="1" s="1"/>
  <c r="AJ402" i="1"/>
  <c r="AK402" i="1" s="1"/>
  <c r="AG402" i="1"/>
  <c r="AF402" i="1"/>
  <c r="DG402" i="1" s="1"/>
  <c r="DH402" i="1" s="1"/>
  <c r="U402" i="1"/>
  <c r="J402" i="1"/>
  <c r="G402" i="1"/>
  <c r="H402" i="1" s="1"/>
  <c r="C402" i="1"/>
  <c r="HX401" i="1"/>
  <c r="HV401" i="1"/>
  <c r="HJ401" i="1"/>
  <c r="HD401" i="1"/>
  <c r="HW401" i="1" s="1"/>
  <c r="GW401" i="1"/>
  <c r="GV401" i="1"/>
  <c r="GT401" i="1"/>
  <c r="GS401" i="1"/>
  <c r="GU401" i="1" s="1"/>
  <c r="GP401" i="1"/>
  <c r="GO401" i="1"/>
  <c r="GJ401" i="1"/>
  <c r="GH401" i="1"/>
  <c r="GE401" i="1"/>
  <c r="GD401" i="1"/>
  <c r="GC401" i="1"/>
  <c r="GB401" i="1"/>
  <c r="FY401" i="1"/>
  <c r="FO401" i="1"/>
  <c r="FF401" i="1"/>
  <c r="FE401" i="1"/>
  <c r="FB401" i="1"/>
  <c r="EQ401" i="1"/>
  <c r="EM401" i="1"/>
  <c r="EL401" i="1"/>
  <c r="EK401" i="1"/>
  <c r="EJ401" i="1"/>
  <c r="EY401" i="1" s="1"/>
  <c r="EI401" i="1"/>
  <c r="DW401" i="1"/>
  <c r="CD401" i="1"/>
  <c r="CT401" i="1" s="1"/>
  <c r="CB401" i="1"/>
  <c r="BV401" i="1"/>
  <c r="BU401" i="1"/>
  <c r="BT401" i="1"/>
  <c r="BR401" i="1"/>
  <c r="BH401" i="1"/>
  <c r="BA401" i="1"/>
  <c r="BS401" i="1" s="1"/>
  <c r="AR401" i="1"/>
  <c r="AS401" i="1" s="1"/>
  <c r="AJ401" i="1"/>
  <c r="AK401" i="1" s="1"/>
  <c r="AI401" i="1"/>
  <c r="AH401" i="1" s="1"/>
  <c r="AF401" i="1"/>
  <c r="DG401" i="1" s="1"/>
  <c r="U401" i="1"/>
  <c r="J401" i="1"/>
  <c r="H401" i="1"/>
  <c r="G401" i="1"/>
  <c r="C401" i="1"/>
  <c r="HX400" i="1"/>
  <c r="HV400" i="1"/>
  <c r="HJ400" i="1"/>
  <c r="HD400" i="1"/>
  <c r="HW400" i="1" s="1"/>
  <c r="GX400" i="1"/>
  <c r="GW400" i="1"/>
  <c r="GT400" i="1"/>
  <c r="GV400" i="1" s="1"/>
  <c r="GS400" i="1"/>
  <c r="GU400" i="1" s="1"/>
  <c r="GP400" i="1"/>
  <c r="GO400" i="1"/>
  <c r="GJ400" i="1"/>
  <c r="GH400" i="1"/>
  <c r="GE400" i="1"/>
  <c r="GD400" i="1"/>
  <c r="GC400" i="1"/>
  <c r="GB400" i="1"/>
  <c r="GA400" i="1"/>
  <c r="FZ400" i="1"/>
  <c r="FY400" i="1"/>
  <c r="FO400" i="1"/>
  <c r="EY400" i="1"/>
  <c r="ET400" i="1"/>
  <c r="ES400" i="1"/>
  <c r="ER400" i="1"/>
  <c r="EQ400" i="1"/>
  <c r="EP400" i="1"/>
  <c r="EO400" i="1"/>
  <c r="EN400" i="1"/>
  <c r="EM400" i="1"/>
  <c r="EL400" i="1"/>
  <c r="EK400" i="1"/>
  <c r="FA400" i="1" s="1"/>
  <c r="EJ400" i="1"/>
  <c r="EI400" i="1"/>
  <c r="DG400" i="1"/>
  <c r="CT400" i="1"/>
  <c r="CI400" i="1"/>
  <c r="CB400" i="1"/>
  <c r="FF400" i="1" s="1"/>
  <c r="BV400" i="1"/>
  <c r="FB400" i="1" s="1"/>
  <c r="BU400" i="1"/>
  <c r="EZ400" i="1" s="1"/>
  <c r="BR400" i="1"/>
  <c r="BH400" i="1"/>
  <c r="BB400" i="1"/>
  <c r="BA400" i="1"/>
  <c r="HU400" i="1" s="1"/>
  <c r="AR400" i="1"/>
  <c r="AS400" i="1" s="1"/>
  <c r="BW400" i="1" s="1"/>
  <c r="BX400" i="1" s="1"/>
  <c r="AJ400" i="1"/>
  <c r="AK400" i="1" s="1"/>
  <c r="AF400" i="1"/>
  <c r="CD400" i="1" s="1"/>
  <c r="U400" i="1"/>
  <c r="J400" i="1"/>
  <c r="G400" i="1"/>
  <c r="H400" i="1" s="1"/>
  <c r="C400" i="1"/>
  <c r="HX399" i="1"/>
  <c r="HW399" i="1"/>
  <c r="HV399" i="1"/>
  <c r="HJ399" i="1"/>
  <c r="HD399" i="1"/>
  <c r="GX399" i="1" s="1"/>
  <c r="GW399" i="1"/>
  <c r="GU399" i="1"/>
  <c r="GT399" i="1"/>
  <c r="GV399" i="1" s="1"/>
  <c r="GS399" i="1"/>
  <c r="GP399" i="1"/>
  <c r="GO399" i="1"/>
  <c r="GK399" i="1"/>
  <c r="GY399" i="1" s="1"/>
  <c r="GJ399" i="1"/>
  <c r="GH399" i="1"/>
  <c r="GE399" i="1"/>
  <c r="GD399" i="1"/>
  <c r="GC399" i="1"/>
  <c r="GB399" i="1"/>
  <c r="FY399" i="1"/>
  <c r="FO399" i="1"/>
  <c r="FE399" i="1"/>
  <c r="EZ399" i="1"/>
  <c r="EQ399" i="1"/>
  <c r="EM399" i="1"/>
  <c r="EL399" i="1"/>
  <c r="EK399" i="1"/>
  <c r="EJ399" i="1"/>
  <c r="EI399" i="1"/>
  <c r="DW399" i="1"/>
  <c r="DI399" i="1"/>
  <c r="CB399" i="1"/>
  <c r="FF399" i="1" s="1"/>
  <c r="BU399" i="1"/>
  <c r="EY399" i="1" s="1"/>
  <c r="BT399" i="1"/>
  <c r="BS399" i="1"/>
  <c r="BR399" i="1"/>
  <c r="BH399" i="1"/>
  <c r="BA399" i="1"/>
  <c r="HU399" i="1" s="1"/>
  <c r="AR399" i="1"/>
  <c r="AS399" i="1" s="1"/>
  <c r="BW399" i="1" s="1"/>
  <c r="BX399" i="1" s="1"/>
  <c r="AJ399" i="1"/>
  <c r="AK399" i="1" s="1"/>
  <c r="AG399" i="1"/>
  <c r="AF399" i="1"/>
  <c r="DG399" i="1" s="1"/>
  <c r="DH399" i="1" s="1"/>
  <c r="U399" i="1"/>
  <c r="J399" i="1"/>
  <c r="H399" i="1"/>
  <c r="G399" i="1"/>
  <c r="C399" i="1"/>
  <c r="HX398" i="1"/>
  <c r="HV398" i="1"/>
  <c r="HJ398" i="1"/>
  <c r="HD398" i="1"/>
  <c r="HW398" i="1" s="1"/>
  <c r="GE398" i="1"/>
  <c r="GD398" i="1"/>
  <c r="GC398" i="1"/>
  <c r="GB398" i="1"/>
  <c r="FY398" i="1"/>
  <c r="FO398" i="1"/>
  <c r="EQ398" i="1"/>
  <c r="EM398" i="1"/>
  <c r="EL398" i="1"/>
  <c r="EK398" i="1"/>
  <c r="EJ398" i="1"/>
  <c r="EI398" i="1"/>
  <c r="CT398" i="1"/>
  <c r="CI398" i="1"/>
  <c r="CD398" i="1"/>
  <c r="CF398" i="1" s="1"/>
  <c r="CB398" i="1"/>
  <c r="FF398" i="1" s="1"/>
  <c r="BR398" i="1"/>
  <c r="BH398" i="1"/>
  <c r="BA398" i="1"/>
  <c r="BW398" i="1" s="1"/>
  <c r="BX398" i="1" s="1"/>
  <c r="AS398" i="1"/>
  <c r="AR398" i="1"/>
  <c r="AJ398" i="1"/>
  <c r="AK398" i="1" s="1"/>
  <c r="AI398" i="1"/>
  <c r="AH398" i="1"/>
  <c r="AG398" i="1"/>
  <c r="AF398" i="1"/>
  <c r="DG398" i="1" s="1"/>
  <c r="U398" i="1"/>
  <c r="J398" i="1"/>
  <c r="G398" i="1"/>
  <c r="H398" i="1" s="1"/>
  <c r="C398" i="1"/>
  <c r="HX397" i="1"/>
  <c r="HV397" i="1"/>
  <c r="HU397" i="1"/>
  <c r="HJ397" i="1"/>
  <c r="HD397" i="1"/>
  <c r="HW397" i="1" s="1"/>
  <c r="GE397" i="1"/>
  <c r="GD397" i="1"/>
  <c r="GC397" i="1"/>
  <c r="GB397" i="1"/>
  <c r="GA397" i="1"/>
  <c r="FZ397" i="1"/>
  <c r="FY397" i="1"/>
  <c r="FO397" i="1"/>
  <c r="FF397" i="1"/>
  <c r="ER397" i="1"/>
  <c r="EQ397" i="1"/>
  <c r="FE397" i="1" s="1"/>
  <c r="EP397" i="1"/>
  <c r="EO397" i="1"/>
  <c r="EN397" i="1"/>
  <c r="EM397" i="1"/>
  <c r="EL397" i="1"/>
  <c r="EK397" i="1"/>
  <c r="EJ397" i="1"/>
  <c r="EI397" i="1"/>
  <c r="CB397" i="1"/>
  <c r="BR397" i="1"/>
  <c r="BH397" i="1"/>
  <c r="BA397" i="1"/>
  <c r="BW397" i="1" s="1"/>
  <c r="BX397" i="1" s="1"/>
  <c r="AS397" i="1"/>
  <c r="AR397" i="1"/>
  <c r="AJ397" i="1"/>
  <c r="AK397" i="1" s="1"/>
  <c r="AI397" i="1"/>
  <c r="AG397" i="1"/>
  <c r="AF397" i="1"/>
  <c r="AE397" i="1"/>
  <c r="AB397" i="1"/>
  <c r="J397" i="1"/>
  <c r="G397" i="1"/>
  <c r="H397" i="1" s="1"/>
  <c r="C397" i="1"/>
  <c r="HX396" i="1"/>
  <c r="HV396" i="1"/>
  <c r="HJ396" i="1"/>
  <c r="HD396" i="1"/>
  <c r="HW396" i="1" s="1"/>
  <c r="GE396" i="1"/>
  <c r="GD396" i="1"/>
  <c r="GC396" i="1"/>
  <c r="GB396" i="1"/>
  <c r="FY396" i="1"/>
  <c r="FO396" i="1"/>
  <c r="FE396" i="1"/>
  <c r="EQ396" i="1"/>
  <c r="EM396" i="1"/>
  <c r="EL396" i="1"/>
  <c r="EK396" i="1"/>
  <c r="EJ396" i="1"/>
  <c r="EI396" i="1"/>
  <c r="DG396" i="1"/>
  <c r="CT396" i="1"/>
  <c r="CI396" i="1"/>
  <c r="CB396" i="1"/>
  <c r="FF396" i="1" s="1"/>
  <c r="BR396" i="1"/>
  <c r="BH396" i="1"/>
  <c r="BA396" i="1"/>
  <c r="AS396" i="1"/>
  <c r="AR396" i="1"/>
  <c r="AJ396" i="1"/>
  <c r="AK396" i="1" s="1"/>
  <c r="AG396" i="1"/>
  <c r="AF396" i="1"/>
  <c r="CD396" i="1" s="1"/>
  <c r="AE396" i="1"/>
  <c r="AB396" i="1"/>
  <c r="AI396" i="1" s="1"/>
  <c r="J396" i="1"/>
  <c r="H396" i="1"/>
  <c r="G396" i="1"/>
  <c r="C396" i="1"/>
  <c r="HX395" i="1"/>
  <c r="HW395" i="1"/>
  <c r="HV395" i="1"/>
  <c r="HU395" i="1"/>
  <c r="HJ395" i="1"/>
  <c r="HD395" i="1"/>
  <c r="GE395" i="1"/>
  <c r="GD395" i="1"/>
  <c r="GC395" i="1"/>
  <c r="GB395" i="1"/>
  <c r="FY395" i="1"/>
  <c r="FO395" i="1"/>
  <c r="FF395" i="1"/>
  <c r="FE395" i="1"/>
  <c r="FB395" i="1"/>
  <c r="ES395" i="1"/>
  <c r="EQ395" i="1"/>
  <c r="EM395" i="1"/>
  <c r="EL395" i="1"/>
  <c r="EK395" i="1"/>
  <c r="FA395" i="1" s="1"/>
  <c r="EJ395" i="1"/>
  <c r="EY395" i="1" s="1"/>
  <c r="EI395" i="1"/>
  <c r="DW395" i="1"/>
  <c r="CD395" i="1"/>
  <c r="CT395" i="1" s="1"/>
  <c r="CB395" i="1"/>
  <c r="BV395" i="1"/>
  <c r="EU395" i="1" s="1"/>
  <c r="EV395" i="1" s="1"/>
  <c r="BU395" i="1"/>
  <c r="BT395" i="1"/>
  <c r="BR395" i="1"/>
  <c r="BH395" i="1"/>
  <c r="BA395" i="1"/>
  <c r="BS395" i="1" s="1"/>
  <c r="AR395" i="1"/>
  <c r="AS395" i="1" s="1"/>
  <c r="AG395" i="1"/>
  <c r="AF395" i="1"/>
  <c r="DG395" i="1" s="1"/>
  <c r="AE395" i="1"/>
  <c r="AB395" i="1"/>
  <c r="J395" i="1"/>
  <c r="H395" i="1"/>
  <c r="G395" i="1"/>
  <c r="C395" i="1"/>
  <c r="HX394" i="1"/>
  <c r="HV394" i="1"/>
  <c r="HJ394" i="1"/>
  <c r="HD394" i="1"/>
  <c r="HW394" i="1" s="1"/>
  <c r="GE394" i="1"/>
  <c r="GD394" i="1"/>
  <c r="GC394" i="1"/>
  <c r="GB394" i="1"/>
  <c r="FY394" i="1"/>
  <c r="FO394" i="1"/>
  <c r="EY394" i="1"/>
  <c r="ET394" i="1"/>
  <c r="ES394" i="1"/>
  <c r="EQ394" i="1"/>
  <c r="FE394" i="1" s="1"/>
  <c r="EM394" i="1"/>
  <c r="EL394" i="1"/>
  <c r="EK394" i="1"/>
  <c r="EJ394" i="1"/>
  <c r="EI394" i="1"/>
  <c r="DG394" i="1"/>
  <c r="DW394" i="1" s="1"/>
  <c r="CD394" i="1"/>
  <c r="CB394" i="1"/>
  <c r="BU394" i="1"/>
  <c r="EZ394" i="1" s="1"/>
  <c r="BR394" i="1"/>
  <c r="BH394" i="1"/>
  <c r="BB394" i="1"/>
  <c r="BA394" i="1"/>
  <c r="AR394" i="1"/>
  <c r="AS394" i="1" s="1"/>
  <c r="AK394" i="1"/>
  <c r="AJ394" i="1"/>
  <c r="AI394" i="1"/>
  <c r="AF394" i="1"/>
  <c r="AG394" i="1" s="1"/>
  <c r="AE394" i="1"/>
  <c r="AB394" i="1"/>
  <c r="J394" i="1"/>
  <c r="G394" i="1"/>
  <c r="H394" i="1" s="1"/>
  <c r="C394" i="1"/>
  <c r="HX393" i="1"/>
  <c r="HV393" i="1"/>
  <c r="HJ393" i="1"/>
  <c r="HD393" i="1"/>
  <c r="HW393" i="1" s="1"/>
  <c r="GE393" i="1"/>
  <c r="GD393" i="1"/>
  <c r="GC393" i="1"/>
  <c r="GB393" i="1"/>
  <c r="GA393" i="1"/>
  <c r="FZ393" i="1"/>
  <c r="FY393" i="1"/>
  <c r="FO393" i="1"/>
  <c r="ES393" i="1"/>
  <c r="ER393" i="1"/>
  <c r="EQ393" i="1"/>
  <c r="EP393" i="1"/>
  <c r="EO393" i="1"/>
  <c r="EN393" i="1"/>
  <c r="EM393" i="1"/>
  <c r="EL393" i="1"/>
  <c r="EK393" i="1"/>
  <c r="EJ393" i="1"/>
  <c r="EY393" i="1" s="1"/>
  <c r="EI393" i="1"/>
  <c r="CT393" i="1"/>
  <c r="CI393" i="1"/>
  <c r="CD393" i="1"/>
  <c r="CF393" i="1" s="1"/>
  <c r="CB393" i="1"/>
  <c r="FF393" i="1" s="1"/>
  <c r="BU393" i="1"/>
  <c r="EZ393" i="1" s="1"/>
  <c r="BR393" i="1"/>
  <c r="BH393" i="1"/>
  <c r="BB393" i="1"/>
  <c r="BA393" i="1"/>
  <c r="AR393" i="1"/>
  <c r="AS393" i="1" s="1"/>
  <c r="AJ393" i="1"/>
  <c r="AK393" i="1" s="1"/>
  <c r="AI393" i="1"/>
  <c r="AF393" i="1"/>
  <c r="AG393" i="1" s="1"/>
  <c r="AE393" i="1"/>
  <c r="AB393" i="1"/>
  <c r="J393" i="1"/>
  <c r="G393" i="1"/>
  <c r="H393" i="1" s="1"/>
  <c r="C393" i="1"/>
  <c r="HX392" i="1"/>
  <c r="HV392" i="1"/>
  <c r="HJ392" i="1"/>
  <c r="HD392" i="1"/>
  <c r="HW392" i="1" s="1"/>
  <c r="GR392" i="1"/>
  <c r="GF392" i="1"/>
  <c r="GE392" i="1"/>
  <c r="GD392" i="1"/>
  <c r="GC392" i="1"/>
  <c r="GB392" i="1"/>
  <c r="FY392" i="1"/>
  <c r="FO392" i="1"/>
  <c r="FK392" i="1"/>
  <c r="FF392" i="1"/>
  <c r="FE392" i="1"/>
  <c r="EZ392" i="1"/>
  <c r="EY392" i="1"/>
  <c r="ES392" i="1"/>
  <c r="EQ392" i="1"/>
  <c r="EM392" i="1"/>
  <c r="EL392" i="1"/>
  <c r="EK392" i="1"/>
  <c r="FA392" i="1" s="1"/>
  <c r="EJ392" i="1"/>
  <c r="EI392" i="1"/>
  <c r="DI392" i="1"/>
  <c r="DH392" i="1"/>
  <c r="DG392" i="1"/>
  <c r="CD392" i="1"/>
  <c r="CT392" i="1" s="1"/>
  <c r="CB392" i="1"/>
  <c r="BW392" i="1"/>
  <c r="BX392" i="1" s="1"/>
  <c r="BV392" i="1"/>
  <c r="EU392" i="1" s="1"/>
  <c r="EV392" i="1" s="1"/>
  <c r="BU392" i="1"/>
  <c r="BS392" i="1"/>
  <c r="FR392" i="1" s="1"/>
  <c r="BR392" i="1"/>
  <c r="BH392" i="1"/>
  <c r="BB392" i="1"/>
  <c r="BA392" i="1"/>
  <c r="ET392" i="1" s="1"/>
  <c r="AS392" i="1"/>
  <c r="AR392" i="1"/>
  <c r="AF392" i="1"/>
  <c r="AG392" i="1" s="1"/>
  <c r="AE392" i="1"/>
  <c r="AB392" i="1"/>
  <c r="AJ392" i="1" s="1"/>
  <c r="AK392" i="1" s="1"/>
  <c r="J392" i="1"/>
  <c r="G392" i="1"/>
  <c r="H392" i="1" s="1"/>
  <c r="C392" i="1"/>
  <c r="HX391" i="1"/>
  <c r="HW391" i="1"/>
  <c r="HV391" i="1"/>
  <c r="HJ391" i="1"/>
  <c r="HD391" i="1"/>
  <c r="GE391" i="1"/>
  <c r="GD391" i="1"/>
  <c r="GC391" i="1"/>
  <c r="GB391" i="1"/>
  <c r="FY391" i="1"/>
  <c r="FO391" i="1"/>
  <c r="FF391" i="1"/>
  <c r="EQ391" i="1"/>
  <c r="EM391" i="1"/>
  <c r="EL391" i="1"/>
  <c r="EK391" i="1"/>
  <c r="EJ391" i="1"/>
  <c r="EY391" i="1" s="1"/>
  <c r="EI391" i="1"/>
  <c r="CB391" i="1"/>
  <c r="FE391" i="1" s="1"/>
  <c r="BV391" i="1"/>
  <c r="BU391" i="1"/>
  <c r="EZ391" i="1" s="1"/>
  <c r="BR391" i="1"/>
  <c r="BH391" i="1"/>
  <c r="BA391" i="1"/>
  <c r="HU391" i="1" s="1"/>
  <c r="AR391" i="1"/>
  <c r="AS391" i="1" s="1"/>
  <c r="AF391" i="1"/>
  <c r="BW391" i="1" s="1"/>
  <c r="BX391" i="1" s="1"/>
  <c r="AE391" i="1"/>
  <c r="AB391" i="1"/>
  <c r="J391" i="1"/>
  <c r="G391" i="1"/>
  <c r="H391" i="1" s="1"/>
  <c r="C391" i="1"/>
  <c r="HX390" i="1"/>
  <c r="HV390" i="1"/>
  <c r="HJ390" i="1"/>
  <c r="HD390" i="1"/>
  <c r="HW390" i="1" s="1"/>
  <c r="GE390" i="1"/>
  <c r="GD390" i="1"/>
  <c r="GC390" i="1"/>
  <c r="GB390" i="1"/>
  <c r="GA390" i="1"/>
  <c r="FZ390" i="1"/>
  <c r="FY390" i="1"/>
  <c r="FO390" i="1"/>
  <c r="EZ390" i="1"/>
  <c r="EY390" i="1"/>
  <c r="ER390" i="1"/>
  <c r="EQ390" i="1"/>
  <c r="EP390" i="1"/>
  <c r="EO390" i="1"/>
  <c r="EN390" i="1"/>
  <c r="EM390" i="1"/>
  <c r="EL390" i="1"/>
  <c r="EK390" i="1"/>
  <c r="EJ390" i="1"/>
  <c r="EI390" i="1"/>
  <c r="CB390" i="1"/>
  <c r="FF390" i="1" s="1"/>
  <c r="BU390" i="1"/>
  <c r="BR390" i="1"/>
  <c r="BH390" i="1"/>
  <c r="BA390" i="1"/>
  <c r="BT390" i="1" s="1"/>
  <c r="AR390" i="1"/>
  <c r="AS390" i="1" s="1"/>
  <c r="AF390" i="1"/>
  <c r="AE390" i="1"/>
  <c r="AB390" i="1"/>
  <c r="J390" i="1"/>
  <c r="G390" i="1"/>
  <c r="H390" i="1" s="1"/>
  <c r="C390" i="1"/>
  <c r="HX389" i="1"/>
  <c r="HV389" i="1"/>
  <c r="HJ389" i="1"/>
  <c r="HD389" i="1"/>
  <c r="HW389" i="1" s="1"/>
  <c r="GE389" i="1"/>
  <c r="GD389" i="1"/>
  <c r="GC389" i="1"/>
  <c r="GB389" i="1"/>
  <c r="FY389" i="1"/>
  <c r="FO389" i="1"/>
  <c r="ET389" i="1"/>
  <c r="EQ389" i="1"/>
  <c r="FE389" i="1" s="1"/>
  <c r="EM389" i="1"/>
  <c r="EL389" i="1"/>
  <c r="EK389" i="1"/>
  <c r="EJ389" i="1"/>
  <c r="EI389" i="1"/>
  <c r="CT389" i="1"/>
  <c r="CI389" i="1"/>
  <c r="CF389" i="1"/>
  <c r="CE389" i="1"/>
  <c r="CD389" i="1"/>
  <c r="CB389" i="1"/>
  <c r="FF389" i="1" s="1"/>
  <c r="BS389" i="1"/>
  <c r="FR389" i="1" s="1"/>
  <c r="BR389" i="1"/>
  <c r="BH389" i="1"/>
  <c r="BA389" i="1"/>
  <c r="ES389" i="1" s="1"/>
  <c r="AS389" i="1"/>
  <c r="BW389" i="1" s="1"/>
  <c r="BX389" i="1" s="1"/>
  <c r="AR389" i="1"/>
  <c r="AK389" i="1"/>
  <c r="AJ389" i="1"/>
  <c r="AG389" i="1"/>
  <c r="AF389" i="1"/>
  <c r="DG389" i="1" s="1"/>
  <c r="AE389" i="1"/>
  <c r="AB389" i="1"/>
  <c r="AI389" i="1" s="1"/>
  <c r="J389" i="1"/>
  <c r="G389" i="1"/>
  <c r="H389" i="1" s="1"/>
  <c r="C389" i="1"/>
  <c r="HX388" i="1"/>
  <c r="HV388" i="1"/>
  <c r="HU388" i="1"/>
  <c r="HJ388" i="1"/>
  <c r="HD388" i="1"/>
  <c r="GW388" i="1"/>
  <c r="GU388" i="1"/>
  <c r="GS388" i="1"/>
  <c r="GP388" i="1"/>
  <c r="GO388" i="1"/>
  <c r="GJ388" i="1"/>
  <c r="GH388" i="1"/>
  <c r="GE388" i="1"/>
  <c r="GD388" i="1"/>
  <c r="GC388" i="1"/>
  <c r="GB388" i="1"/>
  <c r="FY388" i="1"/>
  <c r="FO388" i="1"/>
  <c r="FE388" i="1"/>
  <c r="EQ388" i="1"/>
  <c r="EM388" i="1"/>
  <c r="EL388" i="1"/>
  <c r="EK388" i="1"/>
  <c r="EJ388" i="1"/>
  <c r="EI388" i="1"/>
  <c r="DG388" i="1"/>
  <c r="CT388" i="1"/>
  <c r="CI388" i="1"/>
  <c r="CF388" i="1"/>
  <c r="CD388" i="1"/>
  <c r="CE388" i="1" s="1"/>
  <c r="CB388" i="1"/>
  <c r="FF388" i="1" s="1"/>
  <c r="BR388" i="1"/>
  <c r="BH388" i="1"/>
  <c r="BB388" i="1"/>
  <c r="BA388" i="1"/>
  <c r="AS388" i="1"/>
  <c r="AR388" i="1"/>
  <c r="AJ388" i="1"/>
  <c r="AK388" i="1" s="1"/>
  <c r="AG388" i="1"/>
  <c r="AF388" i="1"/>
  <c r="AE388" i="1"/>
  <c r="AB388" i="1"/>
  <c r="AI388" i="1" s="1"/>
  <c r="J388" i="1"/>
  <c r="H388" i="1"/>
  <c r="G388" i="1"/>
  <c r="C388" i="1"/>
  <c r="HX387" i="1"/>
  <c r="HW387" i="1"/>
  <c r="HV387" i="1"/>
  <c r="HU387" i="1"/>
  <c r="HJ387" i="1"/>
  <c r="HD387" i="1"/>
  <c r="GX387" i="1" s="1"/>
  <c r="GW387" i="1"/>
  <c r="GS387" i="1"/>
  <c r="GU387" i="1" s="1"/>
  <c r="GP387" i="1"/>
  <c r="GO387" i="1"/>
  <c r="GJ387" i="1"/>
  <c r="GH387" i="1"/>
  <c r="GE387" i="1"/>
  <c r="GD387" i="1"/>
  <c r="GC387" i="1"/>
  <c r="GB387" i="1"/>
  <c r="FY387" i="1"/>
  <c r="FO387" i="1"/>
  <c r="FF387" i="1"/>
  <c r="FE387" i="1"/>
  <c r="EZ387" i="1"/>
  <c r="EY387" i="1"/>
  <c r="ES387" i="1"/>
  <c r="EQ387" i="1"/>
  <c r="EM387" i="1"/>
  <c r="EL387" i="1"/>
  <c r="EK387" i="1"/>
  <c r="FA387" i="1" s="1"/>
  <c r="EJ387" i="1"/>
  <c r="EI387" i="1"/>
  <c r="DG387" i="1"/>
  <c r="CD387" i="1"/>
  <c r="CT387" i="1" s="1"/>
  <c r="CB387" i="1"/>
  <c r="BV387" i="1"/>
  <c r="EU387" i="1" s="1"/>
  <c r="EV387" i="1" s="1"/>
  <c r="BU387" i="1"/>
  <c r="BR387" i="1"/>
  <c r="BH387" i="1"/>
  <c r="BB387" i="1"/>
  <c r="BA387" i="1"/>
  <c r="ET387" i="1" s="1"/>
  <c r="AR387" i="1"/>
  <c r="AS387" i="1" s="1"/>
  <c r="BW387" i="1" s="1"/>
  <c r="BX387" i="1" s="1"/>
  <c r="AF387" i="1"/>
  <c r="AG387" i="1" s="1"/>
  <c r="AE387" i="1"/>
  <c r="AB387" i="1"/>
  <c r="AJ387" i="1" s="1"/>
  <c r="AK387" i="1" s="1"/>
  <c r="J387" i="1"/>
  <c r="G387" i="1"/>
  <c r="H387" i="1" s="1"/>
  <c r="C387" i="1"/>
  <c r="HX386" i="1"/>
  <c r="HW386" i="1"/>
  <c r="HV386" i="1"/>
  <c r="HJ386" i="1"/>
  <c r="HD386" i="1"/>
  <c r="GX386" i="1" s="1"/>
  <c r="GW386" i="1"/>
  <c r="GU386" i="1"/>
  <c r="GT386" i="1"/>
  <c r="GV386" i="1" s="1"/>
  <c r="GS386" i="1"/>
  <c r="GP386" i="1"/>
  <c r="GO386" i="1"/>
  <c r="GK386" i="1"/>
  <c r="GY386" i="1" s="1"/>
  <c r="GJ386" i="1"/>
  <c r="GH386" i="1"/>
  <c r="GE386" i="1"/>
  <c r="GD386" i="1"/>
  <c r="GC386" i="1"/>
  <c r="GB386" i="1"/>
  <c r="GA386" i="1"/>
  <c r="FZ386" i="1"/>
  <c r="FY386" i="1"/>
  <c r="FO386" i="1"/>
  <c r="FF386" i="1"/>
  <c r="ET386" i="1"/>
  <c r="ER386" i="1"/>
  <c r="EQ386" i="1"/>
  <c r="EP386" i="1"/>
  <c r="EO386" i="1"/>
  <c r="EN386" i="1"/>
  <c r="EM386" i="1"/>
  <c r="EL386" i="1"/>
  <c r="EK386" i="1"/>
  <c r="EJ386" i="1"/>
  <c r="EI386" i="1"/>
  <c r="DG386" i="1"/>
  <c r="DW386" i="1" s="1"/>
  <c r="CD386" i="1"/>
  <c r="CB386" i="1"/>
  <c r="FE386" i="1" s="1"/>
  <c r="BS386" i="1"/>
  <c r="GF386" i="1" s="1"/>
  <c r="BR386" i="1"/>
  <c r="BH386" i="1"/>
  <c r="BA386" i="1"/>
  <c r="CA386" i="1" s="1"/>
  <c r="FD386" i="1" s="1"/>
  <c r="AR386" i="1"/>
  <c r="AS386" i="1" s="1"/>
  <c r="BW386" i="1" s="1"/>
  <c r="BX386" i="1" s="1"/>
  <c r="AF386" i="1"/>
  <c r="AG386" i="1" s="1"/>
  <c r="AE386" i="1"/>
  <c r="AB386" i="1"/>
  <c r="AJ386" i="1" s="1"/>
  <c r="AK386" i="1" s="1"/>
  <c r="J386" i="1"/>
  <c r="G386" i="1"/>
  <c r="H386" i="1" s="1"/>
  <c r="C386" i="1"/>
  <c r="HX385" i="1"/>
  <c r="HV385" i="1"/>
  <c r="HJ385" i="1"/>
  <c r="HD385" i="1"/>
  <c r="GW385" i="1"/>
  <c r="GU385" i="1"/>
  <c r="GS385" i="1"/>
  <c r="GP385" i="1"/>
  <c r="GO385" i="1"/>
  <c r="GJ385" i="1"/>
  <c r="GH385" i="1"/>
  <c r="GE385" i="1"/>
  <c r="GD385" i="1"/>
  <c r="GC385" i="1"/>
  <c r="GB385" i="1"/>
  <c r="FY385" i="1"/>
  <c r="FO385" i="1"/>
  <c r="FE385" i="1"/>
  <c r="EQ385" i="1"/>
  <c r="EM385" i="1"/>
  <c r="EL385" i="1"/>
  <c r="EK385" i="1"/>
  <c r="EJ385" i="1"/>
  <c r="EI385" i="1"/>
  <c r="DG385" i="1"/>
  <c r="CB385" i="1"/>
  <c r="FF385" i="1" s="1"/>
  <c r="BR385" i="1"/>
  <c r="BH385" i="1"/>
  <c r="BA385" i="1"/>
  <c r="AS385" i="1"/>
  <c r="AR385" i="1"/>
  <c r="AG385" i="1"/>
  <c r="AF385" i="1"/>
  <c r="CD385" i="1" s="1"/>
  <c r="AE385" i="1"/>
  <c r="AB385" i="1"/>
  <c r="AJ385" i="1" s="1"/>
  <c r="AK385" i="1" s="1"/>
  <c r="J385" i="1"/>
  <c r="H385" i="1"/>
  <c r="G385" i="1"/>
  <c r="C385" i="1"/>
  <c r="HX384" i="1"/>
  <c r="HW384" i="1"/>
  <c r="HV384" i="1"/>
  <c r="HU384" i="1"/>
  <c r="HJ384" i="1"/>
  <c r="HD384" i="1"/>
  <c r="GX384" i="1" s="1"/>
  <c r="GW384" i="1"/>
  <c r="GS384" i="1"/>
  <c r="GU384" i="1" s="1"/>
  <c r="GP384" i="1"/>
  <c r="GO384" i="1"/>
  <c r="GJ384" i="1"/>
  <c r="GH384" i="1"/>
  <c r="GE384" i="1"/>
  <c r="GD384" i="1"/>
  <c r="GC384" i="1"/>
  <c r="GB384" i="1"/>
  <c r="FY384" i="1"/>
  <c r="FO384" i="1"/>
  <c r="FF384" i="1"/>
  <c r="ES384" i="1"/>
  <c r="EQ384" i="1"/>
  <c r="FE384" i="1" s="1"/>
  <c r="EM384" i="1"/>
  <c r="EL384" i="1"/>
  <c r="EK384" i="1"/>
  <c r="FA384" i="1" s="1"/>
  <c r="EJ384" i="1"/>
  <c r="EI384" i="1"/>
  <c r="DI384" i="1"/>
  <c r="DG384" i="1"/>
  <c r="CD384" i="1"/>
  <c r="CT384" i="1" s="1"/>
  <c r="CB384" i="1"/>
  <c r="BV384" i="1"/>
  <c r="EU384" i="1" s="1"/>
  <c r="EV384" i="1" s="1"/>
  <c r="BR384" i="1"/>
  <c r="BH384" i="1"/>
  <c r="BB384" i="1"/>
  <c r="BA384" i="1"/>
  <c r="ET384" i="1" s="1"/>
  <c r="AR384" i="1"/>
  <c r="AS384" i="1" s="1"/>
  <c r="BW384" i="1" s="1"/>
  <c r="BX384" i="1" s="1"/>
  <c r="AG384" i="1"/>
  <c r="AF384" i="1"/>
  <c r="AE384" i="1"/>
  <c r="AB384" i="1"/>
  <c r="AJ384" i="1" s="1"/>
  <c r="AK384" i="1" s="1"/>
  <c r="J384" i="1"/>
  <c r="G384" i="1"/>
  <c r="H384" i="1" s="1"/>
  <c r="C384" i="1"/>
  <c r="HX383" i="1"/>
  <c r="HW383" i="1"/>
  <c r="HV383" i="1"/>
  <c r="HJ383" i="1"/>
  <c r="HD383" i="1"/>
  <c r="GX383" i="1" s="1"/>
  <c r="GW383" i="1"/>
  <c r="GU383" i="1"/>
  <c r="GT383" i="1"/>
  <c r="GV383" i="1" s="1"/>
  <c r="GS383" i="1"/>
  <c r="GP383" i="1"/>
  <c r="GO383" i="1"/>
  <c r="GK383" i="1"/>
  <c r="GY383" i="1" s="1"/>
  <c r="GJ383" i="1"/>
  <c r="GH383" i="1"/>
  <c r="GE383" i="1"/>
  <c r="GD383" i="1"/>
  <c r="GC383" i="1"/>
  <c r="GB383" i="1"/>
  <c r="GA383" i="1"/>
  <c r="FZ383" i="1"/>
  <c r="FY383" i="1"/>
  <c r="FO383" i="1"/>
  <c r="ET383" i="1"/>
  <c r="ER383" i="1"/>
  <c r="EQ383" i="1"/>
  <c r="EP383" i="1"/>
  <c r="FC383" i="1" s="1"/>
  <c r="EO383" i="1"/>
  <c r="EN383" i="1"/>
  <c r="EM383" i="1"/>
  <c r="EL383" i="1"/>
  <c r="EK383" i="1"/>
  <c r="EJ383" i="1"/>
  <c r="EI383" i="1"/>
  <c r="DG383" i="1"/>
  <c r="DW383" i="1" s="1"/>
  <c r="CD383" i="1"/>
  <c r="CB383" i="1"/>
  <c r="FF383" i="1" s="1"/>
  <c r="BU383" i="1"/>
  <c r="EZ383" i="1" s="1"/>
  <c r="BS383" i="1"/>
  <c r="CA383" i="1" s="1"/>
  <c r="FD383" i="1" s="1"/>
  <c r="BR383" i="1"/>
  <c r="BH383" i="1"/>
  <c r="BA383" i="1"/>
  <c r="HU383" i="1" s="1"/>
  <c r="AR383" i="1"/>
  <c r="AS383" i="1" s="1"/>
  <c r="BW383" i="1" s="1"/>
  <c r="BX383" i="1" s="1"/>
  <c r="AK383" i="1"/>
  <c r="AJ383" i="1"/>
  <c r="AG383" i="1"/>
  <c r="AF383" i="1"/>
  <c r="AE383" i="1"/>
  <c r="AB383" i="1"/>
  <c r="AI383" i="1" s="1"/>
  <c r="J383" i="1"/>
  <c r="G383" i="1"/>
  <c r="H383" i="1" s="1"/>
  <c r="C383" i="1"/>
  <c r="HX382" i="1"/>
  <c r="HV382" i="1"/>
  <c r="HJ382" i="1"/>
  <c r="HD382" i="1"/>
  <c r="GW382" i="1"/>
  <c r="GU382" i="1"/>
  <c r="GS382" i="1"/>
  <c r="GP382" i="1"/>
  <c r="GO382" i="1"/>
  <c r="GJ382" i="1"/>
  <c r="GH382" i="1"/>
  <c r="GE382" i="1"/>
  <c r="GD382" i="1"/>
  <c r="GC382" i="1"/>
  <c r="GB382" i="1"/>
  <c r="FY382" i="1"/>
  <c r="FO382" i="1"/>
  <c r="FE382" i="1"/>
  <c r="EQ382" i="1"/>
  <c r="EM382" i="1"/>
  <c r="EL382" i="1"/>
  <c r="EK382" i="1"/>
  <c r="EJ382" i="1"/>
  <c r="EI382" i="1"/>
  <c r="DG382" i="1"/>
  <c r="CT382" i="1"/>
  <c r="CI382" i="1"/>
  <c r="CD382" i="1"/>
  <c r="CF382" i="1" s="1"/>
  <c r="CB382" i="1"/>
  <c r="FF382" i="1" s="1"/>
  <c r="BR382" i="1"/>
  <c r="BH382" i="1"/>
  <c r="BA382" i="1"/>
  <c r="AS382" i="1"/>
  <c r="AR382" i="1"/>
  <c r="AJ382" i="1"/>
  <c r="AK382" i="1" s="1"/>
  <c r="AG382" i="1"/>
  <c r="AF382" i="1"/>
  <c r="AE382" i="1"/>
  <c r="AB382" i="1"/>
  <c r="AI382" i="1" s="1"/>
  <c r="J382" i="1"/>
  <c r="H382" i="1"/>
  <c r="G382" i="1"/>
  <c r="C382" i="1"/>
  <c r="HX381" i="1"/>
  <c r="HW381" i="1"/>
  <c r="HV381" i="1"/>
  <c r="HU381" i="1"/>
  <c r="HJ381" i="1"/>
  <c r="HD381" i="1"/>
  <c r="GX381" i="1" s="1"/>
  <c r="GW381" i="1"/>
  <c r="GS381" i="1"/>
  <c r="GU381" i="1" s="1"/>
  <c r="GP381" i="1"/>
  <c r="GO381" i="1"/>
  <c r="GJ381" i="1"/>
  <c r="GH381" i="1"/>
  <c r="GE381" i="1"/>
  <c r="GD381" i="1"/>
  <c r="GC381" i="1"/>
  <c r="GB381" i="1"/>
  <c r="FY381" i="1"/>
  <c r="FO381" i="1"/>
  <c r="FF381" i="1"/>
  <c r="EQ381" i="1"/>
  <c r="FE381" i="1" s="1"/>
  <c r="EM381" i="1"/>
  <c r="EL381" i="1"/>
  <c r="EK381" i="1"/>
  <c r="FA381" i="1" s="1"/>
  <c r="EJ381" i="1"/>
  <c r="EI381" i="1"/>
  <c r="DI381" i="1"/>
  <c r="DH381" i="1"/>
  <c r="DG381" i="1"/>
  <c r="CD381" i="1"/>
  <c r="CT381" i="1" s="1"/>
  <c r="CB381" i="1"/>
  <c r="BV381" i="1"/>
  <c r="BR381" i="1"/>
  <c r="BH381" i="1"/>
  <c r="BB381" i="1"/>
  <c r="BA381" i="1"/>
  <c r="ET381" i="1" s="1"/>
  <c r="AR381" i="1"/>
  <c r="AS381" i="1" s="1"/>
  <c r="BW381" i="1" s="1"/>
  <c r="BX381" i="1" s="1"/>
  <c r="AF381" i="1"/>
  <c r="AG381" i="1" s="1"/>
  <c r="AE381" i="1"/>
  <c r="AB381" i="1"/>
  <c r="AJ381" i="1" s="1"/>
  <c r="AK381" i="1" s="1"/>
  <c r="J381" i="1"/>
  <c r="G381" i="1"/>
  <c r="H381" i="1" s="1"/>
  <c r="C381" i="1"/>
  <c r="HX380" i="1"/>
  <c r="HW380" i="1"/>
  <c r="HV380" i="1"/>
  <c r="HJ380" i="1"/>
  <c r="HD380" i="1"/>
  <c r="GX380" i="1"/>
  <c r="GW380" i="1"/>
  <c r="GU380" i="1"/>
  <c r="GT380" i="1"/>
  <c r="GV380" i="1" s="1"/>
  <c r="GS380" i="1"/>
  <c r="GP380" i="1"/>
  <c r="GO380" i="1"/>
  <c r="GJ380" i="1"/>
  <c r="GH380" i="1"/>
  <c r="GE380" i="1"/>
  <c r="GD380" i="1"/>
  <c r="GC380" i="1"/>
  <c r="GB380" i="1"/>
  <c r="FY380" i="1"/>
  <c r="FO380" i="1"/>
  <c r="FE380" i="1"/>
  <c r="EZ380" i="1"/>
  <c r="EQ380" i="1"/>
  <c r="EM380" i="1"/>
  <c r="EL380" i="1"/>
  <c r="EK380" i="1"/>
  <c r="EJ380" i="1"/>
  <c r="EI380" i="1"/>
  <c r="DW380" i="1"/>
  <c r="DL380" i="1"/>
  <c r="DI380" i="1"/>
  <c r="CB380" i="1"/>
  <c r="FF380" i="1" s="1"/>
  <c r="BU380" i="1"/>
  <c r="EY380" i="1" s="1"/>
  <c r="BT380" i="1"/>
  <c r="BS380" i="1"/>
  <c r="BR380" i="1"/>
  <c r="BH380" i="1"/>
  <c r="BA380" i="1"/>
  <c r="HU380" i="1" s="1"/>
  <c r="AR380" i="1"/>
  <c r="AS380" i="1" s="1"/>
  <c r="AF380" i="1"/>
  <c r="DG380" i="1" s="1"/>
  <c r="DH380" i="1" s="1"/>
  <c r="AE380" i="1"/>
  <c r="AB380" i="1"/>
  <c r="AJ380" i="1" s="1"/>
  <c r="AK380" i="1" s="1"/>
  <c r="J380" i="1"/>
  <c r="G380" i="1"/>
  <c r="H380" i="1" s="1"/>
  <c r="C380" i="1"/>
  <c r="HX379" i="1"/>
  <c r="HV379" i="1"/>
  <c r="HJ379" i="1"/>
  <c r="HD379" i="1"/>
  <c r="HW379" i="1" s="1"/>
  <c r="GW379" i="1"/>
  <c r="GV379" i="1"/>
  <c r="GT379" i="1"/>
  <c r="GS379" i="1"/>
  <c r="GU379" i="1" s="1"/>
  <c r="GP379" i="1"/>
  <c r="GO379" i="1"/>
  <c r="GJ379" i="1"/>
  <c r="GH379" i="1"/>
  <c r="GE379" i="1"/>
  <c r="GD379" i="1"/>
  <c r="GC379" i="1"/>
  <c r="GB379" i="1"/>
  <c r="GA379" i="1"/>
  <c r="FZ379" i="1"/>
  <c r="FY379" i="1"/>
  <c r="FO379" i="1"/>
  <c r="FF379" i="1"/>
  <c r="ER379" i="1"/>
  <c r="EQ379" i="1"/>
  <c r="FE379" i="1" s="1"/>
  <c r="EP379" i="1"/>
  <c r="EO379" i="1"/>
  <c r="EN379" i="1"/>
  <c r="EM379" i="1"/>
  <c r="EL379" i="1"/>
  <c r="EK379" i="1"/>
  <c r="EJ379" i="1"/>
  <c r="EI379" i="1"/>
  <c r="CB379" i="1"/>
  <c r="BR379" i="1"/>
  <c r="BH379" i="1"/>
  <c r="BA379" i="1"/>
  <c r="AS379" i="1"/>
  <c r="AR379" i="1"/>
  <c r="AK379" i="1"/>
  <c r="AJ379" i="1"/>
  <c r="AI379" i="1"/>
  <c r="AG379" i="1"/>
  <c r="AF379" i="1"/>
  <c r="CD379" i="1" s="1"/>
  <c r="CT379" i="1" s="1"/>
  <c r="AE379" i="1"/>
  <c r="AB379" i="1"/>
  <c r="J379" i="1"/>
  <c r="H379" i="1"/>
  <c r="G379" i="1"/>
  <c r="C379" i="1"/>
  <c r="HX378" i="1"/>
  <c r="HW378" i="1"/>
  <c r="HV378" i="1"/>
  <c r="HU378" i="1"/>
  <c r="HJ378" i="1"/>
  <c r="HD378" i="1"/>
  <c r="GX378" i="1" s="1"/>
  <c r="GW378" i="1"/>
  <c r="GS378" i="1"/>
  <c r="GU378" i="1" s="1"/>
  <c r="GP378" i="1"/>
  <c r="GO378" i="1"/>
  <c r="GJ378" i="1"/>
  <c r="GH378" i="1"/>
  <c r="GE378" i="1"/>
  <c r="GD378" i="1"/>
  <c r="GC378" i="1"/>
  <c r="GB378" i="1"/>
  <c r="FY378" i="1"/>
  <c r="FO378" i="1"/>
  <c r="FF378" i="1"/>
  <c r="FE378" i="1"/>
  <c r="EQ378" i="1"/>
  <c r="EM378" i="1"/>
  <c r="EL378" i="1"/>
  <c r="EK378" i="1"/>
  <c r="FA378" i="1" s="1"/>
  <c r="EJ378" i="1"/>
  <c r="EI378" i="1"/>
  <c r="DG378" i="1"/>
  <c r="CD378" i="1"/>
  <c r="CT378" i="1" s="1"/>
  <c r="CB378" i="1"/>
  <c r="BV378" i="1"/>
  <c r="BR378" i="1"/>
  <c r="BH378" i="1"/>
  <c r="BB378" i="1"/>
  <c r="BA378" i="1"/>
  <c r="ET378" i="1" s="1"/>
  <c r="AR378" i="1"/>
  <c r="AS378" i="1" s="1"/>
  <c r="AG378" i="1"/>
  <c r="AF378" i="1"/>
  <c r="AE378" i="1"/>
  <c r="AB378" i="1"/>
  <c r="AJ378" i="1" s="1"/>
  <c r="AK378" i="1" s="1"/>
  <c r="J378" i="1"/>
  <c r="G378" i="1"/>
  <c r="H378" i="1" s="1"/>
  <c r="C378" i="1"/>
  <c r="HX377" i="1"/>
  <c r="HW377" i="1"/>
  <c r="HV377" i="1"/>
  <c r="HJ377" i="1"/>
  <c r="HD377" i="1"/>
  <c r="GX377" i="1" s="1"/>
  <c r="GW377" i="1"/>
  <c r="GT377" i="1"/>
  <c r="GV377" i="1" s="1"/>
  <c r="GS377" i="1"/>
  <c r="GU377" i="1" s="1"/>
  <c r="GP377" i="1"/>
  <c r="GO377" i="1"/>
  <c r="GJ377" i="1"/>
  <c r="GH377" i="1"/>
  <c r="GE377" i="1"/>
  <c r="GD377" i="1"/>
  <c r="GC377" i="1"/>
  <c r="GB377" i="1"/>
  <c r="FY377" i="1"/>
  <c r="FO377" i="1"/>
  <c r="FE377" i="1"/>
  <c r="EQ377" i="1"/>
  <c r="EM377" i="1"/>
  <c r="EL377" i="1"/>
  <c r="EK377" i="1"/>
  <c r="EJ377" i="1"/>
  <c r="EI377" i="1"/>
  <c r="DI377" i="1"/>
  <c r="CB377" i="1"/>
  <c r="FF377" i="1" s="1"/>
  <c r="BT377" i="1"/>
  <c r="BS377" i="1"/>
  <c r="GK377" i="1" s="1"/>
  <c r="GY377" i="1" s="1"/>
  <c r="BR377" i="1"/>
  <c r="BH377" i="1"/>
  <c r="BA377" i="1"/>
  <c r="HU377" i="1" s="1"/>
  <c r="AR377" i="1"/>
  <c r="AS377" i="1" s="1"/>
  <c r="AJ377" i="1"/>
  <c r="AK377" i="1" s="1"/>
  <c r="AF377" i="1"/>
  <c r="DG377" i="1" s="1"/>
  <c r="DH377" i="1" s="1"/>
  <c r="AE377" i="1"/>
  <c r="AB377" i="1"/>
  <c r="AI377" i="1" s="1"/>
  <c r="J377" i="1"/>
  <c r="G377" i="1"/>
  <c r="H377" i="1" s="1"/>
  <c r="C377" i="1"/>
  <c r="HX376" i="1"/>
  <c r="HW376" i="1"/>
  <c r="HV376" i="1"/>
  <c r="HJ376" i="1"/>
  <c r="HD376" i="1"/>
  <c r="GX376" i="1" s="1"/>
  <c r="GW376" i="1"/>
  <c r="GV376" i="1"/>
  <c r="GT376" i="1"/>
  <c r="GS376" i="1"/>
  <c r="GU376" i="1" s="1"/>
  <c r="GP376" i="1"/>
  <c r="GO376" i="1"/>
  <c r="GJ376" i="1"/>
  <c r="GH376" i="1"/>
  <c r="GE376" i="1"/>
  <c r="GD376" i="1"/>
  <c r="GC376" i="1"/>
  <c r="GB376" i="1"/>
  <c r="GA376" i="1"/>
  <c r="FZ376" i="1"/>
  <c r="FY376" i="1"/>
  <c r="FO376" i="1"/>
  <c r="ER376" i="1"/>
  <c r="EQ376" i="1"/>
  <c r="FE376" i="1" s="1"/>
  <c r="EP376" i="1"/>
  <c r="EO376" i="1"/>
  <c r="EN376" i="1"/>
  <c r="EM376" i="1"/>
  <c r="EL376" i="1"/>
  <c r="EK376" i="1"/>
  <c r="EJ376" i="1"/>
  <c r="EI376" i="1"/>
  <c r="CI376" i="1"/>
  <c r="CF376" i="1"/>
  <c r="CE376" i="1"/>
  <c r="CD376" i="1"/>
  <c r="CT376" i="1" s="1"/>
  <c r="CB376" i="1"/>
  <c r="BR376" i="1"/>
  <c r="BH376" i="1"/>
  <c r="BA376" i="1"/>
  <c r="AS376" i="1"/>
  <c r="AR376" i="1"/>
  <c r="AJ376" i="1"/>
  <c r="AK376" i="1" s="1"/>
  <c r="AG376" i="1"/>
  <c r="AF376" i="1"/>
  <c r="DG376" i="1" s="1"/>
  <c r="AE376" i="1"/>
  <c r="AB376" i="1"/>
  <c r="AI376" i="1" s="1"/>
  <c r="J376" i="1"/>
  <c r="H376" i="1"/>
  <c r="G376" i="1"/>
  <c r="C376" i="1"/>
  <c r="HX375" i="1"/>
  <c r="HW375" i="1"/>
  <c r="HV375" i="1"/>
  <c r="HU375" i="1"/>
  <c r="HJ375" i="1"/>
  <c r="HD375" i="1"/>
  <c r="GX375" i="1" s="1"/>
  <c r="GW375" i="1"/>
  <c r="GS375" i="1"/>
  <c r="GU375" i="1" s="1"/>
  <c r="GP375" i="1"/>
  <c r="GO375" i="1"/>
  <c r="GJ375" i="1"/>
  <c r="GH375" i="1"/>
  <c r="GE375" i="1"/>
  <c r="GD375" i="1"/>
  <c r="GC375" i="1"/>
  <c r="GB375" i="1"/>
  <c r="FY375" i="1"/>
  <c r="FO375" i="1"/>
  <c r="FF375" i="1"/>
  <c r="FE375" i="1"/>
  <c r="EQ375" i="1"/>
  <c r="EM375" i="1"/>
  <c r="EL375" i="1"/>
  <c r="EK375" i="1"/>
  <c r="EJ375" i="1"/>
  <c r="EI375" i="1"/>
  <c r="DI375" i="1"/>
  <c r="DH375" i="1"/>
  <c r="DG375" i="1"/>
  <c r="CD375" i="1"/>
  <c r="CT375" i="1" s="1"/>
  <c r="CB375" i="1"/>
  <c r="BR375" i="1"/>
  <c r="BH375" i="1"/>
  <c r="BB375" i="1"/>
  <c r="BA375" i="1"/>
  <c r="ET375" i="1" s="1"/>
  <c r="AR375" i="1"/>
  <c r="AS375" i="1" s="1"/>
  <c r="AF375" i="1"/>
  <c r="AG375" i="1" s="1"/>
  <c r="AE375" i="1"/>
  <c r="AB375" i="1"/>
  <c r="AJ375" i="1" s="1"/>
  <c r="AK375" i="1" s="1"/>
  <c r="J375" i="1"/>
  <c r="G375" i="1"/>
  <c r="H375" i="1" s="1"/>
  <c r="C375" i="1"/>
  <c r="HX374" i="1"/>
  <c r="HW374" i="1"/>
  <c r="HV374" i="1"/>
  <c r="HJ374" i="1"/>
  <c r="HD374" i="1"/>
  <c r="GX374" i="1" s="1"/>
  <c r="GW374" i="1"/>
  <c r="GT374" i="1"/>
  <c r="GV374" i="1" s="1"/>
  <c r="GS374" i="1"/>
  <c r="GU374" i="1" s="1"/>
  <c r="GP374" i="1"/>
  <c r="GO374" i="1"/>
  <c r="GK374" i="1"/>
  <c r="GY374" i="1" s="1"/>
  <c r="GJ374" i="1"/>
  <c r="GH374" i="1"/>
  <c r="GE374" i="1"/>
  <c r="GD374" i="1"/>
  <c r="GC374" i="1"/>
  <c r="GB374" i="1"/>
  <c r="FY374" i="1"/>
  <c r="FO374" i="1"/>
  <c r="FE374" i="1"/>
  <c r="EZ374" i="1"/>
  <c r="EQ374" i="1"/>
  <c r="EM374" i="1"/>
  <c r="EL374" i="1"/>
  <c r="EK374" i="1"/>
  <c r="EJ374" i="1"/>
  <c r="EI374" i="1"/>
  <c r="DW374" i="1"/>
  <c r="CB374" i="1"/>
  <c r="FF374" i="1" s="1"/>
  <c r="BU374" i="1"/>
  <c r="EY374" i="1" s="1"/>
  <c r="BT374" i="1"/>
  <c r="BS374" i="1"/>
  <c r="BR374" i="1"/>
  <c r="BH374" i="1"/>
  <c r="BA374" i="1"/>
  <c r="HU374" i="1" s="1"/>
  <c r="AR374" i="1"/>
  <c r="AS374" i="1" s="1"/>
  <c r="AF374" i="1"/>
  <c r="DG374" i="1" s="1"/>
  <c r="DH374" i="1" s="1"/>
  <c r="AE374" i="1"/>
  <c r="AB374" i="1"/>
  <c r="AJ374" i="1" s="1"/>
  <c r="AK374" i="1" s="1"/>
  <c r="J374" i="1"/>
  <c r="G374" i="1"/>
  <c r="H374" i="1" s="1"/>
  <c r="C374" i="1"/>
  <c r="HX373" i="1"/>
  <c r="HV373" i="1"/>
  <c r="HJ373" i="1"/>
  <c r="HD373" i="1"/>
  <c r="HW373" i="1" s="1"/>
  <c r="GW373" i="1"/>
  <c r="GV373" i="1"/>
  <c r="GT373" i="1"/>
  <c r="GS373" i="1"/>
  <c r="GU373" i="1" s="1"/>
  <c r="GP373" i="1"/>
  <c r="GO373" i="1"/>
  <c r="GJ373" i="1"/>
  <c r="GH373" i="1"/>
  <c r="GE373" i="1"/>
  <c r="GD373" i="1"/>
  <c r="GC373" i="1"/>
  <c r="GB373" i="1"/>
  <c r="FY373" i="1"/>
  <c r="FO373" i="1"/>
  <c r="FF373" i="1"/>
  <c r="FE373" i="1"/>
  <c r="FB373" i="1"/>
  <c r="EQ373" i="1"/>
  <c r="EM373" i="1"/>
  <c r="EL373" i="1"/>
  <c r="EK373" i="1"/>
  <c r="FA373" i="1" s="1"/>
  <c r="EJ373" i="1"/>
  <c r="EY373" i="1" s="1"/>
  <c r="EI373" i="1"/>
  <c r="DW373" i="1"/>
  <c r="CT373" i="1"/>
  <c r="CD373" i="1"/>
  <c r="CI373" i="1" s="1"/>
  <c r="CB373" i="1"/>
  <c r="BV373" i="1"/>
  <c r="BU373" i="1"/>
  <c r="BT373" i="1"/>
  <c r="BR373" i="1"/>
  <c r="BH373" i="1"/>
  <c r="BA373" i="1"/>
  <c r="BS373" i="1" s="1"/>
  <c r="GR373" i="1" s="1"/>
  <c r="AR373" i="1"/>
  <c r="AS373" i="1" s="1"/>
  <c r="AG373" i="1"/>
  <c r="AF373" i="1"/>
  <c r="DG373" i="1" s="1"/>
  <c r="AE373" i="1"/>
  <c r="AB373" i="1"/>
  <c r="J373" i="1"/>
  <c r="H373" i="1"/>
  <c r="G373" i="1"/>
  <c r="C373" i="1"/>
  <c r="HX372" i="1"/>
  <c r="HW372" i="1"/>
  <c r="HV372" i="1"/>
  <c r="HJ372" i="1"/>
  <c r="HD372" i="1"/>
  <c r="GX372" i="1"/>
  <c r="GW372" i="1"/>
  <c r="GT372" i="1"/>
  <c r="GV372" i="1" s="1"/>
  <c r="GS372" i="1"/>
  <c r="GU372" i="1" s="1"/>
  <c r="GP372" i="1"/>
  <c r="GO372" i="1"/>
  <c r="GJ372" i="1"/>
  <c r="GH372" i="1"/>
  <c r="GE372" i="1"/>
  <c r="GD372" i="1"/>
  <c r="GC372" i="1"/>
  <c r="GB372" i="1"/>
  <c r="GA372" i="1"/>
  <c r="FZ372" i="1"/>
  <c r="FY372" i="1"/>
  <c r="FO372" i="1"/>
  <c r="ET372" i="1"/>
  <c r="ES372" i="1"/>
  <c r="ER372" i="1"/>
  <c r="EQ372" i="1"/>
  <c r="FE372" i="1" s="1"/>
  <c r="EP372" i="1"/>
  <c r="EO372" i="1"/>
  <c r="EN372" i="1"/>
  <c r="EM372" i="1"/>
  <c r="EL372" i="1"/>
  <c r="EK372" i="1"/>
  <c r="FA372" i="1" s="1"/>
  <c r="EJ372" i="1"/>
  <c r="EI372" i="1"/>
  <c r="DG372" i="1"/>
  <c r="CT372" i="1"/>
  <c r="CI372" i="1"/>
  <c r="CF372" i="1"/>
  <c r="CD372" i="1"/>
  <c r="CE372" i="1" s="1"/>
  <c r="CB372" i="1"/>
  <c r="FF372" i="1" s="1"/>
  <c r="BV372" i="1"/>
  <c r="FB372" i="1" s="1"/>
  <c r="BR372" i="1"/>
  <c r="BH372" i="1"/>
  <c r="BB372" i="1"/>
  <c r="BA372" i="1"/>
  <c r="HU372" i="1" s="1"/>
  <c r="AR372" i="1"/>
  <c r="AS372" i="1" s="1"/>
  <c r="AG372" i="1"/>
  <c r="AF372" i="1"/>
  <c r="AE372" i="1"/>
  <c r="AB372" i="1"/>
  <c r="AJ372" i="1" s="1"/>
  <c r="AK372" i="1" s="1"/>
  <c r="J372" i="1"/>
  <c r="G372" i="1"/>
  <c r="H372" i="1" s="1"/>
  <c r="C372" i="1"/>
  <c r="HX371" i="1"/>
  <c r="HW371" i="1"/>
  <c r="HV371" i="1"/>
  <c r="HJ371" i="1"/>
  <c r="HD371" i="1"/>
  <c r="GX371" i="1" s="1"/>
  <c r="GW371" i="1"/>
  <c r="GT371" i="1"/>
  <c r="GV371" i="1" s="1"/>
  <c r="GS371" i="1"/>
  <c r="GU371" i="1" s="1"/>
  <c r="GP371" i="1"/>
  <c r="GO371" i="1"/>
  <c r="GJ371" i="1"/>
  <c r="GH371" i="1"/>
  <c r="GE371" i="1"/>
  <c r="GD371" i="1"/>
  <c r="GC371" i="1"/>
  <c r="GB371" i="1"/>
  <c r="FY371" i="1"/>
  <c r="FO371" i="1"/>
  <c r="FE371" i="1"/>
  <c r="EZ371" i="1"/>
  <c r="EQ371" i="1"/>
  <c r="EM371" i="1"/>
  <c r="EL371" i="1"/>
  <c r="EK371" i="1"/>
  <c r="EJ371" i="1"/>
  <c r="EI371" i="1"/>
  <c r="DL371" i="1"/>
  <c r="DI371" i="1"/>
  <c r="CB371" i="1"/>
  <c r="FF371" i="1" s="1"/>
  <c r="BU371" i="1"/>
  <c r="EY371" i="1" s="1"/>
  <c r="BT371" i="1"/>
  <c r="BS371" i="1"/>
  <c r="BR371" i="1"/>
  <c r="BH371" i="1"/>
  <c r="BA371" i="1"/>
  <c r="HU371" i="1" s="1"/>
  <c r="AR371" i="1"/>
  <c r="AS371" i="1" s="1"/>
  <c r="AJ371" i="1"/>
  <c r="AK371" i="1" s="1"/>
  <c r="AF371" i="1"/>
  <c r="DG371" i="1" s="1"/>
  <c r="DH371" i="1" s="1"/>
  <c r="AE371" i="1"/>
  <c r="AB371" i="1"/>
  <c r="AI371" i="1" s="1"/>
  <c r="J371" i="1"/>
  <c r="G371" i="1"/>
  <c r="H371" i="1" s="1"/>
  <c r="C371" i="1"/>
  <c r="HX370" i="1"/>
  <c r="HV370" i="1"/>
  <c r="HJ370" i="1"/>
  <c r="HD370" i="1"/>
  <c r="HW370" i="1" s="1"/>
  <c r="GX370" i="1"/>
  <c r="GW370" i="1"/>
  <c r="GV370" i="1"/>
  <c r="GT370" i="1"/>
  <c r="GS370" i="1"/>
  <c r="GU370" i="1" s="1"/>
  <c r="GP370" i="1"/>
  <c r="GO370" i="1"/>
  <c r="GJ370" i="1"/>
  <c r="GH370" i="1"/>
  <c r="GE370" i="1"/>
  <c r="GD370" i="1"/>
  <c r="GC370" i="1"/>
  <c r="GB370" i="1"/>
  <c r="FY370" i="1"/>
  <c r="FO370" i="1"/>
  <c r="FF370" i="1"/>
  <c r="FE370" i="1"/>
  <c r="EQ370" i="1"/>
  <c r="EM370" i="1"/>
  <c r="EL370" i="1"/>
  <c r="EK370" i="1"/>
  <c r="EJ370" i="1"/>
  <c r="EI370" i="1"/>
  <c r="DW370" i="1"/>
  <c r="DH370" i="1"/>
  <c r="DG370" i="1"/>
  <c r="DL370" i="1" s="1"/>
  <c r="CT370" i="1"/>
  <c r="CD370" i="1"/>
  <c r="CI370" i="1" s="1"/>
  <c r="CB370" i="1"/>
  <c r="BR370" i="1"/>
  <c r="BH370" i="1"/>
  <c r="BA370" i="1"/>
  <c r="AR370" i="1"/>
  <c r="AS370" i="1" s="1"/>
  <c r="AG370" i="1"/>
  <c r="AF370" i="1"/>
  <c r="AE370" i="1"/>
  <c r="AB370" i="1"/>
  <c r="AJ370" i="1" s="1"/>
  <c r="AK370" i="1" s="1"/>
  <c r="J370" i="1"/>
  <c r="H370" i="1"/>
  <c r="G370" i="1"/>
  <c r="C370" i="1"/>
  <c r="HX369" i="1"/>
  <c r="HV369" i="1"/>
  <c r="HJ369" i="1"/>
  <c r="HD369" i="1"/>
  <c r="HW369" i="1" s="1"/>
  <c r="GX369" i="1"/>
  <c r="GW369" i="1"/>
  <c r="GT369" i="1"/>
  <c r="GV369" i="1" s="1"/>
  <c r="GS369" i="1"/>
  <c r="GU369" i="1" s="1"/>
  <c r="GP369" i="1"/>
  <c r="GO369" i="1"/>
  <c r="GJ369" i="1"/>
  <c r="GH369" i="1"/>
  <c r="GE369" i="1"/>
  <c r="GD369" i="1"/>
  <c r="GC369" i="1"/>
  <c r="GB369" i="1"/>
  <c r="GA369" i="1"/>
  <c r="FZ369" i="1"/>
  <c r="FY369" i="1"/>
  <c r="FO369" i="1"/>
  <c r="ET369" i="1"/>
  <c r="ER369" i="1"/>
  <c r="EQ369" i="1"/>
  <c r="FE369" i="1" s="1"/>
  <c r="EP369" i="1"/>
  <c r="EO369" i="1"/>
  <c r="EN369" i="1"/>
  <c r="EM369" i="1"/>
  <c r="EL369" i="1"/>
  <c r="EK369" i="1"/>
  <c r="EJ369" i="1"/>
  <c r="EI369" i="1"/>
  <c r="DT369" i="1"/>
  <c r="CF369" i="1"/>
  <c r="CD369" i="1"/>
  <c r="CT369" i="1" s="1"/>
  <c r="CB369" i="1"/>
  <c r="FF369" i="1" s="1"/>
  <c r="BU369" i="1"/>
  <c r="EZ369" i="1" s="1"/>
  <c r="BT369" i="1"/>
  <c r="BS369" i="1"/>
  <c r="BR369" i="1"/>
  <c r="BJ369" i="1"/>
  <c r="BH369" i="1"/>
  <c r="BB369" i="1"/>
  <c r="BA369" i="1"/>
  <c r="HU369" i="1" s="1"/>
  <c r="AR369" i="1"/>
  <c r="AS369" i="1" s="1"/>
  <c r="BW369" i="1" s="1"/>
  <c r="BX369" i="1" s="1"/>
  <c r="AJ369" i="1"/>
  <c r="AK369" i="1" s="1"/>
  <c r="AG369" i="1"/>
  <c r="AF369" i="1"/>
  <c r="ES369" i="1" s="1"/>
  <c r="AE369" i="1"/>
  <c r="AB369" i="1"/>
  <c r="AI369" i="1" s="1"/>
  <c r="J369" i="1"/>
  <c r="H369" i="1"/>
  <c r="G369" i="1"/>
  <c r="C369" i="1"/>
  <c r="HX368" i="1"/>
  <c r="HV368" i="1"/>
  <c r="HJ368" i="1"/>
  <c r="HD368" i="1"/>
  <c r="HW368" i="1" s="1"/>
  <c r="GW368" i="1"/>
  <c r="GS368" i="1"/>
  <c r="GU368" i="1" s="1"/>
  <c r="GP368" i="1"/>
  <c r="GO368" i="1"/>
  <c r="GJ368" i="1"/>
  <c r="GH368" i="1"/>
  <c r="GE368" i="1"/>
  <c r="GD368" i="1"/>
  <c r="GC368" i="1"/>
  <c r="GB368" i="1"/>
  <c r="FY368" i="1"/>
  <c r="FO368" i="1"/>
  <c r="FF368" i="1"/>
  <c r="EQ368" i="1"/>
  <c r="FE368" i="1" s="1"/>
  <c r="EM368" i="1"/>
  <c r="EL368" i="1"/>
  <c r="EK368" i="1"/>
  <c r="EJ368" i="1"/>
  <c r="EY368" i="1" s="1"/>
  <c r="EI368" i="1"/>
  <c r="CB368" i="1"/>
  <c r="BW368" i="1"/>
  <c r="BX368" i="1" s="1"/>
  <c r="BV368" i="1"/>
  <c r="BR368" i="1"/>
  <c r="BH368" i="1"/>
  <c r="BA368" i="1"/>
  <c r="BU368" i="1" s="1"/>
  <c r="AR368" i="1"/>
  <c r="AS368" i="1" s="1"/>
  <c r="AF368" i="1"/>
  <c r="DG368" i="1" s="1"/>
  <c r="AE368" i="1"/>
  <c r="AB368" i="1"/>
  <c r="J368" i="1"/>
  <c r="H368" i="1"/>
  <c r="G368" i="1"/>
  <c r="C368" i="1"/>
  <c r="HX367" i="1"/>
  <c r="HW367" i="1"/>
  <c r="HV367" i="1"/>
  <c r="HJ367" i="1"/>
  <c r="HD367" i="1"/>
  <c r="GX367" i="1"/>
  <c r="GW367" i="1"/>
  <c r="GU367" i="1"/>
  <c r="GT367" i="1"/>
  <c r="GV367" i="1" s="1"/>
  <c r="GS367" i="1"/>
  <c r="GP367" i="1"/>
  <c r="GO367" i="1"/>
  <c r="GJ367" i="1"/>
  <c r="GH367" i="1"/>
  <c r="GE367" i="1"/>
  <c r="GD367" i="1"/>
  <c r="GC367" i="1"/>
  <c r="GB367" i="1"/>
  <c r="FY367" i="1"/>
  <c r="FO367" i="1"/>
  <c r="EQ367" i="1"/>
  <c r="FE367" i="1" s="1"/>
  <c r="EM367" i="1"/>
  <c r="EL367" i="1"/>
  <c r="EK367" i="1"/>
  <c r="EJ367" i="1"/>
  <c r="EI367" i="1"/>
  <c r="CB367" i="1"/>
  <c r="FF367" i="1" s="1"/>
  <c r="BR367" i="1"/>
  <c r="BH367" i="1"/>
  <c r="BA367" i="1"/>
  <c r="AR367" i="1"/>
  <c r="AS367" i="1" s="1"/>
  <c r="AJ367" i="1"/>
  <c r="AK367" i="1" s="1"/>
  <c r="AI367" i="1"/>
  <c r="AF367" i="1"/>
  <c r="AE367" i="1"/>
  <c r="AB367" i="1"/>
  <c r="J367" i="1"/>
  <c r="H367" i="1"/>
  <c r="G367" i="1"/>
  <c r="C367" i="1"/>
  <c r="HX366" i="1"/>
  <c r="HW366" i="1"/>
  <c r="HV366" i="1"/>
  <c r="HJ366" i="1"/>
  <c r="HD366" i="1"/>
  <c r="GT366" i="1" s="1"/>
  <c r="GX366" i="1"/>
  <c r="GW366" i="1"/>
  <c r="GV366" i="1"/>
  <c r="GS366" i="1"/>
  <c r="GU366" i="1" s="1"/>
  <c r="GP366" i="1"/>
  <c r="GO366" i="1"/>
  <c r="GJ366" i="1"/>
  <c r="GH366" i="1"/>
  <c r="GE366" i="1"/>
  <c r="GD366" i="1"/>
  <c r="GC366" i="1"/>
  <c r="GB366" i="1"/>
  <c r="FY366" i="1"/>
  <c r="FO366" i="1"/>
  <c r="ET366" i="1"/>
  <c r="ES366" i="1"/>
  <c r="EQ366" i="1"/>
  <c r="FE366" i="1" s="1"/>
  <c r="EM366" i="1"/>
  <c r="EL366" i="1"/>
  <c r="EK366" i="1"/>
  <c r="EJ366" i="1"/>
  <c r="EI366" i="1"/>
  <c r="CD366" i="1"/>
  <c r="CB366" i="1"/>
  <c r="BR366" i="1"/>
  <c r="BH366" i="1"/>
  <c r="BA366" i="1"/>
  <c r="AR366" i="1"/>
  <c r="AS366" i="1" s="1"/>
  <c r="AJ366" i="1"/>
  <c r="AK366" i="1" s="1"/>
  <c r="AI366" i="1"/>
  <c r="AF366" i="1"/>
  <c r="AG366" i="1" s="1"/>
  <c r="AE366" i="1"/>
  <c r="AB366" i="1"/>
  <c r="J366" i="1"/>
  <c r="G366" i="1"/>
  <c r="H366" i="1" s="1"/>
  <c r="C366" i="1"/>
  <c r="HX365" i="1"/>
  <c r="HV365" i="1"/>
  <c r="HJ365" i="1"/>
  <c r="HD365" i="1"/>
  <c r="GT365" i="1" s="1"/>
  <c r="GV365" i="1" s="1"/>
  <c r="GX365" i="1"/>
  <c r="GW365" i="1"/>
  <c r="GU365" i="1"/>
  <c r="GS365" i="1"/>
  <c r="GP365" i="1"/>
  <c r="GO365" i="1"/>
  <c r="GJ365" i="1"/>
  <c r="GH365" i="1"/>
  <c r="GE365" i="1"/>
  <c r="GD365" i="1"/>
  <c r="GC365" i="1"/>
  <c r="GB365" i="1"/>
  <c r="GA365" i="1"/>
  <c r="FZ365" i="1"/>
  <c r="FY365" i="1"/>
  <c r="FO365" i="1"/>
  <c r="FF365" i="1"/>
  <c r="FE365" i="1"/>
  <c r="ER365" i="1"/>
  <c r="EQ365" i="1"/>
  <c r="EP365" i="1"/>
  <c r="EO365" i="1"/>
  <c r="EN365" i="1"/>
  <c r="EM365" i="1"/>
  <c r="EL365" i="1"/>
  <c r="EK365" i="1"/>
  <c r="FA365" i="1" s="1"/>
  <c r="EJ365" i="1"/>
  <c r="EI365" i="1"/>
  <c r="CD365" i="1"/>
  <c r="CT365" i="1" s="1"/>
  <c r="CB365" i="1"/>
  <c r="BV365" i="1"/>
  <c r="BR365" i="1"/>
  <c r="BH365" i="1"/>
  <c r="BA365" i="1"/>
  <c r="BU365" i="1" s="1"/>
  <c r="EZ365" i="1" s="1"/>
  <c r="AR365" i="1"/>
  <c r="AS365" i="1" s="1"/>
  <c r="BW365" i="1" s="1"/>
  <c r="BX365" i="1" s="1"/>
  <c r="AF365" i="1"/>
  <c r="DG365" i="1" s="1"/>
  <c r="AE365" i="1"/>
  <c r="AB365" i="1"/>
  <c r="J365" i="1"/>
  <c r="H365" i="1"/>
  <c r="G365" i="1"/>
  <c r="C365" i="1"/>
  <c r="HX364" i="1"/>
  <c r="HW364" i="1"/>
  <c r="HV364" i="1"/>
  <c r="HJ364" i="1"/>
  <c r="HD364" i="1"/>
  <c r="GX364" i="1"/>
  <c r="GW364" i="1"/>
  <c r="GU364" i="1"/>
  <c r="GT364" i="1"/>
  <c r="GV364" i="1" s="1"/>
  <c r="GS364" i="1"/>
  <c r="GP364" i="1"/>
  <c r="GO364" i="1"/>
  <c r="GJ364" i="1"/>
  <c r="GH364" i="1"/>
  <c r="GE364" i="1"/>
  <c r="GD364" i="1"/>
  <c r="GC364" i="1"/>
  <c r="GB364" i="1"/>
  <c r="FY364" i="1"/>
  <c r="FO364" i="1"/>
  <c r="EQ364" i="1"/>
  <c r="FE364" i="1" s="1"/>
  <c r="EM364" i="1"/>
  <c r="EL364" i="1"/>
  <c r="EK364" i="1"/>
  <c r="EJ364" i="1"/>
  <c r="EI364" i="1"/>
  <c r="CB364" i="1"/>
  <c r="FF364" i="1" s="1"/>
  <c r="BR364" i="1"/>
  <c r="BH364" i="1"/>
  <c r="BA364" i="1"/>
  <c r="AR364" i="1"/>
  <c r="AS364" i="1" s="1"/>
  <c r="AJ364" i="1"/>
  <c r="AK364" i="1" s="1"/>
  <c r="AI364" i="1"/>
  <c r="AF364" i="1"/>
  <c r="AE364" i="1"/>
  <c r="AB364" i="1"/>
  <c r="J364" i="1"/>
  <c r="H364" i="1"/>
  <c r="G364" i="1"/>
  <c r="C364" i="1"/>
  <c r="HX363" i="1"/>
  <c r="HW363" i="1"/>
  <c r="HV363" i="1"/>
  <c r="HJ363" i="1"/>
  <c r="HD363" i="1"/>
  <c r="GT363" i="1" s="1"/>
  <c r="GX363" i="1"/>
  <c r="GW363" i="1"/>
  <c r="GV363" i="1"/>
  <c r="GS363" i="1"/>
  <c r="GU363" i="1" s="1"/>
  <c r="GP363" i="1"/>
  <c r="GO363" i="1"/>
  <c r="GJ363" i="1"/>
  <c r="GH363" i="1"/>
  <c r="GE363" i="1"/>
  <c r="GD363" i="1"/>
  <c r="GC363" i="1"/>
  <c r="GB363" i="1"/>
  <c r="FY363" i="1"/>
  <c r="FO363" i="1"/>
  <c r="ET363" i="1"/>
  <c r="ES363" i="1"/>
  <c r="EQ363" i="1"/>
  <c r="EM363" i="1"/>
  <c r="EL363" i="1"/>
  <c r="EK363" i="1"/>
  <c r="EJ363" i="1"/>
  <c r="EI363" i="1"/>
  <c r="CD363" i="1"/>
  <c r="CB363" i="1"/>
  <c r="FF363" i="1" s="1"/>
  <c r="BR363" i="1"/>
  <c r="BH363" i="1"/>
  <c r="BA363" i="1"/>
  <c r="AR363" i="1"/>
  <c r="AS363" i="1" s="1"/>
  <c r="AJ363" i="1"/>
  <c r="AK363" i="1" s="1"/>
  <c r="AI363" i="1"/>
  <c r="AF363" i="1"/>
  <c r="AG363" i="1" s="1"/>
  <c r="AE363" i="1"/>
  <c r="AB363" i="1"/>
  <c r="J363" i="1"/>
  <c r="G363" i="1"/>
  <c r="H363" i="1" s="1"/>
  <c r="C363" i="1"/>
  <c r="HX362" i="1"/>
  <c r="HV362" i="1"/>
  <c r="HJ362" i="1"/>
  <c r="HD362" i="1"/>
  <c r="GT362" i="1" s="1"/>
  <c r="GV362" i="1" s="1"/>
  <c r="GX362" i="1"/>
  <c r="GW362" i="1"/>
  <c r="GU362" i="1"/>
  <c r="GS362" i="1"/>
  <c r="GP362" i="1"/>
  <c r="GO362" i="1"/>
  <c r="GJ362" i="1"/>
  <c r="GH362" i="1"/>
  <c r="GE362" i="1"/>
  <c r="GD362" i="1"/>
  <c r="GC362" i="1"/>
  <c r="GB362" i="1"/>
  <c r="GA362" i="1"/>
  <c r="FZ362" i="1"/>
  <c r="FY362" i="1"/>
  <c r="FO362" i="1"/>
  <c r="FF362" i="1"/>
  <c r="FE362" i="1"/>
  <c r="ER362" i="1"/>
  <c r="EQ362" i="1"/>
  <c r="EP362" i="1"/>
  <c r="EO362" i="1"/>
  <c r="EN362" i="1"/>
  <c r="EM362" i="1"/>
  <c r="EL362" i="1"/>
  <c r="EK362" i="1"/>
  <c r="EJ362" i="1"/>
  <c r="EI362" i="1"/>
  <c r="DT362" i="1"/>
  <c r="CB362" i="1"/>
  <c r="BX362" i="1"/>
  <c r="BW362" i="1"/>
  <c r="BR362" i="1"/>
  <c r="BH362" i="1"/>
  <c r="BJ362" i="1" s="1"/>
  <c r="BA362" i="1"/>
  <c r="AR362" i="1"/>
  <c r="AS362" i="1" s="1"/>
  <c r="AJ362" i="1"/>
  <c r="AK362" i="1" s="1"/>
  <c r="AI362" i="1"/>
  <c r="AF362" i="1"/>
  <c r="AE362" i="1"/>
  <c r="AB362" i="1"/>
  <c r="J362" i="1"/>
  <c r="H362" i="1"/>
  <c r="G362" i="1"/>
  <c r="C362" i="1"/>
  <c r="HX361" i="1"/>
  <c r="HW361" i="1"/>
  <c r="HV361" i="1"/>
  <c r="HJ361" i="1"/>
  <c r="HD361" i="1"/>
  <c r="GX361" i="1"/>
  <c r="GW361" i="1"/>
  <c r="GV361" i="1"/>
  <c r="GT361" i="1"/>
  <c r="GS361" i="1"/>
  <c r="GU361" i="1" s="1"/>
  <c r="GP361" i="1"/>
  <c r="GO361" i="1"/>
  <c r="GJ361" i="1"/>
  <c r="GH361" i="1"/>
  <c r="GE361" i="1"/>
  <c r="GD361" i="1"/>
  <c r="GC361" i="1"/>
  <c r="GB361" i="1"/>
  <c r="FY361" i="1"/>
  <c r="FO361" i="1"/>
  <c r="ET361" i="1"/>
  <c r="ES361" i="1"/>
  <c r="EQ361" i="1"/>
  <c r="EM361" i="1"/>
  <c r="EL361" i="1"/>
  <c r="EK361" i="1"/>
  <c r="EJ361" i="1"/>
  <c r="EI361" i="1"/>
  <c r="CD361" i="1"/>
  <c r="CB361" i="1"/>
  <c r="FF361" i="1" s="1"/>
  <c r="BR361" i="1"/>
  <c r="BH361" i="1"/>
  <c r="BA361" i="1"/>
  <c r="AR361" i="1"/>
  <c r="AS361" i="1" s="1"/>
  <c r="AJ361" i="1"/>
  <c r="AK361" i="1" s="1"/>
  <c r="AI361" i="1"/>
  <c r="AF361" i="1"/>
  <c r="AG361" i="1" s="1"/>
  <c r="AE361" i="1"/>
  <c r="AB361" i="1"/>
  <c r="J361" i="1"/>
  <c r="G361" i="1"/>
  <c r="H361" i="1" s="1"/>
  <c r="C361" i="1"/>
  <c r="HX360" i="1"/>
  <c r="HV360" i="1"/>
  <c r="HJ360" i="1"/>
  <c r="HD360" i="1"/>
  <c r="GT360" i="1" s="1"/>
  <c r="GV360" i="1" s="1"/>
  <c r="GX360" i="1"/>
  <c r="GW360" i="1"/>
  <c r="GU360" i="1"/>
  <c r="GS360" i="1"/>
  <c r="GP360" i="1"/>
  <c r="GO360" i="1"/>
  <c r="GJ360" i="1"/>
  <c r="GH360" i="1"/>
  <c r="GE360" i="1"/>
  <c r="GD360" i="1"/>
  <c r="GC360" i="1"/>
  <c r="GB360" i="1"/>
  <c r="FY360" i="1"/>
  <c r="FO360" i="1"/>
  <c r="FF360" i="1"/>
  <c r="FE360" i="1"/>
  <c r="ET360" i="1"/>
  <c r="EQ360" i="1"/>
  <c r="EM360" i="1"/>
  <c r="EL360" i="1"/>
  <c r="EK360" i="1"/>
  <c r="EJ360" i="1"/>
  <c r="EI360" i="1"/>
  <c r="CE360" i="1"/>
  <c r="CB360" i="1"/>
  <c r="BU360" i="1"/>
  <c r="EZ360" i="1" s="1"/>
  <c r="BT360" i="1"/>
  <c r="BS360" i="1"/>
  <c r="FR360" i="1" s="1"/>
  <c r="BR360" i="1"/>
  <c r="BH360" i="1"/>
  <c r="BA360" i="1"/>
  <c r="ES360" i="1" s="1"/>
  <c r="AR360" i="1"/>
  <c r="AS360" i="1" s="1"/>
  <c r="AF360" i="1"/>
  <c r="CD360" i="1" s="1"/>
  <c r="CF360" i="1" s="1"/>
  <c r="AE360" i="1"/>
  <c r="AB360" i="1"/>
  <c r="AJ360" i="1" s="1"/>
  <c r="AK360" i="1" s="1"/>
  <c r="J360" i="1"/>
  <c r="G360" i="1"/>
  <c r="H360" i="1" s="1"/>
  <c r="C360" i="1"/>
  <c r="HX359" i="1"/>
  <c r="HV359" i="1"/>
  <c r="HJ359" i="1"/>
  <c r="HD359" i="1"/>
  <c r="GW359" i="1"/>
  <c r="GS359" i="1"/>
  <c r="GU359" i="1" s="1"/>
  <c r="GP359" i="1"/>
  <c r="GO359" i="1"/>
  <c r="GJ359" i="1"/>
  <c r="GH359" i="1"/>
  <c r="GE359" i="1"/>
  <c r="GD359" i="1"/>
  <c r="GC359" i="1"/>
  <c r="GB359" i="1"/>
  <c r="FY359" i="1"/>
  <c r="FO359" i="1"/>
  <c r="FF359" i="1"/>
  <c r="FE359" i="1"/>
  <c r="EQ359" i="1"/>
  <c r="EM359" i="1"/>
  <c r="EL359" i="1"/>
  <c r="EK359" i="1"/>
  <c r="EJ359" i="1"/>
  <c r="EI359" i="1"/>
  <c r="DG359" i="1"/>
  <c r="DW359" i="1" s="1"/>
  <c r="CB359" i="1"/>
  <c r="BR359" i="1"/>
  <c r="BH359" i="1"/>
  <c r="BA359" i="1"/>
  <c r="AS359" i="1"/>
  <c r="AR359" i="1"/>
  <c r="AF359" i="1"/>
  <c r="CD359" i="1" s="1"/>
  <c r="AE359" i="1"/>
  <c r="AB359" i="1"/>
  <c r="AJ359" i="1" s="1"/>
  <c r="AK359" i="1" s="1"/>
  <c r="J359" i="1"/>
  <c r="G359" i="1"/>
  <c r="H359" i="1" s="1"/>
  <c r="C359" i="1"/>
  <c r="HX358" i="1"/>
  <c r="HW358" i="1"/>
  <c r="HV358" i="1"/>
  <c r="HU358" i="1"/>
  <c r="HJ358" i="1"/>
  <c r="HD358" i="1"/>
  <c r="GX358" i="1"/>
  <c r="GW358" i="1"/>
  <c r="GT358" i="1"/>
  <c r="GV358" i="1" s="1"/>
  <c r="GS358" i="1"/>
  <c r="GU358" i="1" s="1"/>
  <c r="GP358" i="1"/>
  <c r="GO358" i="1"/>
  <c r="GJ358" i="1"/>
  <c r="GH358" i="1"/>
  <c r="GE358" i="1"/>
  <c r="GD358" i="1"/>
  <c r="GC358" i="1"/>
  <c r="GB358" i="1"/>
  <c r="GA358" i="1"/>
  <c r="FZ358" i="1"/>
  <c r="FY358" i="1"/>
  <c r="FO358" i="1"/>
  <c r="ET358" i="1"/>
  <c r="ES358" i="1"/>
  <c r="ER358" i="1"/>
  <c r="EQ358" i="1"/>
  <c r="FE358" i="1" s="1"/>
  <c r="EP358" i="1"/>
  <c r="EO358" i="1"/>
  <c r="EN358" i="1"/>
  <c r="EM358" i="1"/>
  <c r="EL358" i="1"/>
  <c r="EK358" i="1"/>
  <c r="EJ358" i="1"/>
  <c r="EI358" i="1"/>
  <c r="DG358" i="1"/>
  <c r="DW358" i="1" s="1"/>
  <c r="CT358" i="1"/>
  <c r="CF358" i="1"/>
  <c r="CD358" i="1"/>
  <c r="CI358" i="1" s="1"/>
  <c r="CB358" i="1"/>
  <c r="FF358" i="1" s="1"/>
  <c r="BR358" i="1"/>
  <c r="BH358" i="1"/>
  <c r="BA358" i="1"/>
  <c r="AR358" i="1"/>
  <c r="AS358" i="1" s="1"/>
  <c r="AJ358" i="1"/>
  <c r="AK358" i="1" s="1"/>
  <c r="AI358" i="1"/>
  <c r="AF358" i="1"/>
  <c r="AG358" i="1" s="1"/>
  <c r="AE358" i="1"/>
  <c r="AB358" i="1"/>
  <c r="J358" i="1"/>
  <c r="G358" i="1"/>
  <c r="H358" i="1" s="1"/>
  <c r="C358" i="1"/>
  <c r="HX357" i="1"/>
  <c r="HV357" i="1"/>
  <c r="HJ357" i="1"/>
  <c r="HD357" i="1"/>
  <c r="GT357" i="1" s="1"/>
  <c r="GV357" i="1" s="1"/>
  <c r="GX357" i="1"/>
  <c r="GW357" i="1"/>
  <c r="GU357" i="1"/>
  <c r="GS357" i="1"/>
  <c r="GP357" i="1"/>
  <c r="GO357" i="1"/>
  <c r="GJ357" i="1"/>
  <c r="GH357" i="1"/>
  <c r="GE357" i="1"/>
  <c r="GD357" i="1"/>
  <c r="GC357" i="1"/>
  <c r="GB357" i="1"/>
  <c r="FY357" i="1"/>
  <c r="FO357" i="1"/>
  <c r="FF357" i="1"/>
  <c r="FE357" i="1"/>
  <c r="ET357" i="1"/>
  <c r="EQ357" i="1"/>
  <c r="EM357" i="1"/>
  <c r="EL357" i="1"/>
  <c r="EK357" i="1"/>
  <c r="EJ357" i="1"/>
  <c r="EI357" i="1"/>
  <c r="CF357" i="1"/>
  <c r="CE357" i="1"/>
  <c r="CB357" i="1"/>
  <c r="BU357" i="1"/>
  <c r="EZ357" i="1" s="1"/>
  <c r="BT357" i="1"/>
  <c r="BS357" i="1"/>
  <c r="FR357" i="1" s="1"/>
  <c r="BR357" i="1"/>
  <c r="BH357" i="1"/>
  <c r="BA357" i="1"/>
  <c r="ES357" i="1" s="1"/>
  <c r="AS357" i="1"/>
  <c r="AK357" i="1"/>
  <c r="AJ357" i="1"/>
  <c r="AI357" i="1"/>
  <c r="AF357" i="1"/>
  <c r="CD357" i="1" s="1"/>
  <c r="AE357" i="1"/>
  <c r="J357" i="1"/>
  <c r="G357" i="1"/>
  <c r="H357" i="1" s="1"/>
  <c r="C357" i="1"/>
  <c r="HX356" i="1"/>
  <c r="HV356" i="1"/>
  <c r="HJ356" i="1"/>
  <c r="HD356" i="1"/>
  <c r="GT356" i="1" s="1"/>
  <c r="GV356" i="1" s="1"/>
  <c r="GX356" i="1"/>
  <c r="GW356" i="1"/>
  <c r="GU356" i="1"/>
  <c r="GS356" i="1"/>
  <c r="GP356" i="1"/>
  <c r="GO356" i="1"/>
  <c r="GJ356" i="1"/>
  <c r="GH356" i="1"/>
  <c r="GE356" i="1"/>
  <c r="GD356" i="1"/>
  <c r="GC356" i="1"/>
  <c r="GB356" i="1"/>
  <c r="FY356" i="1"/>
  <c r="FO356" i="1"/>
  <c r="FF356" i="1"/>
  <c r="FE356" i="1"/>
  <c r="FB356" i="1"/>
  <c r="EQ356" i="1"/>
  <c r="EM356" i="1"/>
  <c r="EL356" i="1"/>
  <c r="EK356" i="1"/>
  <c r="FA356" i="1" s="1"/>
  <c r="EJ356" i="1"/>
  <c r="EY356" i="1" s="1"/>
  <c r="EI356" i="1"/>
  <c r="DW356" i="1"/>
  <c r="DI356" i="1"/>
  <c r="DG356" i="1"/>
  <c r="DL356" i="1" s="1"/>
  <c r="CB356" i="1"/>
  <c r="BV356" i="1"/>
  <c r="BU356" i="1"/>
  <c r="EZ356" i="1" s="1"/>
  <c r="BT356" i="1"/>
  <c r="BR356" i="1"/>
  <c r="BH356" i="1"/>
  <c r="BA356" i="1"/>
  <c r="ET356" i="1" s="1"/>
  <c r="AS356" i="1"/>
  <c r="AK356" i="1"/>
  <c r="AJ356" i="1"/>
  <c r="AI356" i="1"/>
  <c r="AF356" i="1"/>
  <c r="CD356" i="1" s="1"/>
  <c r="CI356" i="1" s="1"/>
  <c r="AE356" i="1"/>
  <c r="J356" i="1"/>
  <c r="G356" i="1"/>
  <c r="H356" i="1" s="1"/>
  <c r="C356" i="1"/>
  <c r="HX355" i="1"/>
  <c r="HV355" i="1"/>
  <c r="HJ355" i="1"/>
  <c r="HD355" i="1"/>
  <c r="GW355" i="1"/>
  <c r="GS355" i="1"/>
  <c r="GU355" i="1" s="1"/>
  <c r="GP355" i="1"/>
  <c r="GO355" i="1"/>
  <c r="GJ355" i="1"/>
  <c r="GH355" i="1"/>
  <c r="GE355" i="1"/>
  <c r="GD355" i="1"/>
  <c r="GC355" i="1"/>
  <c r="GB355" i="1"/>
  <c r="GA355" i="1"/>
  <c r="FZ355" i="1"/>
  <c r="FY355" i="1"/>
  <c r="FO355" i="1"/>
  <c r="ES355" i="1"/>
  <c r="ER355" i="1"/>
  <c r="EQ355" i="1"/>
  <c r="FE355" i="1" s="1"/>
  <c r="EP355" i="1"/>
  <c r="EO355" i="1"/>
  <c r="EN355" i="1"/>
  <c r="EM355" i="1"/>
  <c r="EL355" i="1"/>
  <c r="EK355" i="1"/>
  <c r="EJ355" i="1"/>
  <c r="EI355" i="1"/>
  <c r="DT355" i="1"/>
  <c r="DG355" i="1"/>
  <c r="DW355" i="1" s="1"/>
  <c r="CT355" i="1"/>
  <c r="CI355" i="1"/>
  <c r="CE355" i="1"/>
  <c r="CD355" i="1"/>
  <c r="CF355" i="1" s="1"/>
  <c r="CB355" i="1"/>
  <c r="FF355" i="1" s="1"/>
  <c r="BR355" i="1"/>
  <c r="BH355" i="1"/>
  <c r="BJ355" i="1" s="1"/>
  <c r="BA355" i="1"/>
  <c r="BW355" i="1" s="1"/>
  <c r="BX355" i="1" s="1"/>
  <c r="AS355" i="1"/>
  <c r="AJ355" i="1"/>
  <c r="AK355" i="1" s="1"/>
  <c r="AI355" i="1"/>
  <c r="AG355" i="1"/>
  <c r="AF355" i="1"/>
  <c r="AE355" i="1"/>
  <c r="J355" i="1"/>
  <c r="H355" i="1"/>
  <c r="G355" i="1"/>
  <c r="C355" i="1"/>
  <c r="HX354" i="1"/>
  <c r="HW354" i="1"/>
  <c r="HV354" i="1"/>
  <c r="HJ354" i="1"/>
  <c r="HD354" i="1"/>
  <c r="GT354" i="1" s="1"/>
  <c r="GX354" i="1"/>
  <c r="GW354" i="1"/>
  <c r="GV354" i="1"/>
  <c r="GS354" i="1"/>
  <c r="GU354" i="1" s="1"/>
  <c r="GP354" i="1"/>
  <c r="GO354" i="1"/>
  <c r="GJ354" i="1"/>
  <c r="GH354" i="1"/>
  <c r="GE354" i="1"/>
  <c r="GD354" i="1"/>
  <c r="GC354" i="1"/>
  <c r="GB354" i="1"/>
  <c r="FY354" i="1"/>
  <c r="FR354" i="1"/>
  <c r="FO354" i="1"/>
  <c r="FE354" i="1"/>
  <c r="EZ354" i="1"/>
  <c r="ET354" i="1"/>
  <c r="ES354" i="1"/>
  <c r="EQ354" i="1"/>
  <c r="EM354" i="1"/>
  <c r="EL354" i="1"/>
  <c r="EK354" i="1"/>
  <c r="EJ354" i="1"/>
  <c r="EI354" i="1"/>
  <c r="DW354" i="1"/>
  <c r="DL354" i="1"/>
  <c r="DI354" i="1"/>
  <c r="DG354" i="1"/>
  <c r="DH354" i="1" s="1"/>
  <c r="CD354" i="1"/>
  <c r="CB354" i="1"/>
  <c r="FF354" i="1" s="1"/>
  <c r="BU354" i="1"/>
  <c r="EY354" i="1" s="1"/>
  <c r="BT354" i="1"/>
  <c r="BS354" i="1"/>
  <c r="FP354" i="1" s="1"/>
  <c r="BR354" i="1"/>
  <c r="BH354" i="1"/>
  <c r="BB354" i="1"/>
  <c r="BA354" i="1"/>
  <c r="BY354" i="1" s="1"/>
  <c r="AS354" i="1"/>
  <c r="BW354" i="1" s="1"/>
  <c r="BX354" i="1" s="1"/>
  <c r="AJ354" i="1"/>
  <c r="AK354" i="1" s="1"/>
  <c r="AI354" i="1"/>
  <c r="AF354" i="1"/>
  <c r="AG354" i="1" s="1"/>
  <c r="AE354" i="1"/>
  <c r="J354" i="1"/>
  <c r="G354" i="1"/>
  <c r="H354" i="1" s="1"/>
  <c r="C354" i="1"/>
  <c r="HX353" i="1"/>
  <c r="HW353" i="1"/>
  <c r="HV353" i="1"/>
  <c r="HU353" i="1"/>
  <c r="HJ353" i="1"/>
  <c r="HD353" i="1"/>
  <c r="GT353" i="1" s="1"/>
  <c r="GV353" i="1" s="1"/>
  <c r="GX353" i="1"/>
  <c r="GW353" i="1"/>
  <c r="GS353" i="1"/>
  <c r="GU353" i="1" s="1"/>
  <c r="GP353" i="1"/>
  <c r="GO353" i="1"/>
  <c r="GJ353" i="1"/>
  <c r="GH353" i="1"/>
  <c r="GE353" i="1"/>
  <c r="GD353" i="1"/>
  <c r="GC353" i="1"/>
  <c r="GB353" i="1"/>
  <c r="FY353" i="1"/>
  <c r="FO353" i="1"/>
  <c r="FF353" i="1"/>
  <c r="FE353" i="1"/>
  <c r="ET353" i="1"/>
  <c r="EQ353" i="1"/>
  <c r="EM353" i="1"/>
  <c r="EL353" i="1"/>
  <c r="EK353" i="1"/>
  <c r="EJ353" i="1"/>
  <c r="EI353" i="1"/>
  <c r="DW353" i="1"/>
  <c r="DL353" i="1"/>
  <c r="DH353" i="1"/>
  <c r="DG353" i="1"/>
  <c r="DI353" i="1" s="1"/>
  <c r="CF353" i="1"/>
  <c r="CE353" i="1"/>
  <c r="CB353" i="1"/>
  <c r="BU353" i="1"/>
  <c r="EZ353" i="1" s="1"/>
  <c r="BT353" i="1"/>
  <c r="BS353" i="1"/>
  <c r="FR353" i="1" s="1"/>
  <c r="BR353" i="1"/>
  <c r="BH353" i="1"/>
  <c r="BA353" i="1"/>
  <c r="ES353" i="1" s="1"/>
  <c r="AS353" i="1"/>
  <c r="AK353" i="1"/>
  <c r="AJ353" i="1"/>
  <c r="AI353" i="1"/>
  <c r="AF353" i="1"/>
  <c r="CD353" i="1" s="1"/>
  <c r="AE353" i="1"/>
  <c r="J353" i="1"/>
  <c r="G353" i="1"/>
  <c r="H353" i="1" s="1"/>
  <c r="C353" i="1"/>
  <c r="HX352" i="1"/>
  <c r="HV352" i="1"/>
  <c r="HJ352" i="1"/>
  <c r="HD352" i="1"/>
  <c r="GT352" i="1" s="1"/>
  <c r="GV352" i="1" s="1"/>
  <c r="GX352" i="1"/>
  <c r="GW352" i="1"/>
  <c r="GU352" i="1"/>
  <c r="GS352" i="1"/>
  <c r="GP352" i="1"/>
  <c r="GO352" i="1"/>
  <c r="GJ352" i="1"/>
  <c r="GH352" i="1"/>
  <c r="GE352" i="1"/>
  <c r="GD352" i="1"/>
  <c r="GC352" i="1"/>
  <c r="GB352" i="1"/>
  <c r="FY352" i="1"/>
  <c r="FO352" i="1"/>
  <c r="FF352" i="1"/>
  <c r="FE352" i="1"/>
  <c r="FB352" i="1"/>
  <c r="EQ352" i="1"/>
  <c r="EM352" i="1"/>
  <c r="EL352" i="1"/>
  <c r="EK352" i="1"/>
  <c r="FA352" i="1" s="1"/>
  <c r="EJ352" i="1"/>
  <c r="EY352" i="1" s="1"/>
  <c r="EI352" i="1"/>
  <c r="DW352" i="1"/>
  <c r="DI352" i="1"/>
  <c r="DG352" i="1"/>
  <c r="DL352" i="1" s="1"/>
  <c r="CB352" i="1"/>
  <c r="BV352" i="1"/>
  <c r="BU352" i="1"/>
  <c r="EZ352" i="1" s="1"/>
  <c r="BT352" i="1"/>
  <c r="BR352" i="1"/>
  <c r="BH352" i="1"/>
  <c r="BA352" i="1"/>
  <c r="ET352" i="1" s="1"/>
  <c r="AS352" i="1"/>
  <c r="AK352" i="1"/>
  <c r="AJ352" i="1"/>
  <c r="AI352" i="1"/>
  <c r="AF352" i="1"/>
  <c r="CD352" i="1" s="1"/>
  <c r="CI352" i="1" s="1"/>
  <c r="AE352" i="1"/>
  <c r="J352" i="1"/>
  <c r="G352" i="1"/>
  <c r="H352" i="1" s="1"/>
  <c r="C352" i="1"/>
  <c r="HX351" i="1"/>
  <c r="HV351" i="1"/>
  <c r="HJ351" i="1"/>
  <c r="HD351" i="1"/>
  <c r="GW351" i="1"/>
  <c r="GS351" i="1"/>
  <c r="GU351" i="1" s="1"/>
  <c r="GP351" i="1"/>
  <c r="GO351" i="1"/>
  <c r="GJ351" i="1"/>
  <c r="GH351" i="1"/>
  <c r="GE351" i="1"/>
  <c r="GD351" i="1"/>
  <c r="GC351" i="1"/>
  <c r="GB351" i="1"/>
  <c r="GA351" i="1"/>
  <c r="FZ351" i="1"/>
  <c r="FY351" i="1"/>
  <c r="FO351" i="1"/>
  <c r="ER351" i="1"/>
  <c r="EQ351" i="1"/>
  <c r="FE351" i="1" s="1"/>
  <c r="EP351" i="1"/>
  <c r="EO351" i="1"/>
  <c r="EN351" i="1"/>
  <c r="EM351" i="1"/>
  <c r="EL351" i="1"/>
  <c r="EK351" i="1"/>
  <c r="EJ351" i="1"/>
  <c r="EI351" i="1"/>
  <c r="CB351" i="1"/>
  <c r="FF351" i="1" s="1"/>
  <c r="BR351" i="1"/>
  <c r="BH351" i="1"/>
  <c r="BA351" i="1"/>
  <c r="BW351" i="1" s="1"/>
  <c r="BX351" i="1" s="1"/>
  <c r="AS351" i="1"/>
  <c r="AK351" i="1"/>
  <c r="AJ351" i="1"/>
  <c r="AI351" i="1"/>
  <c r="AF351" i="1"/>
  <c r="AE351" i="1"/>
  <c r="J351" i="1"/>
  <c r="G351" i="1"/>
  <c r="H351" i="1" s="1"/>
  <c r="C351" i="1"/>
  <c r="HX350" i="1"/>
  <c r="HW350" i="1"/>
  <c r="HV350" i="1"/>
  <c r="HU350" i="1"/>
  <c r="HJ350" i="1"/>
  <c r="HD350" i="1"/>
  <c r="GX350" i="1"/>
  <c r="GW350" i="1"/>
  <c r="GU350" i="1"/>
  <c r="GT350" i="1"/>
  <c r="GV350" i="1" s="1"/>
  <c r="GS350" i="1"/>
  <c r="GP350" i="1"/>
  <c r="GO350" i="1"/>
  <c r="GJ350" i="1"/>
  <c r="GH350" i="1"/>
  <c r="GF350" i="1"/>
  <c r="GE350" i="1"/>
  <c r="GD350" i="1"/>
  <c r="GC350" i="1"/>
  <c r="GB350" i="1"/>
  <c r="FY350" i="1"/>
  <c r="FR350" i="1"/>
  <c r="FP350" i="1"/>
  <c r="FO350" i="1"/>
  <c r="EZ350" i="1"/>
  <c r="EY350" i="1"/>
  <c r="EQ350" i="1"/>
  <c r="EM350" i="1"/>
  <c r="EL350" i="1"/>
  <c r="EK350" i="1"/>
  <c r="EJ350" i="1"/>
  <c r="EI350" i="1"/>
  <c r="CB350" i="1"/>
  <c r="FF350" i="1" s="1"/>
  <c r="BU350" i="1"/>
  <c r="BS350" i="1"/>
  <c r="FM350" i="1" s="1"/>
  <c r="BR350" i="1"/>
  <c r="BH350" i="1"/>
  <c r="BB350" i="1"/>
  <c r="BA350" i="1"/>
  <c r="BT350" i="1" s="1"/>
  <c r="AS350" i="1"/>
  <c r="AJ350" i="1"/>
  <c r="AK350" i="1" s="1"/>
  <c r="AI350" i="1"/>
  <c r="AF350" i="1"/>
  <c r="BY350" i="1" s="1"/>
  <c r="EX350" i="1" s="1"/>
  <c r="AE350" i="1"/>
  <c r="J350" i="1"/>
  <c r="G350" i="1"/>
  <c r="H350" i="1" s="1"/>
  <c r="C350" i="1"/>
  <c r="HX349" i="1"/>
  <c r="HW349" i="1"/>
  <c r="HV349" i="1"/>
  <c r="HU349" i="1"/>
  <c r="HJ349" i="1"/>
  <c r="HD349" i="1"/>
  <c r="GT349" i="1" s="1"/>
  <c r="GV349" i="1" s="1"/>
  <c r="GW349" i="1"/>
  <c r="GU349" i="1"/>
  <c r="GS349" i="1"/>
  <c r="GP349" i="1"/>
  <c r="GO349" i="1"/>
  <c r="GJ349" i="1"/>
  <c r="GH349" i="1"/>
  <c r="GF349" i="1"/>
  <c r="GE349" i="1"/>
  <c r="GD349" i="1"/>
  <c r="GC349" i="1"/>
  <c r="GB349" i="1"/>
  <c r="FY349" i="1"/>
  <c r="FR349" i="1"/>
  <c r="FP349" i="1"/>
  <c r="FO349" i="1"/>
  <c r="ES349" i="1"/>
  <c r="EQ349" i="1"/>
  <c r="EM349" i="1"/>
  <c r="EL349" i="1"/>
  <c r="EK349" i="1"/>
  <c r="EJ349" i="1"/>
  <c r="EI349" i="1"/>
  <c r="DW349" i="1"/>
  <c r="DL349" i="1"/>
  <c r="DI349" i="1"/>
  <c r="DH349" i="1"/>
  <c r="DG349" i="1"/>
  <c r="CD349" i="1"/>
  <c r="CB349" i="1"/>
  <c r="FF349" i="1" s="1"/>
  <c r="BS349" i="1"/>
  <c r="FM349" i="1" s="1"/>
  <c r="BR349" i="1"/>
  <c r="BH349" i="1"/>
  <c r="BA349" i="1"/>
  <c r="BY349" i="1" s="1"/>
  <c r="AS349" i="1"/>
  <c r="AJ349" i="1"/>
  <c r="AK349" i="1" s="1"/>
  <c r="AI349" i="1"/>
  <c r="AG349" i="1"/>
  <c r="AF349" i="1"/>
  <c r="AE349" i="1"/>
  <c r="J349" i="1"/>
  <c r="H349" i="1"/>
  <c r="G349" i="1"/>
  <c r="C349" i="1"/>
  <c r="HX348" i="1"/>
  <c r="HW348" i="1"/>
  <c r="HV348" i="1"/>
  <c r="HJ348" i="1"/>
  <c r="HD348" i="1"/>
  <c r="GT348" i="1" s="1"/>
  <c r="GX348" i="1"/>
  <c r="GW348" i="1"/>
  <c r="GV348" i="1"/>
  <c r="GS348" i="1"/>
  <c r="GU348" i="1" s="1"/>
  <c r="GP348" i="1"/>
  <c r="GO348" i="1"/>
  <c r="GJ348" i="1"/>
  <c r="GH348" i="1"/>
  <c r="GE348" i="1"/>
  <c r="GD348" i="1"/>
  <c r="GC348" i="1"/>
  <c r="GB348" i="1"/>
  <c r="GA348" i="1"/>
  <c r="FZ348" i="1"/>
  <c r="FY348" i="1"/>
  <c r="FO348" i="1"/>
  <c r="FF348" i="1"/>
  <c r="FE348" i="1"/>
  <c r="ER348" i="1"/>
  <c r="EQ348" i="1"/>
  <c r="EP348" i="1"/>
  <c r="EO348" i="1"/>
  <c r="EN348" i="1"/>
  <c r="EM348" i="1"/>
  <c r="EL348" i="1"/>
  <c r="EK348" i="1"/>
  <c r="FA348" i="1" s="1"/>
  <c r="EJ348" i="1"/>
  <c r="EI348" i="1"/>
  <c r="DW348" i="1"/>
  <c r="DT348" i="1"/>
  <c r="CD348" i="1"/>
  <c r="CT348" i="1" s="1"/>
  <c r="CB348" i="1"/>
  <c r="BW348" i="1"/>
  <c r="BX348" i="1" s="1"/>
  <c r="BV348" i="1"/>
  <c r="BR348" i="1"/>
  <c r="BH348" i="1"/>
  <c r="BJ348" i="1" s="1"/>
  <c r="BA348" i="1"/>
  <c r="BU348" i="1" s="1"/>
  <c r="AS348" i="1"/>
  <c r="AJ348" i="1"/>
  <c r="AK348" i="1" s="1"/>
  <c r="AI348" i="1"/>
  <c r="AF348" i="1"/>
  <c r="DG348" i="1" s="1"/>
  <c r="AE348" i="1"/>
  <c r="J348" i="1"/>
  <c r="G348" i="1"/>
  <c r="H348" i="1" s="1"/>
  <c r="C348" i="1"/>
  <c r="HX347" i="1"/>
  <c r="HV347" i="1"/>
  <c r="HJ347" i="1"/>
  <c r="HD347" i="1"/>
  <c r="HW347" i="1" s="1"/>
  <c r="GW347" i="1"/>
  <c r="GT347" i="1"/>
  <c r="GV347" i="1" s="1"/>
  <c r="GS347" i="1"/>
  <c r="GU347" i="1" s="1"/>
  <c r="GP347" i="1"/>
  <c r="GO347" i="1"/>
  <c r="GJ347" i="1"/>
  <c r="GH347" i="1"/>
  <c r="GE347" i="1"/>
  <c r="GD347" i="1"/>
  <c r="GC347" i="1"/>
  <c r="GB347" i="1"/>
  <c r="FY347" i="1"/>
  <c r="FO347" i="1"/>
  <c r="EQ347" i="1"/>
  <c r="FE347" i="1" s="1"/>
  <c r="EM347" i="1"/>
  <c r="EL347" i="1"/>
  <c r="EK347" i="1"/>
  <c r="EJ347" i="1"/>
  <c r="EI347" i="1"/>
  <c r="CB347" i="1"/>
  <c r="FF347" i="1" s="1"/>
  <c r="BR347" i="1"/>
  <c r="BH347" i="1"/>
  <c r="BA347" i="1"/>
  <c r="BW347" i="1" s="1"/>
  <c r="BX347" i="1" s="1"/>
  <c r="AS347" i="1"/>
  <c r="AK347" i="1"/>
  <c r="AJ347" i="1"/>
  <c r="AI347" i="1"/>
  <c r="AF347" i="1"/>
  <c r="AE347" i="1"/>
  <c r="J347" i="1"/>
  <c r="G347" i="1"/>
  <c r="H347" i="1" s="1"/>
  <c r="C347" i="1"/>
  <c r="HX346" i="1"/>
  <c r="HW346" i="1"/>
  <c r="HV346" i="1"/>
  <c r="HU346" i="1"/>
  <c r="HJ346" i="1"/>
  <c r="HD346" i="1"/>
  <c r="GX346" i="1"/>
  <c r="GW346" i="1"/>
  <c r="GU346" i="1"/>
  <c r="GT346" i="1"/>
  <c r="GV346" i="1" s="1"/>
  <c r="GS346" i="1"/>
  <c r="GP346" i="1"/>
  <c r="GO346" i="1"/>
  <c r="GJ346" i="1"/>
  <c r="GH346" i="1"/>
  <c r="GF346" i="1"/>
  <c r="GE346" i="1"/>
  <c r="GD346" i="1"/>
  <c r="GC346" i="1"/>
  <c r="GB346" i="1"/>
  <c r="FY346" i="1"/>
  <c r="FR346" i="1"/>
  <c r="FP346" i="1"/>
  <c r="FO346" i="1"/>
  <c r="EZ346" i="1"/>
  <c r="EY346" i="1"/>
  <c r="EQ346" i="1"/>
  <c r="EM346" i="1"/>
  <c r="EL346" i="1"/>
  <c r="EK346" i="1"/>
  <c r="EJ346" i="1"/>
  <c r="EI346" i="1"/>
  <c r="CB346" i="1"/>
  <c r="FF346" i="1" s="1"/>
  <c r="BU346" i="1"/>
  <c r="BS346" i="1"/>
  <c r="FM346" i="1" s="1"/>
  <c r="BR346" i="1"/>
  <c r="BH346" i="1"/>
  <c r="BB346" i="1"/>
  <c r="BA346" i="1"/>
  <c r="BT346" i="1" s="1"/>
  <c r="AS346" i="1"/>
  <c r="BW346" i="1" s="1"/>
  <c r="BX346" i="1" s="1"/>
  <c r="AJ346" i="1"/>
  <c r="AK346" i="1" s="1"/>
  <c r="AI346" i="1"/>
  <c r="AF346" i="1"/>
  <c r="BY346" i="1" s="1"/>
  <c r="EX346" i="1" s="1"/>
  <c r="AE346" i="1"/>
  <c r="J346" i="1"/>
  <c r="G346" i="1"/>
  <c r="H346" i="1" s="1"/>
  <c r="C346" i="1"/>
  <c r="HX345" i="1"/>
  <c r="HW345" i="1"/>
  <c r="HV345" i="1"/>
  <c r="HU345" i="1"/>
  <c r="HJ345" i="1"/>
  <c r="HD345" i="1"/>
  <c r="GT345" i="1" s="1"/>
  <c r="GW345" i="1"/>
  <c r="GV345" i="1"/>
  <c r="GU345" i="1"/>
  <c r="GS345" i="1"/>
  <c r="GP345" i="1"/>
  <c r="GO345" i="1"/>
  <c r="GJ345" i="1"/>
  <c r="GH345" i="1"/>
  <c r="GF345" i="1"/>
  <c r="GE345" i="1"/>
  <c r="GD345" i="1"/>
  <c r="GC345" i="1"/>
  <c r="GB345" i="1"/>
  <c r="FY345" i="1"/>
  <c r="FR345" i="1"/>
  <c r="FP345" i="1"/>
  <c r="FO345" i="1"/>
  <c r="ES345" i="1"/>
  <c r="EQ345" i="1"/>
  <c r="EM345" i="1"/>
  <c r="EL345" i="1"/>
  <c r="EK345" i="1"/>
  <c r="EJ345" i="1"/>
  <c r="EI345" i="1"/>
  <c r="DW345" i="1"/>
  <c r="DL345" i="1"/>
  <c r="DI345" i="1"/>
  <c r="DH345" i="1"/>
  <c r="DG345" i="1"/>
  <c r="CD345" i="1"/>
  <c r="CB345" i="1"/>
  <c r="FF345" i="1" s="1"/>
  <c r="BS345" i="1"/>
  <c r="FM345" i="1" s="1"/>
  <c r="BR345" i="1"/>
  <c r="BH345" i="1"/>
  <c r="BA345" i="1"/>
  <c r="BY345" i="1" s="1"/>
  <c r="AS345" i="1"/>
  <c r="AJ345" i="1"/>
  <c r="AK345" i="1" s="1"/>
  <c r="AI345" i="1"/>
  <c r="AG345" i="1"/>
  <c r="AF345" i="1"/>
  <c r="AE345" i="1"/>
  <c r="J345" i="1"/>
  <c r="H345" i="1"/>
  <c r="G345" i="1"/>
  <c r="C345" i="1"/>
  <c r="HX344" i="1"/>
  <c r="HW344" i="1"/>
  <c r="HV344" i="1"/>
  <c r="HJ344" i="1"/>
  <c r="HD344" i="1"/>
  <c r="GT344" i="1" s="1"/>
  <c r="GV344" i="1" s="1"/>
  <c r="GX344" i="1"/>
  <c r="GW344" i="1"/>
  <c r="GS344" i="1"/>
  <c r="GU344" i="1" s="1"/>
  <c r="GP344" i="1"/>
  <c r="GO344" i="1"/>
  <c r="GJ344" i="1"/>
  <c r="GH344" i="1"/>
  <c r="GE344" i="1"/>
  <c r="GD344" i="1"/>
  <c r="GC344" i="1"/>
  <c r="GB344" i="1"/>
  <c r="GA344" i="1"/>
  <c r="FZ344" i="1"/>
  <c r="FY344" i="1"/>
  <c r="FO344" i="1"/>
  <c r="ER344" i="1"/>
  <c r="EQ344" i="1"/>
  <c r="EP344" i="1"/>
  <c r="EO344" i="1"/>
  <c r="EN344" i="1"/>
  <c r="EM344" i="1"/>
  <c r="EL344" i="1"/>
  <c r="EK344" i="1"/>
  <c r="EJ344" i="1"/>
  <c r="EI344" i="1"/>
  <c r="DW344" i="1"/>
  <c r="DL344" i="1"/>
  <c r="CD344" i="1"/>
  <c r="CT344" i="1" s="1"/>
  <c r="CB344" i="1"/>
  <c r="BV344" i="1"/>
  <c r="BU344" i="1"/>
  <c r="BR344" i="1"/>
  <c r="BH344" i="1"/>
  <c r="BA344" i="1"/>
  <c r="BT344" i="1" s="1"/>
  <c r="AS344" i="1"/>
  <c r="BW344" i="1" s="1"/>
  <c r="BX344" i="1" s="1"/>
  <c r="AJ344" i="1"/>
  <c r="AK344" i="1" s="1"/>
  <c r="AI344" i="1"/>
  <c r="AG344" i="1"/>
  <c r="AF344" i="1"/>
  <c r="DG344" i="1" s="1"/>
  <c r="AE344" i="1"/>
  <c r="J344" i="1"/>
  <c r="G344" i="1"/>
  <c r="H344" i="1" s="1"/>
  <c r="C344" i="1"/>
  <c r="HX343" i="1"/>
  <c r="HV343" i="1"/>
  <c r="HJ343" i="1"/>
  <c r="HD343" i="1"/>
  <c r="HW343" i="1" s="1"/>
  <c r="GX343" i="1"/>
  <c r="GW343" i="1"/>
  <c r="GS343" i="1"/>
  <c r="GU343" i="1" s="1"/>
  <c r="GP343" i="1"/>
  <c r="GO343" i="1"/>
  <c r="GJ343" i="1"/>
  <c r="GH343" i="1"/>
  <c r="GE343" i="1"/>
  <c r="GD343" i="1"/>
  <c r="GC343" i="1"/>
  <c r="GB343" i="1"/>
  <c r="FY343" i="1"/>
  <c r="FO343" i="1"/>
  <c r="FF343" i="1"/>
  <c r="EQ343" i="1"/>
  <c r="FE343" i="1" s="1"/>
  <c r="EM343" i="1"/>
  <c r="EL343" i="1"/>
  <c r="EK343" i="1"/>
  <c r="FA343" i="1" s="1"/>
  <c r="EJ343" i="1"/>
  <c r="EI343" i="1"/>
  <c r="CT343" i="1"/>
  <c r="CI343" i="1"/>
  <c r="CF343" i="1"/>
  <c r="CD343" i="1"/>
  <c r="CE343" i="1" s="1"/>
  <c r="CB343" i="1"/>
  <c r="BW343" i="1"/>
  <c r="BX343" i="1" s="1"/>
  <c r="BV343" i="1"/>
  <c r="BR343" i="1"/>
  <c r="BH343" i="1"/>
  <c r="BA343" i="1"/>
  <c r="BU343" i="1" s="1"/>
  <c r="EZ343" i="1" s="1"/>
  <c r="AS343" i="1"/>
  <c r="AK343" i="1"/>
  <c r="AJ343" i="1"/>
  <c r="AI343" i="1"/>
  <c r="AF343" i="1"/>
  <c r="DG343" i="1" s="1"/>
  <c r="AE343" i="1"/>
  <c r="J343" i="1"/>
  <c r="H343" i="1"/>
  <c r="G343" i="1"/>
  <c r="C343" i="1"/>
  <c r="HX342" i="1"/>
  <c r="HV342" i="1"/>
  <c r="HJ342" i="1"/>
  <c r="HD342" i="1"/>
  <c r="HW342" i="1" s="1"/>
  <c r="GW342" i="1"/>
  <c r="GS342" i="1"/>
  <c r="GU342" i="1" s="1"/>
  <c r="GP342" i="1"/>
  <c r="GO342" i="1"/>
  <c r="GJ342" i="1"/>
  <c r="GH342" i="1"/>
  <c r="GE342" i="1"/>
  <c r="GD342" i="1"/>
  <c r="GC342" i="1"/>
  <c r="GB342" i="1"/>
  <c r="FY342" i="1"/>
  <c r="FO342" i="1"/>
  <c r="EQ342" i="1"/>
  <c r="FE342" i="1" s="1"/>
  <c r="EM342" i="1"/>
  <c r="EL342" i="1"/>
  <c r="EK342" i="1"/>
  <c r="EJ342" i="1"/>
  <c r="EI342" i="1"/>
  <c r="DG342" i="1"/>
  <c r="DW342" i="1" s="1"/>
  <c r="CI342" i="1"/>
  <c r="CB342" i="1"/>
  <c r="FF342" i="1" s="1"/>
  <c r="BW342" i="1"/>
  <c r="BX342" i="1" s="1"/>
  <c r="BR342" i="1"/>
  <c r="BH342" i="1"/>
  <c r="BA342" i="1"/>
  <c r="BV342" i="1" s="1"/>
  <c r="AS342" i="1"/>
  <c r="AJ342" i="1"/>
  <c r="AK342" i="1" s="1"/>
  <c r="AI342" i="1"/>
  <c r="AF342" i="1"/>
  <c r="CD342" i="1" s="1"/>
  <c r="AE342" i="1"/>
  <c r="J342" i="1"/>
  <c r="G342" i="1"/>
  <c r="H342" i="1" s="1"/>
  <c r="C342" i="1"/>
  <c r="HX341" i="1"/>
  <c r="HV341" i="1"/>
  <c r="HU341" i="1"/>
  <c r="HJ341" i="1"/>
  <c r="HD341" i="1"/>
  <c r="GW341" i="1"/>
  <c r="GT341" i="1"/>
  <c r="GV341" i="1" s="1"/>
  <c r="GS341" i="1"/>
  <c r="GU341" i="1" s="1"/>
  <c r="GP341" i="1"/>
  <c r="GO341" i="1"/>
  <c r="GJ341" i="1"/>
  <c r="GH341" i="1"/>
  <c r="GE341" i="1"/>
  <c r="GD341" i="1"/>
  <c r="GC341" i="1"/>
  <c r="GB341" i="1"/>
  <c r="GA341" i="1"/>
  <c r="FZ341" i="1"/>
  <c r="FY341" i="1"/>
  <c r="FR341" i="1"/>
  <c r="FP341" i="1"/>
  <c r="FO341" i="1"/>
  <c r="ET341" i="1"/>
  <c r="ER341" i="1"/>
  <c r="EQ341" i="1"/>
  <c r="FE341" i="1" s="1"/>
  <c r="EP341" i="1"/>
  <c r="EO341" i="1"/>
  <c r="EN341" i="1"/>
  <c r="EM341" i="1"/>
  <c r="EL341" i="1"/>
  <c r="EK341" i="1"/>
  <c r="EJ341" i="1"/>
  <c r="EI341" i="1"/>
  <c r="DT341" i="1"/>
  <c r="DI341" i="1"/>
  <c r="DH341" i="1"/>
  <c r="CB341" i="1"/>
  <c r="FF341" i="1" s="1"/>
  <c r="BZ341" i="1"/>
  <c r="BU341" i="1"/>
  <c r="EZ341" i="1" s="1"/>
  <c r="BT341" i="1"/>
  <c r="BS341" i="1"/>
  <c r="BR341" i="1"/>
  <c r="BJ341" i="1"/>
  <c r="BH341" i="1"/>
  <c r="BB341" i="1"/>
  <c r="BA341" i="1"/>
  <c r="ES341" i="1" s="1"/>
  <c r="AS341" i="1"/>
  <c r="BW341" i="1" s="1"/>
  <c r="BX341" i="1" s="1"/>
  <c r="AJ341" i="1"/>
  <c r="AK341" i="1" s="1"/>
  <c r="AI341" i="1"/>
  <c r="AF341" i="1"/>
  <c r="DG341" i="1" s="1"/>
  <c r="AE341" i="1"/>
  <c r="J341" i="1"/>
  <c r="G341" i="1"/>
  <c r="H341" i="1" s="1"/>
  <c r="C341" i="1"/>
  <c r="HX340" i="1"/>
  <c r="HV340" i="1"/>
  <c r="HU340" i="1"/>
  <c r="HJ340" i="1"/>
  <c r="HD340" i="1"/>
  <c r="HW340" i="1" s="1"/>
  <c r="GX340" i="1"/>
  <c r="GW340" i="1"/>
  <c r="GU340" i="1"/>
  <c r="GS340" i="1"/>
  <c r="GP340" i="1"/>
  <c r="GO340" i="1"/>
  <c r="GJ340" i="1"/>
  <c r="GH340" i="1"/>
  <c r="GE340" i="1"/>
  <c r="GD340" i="1"/>
  <c r="GC340" i="1"/>
  <c r="GB340" i="1"/>
  <c r="FY340" i="1"/>
  <c r="FO340" i="1"/>
  <c r="FF340" i="1"/>
  <c r="FE340" i="1"/>
  <c r="ET340" i="1"/>
  <c r="ES340" i="1"/>
  <c r="EQ340" i="1"/>
  <c r="EM340" i="1"/>
  <c r="EL340" i="1"/>
  <c r="EK340" i="1"/>
  <c r="EJ340" i="1"/>
  <c r="EY340" i="1" s="1"/>
  <c r="EI340" i="1"/>
  <c r="DW340" i="1"/>
  <c r="CD340" i="1"/>
  <c r="CB340" i="1"/>
  <c r="BU340" i="1"/>
  <c r="EZ340" i="1" s="1"/>
  <c r="BT340" i="1"/>
  <c r="BR340" i="1"/>
  <c r="BH340" i="1"/>
  <c r="BB340" i="1"/>
  <c r="BA340" i="1"/>
  <c r="BS340" i="1" s="1"/>
  <c r="AS340" i="1"/>
  <c r="BW340" i="1" s="1"/>
  <c r="BX340" i="1" s="1"/>
  <c r="AJ340" i="1"/>
  <c r="AK340" i="1" s="1"/>
  <c r="AI340" i="1"/>
  <c r="AF340" i="1"/>
  <c r="DG340" i="1" s="1"/>
  <c r="AE340" i="1"/>
  <c r="J340" i="1"/>
  <c r="G340" i="1"/>
  <c r="H340" i="1" s="1"/>
  <c r="C340" i="1"/>
  <c r="HX339" i="1"/>
  <c r="HV339" i="1"/>
  <c r="HU339" i="1"/>
  <c r="HJ339" i="1"/>
  <c r="HD339" i="1"/>
  <c r="HW339" i="1" s="1"/>
  <c r="GX339" i="1"/>
  <c r="GW339" i="1"/>
  <c r="GU339" i="1"/>
  <c r="GS339" i="1"/>
  <c r="GP339" i="1"/>
  <c r="GO339" i="1"/>
  <c r="GJ339" i="1"/>
  <c r="GH339" i="1"/>
  <c r="GE339" i="1"/>
  <c r="GD339" i="1"/>
  <c r="GC339" i="1"/>
  <c r="GB339" i="1"/>
  <c r="FY339" i="1"/>
  <c r="FO339" i="1"/>
  <c r="FF339" i="1"/>
  <c r="FE339" i="1"/>
  <c r="ET339" i="1"/>
  <c r="ES339" i="1"/>
  <c r="EQ339" i="1"/>
  <c r="EM339" i="1"/>
  <c r="EL339" i="1"/>
  <c r="EK339" i="1"/>
  <c r="EJ339" i="1"/>
  <c r="EY339" i="1" s="1"/>
  <c r="EI339" i="1"/>
  <c r="DW339" i="1"/>
  <c r="CD339" i="1"/>
  <c r="CB339" i="1"/>
  <c r="BU339" i="1"/>
  <c r="EZ339" i="1" s="1"/>
  <c r="BT339" i="1"/>
  <c r="BR339" i="1"/>
  <c r="BH339" i="1"/>
  <c r="BB339" i="1"/>
  <c r="BA339" i="1"/>
  <c r="BS339" i="1" s="1"/>
  <c r="AS339" i="1"/>
  <c r="BW339" i="1" s="1"/>
  <c r="BX339" i="1" s="1"/>
  <c r="AJ339" i="1"/>
  <c r="AK339" i="1" s="1"/>
  <c r="AI339" i="1"/>
  <c r="AF339" i="1"/>
  <c r="DG339" i="1" s="1"/>
  <c r="AE339" i="1"/>
  <c r="J339" i="1"/>
  <c r="G339" i="1"/>
  <c r="H339" i="1" s="1"/>
  <c r="C339" i="1"/>
  <c r="HX338" i="1"/>
  <c r="HV338" i="1"/>
  <c r="HU338" i="1"/>
  <c r="HJ338" i="1"/>
  <c r="HD338" i="1"/>
  <c r="HW338" i="1" s="1"/>
  <c r="GX338" i="1"/>
  <c r="GW338" i="1"/>
  <c r="GU338" i="1"/>
  <c r="GS338" i="1"/>
  <c r="GP338" i="1"/>
  <c r="GO338" i="1"/>
  <c r="GJ338" i="1"/>
  <c r="GH338" i="1"/>
  <c r="GE338" i="1"/>
  <c r="GD338" i="1"/>
  <c r="GC338" i="1"/>
  <c r="GB338" i="1"/>
  <c r="FY338" i="1"/>
  <c r="FO338" i="1"/>
  <c r="FF338" i="1"/>
  <c r="FE338" i="1"/>
  <c r="ET338" i="1"/>
  <c r="ES338" i="1"/>
  <c r="EQ338" i="1"/>
  <c r="EM338" i="1"/>
  <c r="EL338" i="1"/>
  <c r="EK338" i="1"/>
  <c r="EJ338" i="1"/>
  <c r="EY338" i="1" s="1"/>
  <c r="EI338" i="1"/>
  <c r="DW338" i="1"/>
  <c r="CD338" i="1"/>
  <c r="CB338" i="1"/>
  <c r="BU338" i="1"/>
  <c r="EZ338" i="1" s="1"/>
  <c r="BT338" i="1"/>
  <c r="BR338" i="1"/>
  <c r="BH338" i="1"/>
  <c r="BB338" i="1"/>
  <c r="BA338" i="1"/>
  <c r="BS338" i="1" s="1"/>
  <c r="AS338" i="1"/>
  <c r="BW338" i="1" s="1"/>
  <c r="BX338" i="1" s="1"/>
  <c r="AJ338" i="1"/>
  <c r="AK338" i="1" s="1"/>
  <c r="AI338" i="1"/>
  <c r="AF338" i="1"/>
  <c r="DG338" i="1" s="1"/>
  <c r="AE338" i="1"/>
  <c r="J338" i="1"/>
  <c r="G338" i="1"/>
  <c r="H338" i="1" s="1"/>
  <c r="C338" i="1"/>
  <c r="HX337" i="1"/>
  <c r="HV337" i="1"/>
  <c r="HJ337" i="1"/>
  <c r="HD337" i="1"/>
  <c r="HW337" i="1" s="1"/>
  <c r="GX337" i="1"/>
  <c r="GW337" i="1"/>
  <c r="GU337" i="1"/>
  <c r="GS337" i="1"/>
  <c r="GP337" i="1"/>
  <c r="GO337" i="1"/>
  <c r="GJ337" i="1"/>
  <c r="GH337" i="1"/>
  <c r="GE337" i="1"/>
  <c r="GD337" i="1"/>
  <c r="GC337" i="1"/>
  <c r="GB337" i="1"/>
  <c r="GA337" i="1"/>
  <c r="FZ337" i="1"/>
  <c r="FY337" i="1"/>
  <c r="FO337" i="1"/>
  <c r="ER337" i="1"/>
  <c r="EQ337" i="1"/>
  <c r="FE337" i="1" s="1"/>
  <c r="EP337" i="1"/>
  <c r="FC337" i="1" s="1"/>
  <c r="EO337" i="1"/>
  <c r="EN337" i="1"/>
  <c r="EM337" i="1"/>
  <c r="EL337" i="1"/>
  <c r="EK337" i="1"/>
  <c r="EJ337" i="1"/>
  <c r="EI337" i="1"/>
  <c r="DW337" i="1"/>
  <c r="DL337" i="1"/>
  <c r="DI337" i="1"/>
  <c r="DH337" i="1"/>
  <c r="DG337" i="1"/>
  <c r="CT337" i="1"/>
  <c r="CI337" i="1"/>
  <c r="CF337" i="1"/>
  <c r="CE337" i="1"/>
  <c r="CD337" i="1"/>
  <c r="CB337" i="1"/>
  <c r="CA337" i="1"/>
  <c r="FD337" i="1" s="1"/>
  <c r="BR337" i="1"/>
  <c r="BH337" i="1"/>
  <c r="BA337" i="1"/>
  <c r="AS337" i="1"/>
  <c r="AJ337" i="1"/>
  <c r="AK337" i="1" s="1"/>
  <c r="AI337" i="1"/>
  <c r="AG337" i="1"/>
  <c r="AF337" i="1"/>
  <c r="AE337" i="1"/>
  <c r="J337" i="1"/>
  <c r="G337" i="1"/>
  <c r="H337" i="1" s="1"/>
  <c r="C337" i="1"/>
  <c r="HX336" i="1"/>
  <c r="HV336" i="1"/>
  <c r="HJ336" i="1"/>
  <c r="HD336" i="1"/>
  <c r="GW336" i="1"/>
  <c r="GS336" i="1"/>
  <c r="GU336" i="1" s="1"/>
  <c r="GP336" i="1"/>
  <c r="GO336" i="1"/>
  <c r="GJ336" i="1"/>
  <c r="GH336" i="1"/>
  <c r="GE336" i="1"/>
  <c r="GD336" i="1"/>
  <c r="GC336" i="1"/>
  <c r="GB336" i="1"/>
  <c r="FY336" i="1"/>
  <c r="FO336" i="1"/>
  <c r="FF336" i="1"/>
  <c r="FE336" i="1"/>
  <c r="EQ336" i="1"/>
  <c r="EM336" i="1"/>
  <c r="EL336" i="1"/>
  <c r="EK336" i="1"/>
  <c r="EJ336" i="1"/>
  <c r="EI336" i="1"/>
  <c r="DL336" i="1"/>
  <c r="DG336" i="1"/>
  <c r="DW336" i="1" s="1"/>
  <c r="CB336" i="1"/>
  <c r="BR336" i="1"/>
  <c r="BH336" i="1"/>
  <c r="BA336" i="1"/>
  <c r="AS336" i="1"/>
  <c r="AJ336" i="1"/>
  <c r="AK336" i="1" s="1"/>
  <c r="AI336" i="1"/>
  <c r="AG336" i="1"/>
  <c r="AF336" i="1"/>
  <c r="CD336" i="1" s="1"/>
  <c r="AE336" i="1"/>
  <c r="J336" i="1"/>
  <c r="G336" i="1"/>
  <c r="H336" i="1" s="1"/>
  <c r="C336" i="1"/>
  <c r="HX335" i="1"/>
  <c r="HV335" i="1"/>
  <c r="HJ335" i="1"/>
  <c r="HD335" i="1"/>
  <c r="GW335" i="1"/>
  <c r="GS335" i="1"/>
  <c r="GU335" i="1" s="1"/>
  <c r="GP335" i="1"/>
  <c r="GO335" i="1"/>
  <c r="GJ335" i="1"/>
  <c r="GH335" i="1"/>
  <c r="GE335" i="1"/>
  <c r="GD335" i="1"/>
  <c r="GC335" i="1"/>
  <c r="GB335" i="1"/>
  <c r="FY335" i="1"/>
  <c r="FO335" i="1"/>
  <c r="FF335" i="1"/>
  <c r="FE335" i="1"/>
  <c r="EQ335" i="1"/>
  <c r="EM335" i="1"/>
  <c r="EL335" i="1"/>
  <c r="EK335" i="1"/>
  <c r="EJ335" i="1"/>
  <c r="EI335" i="1"/>
  <c r="DL335" i="1"/>
  <c r="DG335" i="1"/>
  <c r="DW335" i="1" s="1"/>
  <c r="CB335" i="1"/>
  <c r="BR335" i="1"/>
  <c r="BH335" i="1"/>
  <c r="BA335" i="1"/>
  <c r="AS335" i="1"/>
  <c r="AJ335" i="1"/>
  <c r="AK335" i="1" s="1"/>
  <c r="AI335" i="1"/>
  <c r="AG335" i="1"/>
  <c r="AF335" i="1"/>
  <c r="CD335" i="1" s="1"/>
  <c r="AE335" i="1"/>
  <c r="J335" i="1"/>
  <c r="G335" i="1"/>
  <c r="H335" i="1" s="1"/>
  <c r="C335" i="1"/>
  <c r="HX334" i="1"/>
  <c r="HV334" i="1"/>
  <c r="HJ334" i="1"/>
  <c r="HD334" i="1"/>
  <c r="GW334" i="1"/>
  <c r="GS334" i="1"/>
  <c r="GU334" i="1" s="1"/>
  <c r="GP334" i="1"/>
  <c r="GO334" i="1"/>
  <c r="GJ334" i="1"/>
  <c r="GH334" i="1"/>
  <c r="GE334" i="1"/>
  <c r="GD334" i="1"/>
  <c r="GC334" i="1"/>
  <c r="GB334" i="1"/>
  <c r="GA334" i="1"/>
  <c r="FZ334" i="1"/>
  <c r="FY334" i="1"/>
  <c r="FO334" i="1"/>
  <c r="ES334" i="1"/>
  <c r="ER334" i="1"/>
  <c r="EQ334" i="1"/>
  <c r="EP334" i="1"/>
  <c r="EO334" i="1"/>
  <c r="EN334" i="1"/>
  <c r="EM334" i="1"/>
  <c r="EL334" i="1"/>
  <c r="EK334" i="1"/>
  <c r="EJ334" i="1"/>
  <c r="EI334" i="1"/>
  <c r="DT334" i="1"/>
  <c r="DG334" i="1"/>
  <c r="DW334" i="1" s="1"/>
  <c r="CA334" i="1"/>
  <c r="FD334" i="1" s="1"/>
  <c r="BZ334" i="1"/>
  <c r="BR334" i="1"/>
  <c r="BH334" i="1"/>
  <c r="BJ334" i="1" s="1"/>
  <c r="BA334" i="1"/>
  <c r="BW334" i="1" s="1"/>
  <c r="BX334" i="1" s="1"/>
  <c r="AS334" i="1"/>
  <c r="AJ334" i="1"/>
  <c r="AK334" i="1" s="1"/>
  <c r="AI334" i="1"/>
  <c r="AG334" i="1"/>
  <c r="AF334" i="1"/>
  <c r="CD334" i="1" s="1"/>
  <c r="AE334" i="1"/>
  <c r="J334" i="1"/>
  <c r="H334" i="1"/>
  <c r="G334" i="1"/>
  <c r="C334" i="1"/>
  <c r="HX333" i="1"/>
  <c r="HW333" i="1"/>
  <c r="HV333" i="1"/>
  <c r="HJ333" i="1"/>
  <c r="HD333" i="1"/>
  <c r="GT333" i="1" s="1"/>
  <c r="GX333" i="1"/>
  <c r="GW333" i="1"/>
  <c r="GV333" i="1"/>
  <c r="GS333" i="1"/>
  <c r="GU333" i="1" s="1"/>
  <c r="GP333" i="1"/>
  <c r="GO333" i="1"/>
  <c r="GJ333" i="1"/>
  <c r="GH333" i="1"/>
  <c r="GE333" i="1"/>
  <c r="GD333" i="1"/>
  <c r="GC333" i="1"/>
  <c r="GB333" i="1"/>
  <c r="FY333" i="1"/>
  <c r="FR333" i="1"/>
  <c r="FO333" i="1"/>
  <c r="ES333" i="1"/>
  <c r="EQ333" i="1"/>
  <c r="FE333" i="1" s="1"/>
  <c r="EM333" i="1"/>
  <c r="EL333" i="1"/>
  <c r="EK333" i="1"/>
  <c r="EJ333" i="1"/>
  <c r="EI333" i="1"/>
  <c r="CD333" i="1"/>
  <c r="CB333" i="1"/>
  <c r="BS333" i="1"/>
  <c r="FP333" i="1" s="1"/>
  <c r="BR333" i="1"/>
  <c r="BH333" i="1"/>
  <c r="BA333" i="1"/>
  <c r="BY333" i="1" s="1"/>
  <c r="AS333" i="1"/>
  <c r="AJ333" i="1"/>
  <c r="AK333" i="1" s="1"/>
  <c r="AI333" i="1"/>
  <c r="AG333" i="1"/>
  <c r="AF333" i="1"/>
  <c r="DG333" i="1" s="1"/>
  <c r="AE333" i="1"/>
  <c r="J333" i="1"/>
  <c r="G333" i="1"/>
  <c r="H333" i="1" s="1"/>
  <c r="C333" i="1"/>
  <c r="HX332" i="1"/>
  <c r="HW332" i="1"/>
  <c r="HV332" i="1"/>
  <c r="HJ332" i="1"/>
  <c r="HD332" i="1"/>
  <c r="GT332" i="1" s="1"/>
  <c r="GV332" i="1" s="1"/>
  <c r="GX332" i="1"/>
  <c r="GW332" i="1"/>
  <c r="GS332" i="1"/>
  <c r="GU332" i="1" s="1"/>
  <c r="GP332" i="1"/>
  <c r="GO332" i="1"/>
  <c r="GJ332" i="1"/>
  <c r="GH332" i="1"/>
  <c r="GE332" i="1"/>
  <c r="GD332" i="1"/>
  <c r="GC332" i="1"/>
  <c r="GB332" i="1"/>
  <c r="FY332" i="1"/>
  <c r="FR332" i="1"/>
  <c r="FO332" i="1"/>
  <c r="ES332" i="1"/>
  <c r="EQ332" i="1"/>
  <c r="EM332" i="1"/>
  <c r="EL332" i="1"/>
  <c r="EK332" i="1"/>
  <c r="EJ332" i="1"/>
  <c r="EI332" i="1"/>
  <c r="DI332" i="1"/>
  <c r="DH332" i="1"/>
  <c r="CD332" i="1"/>
  <c r="CB332" i="1"/>
  <c r="FF332" i="1" s="1"/>
  <c r="BS332" i="1"/>
  <c r="FP332" i="1" s="1"/>
  <c r="BR332" i="1"/>
  <c r="BH332" i="1"/>
  <c r="BA332" i="1"/>
  <c r="BY332" i="1" s="1"/>
  <c r="AS332" i="1"/>
  <c r="AJ332" i="1"/>
  <c r="AK332" i="1" s="1"/>
  <c r="AI332" i="1"/>
  <c r="AG332" i="1"/>
  <c r="AF332" i="1"/>
  <c r="DG332" i="1" s="1"/>
  <c r="AE332" i="1"/>
  <c r="J332" i="1"/>
  <c r="G332" i="1"/>
  <c r="H332" i="1" s="1"/>
  <c r="C332" i="1"/>
  <c r="HX331" i="1"/>
  <c r="HW331" i="1"/>
  <c r="HV331" i="1"/>
  <c r="HJ331" i="1"/>
  <c r="HD331" i="1"/>
  <c r="GT331" i="1" s="1"/>
  <c r="GV331" i="1" s="1"/>
  <c r="GX331" i="1"/>
  <c r="GW331" i="1"/>
  <c r="GU331" i="1"/>
  <c r="GS331" i="1"/>
  <c r="GP331" i="1"/>
  <c r="GO331" i="1"/>
  <c r="GJ331" i="1"/>
  <c r="GH331" i="1"/>
  <c r="GE331" i="1"/>
  <c r="GD331" i="1"/>
  <c r="GC331" i="1"/>
  <c r="GB331" i="1"/>
  <c r="FY331" i="1"/>
  <c r="FR331" i="1"/>
  <c r="FO331" i="1"/>
  <c r="ES331" i="1"/>
  <c r="EQ331" i="1"/>
  <c r="FE331" i="1" s="1"/>
  <c r="EM331" i="1"/>
  <c r="EL331" i="1"/>
  <c r="EK331" i="1"/>
  <c r="EJ331" i="1"/>
  <c r="EI331" i="1"/>
  <c r="DI331" i="1"/>
  <c r="DH331" i="1"/>
  <c r="CD331" i="1"/>
  <c r="CB331" i="1"/>
  <c r="BS331" i="1"/>
  <c r="FP331" i="1" s="1"/>
  <c r="BR331" i="1"/>
  <c r="BH331" i="1"/>
  <c r="BA331" i="1"/>
  <c r="BY331" i="1" s="1"/>
  <c r="AS331" i="1"/>
  <c r="AJ331" i="1"/>
  <c r="AK331" i="1" s="1"/>
  <c r="AI331" i="1"/>
  <c r="AG331" i="1"/>
  <c r="AF331" i="1"/>
  <c r="DG331" i="1" s="1"/>
  <c r="AE331" i="1"/>
  <c r="J331" i="1"/>
  <c r="G331" i="1"/>
  <c r="H331" i="1" s="1"/>
  <c r="C331" i="1"/>
  <c r="HX330" i="1"/>
  <c r="HW330" i="1"/>
  <c r="HV330" i="1"/>
  <c r="HJ330" i="1"/>
  <c r="HD330" i="1"/>
  <c r="GT330" i="1" s="1"/>
  <c r="GX330" i="1"/>
  <c r="GW330" i="1"/>
  <c r="GV330" i="1"/>
  <c r="GU330" i="1"/>
  <c r="GS330" i="1"/>
  <c r="GP330" i="1"/>
  <c r="GO330" i="1"/>
  <c r="GJ330" i="1"/>
  <c r="GH330" i="1"/>
  <c r="GE330" i="1"/>
  <c r="GD330" i="1"/>
  <c r="GC330" i="1"/>
  <c r="GB330" i="1"/>
  <c r="GA330" i="1"/>
  <c r="FZ330" i="1"/>
  <c r="FY330" i="1"/>
  <c r="FO330" i="1"/>
  <c r="FD330" i="1"/>
  <c r="FC330" i="1"/>
  <c r="ER330" i="1"/>
  <c r="EQ330" i="1"/>
  <c r="EP330" i="1"/>
  <c r="EO330" i="1"/>
  <c r="EN330" i="1"/>
  <c r="EM330" i="1"/>
  <c r="EL330" i="1"/>
  <c r="EK330" i="1"/>
  <c r="EJ330" i="1"/>
  <c r="EY330" i="1" s="1"/>
  <c r="EI330" i="1"/>
  <c r="CD330" i="1"/>
  <c r="CA330" i="1"/>
  <c r="BZ330" i="1"/>
  <c r="BU330" i="1"/>
  <c r="EZ330" i="1" s="1"/>
  <c r="BT330" i="1"/>
  <c r="BR330" i="1"/>
  <c r="BH330" i="1"/>
  <c r="BA330" i="1"/>
  <c r="BS330" i="1" s="1"/>
  <c r="AS330" i="1"/>
  <c r="AK330" i="1"/>
  <c r="AJ330" i="1"/>
  <c r="AI330" i="1"/>
  <c r="AF330" i="1"/>
  <c r="DG330" i="1" s="1"/>
  <c r="DL330" i="1" s="1"/>
  <c r="AE330" i="1"/>
  <c r="J330" i="1"/>
  <c r="G330" i="1"/>
  <c r="H330" i="1" s="1"/>
  <c r="C330" i="1"/>
  <c r="HX329" i="1"/>
  <c r="HV329" i="1"/>
  <c r="HJ329" i="1"/>
  <c r="HD329" i="1"/>
  <c r="HW329" i="1" s="1"/>
  <c r="GX329" i="1"/>
  <c r="GW329" i="1"/>
  <c r="GU329" i="1"/>
  <c r="GT329" i="1"/>
  <c r="GV329" i="1" s="1"/>
  <c r="GS329" i="1"/>
  <c r="GP329" i="1"/>
  <c r="GO329" i="1"/>
  <c r="GJ329" i="1"/>
  <c r="GH329" i="1"/>
  <c r="GE329" i="1"/>
  <c r="GD329" i="1"/>
  <c r="GC329" i="1"/>
  <c r="GB329" i="1"/>
  <c r="FY329" i="1"/>
  <c r="FO329" i="1"/>
  <c r="ET329" i="1"/>
  <c r="ES329" i="1"/>
  <c r="EQ329" i="1"/>
  <c r="EM329" i="1"/>
  <c r="EL329" i="1"/>
  <c r="EK329" i="1"/>
  <c r="EJ329" i="1"/>
  <c r="EY329" i="1" s="1"/>
  <c r="EI329" i="1"/>
  <c r="DW329" i="1"/>
  <c r="CF329" i="1"/>
  <c r="CE329" i="1"/>
  <c r="CD329" i="1"/>
  <c r="BU329" i="1"/>
  <c r="EZ329" i="1" s="1"/>
  <c r="BT329" i="1"/>
  <c r="BR329" i="1"/>
  <c r="BH329" i="1"/>
  <c r="BA329" i="1"/>
  <c r="BS329" i="1" s="1"/>
  <c r="AS329" i="1"/>
  <c r="AK329" i="1"/>
  <c r="AJ329" i="1"/>
  <c r="AI329" i="1"/>
  <c r="AF329" i="1"/>
  <c r="DG329" i="1" s="1"/>
  <c r="AE329" i="1"/>
  <c r="J329" i="1"/>
  <c r="G329" i="1"/>
  <c r="H329" i="1" s="1"/>
  <c r="C329" i="1"/>
  <c r="HX328" i="1"/>
  <c r="HV328" i="1"/>
  <c r="HJ328" i="1"/>
  <c r="HD328" i="1"/>
  <c r="HW328" i="1" s="1"/>
  <c r="GX328" i="1"/>
  <c r="GW328" i="1"/>
  <c r="GU328" i="1"/>
  <c r="GS328" i="1"/>
  <c r="GP328" i="1"/>
  <c r="GO328" i="1"/>
  <c r="GJ328" i="1"/>
  <c r="GH328" i="1"/>
  <c r="GE328" i="1"/>
  <c r="GD328" i="1"/>
  <c r="GC328" i="1"/>
  <c r="GB328" i="1"/>
  <c r="FY328" i="1"/>
  <c r="FO328" i="1"/>
  <c r="ET328" i="1"/>
  <c r="ES328" i="1"/>
  <c r="EQ328" i="1"/>
  <c r="EM328" i="1"/>
  <c r="EL328" i="1"/>
  <c r="EK328" i="1"/>
  <c r="EJ328" i="1"/>
  <c r="EI328" i="1"/>
  <c r="BU328" i="1"/>
  <c r="EZ328" i="1" s="1"/>
  <c r="BT328" i="1"/>
  <c r="BR328" i="1"/>
  <c r="BH328" i="1"/>
  <c r="BA328" i="1"/>
  <c r="BS328" i="1" s="1"/>
  <c r="AS328" i="1"/>
  <c r="AK328" i="1"/>
  <c r="AJ328" i="1"/>
  <c r="AI328" i="1"/>
  <c r="AF328" i="1"/>
  <c r="CD328" i="1" s="1"/>
  <c r="AE328" i="1"/>
  <c r="J328" i="1"/>
  <c r="H328" i="1"/>
  <c r="G328" i="1"/>
  <c r="C328" i="1"/>
  <c r="HX327" i="1"/>
  <c r="HV327" i="1"/>
  <c r="HJ327" i="1"/>
  <c r="HD327" i="1"/>
  <c r="HW327" i="1" s="1"/>
  <c r="GX327" i="1"/>
  <c r="GW327" i="1"/>
  <c r="GU327" i="1"/>
  <c r="GS327" i="1"/>
  <c r="GP327" i="1"/>
  <c r="GO327" i="1"/>
  <c r="GJ327" i="1"/>
  <c r="GH327" i="1"/>
  <c r="GE327" i="1"/>
  <c r="GD327" i="1"/>
  <c r="GC327" i="1"/>
  <c r="GB327" i="1"/>
  <c r="GA327" i="1"/>
  <c r="FZ327" i="1"/>
  <c r="FY327" i="1"/>
  <c r="FO327" i="1"/>
  <c r="ER327" i="1"/>
  <c r="EQ327" i="1"/>
  <c r="EP327" i="1"/>
  <c r="FC327" i="1" s="1"/>
  <c r="EO327" i="1"/>
  <c r="EN327" i="1"/>
  <c r="EM327" i="1"/>
  <c r="EL327" i="1"/>
  <c r="EK327" i="1"/>
  <c r="EJ327" i="1"/>
  <c r="EI327" i="1"/>
  <c r="DT327" i="1"/>
  <c r="CD327" i="1"/>
  <c r="CA327" i="1"/>
  <c r="BZ327" i="1"/>
  <c r="BR327" i="1"/>
  <c r="BJ327" i="1"/>
  <c r="BH327" i="1"/>
  <c r="BA327" i="1"/>
  <c r="AS327" i="1"/>
  <c r="AK327" i="1"/>
  <c r="AJ327" i="1"/>
  <c r="AI327" i="1"/>
  <c r="AF327" i="1"/>
  <c r="AG327" i="1" s="1"/>
  <c r="AE327" i="1"/>
  <c r="J327" i="1"/>
  <c r="G327" i="1"/>
  <c r="H327" i="1" s="1"/>
  <c r="C327" i="1"/>
  <c r="HX326" i="1"/>
  <c r="HV326" i="1"/>
  <c r="HJ326" i="1"/>
  <c r="HD326" i="1"/>
  <c r="GW326" i="1"/>
  <c r="GS326" i="1"/>
  <c r="GU326" i="1" s="1"/>
  <c r="GP326" i="1"/>
  <c r="GO326" i="1"/>
  <c r="GJ326" i="1"/>
  <c r="GH326" i="1"/>
  <c r="GE326" i="1"/>
  <c r="GD326" i="1"/>
  <c r="GC326" i="1"/>
  <c r="GB326" i="1"/>
  <c r="FY326" i="1"/>
  <c r="FO326" i="1"/>
  <c r="EQ326" i="1"/>
  <c r="EM326" i="1"/>
  <c r="EL326" i="1"/>
  <c r="EK326" i="1"/>
  <c r="EJ326" i="1"/>
  <c r="EI326" i="1"/>
  <c r="DG326" i="1"/>
  <c r="DW326" i="1" s="1"/>
  <c r="CT326" i="1"/>
  <c r="CI326" i="1"/>
  <c r="CF326" i="1"/>
  <c r="CE326" i="1"/>
  <c r="CD326" i="1"/>
  <c r="BR326" i="1"/>
  <c r="BH326" i="1"/>
  <c r="BA326" i="1"/>
  <c r="ET326" i="1" s="1"/>
  <c r="AS326" i="1"/>
  <c r="AK326" i="1"/>
  <c r="AJ326" i="1"/>
  <c r="AI326" i="1"/>
  <c r="AF326" i="1"/>
  <c r="AG326" i="1" s="1"/>
  <c r="AE326" i="1"/>
  <c r="J326" i="1"/>
  <c r="G326" i="1"/>
  <c r="H326" i="1" s="1"/>
  <c r="C326" i="1"/>
  <c r="HX325" i="1"/>
  <c r="HV325" i="1"/>
  <c r="HU325" i="1"/>
  <c r="HJ325" i="1"/>
  <c r="HD325" i="1"/>
  <c r="GW325" i="1"/>
  <c r="GS325" i="1"/>
  <c r="GU325" i="1" s="1"/>
  <c r="GP325" i="1"/>
  <c r="GO325" i="1"/>
  <c r="GJ325" i="1"/>
  <c r="GH325" i="1"/>
  <c r="GE325" i="1"/>
  <c r="GD325" i="1"/>
  <c r="GC325" i="1"/>
  <c r="GB325" i="1"/>
  <c r="FY325" i="1"/>
  <c r="FO325" i="1"/>
  <c r="EQ325" i="1"/>
  <c r="EP325" i="1"/>
  <c r="EO325" i="1"/>
  <c r="EN325" i="1"/>
  <c r="EM325" i="1"/>
  <c r="EL325" i="1"/>
  <c r="EK325" i="1"/>
  <c r="EJ325" i="1"/>
  <c r="EI325" i="1"/>
  <c r="DG325" i="1"/>
  <c r="CD325" i="1"/>
  <c r="CT325" i="1" s="1"/>
  <c r="BU325" i="1"/>
  <c r="EZ325" i="1" s="1"/>
  <c r="BT325" i="1"/>
  <c r="BS325" i="1"/>
  <c r="FR325" i="1" s="1"/>
  <c r="BR325" i="1"/>
  <c r="BH325" i="1"/>
  <c r="BB325" i="1"/>
  <c r="BA325" i="1"/>
  <c r="ET325" i="1" s="1"/>
  <c r="AS325" i="1"/>
  <c r="AJ325" i="1"/>
  <c r="AK325" i="1" s="1"/>
  <c r="AI325" i="1"/>
  <c r="AG325" i="1"/>
  <c r="AF325" i="1"/>
  <c r="AE325" i="1"/>
  <c r="J325" i="1"/>
  <c r="G325" i="1"/>
  <c r="H325" i="1" s="1"/>
  <c r="C325" i="1"/>
  <c r="HX324" i="1"/>
  <c r="HW324" i="1"/>
  <c r="HV324" i="1"/>
  <c r="HU324" i="1"/>
  <c r="HJ324" i="1"/>
  <c r="HD324" i="1"/>
  <c r="GX324" i="1" s="1"/>
  <c r="GW324" i="1"/>
  <c r="GU324" i="1"/>
  <c r="GT324" i="1"/>
  <c r="GV324" i="1" s="1"/>
  <c r="GS324" i="1"/>
  <c r="GP324" i="1"/>
  <c r="GO324" i="1"/>
  <c r="GJ324" i="1"/>
  <c r="GH324" i="1"/>
  <c r="GF324" i="1"/>
  <c r="GE324" i="1"/>
  <c r="GD324" i="1"/>
  <c r="GC324" i="1"/>
  <c r="GB324" i="1"/>
  <c r="FY324" i="1"/>
  <c r="FO324" i="1"/>
  <c r="EZ324" i="1"/>
  <c r="EY324" i="1"/>
  <c r="ES324" i="1"/>
  <c r="EQ324" i="1"/>
  <c r="EM324" i="1"/>
  <c r="EL324" i="1"/>
  <c r="EK324" i="1"/>
  <c r="EJ324" i="1"/>
  <c r="EI324" i="1"/>
  <c r="DH324" i="1"/>
  <c r="DG324" i="1"/>
  <c r="CD324" i="1"/>
  <c r="CT324" i="1" s="1"/>
  <c r="BU324" i="1"/>
  <c r="BT324" i="1"/>
  <c r="BS324" i="1"/>
  <c r="FR324" i="1" s="1"/>
  <c r="BR324" i="1"/>
  <c r="BH324" i="1"/>
  <c r="BB324" i="1"/>
  <c r="BA324" i="1"/>
  <c r="ET324" i="1" s="1"/>
  <c r="AS324" i="1"/>
  <c r="AJ324" i="1"/>
  <c r="AK324" i="1" s="1"/>
  <c r="AI324" i="1"/>
  <c r="AG324" i="1"/>
  <c r="AF324" i="1"/>
  <c r="AE324" i="1"/>
  <c r="J324" i="1"/>
  <c r="G324" i="1"/>
  <c r="H324" i="1" s="1"/>
  <c r="C324" i="1"/>
  <c r="HX323" i="1"/>
  <c r="HW323" i="1"/>
  <c r="HV323" i="1"/>
  <c r="HU323" i="1"/>
  <c r="HJ323" i="1"/>
  <c r="HD323" i="1"/>
  <c r="GX323" i="1" s="1"/>
  <c r="GW323" i="1"/>
  <c r="GU323" i="1"/>
  <c r="GT323" i="1"/>
  <c r="GV323" i="1" s="1"/>
  <c r="GS323" i="1"/>
  <c r="GP323" i="1"/>
  <c r="GO323" i="1"/>
  <c r="GJ323" i="1"/>
  <c r="GH323" i="1"/>
  <c r="GE323" i="1"/>
  <c r="GD323" i="1"/>
  <c r="GC323" i="1"/>
  <c r="GB323" i="1"/>
  <c r="GA323" i="1"/>
  <c r="FZ323" i="1"/>
  <c r="FY323" i="1"/>
  <c r="FO323" i="1"/>
  <c r="FC323" i="1"/>
  <c r="ER323" i="1"/>
  <c r="EQ323" i="1"/>
  <c r="EP323" i="1"/>
  <c r="EO323" i="1"/>
  <c r="EN323" i="1"/>
  <c r="EM323" i="1"/>
  <c r="EL323" i="1"/>
  <c r="EK323" i="1"/>
  <c r="EJ323" i="1"/>
  <c r="EI323" i="1"/>
  <c r="DG323" i="1"/>
  <c r="DW323" i="1" s="1"/>
  <c r="CD323" i="1"/>
  <c r="CT323" i="1" s="1"/>
  <c r="CA323" i="1"/>
  <c r="FD323" i="1" s="1"/>
  <c r="BZ323" i="1"/>
  <c r="BR323" i="1"/>
  <c r="BH323" i="1"/>
  <c r="BA323" i="1"/>
  <c r="AS323" i="1"/>
  <c r="AJ323" i="1"/>
  <c r="AK323" i="1" s="1"/>
  <c r="AI323" i="1"/>
  <c r="AG323" i="1"/>
  <c r="AF323" i="1"/>
  <c r="AE323" i="1"/>
  <c r="J323" i="1"/>
  <c r="G323" i="1"/>
  <c r="H323" i="1" s="1"/>
  <c r="C323" i="1"/>
  <c r="HX322" i="1"/>
  <c r="HW322" i="1"/>
  <c r="HV322" i="1"/>
  <c r="HJ322" i="1"/>
  <c r="HD322" i="1"/>
  <c r="GT322" i="1" s="1"/>
  <c r="GV322" i="1" s="1"/>
  <c r="GX322" i="1"/>
  <c r="GW322" i="1"/>
  <c r="GU322" i="1"/>
  <c r="GS322" i="1"/>
  <c r="GP322" i="1"/>
  <c r="GO322" i="1"/>
  <c r="GJ322" i="1"/>
  <c r="GH322" i="1"/>
  <c r="GE322" i="1"/>
  <c r="GD322" i="1"/>
  <c r="GC322" i="1"/>
  <c r="GB322" i="1"/>
  <c r="FY322" i="1"/>
  <c r="FO322" i="1"/>
  <c r="ET322" i="1"/>
  <c r="ES322" i="1"/>
  <c r="EQ322" i="1"/>
  <c r="EM322" i="1"/>
  <c r="EL322" i="1"/>
  <c r="EK322" i="1"/>
  <c r="EJ322" i="1"/>
  <c r="EI322" i="1"/>
  <c r="CD322" i="1"/>
  <c r="BR322" i="1"/>
  <c r="BH322" i="1"/>
  <c r="BA322" i="1"/>
  <c r="AS322" i="1"/>
  <c r="AJ322" i="1"/>
  <c r="AK322" i="1" s="1"/>
  <c r="AI322" i="1"/>
  <c r="AG322" i="1"/>
  <c r="AF322" i="1"/>
  <c r="DG322" i="1" s="1"/>
  <c r="AE322" i="1"/>
  <c r="J322" i="1"/>
  <c r="G322" i="1"/>
  <c r="H322" i="1" s="1"/>
  <c r="C322" i="1"/>
  <c r="HX321" i="1"/>
  <c r="HW321" i="1"/>
  <c r="HV321" i="1"/>
  <c r="HJ321" i="1"/>
  <c r="HD321" i="1"/>
  <c r="GT321" i="1" s="1"/>
  <c r="GV321" i="1" s="1"/>
  <c r="GX321" i="1"/>
  <c r="GW321" i="1"/>
  <c r="GU321" i="1"/>
  <c r="GS321" i="1"/>
  <c r="GP321" i="1"/>
  <c r="GO321" i="1"/>
  <c r="GJ321" i="1"/>
  <c r="GH321" i="1"/>
  <c r="GE321" i="1"/>
  <c r="GD321" i="1"/>
  <c r="GC321" i="1"/>
  <c r="GB321" i="1"/>
  <c r="FY321" i="1"/>
  <c r="FO321" i="1"/>
  <c r="ET321" i="1"/>
  <c r="ES321" i="1"/>
  <c r="EQ321" i="1"/>
  <c r="EM321" i="1"/>
  <c r="EL321" i="1"/>
  <c r="EK321" i="1"/>
  <c r="EJ321" i="1"/>
  <c r="EI321" i="1"/>
  <c r="CD321" i="1"/>
  <c r="BR321" i="1"/>
  <c r="BH321" i="1"/>
  <c r="BA321" i="1"/>
  <c r="AS321" i="1"/>
  <c r="AJ321" i="1"/>
  <c r="AK321" i="1" s="1"/>
  <c r="AI321" i="1"/>
  <c r="AG321" i="1"/>
  <c r="AF321" i="1"/>
  <c r="DG321" i="1" s="1"/>
  <c r="AE321" i="1"/>
  <c r="J321" i="1"/>
  <c r="G321" i="1"/>
  <c r="H321" i="1" s="1"/>
  <c r="C321" i="1"/>
  <c r="HX320" i="1"/>
  <c r="HW320" i="1"/>
  <c r="HJ320" i="1"/>
  <c r="GX320" i="1"/>
  <c r="GT320" i="1"/>
  <c r="GV320" i="1" s="1"/>
  <c r="GP320" i="1"/>
  <c r="GJ320" i="1"/>
  <c r="GH320" i="1"/>
  <c r="GE320" i="1"/>
  <c r="GD320" i="1"/>
  <c r="GA320" i="1"/>
  <c r="FZ320" i="1"/>
  <c r="FY320" i="1"/>
  <c r="FO320" i="1"/>
  <c r="ER320" i="1"/>
  <c r="EQ320" i="1"/>
  <c r="EP320" i="1"/>
  <c r="FC320" i="1" s="1"/>
  <c r="EO320" i="1"/>
  <c r="EN320" i="1"/>
  <c r="EM320" i="1"/>
  <c r="EL320" i="1"/>
  <c r="EK320" i="1"/>
  <c r="EI320" i="1"/>
  <c r="DT320" i="1"/>
  <c r="CA320" i="1"/>
  <c r="FD320" i="1" s="1"/>
  <c r="BZ320" i="1"/>
  <c r="BR320" i="1"/>
  <c r="BJ320" i="1"/>
  <c r="BH320" i="1"/>
  <c r="BA320" i="1"/>
  <c r="AJ320" i="1"/>
  <c r="AK320" i="1" s="1"/>
  <c r="AI320" i="1"/>
  <c r="AF320" i="1"/>
  <c r="AE320" i="1"/>
  <c r="J320" i="1"/>
  <c r="G320" i="1"/>
  <c r="H320" i="1" s="1"/>
  <c r="C320" i="1"/>
  <c r="HX319" i="1"/>
  <c r="HW319" i="1"/>
  <c r="HU319" i="1"/>
  <c r="HJ319" i="1"/>
  <c r="GX319" i="1"/>
  <c r="GT319" i="1"/>
  <c r="GR319" i="1"/>
  <c r="GP319" i="1"/>
  <c r="GK319" i="1"/>
  <c r="GY319" i="1" s="1"/>
  <c r="GJ319" i="1"/>
  <c r="GH319" i="1"/>
  <c r="GF319" i="1"/>
  <c r="GE319" i="1"/>
  <c r="GD319" i="1"/>
  <c r="FY319" i="1"/>
  <c r="FR319" i="1"/>
  <c r="FO319" i="1"/>
  <c r="FE319" i="1"/>
  <c r="FA319" i="1"/>
  <c r="EU319" i="1"/>
  <c r="EV319" i="1" s="1"/>
  <c r="ES319" i="1"/>
  <c r="EQ319" i="1"/>
  <c r="EM319" i="1"/>
  <c r="EL319" i="1"/>
  <c r="EK319" i="1"/>
  <c r="EI319" i="1"/>
  <c r="DW319" i="1"/>
  <c r="DH319" i="1"/>
  <c r="DG319" i="1"/>
  <c r="DL319" i="1" s="1"/>
  <c r="CF319" i="1"/>
  <c r="CB319" i="1"/>
  <c r="FF319" i="1" s="1"/>
  <c r="BW319" i="1"/>
  <c r="BX319" i="1" s="1"/>
  <c r="BV319" i="1"/>
  <c r="FB319" i="1" s="1"/>
  <c r="BS319" i="1"/>
  <c r="FP319" i="1" s="1"/>
  <c r="BR319" i="1"/>
  <c r="BH319" i="1"/>
  <c r="BB319" i="1"/>
  <c r="BA319" i="1"/>
  <c r="ET319" i="1" s="1"/>
  <c r="AJ319" i="1"/>
  <c r="AK319" i="1" s="1"/>
  <c r="AI319" i="1"/>
  <c r="AG319" i="1"/>
  <c r="AF319" i="1"/>
  <c r="CD319" i="1" s="1"/>
  <c r="CE319" i="1" s="1"/>
  <c r="AE319" i="1"/>
  <c r="J319" i="1"/>
  <c r="G319" i="1"/>
  <c r="H319" i="1" s="1"/>
  <c r="C319" i="1"/>
  <c r="HX318" i="1"/>
  <c r="HW318" i="1"/>
  <c r="HJ318" i="1"/>
  <c r="GX318" i="1"/>
  <c r="GT318" i="1"/>
  <c r="GV318" i="1" s="1"/>
  <c r="GP318" i="1"/>
  <c r="GJ318" i="1"/>
  <c r="GH318" i="1"/>
  <c r="GE318" i="1"/>
  <c r="GD318" i="1"/>
  <c r="FY318" i="1"/>
  <c r="FO318" i="1"/>
  <c r="EQ318" i="1"/>
  <c r="EM318" i="1"/>
  <c r="EL318" i="1"/>
  <c r="EK318" i="1"/>
  <c r="EI318" i="1"/>
  <c r="DG318" i="1"/>
  <c r="DW318" i="1" s="1"/>
  <c r="CT318" i="1"/>
  <c r="CI318" i="1"/>
  <c r="BR318" i="1"/>
  <c r="BH318" i="1"/>
  <c r="BA318" i="1"/>
  <c r="ET318" i="1" s="1"/>
  <c r="AJ318" i="1"/>
  <c r="AK318" i="1" s="1"/>
  <c r="AI318" i="1"/>
  <c r="AG318" i="1"/>
  <c r="AF318" i="1"/>
  <c r="CD318" i="1" s="1"/>
  <c r="AE318" i="1"/>
  <c r="J318" i="1"/>
  <c r="H318" i="1"/>
  <c r="G318" i="1"/>
  <c r="C318" i="1"/>
  <c r="HX317" i="1"/>
  <c r="HW317" i="1"/>
  <c r="HJ317" i="1"/>
  <c r="GX317" i="1"/>
  <c r="GV317" i="1"/>
  <c r="GT317" i="1"/>
  <c r="GP317" i="1"/>
  <c r="GJ317" i="1"/>
  <c r="GH317" i="1"/>
  <c r="GE317" i="1"/>
  <c r="GD317" i="1"/>
  <c r="FY317" i="1"/>
  <c r="FO317" i="1"/>
  <c r="EQ317" i="1"/>
  <c r="EM317" i="1"/>
  <c r="EL317" i="1"/>
  <c r="EK317" i="1"/>
  <c r="EI317" i="1"/>
  <c r="DH317" i="1"/>
  <c r="DG317" i="1"/>
  <c r="BR317" i="1"/>
  <c r="BH317" i="1"/>
  <c r="BA317" i="1"/>
  <c r="AJ317" i="1"/>
  <c r="AK317" i="1" s="1"/>
  <c r="AI317" i="1"/>
  <c r="AF317" i="1"/>
  <c r="AG317" i="1" s="1"/>
  <c r="AE317" i="1"/>
  <c r="J317" i="1"/>
  <c r="H317" i="1"/>
  <c r="G317" i="1"/>
  <c r="C317" i="1"/>
  <c r="HX316" i="1"/>
  <c r="HW316" i="1"/>
  <c r="HJ316" i="1"/>
  <c r="GX316" i="1"/>
  <c r="GT316" i="1"/>
  <c r="GV316" i="1" s="1"/>
  <c r="GP316" i="1"/>
  <c r="GJ316" i="1"/>
  <c r="GH316" i="1"/>
  <c r="GE316" i="1"/>
  <c r="GD316" i="1"/>
  <c r="GA316" i="1"/>
  <c r="FZ316" i="1"/>
  <c r="FY316" i="1"/>
  <c r="FR316" i="1"/>
  <c r="FP316" i="1"/>
  <c r="FO316" i="1"/>
  <c r="FB316" i="1"/>
  <c r="EX316" i="1"/>
  <c r="EW316" i="1"/>
  <c r="ER316" i="1"/>
  <c r="EQ316" i="1"/>
  <c r="EP316" i="1"/>
  <c r="FC316" i="1" s="1"/>
  <c r="EO316" i="1"/>
  <c r="EN316" i="1"/>
  <c r="EM316" i="1"/>
  <c r="EL316" i="1"/>
  <c r="EK316" i="1"/>
  <c r="FA316" i="1" s="1"/>
  <c r="EI316" i="1"/>
  <c r="DW316" i="1"/>
  <c r="DL316" i="1"/>
  <c r="DI316" i="1"/>
  <c r="DH316" i="1"/>
  <c r="DG316" i="1"/>
  <c r="CT316" i="1"/>
  <c r="CI316" i="1"/>
  <c r="CF316" i="1"/>
  <c r="CE316" i="1"/>
  <c r="CD316" i="1"/>
  <c r="CB316" i="1"/>
  <c r="CA316" i="1"/>
  <c r="FD316" i="1" s="1"/>
  <c r="BZ316" i="1"/>
  <c r="BY316" i="1"/>
  <c r="BW316" i="1"/>
  <c r="BX316" i="1" s="1"/>
  <c r="BV316" i="1"/>
  <c r="BT316" i="1"/>
  <c r="BR316" i="1"/>
  <c r="BH316" i="1"/>
  <c r="BA316" i="1"/>
  <c r="FK316" i="1" s="1"/>
  <c r="AJ316" i="1"/>
  <c r="AK316" i="1" s="1"/>
  <c r="AI316" i="1"/>
  <c r="AF316" i="1"/>
  <c r="AG316" i="1" s="1"/>
  <c r="AE316" i="1"/>
  <c r="J316" i="1"/>
  <c r="G316" i="1"/>
  <c r="H316" i="1" s="1"/>
  <c r="C316" i="1"/>
  <c r="HX315" i="1"/>
  <c r="HW315" i="1"/>
  <c r="HJ315" i="1"/>
  <c r="GX315" i="1"/>
  <c r="GT315" i="1"/>
  <c r="GV315" i="1" s="1"/>
  <c r="GP315" i="1"/>
  <c r="GJ315" i="1"/>
  <c r="GH315" i="1"/>
  <c r="GE315" i="1"/>
  <c r="GD315" i="1"/>
  <c r="FY315" i="1"/>
  <c r="FO315" i="1"/>
  <c r="FF315" i="1"/>
  <c r="FE315" i="1"/>
  <c r="FB315" i="1"/>
  <c r="FA315" i="1"/>
  <c r="EQ315" i="1"/>
  <c r="EM315" i="1"/>
  <c r="EL315" i="1"/>
  <c r="EK315" i="1"/>
  <c r="EI315" i="1"/>
  <c r="DW315" i="1"/>
  <c r="DL315" i="1"/>
  <c r="DI315" i="1"/>
  <c r="DH315" i="1"/>
  <c r="DG315" i="1"/>
  <c r="CT315" i="1"/>
  <c r="CI315" i="1"/>
  <c r="CF315" i="1"/>
  <c r="CE315" i="1"/>
  <c r="CD315" i="1"/>
  <c r="CB315" i="1"/>
  <c r="BY315" i="1"/>
  <c r="EX315" i="1" s="1"/>
  <c r="BW315" i="1"/>
  <c r="BX315" i="1" s="1"/>
  <c r="BV315" i="1"/>
  <c r="BT315" i="1"/>
  <c r="BR315" i="1"/>
  <c r="BH315" i="1"/>
  <c r="BA315" i="1"/>
  <c r="AK315" i="1"/>
  <c r="AJ315" i="1"/>
  <c r="AI315" i="1"/>
  <c r="AF315" i="1"/>
  <c r="AG315" i="1" s="1"/>
  <c r="AE315" i="1"/>
  <c r="J315" i="1"/>
  <c r="G315" i="1"/>
  <c r="H315" i="1" s="1"/>
  <c r="C315" i="1"/>
  <c r="HX314" i="1"/>
  <c r="HV314" i="1"/>
  <c r="HJ314" i="1"/>
  <c r="HD314" i="1"/>
  <c r="GW314" i="1"/>
  <c r="GS314" i="1"/>
  <c r="GU314" i="1" s="1"/>
  <c r="GP314" i="1"/>
  <c r="GO314" i="1"/>
  <c r="GJ314" i="1"/>
  <c r="GH314" i="1"/>
  <c r="GE314" i="1"/>
  <c r="GD314" i="1"/>
  <c r="GC314" i="1"/>
  <c r="GB314" i="1"/>
  <c r="FY314" i="1"/>
  <c r="FO314" i="1"/>
  <c r="EZ314" i="1"/>
  <c r="EX314" i="1"/>
  <c r="EU314" i="1"/>
  <c r="EV314" i="1" s="1"/>
  <c r="EQ314" i="1"/>
  <c r="FE314" i="1" s="1"/>
  <c r="EM314" i="1"/>
  <c r="EL314" i="1"/>
  <c r="EK314" i="1"/>
  <c r="FA314" i="1" s="1"/>
  <c r="EJ314" i="1"/>
  <c r="EY314" i="1" s="1"/>
  <c r="EI314" i="1"/>
  <c r="DW314" i="1"/>
  <c r="DL314" i="1"/>
  <c r="DI314" i="1"/>
  <c r="DH314" i="1"/>
  <c r="DG314" i="1"/>
  <c r="CT314" i="1"/>
  <c r="CI314" i="1"/>
  <c r="CF314" i="1"/>
  <c r="CE314" i="1"/>
  <c r="CD314" i="1"/>
  <c r="CB314" i="1"/>
  <c r="FF314" i="1" s="1"/>
  <c r="BY314" i="1"/>
  <c r="BW314" i="1"/>
  <c r="BX314" i="1" s="1"/>
  <c r="BV314" i="1"/>
  <c r="FB314" i="1" s="1"/>
  <c r="BU314" i="1"/>
  <c r="BT314" i="1"/>
  <c r="BR314" i="1"/>
  <c r="BH314" i="1"/>
  <c r="BA314" i="1"/>
  <c r="ES314" i="1" s="1"/>
  <c r="AJ314" i="1"/>
  <c r="AK314" i="1" s="1"/>
  <c r="AI314" i="1"/>
  <c r="AF314" i="1"/>
  <c r="AG314" i="1" s="1"/>
  <c r="AE314" i="1"/>
  <c r="J314" i="1"/>
  <c r="G314" i="1"/>
  <c r="H314" i="1" s="1"/>
  <c r="C314" i="1"/>
  <c r="HX313" i="1"/>
  <c r="HV313" i="1"/>
  <c r="HU313" i="1"/>
  <c r="HJ313" i="1"/>
  <c r="HD313" i="1"/>
  <c r="GT313" i="1" s="1"/>
  <c r="GV313" i="1" s="1"/>
  <c r="GX313" i="1"/>
  <c r="GW313" i="1"/>
  <c r="GU313" i="1"/>
  <c r="GS313" i="1"/>
  <c r="GP313" i="1"/>
  <c r="GO313" i="1"/>
  <c r="GJ313" i="1"/>
  <c r="GH313" i="1"/>
  <c r="GF313" i="1"/>
  <c r="GE313" i="1"/>
  <c r="GD313" i="1"/>
  <c r="GC313" i="1"/>
  <c r="GB313" i="1"/>
  <c r="GA313" i="1"/>
  <c r="FZ313" i="1"/>
  <c r="FY313" i="1"/>
  <c r="FO313" i="1"/>
  <c r="FK313" i="1"/>
  <c r="EY313" i="1"/>
  <c r="EX313" i="1"/>
  <c r="EW313" i="1"/>
  <c r="ER313" i="1"/>
  <c r="EQ313" i="1"/>
  <c r="FE313" i="1" s="1"/>
  <c r="EP313" i="1"/>
  <c r="FC313" i="1" s="1"/>
  <c r="EO313" i="1"/>
  <c r="EN313" i="1"/>
  <c r="EM313" i="1"/>
  <c r="EL313" i="1"/>
  <c r="EK313" i="1"/>
  <c r="FA313" i="1" s="1"/>
  <c r="EJ313" i="1"/>
  <c r="EZ313" i="1" s="1"/>
  <c r="EI313" i="1"/>
  <c r="DW313" i="1"/>
  <c r="DT313" i="1"/>
  <c r="DL313" i="1"/>
  <c r="DI313" i="1"/>
  <c r="DH313" i="1"/>
  <c r="DG313" i="1"/>
  <c r="CT313" i="1"/>
  <c r="CI313" i="1"/>
  <c r="CF313" i="1"/>
  <c r="CE313" i="1"/>
  <c r="CD313" i="1"/>
  <c r="CB313" i="1"/>
  <c r="FF313" i="1" s="1"/>
  <c r="CA313" i="1"/>
  <c r="FD313" i="1" s="1"/>
  <c r="BZ313" i="1"/>
  <c r="BY313" i="1"/>
  <c r="BW313" i="1"/>
  <c r="BX313" i="1" s="1"/>
  <c r="BV313" i="1"/>
  <c r="BU313" i="1"/>
  <c r="BT313" i="1"/>
  <c r="BR313" i="1"/>
  <c r="BH313" i="1"/>
  <c r="BJ313" i="1" s="1"/>
  <c r="BA313" i="1"/>
  <c r="FR313" i="1" s="1"/>
  <c r="AE313" i="1"/>
  <c r="J313" i="1"/>
  <c r="H313" i="1"/>
  <c r="G313" i="1"/>
  <c r="C313" i="1"/>
  <c r="HX312" i="1"/>
  <c r="HW312" i="1"/>
  <c r="HV312" i="1"/>
  <c r="HJ312" i="1"/>
  <c r="HD312" i="1"/>
  <c r="GX312" i="1"/>
  <c r="GW312" i="1"/>
  <c r="GU312" i="1"/>
  <c r="GT312" i="1"/>
  <c r="GV312" i="1" s="1"/>
  <c r="GS312" i="1"/>
  <c r="GR312" i="1"/>
  <c r="GP312" i="1"/>
  <c r="GO312" i="1"/>
  <c r="GK312" i="1"/>
  <c r="GY312" i="1" s="1"/>
  <c r="GJ312" i="1"/>
  <c r="GH312" i="1"/>
  <c r="GE312" i="1"/>
  <c r="GD312" i="1"/>
  <c r="GC312" i="1"/>
  <c r="GB312" i="1"/>
  <c r="FY312" i="1"/>
  <c r="FP312" i="1"/>
  <c r="FO312" i="1"/>
  <c r="FF312" i="1"/>
  <c r="FB312" i="1"/>
  <c r="FA312" i="1"/>
  <c r="EZ312" i="1"/>
  <c r="EY312" i="1"/>
  <c r="EX312" i="1"/>
  <c r="ES312" i="1"/>
  <c r="EQ312" i="1"/>
  <c r="FE312" i="1" s="1"/>
  <c r="EM312" i="1"/>
  <c r="EL312" i="1"/>
  <c r="EK312" i="1"/>
  <c r="EJ312" i="1"/>
  <c r="EI312" i="1"/>
  <c r="DW312" i="1"/>
  <c r="DL312" i="1"/>
  <c r="DI312" i="1"/>
  <c r="DH312" i="1"/>
  <c r="DG312" i="1"/>
  <c r="CT312" i="1"/>
  <c r="CI312" i="1"/>
  <c r="CF312" i="1"/>
  <c r="CE312" i="1"/>
  <c r="CD312" i="1"/>
  <c r="CB312" i="1"/>
  <c r="BY312" i="1"/>
  <c r="BX312" i="1"/>
  <c r="BW312" i="1"/>
  <c r="BV312" i="1"/>
  <c r="EU312" i="1" s="1"/>
  <c r="EV312" i="1" s="1"/>
  <c r="BU312" i="1"/>
  <c r="BT312" i="1"/>
  <c r="BS312" i="1"/>
  <c r="BR312" i="1"/>
  <c r="BH312" i="1"/>
  <c r="BB312" i="1"/>
  <c r="ET312" i="1" s="1"/>
  <c r="BA312" i="1"/>
  <c r="HU312" i="1" s="1"/>
  <c r="AE312" i="1"/>
  <c r="J312" i="1"/>
  <c r="G312" i="1"/>
  <c r="H312" i="1" s="1"/>
  <c r="C312" i="1"/>
  <c r="HX311" i="1"/>
  <c r="HW311" i="1"/>
  <c r="HV311" i="1"/>
  <c r="HJ311" i="1"/>
  <c r="GX311" i="1"/>
  <c r="GW311" i="1"/>
  <c r="GV311" i="1"/>
  <c r="GU311" i="1"/>
  <c r="GT311" i="1"/>
  <c r="GS311" i="1"/>
  <c r="GP311" i="1"/>
  <c r="GO311" i="1"/>
  <c r="GK311" i="1"/>
  <c r="GY311" i="1" s="1"/>
  <c r="GJ311" i="1"/>
  <c r="GH311" i="1"/>
  <c r="GE311" i="1"/>
  <c r="GD311" i="1"/>
  <c r="GC311" i="1"/>
  <c r="GB311" i="1"/>
  <c r="FY311" i="1"/>
  <c r="FR311" i="1"/>
  <c r="FP311" i="1"/>
  <c r="FO311" i="1"/>
  <c r="FK311" i="1"/>
  <c r="ES311" i="1"/>
  <c r="EU311" i="1" s="1"/>
  <c r="EV311" i="1" s="1"/>
  <c r="EQ311" i="1"/>
  <c r="FE311" i="1" s="1"/>
  <c r="EM311" i="1"/>
  <c r="EL311" i="1"/>
  <c r="EK311" i="1"/>
  <c r="EJ311" i="1"/>
  <c r="EY311" i="1" s="1"/>
  <c r="EI311" i="1"/>
  <c r="DW311" i="1"/>
  <c r="DL311" i="1"/>
  <c r="DI311" i="1"/>
  <c r="DH311" i="1"/>
  <c r="DG311" i="1"/>
  <c r="CT311" i="1"/>
  <c r="CI311" i="1"/>
  <c r="CF311" i="1"/>
  <c r="CE311" i="1"/>
  <c r="CD311" i="1"/>
  <c r="CB311" i="1"/>
  <c r="FF311" i="1" s="1"/>
  <c r="BY311" i="1"/>
  <c r="EX311" i="1" s="1"/>
  <c r="BX311" i="1"/>
  <c r="BW311" i="1"/>
  <c r="BV311" i="1"/>
  <c r="FB311" i="1" s="1"/>
  <c r="BU311" i="1"/>
  <c r="EZ311" i="1" s="1"/>
  <c r="BT311" i="1"/>
  <c r="BS311" i="1"/>
  <c r="BR311" i="1"/>
  <c r="BH311" i="1"/>
  <c r="BB311" i="1"/>
  <c r="ET311" i="1" s="1"/>
  <c r="BA311" i="1"/>
  <c r="GR311" i="1" s="1"/>
  <c r="AE311" i="1"/>
  <c r="J311" i="1"/>
  <c r="G311" i="1"/>
  <c r="H311" i="1" s="1"/>
  <c r="C311" i="1"/>
  <c r="HX310" i="1"/>
  <c r="HW310" i="1"/>
  <c r="HV310" i="1"/>
  <c r="HU310" i="1"/>
  <c r="HJ310" i="1"/>
  <c r="GX310" i="1"/>
  <c r="GW310" i="1"/>
  <c r="GV310" i="1"/>
  <c r="GU310" i="1"/>
  <c r="GT310" i="1"/>
  <c r="GS310" i="1"/>
  <c r="GR310" i="1"/>
  <c r="GP310" i="1"/>
  <c r="GO310" i="1"/>
  <c r="GK310" i="1"/>
  <c r="GY310" i="1" s="1"/>
  <c r="GJ310" i="1"/>
  <c r="GH310" i="1"/>
  <c r="GE310" i="1"/>
  <c r="GD310" i="1"/>
  <c r="GC310" i="1"/>
  <c r="GB310" i="1"/>
  <c r="FY310" i="1"/>
  <c r="FP310" i="1"/>
  <c r="FO310" i="1"/>
  <c r="FF310" i="1"/>
  <c r="FB310" i="1"/>
  <c r="FA310" i="1"/>
  <c r="EZ310" i="1"/>
  <c r="EY310" i="1"/>
  <c r="ES310" i="1"/>
  <c r="EQ310" i="1"/>
  <c r="FE310" i="1" s="1"/>
  <c r="EM310" i="1"/>
  <c r="EL310" i="1"/>
  <c r="EK310" i="1"/>
  <c r="EJ310" i="1"/>
  <c r="EI310" i="1"/>
  <c r="DW310" i="1"/>
  <c r="DL310" i="1"/>
  <c r="DI310" i="1"/>
  <c r="DH310" i="1"/>
  <c r="DG310" i="1"/>
  <c r="CT310" i="1"/>
  <c r="CI310" i="1"/>
  <c r="CF310" i="1"/>
  <c r="CE310" i="1"/>
  <c r="CD310" i="1"/>
  <c r="CB310" i="1"/>
  <c r="BY310" i="1"/>
  <c r="EX310" i="1" s="1"/>
  <c r="BX310" i="1"/>
  <c r="BW310" i="1"/>
  <c r="BV310" i="1"/>
  <c r="EU310" i="1" s="1"/>
  <c r="EV310" i="1" s="1"/>
  <c r="BU310" i="1"/>
  <c r="BT310" i="1"/>
  <c r="BS310" i="1"/>
  <c r="BR310" i="1"/>
  <c r="BH310" i="1"/>
  <c r="BB310" i="1"/>
  <c r="ET310" i="1" s="1"/>
  <c r="BA310" i="1"/>
  <c r="GF310" i="1" s="1"/>
  <c r="AE310" i="1"/>
  <c r="J310" i="1"/>
  <c r="G310" i="1"/>
  <c r="H310" i="1" s="1"/>
  <c r="C310" i="1"/>
  <c r="HX309" i="1"/>
  <c r="HW309" i="1"/>
  <c r="HV309" i="1"/>
  <c r="HJ309" i="1"/>
  <c r="GX309" i="1"/>
  <c r="GW309" i="1"/>
  <c r="GV309" i="1"/>
  <c r="GU309" i="1"/>
  <c r="GT309" i="1"/>
  <c r="GS309" i="1"/>
  <c r="GP309" i="1"/>
  <c r="GO309" i="1"/>
  <c r="GK309" i="1"/>
  <c r="GY309" i="1" s="1"/>
  <c r="GJ309" i="1"/>
  <c r="GH309" i="1"/>
  <c r="GE309" i="1"/>
  <c r="GD309" i="1"/>
  <c r="GC309" i="1"/>
  <c r="GB309" i="1"/>
  <c r="GA309" i="1"/>
  <c r="FZ309" i="1"/>
  <c r="FY309" i="1"/>
  <c r="FP309" i="1"/>
  <c r="FO309" i="1"/>
  <c r="FF309" i="1"/>
  <c r="FE309" i="1"/>
  <c r="EX309" i="1"/>
  <c r="EW309" i="1"/>
  <c r="EU309" i="1"/>
  <c r="EV309" i="1" s="1"/>
  <c r="ES309" i="1"/>
  <c r="ER309" i="1"/>
  <c r="EQ309" i="1"/>
  <c r="EP309" i="1"/>
  <c r="EO309" i="1"/>
  <c r="EN309" i="1"/>
  <c r="EM309" i="1"/>
  <c r="EL309" i="1"/>
  <c r="EK309" i="1"/>
  <c r="FA309" i="1" s="1"/>
  <c r="EJ309" i="1"/>
  <c r="EY309" i="1" s="1"/>
  <c r="EI309" i="1"/>
  <c r="DW309" i="1"/>
  <c r="DL309" i="1"/>
  <c r="DI309" i="1"/>
  <c r="DH309" i="1"/>
  <c r="DG309" i="1"/>
  <c r="CT309" i="1"/>
  <c r="CI309" i="1"/>
  <c r="CF309" i="1"/>
  <c r="CE309" i="1"/>
  <c r="CD309" i="1"/>
  <c r="CB309" i="1"/>
  <c r="CA309" i="1"/>
  <c r="FD309" i="1" s="1"/>
  <c r="BZ309" i="1"/>
  <c r="BY309" i="1"/>
  <c r="BX309" i="1"/>
  <c r="BW309" i="1"/>
  <c r="BV309" i="1"/>
  <c r="FB309" i="1" s="1"/>
  <c r="BU309" i="1"/>
  <c r="EZ309" i="1" s="1"/>
  <c r="BT309" i="1"/>
  <c r="BS309" i="1"/>
  <c r="BR309" i="1"/>
  <c r="BH309" i="1"/>
  <c r="BA309" i="1"/>
  <c r="FR309" i="1" s="1"/>
  <c r="AE309" i="1"/>
  <c r="J309" i="1"/>
  <c r="G309" i="1"/>
  <c r="H309" i="1" s="1"/>
  <c r="C309" i="1"/>
  <c r="HX308" i="1"/>
  <c r="HW308" i="1"/>
  <c r="HV308" i="1"/>
  <c r="HU308" i="1"/>
  <c r="HJ308" i="1"/>
  <c r="GX308" i="1"/>
  <c r="GW308" i="1"/>
  <c r="GV308" i="1"/>
  <c r="GT308" i="1"/>
  <c r="GS308" i="1"/>
  <c r="GU308" i="1" s="1"/>
  <c r="GR308" i="1"/>
  <c r="GP308" i="1"/>
  <c r="GO308" i="1"/>
  <c r="GJ308" i="1"/>
  <c r="GH308" i="1"/>
  <c r="GE308" i="1"/>
  <c r="GD308" i="1"/>
  <c r="GC308" i="1"/>
  <c r="GB308" i="1"/>
  <c r="FY308" i="1"/>
  <c r="FR308" i="1"/>
  <c r="FO308" i="1"/>
  <c r="FF308" i="1"/>
  <c r="FB308" i="1"/>
  <c r="EY308" i="1"/>
  <c r="ET308" i="1"/>
  <c r="ES308" i="1"/>
  <c r="EU308" i="1" s="1"/>
  <c r="EV308" i="1" s="1"/>
  <c r="EQ308" i="1"/>
  <c r="FE308" i="1" s="1"/>
  <c r="EM308" i="1"/>
  <c r="EL308" i="1"/>
  <c r="EK308" i="1"/>
  <c r="FA308" i="1" s="1"/>
  <c r="EJ308" i="1"/>
  <c r="EI308" i="1"/>
  <c r="DW308" i="1"/>
  <c r="DL308" i="1"/>
  <c r="DI308" i="1"/>
  <c r="DH308" i="1"/>
  <c r="DG308" i="1"/>
  <c r="CT308" i="1"/>
  <c r="CI308" i="1"/>
  <c r="CF308" i="1"/>
  <c r="CE308" i="1"/>
  <c r="CD308" i="1"/>
  <c r="CB308" i="1"/>
  <c r="BY308" i="1"/>
  <c r="EX308" i="1" s="1"/>
  <c r="BX308" i="1"/>
  <c r="BW308" i="1"/>
  <c r="BV308" i="1"/>
  <c r="BU308" i="1"/>
  <c r="EZ308" i="1" s="1"/>
  <c r="BT308" i="1"/>
  <c r="BR308" i="1"/>
  <c r="BH308" i="1"/>
  <c r="BB308" i="1"/>
  <c r="BA308" i="1"/>
  <c r="FP308" i="1" s="1"/>
  <c r="AE308" i="1"/>
  <c r="J308" i="1"/>
  <c r="G308" i="1"/>
  <c r="H308" i="1" s="1"/>
  <c r="C308" i="1"/>
  <c r="HX307" i="1"/>
  <c r="HW307" i="1"/>
  <c r="HJ307" i="1"/>
  <c r="GY307" i="1"/>
  <c r="GX307" i="1"/>
  <c r="GV307" i="1"/>
  <c r="GT307" i="1"/>
  <c r="GP307" i="1"/>
  <c r="GK307" i="1"/>
  <c r="GJ307" i="1"/>
  <c r="GH307" i="1"/>
  <c r="GF307" i="1"/>
  <c r="GE307" i="1"/>
  <c r="GD307" i="1"/>
  <c r="FY307" i="1"/>
  <c r="FO307" i="1"/>
  <c r="FK307" i="1"/>
  <c r="ET307" i="1"/>
  <c r="ES307" i="1"/>
  <c r="EU307" i="1" s="1"/>
  <c r="EV307" i="1" s="1"/>
  <c r="EQ307" i="1"/>
  <c r="FE307" i="1" s="1"/>
  <c r="EM307" i="1"/>
  <c r="EL307" i="1"/>
  <c r="EK307" i="1"/>
  <c r="FA307" i="1" s="1"/>
  <c r="EI307" i="1"/>
  <c r="DW307" i="1"/>
  <c r="DL307" i="1"/>
  <c r="DI307" i="1"/>
  <c r="DH307" i="1"/>
  <c r="DG307" i="1"/>
  <c r="CT307" i="1"/>
  <c r="CI307" i="1"/>
  <c r="CF307" i="1"/>
  <c r="CE307" i="1"/>
  <c r="CD307" i="1"/>
  <c r="CB307" i="1"/>
  <c r="BY307" i="1"/>
  <c r="EX307" i="1" s="1"/>
  <c r="BW307" i="1"/>
  <c r="BX307" i="1" s="1"/>
  <c r="BV307" i="1"/>
  <c r="FB307" i="1" s="1"/>
  <c r="BT307" i="1"/>
  <c r="BS307" i="1"/>
  <c r="BR307" i="1"/>
  <c r="BH307" i="1"/>
  <c r="BB307" i="1"/>
  <c r="BA307" i="1"/>
  <c r="FR307" i="1" s="1"/>
  <c r="AE307" i="1"/>
  <c r="J307" i="1"/>
  <c r="G307" i="1"/>
  <c r="H307" i="1" s="1"/>
  <c r="C307" i="1"/>
  <c r="HX306" i="1"/>
  <c r="HW306" i="1"/>
  <c r="HJ306" i="1"/>
  <c r="GX306" i="1"/>
  <c r="GT306" i="1"/>
  <c r="GV306" i="1" s="1"/>
  <c r="GP306" i="1"/>
  <c r="GJ306" i="1"/>
  <c r="GH306" i="1"/>
  <c r="GF306" i="1"/>
  <c r="GE306" i="1"/>
  <c r="GD306" i="1"/>
  <c r="GA306" i="1"/>
  <c r="FZ306" i="1"/>
  <c r="FY306" i="1"/>
  <c r="FR306" i="1"/>
  <c r="FO306" i="1"/>
  <c r="FK306" i="1"/>
  <c r="FD306" i="1"/>
  <c r="FA306" i="1"/>
  <c r="EX306" i="1"/>
  <c r="EW306" i="1"/>
  <c r="ET306" i="1"/>
  <c r="ER306" i="1"/>
  <c r="EQ306" i="1"/>
  <c r="FE306" i="1" s="1"/>
  <c r="EP306" i="1"/>
  <c r="FC306" i="1" s="1"/>
  <c r="EO306" i="1"/>
  <c r="EN306" i="1"/>
  <c r="EM306" i="1"/>
  <c r="EL306" i="1"/>
  <c r="EK306" i="1"/>
  <c r="EI306" i="1"/>
  <c r="DW306" i="1"/>
  <c r="DT306" i="1"/>
  <c r="DL306" i="1"/>
  <c r="DI306" i="1"/>
  <c r="DH306" i="1"/>
  <c r="DG306" i="1"/>
  <c r="CT306" i="1"/>
  <c r="CI306" i="1"/>
  <c r="CF306" i="1"/>
  <c r="CE306" i="1"/>
  <c r="CD306" i="1"/>
  <c r="CB306" i="1"/>
  <c r="FF306" i="1" s="1"/>
  <c r="CA306" i="1"/>
  <c r="BZ306" i="1"/>
  <c r="BY306" i="1"/>
  <c r="BW306" i="1"/>
  <c r="BX306" i="1" s="1"/>
  <c r="BV306" i="1"/>
  <c r="FB306" i="1" s="1"/>
  <c r="BT306" i="1"/>
  <c r="BS306" i="1"/>
  <c r="BR306" i="1"/>
  <c r="BJ306" i="1"/>
  <c r="BH306" i="1"/>
  <c r="BB306" i="1"/>
  <c r="BA306" i="1"/>
  <c r="HU306" i="1" s="1"/>
  <c r="AE306" i="1"/>
  <c r="J306" i="1"/>
  <c r="H306" i="1"/>
  <c r="G306" i="1"/>
  <c r="C306" i="1"/>
  <c r="HX305" i="1"/>
  <c r="HW305" i="1"/>
  <c r="HJ305" i="1"/>
  <c r="GX305" i="1"/>
  <c r="GV305" i="1"/>
  <c r="GT305" i="1"/>
  <c r="GP305" i="1"/>
  <c r="GJ305" i="1"/>
  <c r="GH305" i="1"/>
  <c r="GE305" i="1"/>
  <c r="GD305" i="1"/>
  <c r="FY305" i="1"/>
  <c r="FO305" i="1"/>
  <c r="FF305" i="1"/>
  <c r="FE305" i="1"/>
  <c r="FB305" i="1"/>
  <c r="EX305" i="1"/>
  <c r="EQ305" i="1"/>
  <c r="EM305" i="1"/>
  <c r="EL305" i="1"/>
  <c r="EK305" i="1"/>
  <c r="FA305" i="1" s="1"/>
  <c r="EI305" i="1"/>
  <c r="DW305" i="1"/>
  <c r="DL305" i="1"/>
  <c r="DI305" i="1"/>
  <c r="DH305" i="1"/>
  <c r="DG305" i="1"/>
  <c r="CT305" i="1"/>
  <c r="CI305" i="1"/>
  <c r="CF305" i="1"/>
  <c r="CE305" i="1"/>
  <c r="CD305" i="1"/>
  <c r="CB305" i="1"/>
  <c r="BY305" i="1"/>
  <c r="BX305" i="1"/>
  <c r="BW305" i="1"/>
  <c r="BV305" i="1"/>
  <c r="BT305" i="1"/>
  <c r="BR305" i="1"/>
  <c r="BH305" i="1"/>
  <c r="BA305" i="1"/>
  <c r="AE305" i="1"/>
  <c r="J305" i="1"/>
  <c r="G305" i="1"/>
  <c r="H305" i="1" s="1"/>
  <c r="C305" i="1"/>
  <c r="HX304" i="1"/>
  <c r="HW304" i="1"/>
  <c r="HJ304" i="1"/>
  <c r="GX304" i="1"/>
  <c r="GT304" i="1"/>
  <c r="GV304" i="1" s="1"/>
  <c r="GR304" i="1"/>
  <c r="GP304" i="1"/>
  <c r="GK304" i="1"/>
  <c r="GY304" i="1" s="1"/>
  <c r="GJ304" i="1"/>
  <c r="GH304" i="1"/>
  <c r="GE304" i="1"/>
  <c r="GD304" i="1"/>
  <c r="FY304" i="1"/>
  <c r="FO304" i="1"/>
  <c r="FF304" i="1"/>
  <c r="FE304" i="1"/>
  <c r="FB304" i="1"/>
  <c r="FA304" i="1"/>
  <c r="EX304" i="1"/>
  <c r="EQ304" i="1"/>
  <c r="EM304" i="1"/>
  <c r="EL304" i="1"/>
  <c r="EK304" i="1"/>
  <c r="EI304" i="1"/>
  <c r="DW304" i="1"/>
  <c r="DL304" i="1"/>
  <c r="DI304" i="1"/>
  <c r="DH304" i="1"/>
  <c r="DG304" i="1"/>
  <c r="CT304" i="1"/>
  <c r="CI304" i="1"/>
  <c r="CF304" i="1"/>
  <c r="CE304" i="1"/>
  <c r="CD304" i="1"/>
  <c r="CB304" i="1"/>
  <c r="BY304" i="1"/>
  <c r="BW304" i="1"/>
  <c r="BX304" i="1" s="1"/>
  <c r="BV304" i="1"/>
  <c r="BT304" i="1"/>
  <c r="BR304" i="1"/>
  <c r="BH304" i="1"/>
  <c r="BA304" i="1"/>
  <c r="GF304" i="1" s="1"/>
  <c r="AE304" i="1"/>
  <c r="J304" i="1"/>
  <c r="H304" i="1"/>
  <c r="G304" i="1"/>
  <c r="C304" i="1"/>
  <c r="HX303" i="1"/>
  <c r="HW303" i="1"/>
  <c r="HJ303" i="1"/>
  <c r="GX303" i="1"/>
  <c r="GT303" i="1"/>
  <c r="GV303" i="1" s="1"/>
  <c r="GR303" i="1"/>
  <c r="GP303" i="1"/>
  <c r="GK303" i="1"/>
  <c r="GY303" i="1" s="1"/>
  <c r="GJ303" i="1"/>
  <c r="GH303" i="1"/>
  <c r="GF303" i="1"/>
  <c r="GE303" i="1"/>
  <c r="GD303" i="1"/>
  <c r="FY303" i="1"/>
  <c r="FO303" i="1"/>
  <c r="FA303" i="1"/>
  <c r="ES303" i="1"/>
  <c r="EU303" i="1" s="1"/>
  <c r="EV303" i="1" s="1"/>
  <c r="EQ303" i="1"/>
  <c r="FE303" i="1" s="1"/>
  <c r="EM303" i="1"/>
  <c r="EX303" i="1" s="1"/>
  <c r="EL303" i="1"/>
  <c r="EK303" i="1"/>
  <c r="EI303" i="1"/>
  <c r="DW303" i="1"/>
  <c r="DL303" i="1"/>
  <c r="DI303" i="1"/>
  <c r="DH303" i="1"/>
  <c r="DG303" i="1"/>
  <c r="CT303" i="1"/>
  <c r="CI303" i="1"/>
  <c r="CF303" i="1"/>
  <c r="CE303" i="1"/>
  <c r="CD303" i="1"/>
  <c r="CB303" i="1"/>
  <c r="FF303" i="1" s="1"/>
  <c r="BY303" i="1"/>
  <c r="BX303" i="1"/>
  <c r="BW303" i="1"/>
  <c r="BV303" i="1"/>
  <c r="FB303" i="1" s="1"/>
  <c r="BT303" i="1"/>
  <c r="BS303" i="1"/>
  <c r="BR303" i="1"/>
  <c r="BH303" i="1"/>
  <c r="BA303" i="1"/>
  <c r="FR303" i="1" s="1"/>
  <c r="AE303" i="1"/>
  <c r="J303" i="1"/>
  <c r="G303" i="1"/>
  <c r="H303" i="1" s="1"/>
  <c r="C303" i="1"/>
  <c r="HX302" i="1"/>
  <c r="HW302" i="1"/>
  <c r="HJ302" i="1"/>
  <c r="GX302" i="1"/>
  <c r="GV302" i="1"/>
  <c r="GT302" i="1"/>
  <c r="GP302" i="1"/>
  <c r="GJ302" i="1"/>
  <c r="GH302" i="1"/>
  <c r="GF302" i="1"/>
  <c r="GE302" i="1"/>
  <c r="GD302" i="1"/>
  <c r="GA302" i="1"/>
  <c r="FZ302" i="1"/>
  <c r="FY302" i="1"/>
  <c r="FO302" i="1"/>
  <c r="FB302" i="1"/>
  <c r="EX302" i="1"/>
  <c r="EW302" i="1"/>
  <c r="ER302" i="1"/>
  <c r="EQ302" i="1"/>
  <c r="EP302" i="1"/>
  <c r="FC302" i="1" s="1"/>
  <c r="EO302" i="1"/>
  <c r="EN302" i="1"/>
  <c r="EM302" i="1"/>
  <c r="EL302" i="1"/>
  <c r="EK302" i="1"/>
  <c r="EI302" i="1"/>
  <c r="DW302" i="1"/>
  <c r="DL302" i="1"/>
  <c r="DI302" i="1"/>
  <c r="DH302" i="1"/>
  <c r="DG302" i="1"/>
  <c r="CT302" i="1"/>
  <c r="CI302" i="1"/>
  <c r="CF302" i="1"/>
  <c r="CE302" i="1"/>
  <c r="CD302" i="1"/>
  <c r="CB302" i="1"/>
  <c r="FF302" i="1" s="1"/>
  <c r="CA302" i="1"/>
  <c r="FD302" i="1" s="1"/>
  <c r="BZ302" i="1"/>
  <c r="BY302" i="1"/>
  <c r="BW302" i="1"/>
  <c r="BX302" i="1" s="1"/>
  <c r="BV302" i="1"/>
  <c r="FA302" i="1" s="1"/>
  <c r="BT302" i="1"/>
  <c r="BS302" i="1"/>
  <c r="BR302" i="1"/>
  <c r="BH302" i="1"/>
  <c r="BA302" i="1"/>
  <c r="BB302" i="1" s="1"/>
  <c r="ET302" i="1" s="1"/>
  <c r="AE302" i="1"/>
  <c r="J302" i="1"/>
  <c r="G302" i="1"/>
  <c r="H302" i="1" s="1"/>
  <c r="C302" i="1"/>
  <c r="HX301" i="1"/>
  <c r="HW301" i="1"/>
  <c r="HJ301" i="1"/>
  <c r="GX301" i="1"/>
  <c r="GT301" i="1"/>
  <c r="GV301" i="1" s="1"/>
  <c r="GR301" i="1"/>
  <c r="GP301" i="1"/>
  <c r="GJ301" i="1"/>
  <c r="GH301" i="1"/>
  <c r="GE301" i="1"/>
  <c r="GD301" i="1"/>
  <c r="FY301" i="1"/>
  <c r="FO301" i="1"/>
  <c r="FF301" i="1"/>
  <c r="FE301" i="1"/>
  <c r="FB301" i="1"/>
  <c r="FA301" i="1"/>
  <c r="EQ301" i="1"/>
  <c r="EM301" i="1"/>
  <c r="EL301" i="1"/>
  <c r="EK301" i="1"/>
  <c r="EI301" i="1"/>
  <c r="DW301" i="1"/>
  <c r="DL301" i="1"/>
  <c r="DI301" i="1"/>
  <c r="DH301" i="1"/>
  <c r="DG301" i="1"/>
  <c r="CT301" i="1"/>
  <c r="CI301" i="1"/>
  <c r="CF301" i="1"/>
  <c r="CE301" i="1"/>
  <c r="CD301" i="1"/>
  <c r="CB301" i="1"/>
  <c r="BY301" i="1"/>
  <c r="EX301" i="1" s="1"/>
  <c r="BW301" i="1"/>
  <c r="BX301" i="1" s="1"/>
  <c r="BV301" i="1"/>
  <c r="BT301" i="1"/>
  <c r="BR301" i="1"/>
  <c r="BH301" i="1"/>
  <c r="BA301" i="1"/>
  <c r="AE301" i="1"/>
  <c r="J301" i="1"/>
  <c r="H301" i="1"/>
  <c r="G301" i="1"/>
  <c r="C301" i="1"/>
  <c r="HX300" i="1"/>
  <c r="HW300" i="1"/>
  <c r="HJ300" i="1"/>
  <c r="GX300" i="1"/>
  <c r="GV300" i="1"/>
  <c r="GT300" i="1"/>
  <c r="GR300" i="1"/>
  <c r="GP300" i="1"/>
  <c r="GK300" i="1"/>
  <c r="GY300" i="1" s="1"/>
  <c r="GJ300" i="1"/>
  <c r="GH300" i="1"/>
  <c r="GF300" i="1"/>
  <c r="GE300" i="1"/>
  <c r="GD300" i="1"/>
  <c r="FY300" i="1"/>
  <c r="FR300" i="1"/>
  <c r="FO300" i="1"/>
  <c r="FE300" i="1"/>
  <c r="FA300" i="1"/>
  <c r="EX300" i="1"/>
  <c r="EU300" i="1"/>
  <c r="EV300" i="1" s="1"/>
  <c r="ES300" i="1"/>
  <c r="EQ300" i="1"/>
  <c r="EM300" i="1"/>
  <c r="EL300" i="1"/>
  <c r="EK300" i="1"/>
  <c r="EI300" i="1"/>
  <c r="DW300" i="1"/>
  <c r="DL300" i="1"/>
  <c r="DI300" i="1"/>
  <c r="DH300" i="1"/>
  <c r="DG300" i="1"/>
  <c r="CT300" i="1"/>
  <c r="CI300" i="1"/>
  <c r="CF300" i="1"/>
  <c r="CE300" i="1"/>
  <c r="CD300" i="1"/>
  <c r="CB300" i="1"/>
  <c r="FF300" i="1" s="1"/>
  <c r="BY300" i="1"/>
  <c r="BW300" i="1"/>
  <c r="BX300" i="1" s="1"/>
  <c r="BV300" i="1"/>
  <c r="FB300" i="1" s="1"/>
  <c r="BT300" i="1"/>
  <c r="BR300" i="1"/>
  <c r="BH300" i="1"/>
  <c r="BB300" i="1"/>
  <c r="ET300" i="1" s="1"/>
  <c r="BA300" i="1"/>
  <c r="HU300" i="1" s="1"/>
  <c r="AE300" i="1"/>
  <c r="J300" i="1"/>
  <c r="H300" i="1"/>
  <c r="G300" i="1"/>
  <c r="C300" i="1"/>
  <c r="HX299" i="1"/>
  <c r="HW299" i="1"/>
  <c r="HJ299" i="1"/>
  <c r="GX299" i="1"/>
  <c r="GV299" i="1"/>
  <c r="GT299" i="1"/>
  <c r="GP299" i="1"/>
  <c r="GJ299" i="1"/>
  <c r="GH299" i="1"/>
  <c r="GF299" i="1"/>
  <c r="GE299" i="1"/>
  <c r="GD299" i="1"/>
  <c r="GA299" i="1"/>
  <c r="FZ299" i="1"/>
  <c r="FY299" i="1"/>
  <c r="FO299" i="1"/>
  <c r="FD299" i="1"/>
  <c r="FC299" i="1"/>
  <c r="EX299" i="1"/>
  <c r="EW299" i="1"/>
  <c r="ER299" i="1"/>
  <c r="EQ299" i="1"/>
  <c r="FE299" i="1" s="1"/>
  <c r="EP299" i="1"/>
  <c r="EO299" i="1"/>
  <c r="EN299" i="1"/>
  <c r="EM299" i="1"/>
  <c r="EL299" i="1"/>
  <c r="EK299" i="1"/>
  <c r="EI299" i="1"/>
  <c r="DW299" i="1"/>
  <c r="DT299" i="1"/>
  <c r="DL299" i="1"/>
  <c r="DI299" i="1"/>
  <c r="DH299" i="1"/>
  <c r="DG299" i="1"/>
  <c r="CT299" i="1"/>
  <c r="CI299" i="1"/>
  <c r="CF299" i="1"/>
  <c r="CE299" i="1"/>
  <c r="CD299" i="1"/>
  <c r="CB299" i="1"/>
  <c r="FF299" i="1" s="1"/>
  <c r="CA299" i="1"/>
  <c r="BZ299" i="1"/>
  <c r="BY299" i="1"/>
  <c r="BW299" i="1"/>
  <c r="BX299" i="1" s="1"/>
  <c r="BV299" i="1"/>
  <c r="BT299" i="1"/>
  <c r="BR299" i="1"/>
  <c r="BJ299" i="1"/>
  <c r="BH299" i="1"/>
  <c r="BA299" i="1"/>
  <c r="BS299" i="1" s="1"/>
  <c r="AE299" i="1"/>
  <c r="J299" i="1"/>
  <c r="G299" i="1"/>
  <c r="H299" i="1" s="1"/>
  <c r="C299" i="1"/>
  <c r="HX298" i="1"/>
  <c r="HW298" i="1"/>
  <c r="HU298" i="1"/>
  <c r="HJ298" i="1"/>
  <c r="GY298" i="1"/>
  <c r="GX298" i="1"/>
  <c r="GV298" i="1"/>
  <c r="GT298" i="1"/>
  <c r="GP298" i="1"/>
  <c r="GK298" i="1"/>
  <c r="GJ298" i="1"/>
  <c r="GH298" i="1"/>
  <c r="GE298" i="1"/>
  <c r="GD298" i="1"/>
  <c r="FY298" i="1"/>
  <c r="FR298" i="1"/>
  <c r="FP298" i="1"/>
  <c r="FO298" i="1"/>
  <c r="FK298" i="1"/>
  <c r="FE298" i="1"/>
  <c r="EQ298" i="1"/>
  <c r="EM298" i="1"/>
  <c r="EL298" i="1"/>
  <c r="EK298" i="1"/>
  <c r="FA298" i="1" s="1"/>
  <c r="EI298" i="1"/>
  <c r="DW298" i="1"/>
  <c r="DL298" i="1"/>
  <c r="DI298" i="1"/>
  <c r="DH298" i="1"/>
  <c r="DG298" i="1"/>
  <c r="CT298" i="1"/>
  <c r="CI298" i="1"/>
  <c r="CF298" i="1"/>
  <c r="CE298" i="1"/>
  <c r="CD298" i="1"/>
  <c r="CB298" i="1"/>
  <c r="FF298" i="1" s="1"/>
  <c r="BY298" i="1"/>
  <c r="EX298" i="1" s="1"/>
  <c r="BX298" i="1"/>
  <c r="BW298" i="1"/>
  <c r="BV298" i="1"/>
  <c r="FB298" i="1" s="1"/>
  <c r="BT298" i="1"/>
  <c r="BS298" i="1"/>
  <c r="BR298" i="1"/>
  <c r="BH298" i="1"/>
  <c r="BB298" i="1"/>
  <c r="ET298" i="1" s="1"/>
  <c r="BA298" i="1"/>
  <c r="GR298" i="1" s="1"/>
  <c r="AE298" i="1"/>
  <c r="J298" i="1"/>
  <c r="H298" i="1"/>
  <c r="G298" i="1"/>
  <c r="C298" i="1"/>
  <c r="HX297" i="1"/>
  <c r="HV297" i="1"/>
  <c r="HJ297" i="1"/>
  <c r="HD297" i="1"/>
  <c r="GT297" i="1" s="1"/>
  <c r="GV297" i="1" s="1"/>
  <c r="GX297" i="1"/>
  <c r="GW297" i="1"/>
  <c r="GU297" i="1"/>
  <c r="GS297" i="1"/>
  <c r="GP297" i="1"/>
  <c r="GO297" i="1"/>
  <c r="GJ297" i="1"/>
  <c r="GH297" i="1"/>
  <c r="GE297" i="1"/>
  <c r="GD297" i="1"/>
  <c r="GC297" i="1"/>
  <c r="GB297" i="1"/>
  <c r="FY297" i="1"/>
  <c r="FR297" i="1"/>
  <c r="FO297" i="1"/>
  <c r="FF297" i="1"/>
  <c r="EY297" i="1"/>
  <c r="ET297" i="1"/>
  <c r="ES297" i="1"/>
  <c r="EU297" i="1" s="1"/>
  <c r="EV297" i="1" s="1"/>
  <c r="EQ297" i="1"/>
  <c r="FE297" i="1" s="1"/>
  <c r="EM297" i="1"/>
  <c r="EL297" i="1"/>
  <c r="EK297" i="1"/>
  <c r="FA297" i="1" s="1"/>
  <c r="EJ297" i="1"/>
  <c r="EI297" i="1"/>
  <c r="DW297" i="1"/>
  <c r="DL297" i="1"/>
  <c r="DI297" i="1"/>
  <c r="DH297" i="1"/>
  <c r="DG297" i="1"/>
  <c r="CT297" i="1"/>
  <c r="CI297" i="1"/>
  <c r="CF297" i="1"/>
  <c r="CE297" i="1"/>
  <c r="CD297" i="1"/>
  <c r="CB297" i="1"/>
  <c r="BY297" i="1"/>
  <c r="EX297" i="1" s="1"/>
  <c r="BX297" i="1"/>
  <c r="BW297" i="1"/>
  <c r="BV297" i="1"/>
  <c r="FB297" i="1" s="1"/>
  <c r="BU297" i="1"/>
  <c r="EZ297" i="1" s="1"/>
  <c r="BT297" i="1"/>
  <c r="BR297" i="1"/>
  <c r="BH297" i="1"/>
  <c r="BB297" i="1"/>
  <c r="BA297" i="1"/>
  <c r="FP297" i="1" s="1"/>
  <c r="AE297" i="1"/>
  <c r="J297" i="1"/>
  <c r="H297" i="1"/>
  <c r="G297" i="1"/>
  <c r="C297" i="1"/>
  <c r="HX296" i="1"/>
  <c r="HV296" i="1"/>
  <c r="HJ296" i="1"/>
  <c r="HD296" i="1"/>
  <c r="HW296" i="1" s="1"/>
  <c r="GW296" i="1"/>
  <c r="GT296" i="1"/>
  <c r="GV296" i="1" s="1"/>
  <c r="GS296" i="1"/>
  <c r="GU296" i="1" s="1"/>
  <c r="GR296" i="1"/>
  <c r="GP296" i="1"/>
  <c r="GO296" i="1"/>
  <c r="GK296" i="1"/>
  <c r="GY296" i="1" s="1"/>
  <c r="GJ296" i="1"/>
  <c r="GH296" i="1"/>
  <c r="GE296" i="1"/>
  <c r="GD296" i="1"/>
  <c r="GC296" i="1"/>
  <c r="GB296" i="1"/>
  <c r="FY296" i="1"/>
  <c r="FR296" i="1"/>
  <c r="FP296" i="1"/>
  <c r="FO296" i="1"/>
  <c r="FK296" i="1"/>
  <c r="FF296" i="1"/>
  <c r="FE296" i="1"/>
  <c r="EQ296" i="1"/>
  <c r="EM296" i="1"/>
  <c r="EL296" i="1"/>
  <c r="EK296" i="1"/>
  <c r="EJ296" i="1"/>
  <c r="EI296" i="1"/>
  <c r="DW296" i="1"/>
  <c r="DL296" i="1"/>
  <c r="DI296" i="1"/>
  <c r="DH296" i="1"/>
  <c r="DG296" i="1"/>
  <c r="CT296" i="1"/>
  <c r="CI296" i="1"/>
  <c r="CF296" i="1"/>
  <c r="CE296" i="1"/>
  <c r="CD296" i="1"/>
  <c r="CB296" i="1"/>
  <c r="BY296" i="1"/>
  <c r="EX296" i="1" s="1"/>
  <c r="BW296" i="1"/>
  <c r="BX296" i="1" s="1"/>
  <c r="BV296" i="1"/>
  <c r="BU296" i="1"/>
  <c r="EZ296" i="1" s="1"/>
  <c r="BT296" i="1"/>
  <c r="BR296" i="1"/>
  <c r="BH296" i="1"/>
  <c r="BA296" i="1"/>
  <c r="BS296" i="1" s="1"/>
  <c r="AE296" i="1"/>
  <c r="J296" i="1"/>
  <c r="H296" i="1"/>
  <c r="G296" i="1"/>
  <c r="C296" i="1"/>
  <c r="HX295" i="1"/>
  <c r="HV295" i="1"/>
  <c r="HU295" i="1"/>
  <c r="HJ295" i="1"/>
  <c r="HD295" i="1"/>
  <c r="GW295" i="1"/>
  <c r="GS295" i="1"/>
  <c r="GU295" i="1" s="1"/>
  <c r="GP295" i="1"/>
  <c r="GO295" i="1"/>
  <c r="GK295" i="1"/>
  <c r="GJ295" i="1"/>
  <c r="GH295" i="1"/>
  <c r="GF295" i="1"/>
  <c r="GE295" i="1"/>
  <c r="GD295" i="1"/>
  <c r="GC295" i="1"/>
  <c r="GB295" i="1"/>
  <c r="GA295" i="1"/>
  <c r="FZ295" i="1"/>
  <c r="FY295" i="1"/>
  <c r="FR295" i="1"/>
  <c r="FO295" i="1"/>
  <c r="FE295" i="1"/>
  <c r="ET295" i="1"/>
  <c r="ER295" i="1"/>
  <c r="EQ295" i="1"/>
  <c r="EP295" i="1"/>
  <c r="EO295" i="1"/>
  <c r="EN295" i="1"/>
  <c r="EM295" i="1"/>
  <c r="EW295" i="1" s="1"/>
  <c r="EL295" i="1"/>
  <c r="EK295" i="1"/>
  <c r="FB295" i="1" s="1"/>
  <c r="EJ295" i="1"/>
  <c r="EY295" i="1" s="1"/>
  <c r="EI295" i="1"/>
  <c r="DW295" i="1"/>
  <c r="DL295" i="1"/>
  <c r="DI295" i="1"/>
  <c r="DH295" i="1"/>
  <c r="DG295" i="1"/>
  <c r="CT295" i="1"/>
  <c r="CI295" i="1"/>
  <c r="CF295" i="1"/>
  <c r="CE295" i="1"/>
  <c r="CD295" i="1"/>
  <c r="CB295" i="1"/>
  <c r="FF295" i="1" s="1"/>
  <c r="CA295" i="1"/>
  <c r="FD295" i="1" s="1"/>
  <c r="BZ295" i="1"/>
  <c r="BY295" i="1"/>
  <c r="EX295" i="1" s="1"/>
  <c r="BX295" i="1"/>
  <c r="BW295" i="1"/>
  <c r="BV295" i="1"/>
  <c r="BU295" i="1"/>
  <c r="BT295" i="1"/>
  <c r="BS295" i="1"/>
  <c r="BR295" i="1"/>
  <c r="BH295" i="1"/>
  <c r="BB295" i="1"/>
  <c r="BA295" i="1"/>
  <c r="FP295" i="1" s="1"/>
  <c r="AE295" i="1"/>
  <c r="J295" i="1"/>
  <c r="G295" i="1"/>
  <c r="H295" i="1" s="1"/>
  <c r="C295" i="1"/>
  <c r="HX294" i="1"/>
  <c r="HW294" i="1"/>
  <c r="HV294" i="1"/>
  <c r="HJ294" i="1"/>
  <c r="HD294" i="1"/>
  <c r="GT294" i="1" s="1"/>
  <c r="GV294" i="1" s="1"/>
  <c r="GX294" i="1"/>
  <c r="GW294" i="1"/>
  <c r="GS294" i="1"/>
  <c r="GU294" i="1" s="1"/>
  <c r="GP294" i="1"/>
  <c r="GO294" i="1"/>
  <c r="GK294" i="1"/>
  <c r="GY294" i="1" s="1"/>
  <c r="GJ294" i="1"/>
  <c r="GH294" i="1"/>
  <c r="GE294" i="1"/>
  <c r="GD294" i="1"/>
  <c r="GC294" i="1"/>
  <c r="GB294" i="1"/>
  <c r="FY294" i="1"/>
  <c r="FO294" i="1"/>
  <c r="FK294" i="1"/>
  <c r="FE294" i="1"/>
  <c r="FB294" i="1"/>
  <c r="FA294" i="1"/>
  <c r="EZ294" i="1"/>
  <c r="EX294" i="1"/>
  <c r="EQ294" i="1"/>
  <c r="EM294" i="1"/>
  <c r="EL294" i="1"/>
  <c r="EK294" i="1"/>
  <c r="EJ294" i="1"/>
  <c r="EY294" i="1" s="1"/>
  <c r="EI294" i="1"/>
  <c r="DW294" i="1"/>
  <c r="DL294" i="1"/>
  <c r="DI294" i="1"/>
  <c r="DH294" i="1"/>
  <c r="DG294" i="1"/>
  <c r="CT294" i="1"/>
  <c r="CI294" i="1"/>
  <c r="CF294" i="1"/>
  <c r="CE294" i="1"/>
  <c r="CD294" i="1"/>
  <c r="CB294" i="1"/>
  <c r="FF294" i="1" s="1"/>
  <c r="BY294" i="1"/>
  <c r="BW294" i="1"/>
  <c r="BX294" i="1" s="1"/>
  <c r="BV294" i="1"/>
  <c r="BU294" i="1"/>
  <c r="BT294" i="1"/>
  <c r="BS294" i="1"/>
  <c r="BR294" i="1"/>
  <c r="BH294" i="1"/>
  <c r="BA294" i="1"/>
  <c r="BB294" i="1" s="1"/>
  <c r="ET294" i="1" s="1"/>
  <c r="AE294" i="1"/>
  <c r="J294" i="1"/>
  <c r="G294" i="1"/>
  <c r="H294" i="1" s="1"/>
  <c r="C294" i="1"/>
  <c r="HX293" i="1"/>
  <c r="HV293" i="1"/>
  <c r="HJ293" i="1"/>
  <c r="HD293" i="1"/>
  <c r="GT293" i="1" s="1"/>
  <c r="GV293" i="1" s="1"/>
  <c r="GX293" i="1"/>
  <c r="GW293" i="1"/>
  <c r="GU293" i="1"/>
  <c r="GS293" i="1"/>
  <c r="GP293" i="1"/>
  <c r="GO293" i="1"/>
  <c r="GJ293" i="1"/>
  <c r="GH293" i="1"/>
  <c r="GE293" i="1"/>
  <c r="GD293" i="1"/>
  <c r="GC293" i="1"/>
  <c r="GB293" i="1"/>
  <c r="FY293" i="1"/>
  <c r="FO293" i="1"/>
  <c r="EX293" i="1"/>
  <c r="ES293" i="1"/>
  <c r="EU293" i="1" s="1"/>
  <c r="EV293" i="1" s="1"/>
  <c r="EQ293" i="1"/>
  <c r="EM293" i="1"/>
  <c r="EL293" i="1"/>
  <c r="EK293" i="1"/>
  <c r="FA293" i="1" s="1"/>
  <c r="EJ293" i="1"/>
  <c r="EY293" i="1" s="1"/>
  <c r="EI293" i="1"/>
  <c r="DW293" i="1"/>
  <c r="DL293" i="1"/>
  <c r="DI293" i="1"/>
  <c r="DH293" i="1"/>
  <c r="DG293" i="1"/>
  <c r="CT293" i="1"/>
  <c r="CI293" i="1"/>
  <c r="CF293" i="1"/>
  <c r="CE293" i="1"/>
  <c r="CD293" i="1"/>
  <c r="CB293" i="1"/>
  <c r="FF293" i="1" s="1"/>
  <c r="BY293" i="1"/>
  <c r="BX293" i="1"/>
  <c r="BW293" i="1"/>
  <c r="BV293" i="1"/>
  <c r="FB293" i="1" s="1"/>
  <c r="BU293" i="1"/>
  <c r="EZ293" i="1" s="1"/>
  <c r="BT293" i="1"/>
  <c r="BR293" i="1"/>
  <c r="BH293" i="1"/>
  <c r="BA293" i="1"/>
  <c r="FR293" i="1" s="1"/>
  <c r="AE293" i="1"/>
  <c r="J293" i="1"/>
  <c r="H293" i="1"/>
  <c r="G293" i="1"/>
  <c r="C293" i="1"/>
  <c r="HX292" i="1"/>
  <c r="HW292" i="1"/>
  <c r="HV292" i="1"/>
  <c r="HJ292" i="1"/>
  <c r="HD292" i="1"/>
  <c r="GX292" i="1" s="1"/>
  <c r="GW292" i="1"/>
  <c r="GT292" i="1"/>
  <c r="GV292" i="1" s="1"/>
  <c r="GS292" i="1"/>
  <c r="GU292" i="1" s="1"/>
  <c r="GR292" i="1"/>
  <c r="GP292" i="1"/>
  <c r="GO292" i="1"/>
  <c r="GJ292" i="1"/>
  <c r="GH292" i="1"/>
  <c r="GE292" i="1"/>
  <c r="GD292" i="1"/>
  <c r="GC292" i="1"/>
  <c r="GB292" i="1"/>
  <c r="GA292" i="1"/>
  <c r="FZ292" i="1"/>
  <c r="FY292" i="1"/>
  <c r="FP292" i="1"/>
  <c r="FO292" i="1"/>
  <c r="FK292" i="1"/>
  <c r="FF292" i="1"/>
  <c r="ES292" i="1"/>
  <c r="EU292" i="1" s="1"/>
  <c r="EV292" i="1" s="1"/>
  <c r="ER292" i="1"/>
  <c r="EQ292" i="1"/>
  <c r="FE292" i="1" s="1"/>
  <c r="EP292" i="1"/>
  <c r="EO292" i="1"/>
  <c r="EN292" i="1"/>
  <c r="EM292" i="1"/>
  <c r="EW292" i="1" s="1"/>
  <c r="EL292" i="1"/>
  <c r="EK292" i="1"/>
  <c r="FA292" i="1" s="1"/>
  <c r="EJ292" i="1"/>
  <c r="EZ292" i="1" s="1"/>
  <c r="EI292" i="1"/>
  <c r="DW292" i="1"/>
  <c r="DT292" i="1"/>
  <c r="DL292" i="1"/>
  <c r="DI292" i="1"/>
  <c r="DH292" i="1"/>
  <c r="DG292" i="1"/>
  <c r="CT292" i="1"/>
  <c r="CI292" i="1"/>
  <c r="CF292" i="1"/>
  <c r="CE292" i="1"/>
  <c r="CD292" i="1"/>
  <c r="CB292" i="1"/>
  <c r="CA292" i="1"/>
  <c r="BZ292" i="1"/>
  <c r="BY292" i="1"/>
  <c r="EX292" i="1" s="1"/>
  <c r="BX292" i="1"/>
  <c r="BW292" i="1"/>
  <c r="BV292" i="1"/>
  <c r="FB292" i="1" s="1"/>
  <c r="BU292" i="1"/>
  <c r="BT292" i="1"/>
  <c r="BS292" i="1"/>
  <c r="BR292" i="1"/>
  <c r="BH292" i="1"/>
  <c r="BJ292" i="1" s="1"/>
  <c r="BB292" i="1"/>
  <c r="ET292" i="1" s="1"/>
  <c r="BA292" i="1"/>
  <c r="GK292" i="1" s="1"/>
  <c r="GY292" i="1" s="1"/>
  <c r="AE292" i="1"/>
  <c r="J292" i="1"/>
  <c r="G292" i="1"/>
  <c r="H292" i="1" s="1"/>
  <c r="C292" i="1"/>
  <c r="HX291" i="1"/>
  <c r="HV291" i="1"/>
  <c r="HJ291" i="1"/>
  <c r="HD291" i="1"/>
  <c r="HW291" i="1" s="1"/>
  <c r="GY291" i="1"/>
  <c r="GX291" i="1"/>
  <c r="GW291" i="1"/>
  <c r="GV291" i="1"/>
  <c r="GT291" i="1"/>
  <c r="GS291" i="1"/>
  <c r="GU291" i="1" s="1"/>
  <c r="GP291" i="1"/>
  <c r="GO291" i="1"/>
  <c r="GK291" i="1"/>
  <c r="GJ291" i="1"/>
  <c r="GH291" i="1"/>
  <c r="GE291" i="1"/>
  <c r="GD291" i="1"/>
  <c r="GC291" i="1"/>
  <c r="GB291" i="1"/>
  <c r="FY291" i="1"/>
  <c r="FR291" i="1"/>
  <c r="FP291" i="1"/>
  <c r="FO291" i="1"/>
  <c r="FK291" i="1"/>
  <c r="ET291" i="1"/>
  <c r="ES291" i="1"/>
  <c r="EU291" i="1" s="1"/>
  <c r="EV291" i="1" s="1"/>
  <c r="EQ291" i="1"/>
  <c r="EM291" i="1"/>
  <c r="EL291" i="1"/>
  <c r="EK291" i="1"/>
  <c r="FB291" i="1" s="1"/>
  <c r="EJ291" i="1"/>
  <c r="EY291" i="1" s="1"/>
  <c r="EI291" i="1"/>
  <c r="DW291" i="1"/>
  <c r="DL291" i="1"/>
  <c r="DI291" i="1"/>
  <c r="DH291" i="1"/>
  <c r="DG291" i="1"/>
  <c r="CT291" i="1"/>
  <c r="CI291" i="1"/>
  <c r="CF291" i="1"/>
  <c r="CE291" i="1"/>
  <c r="CD291" i="1"/>
  <c r="CB291" i="1"/>
  <c r="FF291" i="1" s="1"/>
  <c r="BY291" i="1"/>
  <c r="EX291" i="1" s="1"/>
  <c r="BW291" i="1"/>
  <c r="BX291" i="1" s="1"/>
  <c r="BV291" i="1"/>
  <c r="BU291" i="1"/>
  <c r="EZ291" i="1" s="1"/>
  <c r="BT291" i="1"/>
  <c r="BS291" i="1"/>
  <c r="BR291" i="1"/>
  <c r="BH291" i="1"/>
  <c r="BB291" i="1"/>
  <c r="BA291" i="1"/>
  <c r="GR291" i="1" s="1"/>
  <c r="AE291" i="1"/>
  <c r="J291" i="1"/>
  <c r="G291" i="1"/>
  <c r="H291" i="1" s="1"/>
  <c r="C291" i="1"/>
  <c r="HX290" i="1"/>
  <c r="HV290" i="1"/>
  <c r="HJ290" i="1"/>
  <c r="HD290" i="1"/>
  <c r="HW290" i="1" s="1"/>
  <c r="GX290" i="1"/>
  <c r="GW290" i="1"/>
  <c r="GT290" i="1"/>
  <c r="GV290" i="1" s="1"/>
  <c r="GS290" i="1"/>
  <c r="GU290" i="1" s="1"/>
  <c r="GR290" i="1"/>
  <c r="GP290" i="1"/>
  <c r="GO290" i="1"/>
  <c r="GK290" i="1"/>
  <c r="GY290" i="1" s="1"/>
  <c r="GJ290" i="1"/>
  <c r="GH290" i="1"/>
  <c r="GE290" i="1"/>
  <c r="GD290" i="1"/>
  <c r="GC290" i="1"/>
  <c r="GB290" i="1"/>
  <c r="FY290" i="1"/>
  <c r="FO290" i="1"/>
  <c r="FF290" i="1"/>
  <c r="FE290" i="1"/>
  <c r="FB290" i="1"/>
  <c r="FA290" i="1"/>
  <c r="ES290" i="1"/>
  <c r="EQ290" i="1"/>
  <c r="EM290" i="1"/>
  <c r="EL290" i="1"/>
  <c r="EK290" i="1"/>
  <c r="EJ290" i="1"/>
  <c r="EI290" i="1"/>
  <c r="DW290" i="1"/>
  <c r="DL290" i="1"/>
  <c r="DI290" i="1"/>
  <c r="DH290" i="1"/>
  <c r="DG290" i="1"/>
  <c r="CT290" i="1"/>
  <c r="CI290" i="1"/>
  <c r="CF290" i="1"/>
  <c r="CE290" i="1"/>
  <c r="CD290" i="1"/>
  <c r="CB290" i="1"/>
  <c r="BY290" i="1"/>
  <c r="EX290" i="1" s="1"/>
  <c r="BW290" i="1"/>
  <c r="BX290" i="1" s="1"/>
  <c r="BV290" i="1"/>
  <c r="EU290" i="1" s="1"/>
  <c r="EV290" i="1" s="1"/>
  <c r="BU290" i="1"/>
  <c r="EZ290" i="1" s="1"/>
  <c r="BT290" i="1"/>
  <c r="BS290" i="1"/>
  <c r="BR290" i="1"/>
  <c r="BH290" i="1"/>
  <c r="BB290" i="1"/>
  <c r="ET290" i="1" s="1"/>
  <c r="BA290" i="1"/>
  <c r="HU290" i="1" s="1"/>
  <c r="AE290" i="1"/>
  <c r="J290" i="1"/>
  <c r="G290" i="1"/>
  <c r="H290" i="1" s="1"/>
  <c r="C290" i="1"/>
  <c r="HX289" i="1"/>
  <c r="HV289" i="1"/>
  <c r="HJ289" i="1"/>
  <c r="HD289" i="1"/>
  <c r="GX289" i="1"/>
  <c r="GW289" i="1"/>
  <c r="GS289" i="1"/>
  <c r="GU289" i="1" s="1"/>
  <c r="GP289" i="1"/>
  <c r="GO289" i="1"/>
  <c r="GJ289" i="1"/>
  <c r="GH289" i="1"/>
  <c r="GE289" i="1"/>
  <c r="GD289" i="1"/>
  <c r="GC289" i="1"/>
  <c r="GB289" i="1"/>
  <c r="FY289" i="1"/>
  <c r="FR289" i="1"/>
  <c r="FO289" i="1"/>
  <c r="FE289" i="1"/>
  <c r="EY289" i="1"/>
  <c r="EU289" i="1"/>
  <c r="EV289" i="1" s="1"/>
  <c r="ET289" i="1"/>
  <c r="ES289" i="1"/>
  <c r="EQ289" i="1"/>
  <c r="EM289" i="1"/>
  <c r="EL289" i="1"/>
  <c r="EK289" i="1"/>
  <c r="EJ289" i="1"/>
  <c r="EI289" i="1"/>
  <c r="DW289" i="1"/>
  <c r="DL289" i="1"/>
  <c r="DI289" i="1"/>
  <c r="DH289" i="1"/>
  <c r="DG289" i="1"/>
  <c r="CT289" i="1"/>
  <c r="CI289" i="1"/>
  <c r="CF289" i="1"/>
  <c r="CE289" i="1"/>
  <c r="CD289" i="1"/>
  <c r="CB289" i="1"/>
  <c r="FF289" i="1" s="1"/>
  <c r="BY289" i="1"/>
  <c r="EX289" i="1" s="1"/>
  <c r="BX289" i="1"/>
  <c r="BW289" i="1"/>
  <c r="BV289" i="1"/>
  <c r="FB289" i="1" s="1"/>
  <c r="BU289" i="1"/>
  <c r="EZ289" i="1" s="1"/>
  <c r="BT289" i="1"/>
  <c r="BR289" i="1"/>
  <c r="BH289" i="1"/>
  <c r="BB289" i="1"/>
  <c r="BA289" i="1"/>
  <c r="FP289" i="1" s="1"/>
  <c r="AE289" i="1"/>
  <c r="J289" i="1"/>
  <c r="G289" i="1"/>
  <c r="H289" i="1" s="1"/>
  <c r="C289" i="1"/>
  <c r="HX288" i="1"/>
  <c r="HV288" i="1"/>
  <c r="HJ288" i="1"/>
  <c r="HD288" i="1"/>
  <c r="HW288" i="1" s="1"/>
  <c r="GW288" i="1"/>
  <c r="GT288" i="1"/>
  <c r="GV288" i="1" s="1"/>
  <c r="GS288" i="1"/>
  <c r="GU288" i="1" s="1"/>
  <c r="GP288" i="1"/>
  <c r="GO288" i="1"/>
  <c r="GJ288" i="1"/>
  <c r="GH288" i="1"/>
  <c r="GE288" i="1"/>
  <c r="GD288" i="1"/>
  <c r="GC288" i="1"/>
  <c r="GB288" i="1"/>
  <c r="GA288" i="1"/>
  <c r="FZ288" i="1"/>
  <c r="FY288" i="1"/>
  <c r="FP288" i="1"/>
  <c r="FO288" i="1"/>
  <c r="FK288" i="1"/>
  <c r="ES288" i="1"/>
  <c r="ER288" i="1"/>
  <c r="EQ288" i="1"/>
  <c r="FE288" i="1" s="1"/>
  <c r="EP288" i="1"/>
  <c r="FC288" i="1" s="1"/>
  <c r="EO288" i="1"/>
  <c r="EN288" i="1"/>
  <c r="EM288" i="1"/>
  <c r="EW288" i="1" s="1"/>
  <c r="EL288" i="1"/>
  <c r="EK288" i="1"/>
  <c r="FA288" i="1" s="1"/>
  <c r="EJ288" i="1"/>
  <c r="EY288" i="1" s="1"/>
  <c r="EI288" i="1"/>
  <c r="DW288" i="1"/>
  <c r="DL288" i="1"/>
  <c r="DI288" i="1"/>
  <c r="DH288" i="1"/>
  <c r="DG288" i="1"/>
  <c r="CT288" i="1"/>
  <c r="CI288" i="1"/>
  <c r="CF288" i="1"/>
  <c r="CE288" i="1"/>
  <c r="CD288" i="1"/>
  <c r="CB288" i="1"/>
  <c r="FF288" i="1" s="1"/>
  <c r="CA288" i="1"/>
  <c r="FD288" i="1" s="1"/>
  <c r="BZ288" i="1"/>
  <c r="BY288" i="1"/>
  <c r="EX288" i="1" s="1"/>
  <c r="BX288" i="1"/>
  <c r="BW288" i="1"/>
  <c r="BV288" i="1"/>
  <c r="FB288" i="1" s="1"/>
  <c r="BU288" i="1"/>
  <c r="EZ288" i="1" s="1"/>
  <c r="BT288" i="1"/>
  <c r="BR288" i="1"/>
  <c r="BH288" i="1"/>
  <c r="BB288" i="1"/>
  <c r="ET288" i="1" s="1"/>
  <c r="BA288" i="1"/>
  <c r="AE288" i="1"/>
  <c r="J288" i="1"/>
  <c r="G288" i="1"/>
  <c r="H288" i="1" s="1"/>
  <c r="C288" i="1"/>
  <c r="HX287" i="1"/>
  <c r="HV287" i="1"/>
  <c r="HJ287" i="1"/>
  <c r="HD287" i="1"/>
  <c r="GT287" i="1" s="1"/>
  <c r="GX287" i="1"/>
  <c r="GW287" i="1"/>
  <c r="GV287" i="1"/>
  <c r="GU287" i="1"/>
  <c r="GS287" i="1"/>
  <c r="GP287" i="1"/>
  <c r="GO287" i="1"/>
  <c r="GJ287" i="1"/>
  <c r="GH287" i="1"/>
  <c r="GE287" i="1"/>
  <c r="GD287" i="1"/>
  <c r="GC287" i="1"/>
  <c r="GB287" i="1"/>
  <c r="FY287" i="1"/>
  <c r="FR287" i="1"/>
  <c r="FP287" i="1"/>
  <c r="FO287" i="1"/>
  <c r="FK287" i="1"/>
  <c r="ES287" i="1"/>
  <c r="EU287" i="1" s="1"/>
  <c r="EV287" i="1" s="1"/>
  <c r="EQ287" i="1"/>
  <c r="EM287" i="1"/>
  <c r="EL287" i="1"/>
  <c r="EK287" i="1"/>
  <c r="FA287" i="1" s="1"/>
  <c r="EJ287" i="1"/>
  <c r="EY287" i="1" s="1"/>
  <c r="EI287" i="1"/>
  <c r="DW287" i="1"/>
  <c r="DL287" i="1"/>
  <c r="DI287" i="1"/>
  <c r="DH287" i="1"/>
  <c r="DG287" i="1"/>
  <c r="CT287" i="1"/>
  <c r="CI287" i="1"/>
  <c r="CF287" i="1"/>
  <c r="CE287" i="1"/>
  <c r="CD287" i="1"/>
  <c r="CB287" i="1"/>
  <c r="FF287" i="1" s="1"/>
  <c r="BY287" i="1"/>
  <c r="EX287" i="1" s="1"/>
  <c r="BX287" i="1"/>
  <c r="BW287" i="1"/>
  <c r="BV287" i="1"/>
  <c r="FB287" i="1" s="1"/>
  <c r="BU287" i="1"/>
  <c r="EZ287" i="1" s="1"/>
  <c r="BT287" i="1"/>
  <c r="BS287" i="1"/>
  <c r="BR287" i="1"/>
  <c r="BH287" i="1"/>
  <c r="BB287" i="1"/>
  <c r="ET287" i="1" s="1"/>
  <c r="BA287" i="1"/>
  <c r="GR287" i="1" s="1"/>
  <c r="AE287" i="1"/>
  <c r="J287" i="1"/>
  <c r="G287" i="1"/>
  <c r="H287" i="1" s="1"/>
  <c r="C287" i="1"/>
  <c r="HX286" i="1"/>
  <c r="HW286" i="1"/>
  <c r="HV286" i="1"/>
  <c r="HJ286" i="1"/>
  <c r="HD286" i="1"/>
  <c r="GX286" i="1"/>
  <c r="GW286" i="1"/>
  <c r="GT286" i="1"/>
  <c r="GV286" i="1" s="1"/>
  <c r="GS286" i="1"/>
  <c r="GU286" i="1" s="1"/>
  <c r="GP286" i="1"/>
  <c r="GO286" i="1"/>
  <c r="GK286" i="1"/>
  <c r="GY286" i="1" s="1"/>
  <c r="GJ286" i="1"/>
  <c r="GH286" i="1"/>
  <c r="GE286" i="1"/>
  <c r="GD286" i="1"/>
  <c r="GC286" i="1"/>
  <c r="GB286" i="1"/>
  <c r="FY286" i="1"/>
  <c r="FO286" i="1"/>
  <c r="FK286" i="1"/>
  <c r="FE286" i="1"/>
  <c r="FB286" i="1"/>
  <c r="FA286" i="1"/>
  <c r="EZ286" i="1"/>
  <c r="EX286" i="1"/>
  <c r="EQ286" i="1"/>
  <c r="EM286" i="1"/>
  <c r="EL286" i="1"/>
  <c r="EK286" i="1"/>
  <c r="EJ286" i="1"/>
  <c r="EY286" i="1" s="1"/>
  <c r="EI286" i="1"/>
  <c r="DW286" i="1"/>
  <c r="DL286" i="1"/>
  <c r="DI286" i="1"/>
  <c r="DH286" i="1"/>
  <c r="DG286" i="1"/>
  <c r="CT286" i="1"/>
  <c r="CI286" i="1"/>
  <c r="CF286" i="1"/>
  <c r="CE286" i="1"/>
  <c r="CD286" i="1"/>
  <c r="CB286" i="1"/>
  <c r="FF286" i="1" s="1"/>
  <c r="BY286" i="1"/>
  <c r="BW286" i="1"/>
  <c r="BX286" i="1" s="1"/>
  <c r="BV286" i="1"/>
  <c r="BU286" i="1"/>
  <c r="BT286" i="1"/>
  <c r="BS286" i="1"/>
  <c r="BR286" i="1"/>
  <c r="BH286" i="1"/>
  <c r="BA286" i="1"/>
  <c r="BB286" i="1" s="1"/>
  <c r="ET286" i="1" s="1"/>
  <c r="AE286" i="1"/>
  <c r="J286" i="1"/>
  <c r="G286" i="1"/>
  <c r="H286" i="1" s="1"/>
  <c r="C286" i="1"/>
  <c r="HX285" i="1"/>
  <c r="HW285" i="1"/>
  <c r="HJ285" i="1"/>
  <c r="GX285" i="1"/>
  <c r="GT285" i="1"/>
  <c r="GV285" i="1" s="1"/>
  <c r="GR285" i="1"/>
  <c r="GP285" i="1"/>
  <c r="GK285" i="1"/>
  <c r="GY285" i="1" s="1"/>
  <c r="GJ285" i="1"/>
  <c r="GH285" i="1"/>
  <c r="GE285" i="1"/>
  <c r="GD285" i="1"/>
  <c r="GA285" i="1"/>
  <c r="FZ285" i="1"/>
  <c r="FY285" i="1"/>
  <c r="FR285" i="1"/>
  <c r="FO285" i="1"/>
  <c r="FK285" i="1"/>
  <c r="FF285" i="1"/>
  <c r="FE285" i="1"/>
  <c r="ER285" i="1"/>
  <c r="EQ285" i="1"/>
  <c r="EP285" i="1"/>
  <c r="FC285" i="1" s="1"/>
  <c r="EO285" i="1"/>
  <c r="EN285" i="1"/>
  <c r="EM285" i="1"/>
  <c r="EW285" i="1" s="1"/>
  <c r="EL285" i="1"/>
  <c r="EK285" i="1"/>
  <c r="FA285" i="1" s="1"/>
  <c r="EI285" i="1"/>
  <c r="DW285" i="1"/>
  <c r="DT285" i="1"/>
  <c r="DL285" i="1"/>
  <c r="DI285" i="1"/>
  <c r="DH285" i="1"/>
  <c r="DG285" i="1"/>
  <c r="CT285" i="1"/>
  <c r="CI285" i="1"/>
  <c r="CF285" i="1"/>
  <c r="CE285" i="1"/>
  <c r="CD285" i="1"/>
  <c r="CB285" i="1"/>
  <c r="CA285" i="1"/>
  <c r="FD285" i="1" s="1"/>
  <c r="BZ285" i="1"/>
  <c r="BY285" i="1"/>
  <c r="BX285" i="1"/>
  <c r="BW285" i="1"/>
  <c r="BV285" i="1"/>
  <c r="FB285" i="1" s="1"/>
  <c r="BT285" i="1"/>
  <c r="BR285" i="1"/>
  <c r="BH285" i="1"/>
  <c r="BJ285" i="1" s="1"/>
  <c r="BB285" i="1"/>
  <c r="ET285" i="1" s="1"/>
  <c r="BA285" i="1"/>
  <c r="GF285" i="1" s="1"/>
  <c r="AE285" i="1"/>
  <c r="J285" i="1"/>
  <c r="G285" i="1"/>
  <c r="H285" i="1" s="1"/>
  <c r="C285" i="1"/>
  <c r="HX284" i="1"/>
  <c r="HW284" i="1"/>
  <c r="HJ284" i="1"/>
  <c r="GE284" i="1"/>
  <c r="GD284" i="1"/>
  <c r="FY284" i="1"/>
  <c r="FO284" i="1"/>
  <c r="FF284" i="1"/>
  <c r="FE284" i="1"/>
  <c r="FB284" i="1"/>
  <c r="FA284" i="1"/>
  <c r="EX284" i="1"/>
  <c r="EQ284" i="1"/>
  <c r="EM284" i="1"/>
  <c r="EL284" i="1"/>
  <c r="EK284" i="1"/>
  <c r="EI284" i="1"/>
  <c r="DW284" i="1"/>
  <c r="DL284" i="1"/>
  <c r="DI284" i="1"/>
  <c r="DH284" i="1"/>
  <c r="DG284" i="1"/>
  <c r="CT284" i="1"/>
  <c r="CI284" i="1"/>
  <c r="CF284" i="1"/>
  <c r="CE284" i="1"/>
  <c r="CD284" i="1"/>
  <c r="CB284" i="1"/>
  <c r="BY284" i="1"/>
  <c r="BX284" i="1"/>
  <c r="BW284" i="1"/>
  <c r="BV284" i="1"/>
  <c r="BT284" i="1"/>
  <c r="BR284" i="1"/>
  <c r="BH284" i="1"/>
  <c r="BA284" i="1"/>
  <c r="AE284" i="1"/>
  <c r="J284" i="1"/>
  <c r="H284" i="1"/>
  <c r="G284" i="1"/>
  <c r="C284" i="1"/>
  <c r="HX283" i="1"/>
  <c r="HW283" i="1"/>
  <c r="HU283" i="1"/>
  <c r="HJ283" i="1"/>
  <c r="GE283" i="1"/>
  <c r="GD283" i="1"/>
  <c r="FY283" i="1"/>
  <c r="FR283" i="1"/>
  <c r="FP283" i="1"/>
  <c r="FO283" i="1"/>
  <c r="FK283" i="1"/>
  <c r="ES283" i="1"/>
  <c r="EQ283" i="1"/>
  <c r="FF283" i="1" s="1"/>
  <c r="EM283" i="1"/>
  <c r="EL283" i="1"/>
  <c r="EK283" i="1"/>
  <c r="FA283" i="1" s="1"/>
  <c r="EI283" i="1"/>
  <c r="DW283" i="1"/>
  <c r="DL283" i="1"/>
  <c r="DI283" i="1"/>
  <c r="DH283" i="1"/>
  <c r="DG283" i="1"/>
  <c r="CT283" i="1"/>
  <c r="CI283" i="1"/>
  <c r="CF283" i="1"/>
  <c r="CE283" i="1"/>
  <c r="CD283" i="1"/>
  <c r="CB283" i="1"/>
  <c r="BY283" i="1"/>
  <c r="EX283" i="1" s="1"/>
  <c r="BW283" i="1"/>
  <c r="BX283" i="1" s="1"/>
  <c r="BV283" i="1"/>
  <c r="BT283" i="1"/>
  <c r="BS283" i="1"/>
  <c r="BR283" i="1"/>
  <c r="BH283" i="1"/>
  <c r="BB283" i="1"/>
  <c r="ET283" i="1" s="1"/>
  <c r="BA283" i="1"/>
  <c r="GF283" i="1" s="1"/>
  <c r="AE283" i="1"/>
  <c r="J283" i="1"/>
  <c r="G283" i="1"/>
  <c r="H283" i="1" s="1"/>
  <c r="C283" i="1"/>
  <c r="HX282" i="1"/>
  <c r="HV282" i="1"/>
  <c r="HJ282" i="1"/>
  <c r="HD282" i="1"/>
  <c r="HW282" i="1" s="1"/>
  <c r="GF282" i="1"/>
  <c r="GE282" i="1"/>
  <c r="GD282" i="1"/>
  <c r="GC282" i="1"/>
  <c r="GB282" i="1"/>
  <c r="FY282" i="1"/>
  <c r="FO282" i="1"/>
  <c r="FE282" i="1"/>
  <c r="FA282" i="1"/>
  <c r="EZ282" i="1"/>
  <c r="EY282" i="1"/>
  <c r="EX282" i="1"/>
  <c r="EQ282" i="1"/>
  <c r="EM282" i="1"/>
  <c r="EL282" i="1"/>
  <c r="EK282" i="1"/>
  <c r="FB282" i="1" s="1"/>
  <c r="EJ282" i="1"/>
  <c r="EI282" i="1"/>
  <c r="DW282" i="1"/>
  <c r="DL282" i="1"/>
  <c r="DI282" i="1"/>
  <c r="DH282" i="1"/>
  <c r="DG282" i="1"/>
  <c r="CT282" i="1"/>
  <c r="CI282" i="1"/>
  <c r="CF282" i="1"/>
  <c r="CE282" i="1"/>
  <c r="CD282" i="1"/>
  <c r="CB282" i="1"/>
  <c r="FF282" i="1" s="1"/>
  <c r="BY282" i="1"/>
  <c r="BW282" i="1"/>
  <c r="BX282" i="1" s="1"/>
  <c r="BV282" i="1"/>
  <c r="BU282" i="1"/>
  <c r="BT282" i="1"/>
  <c r="BR282" i="1"/>
  <c r="BH282" i="1"/>
  <c r="BB282" i="1"/>
  <c r="ET282" i="1" s="1"/>
  <c r="BA282" i="1"/>
  <c r="AE282" i="1"/>
  <c r="J282" i="1"/>
  <c r="H282" i="1"/>
  <c r="G282" i="1"/>
  <c r="C282" i="1"/>
  <c r="HX281" i="1"/>
  <c r="HV281" i="1"/>
  <c r="HJ281" i="1"/>
  <c r="HD281" i="1"/>
  <c r="HW281" i="1" s="1"/>
  <c r="GE281" i="1"/>
  <c r="GD281" i="1"/>
  <c r="GC281" i="1"/>
  <c r="GB281" i="1"/>
  <c r="GA281" i="1"/>
  <c r="FZ281" i="1"/>
  <c r="FY281" i="1"/>
  <c r="FO281" i="1"/>
  <c r="FF281" i="1"/>
  <c r="EY281" i="1"/>
  <c r="EX281" i="1"/>
  <c r="ER281" i="1"/>
  <c r="EQ281" i="1"/>
  <c r="FE281" i="1" s="1"/>
  <c r="EP281" i="1"/>
  <c r="EO281" i="1"/>
  <c r="EN281" i="1"/>
  <c r="EM281" i="1"/>
  <c r="EW281" i="1" s="1"/>
  <c r="EL281" i="1"/>
  <c r="EK281" i="1"/>
  <c r="FA281" i="1" s="1"/>
  <c r="EJ281" i="1"/>
  <c r="EZ281" i="1" s="1"/>
  <c r="EI281" i="1"/>
  <c r="DW281" i="1"/>
  <c r="DL281" i="1"/>
  <c r="DI281" i="1"/>
  <c r="DH281" i="1"/>
  <c r="DG281" i="1"/>
  <c r="CT281" i="1"/>
  <c r="CI281" i="1"/>
  <c r="CF281" i="1"/>
  <c r="CE281" i="1"/>
  <c r="CD281" i="1"/>
  <c r="CB281" i="1"/>
  <c r="CA281" i="1"/>
  <c r="FD281" i="1" s="1"/>
  <c r="BZ281" i="1"/>
  <c r="BY281" i="1"/>
  <c r="BW281" i="1"/>
  <c r="BX281" i="1" s="1"/>
  <c r="BV281" i="1"/>
  <c r="BU281" i="1"/>
  <c r="BT281" i="1"/>
  <c r="BS281" i="1"/>
  <c r="BR281" i="1"/>
  <c r="BH281" i="1"/>
  <c r="BB281" i="1"/>
  <c r="ET281" i="1" s="1"/>
  <c r="BA281" i="1"/>
  <c r="FR281" i="1" s="1"/>
  <c r="AE281" i="1"/>
  <c r="J281" i="1"/>
  <c r="G281" i="1"/>
  <c r="H281" i="1" s="1"/>
  <c r="C281" i="1"/>
  <c r="HX280" i="1"/>
  <c r="HW280" i="1"/>
  <c r="HV280" i="1"/>
  <c r="HU280" i="1"/>
  <c r="HJ280" i="1"/>
  <c r="HD280" i="1"/>
  <c r="GE280" i="1"/>
  <c r="GD280" i="1"/>
  <c r="GC280" i="1"/>
  <c r="GB280" i="1"/>
  <c r="FY280" i="1"/>
  <c r="FO280" i="1"/>
  <c r="FF280" i="1"/>
  <c r="FE280" i="1"/>
  <c r="FB280" i="1"/>
  <c r="FA280" i="1"/>
  <c r="EX280" i="1"/>
  <c r="EQ280" i="1"/>
  <c r="EM280" i="1"/>
  <c r="EL280" i="1"/>
  <c r="EK280" i="1"/>
  <c r="EJ280" i="1"/>
  <c r="EI280" i="1"/>
  <c r="DW280" i="1"/>
  <c r="DL280" i="1"/>
  <c r="DI280" i="1"/>
  <c r="DH280" i="1"/>
  <c r="DG280" i="1"/>
  <c r="CT280" i="1"/>
  <c r="CI280" i="1"/>
  <c r="CF280" i="1"/>
  <c r="CE280" i="1"/>
  <c r="CD280" i="1"/>
  <c r="CB280" i="1"/>
  <c r="BY280" i="1"/>
  <c r="BW280" i="1"/>
  <c r="BX280" i="1" s="1"/>
  <c r="BV280" i="1"/>
  <c r="BU280" i="1"/>
  <c r="EZ280" i="1" s="1"/>
  <c r="BT280" i="1"/>
  <c r="BS280" i="1"/>
  <c r="BR280" i="1"/>
  <c r="BH280" i="1"/>
  <c r="BB280" i="1"/>
  <c r="ET280" i="1" s="1"/>
  <c r="BA280" i="1"/>
  <c r="GF280" i="1" s="1"/>
  <c r="AE280" i="1"/>
  <c r="J280" i="1"/>
  <c r="H280" i="1"/>
  <c r="G280" i="1"/>
  <c r="C280" i="1"/>
  <c r="HX279" i="1"/>
  <c r="HV279" i="1"/>
  <c r="HJ279" i="1"/>
  <c r="HD279" i="1"/>
  <c r="HW279" i="1" s="1"/>
  <c r="GF279" i="1"/>
  <c r="GE279" i="1"/>
  <c r="GD279" i="1"/>
  <c r="GC279" i="1"/>
  <c r="GB279" i="1"/>
  <c r="FY279" i="1"/>
  <c r="FO279" i="1"/>
  <c r="FB279" i="1"/>
  <c r="EZ279" i="1"/>
  <c r="EY279" i="1"/>
  <c r="EX279" i="1"/>
  <c r="EQ279" i="1"/>
  <c r="FE279" i="1" s="1"/>
  <c r="EM279" i="1"/>
  <c r="EL279" i="1"/>
  <c r="EK279" i="1"/>
  <c r="FA279" i="1" s="1"/>
  <c r="EJ279" i="1"/>
  <c r="EI279" i="1"/>
  <c r="DW279" i="1"/>
  <c r="DL279" i="1"/>
  <c r="DI279" i="1"/>
  <c r="DH279" i="1"/>
  <c r="DG279" i="1"/>
  <c r="CT279" i="1"/>
  <c r="CI279" i="1"/>
  <c r="CF279" i="1"/>
  <c r="CE279" i="1"/>
  <c r="CD279" i="1"/>
  <c r="CB279" i="1"/>
  <c r="FF279" i="1" s="1"/>
  <c r="BY279" i="1"/>
  <c r="BX279" i="1"/>
  <c r="BW279" i="1"/>
  <c r="BV279" i="1"/>
  <c r="BU279" i="1"/>
  <c r="BT279" i="1"/>
  <c r="BR279" i="1"/>
  <c r="BH279" i="1"/>
  <c r="BA279" i="1"/>
  <c r="AE279" i="1"/>
  <c r="J279" i="1"/>
  <c r="H279" i="1"/>
  <c r="G279" i="1"/>
  <c r="C279" i="1"/>
  <c r="HX278" i="1"/>
  <c r="HW278" i="1"/>
  <c r="HV278" i="1"/>
  <c r="HJ278" i="1"/>
  <c r="HD278" i="1"/>
  <c r="GF278" i="1"/>
  <c r="GE278" i="1"/>
  <c r="GD278" i="1"/>
  <c r="GC278" i="1"/>
  <c r="GB278" i="1"/>
  <c r="GA278" i="1"/>
  <c r="FZ278" i="1"/>
  <c r="FY278" i="1"/>
  <c r="FO278" i="1"/>
  <c r="EY278" i="1"/>
  <c r="EX278" i="1"/>
  <c r="EW278" i="1"/>
  <c r="ER278" i="1"/>
  <c r="EQ278" i="1"/>
  <c r="FF278" i="1" s="1"/>
  <c r="EP278" i="1"/>
  <c r="FC278" i="1" s="1"/>
  <c r="EO278" i="1"/>
  <c r="EN278" i="1"/>
  <c r="EM278" i="1"/>
  <c r="EL278" i="1"/>
  <c r="EK278" i="1"/>
  <c r="FA278" i="1" s="1"/>
  <c r="EJ278" i="1"/>
  <c r="EZ278" i="1" s="1"/>
  <c r="EI278" i="1"/>
  <c r="DW278" i="1"/>
  <c r="DT278" i="1"/>
  <c r="DL278" i="1"/>
  <c r="DI278" i="1"/>
  <c r="DH278" i="1"/>
  <c r="DG278" i="1"/>
  <c r="CT278" i="1"/>
  <c r="CI278" i="1"/>
  <c r="CF278" i="1"/>
  <c r="CE278" i="1"/>
  <c r="CD278" i="1"/>
  <c r="CB278" i="1"/>
  <c r="CA278" i="1"/>
  <c r="FD278" i="1" s="1"/>
  <c r="BZ278" i="1"/>
  <c r="BY278" i="1"/>
  <c r="BW278" i="1"/>
  <c r="BX278" i="1" s="1"/>
  <c r="BV278" i="1"/>
  <c r="BU278" i="1"/>
  <c r="BT278" i="1"/>
  <c r="BR278" i="1"/>
  <c r="BH278" i="1"/>
  <c r="BJ278" i="1" s="1"/>
  <c r="BA278" i="1"/>
  <c r="FR278" i="1" s="1"/>
  <c r="AE278" i="1"/>
  <c r="J278" i="1"/>
  <c r="H278" i="1"/>
  <c r="G278" i="1"/>
  <c r="C278" i="1"/>
  <c r="HX277" i="1"/>
  <c r="HW277" i="1"/>
  <c r="HV277" i="1"/>
  <c r="HU277" i="1"/>
  <c r="HJ277" i="1"/>
  <c r="HD277" i="1"/>
  <c r="GE277" i="1"/>
  <c r="GD277" i="1"/>
  <c r="GC277" i="1"/>
  <c r="GB277" i="1"/>
  <c r="FY277" i="1"/>
  <c r="FP277" i="1"/>
  <c r="FO277" i="1"/>
  <c r="FK277" i="1"/>
  <c r="FF277" i="1"/>
  <c r="FE277" i="1"/>
  <c r="FB277" i="1"/>
  <c r="ES277" i="1"/>
  <c r="EQ277" i="1"/>
  <c r="EM277" i="1"/>
  <c r="EL277" i="1"/>
  <c r="EK277" i="1"/>
  <c r="FA277" i="1" s="1"/>
  <c r="EJ277" i="1"/>
  <c r="EI277" i="1"/>
  <c r="DW277" i="1"/>
  <c r="DL277" i="1"/>
  <c r="DI277" i="1"/>
  <c r="DH277" i="1"/>
  <c r="DG277" i="1"/>
  <c r="CT277" i="1"/>
  <c r="CI277" i="1"/>
  <c r="CF277" i="1"/>
  <c r="CE277" i="1"/>
  <c r="CD277" i="1"/>
  <c r="CB277" i="1"/>
  <c r="BY277" i="1"/>
  <c r="EX277" i="1" s="1"/>
  <c r="BX277" i="1"/>
  <c r="BW277" i="1"/>
  <c r="BV277" i="1"/>
  <c r="EU277" i="1" s="1"/>
  <c r="EV277" i="1" s="1"/>
  <c r="BU277" i="1"/>
  <c r="EZ277" i="1" s="1"/>
  <c r="BT277" i="1"/>
  <c r="BS277" i="1"/>
  <c r="BR277" i="1"/>
  <c r="BH277" i="1"/>
  <c r="BB277" i="1"/>
  <c r="ET277" i="1" s="1"/>
  <c r="BA277" i="1"/>
  <c r="GF277" i="1" s="1"/>
  <c r="AE277" i="1"/>
  <c r="J277" i="1"/>
  <c r="G277" i="1"/>
  <c r="H277" i="1" s="1"/>
  <c r="C277" i="1"/>
  <c r="HX276" i="1"/>
  <c r="HV276" i="1"/>
  <c r="HJ276" i="1"/>
  <c r="HD276" i="1"/>
  <c r="HW276" i="1" s="1"/>
  <c r="GF276" i="1"/>
  <c r="GE276" i="1"/>
  <c r="GD276" i="1"/>
  <c r="GC276" i="1"/>
  <c r="GB276" i="1"/>
  <c r="FY276" i="1"/>
  <c r="FO276" i="1"/>
  <c r="FE276" i="1"/>
  <c r="FA276" i="1"/>
  <c r="EZ276" i="1"/>
  <c r="EY276" i="1"/>
  <c r="EX276" i="1"/>
  <c r="EQ276" i="1"/>
  <c r="EM276" i="1"/>
  <c r="EL276" i="1"/>
  <c r="EK276" i="1"/>
  <c r="FB276" i="1" s="1"/>
  <c r="EJ276" i="1"/>
  <c r="EI276" i="1"/>
  <c r="DW276" i="1"/>
  <c r="DL276" i="1"/>
  <c r="DI276" i="1"/>
  <c r="DH276" i="1"/>
  <c r="DG276" i="1"/>
  <c r="CT276" i="1"/>
  <c r="CI276" i="1"/>
  <c r="CF276" i="1"/>
  <c r="CE276" i="1"/>
  <c r="CD276" i="1"/>
  <c r="CB276" i="1"/>
  <c r="FF276" i="1" s="1"/>
  <c r="BY276" i="1"/>
  <c r="BW276" i="1"/>
  <c r="BX276" i="1" s="1"/>
  <c r="BV276" i="1"/>
  <c r="BU276" i="1"/>
  <c r="BT276" i="1"/>
  <c r="BR276" i="1"/>
  <c r="BH276" i="1"/>
  <c r="BA276" i="1"/>
  <c r="AE276" i="1"/>
  <c r="J276" i="1"/>
  <c r="H276" i="1"/>
  <c r="G276" i="1"/>
  <c r="C276" i="1"/>
  <c r="HX275" i="1"/>
  <c r="HV275" i="1"/>
  <c r="HJ275" i="1"/>
  <c r="HD275" i="1"/>
  <c r="HW275" i="1" s="1"/>
  <c r="GE275" i="1"/>
  <c r="GD275" i="1"/>
  <c r="GC275" i="1"/>
  <c r="GB275" i="1"/>
  <c r="FY275" i="1"/>
  <c r="FR275" i="1"/>
  <c r="FO275" i="1"/>
  <c r="EY275" i="1"/>
  <c r="EU275" i="1"/>
  <c r="EV275" i="1" s="1"/>
  <c r="ET275" i="1"/>
  <c r="ES275" i="1"/>
  <c r="EQ275" i="1"/>
  <c r="FE275" i="1" s="1"/>
  <c r="EM275" i="1"/>
  <c r="EL275" i="1"/>
  <c r="EK275" i="1"/>
  <c r="FA275" i="1" s="1"/>
  <c r="EJ275" i="1"/>
  <c r="EI275" i="1"/>
  <c r="DW275" i="1"/>
  <c r="DL275" i="1"/>
  <c r="DI275" i="1"/>
  <c r="DH275" i="1"/>
  <c r="DG275" i="1"/>
  <c r="CT275" i="1"/>
  <c r="CI275" i="1"/>
  <c r="CF275" i="1"/>
  <c r="CE275" i="1"/>
  <c r="CD275" i="1"/>
  <c r="CB275" i="1"/>
  <c r="FF275" i="1" s="1"/>
  <c r="BY275" i="1"/>
  <c r="EX275" i="1" s="1"/>
  <c r="BX275" i="1"/>
  <c r="BW275" i="1"/>
  <c r="BV275" i="1"/>
  <c r="FB275" i="1" s="1"/>
  <c r="BU275" i="1"/>
  <c r="EZ275" i="1" s="1"/>
  <c r="BT275" i="1"/>
  <c r="BS275" i="1"/>
  <c r="BR275" i="1"/>
  <c r="BH275" i="1"/>
  <c r="BB275" i="1"/>
  <c r="BA275" i="1"/>
  <c r="FP275" i="1" s="1"/>
  <c r="AE275" i="1"/>
  <c r="J275" i="1"/>
  <c r="H275" i="1"/>
  <c r="G275" i="1"/>
  <c r="C275" i="1"/>
  <c r="HX274" i="1"/>
  <c r="HW274" i="1"/>
  <c r="HV274" i="1"/>
  <c r="HJ274" i="1"/>
  <c r="HD274" i="1"/>
  <c r="GE274" i="1"/>
  <c r="GD274" i="1"/>
  <c r="GC274" i="1"/>
  <c r="GB274" i="1"/>
  <c r="GA274" i="1"/>
  <c r="FZ274" i="1"/>
  <c r="FY274" i="1"/>
  <c r="FR274" i="1"/>
  <c r="FO274" i="1"/>
  <c r="FD274" i="1"/>
  <c r="EX274" i="1"/>
  <c r="EW274" i="1"/>
  <c r="ET274" i="1"/>
  <c r="ER274" i="1"/>
  <c r="EQ274" i="1"/>
  <c r="FE274" i="1" s="1"/>
  <c r="EP274" i="1"/>
  <c r="FC274" i="1" s="1"/>
  <c r="EO274" i="1"/>
  <c r="EN274" i="1"/>
  <c r="EM274" i="1"/>
  <c r="EL274" i="1"/>
  <c r="EK274" i="1"/>
  <c r="FA274" i="1" s="1"/>
  <c r="EJ274" i="1"/>
  <c r="EI274" i="1"/>
  <c r="DW274" i="1"/>
  <c r="DL274" i="1"/>
  <c r="DI274" i="1"/>
  <c r="DH274" i="1"/>
  <c r="DG274" i="1"/>
  <c r="CT274" i="1"/>
  <c r="CI274" i="1"/>
  <c r="CF274" i="1"/>
  <c r="CE274" i="1"/>
  <c r="CD274" i="1"/>
  <c r="CB274" i="1"/>
  <c r="FF274" i="1" s="1"/>
  <c r="CA274" i="1"/>
  <c r="BZ274" i="1"/>
  <c r="BY274" i="1"/>
  <c r="BW274" i="1"/>
  <c r="BX274" i="1" s="1"/>
  <c r="BV274" i="1"/>
  <c r="FB274" i="1" s="1"/>
  <c r="BU274" i="1"/>
  <c r="EZ274" i="1" s="1"/>
  <c r="BT274" i="1"/>
  <c r="BS274" i="1"/>
  <c r="BR274" i="1"/>
  <c r="BH274" i="1"/>
  <c r="BB274" i="1"/>
  <c r="BA274" i="1"/>
  <c r="FP274" i="1" s="1"/>
  <c r="AE274" i="1"/>
  <c r="J274" i="1"/>
  <c r="H274" i="1"/>
  <c r="G274" i="1"/>
  <c r="C274" i="1"/>
  <c r="HX273" i="1"/>
  <c r="HV273" i="1"/>
  <c r="HJ273" i="1"/>
  <c r="HD273" i="1"/>
  <c r="HW273" i="1" s="1"/>
  <c r="GE273" i="1"/>
  <c r="GD273" i="1"/>
  <c r="GC273" i="1"/>
  <c r="GB273" i="1"/>
  <c r="FY273" i="1"/>
  <c r="FO273" i="1"/>
  <c r="FB273" i="1"/>
  <c r="EZ273" i="1"/>
  <c r="EY273" i="1"/>
  <c r="EX273" i="1"/>
  <c r="EQ273" i="1"/>
  <c r="FE273" i="1" s="1"/>
  <c r="EM273" i="1"/>
  <c r="EL273" i="1"/>
  <c r="EK273" i="1"/>
  <c r="EJ273" i="1"/>
  <c r="EI273" i="1"/>
  <c r="DW273" i="1"/>
  <c r="DL273" i="1"/>
  <c r="DI273" i="1"/>
  <c r="DH273" i="1"/>
  <c r="DG273" i="1"/>
  <c r="CT273" i="1"/>
  <c r="CI273" i="1"/>
  <c r="CF273" i="1"/>
  <c r="CE273" i="1"/>
  <c r="CD273" i="1"/>
  <c r="CB273" i="1"/>
  <c r="FF273" i="1" s="1"/>
  <c r="BY273" i="1"/>
  <c r="BX273" i="1"/>
  <c r="BW273" i="1"/>
  <c r="BV273" i="1"/>
  <c r="BU273" i="1"/>
  <c r="BT273" i="1"/>
  <c r="BR273" i="1"/>
  <c r="BH273" i="1"/>
  <c r="BB273" i="1"/>
  <c r="ET273" i="1" s="1"/>
  <c r="BA273" i="1"/>
  <c r="AE273" i="1"/>
  <c r="J273" i="1"/>
  <c r="H273" i="1"/>
  <c r="G273" i="1"/>
  <c r="C273" i="1"/>
  <c r="HX272" i="1"/>
  <c r="HW272" i="1"/>
  <c r="HV272" i="1"/>
  <c r="HJ272" i="1"/>
  <c r="HD272" i="1"/>
  <c r="GE272" i="1"/>
  <c r="GD272" i="1"/>
  <c r="GC272" i="1"/>
  <c r="GB272" i="1"/>
  <c r="FY272" i="1"/>
  <c r="FO272" i="1"/>
  <c r="EX272" i="1"/>
  <c r="ES272" i="1"/>
  <c r="EU272" i="1" s="1"/>
  <c r="EV272" i="1" s="1"/>
  <c r="EQ272" i="1"/>
  <c r="EM272" i="1"/>
  <c r="EL272" i="1"/>
  <c r="EK272" i="1"/>
  <c r="FA272" i="1" s="1"/>
  <c r="EJ272" i="1"/>
  <c r="EY272" i="1" s="1"/>
  <c r="EI272" i="1"/>
  <c r="DW272" i="1"/>
  <c r="DL272" i="1"/>
  <c r="DI272" i="1"/>
  <c r="DH272" i="1"/>
  <c r="DG272" i="1"/>
  <c r="CT272" i="1"/>
  <c r="CI272" i="1"/>
  <c r="CF272" i="1"/>
  <c r="CE272" i="1"/>
  <c r="CD272" i="1"/>
  <c r="CB272" i="1"/>
  <c r="FF272" i="1" s="1"/>
  <c r="BY272" i="1"/>
  <c r="BX272" i="1"/>
  <c r="BW272" i="1"/>
  <c r="BV272" i="1"/>
  <c r="FB272" i="1" s="1"/>
  <c r="BU272" i="1"/>
  <c r="EZ272" i="1" s="1"/>
  <c r="BT272" i="1"/>
  <c r="BR272" i="1"/>
  <c r="BH272" i="1"/>
  <c r="BA272" i="1"/>
  <c r="FR272" i="1" s="1"/>
  <c r="AE272" i="1"/>
  <c r="J272" i="1"/>
  <c r="G272" i="1"/>
  <c r="H272" i="1" s="1"/>
  <c r="C272" i="1"/>
  <c r="HX271" i="1"/>
  <c r="HW271" i="1"/>
  <c r="HV271" i="1"/>
  <c r="HJ271" i="1"/>
  <c r="HD271" i="1"/>
  <c r="GE271" i="1"/>
  <c r="GD271" i="1"/>
  <c r="GC271" i="1"/>
  <c r="GB271" i="1"/>
  <c r="GA271" i="1"/>
  <c r="FZ271" i="1"/>
  <c r="FY271" i="1"/>
  <c r="FR271" i="1"/>
  <c r="FP271" i="1"/>
  <c r="FO271" i="1"/>
  <c r="FK271" i="1"/>
  <c r="EX271" i="1"/>
  <c r="EW271" i="1"/>
  <c r="ET271" i="1"/>
  <c r="ES271" i="1"/>
  <c r="EU271" i="1" s="1"/>
  <c r="EV271" i="1" s="1"/>
  <c r="ER271" i="1"/>
  <c r="EQ271" i="1"/>
  <c r="FE271" i="1" s="1"/>
  <c r="EP271" i="1"/>
  <c r="FD271" i="1" s="1"/>
  <c r="EO271" i="1"/>
  <c r="EN271" i="1"/>
  <c r="EM271" i="1"/>
  <c r="EL271" i="1"/>
  <c r="EK271" i="1"/>
  <c r="FA271" i="1" s="1"/>
  <c r="EJ271" i="1"/>
  <c r="EY271" i="1" s="1"/>
  <c r="EI271" i="1"/>
  <c r="DW271" i="1"/>
  <c r="DT271" i="1"/>
  <c r="DL271" i="1"/>
  <c r="DI271" i="1"/>
  <c r="DH271" i="1"/>
  <c r="DG271" i="1"/>
  <c r="CT271" i="1"/>
  <c r="CI271" i="1"/>
  <c r="CF271" i="1"/>
  <c r="CE271" i="1"/>
  <c r="CD271" i="1"/>
  <c r="CB271" i="1"/>
  <c r="FF271" i="1" s="1"/>
  <c r="CA271" i="1"/>
  <c r="BZ271" i="1"/>
  <c r="BY271" i="1"/>
  <c r="BW271" i="1"/>
  <c r="BX271" i="1" s="1"/>
  <c r="BV271" i="1"/>
  <c r="FB271" i="1" s="1"/>
  <c r="BU271" i="1"/>
  <c r="EZ271" i="1" s="1"/>
  <c r="BT271" i="1"/>
  <c r="BS271" i="1"/>
  <c r="BR271" i="1"/>
  <c r="BH271" i="1"/>
  <c r="BJ271" i="1" s="1"/>
  <c r="BB271" i="1"/>
  <c r="BA271" i="1"/>
  <c r="HU271" i="1" s="1"/>
  <c r="AE271" i="1"/>
  <c r="J271" i="1"/>
  <c r="G271" i="1"/>
  <c r="H271" i="1" s="1"/>
  <c r="C271" i="1"/>
  <c r="HX270" i="1"/>
  <c r="HV270" i="1"/>
  <c r="HU270" i="1"/>
  <c r="HJ270" i="1"/>
  <c r="HD270" i="1"/>
  <c r="HW270" i="1" s="1"/>
  <c r="GE270" i="1"/>
  <c r="GD270" i="1"/>
  <c r="GC270" i="1"/>
  <c r="GB270" i="1"/>
  <c r="FY270" i="1"/>
  <c r="FO270" i="1"/>
  <c r="FE270" i="1"/>
  <c r="FB270" i="1"/>
  <c r="FA270" i="1"/>
  <c r="EZ270" i="1"/>
  <c r="EY270" i="1"/>
  <c r="EX270" i="1"/>
  <c r="EQ270" i="1"/>
  <c r="EM270" i="1"/>
  <c r="EL270" i="1"/>
  <c r="EK270" i="1"/>
  <c r="EJ270" i="1"/>
  <c r="EI270" i="1"/>
  <c r="DW270" i="1"/>
  <c r="DL270" i="1"/>
  <c r="DI270" i="1"/>
  <c r="DH270" i="1"/>
  <c r="DG270" i="1"/>
  <c r="CT270" i="1"/>
  <c r="CI270" i="1"/>
  <c r="CF270" i="1"/>
  <c r="CE270" i="1"/>
  <c r="CD270" i="1"/>
  <c r="CB270" i="1"/>
  <c r="FF270" i="1" s="1"/>
  <c r="BY270" i="1"/>
  <c r="BW270" i="1"/>
  <c r="BX270" i="1" s="1"/>
  <c r="BV270" i="1"/>
  <c r="BU270" i="1"/>
  <c r="BT270" i="1"/>
  <c r="BR270" i="1"/>
  <c r="BH270" i="1"/>
  <c r="BA270" i="1"/>
  <c r="AE270" i="1"/>
  <c r="J270" i="1"/>
  <c r="H270" i="1"/>
  <c r="G270" i="1"/>
  <c r="C270" i="1"/>
  <c r="HX269" i="1"/>
  <c r="HV269" i="1"/>
  <c r="HJ269" i="1"/>
  <c r="HD269" i="1"/>
  <c r="HW269" i="1" s="1"/>
  <c r="GE269" i="1"/>
  <c r="GD269" i="1"/>
  <c r="GC269" i="1"/>
  <c r="GB269" i="1"/>
  <c r="FY269" i="1"/>
  <c r="FR269" i="1"/>
  <c r="FO269" i="1"/>
  <c r="EY269" i="1"/>
  <c r="ET269" i="1"/>
  <c r="ES269" i="1"/>
  <c r="EU269" i="1" s="1"/>
  <c r="EV269" i="1" s="1"/>
  <c r="EQ269" i="1"/>
  <c r="FE269" i="1" s="1"/>
  <c r="EM269" i="1"/>
  <c r="EL269" i="1"/>
  <c r="EK269" i="1"/>
  <c r="FA269" i="1" s="1"/>
  <c r="EJ269" i="1"/>
  <c r="EI269" i="1"/>
  <c r="DW269" i="1"/>
  <c r="DL269" i="1"/>
  <c r="DI269" i="1"/>
  <c r="DH269" i="1"/>
  <c r="DG269" i="1"/>
  <c r="CT269" i="1"/>
  <c r="CI269" i="1"/>
  <c r="CF269" i="1"/>
  <c r="CE269" i="1"/>
  <c r="CD269" i="1"/>
  <c r="CB269" i="1"/>
  <c r="FF269" i="1" s="1"/>
  <c r="BY269" i="1"/>
  <c r="EX269" i="1" s="1"/>
  <c r="BX269" i="1"/>
  <c r="BW269" i="1"/>
  <c r="BV269" i="1"/>
  <c r="FB269" i="1" s="1"/>
  <c r="BU269" i="1"/>
  <c r="EZ269" i="1" s="1"/>
  <c r="BT269" i="1"/>
  <c r="BR269" i="1"/>
  <c r="BH269" i="1"/>
  <c r="BB269" i="1"/>
  <c r="BA269" i="1"/>
  <c r="FP269" i="1" s="1"/>
  <c r="AE269" i="1"/>
  <c r="J269" i="1"/>
  <c r="G269" i="1"/>
  <c r="H269" i="1" s="1"/>
  <c r="C269" i="1"/>
  <c r="HX268" i="1"/>
  <c r="HW268" i="1"/>
  <c r="HV268" i="1"/>
  <c r="HJ268" i="1"/>
  <c r="HD268" i="1"/>
  <c r="GE268" i="1"/>
  <c r="GD268" i="1"/>
  <c r="GC268" i="1"/>
  <c r="GB268" i="1"/>
  <c r="FY268" i="1"/>
  <c r="FR268" i="1"/>
  <c r="FP268" i="1"/>
  <c r="FO268" i="1"/>
  <c r="FK268" i="1"/>
  <c r="ES268" i="1"/>
  <c r="EQ268" i="1"/>
  <c r="EM268" i="1"/>
  <c r="EL268" i="1"/>
  <c r="EK268" i="1"/>
  <c r="FA268" i="1" s="1"/>
  <c r="EJ268" i="1"/>
  <c r="EY268" i="1" s="1"/>
  <c r="EI268" i="1"/>
  <c r="DW268" i="1"/>
  <c r="DL268" i="1"/>
  <c r="DI268" i="1"/>
  <c r="DH268" i="1"/>
  <c r="DG268" i="1"/>
  <c r="CT268" i="1"/>
  <c r="CI268" i="1"/>
  <c r="CF268" i="1"/>
  <c r="CE268" i="1"/>
  <c r="CD268" i="1"/>
  <c r="CB268" i="1"/>
  <c r="FF268" i="1" s="1"/>
  <c r="BY268" i="1"/>
  <c r="EX268" i="1" s="1"/>
  <c r="BW268" i="1"/>
  <c r="BX268" i="1" s="1"/>
  <c r="BV268" i="1"/>
  <c r="FB268" i="1" s="1"/>
  <c r="BU268" i="1"/>
  <c r="EZ268" i="1" s="1"/>
  <c r="BT268" i="1"/>
  <c r="BR268" i="1"/>
  <c r="BH268" i="1"/>
  <c r="BA268" i="1"/>
  <c r="BS268" i="1" s="1"/>
  <c r="AE268" i="1"/>
  <c r="J268" i="1"/>
  <c r="H268" i="1"/>
  <c r="G268" i="1"/>
  <c r="C268" i="1"/>
  <c r="HX267" i="1"/>
  <c r="HW267" i="1"/>
  <c r="HV267" i="1"/>
  <c r="HJ267" i="1"/>
  <c r="HD267" i="1"/>
  <c r="GE267" i="1"/>
  <c r="GD267" i="1"/>
  <c r="GC267" i="1"/>
  <c r="GB267" i="1"/>
  <c r="GA267" i="1"/>
  <c r="FZ267" i="1"/>
  <c r="FY267" i="1"/>
  <c r="FO267" i="1"/>
  <c r="ES267" i="1"/>
  <c r="EU267" i="1" s="1"/>
  <c r="EV267" i="1" s="1"/>
  <c r="ER267" i="1"/>
  <c r="EQ267" i="1"/>
  <c r="FE267" i="1" s="1"/>
  <c r="EP267" i="1"/>
  <c r="EO267" i="1"/>
  <c r="EN267" i="1"/>
  <c r="EM267" i="1"/>
  <c r="EW267" i="1" s="1"/>
  <c r="EL267" i="1"/>
  <c r="EK267" i="1"/>
  <c r="FA267" i="1" s="1"/>
  <c r="EJ267" i="1"/>
  <c r="EZ267" i="1" s="1"/>
  <c r="EI267" i="1"/>
  <c r="DW267" i="1"/>
  <c r="DL267" i="1"/>
  <c r="DI267" i="1"/>
  <c r="DH267" i="1"/>
  <c r="DG267" i="1"/>
  <c r="CT267" i="1"/>
  <c r="CI267" i="1"/>
  <c r="CF267" i="1"/>
  <c r="CE267" i="1"/>
  <c r="CD267" i="1"/>
  <c r="CB267" i="1"/>
  <c r="CA267" i="1"/>
  <c r="BZ267" i="1"/>
  <c r="BY267" i="1"/>
  <c r="EX267" i="1" s="1"/>
  <c r="BX267" i="1"/>
  <c r="BW267" i="1"/>
  <c r="BV267" i="1"/>
  <c r="FB267" i="1" s="1"/>
  <c r="BU267" i="1"/>
  <c r="BT267" i="1"/>
  <c r="BR267" i="1"/>
  <c r="BH267" i="1"/>
  <c r="BB267" i="1"/>
  <c r="ET267" i="1" s="1"/>
  <c r="BA267" i="1"/>
  <c r="AE267" i="1"/>
  <c r="J267" i="1"/>
  <c r="H267" i="1"/>
  <c r="G267" i="1"/>
  <c r="C267" i="1"/>
  <c r="HX266" i="1"/>
  <c r="HW266" i="1"/>
  <c r="HV266" i="1"/>
  <c r="HJ266" i="1"/>
  <c r="HD266" i="1"/>
  <c r="GE266" i="1"/>
  <c r="GD266" i="1"/>
  <c r="GC266" i="1"/>
  <c r="GB266" i="1"/>
  <c r="FY266" i="1"/>
  <c r="FO266" i="1"/>
  <c r="EX266" i="1"/>
  <c r="EU266" i="1"/>
  <c r="EV266" i="1" s="1"/>
  <c r="ES266" i="1"/>
  <c r="EQ266" i="1"/>
  <c r="EM266" i="1"/>
  <c r="EL266" i="1"/>
  <c r="EK266" i="1"/>
  <c r="FA266" i="1" s="1"/>
  <c r="EJ266" i="1"/>
  <c r="EY266" i="1" s="1"/>
  <c r="EI266" i="1"/>
  <c r="DW266" i="1"/>
  <c r="DL266" i="1"/>
  <c r="DI266" i="1"/>
  <c r="DH266" i="1"/>
  <c r="DG266" i="1"/>
  <c r="CT266" i="1"/>
  <c r="CI266" i="1"/>
  <c r="CF266" i="1"/>
  <c r="CE266" i="1"/>
  <c r="CD266" i="1"/>
  <c r="CB266" i="1"/>
  <c r="FF266" i="1" s="1"/>
  <c r="BY266" i="1"/>
  <c r="BX266" i="1"/>
  <c r="BW266" i="1"/>
  <c r="BV266" i="1"/>
  <c r="FB266" i="1" s="1"/>
  <c r="BU266" i="1"/>
  <c r="EZ266" i="1" s="1"/>
  <c r="BT266" i="1"/>
  <c r="BR266" i="1"/>
  <c r="BH266" i="1"/>
  <c r="BA266" i="1"/>
  <c r="FR266" i="1" s="1"/>
  <c r="AE266" i="1"/>
  <c r="J266" i="1"/>
  <c r="G266" i="1"/>
  <c r="H266" i="1" s="1"/>
  <c r="C266" i="1"/>
  <c r="HX265" i="1"/>
  <c r="HW265" i="1"/>
  <c r="HV265" i="1"/>
  <c r="HJ265" i="1"/>
  <c r="HD265" i="1"/>
  <c r="GE265" i="1"/>
  <c r="GD265" i="1"/>
  <c r="GC265" i="1"/>
  <c r="GB265" i="1"/>
  <c r="FY265" i="1"/>
  <c r="FR265" i="1"/>
  <c r="FP265" i="1"/>
  <c r="FO265" i="1"/>
  <c r="FK265" i="1"/>
  <c r="FE265" i="1"/>
  <c r="ES265" i="1"/>
  <c r="EQ265" i="1"/>
  <c r="EM265" i="1"/>
  <c r="EL265" i="1"/>
  <c r="EK265" i="1"/>
  <c r="EJ265" i="1"/>
  <c r="EY265" i="1" s="1"/>
  <c r="EI265" i="1"/>
  <c r="DW265" i="1"/>
  <c r="DL265" i="1"/>
  <c r="DI265" i="1"/>
  <c r="DH265" i="1"/>
  <c r="DG265" i="1"/>
  <c r="CT265" i="1"/>
  <c r="CI265" i="1"/>
  <c r="CF265" i="1"/>
  <c r="CE265" i="1"/>
  <c r="CD265" i="1"/>
  <c r="CB265" i="1"/>
  <c r="FF265" i="1" s="1"/>
  <c r="BY265" i="1"/>
  <c r="EX265" i="1" s="1"/>
  <c r="BX265" i="1"/>
  <c r="BW265" i="1"/>
  <c r="BV265" i="1"/>
  <c r="BU265" i="1"/>
  <c r="BT265" i="1"/>
  <c r="BS265" i="1"/>
  <c r="BR265" i="1"/>
  <c r="BH265" i="1"/>
  <c r="BB265" i="1"/>
  <c r="ET265" i="1" s="1"/>
  <c r="BA265" i="1"/>
  <c r="HU265" i="1" s="1"/>
  <c r="AE265" i="1"/>
  <c r="J265" i="1"/>
  <c r="G265" i="1"/>
  <c r="H265" i="1" s="1"/>
  <c r="C265" i="1"/>
  <c r="HX264" i="1"/>
  <c r="HW264" i="1"/>
  <c r="HV264" i="1"/>
  <c r="HJ264" i="1"/>
  <c r="HD264" i="1"/>
  <c r="GE264" i="1"/>
  <c r="GD264" i="1"/>
  <c r="GC264" i="1"/>
  <c r="GB264" i="1"/>
  <c r="GA264" i="1"/>
  <c r="FZ264" i="1"/>
  <c r="FY264" i="1"/>
  <c r="FO264" i="1"/>
  <c r="FK264" i="1"/>
  <c r="FF264" i="1"/>
  <c r="FE264" i="1"/>
  <c r="ER264" i="1"/>
  <c r="EQ264" i="1"/>
  <c r="EP264" i="1"/>
  <c r="FC264" i="1" s="1"/>
  <c r="EO264" i="1"/>
  <c r="EN264" i="1"/>
  <c r="EM264" i="1"/>
  <c r="EW264" i="1" s="1"/>
  <c r="EL264" i="1"/>
  <c r="EK264" i="1"/>
  <c r="FA264" i="1" s="1"/>
  <c r="EJ264" i="1"/>
  <c r="EZ264" i="1" s="1"/>
  <c r="EI264" i="1"/>
  <c r="DW264" i="1"/>
  <c r="DT264" i="1"/>
  <c r="DL264" i="1"/>
  <c r="DI264" i="1"/>
  <c r="DH264" i="1"/>
  <c r="DG264" i="1"/>
  <c r="CT264" i="1"/>
  <c r="CI264" i="1"/>
  <c r="CF264" i="1"/>
  <c r="CE264" i="1"/>
  <c r="CD264" i="1"/>
  <c r="CB264" i="1"/>
  <c r="CA264" i="1"/>
  <c r="FD264" i="1" s="1"/>
  <c r="BZ264" i="1"/>
  <c r="BY264" i="1"/>
  <c r="EX264" i="1" s="1"/>
  <c r="BW264" i="1"/>
  <c r="BX264" i="1" s="1"/>
  <c r="BV264" i="1"/>
  <c r="FB264" i="1" s="1"/>
  <c r="BU264" i="1"/>
  <c r="BT264" i="1"/>
  <c r="BR264" i="1"/>
  <c r="BH264" i="1"/>
  <c r="BJ264" i="1" s="1"/>
  <c r="BB264" i="1"/>
  <c r="ET264" i="1" s="1"/>
  <c r="BA264" i="1"/>
  <c r="HU264" i="1" s="1"/>
  <c r="AE264" i="1"/>
  <c r="J264" i="1"/>
  <c r="H264" i="1"/>
  <c r="G264" i="1"/>
  <c r="C264" i="1"/>
  <c r="HX263" i="1"/>
  <c r="HV263" i="1"/>
  <c r="HJ263" i="1"/>
  <c r="HD263" i="1"/>
  <c r="HW263" i="1" s="1"/>
  <c r="GE263" i="1"/>
  <c r="GD263" i="1"/>
  <c r="GC263" i="1"/>
  <c r="GB263" i="1"/>
  <c r="FY263" i="1"/>
  <c r="FR263" i="1"/>
  <c r="FO263" i="1"/>
  <c r="EY263" i="1"/>
  <c r="EV263" i="1"/>
  <c r="EU263" i="1"/>
  <c r="ET263" i="1"/>
  <c r="ES263" i="1"/>
  <c r="EQ263" i="1"/>
  <c r="FE263" i="1" s="1"/>
  <c r="EM263" i="1"/>
  <c r="EL263" i="1"/>
  <c r="EK263" i="1"/>
  <c r="FA263" i="1" s="1"/>
  <c r="EJ263" i="1"/>
  <c r="EI263" i="1"/>
  <c r="DW263" i="1"/>
  <c r="DL263" i="1"/>
  <c r="DI263" i="1"/>
  <c r="DH263" i="1"/>
  <c r="DG263" i="1"/>
  <c r="CT263" i="1"/>
  <c r="CI263" i="1"/>
  <c r="CF263" i="1"/>
  <c r="CE263" i="1"/>
  <c r="CD263" i="1"/>
  <c r="CB263" i="1"/>
  <c r="FF263" i="1" s="1"/>
  <c r="BY263" i="1"/>
  <c r="EX263" i="1" s="1"/>
  <c r="BX263" i="1"/>
  <c r="BW263" i="1"/>
  <c r="BV263" i="1"/>
  <c r="FB263" i="1" s="1"/>
  <c r="BU263" i="1"/>
  <c r="EZ263" i="1" s="1"/>
  <c r="BT263" i="1"/>
  <c r="BR263" i="1"/>
  <c r="BH263" i="1"/>
  <c r="BB263" i="1"/>
  <c r="BA263" i="1"/>
  <c r="FP263" i="1" s="1"/>
  <c r="AE263" i="1"/>
  <c r="J263" i="1"/>
  <c r="H263" i="1"/>
  <c r="G263" i="1"/>
  <c r="C263" i="1"/>
  <c r="HX262" i="1"/>
  <c r="HW262" i="1"/>
  <c r="HV262" i="1"/>
  <c r="HJ262" i="1"/>
  <c r="HD262" i="1"/>
  <c r="GE262" i="1"/>
  <c r="GD262" i="1"/>
  <c r="GC262" i="1"/>
  <c r="GB262" i="1"/>
  <c r="GA262" i="1"/>
  <c r="FZ262" i="1"/>
  <c r="FY262" i="1"/>
  <c r="FR262" i="1"/>
  <c r="FO262" i="1"/>
  <c r="ES262" i="1"/>
  <c r="EU262" i="1" s="1"/>
  <c r="EV262" i="1" s="1"/>
  <c r="ER262" i="1"/>
  <c r="EQ262" i="1"/>
  <c r="FE262" i="1" s="1"/>
  <c r="EP262" i="1"/>
  <c r="EO262" i="1"/>
  <c r="EN262" i="1"/>
  <c r="EM262" i="1"/>
  <c r="EL262" i="1"/>
  <c r="EK262" i="1"/>
  <c r="FA262" i="1" s="1"/>
  <c r="EJ262" i="1"/>
  <c r="EY262" i="1" s="1"/>
  <c r="EI262" i="1"/>
  <c r="DW262" i="1"/>
  <c r="DL262" i="1"/>
  <c r="DI262" i="1"/>
  <c r="DH262" i="1"/>
  <c r="DG262" i="1"/>
  <c r="CT262" i="1"/>
  <c r="CI262" i="1"/>
  <c r="CF262" i="1"/>
  <c r="CE262" i="1"/>
  <c r="CD262" i="1"/>
  <c r="CB262" i="1"/>
  <c r="FF262" i="1" s="1"/>
  <c r="BZ262" i="1"/>
  <c r="BY262" i="1"/>
  <c r="EX262" i="1" s="1"/>
  <c r="BW262" i="1"/>
  <c r="BX262" i="1" s="1"/>
  <c r="BV262" i="1"/>
  <c r="FB262" i="1" s="1"/>
  <c r="BU262" i="1"/>
  <c r="EZ262" i="1" s="1"/>
  <c r="BT262" i="1"/>
  <c r="BR262" i="1"/>
  <c r="BH262" i="1"/>
  <c r="BB262" i="1"/>
  <c r="ET262" i="1" s="1"/>
  <c r="BA262" i="1"/>
  <c r="AE262" i="1"/>
  <c r="J262" i="1"/>
  <c r="H262" i="1"/>
  <c r="G262" i="1"/>
  <c r="C262" i="1"/>
  <c r="HX261" i="1"/>
  <c r="HV261" i="1"/>
  <c r="HJ261" i="1"/>
  <c r="HD261" i="1"/>
  <c r="HW261" i="1" s="1"/>
  <c r="GF261" i="1"/>
  <c r="GE261" i="1"/>
  <c r="GD261" i="1"/>
  <c r="GC261" i="1"/>
  <c r="GB261" i="1"/>
  <c r="GA261" i="1"/>
  <c r="FZ261" i="1"/>
  <c r="FY261" i="1"/>
  <c r="FO261" i="1"/>
  <c r="EZ261" i="1"/>
  <c r="EX261" i="1"/>
  <c r="ER261" i="1"/>
  <c r="EQ261" i="1"/>
  <c r="FE261" i="1" s="1"/>
  <c r="EP261" i="1"/>
  <c r="EO261" i="1"/>
  <c r="EN261" i="1"/>
  <c r="EM261" i="1"/>
  <c r="EL261" i="1"/>
  <c r="EK261" i="1"/>
  <c r="FA261" i="1" s="1"/>
  <c r="EJ261" i="1"/>
  <c r="EI261" i="1"/>
  <c r="DW261" i="1"/>
  <c r="DL261" i="1"/>
  <c r="DI261" i="1"/>
  <c r="DH261" i="1"/>
  <c r="DG261" i="1"/>
  <c r="CT261" i="1"/>
  <c r="CI261" i="1"/>
  <c r="CF261" i="1"/>
  <c r="CE261" i="1"/>
  <c r="CD261" i="1"/>
  <c r="CB261" i="1"/>
  <c r="FF261" i="1" s="1"/>
  <c r="BZ261" i="1"/>
  <c r="BY261" i="1"/>
  <c r="BW261" i="1"/>
  <c r="BX261" i="1" s="1"/>
  <c r="BV261" i="1"/>
  <c r="FB261" i="1" s="1"/>
  <c r="BU261" i="1"/>
  <c r="EY261" i="1" s="1"/>
  <c r="BT261" i="1"/>
  <c r="BS261" i="1"/>
  <c r="BR261" i="1"/>
  <c r="BH261" i="1"/>
  <c r="BA261" i="1"/>
  <c r="ES261" i="1" s="1"/>
  <c r="EU261" i="1" s="1"/>
  <c r="EV261" i="1" s="1"/>
  <c r="AE261" i="1"/>
  <c r="J261" i="1"/>
  <c r="G261" i="1"/>
  <c r="H261" i="1" s="1"/>
  <c r="C261" i="1"/>
  <c r="HX260" i="1"/>
  <c r="HV260" i="1"/>
  <c r="HU260" i="1"/>
  <c r="HJ260" i="1"/>
  <c r="HD260" i="1"/>
  <c r="HW260" i="1" s="1"/>
  <c r="GF260" i="1"/>
  <c r="GE260" i="1"/>
  <c r="GD260" i="1"/>
  <c r="GC260" i="1"/>
  <c r="GB260" i="1"/>
  <c r="GA260" i="1"/>
  <c r="FZ260" i="1"/>
  <c r="FY260" i="1"/>
  <c r="FO260" i="1"/>
  <c r="FE260" i="1"/>
  <c r="FC260" i="1"/>
  <c r="ER260" i="1"/>
  <c r="EQ260" i="1"/>
  <c r="EP260" i="1"/>
  <c r="EO260" i="1"/>
  <c r="EN260" i="1"/>
  <c r="EM260" i="1"/>
  <c r="EL260" i="1"/>
  <c r="EK260" i="1"/>
  <c r="FB260" i="1" s="1"/>
  <c r="EJ260" i="1"/>
  <c r="EY260" i="1" s="1"/>
  <c r="EI260" i="1"/>
  <c r="DW260" i="1"/>
  <c r="DL260" i="1"/>
  <c r="DI260" i="1"/>
  <c r="DH260" i="1"/>
  <c r="DG260" i="1"/>
  <c r="CT260" i="1"/>
  <c r="CI260" i="1"/>
  <c r="CF260" i="1"/>
  <c r="CE260" i="1"/>
  <c r="CD260" i="1"/>
  <c r="CB260" i="1"/>
  <c r="FF260" i="1" s="1"/>
  <c r="CA260" i="1"/>
  <c r="FD260" i="1" s="1"/>
  <c r="BZ260" i="1"/>
  <c r="BY260" i="1"/>
  <c r="EX260" i="1" s="1"/>
  <c r="BX260" i="1"/>
  <c r="BW260" i="1"/>
  <c r="BV260" i="1"/>
  <c r="BU260" i="1"/>
  <c r="BT260" i="1"/>
  <c r="BS260" i="1"/>
  <c r="BR260" i="1"/>
  <c r="BH260" i="1"/>
  <c r="BB260" i="1"/>
  <c r="ET260" i="1" s="1"/>
  <c r="BA260" i="1"/>
  <c r="FR260" i="1" s="1"/>
  <c r="AE260" i="1"/>
  <c r="J260" i="1"/>
  <c r="G260" i="1"/>
  <c r="H260" i="1" s="1"/>
  <c r="C260" i="1"/>
  <c r="HX259" i="1"/>
  <c r="HW259" i="1"/>
  <c r="HV259" i="1"/>
  <c r="HU259" i="1"/>
  <c r="HJ259" i="1"/>
  <c r="HD259" i="1"/>
  <c r="GE259" i="1"/>
  <c r="GD259" i="1"/>
  <c r="GC259" i="1"/>
  <c r="GB259" i="1"/>
  <c r="GA259" i="1"/>
  <c r="FZ259" i="1"/>
  <c r="FY259" i="1"/>
  <c r="FR259" i="1"/>
  <c r="FP259" i="1"/>
  <c r="FO259" i="1"/>
  <c r="FK259" i="1"/>
  <c r="ES259" i="1"/>
  <c r="ER259" i="1"/>
  <c r="EQ259" i="1"/>
  <c r="EP259" i="1"/>
  <c r="EO259" i="1"/>
  <c r="EN259" i="1"/>
  <c r="EM259" i="1"/>
  <c r="EL259" i="1"/>
  <c r="EK259" i="1"/>
  <c r="FA259" i="1" s="1"/>
  <c r="EJ259" i="1"/>
  <c r="EY259" i="1" s="1"/>
  <c r="EI259" i="1"/>
  <c r="DW259" i="1"/>
  <c r="DL259" i="1"/>
  <c r="DI259" i="1"/>
  <c r="DH259" i="1"/>
  <c r="DG259" i="1"/>
  <c r="CT259" i="1"/>
  <c r="CI259" i="1"/>
  <c r="CF259" i="1"/>
  <c r="CE259" i="1"/>
  <c r="CD259" i="1"/>
  <c r="CB259" i="1"/>
  <c r="FF259" i="1" s="1"/>
  <c r="BZ259" i="1"/>
  <c r="BY259" i="1"/>
  <c r="EX259" i="1" s="1"/>
  <c r="BX259" i="1"/>
  <c r="BW259" i="1"/>
  <c r="BV259" i="1"/>
  <c r="FB259" i="1" s="1"/>
  <c r="BU259" i="1"/>
  <c r="EZ259" i="1" s="1"/>
  <c r="BT259" i="1"/>
  <c r="BR259" i="1"/>
  <c r="BH259" i="1"/>
  <c r="BB259" i="1"/>
  <c r="ET259" i="1" s="1"/>
  <c r="BA259" i="1"/>
  <c r="GF259" i="1" s="1"/>
  <c r="AE259" i="1"/>
  <c r="J259" i="1"/>
  <c r="G259" i="1"/>
  <c r="H259" i="1" s="1"/>
  <c r="C259" i="1"/>
  <c r="HX258" i="1"/>
  <c r="HW258" i="1"/>
  <c r="HV258" i="1"/>
  <c r="HJ258" i="1"/>
  <c r="HD258" i="1"/>
  <c r="GE258" i="1"/>
  <c r="GD258" i="1"/>
  <c r="GC258" i="1"/>
  <c r="GB258" i="1"/>
  <c r="GA258" i="1"/>
  <c r="FZ258" i="1"/>
  <c r="FY258" i="1"/>
  <c r="FO258" i="1"/>
  <c r="ER258" i="1"/>
  <c r="EQ258" i="1"/>
  <c r="FE258" i="1" s="1"/>
  <c r="EP258" i="1"/>
  <c r="EO258" i="1"/>
  <c r="EN258" i="1"/>
  <c r="EM258" i="1"/>
  <c r="EL258" i="1"/>
  <c r="EK258" i="1"/>
  <c r="FA258" i="1" s="1"/>
  <c r="EJ258" i="1"/>
  <c r="EY258" i="1" s="1"/>
  <c r="EI258" i="1"/>
  <c r="DW258" i="1"/>
  <c r="DL258" i="1"/>
  <c r="DI258" i="1"/>
  <c r="DH258" i="1"/>
  <c r="DG258" i="1"/>
  <c r="CT258" i="1"/>
  <c r="CI258" i="1"/>
  <c r="CF258" i="1"/>
  <c r="CE258" i="1"/>
  <c r="CD258" i="1"/>
  <c r="CB258" i="1"/>
  <c r="FF258" i="1" s="1"/>
  <c r="BZ258" i="1"/>
  <c r="BY258" i="1"/>
  <c r="EX258" i="1" s="1"/>
  <c r="BX258" i="1"/>
  <c r="BW258" i="1"/>
  <c r="BV258" i="1"/>
  <c r="FB258" i="1" s="1"/>
  <c r="BU258" i="1"/>
  <c r="EZ258" i="1" s="1"/>
  <c r="BT258" i="1"/>
  <c r="BR258" i="1"/>
  <c r="BH258" i="1"/>
  <c r="BA258" i="1"/>
  <c r="AE258" i="1"/>
  <c r="J258" i="1"/>
  <c r="H258" i="1"/>
  <c r="G258" i="1"/>
  <c r="C258" i="1"/>
  <c r="HX257" i="1"/>
  <c r="HV257" i="1"/>
  <c r="HJ257" i="1"/>
  <c r="HD257" i="1"/>
  <c r="HW257" i="1" s="1"/>
  <c r="GF257" i="1"/>
  <c r="GE257" i="1"/>
  <c r="GD257" i="1"/>
  <c r="GC257" i="1"/>
  <c r="GB257" i="1"/>
  <c r="GA257" i="1"/>
  <c r="FZ257" i="1"/>
  <c r="FY257" i="1"/>
  <c r="FO257" i="1"/>
  <c r="EX257" i="1"/>
  <c r="EW257" i="1"/>
  <c r="ER257" i="1"/>
  <c r="EQ257" i="1"/>
  <c r="FE257" i="1" s="1"/>
  <c r="EP257" i="1"/>
  <c r="FC257" i="1" s="1"/>
  <c r="EO257" i="1"/>
  <c r="EN257" i="1"/>
  <c r="EM257" i="1"/>
  <c r="EL257" i="1"/>
  <c r="EK257" i="1"/>
  <c r="FA257" i="1" s="1"/>
  <c r="EJ257" i="1"/>
  <c r="EY257" i="1" s="1"/>
  <c r="EI257" i="1"/>
  <c r="DW257" i="1"/>
  <c r="DL257" i="1"/>
  <c r="DI257" i="1"/>
  <c r="DH257" i="1"/>
  <c r="DG257" i="1"/>
  <c r="CT257" i="1"/>
  <c r="CI257" i="1"/>
  <c r="CF257" i="1"/>
  <c r="CE257" i="1"/>
  <c r="CD257" i="1"/>
  <c r="CB257" i="1"/>
  <c r="FF257" i="1" s="1"/>
  <c r="CA257" i="1"/>
  <c r="FD257" i="1" s="1"/>
  <c r="BZ257" i="1"/>
  <c r="BY257" i="1"/>
  <c r="BW257" i="1"/>
  <c r="BX257" i="1" s="1"/>
  <c r="BV257" i="1"/>
  <c r="BU257" i="1"/>
  <c r="BT257" i="1"/>
  <c r="BS257" i="1"/>
  <c r="BR257" i="1"/>
  <c r="BH257" i="1"/>
  <c r="BB257" i="1"/>
  <c r="ET257" i="1" s="1"/>
  <c r="BA257" i="1"/>
  <c r="FR257" i="1" s="1"/>
  <c r="AE257" i="1"/>
  <c r="J257" i="1"/>
  <c r="G257" i="1"/>
  <c r="H257" i="1" s="1"/>
  <c r="C257" i="1"/>
  <c r="HX256" i="1"/>
  <c r="HW256" i="1"/>
  <c r="HV256" i="1"/>
  <c r="HU256" i="1"/>
  <c r="HJ256" i="1"/>
  <c r="HD256" i="1"/>
  <c r="GF256" i="1"/>
  <c r="GE256" i="1"/>
  <c r="GD256" i="1"/>
  <c r="GC256" i="1"/>
  <c r="GB256" i="1"/>
  <c r="GA256" i="1"/>
  <c r="FZ256" i="1"/>
  <c r="FY256" i="1"/>
  <c r="FP256" i="1"/>
  <c r="FO256" i="1"/>
  <c r="FK256" i="1"/>
  <c r="FF256" i="1"/>
  <c r="FE256" i="1"/>
  <c r="FB256" i="1"/>
  <c r="EZ256" i="1"/>
  <c r="ER256" i="1"/>
  <c r="EQ256" i="1"/>
  <c r="EP256" i="1"/>
  <c r="EO256" i="1"/>
  <c r="EN256" i="1"/>
  <c r="EM256" i="1"/>
  <c r="EL256" i="1"/>
  <c r="EK256" i="1"/>
  <c r="FA256" i="1" s="1"/>
  <c r="EJ256" i="1"/>
  <c r="EY256" i="1" s="1"/>
  <c r="EI256" i="1"/>
  <c r="DW256" i="1"/>
  <c r="DL256" i="1"/>
  <c r="DI256" i="1"/>
  <c r="DH256" i="1"/>
  <c r="DG256" i="1"/>
  <c r="CT256" i="1"/>
  <c r="CI256" i="1"/>
  <c r="CF256" i="1"/>
  <c r="CE256" i="1"/>
  <c r="CD256" i="1"/>
  <c r="CB256" i="1"/>
  <c r="BZ256" i="1"/>
  <c r="BY256" i="1"/>
  <c r="EX256" i="1" s="1"/>
  <c r="BX256" i="1"/>
  <c r="BW256" i="1"/>
  <c r="BV256" i="1"/>
  <c r="BU256" i="1"/>
  <c r="BT256" i="1"/>
  <c r="BR256" i="1"/>
  <c r="BH256" i="1"/>
  <c r="BB256" i="1"/>
  <c r="ET256" i="1" s="1"/>
  <c r="BA256" i="1"/>
  <c r="BS256" i="1" s="1"/>
  <c r="AE256" i="1"/>
  <c r="J256" i="1"/>
  <c r="G256" i="1"/>
  <c r="H256" i="1" s="1"/>
  <c r="C256" i="1"/>
  <c r="HX255" i="1"/>
  <c r="HW255" i="1"/>
  <c r="HV255" i="1"/>
  <c r="HU255" i="1"/>
  <c r="HJ255" i="1"/>
  <c r="HD255" i="1"/>
  <c r="GE255" i="1"/>
  <c r="GD255" i="1"/>
  <c r="GC255" i="1"/>
  <c r="GB255" i="1"/>
  <c r="GA255" i="1"/>
  <c r="FZ255" i="1"/>
  <c r="FY255" i="1"/>
  <c r="FR255" i="1"/>
  <c r="FP255" i="1"/>
  <c r="FO255" i="1"/>
  <c r="FK255" i="1"/>
  <c r="ES255" i="1"/>
  <c r="ER255" i="1"/>
  <c r="EQ255" i="1"/>
  <c r="EP255" i="1"/>
  <c r="EO255" i="1"/>
  <c r="EN255" i="1"/>
  <c r="EM255" i="1"/>
  <c r="EL255" i="1"/>
  <c r="EK255" i="1"/>
  <c r="FA255" i="1" s="1"/>
  <c r="EJ255" i="1"/>
  <c r="EY255" i="1" s="1"/>
  <c r="EI255" i="1"/>
  <c r="DW255" i="1"/>
  <c r="DL255" i="1"/>
  <c r="DI255" i="1"/>
  <c r="DH255" i="1"/>
  <c r="DG255" i="1"/>
  <c r="CT255" i="1"/>
  <c r="CI255" i="1"/>
  <c r="CF255" i="1"/>
  <c r="CE255" i="1"/>
  <c r="CD255" i="1"/>
  <c r="CB255" i="1"/>
  <c r="FF255" i="1" s="1"/>
  <c r="BZ255" i="1"/>
  <c r="BY255" i="1"/>
  <c r="EX255" i="1" s="1"/>
  <c r="BX255" i="1"/>
  <c r="BW255" i="1"/>
  <c r="BV255" i="1"/>
  <c r="FB255" i="1" s="1"/>
  <c r="BU255" i="1"/>
  <c r="EZ255" i="1" s="1"/>
  <c r="BT255" i="1"/>
  <c r="BR255" i="1"/>
  <c r="BH255" i="1"/>
  <c r="BB255" i="1"/>
  <c r="ET255" i="1" s="1"/>
  <c r="BA255" i="1"/>
  <c r="GF255" i="1" s="1"/>
  <c r="AE255" i="1"/>
  <c r="J255" i="1"/>
  <c r="G255" i="1"/>
  <c r="H255" i="1" s="1"/>
  <c r="C255" i="1"/>
  <c r="HX254" i="1"/>
  <c r="HW254" i="1"/>
  <c r="HV254" i="1"/>
  <c r="HJ254" i="1"/>
  <c r="HD254" i="1"/>
  <c r="GE254" i="1"/>
  <c r="GD254" i="1"/>
  <c r="GC254" i="1"/>
  <c r="GB254" i="1"/>
  <c r="GA254" i="1"/>
  <c r="FZ254" i="1"/>
  <c r="FY254" i="1"/>
  <c r="FO254" i="1"/>
  <c r="EQ254" i="1"/>
  <c r="FE254" i="1" s="1"/>
  <c r="EP254" i="1"/>
  <c r="EN254" i="1"/>
  <c r="DW254" i="1"/>
  <c r="DL254" i="1"/>
  <c r="DI254" i="1"/>
  <c r="DH254" i="1"/>
  <c r="DG254" i="1"/>
  <c r="EO254" i="1" s="1"/>
  <c r="CT254" i="1"/>
  <c r="CI254" i="1"/>
  <c r="CF254" i="1"/>
  <c r="CE254" i="1"/>
  <c r="CD254" i="1"/>
  <c r="CB254" i="1"/>
  <c r="BZ254" i="1"/>
  <c r="BY254" i="1"/>
  <c r="BW254" i="1"/>
  <c r="BX254" i="1" s="1"/>
  <c r="BV254" i="1"/>
  <c r="BU254" i="1"/>
  <c r="BT254" i="1"/>
  <c r="BR254" i="1"/>
  <c r="BH254" i="1"/>
  <c r="BA254" i="1"/>
  <c r="FR254" i="1" s="1"/>
  <c r="AE254" i="1"/>
  <c r="J254" i="1"/>
  <c r="G254" i="1"/>
  <c r="H254" i="1" s="1"/>
  <c r="C254" i="1"/>
  <c r="HX253" i="1"/>
  <c r="HV253" i="1"/>
  <c r="HJ253" i="1"/>
  <c r="HD253" i="1"/>
  <c r="HW253" i="1" s="1"/>
  <c r="GE253" i="1"/>
  <c r="GD253" i="1"/>
  <c r="GC253" i="1"/>
  <c r="GB253" i="1"/>
  <c r="GA253" i="1"/>
  <c r="FZ253" i="1"/>
  <c r="FY253" i="1"/>
  <c r="FR253" i="1"/>
  <c r="FO253" i="1"/>
  <c r="EJ253" i="1"/>
  <c r="EI253" i="1"/>
  <c r="DW253" i="1"/>
  <c r="DL253" i="1"/>
  <c r="DI253" i="1"/>
  <c r="DH253" i="1"/>
  <c r="DG253" i="1"/>
  <c r="EQ253" i="1" s="1"/>
  <c r="FE253" i="1" s="1"/>
  <c r="CT253" i="1"/>
  <c r="CI253" i="1"/>
  <c r="CF253" i="1"/>
  <c r="CE253" i="1"/>
  <c r="CD253" i="1"/>
  <c r="CB253" i="1"/>
  <c r="CA253" i="1"/>
  <c r="BZ253" i="1"/>
  <c r="BY253" i="1"/>
  <c r="BX253" i="1"/>
  <c r="BW253" i="1"/>
  <c r="BV253" i="1"/>
  <c r="BU253" i="1"/>
  <c r="EZ253" i="1" s="1"/>
  <c r="BT253" i="1"/>
  <c r="BS253" i="1"/>
  <c r="BR253" i="1"/>
  <c r="BH253" i="1"/>
  <c r="BA253" i="1"/>
  <c r="FP253" i="1" s="1"/>
  <c r="AE253" i="1"/>
  <c r="J253" i="1"/>
  <c r="G253" i="1"/>
  <c r="H253" i="1" s="1"/>
  <c r="C253" i="1"/>
  <c r="HX252" i="1"/>
  <c r="HV252" i="1"/>
  <c r="HU252" i="1"/>
  <c r="HJ252" i="1"/>
  <c r="HD252" i="1"/>
  <c r="HW252" i="1" s="1"/>
  <c r="GF252" i="1"/>
  <c r="GE252" i="1"/>
  <c r="GD252" i="1"/>
  <c r="GC252" i="1"/>
  <c r="GB252" i="1"/>
  <c r="GA252" i="1"/>
  <c r="FZ252" i="1"/>
  <c r="FY252" i="1"/>
  <c r="FO252" i="1"/>
  <c r="FK252" i="1"/>
  <c r="FE252" i="1"/>
  <c r="FB252" i="1"/>
  <c r="FA252" i="1"/>
  <c r="ER252" i="1"/>
  <c r="EQ252" i="1"/>
  <c r="EP252" i="1"/>
  <c r="EO252" i="1"/>
  <c r="EN252" i="1"/>
  <c r="EM252" i="1"/>
  <c r="EL252" i="1"/>
  <c r="EK252" i="1"/>
  <c r="EJ252" i="1"/>
  <c r="EY252" i="1" s="1"/>
  <c r="EI252" i="1"/>
  <c r="DW252" i="1"/>
  <c r="DL252" i="1"/>
  <c r="DI252" i="1"/>
  <c r="DH252" i="1"/>
  <c r="DG252" i="1"/>
  <c r="CT252" i="1"/>
  <c r="CI252" i="1"/>
  <c r="CF252" i="1"/>
  <c r="CE252" i="1"/>
  <c r="CD252" i="1"/>
  <c r="CB252" i="1"/>
  <c r="FF252" i="1" s="1"/>
  <c r="BZ252" i="1"/>
  <c r="BY252" i="1"/>
  <c r="EX252" i="1" s="1"/>
  <c r="BW252" i="1"/>
  <c r="BX252" i="1" s="1"/>
  <c r="BV252" i="1"/>
  <c r="EU252" i="1" s="1"/>
  <c r="EV252" i="1" s="1"/>
  <c r="BU252" i="1"/>
  <c r="BT252" i="1"/>
  <c r="BS252" i="1"/>
  <c r="BR252" i="1"/>
  <c r="BH252" i="1"/>
  <c r="BB252" i="1"/>
  <c r="ET252" i="1" s="1"/>
  <c r="BA252" i="1"/>
  <c r="ES252" i="1" s="1"/>
  <c r="AE252" i="1"/>
  <c r="J252" i="1"/>
  <c r="G252" i="1"/>
  <c r="H252" i="1" s="1"/>
  <c r="C252" i="1"/>
  <c r="HX251" i="1"/>
  <c r="HW251" i="1"/>
  <c r="HV251" i="1"/>
  <c r="HU251" i="1"/>
  <c r="HJ251" i="1"/>
  <c r="HD251" i="1"/>
  <c r="GE251" i="1"/>
  <c r="GD251" i="1"/>
  <c r="GC251" i="1"/>
  <c r="GB251" i="1"/>
  <c r="GA251" i="1"/>
  <c r="FZ251" i="1"/>
  <c r="FY251" i="1"/>
  <c r="FR251" i="1"/>
  <c r="FO251" i="1"/>
  <c r="FK251" i="1"/>
  <c r="FF251" i="1"/>
  <c r="FE251" i="1"/>
  <c r="ER251" i="1"/>
  <c r="EQ251" i="1"/>
  <c r="EP251" i="1"/>
  <c r="EO251" i="1"/>
  <c r="EN251" i="1"/>
  <c r="EM251" i="1"/>
  <c r="EL251" i="1"/>
  <c r="EK251" i="1"/>
  <c r="EJ251" i="1"/>
  <c r="EI251" i="1"/>
  <c r="DG251" i="1"/>
  <c r="CT251" i="1"/>
  <c r="CI251" i="1"/>
  <c r="CF251" i="1"/>
  <c r="CE251" i="1"/>
  <c r="CD251" i="1"/>
  <c r="CB251" i="1"/>
  <c r="BZ251" i="1"/>
  <c r="BY251" i="1"/>
  <c r="BX251" i="1"/>
  <c r="BW251" i="1"/>
  <c r="BV251" i="1"/>
  <c r="BU251" i="1"/>
  <c r="EZ251" i="1" s="1"/>
  <c r="BT251" i="1"/>
  <c r="BS251" i="1"/>
  <c r="BR251" i="1"/>
  <c r="BH251" i="1"/>
  <c r="BA251" i="1"/>
  <c r="GF251" i="1" s="1"/>
  <c r="AE251" i="1"/>
  <c r="J251" i="1"/>
  <c r="G251" i="1"/>
  <c r="H251" i="1" s="1"/>
  <c r="C251" i="1"/>
  <c r="HX250" i="1"/>
  <c r="HW250" i="1"/>
  <c r="HV250" i="1"/>
  <c r="HU250" i="1"/>
  <c r="HJ250" i="1"/>
  <c r="HD250" i="1"/>
  <c r="GE250" i="1"/>
  <c r="GD250" i="1"/>
  <c r="GC250" i="1"/>
  <c r="GB250" i="1"/>
  <c r="GA250" i="1"/>
  <c r="FZ250" i="1"/>
  <c r="FY250" i="1"/>
  <c r="FO250" i="1"/>
  <c r="FK250" i="1"/>
  <c r="FF250" i="1"/>
  <c r="FD250" i="1"/>
  <c r="FB250" i="1"/>
  <c r="ER250" i="1"/>
  <c r="EQ250" i="1"/>
  <c r="FE250" i="1" s="1"/>
  <c r="EP250" i="1"/>
  <c r="FC250" i="1" s="1"/>
  <c r="EO250" i="1"/>
  <c r="EN250" i="1"/>
  <c r="EM250" i="1"/>
  <c r="EL250" i="1"/>
  <c r="EK250" i="1"/>
  <c r="FA250" i="1" s="1"/>
  <c r="EJ250" i="1"/>
  <c r="EY250" i="1" s="1"/>
  <c r="EI250" i="1"/>
  <c r="DW250" i="1"/>
  <c r="DV250" i="1"/>
  <c r="DT250" i="1"/>
  <c r="DL250" i="1"/>
  <c r="DI250" i="1"/>
  <c r="DH250" i="1"/>
  <c r="DG250" i="1"/>
  <c r="CT250" i="1"/>
  <c r="CI250" i="1"/>
  <c r="CF250" i="1"/>
  <c r="CE250" i="1"/>
  <c r="CD250" i="1"/>
  <c r="CB250" i="1"/>
  <c r="CA250" i="1"/>
  <c r="BZ250" i="1"/>
  <c r="BY250" i="1"/>
  <c r="EX250" i="1" s="1"/>
  <c r="BW250" i="1"/>
  <c r="BX250" i="1" s="1"/>
  <c r="BV250" i="1"/>
  <c r="BU250" i="1"/>
  <c r="EZ250" i="1" s="1"/>
  <c r="BT250" i="1"/>
  <c r="BR250" i="1"/>
  <c r="BH250" i="1"/>
  <c r="BJ250" i="1" s="1"/>
  <c r="BB250" i="1"/>
  <c r="ET250" i="1" s="1"/>
  <c r="BA250" i="1"/>
  <c r="AE250" i="1"/>
  <c r="J250" i="1"/>
  <c r="G250" i="1"/>
  <c r="H250" i="1" s="1"/>
  <c r="C250" i="1"/>
  <c r="HX249" i="1"/>
  <c r="HV249" i="1"/>
  <c r="HJ249" i="1"/>
  <c r="HD249" i="1"/>
  <c r="HW249" i="1" s="1"/>
  <c r="GE249" i="1"/>
  <c r="GD249" i="1"/>
  <c r="GC249" i="1"/>
  <c r="GB249" i="1"/>
  <c r="FY249" i="1"/>
  <c r="FR249" i="1"/>
  <c r="FO249" i="1"/>
  <c r="FB249" i="1"/>
  <c r="EY249" i="1"/>
  <c r="EU249" i="1"/>
  <c r="EV249" i="1" s="1"/>
  <c r="ET249" i="1"/>
  <c r="ES249" i="1"/>
  <c r="ER249" i="1"/>
  <c r="EQ249" i="1"/>
  <c r="EL249" i="1"/>
  <c r="EK249" i="1"/>
  <c r="FA249" i="1" s="1"/>
  <c r="EJ249" i="1"/>
  <c r="EI249" i="1"/>
  <c r="DW249" i="1"/>
  <c r="DL249" i="1"/>
  <c r="DI249" i="1"/>
  <c r="DH249" i="1"/>
  <c r="DG249" i="1"/>
  <c r="CT249" i="1"/>
  <c r="CI249" i="1"/>
  <c r="CF249" i="1"/>
  <c r="CE249" i="1"/>
  <c r="CD249" i="1"/>
  <c r="CB249" i="1"/>
  <c r="FF249" i="1" s="1"/>
  <c r="BZ249" i="1"/>
  <c r="BY249" i="1"/>
  <c r="BW249" i="1"/>
  <c r="BX249" i="1" s="1"/>
  <c r="BV249" i="1"/>
  <c r="BU249" i="1"/>
  <c r="EZ249" i="1" s="1"/>
  <c r="BT249" i="1"/>
  <c r="BS249" i="1"/>
  <c r="BR249" i="1"/>
  <c r="BH249" i="1"/>
  <c r="BB249" i="1"/>
  <c r="BA249" i="1"/>
  <c r="FP249" i="1" s="1"/>
  <c r="AE249" i="1"/>
  <c r="J249" i="1"/>
  <c r="G249" i="1"/>
  <c r="H249" i="1" s="1"/>
  <c r="C249" i="1"/>
  <c r="HX248" i="1"/>
  <c r="HV248" i="1"/>
  <c r="HJ248" i="1"/>
  <c r="HD248" i="1"/>
  <c r="HW248" i="1" s="1"/>
  <c r="GE248" i="1"/>
  <c r="GD248" i="1"/>
  <c r="GC248" i="1"/>
  <c r="GB248" i="1"/>
  <c r="FY248" i="1"/>
  <c r="FR248" i="1"/>
  <c r="FP248" i="1"/>
  <c r="FO248" i="1"/>
  <c r="ES248" i="1"/>
  <c r="ER248" i="1"/>
  <c r="EQ248" i="1"/>
  <c r="EL248" i="1"/>
  <c r="EK248" i="1"/>
  <c r="FA248" i="1" s="1"/>
  <c r="EJ248" i="1"/>
  <c r="EY248" i="1" s="1"/>
  <c r="EI248" i="1"/>
  <c r="DW248" i="1"/>
  <c r="DL248" i="1"/>
  <c r="DI248" i="1"/>
  <c r="DH248" i="1"/>
  <c r="DG248" i="1"/>
  <c r="CT248" i="1"/>
  <c r="CI248" i="1"/>
  <c r="CF248" i="1"/>
  <c r="CE248" i="1"/>
  <c r="CD248" i="1"/>
  <c r="CB248" i="1"/>
  <c r="BZ248" i="1"/>
  <c r="BY248" i="1"/>
  <c r="BX248" i="1"/>
  <c r="BW248" i="1"/>
  <c r="BV248" i="1"/>
  <c r="FB248" i="1" s="1"/>
  <c r="BU248" i="1"/>
  <c r="EZ248" i="1" s="1"/>
  <c r="BT248" i="1"/>
  <c r="BR248" i="1"/>
  <c r="BH248" i="1"/>
  <c r="BA248" i="1"/>
  <c r="FK248" i="1" s="1"/>
  <c r="AE248" i="1"/>
  <c r="J248" i="1"/>
  <c r="H248" i="1"/>
  <c r="G248" i="1"/>
  <c r="C248" i="1"/>
  <c r="HX247" i="1"/>
  <c r="HW247" i="1"/>
  <c r="HV247" i="1"/>
  <c r="HJ247" i="1"/>
  <c r="HD247" i="1"/>
  <c r="GE247" i="1"/>
  <c r="GD247" i="1"/>
  <c r="GC247" i="1"/>
  <c r="GB247" i="1"/>
  <c r="FY247" i="1"/>
  <c r="FP247" i="1"/>
  <c r="FO247" i="1"/>
  <c r="FK247" i="1"/>
  <c r="FF247" i="1"/>
  <c r="FE247" i="1"/>
  <c r="ER247" i="1"/>
  <c r="EQ247" i="1"/>
  <c r="EL247" i="1"/>
  <c r="EK247" i="1"/>
  <c r="EJ247" i="1"/>
  <c r="EI247" i="1"/>
  <c r="DW247" i="1"/>
  <c r="DL247" i="1"/>
  <c r="DI247" i="1"/>
  <c r="DH247" i="1"/>
  <c r="DG247" i="1"/>
  <c r="CT247" i="1"/>
  <c r="CI247" i="1"/>
  <c r="CF247" i="1"/>
  <c r="CE247" i="1"/>
  <c r="CD247" i="1"/>
  <c r="CB247" i="1"/>
  <c r="BZ247" i="1"/>
  <c r="BY247" i="1"/>
  <c r="BX247" i="1"/>
  <c r="BW247" i="1"/>
  <c r="BV247" i="1"/>
  <c r="BU247" i="1"/>
  <c r="EZ247" i="1" s="1"/>
  <c r="BT247" i="1"/>
  <c r="BS247" i="1"/>
  <c r="BR247" i="1"/>
  <c r="BH247" i="1"/>
  <c r="BA247" i="1"/>
  <c r="HU247" i="1" s="1"/>
  <c r="AE247" i="1"/>
  <c r="J247" i="1"/>
  <c r="G247" i="1"/>
  <c r="H247" i="1" s="1"/>
  <c r="C247" i="1"/>
  <c r="HX246" i="1"/>
  <c r="HV246" i="1"/>
  <c r="HU246" i="1"/>
  <c r="HJ246" i="1"/>
  <c r="HD246" i="1"/>
  <c r="HW246" i="1" s="1"/>
  <c r="GF246" i="1"/>
  <c r="GE246" i="1"/>
  <c r="GD246" i="1"/>
  <c r="GC246" i="1"/>
  <c r="GB246" i="1"/>
  <c r="GA246" i="1"/>
  <c r="FZ246" i="1"/>
  <c r="FY246" i="1"/>
  <c r="FO246" i="1"/>
  <c r="FB246" i="1"/>
  <c r="ER246" i="1"/>
  <c r="EQ246" i="1"/>
  <c r="EP246" i="1"/>
  <c r="EO246" i="1"/>
  <c r="EN246" i="1"/>
  <c r="EM246" i="1"/>
  <c r="EW246" i="1" s="1"/>
  <c r="EL246" i="1"/>
  <c r="EK246" i="1"/>
  <c r="FA246" i="1" s="1"/>
  <c r="EJ246" i="1"/>
  <c r="EZ246" i="1" s="1"/>
  <c r="EI246" i="1"/>
  <c r="DW246" i="1"/>
  <c r="DL246" i="1"/>
  <c r="DI246" i="1"/>
  <c r="DH246" i="1"/>
  <c r="DG246" i="1"/>
  <c r="CT246" i="1"/>
  <c r="CI246" i="1"/>
  <c r="CF246" i="1"/>
  <c r="CE246" i="1"/>
  <c r="CD246" i="1"/>
  <c r="CB246" i="1"/>
  <c r="CA246" i="1"/>
  <c r="BZ246" i="1"/>
  <c r="BY246" i="1"/>
  <c r="BX246" i="1"/>
  <c r="BW246" i="1"/>
  <c r="BV246" i="1"/>
  <c r="BU246" i="1"/>
  <c r="BT246" i="1"/>
  <c r="BR246" i="1"/>
  <c r="BH246" i="1"/>
  <c r="BA246" i="1"/>
  <c r="BS246" i="1" s="1"/>
  <c r="AE246" i="1"/>
  <c r="J246" i="1"/>
  <c r="G246" i="1"/>
  <c r="H246" i="1" s="1"/>
  <c r="C246" i="1"/>
  <c r="HX245" i="1"/>
  <c r="HW245" i="1"/>
  <c r="HV245" i="1"/>
  <c r="HJ245" i="1"/>
  <c r="HD245" i="1"/>
  <c r="GE245" i="1"/>
  <c r="GD245" i="1"/>
  <c r="GC245" i="1"/>
  <c r="GB245" i="1"/>
  <c r="FY245" i="1"/>
  <c r="FR245" i="1"/>
  <c r="FP245" i="1"/>
  <c r="FO245" i="1"/>
  <c r="FK245" i="1"/>
  <c r="ER245" i="1"/>
  <c r="EQ245" i="1"/>
  <c r="EL245" i="1"/>
  <c r="EK245" i="1"/>
  <c r="FA245" i="1" s="1"/>
  <c r="EJ245" i="1"/>
  <c r="EY245" i="1" s="1"/>
  <c r="EI245" i="1"/>
  <c r="DW245" i="1"/>
  <c r="DL245" i="1"/>
  <c r="DI245" i="1"/>
  <c r="DH245" i="1"/>
  <c r="DG245" i="1"/>
  <c r="CT245" i="1"/>
  <c r="CI245" i="1"/>
  <c r="CF245" i="1"/>
  <c r="CE245" i="1"/>
  <c r="CD245" i="1"/>
  <c r="CB245" i="1"/>
  <c r="FF245" i="1" s="1"/>
  <c r="BZ245" i="1"/>
  <c r="BY245" i="1"/>
  <c r="BW245" i="1"/>
  <c r="BX245" i="1" s="1"/>
  <c r="BV245" i="1"/>
  <c r="BU245" i="1"/>
  <c r="EZ245" i="1" s="1"/>
  <c r="BT245" i="1"/>
  <c r="BR245" i="1"/>
  <c r="BH245" i="1"/>
  <c r="BA245" i="1"/>
  <c r="BS245" i="1" s="1"/>
  <c r="AE245" i="1"/>
  <c r="J245" i="1"/>
  <c r="G245" i="1"/>
  <c r="H245" i="1" s="1"/>
  <c r="C245" i="1"/>
  <c r="HX244" i="1"/>
  <c r="HW244" i="1"/>
  <c r="HV244" i="1"/>
  <c r="HU244" i="1"/>
  <c r="HJ244" i="1"/>
  <c r="HD244" i="1"/>
  <c r="GE244" i="1"/>
  <c r="GD244" i="1"/>
  <c r="GC244" i="1"/>
  <c r="GB244" i="1"/>
  <c r="FY244" i="1"/>
  <c r="FO244" i="1"/>
  <c r="FF244" i="1"/>
  <c r="FE244" i="1"/>
  <c r="FB244" i="1"/>
  <c r="FA244" i="1"/>
  <c r="ER244" i="1"/>
  <c r="EQ244" i="1"/>
  <c r="EL244" i="1"/>
  <c r="EK244" i="1"/>
  <c r="EJ244" i="1"/>
  <c r="EI244" i="1"/>
  <c r="DW244" i="1"/>
  <c r="DL244" i="1"/>
  <c r="DI244" i="1"/>
  <c r="DH244" i="1"/>
  <c r="DG244" i="1"/>
  <c r="CT244" i="1"/>
  <c r="CI244" i="1"/>
  <c r="CF244" i="1"/>
  <c r="CE244" i="1"/>
  <c r="CD244" i="1"/>
  <c r="CB244" i="1"/>
  <c r="BZ244" i="1"/>
  <c r="BY244" i="1"/>
  <c r="BW244" i="1"/>
  <c r="BX244" i="1" s="1"/>
  <c r="BV244" i="1"/>
  <c r="BU244" i="1"/>
  <c r="EZ244" i="1" s="1"/>
  <c r="BT244" i="1"/>
  <c r="BS244" i="1"/>
  <c r="BR244" i="1"/>
  <c r="BH244" i="1"/>
  <c r="BB244" i="1"/>
  <c r="ET244" i="1" s="1"/>
  <c r="BA244" i="1"/>
  <c r="GF244" i="1" s="1"/>
  <c r="AE244" i="1"/>
  <c r="J244" i="1"/>
  <c r="H244" i="1"/>
  <c r="G244" i="1"/>
  <c r="C244" i="1"/>
  <c r="HX243" i="1"/>
  <c r="HV243" i="1"/>
  <c r="HJ243" i="1"/>
  <c r="HD243" i="1"/>
  <c r="HW243" i="1" s="1"/>
  <c r="GE243" i="1"/>
  <c r="GD243" i="1"/>
  <c r="GC243" i="1"/>
  <c r="GB243" i="1"/>
  <c r="GA243" i="1"/>
  <c r="FZ243" i="1"/>
  <c r="FY243" i="1"/>
  <c r="FO243" i="1"/>
  <c r="FD243" i="1"/>
  <c r="FC243" i="1"/>
  <c r="FA243" i="1"/>
  <c r="EY243" i="1"/>
  <c r="ER243" i="1"/>
  <c r="EQ243" i="1"/>
  <c r="EP243" i="1"/>
  <c r="EO243" i="1"/>
  <c r="EN243" i="1"/>
  <c r="EM243" i="1"/>
  <c r="EW243" i="1" s="1"/>
  <c r="EL243" i="1"/>
  <c r="EK243" i="1"/>
  <c r="FB243" i="1" s="1"/>
  <c r="EJ243" i="1"/>
  <c r="EI243" i="1"/>
  <c r="DW243" i="1"/>
  <c r="DV243" i="1"/>
  <c r="DT243" i="1"/>
  <c r="DL243" i="1"/>
  <c r="DI243" i="1"/>
  <c r="DH243" i="1"/>
  <c r="DG243" i="1"/>
  <c r="CT243" i="1"/>
  <c r="CI243" i="1"/>
  <c r="CF243" i="1"/>
  <c r="CE243" i="1"/>
  <c r="CD243" i="1"/>
  <c r="CB243" i="1"/>
  <c r="CA243" i="1"/>
  <c r="BZ243" i="1"/>
  <c r="BY243" i="1"/>
  <c r="BW243" i="1"/>
  <c r="BX243" i="1" s="1"/>
  <c r="BV243" i="1"/>
  <c r="BU243" i="1"/>
  <c r="EZ243" i="1" s="1"/>
  <c r="BT243" i="1"/>
  <c r="BR243" i="1"/>
  <c r="BH243" i="1"/>
  <c r="BJ243" i="1" s="1"/>
  <c r="BA243" i="1"/>
  <c r="AE243" i="1"/>
  <c r="J243" i="1"/>
  <c r="H243" i="1"/>
  <c r="G243" i="1"/>
  <c r="C243" i="1"/>
  <c r="HX242" i="1"/>
  <c r="HW242" i="1"/>
  <c r="HV242" i="1"/>
  <c r="HJ242" i="1"/>
  <c r="HD242" i="1"/>
  <c r="GE242" i="1"/>
  <c r="GD242" i="1"/>
  <c r="GC242" i="1"/>
  <c r="GB242" i="1"/>
  <c r="FY242" i="1"/>
  <c r="FR242" i="1"/>
  <c r="FP242" i="1"/>
  <c r="FO242" i="1"/>
  <c r="FK242" i="1"/>
  <c r="ET242" i="1"/>
  <c r="ES242" i="1"/>
  <c r="ER242" i="1"/>
  <c r="EQ242" i="1"/>
  <c r="FE242" i="1" s="1"/>
  <c r="EL242" i="1"/>
  <c r="EK242" i="1"/>
  <c r="FA242" i="1" s="1"/>
  <c r="EJ242" i="1"/>
  <c r="EY242" i="1" s="1"/>
  <c r="EI242" i="1"/>
  <c r="DW242" i="1"/>
  <c r="DL242" i="1"/>
  <c r="DI242" i="1"/>
  <c r="DH242" i="1"/>
  <c r="DG242" i="1"/>
  <c r="CT242" i="1"/>
  <c r="CI242" i="1"/>
  <c r="CF242" i="1"/>
  <c r="CE242" i="1"/>
  <c r="CD242" i="1"/>
  <c r="CB242" i="1"/>
  <c r="BZ242" i="1"/>
  <c r="BY242" i="1"/>
  <c r="BX242" i="1"/>
  <c r="BW242" i="1"/>
  <c r="BV242" i="1"/>
  <c r="FB242" i="1" s="1"/>
  <c r="BU242" i="1"/>
  <c r="EZ242" i="1" s="1"/>
  <c r="BT242" i="1"/>
  <c r="BS242" i="1"/>
  <c r="BR242" i="1"/>
  <c r="BH242" i="1"/>
  <c r="BB242" i="1"/>
  <c r="BA242" i="1"/>
  <c r="HU242" i="1" s="1"/>
  <c r="AE242" i="1"/>
  <c r="J242" i="1"/>
  <c r="G242" i="1"/>
  <c r="H242" i="1" s="1"/>
  <c r="C242" i="1"/>
  <c r="HX241" i="1"/>
  <c r="HW241" i="1"/>
  <c r="HV241" i="1"/>
  <c r="HU241" i="1"/>
  <c r="HJ241" i="1"/>
  <c r="HD241" i="1"/>
  <c r="GE241" i="1"/>
  <c r="GD241" i="1"/>
  <c r="GC241" i="1"/>
  <c r="GB241" i="1"/>
  <c r="FY241" i="1"/>
  <c r="FR241" i="1"/>
  <c r="FO241" i="1"/>
  <c r="FK241" i="1"/>
  <c r="FF241" i="1"/>
  <c r="FE241" i="1"/>
  <c r="ER241" i="1"/>
  <c r="EQ241" i="1"/>
  <c r="EL241" i="1"/>
  <c r="EK241" i="1"/>
  <c r="EJ241" i="1"/>
  <c r="EY241" i="1" s="1"/>
  <c r="EI241" i="1"/>
  <c r="DW241" i="1"/>
  <c r="DL241" i="1"/>
  <c r="DI241" i="1"/>
  <c r="DH241" i="1"/>
  <c r="DG241" i="1"/>
  <c r="CT241" i="1"/>
  <c r="CI241" i="1"/>
  <c r="CF241" i="1"/>
  <c r="CE241" i="1"/>
  <c r="CD241" i="1"/>
  <c r="CB241" i="1"/>
  <c r="BZ241" i="1"/>
  <c r="BY241" i="1"/>
  <c r="BW241" i="1"/>
  <c r="BX241" i="1" s="1"/>
  <c r="BV241" i="1"/>
  <c r="BU241" i="1"/>
  <c r="BT241" i="1"/>
  <c r="BS241" i="1"/>
  <c r="BR241" i="1"/>
  <c r="BH241" i="1"/>
  <c r="BA241" i="1"/>
  <c r="BB241" i="1" s="1"/>
  <c r="ET241" i="1" s="1"/>
  <c r="AE241" i="1"/>
  <c r="J241" i="1"/>
  <c r="H241" i="1"/>
  <c r="G241" i="1"/>
  <c r="C241" i="1"/>
  <c r="HX240" i="1"/>
  <c r="HV240" i="1"/>
  <c r="HU240" i="1"/>
  <c r="HJ240" i="1"/>
  <c r="HD240" i="1"/>
  <c r="HW240" i="1" s="1"/>
  <c r="GE240" i="1"/>
  <c r="GD240" i="1"/>
  <c r="GC240" i="1"/>
  <c r="GB240" i="1"/>
  <c r="FY240" i="1"/>
  <c r="FO240" i="1"/>
  <c r="FF240" i="1"/>
  <c r="FB240" i="1"/>
  <c r="FA240" i="1"/>
  <c r="EZ240" i="1"/>
  <c r="ER240" i="1"/>
  <c r="EQ240" i="1"/>
  <c r="FE240" i="1" s="1"/>
  <c r="EL240" i="1"/>
  <c r="EK240" i="1"/>
  <c r="EJ240" i="1"/>
  <c r="EI240" i="1"/>
  <c r="DW240" i="1"/>
  <c r="DL240" i="1"/>
  <c r="DI240" i="1"/>
  <c r="DH240" i="1"/>
  <c r="DG240" i="1"/>
  <c r="CT240" i="1"/>
  <c r="CI240" i="1"/>
  <c r="CF240" i="1"/>
  <c r="CE240" i="1"/>
  <c r="CD240" i="1"/>
  <c r="CB240" i="1"/>
  <c r="BZ240" i="1"/>
  <c r="BY240" i="1"/>
  <c r="BX240" i="1"/>
  <c r="BW240" i="1"/>
  <c r="BV240" i="1"/>
  <c r="BU240" i="1"/>
  <c r="EY240" i="1" s="1"/>
  <c r="BT240" i="1"/>
  <c r="BS240" i="1"/>
  <c r="BR240" i="1"/>
  <c r="BH240" i="1"/>
  <c r="BB240" i="1"/>
  <c r="ET240" i="1" s="1"/>
  <c r="BA240" i="1"/>
  <c r="GF240" i="1" s="1"/>
  <c r="AE240" i="1"/>
  <c r="J240" i="1"/>
  <c r="G240" i="1"/>
  <c r="H240" i="1" s="1"/>
  <c r="C240" i="1"/>
  <c r="HX239" i="1"/>
  <c r="HV239" i="1"/>
  <c r="HJ239" i="1"/>
  <c r="HD239" i="1"/>
  <c r="HW239" i="1" s="1"/>
  <c r="GF239" i="1"/>
  <c r="GE239" i="1"/>
  <c r="GD239" i="1"/>
  <c r="GC239" i="1"/>
  <c r="GB239" i="1"/>
  <c r="GA239" i="1"/>
  <c r="FZ239" i="1"/>
  <c r="FY239" i="1"/>
  <c r="FO239" i="1"/>
  <c r="FD239" i="1"/>
  <c r="FA239" i="1"/>
  <c r="EZ239" i="1"/>
  <c r="ER239" i="1"/>
  <c r="EQ239" i="1"/>
  <c r="EP239" i="1"/>
  <c r="EO239" i="1"/>
  <c r="EN239" i="1"/>
  <c r="EM239" i="1"/>
  <c r="EL239" i="1"/>
  <c r="EK239" i="1"/>
  <c r="FB239" i="1" s="1"/>
  <c r="EJ239" i="1"/>
  <c r="EY239" i="1" s="1"/>
  <c r="EI239" i="1"/>
  <c r="DW239" i="1"/>
  <c r="DL239" i="1"/>
  <c r="DI239" i="1"/>
  <c r="DH239" i="1"/>
  <c r="DG239" i="1"/>
  <c r="CT239" i="1"/>
  <c r="CI239" i="1"/>
  <c r="CF239" i="1"/>
  <c r="CE239" i="1"/>
  <c r="CD239" i="1"/>
  <c r="CB239" i="1"/>
  <c r="FF239" i="1" s="1"/>
  <c r="CA239" i="1"/>
  <c r="FC239" i="1" s="1"/>
  <c r="BZ239" i="1"/>
  <c r="BY239" i="1"/>
  <c r="BX239" i="1"/>
  <c r="BW239" i="1"/>
  <c r="BV239" i="1"/>
  <c r="BU239" i="1"/>
  <c r="BT239" i="1"/>
  <c r="BS239" i="1"/>
  <c r="BR239" i="1"/>
  <c r="BH239" i="1"/>
  <c r="BA239" i="1"/>
  <c r="FR239" i="1" s="1"/>
  <c r="AE239" i="1"/>
  <c r="J239" i="1"/>
  <c r="H239" i="1"/>
  <c r="G239" i="1"/>
  <c r="C239" i="1"/>
  <c r="HX238" i="1"/>
  <c r="HW238" i="1"/>
  <c r="HV238" i="1"/>
  <c r="HJ238" i="1"/>
  <c r="HD238" i="1"/>
  <c r="GE238" i="1"/>
  <c r="GD238" i="1"/>
  <c r="GC238" i="1"/>
  <c r="GB238" i="1"/>
  <c r="FY238" i="1"/>
  <c r="FP238" i="1"/>
  <c r="FO238" i="1"/>
  <c r="FK238" i="1"/>
  <c r="FF238" i="1"/>
  <c r="FE238" i="1"/>
  <c r="FB238" i="1"/>
  <c r="ER238" i="1"/>
  <c r="EQ238" i="1"/>
  <c r="EL238" i="1"/>
  <c r="EK238" i="1"/>
  <c r="EJ238" i="1"/>
  <c r="EY238" i="1" s="1"/>
  <c r="EI238" i="1"/>
  <c r="DW238" i="1"/>
  <c r="DL238" i="1"/>
  <c r="DI238" i="1"/>
  <c r="DH238" i="1"/>
  <c r="DG238" i="1"/>
  <c r="CT238" i="1"/>
  <c r="CI238" i="1"/>
  <c r="CF238" i="1"/>
  <c r="CE238" i="1"/>
  <c r="CD238" i="1"/>
  <c r="CB238" i="1"/>
  <c r="BZ238" i="1"/>
  <c r="BY238" i="1"/>
  <c r="BX238" i="1"/>
  <c r="BW238" i="1"/>
  <c r="BV238" i="1"/>
  <c r="BU238" i="1"/>
  <c r="EZ238" i="1" s="1"/>
  <c r="BT238" i="1"/>
  <c r="BS238" i="1"/>
  <c r="BR238" i="1"/>
  <c r="BH238" i="1"/>
  <c r="BA238" i="1"/>
  <c r="HU238" i="1" s="1"/>
  <c r="AE238" i="1"/>
  <c r="J238" i="1"/>
  <c r="G238" i="1"/>
  <c r="H238" i="1" s="1"/>
  <c r="C238" i="1"/>
  <c r="HX237" i="1"/>
  <c r="HV237" i="1"/>
  <c r="HJ237" i="1"/>
  <c r="HD237" i="1"/>
  <c r="HW237" i="1" s="1"/>
  <c r="GE237" i="1"/>
  <c r="GD237" i="1"/>
  <c r="GC237" i="1"/>
  <c r="GB237" i="1"/>
  <c r="FY237" i="1"/>
  <c r="FO237" i="1"/>
  <c r="FE237" i="1"/>
  <c r="FB237" i="1"/>
  <c r="FA237" i="1"/>
  <c r="EZ237" i="1"/>
  <c r="EY237" i="1"/>
  <c r="ER237" i="1"/>
  <c r="EQ237" i="1"/>
  <c r="EL237" i="1"/>
  <c r="EK237" i="1"/>
  <c r="EJ237" i="1"/>
  <c r="EI237" i="1"/>
  <c r="DW237" i="1"/>
  <c r="DL237" i="1"/>
  <c r="DI237" i="1"/>
  <c r="DH237" i="1"/>
  <c r="DG237" i="1"/>
  <c r="CT237" i="1"/>
  <c r="CI237" i="1"/>
  <c r="CF237" i="1"/>
  <c r="CE237" i="1"/>
  <c r="CD237" i="1"/>
  <c r="CB237" i="1"/>
  <c r="FF237" i="1" s="1"/>
  <c r="BZ237" i="1"/>
  <c r="BY237" i="1"/>
  <c r="BW237" i="1"/>
  <c r="BX237" i="1" s="1"/>
  <c r="BV237" i="1"/>
  <c r="BU237" i="1"/>
  <c r="BT237" i="1"/>
  <c r="BR237" i="1"/>
  <c r="BH237" i="1"/>
  <c r="BB237" i="1"/>
  <c r="ET237" i="1" s="1"/>
  <c r="BA237" i="1"/>
  <c r="AE237" i="1"/>
  <c r="J237" i="1"/>
  <c r="G237" i="1"/>
  <c r="H237" i="1" s="1"/>
  <c r="C237" i="1"/>
  <c r="HX236" i="1"/>
  <c r="HV236" i="1"/>
  <c r="HJ236" i="1"/>
  <c r="HD236" i="1"/>
  <c r="HW236" i="1" s="1"/>
  <c r="GE236" i="1"/>
  <c r="GD236" i="1"/>
  <c r="GC236" i="1"/>
  <c r="GB236" i="1"/>
  <c r="GA236" i="1"/>
  <c r="FZ236" i="1"/>
  <c r="FY236" i="1"/>
  <c r="FR236" i="1"/>
  <c r="FO236" i="1"/>
  <c r="FC236" i="1"/>
  <c r="FA236" i="1"/>
  <c r="ES236" i="1"/>
  <c r="ER236" i="1"/>
  <c r="EQ236" i="1"/>
  <c r="FE236" i="1" s="1"/>
  <c r="EP236" i="1"/>
  <c r="EO236" i="1"/>
  <c r="EN236" i="1"/>
  <c r="EM236" i="1"/>
  <c r="EL236" i="1"/>
  <c r="EK236" i="1"/>
  <c r="EJ236" i="1"/>
  <c r="EZ236" i="1" s="1"/>
  <c r="EI236" i="1"/>
  <c r="DW236" i="1"/>
  <c r="DV236" i="1"/>
  <c r="DT236" i="1"/>
  <c r="DL236" i="1"/>
  <c r="DI236" i="1"/>
  <c r="DH236" i="1"/>
  <c r="DG236" i="1"/>
  <c r="CT236" i="1"/>
  <c r="CI236" i="1"/>
  <c r="CF236" i="1"/>
  <c r="CE236" i="1"/>
  <c r="CD236" i="1"/>
  <c r="CB236" i="1"/>
  <c r="FF236" i="1" s="1"/>
  <c r="CA236" i="1"/>
  <c r="FD236" i="1" s="1"/>
  <c r="BZ236" i="1"/>
  <c r="BY236" i="1"/>
  <c r="EX236" i="1" s="1"/>
  <c r="BX236" i="1"/>
  <c r="BW236" i="1"/>
  <c r="BV236" i="1"/>
  <c r="EU236" i="1" s="1"/>
  <c r="EV236" i="1" s="1"/>
  <c r="BU236" i="1"/>
  <c r="BT236" i="1"/>
  <c r="BS236" i="1"/>
  <c r="BR236" i="1"/>
  <c r="BH236" i="1"/>
  <c r="BJ236" i="1" s="1"/>
  <c r="BA236" i="1"/>
  <c r="FP236" i="1" s="1"/>
  <c r="AE236" i="1"/>
  <c r="J236" i="1"/>
  <c r="G236" i="1"/>
  <c r="H236" i="1" s="1"/>
  <c r="C236" i="1"/>
  <c r="HX235" i="1"/>
  <c r="HV235" i="1"/>
  <c r="HJ235" i="1"/>
  <c r="HD235" i="1"/>
  <c r="HW235" i="1" s="1"/>
  <c r="GE235" i="1"/>
  <c r="GD235" i="1"/>
  <c r="GC235" i="1"/>
  <c r="GB235" i="1"/>
  <c r="FY235" i="1"/>
  <c r="FR235" i="1"/>
  <c r="FP235" i="1"/>
  <c r="FO235" i="1"/>
  <c r="FK235" i="1"/>
  <c r="ER235" i="1"/>
  <c r="EQ235" i="1"/>
  <c r="FE235" i="1" s="1"/>
  <c r="EL235" i="1"/>
  <c r="EK235" i="1"/>
  <c r="EJ235" i="1"/>
  <c r="EY235" i="1" s="1"/>
  <c r="EI235" i="1"/>
  <c r="DW235" i="1"/>
  <c r="DL235" i="1"/>
  <c r="DI235" i="1"/>
  <c r="DH235" i="1"/>
  <c r="DG235" i="1"/>
  <c r="CT235" i="1"/>
  <c r="CI235" i="1"/>
  <c r="CF235" i="1"/>
  <c r="CE235" i="1"/>
  <c r="CD235" i="1"/>
  <c r="CB235" i="1"/>
  <c r="BZ235" i="1"/>
  <c r="BY235" i="1"/>
  <c r="BW235" i="1"/>
  <c r="BX235" i="1" s="1"/>
  <c r="BV235" i="1"/>
  <c r="BU235" i="1"/>
  <c r="BT235" i="1"/>
  <c r="BS235" i="1"/>
  <c r="BR235" i="1"/>
  <c r="BH235" i="1"/>
  <c r="BB235" i="1"/>
  <c r="ET235" i="1" s="1"/>
  <c r="BA235" i="1"/>
  <c r="HU235" i="1" s="1"/>
  <c r="AE235" i="1"/>
  <c r="J235" i="1"/>
  <c r="G235" i="1"/>
  <c r="H235" i="1" s="1"/>
  <c r="C235" i="1"/>
  <c r="HX234" i="1"/>
  <c r="HW234" i="1"/>
  <c r="HV234" i="1"/>
  <c r="HU234" i="1"/>
  <c r="HJ234" i="1"/>
  <c r="HD234" i="1"/>
  <c r="GF234" i="1"/>
  <c r="GE234" i="1"/>
  <c r="GD234" i="1"/>
  <c r="GC234" i="1"/>
  <c r="GB234" i="1"/>
  <c r="FY234" i="1"/>
  <c r="FO234" i="1"/>
  <c r="FK234" i="1"/>
  <c r="FF234" i="1"/>
  <c r="FE234" i="1"/>
  <c r="FB234" i="1"/>
  <c r="FA234" i="1"/>
  <c r="EZ234" i="1"/>
  <c r="ES234" i="1"/>
  <c r="ER234" i="1"/>
  <c r="EQ234" i="1"/>
  <c r="EL234" i="1"/>
  <c r="EK234" i="1"/>
  <c r="EJ234" i="1"/>
  <c r="EI234" i="1"/>
  <c r="DW234" i="1"/>
  <c r="DL234" i="1"/>
  <c r="DI234" i="1"/>
  <c r="DH234" i="1"/>
  <c r="DG234" i="1"/>
  <c r="CT234" i="1"/>
  <c r="CI234" i="1"/>
  <c r="CF234" i="1"/>
  <c r="CE234" i="1"/>
  <c r="CD234" i="1"/>
  <c r="CB234" i="1"/>
  <c r="BZ234" i="1"/>
  <c r="BY234" i="1"/>
  <c r="BW234" i="1"/>
  <c r="BX234" i="1" s="1"/>
  <c r="BV234" i="1"/>
  <c r="EU234" i="1" s="1"/>
  <c r="EV234" i="1" s="1"/>
  <c r="BU234" i="1"/>
  <c r="EY234" i="1" s="1"/>
  <c r="BT234" i="1"/>
  <c r="BS234" i="1"/>
  <c r="BR234" i="1"/>
  <c r="BH234" i="1"/>
  <c r="BA234" i="1"/>
  <c r="FP234" i="1" s="1"/>
  <c r="AE234" i="1"/>
  <c r="J234" i="1"/>
  <c r="H234" i="1"/>
  <c r="G234" i="1"/>
  <c r="C234" i="1"/>
  <c r="HX233" i="1"/>
  <c r="HV233" i="1"/>
  <c r="HJ233" i="1"/>
  <c r="HD233" i="1"/>
  <c r="HW233" i="1" s="1"/>
  <c r="GE233" i="1"/>
  <c r="GD233" i="1"/>
  <c r="GC233" i="1"/>
  <c r="GB233" i="1"/>
  <c r="FY233" i="1"/>
  <c r="FO233" i="1"/>
  <c r="FA233" i="1"/>
  <c r="ER233" i="1"/>
  <c r="EQ233" i="1"/>
  <c r="FF233" i="1" s="1"/>
  <c r="EL233" i="1"/>
  <c r="EK233" i="1"/>
  <c r="EJ233" i="1"/>
  <c r="EI233" i="1"/>
  <c r="DW233" i="1"/>
  <c r="DL233" i="1"/>
  <c r="DI233" i="1"/>
  <c r="DH233" i="1"/>
  <c r="DG233" i="1"/>
  <c r="CT233" i="1"/>
  <c r="CI233" i="1"/>
  <c r="CF233" i="1"/>
  <c r="CE233" i="1"/>
  <c r="CD233" i="1"/>
  <c r="CB233" i="1"/>
  <c r="BZ233" i="1"/>
  <c r="BY233" i="1"/>
  <c r="BX233" i="1"/>
  <c r="BW233" i="1"/>
  <c r="BV233" i="1"/>
  <c r="FB233" i="1" s="1"/>
  <c r="BU233" i="1"/>
  <c r="EZ233" i="1" s="1"/>
  <c r="BT233" i="1"/>
  <c r="BR233" i="1"/>
  <c r="BH233" i="1"/>
  <c r="BA233" i="1"/>
  <c r="AE233" i="1"/>
  <c r="J233" i="1"/>
  <c r="G233" i="1"/>
  <c r="H233" i="1" s="1"/>
  <c r="C233" i="1"/>
  <c r="HX232" i="1"/>
  <c r="HW232" i="1"/>
  <c r="HV232" i="1"/>
  <c r="HJ232" i="1"/>
  <c r="HD232" i="1"/>
  <c r="GE232" i="1"/>
  <c r="GD232" i="1"/>
  <c r="GC232" i="1"/>
  <c r="GB232" i="1"/>
  <c r="GA232" i="1"/>
  <c r="FZ232" i="1"/>
  <c r="FY232" i="1"/>
  <c r="FP232" i="1"/>
  <c r="FO232" i="1"/>
  <c r="FD232" i="1"/>
  <c r="EX232" i="1"/>
  <c r="EW232" i="1"/>
  <c r="ES232" i="1"/>
  <c r="ER232" i="1"/>
  <c r="EQ232" i="1"/>
  <c r="FE232" i="1" s="1"/>
  <c r="EP232" i="1"/>
  <c r="FC232" i="1" s="1"/>
  <c r="EO232" i="1"/>
  <c r="EN232" i="1"/>
  <c r="EM232" i="1"/>
  <c r="EL232" i="1"/>
  <c r="EK232" i="1"/>
  <c r="EJ232" i="1"/>
  <c r="EI232" i="1"/>
  <c r="DW232" i="1"/>
  <c r="DL232" i="1"/>
  <c r="DI232" i="1"/>
  <c r="DH232" i="1"/>
  <c r="DG232" i="1"/>
  <c r="CT232" i="1"/>
  <c r="CI232" i="1"/>
  <c r="CF232" i="1"/>
  <c r="CE232" i="1"/>
  <c r="CD232" i="1"/>
  <c r="CB232" i="1"/>
  <c r="FF232" i="1" s="1"/>
  <c r="CA232" i="1"/>
  <c r="BY232" i="1"/>
  <c r="BX232" i="1"/>
  <c r="BW232" i="1"/>
  <c r="BV232" i="1"/>
  <c r="BU232" i="1"/>
  <c r="EZ232" i="1" s="1"/>
  <c r="BT232" i="1"/>
  <c r="BR232" i="1"/>
  <c r="BH232" i="1"/>
  <c r="BA232" i="1"/>
  <c r="BS232" i="1" s="1"/>
  <c r="AE232" i="1"/>
  <c r="J232" i="1"/>
  <c r="H232" i="1"/>
  <c r="G232" i="1"/>
  <c r="C232" i="1"/>
  <c r="HX231" i="1"/>
  <c r="HV231" i="1"/>
  <c r="HU231" i="1"/>
  <c r="HJ231" i="1"/>
  <c r="HD231" i="1"/>
  <c r="HW231" i="1" s="1"/>
  <c r="GE231" i="1"/>
  <c r="GD231" i="1"/>
  <c r="GC231" i="1"/>
  <c r="GB231" i="1"/>
  <c r="FY231" i="1"/>
  <c r="FP231" i="1"/>
  <c r="FO231" i="1"/>
  <c r="FF231" i="1"/>
  <c r="FA231" i="1"/>
  <c r="EZ231" i="1"/>
  <c r="EY231" i="1"/>
  <c r="ES231" i="1"/>
  <c r="EU231" i="1" s="1"/>
  <c r="EV231" i="1" s="1"/>
  <c r="ER231" i="1"/>
  <c r="EQ231" i="1"/>
  <c r="EL231" i="1"/>
  <c r="EK231" i="1"/>
  <c r="FB231" i="1" s="1"/>
  <c r="EJ231" i="1"/>
  <c r="EI231" i="1"/>
  <c r="DW231" i="1"/>
  <c r="DL231" i="1"/>
  <c r="DI231" i="1"/>
  <c r="DH231" i="1"/>
  <c r="DG231" i="1"/>
  <c r="CT231" i="1"/>
  <c r="CI231" i="1"/>
  <c r="CF231" i="1"/>
  <c r="CE231" i="1"/>
  <c r="CD231" i="1"/>
  <c r="CB231" i="1"/>
  <c r="FE231" i="1" s="1"/>
  <c r="BZ231" i="1"/>
  <c r="BY231" i="1"/>
  <c r="BX231" i="1"/>
  <c r="BW231" i="1"/>
  <c r="BV231" i="1"/>
  <c r="BU231" i="1"/>
  <c r="BT231" i="1"/>
  <c r="BS231" i="1"/>
  <c r="BR231" i="1"/>
  <c r="BH231" i="1"/>
  <c r="BB231" i="1"/>
  <c r="ET231" i="1" s="1"/>
  <c r="BA231" i="1"/>
  <c r="GF231" i="1" s="1"/>
  <c r="AE231" i="1"/>
  <c r="J231" i="1"/>
  <c r="G231" i="1"/>
  <c r="H231" i="1" s="1"/>
  <c r="C231" i="1"/>
  <c r="HX230" i="1"/>
  <c r="HW230" i="1"/>
  <c r="HV230" i="1"/>
  <c r="HJ230" i="1"/>
  <c r="HD230" i="1"/>
  <c r="GE230" i="1"/>
  <c r="GD230" i="1"/>
  <c r="GC230" i="1"/>
  <c r="GB230" i="1"/>
  <c r="FY230" i="1"/>
  <c r="FR230" i="1"/>
  <c r="FP230" i="1"/>
  <c r="FO230" i="1"/>
  <c r="ES230" i="1"/>
  <c r="EU230" i="1" s="1"/>
  <c r="EV230" i="1" s="1"/>
  <c r="ER230" i="1"/>
  <c r="DW230" i="1"/>
  <c r="DL230" i="1"/>
  <c r="DI230" i="1"/>
  <c r="DH230" i="1"/>
  <c r="DG230" i="1"/>
  <c r="CT230" i="1"/>
  <c r="CI230" i="1"/>
  <c r="CF230" i="1"/>
  <c r="CE230" i="1"/>
  <c r="CD230" i="1"/>
  <c r="CB230" i="1"/>
  <c r="BZ230" i="1"/>
  <c r="BY230" i="1"/>
  <c r="BW230" i="1"/>
  <c r="BX230" i="1" s="1"/>
  <c r="BV230" i="1"/>
  <c r="BU230" i="1"/>
  <c r="BT230" i="1"/>
  <c r="BR230" i="1"/>
  <c r="BH230" i="1"/>
  <c r="BA230" i="1"/>
  <c r="FK230" i="1" s="1"/>
  <c r="AE230" i="1"/>
  <c r="J230" i="1"/>
  <c r="H230" i="1"/>
  <c r="G230" i="1"/>
  <c r="C230" i="1"/>
  <c r="HX229" i="1"/>
  <c r="HV229" i="1"/>
  <c r="HU229" i="1"/>
  <c r="HJ229" i="1"/>
  <c r="HD229" i="1"/>
  <c r="HW229" i="1" s="1"/>
  <c r="GE229" i="1"/>
  <c r="GD229" i="1"/>
  <c r="GC229" i="1"/>
  <c r="GB229" i="1"/>
  <c r="GA229" i="1"/>
  <c r="FZ229" i="1"/>
  <c r="FY229" i="1"/>
  <c r="FR229" i="1"/>
  <c r="FP229" i="1"/>
  <c r="FO229" i="1"/>
  <c r="FK229" i="1"/>
  <c r="EV229" i="1"/>
  <c r="EU229" i="1"/>
  <c r="ES229" i="1"/>
  <c r="ER229" i="1"/>
  <c r="EJ229" i="1"/>
  <c r="EZ229" i="1" s="1"/>
  <c r="DW229" i="1"/>
  <c r="DV229" i="1"/>
  <c r="DT229" i="1"/>
  <c r="DL229" i="1"/>
  <c r="DI229" i="1"/>
  <c r="DH229" i="1"/>
  <c r="DG229" i="1"/>
  <c r="EQ229" i="1" s="1"/>
  <c r="FE229" i="1" s="1"/>
  <c r="CT229" i="1"/>
  <c r="CS229" i="1"/>
  <c r="CQ229" i="1"/>
  <c r="CI229" i="1"/>
  <c r="CF229" i="1"/>
  <c r="CE229" i="1"/>
  <c r="CD229" i="1"/>
  <c r="CB229" i="1"/>
  <c r="FF229" i="1" s="1"/>
  <c r="CA229" i="1"/>
  <c r="BZ229" i="1"/>
  <c r="BY229" i="1"/>
  <c r="BX229" i="1"/>
  <c r="BW229" i="1"/>
  <c r="BV229" i="1"/>
  <c r="BU229" i="1"/>
  <c r="BT229" i="1"/>
  <c r="BS229" i="1"/>
  <c r="BR229" i="1"/>
  <c r="BH229" i="1"/>
  <c r="BJ229" i="1" s="1"/>
  <c r="BB229" i="1"/>
  <c r="ET229" i="1" s="1"/>
  <c r="BA229" i="1"/>
  <c r="GF229" i="1" s="1"/>
  <c r="AE229" i="1"/>
  <c r="J229" i="1"/>
  <c r="G229" i="1"/>
  <c r="H229" i="1" s="1"/>
  <c r="C229" i="1"/>
  <c r="HX228" i="1"/>
  <c r="HW228" i="1"/>
  <c r="HV228" i="1"/>
  <c r="HJ228" i="1"/>
  <c r="HD228" i="1"/>
  <c r="GE228" i="1"/>
  <c r="GD228" i="1"/>
  <c r="GC228" i="1"/>
  <c r="GB228" i="1"/>
  <c r="FY228" i="1"/>
  <c r="FR228" i="1"/>
  <c r="FO228" i="1"/>
  <c r="FK228" i="1"/>
  <c r="FE228" i="1"/>
  <c r="ES228" i="1"/>
  <c r="ER228" i="1"/>
  <c r="EL228" i="1"/>
  <c r="EI228" i="1"/>
  <c r="DW228" i="1"/>
  <c r="DL228" i="1"/>
  <c r="DI228" i="1"/>
  <c r="DH228" i="1"/>
  <c r="DG228" i="1"/>
  <c r="EQ228" i="1" s="1"/>
  <c r="FF228" i="1" s="1"/>
  <c r="CT228" i="1"/>
  <c r="CI228" i="1"/>
  <c r="CF228" i="1"/>
  <c r="CE228" i="1"/>
  <c r="CD228" i="1"/>
  <c r="CB228" i="1"/>
  <c r="BZ228" i="1"/>
  <c r="BY228" i="1"/>
  <c r="BW228" i="1"/>
  <c r="BX228" i="1" s="1"/>
  <c r="BV228" i="1"/>
  <c r="BU228" i="1"/>
  <c r="BT228" i="1"/>
  <c r="BR228" i="1"/>
  <c r="BH228" i="1"/>
  <c r="BA228" i="1"/>
  <c r="BS228" i="1" s="1"/>
  <c r="AE228" i="1"/>
  <c r="J228" i="1"/>
  <c r="H228" i="1"/>
  <c r="G228" i="1"/>
  <c r="C228" i="1"/>
  <c r="HX227" i="1"/>
  <c r="HV227" i="1"/>
  <c r="HU227" i="1"/>
  <c r="HJ227" i="1"/>
  <c r="HD227" i="1"/>
  <c r="HW227" i="1" s="1"/>
  <c r="GE227" i="1"/>
  <c r="GD227" i="1"/>
  <c r="GC227" i="1"/>
  <c r="GB227" i="1"/>
  <c r="FY227" i="1"/>
  <c r="FP227" i="1"/>
  <c r="FO227" i="1"/>
  <c r="ES227" i="1"/>
  <c r="EU227" i="1" s="1"/>
  <c r="EV227" i="1" s="1"/>
  <c r="ER227" i="1"/>
  <c r="DW227" i="1"/>
  <c r="DL227" i="1"/>
  <c r="DI227" i="1"/>
  <c r="DH227" i="1"/>
  <c r="DG227" i="1"/>
  <c r="CT227" i="1"/>
  <c r="CI227" i="1"/>
  <c r="CF227" i="1"/>
  <c r="CE227" i="1"/>
  <c r="CD227" i="1"/>
  <c r="CB227" i="1"/>
  <c r="BZ227" i="1"/>
  <c r="BY227" i="1"/>
  <c r="BX227" i="1"/>
  <c r="BW227" i="1"/>
  <c r="BV227" i="1"/>
  <c r="BU227" i="1"/>
  <c r="BT227" i="1"/>
  <c r="BS227" i="1"/>
  <c r="BR227" i="1"/>
  <c r="BH227" i="1"/>
  <c r="BB227" i="1"/>
  <c r="ET227" i="1" s="1"/>
  <c r="BA227" i="1"/>
  <c r="GF227" i="1" s="1"/>
  <c r="AE227" i="1"/>
  <c r="J227" i="1"/>
  <c r="G227" i="1"/>
  <c r="H227" i="1" s="1"/>
  <c r="C227" i="1"/>
  <c r="HX226" i="1"/>
  <c r="HW226" i="1"/>
  <c r="HV226" i="1"/>
  <c r="HJ226" i="1"/>
  <c r="HD226" i="1"/>
  <c r="GE226" i="1"/>
  <c r="GD226" i="1"/>
  <c r="GC226" i="1"/>
  <c r="GB226" i="1"/>
  <c r="FY226" i="1"/>
  <c r="FR226" i="1"/>
  <c r="FP226" i="1"/>
  <c r="FO226" i="1"/>
  <c r="EU226" i="1"/>
  <c r="EV226" i="1" s="1"/>
  <c r="ES226" i="1"/>
  <c r="ER226" i="1"/>
  <c r="DW226" i="1"/>
  <c r="DL226" i="1"/>
  <c r="DI226" i="1"/>
  <c r="DH226" i="1"/>
  <c r="DG226" i="1"/>
  <c r="CT226" i="1"/>
  <c r="CI226" i="1"/>
  <c r="CF226" i="1"/>
  <c r="CE226" i="1"/>
  <c r="CD226" i="1"/>
  <c r="CB226" i="1"/>
  <c r="BZ226" i="1"/>
  <c r="BY226" i="1"/>
  <c r="BW226" i="1"/>
  <c r="BX226" i="1" s="1"/>
  <c r="BV226" i="1"/>
  <c r="BU226" i="1"/>
  <c r="BT226" i="1"/>
  <c r="BR226" i="1"/>
  <c r="BH226" i="1"/>
  <c r="BA226" i="1"/>
  <c r="FK226" i="1" s="1"/>
  <c r="AE226" i="1"/>
  <c r="J226" i="1"/>
  <c r="H226" i="1"/>
  <c r="G226" i="1"/>
  <c r="C226" i="1"/>
  <c r="HX225" i="1"/>
  <c r="HV225" i="1"/>
  <c r="HJ225" i="1"/>
  <c r="HD225" i="1"/>
  <c r="HW225" i="1" s="1"/>
  <c r="GE225" i="1"/>
  <c r="GD225" i="1"/>
  <c r="GC225" i="1"/>
  <c r="GB225" i="1"/>
  <c r="GA225" i="1"/>
  <c r="FZ225" i="1"/>
  <c r="FY225" i="1"/>
  <c r="FO225" i="1"/>
  <c r="EW225" i="1"/>
  <c r="ER225" i="1"/>
  <c r="EQ225" i="1"/>
  <c r="FF225" i="1" s="1"/>
  <c r="EP225" i="1"/>
  <c r="EM225" i="1"/>
  <c r="EX225" i="1" s="1"/>
  <c r="EJ225" i="1"/>
  <c r="EY225" i="1" s="1"/>
  <c r="DW225" i="1"/>
  <c r="DL225" i="1"/>
  <c r="DI225" i="1"/>
  <c r="DH225" i="1"/>
  <c r="DG225" i="1"/>
  <c r="EO225" i="1" s="1"/>
  <c r="CT225" i="1"/>
  <c r="CI225" i="1"/>
  <c r="CF225" i="1"/>
  <c r="CE225" i="1"/>
  <c r="CD225" i="1"/>
  <c r="CB225" i="1"/>
  <c r="CA225" i="1"/>
  <c r="FD225" i="1" s="1"/>
  <c r="BZ225" i="1"/>
  <c r="BY225" i="1"/>
  <c r="BX225" i="1"/>
  <c r="BW225" i="1"/>
  <c r="BV225" i="1"/>
  <c r="BU225" i="1"/>
  <c r="EZ225" i="1" s="1"/>
  <c r="BT225" i="1"/>
  <c r="BS225" i="1"/>
  <c r="BR225" i="1"/>
  <c r="BH225" i="1"/>
  <c r="BB225" i="1"/>
  <c r="ET225" i="1" s="1"/>
  <c r="BA225" i="1"/>
  <c r="FR225" i="1" s="1"/>
  <c r="AE225" i="1"/>
  <c r="J225" i="1"/>
  <c r="G225" i="1"/>
  <c r="H225" i="1" s="1"/>
  <c r="C225" i="1"/>
  <c r="HX224" i="1"/>
  <c r="HV224" i="1"/>
  <c r="HJ224" i="1"/>
  <c r="HD224" i="1"/>
  <c r="HW224" i="1" s="1"/>
  <c r="GE224" i="1"/>
  <c r="GD224" i="1"/>
  <c r="GC224" i="1"/>
  <c r="GB224" i="1"/>
  <c r="FY224" i="1"/>
  <c r="FO224" i="1"/>
  <c r="ER224" i="1"/>
  <c r="DW224" i="1"/>
  <c r="DL224" i="1"/>
  <c r="DI224" i="1"/>
  <c r="DH224" i="1"/>
  <c r="DG224" i="1"/>
  <c r="CT224" i="1"/>
  <c r="CI224" i="1"/>
  <c r="CF224" i="1"/>
  <c r="CE224" i="1"/>
  <c r="CD224" i="1"/>
  <c r="CB224" i="1"/>
  <c r="BZ224" i="1"/>
  <c r="BY224" i="1"/>
  <c r="BW224" i="1"/>
  <c r="BX224" i="1" s="1"/>
  <c r="BV224" i="1"/>
  <c r="BU224" i="1"/>
  <c r="BT224" i="1"/>
  <c r="BR224" i="1"/>
  <c r="BH224" i="1"/>
  <c r="BA224" i="1"/>
  <c r="GF224" i="1" s="1"/>
  <c r="AE224" i="1"/>
  <c r="J224" i="1"/>
  <c r="H224" i="1"/>
  <c r="G224" i="1"/>
  <c r="C224" i="1"/>
  <c r="HX223" i="1"/>
  <c r="HV223" i="1"/>
  <c r="HJ223" i="1"/>
  <c r="HD223" i="1"/>
  <c r="HW223" i="1" s="1"/>
  <c r="GE223" i="1"/>
  <c r="GD223" i="1"/>
  <c r="GC223" i="1"/>
  <c r="GB223" i="1"/>
  <c r="FY223" i="1"/>
  <c r="FP223" i="1"/>
  <c r="FO223" i="1"/>
  <c r="FK223" i="1"/>
  <c r="ET223" i="1"/>
  <c r="ES223" i="1"/>
  <c r="ER223" i="1"/>
  <c r="DW223" i="1"/>
  <c r="DL223" i="1"/>
  <c r="DI223" i="1"/>
  <c r="DH223" i="1"/>
  <c r="DG223" i="1"/>
  <c r="CT223" i="1"/>
  <c r="CI223" i="1"/>
  <c r="CF223" i="1"/>
  <c r="CE223" i="1"/>
  <c r="CD223" i="1"/>
  <c r="CB223" i="1"/>
  <c r="BZ223" i="1"/>
  <c r="BY223" i="1"/>
  <c r="BX223" i="1"/>
  <c r="BW223" i="1"/>
  <c r="BV223" i="1"/>
  <c r="BU223" i="1"/>
  <c r="BT223" i="1"/>
  <c r="BS223" i="1"/>
  <c r="BR223" i="1"/>
  <c r="BH223" i="1"/>
  <c r="BB223" i="1"/>
  <c r="BA223" i="1"/>
  <c r="FR223" i="1" s="1"/>
  <c r="AE223" i="1"/>
  <c r="J223" i="1"/>
  <c r="G223" i="1"/>
  <c r="H223" i="1" s="1"/>
  <c r="C223" i="1"/>
  <c r="HX222" i="1"/>
  <c r="HW222" i="1"/>
  <c r="HV222" i="1"/>
  <c r="HJ222" i="1"/>
  <c r="HD222" i="1"/>
  <c r="GE222" i="1"/>
  <c r="GD222" i="1"/>
  <c r="GC222" i="1"/>
  <c r="GB222" i="1"/>
  <c r="GA222" i="1"/>
  <c r="FZ222" i="1"/>
  <c r="FY222" i="1"/>
  <c r="FR222" i="1"/>
  <c r="FO222" i="1"/>
  <c r="FK222" i="1"/>
  <c r="ER222" i="1"/>
  <c r="EQ222" i="1"/>
  <c r="FF222" i="1" s="1"/>
  <c r="EP222" i="1"/>
  <c r="FC222" i="1" s="1"/>
  <c r="EO222" i="1"/>
  <c r="EL222" i="1"/>
  <c r="EI222" i="1"/>
  <c r="DW222" i="1"/>
  <c r="DV222" i="1"/>
  <c r="DT222" i="1"/>
  <c r="DL222" i="1"/>
  <c r="DI222" i="1"/>
  <c r="DH222" i="1"/>
  <c r="DG222" i="1"/>
  <c r="EN222" i="1" s="1"/>
  <c r="CT222" i="1"/>
  <c r="CS222" i="1"/>
  <c r="CQ222" i="1"/>
  <c r="CI222" i="1"/>
  <c r="CF222" i="1"/>
  <c r="CE222" i="1"/>
  <c r="CD222" i="1"/>
  <c r="CB222" i="1"/>
  <c r="CA222" i="1"/>
  <c r="FD222" i="1" s="1"/>
  <c r="BZ222" i="1"/>
  <c r="BY222" i="1"/>
  <c r="BX222" i="1"/>
  <c r="BW222" i="1"/>
  <c r="BV222" i="1"/>
  <c r="BU222" i="1"/>
  <c r="BT222" i="1"/>
  <c r="BS222" i="1"/>
  <c r="BR222" i="1"/>
  <c r="BJ222" i="1"/>
  <c r="BH222" i="1"/>
  <c r="BA222" i="1"/>
  <c r="FP222" i="1" s="1"/>
  <c r="AE222" i="1"/>
  <c r="J222" i="1"/>
  <c r="H222" i="1"/>
  <c r="G222" i="1"/>
  <c r="C222" i="1"/>
  <c r="HX221" i="1"/>
  <c r="HW221" i="1"/>
  <c r="HV221" i="1"/>
  <c r="HJ221" i="1"/>
  <c r="HD221" i="1"/>
  <c r="GE221" i="1"/>
  <c r="GD221" i="1"/>
  <c r="GC221" i="1"/>
  <c r="GB221" i="1"/>
  <c r="FY221" i="1"/>
  <c r="FP221" i="1"/>
  <c r="FO221" i="1"/>
  <c r="FF221" i="1"/>
  <c r="FB221" i="1"/>
  <c r="ER221" i="1"/>
  <c r="EK221" i="1"/>
  <c r="FA221" i="1" s="1"/>
  <c r="EI221" i="1"/>
  <c r="DW221" i="1"/>
  <c r="DL221" i="1"/>
  <c r="DI221" i="1"/>
  <c r="DH221" i="1"/>
  <c r="DG221" i="1"/>
  <c r="EQ221" i="1" s="1"/>
  <c r="FE221" i="1" s="1"/>
  <c r="CT221" i="1"/>
  <c r="CI221" i="1"/>
  <c r="CF221" i="1"/>
  <c r="CE221" i="1"/>
  <c r="CD221" i="1"/>
  <c r="CB221" i="1"/>
  <c r="BZ221" i="1"/>
  <c r="BY221" i="1"/>
  <c r="BX221" i="1"/>
  <c r="BW221" i="1"/>
  <c r="BV221" i="1"/>
  <c r="BU221" i="1"/>
  <c r="BT221" i="1"/>
  <c r="BS221" i="1"/>
  <c r="BR221" i="1"/>
  <c r="BH221" i="1"/>
  <c r="BB221" i="1"/>
  <c r="ET221" i="1" s="1"/>
  <c r="BA221" i="1"/>
  <c r="HU221" i="1" s="1"/>
  <c r="AE221" i="1"/>
  <c r="J221" i="1"/>
  <c r="G221" i="1"/>
  <c r="H221" i="1" s="1"/>
  <c r="C221" i="1"/>
  <c r="HX220" i="1"/>
  <c r="HV220" i="1"/>
  <c r="HJ220" i="1"/>
  <c r="HD220" i="1"/>
  <c r="HW220" i="1" s="1"/>
  <c r="GF220" i="1"/>
  <c r="GE220" i="1"/>
  <c r="GD220" i="1"/>
  <c r="GC220" i="1"/>
  <c r="GB220" i="1"/>
  <c r="FY220" i="1"/>
  <c r="FO220" i="1"/>
  <c r="ER220" i="1"/>
  <c r="DW220" i="1"/>
  <c r="DL220" i="1"/>
  <c r="DI220" i="1"/>
  <c r="DH220" i="1"/>
  <c r="DG220" i="1"/>
  <c r="CT220" i="1"/>
  <c r="CI220" i="1"/>
  <c r="CF220" i="1"/>
  <c r="CE220" i="1"/>
  <c r="CD220" i="1"/>
  <c r="CB220" i="1"/>
  <c r="BZ220" i="1"/>
  <c r="BY220" i="1"/>
  <c r="BW220" i="1"/>
  <c r="BX220" i="1" s="1"/>
  <c r="BV220" i="1"/>
  <c r="BU220" i="1"/>
  <c r="BT220" i="1"/>
  <c r="BR220" i="1"/>
  <c r="BH220" i="1"/>
  <c r="BA220" i="1"/>
  <c r="AE220" i="1"/>
  <c r="J220" i="1"/>
  <c r="H220" i="1"/>
  <c r="G220" i="1"/>
  <c r="C220" i="1"/>
  <c r="HX219" i="1"/>
  <c r="HV219" i="1"/>
  <c r="HJ219" i="1"/>
  <c r="HD219" i="1"/>
  <c r="HW219" i="1" s="1"/>
  <c r="GE219" i="1"/>
  <c r="GD219" i="1"/>
  <c r="GC219" i="1"/>
  <c r="GB219" i="1"/>
  <c r="FY219" i="1"/>
  <c r="FP219" i="1"/>
  <c r="FO219" i="1"/>
  <c r="FK219" i="1"/>
  <c r="ET219" i="1"/>
  <c r="ES219" i="1"/>
  <c r="ER219" i="1"/>
  <c r="DW219" i="1"/>
  <c r="DL219" i="1"/>
  <c r="DI219" i="1"/>
  <c r="DH219" i="1"/>
  <c r="DG219" i="1"/>
  <c r="CT219" i="1"/>
  <c r="CI219" i="1"/>
  <c r="CF219" i="1"/>
  <c r="CE219" i="1"/>
  <c r="CD219" i="1"/>
  <c r="CB219" i="1"/>
  <c r="BZ219" i="1"/>
  <c r="BY219" i="1"/>
  <c r="BX219" i="1"/>
  <c r="BW219" i="1"/>
  <c r="BV219" i="1"/>
  <c r="BU219" i="1"/>
  <c r="BT219" i="1"/>
  <c r="BS219" i="1"/>
  <c r="BR219" i="1"/>
  <c r="BH219" i="1"/>
  <c r="BB219" i="1"/>
  <c r="BA219" i="1"/>
  <c r="FR219" i="1" s="1"/>
  <c r="AE219" i="1"/>
  <c r="J219" i="1"/>
  <c r="G219" i="1"/>
  <c r="H219" i="1" s="1"/>
  <c r="C219" i="1"/>
  <c r="HX218" i="1"/>
  <c r="HW218" i="1"/>
  <c r="HV218" i="1"/>
  <c r="HJ218" i="1"/>
  <c r="HD218" i="1"/>
  <c r="GE218" i="1"/>
  <c r="GD218" i="1"/>
  <c r="GC218" i="1"/>
  <c r="GB218" i="1"/>
  <c r="GA218" i="1"/>
  <c r="FZ218" i="1"/>
  <c r="FY218" i="1"/>
  <c r="FR218" i="1"/>
  <c r="FO218" i="1"/>
  <c r="ER218" i="1"/>
  <c r="DW218" i="1"/>
  <c r="DL218" i="1"/>
  <c r="DI218" i="1"/>
  <c r="DH218" i="1"/>
  <c r="DG218" i="1"/>
  <c r="CT218" i="1"/>
  <c r="CI218" i="1"/>
  <c r="CF218" i="1"/>
  <c r="CE218" i="1"/>
  <c r="CD218" i="1"/>
  <c r="CB218" i="1"/>
  <c r="CA218" i="1"/>
  <c r="BZ218" i="1"/>
  <c r="BY218" i="1"/>
  <c r="BW218" i="1"/>
  <c r="BX218" i="1" s="1"/>
  <c r="BV218" i="1"/>
  <c r="BU218" i="1"/>
  <c r="BT218" i="1"/>
  <c r="BS218" i="1"/>
  <c r="BR218" i="1"/>
  <c r="BH218" i="1"/>
  <c r="BA218" i="1"/>
  <c r="FP218" i="1" s="1"/>
  <c r="AE218" i="1"/>
  <c r="J218" i="1"/>
  <c r="G218" i="1"/>
  <c r="H218" i="1" s="1"/>
  <c r="C218" i="1"/>
  <c r="HX217" i="1"/>
  <c r="HV217" i="1"/>
  <c r="HJ217" i="1"/>
  <c r="HD217" i="1"/>
  <c r="HW217" i="1" s="1"/>
  <c r="GF217" i="1"/>
  <c r="GE217" i="1"/>
  <c r="GD217" i="1"/>
  <c r="GC217" i="1"/>
  <c r="GB217" i="1"/>
  <c r="FY217" i="1"/>
  <c r="FO217" i="1"/>
  <c r="ER217" i="1"/>
  <c r="EQ217" i="1"/>
  <c r="FE217" i="1" s="1"/>
  <c r="EL217" i="1"/>
  <c r="EI217" i="1"/>
  <c r="DW217" i="1"/>
  <c r="DL217" i="1"/>
  <c r="DI217" i="1"/>
  <c r="DH217" i="1"/>
  <c r="DG217" i="1"/>
  <c r="EK217" i="1" s="1"/>
  <c r="CT217" i="1"/>
  <c r="CI217" i="1"/>
  <c r="CF217" i="1"/>
  <c r="CE217" i="1"/>
  <c r="CD217" i="1"/>
  <c r="CB217" i="1"/>
  <c r="FF217" i="1" s="1"/>
  <c r="BZ217" i="1"/>
  <c r="BY217" i="1"/>
  <c r="BX217" i="1"/>
  <c r="BW217" i="1"/>
  <c r="BV217" i="1"/>
  <c r="BU217" i="1"/>
  <c r="BT217" i="1"/>
  <c r="BR217" i="1"/>
  <c r="BH217" i="1"/>
  <c r="BB217" i="1"/>
  <c r="ET217" i="1" s="1"/>
  <c r="BA217" i="1"/>
  <c r="AE217" i="1"/>
  <c r="J217" i="1"/>
  <c r="G217" i="1"/>
  <c r="H217" i="1" s="1"/>
  <c r="C217" i="1"/>
  <c r="HX216" i="1"/>
  <c r="HW216" i="1"/>
  <c r="HV216" i="1"/>
  <c r="HJ216" i="1"/>
  <c r="HD216" i="1"/>
  <c r="GE216" i="1"/>
  <c r="GD216" i="1"/>
  <c r="GC216" i="1"/>
  <c r="GB216" i="1"/>
  <c r="FY216" i="1"/>
  <c r="FO216" i="1"/>
  <c r="ES216" i="1"/>
  <c r="ER216" i="1"/>
  <c r="EQ216" i="1"/>
  <c r="FE216" i="1" s="1"/>
  <c r="DW216" i="1"/>
  <c r="DL216" i="1"/>
  <c r="DI216" i="1"/>
  <c r="DH216" i="1"/>
  <c r="DG216" i="1"/>
  <c r="CT216" i="1"/>
  <c r="CI216" i="1"/>
  <c r="CF216" i="1"/>
  <c r="CE216" i="1"/>
  <c r="CD216" i="1"/>
  <c r="CB216" i="1"/>
  <c r="BZ216" i="1"/>
  <c r="BY216" i="1"/>
  <c r="BW216" i="1"/>
  <c r="BX216" i="1" s="1"/>
  <c r="BV216" i="1"/>
  <c r="BU216" i="1"/>
  <c r="BT216" i="1"/>
  <c r="BR216" i="1"/>
  <c r="BH216" i="1"/>
  <c r="BA216" i="1"/>
  <c r="FR216" i="1" s="1"/>
  <c r="AE216" i="1"/>
  <c r="J216" i="1"/>
  <c r="G216" i="1"/>
  <c r="H216" i="1" s="1"/>
  <c r="C216" i="1"/>
  <c r="HX215" i="1"/>
  <c r="HW215" i="1"/>
  <c r="HV215" i="1"/>
  <c r="HU215" i="1"/>
  <c r="HJ215" i="1"/>
  <c r="HD215" i="1"/>
  <c r="GE215" i="1"/>
  <c r="GD215" i="1"/>
  <c r="GC215" i="1"/>
  <c r="GB215" i="1"/>
  <c r="GA215" i="1"/>
  <c r="FZ215" i="1"/>
  <c r="FY215" i="1"/>
  <c r="FR215" i="1"/>
  <c r="FP215" i="1"/>
  <c r="FO215" i="1"/>
  <c r="FK215" i="1"/>
  <c r="ET215" i="1"/>
  <c r="ES215" i="1"/>
  <c r="ER215" i="1"/>
  <c r="EP215" i="1"/>
  <c r="FD215" i="1" s="1"/>
  <c r="EN215" i="1"/>
  <c r="DW215" i="1"/>
  <c r="DV215" i="1"/>
  <c r="DT215" i="1"/>
  <c r="DL215" i="1"/>
  <c r="DI215" i="1"/>
  <c r="DH215" i="1"/>
  <c r="DG215" i="1"/>
  <c r="EQ215" i="1" s="1"/>
  <c r="CT215" i="1"/>
  <c r="CS215" i="1"/>
  <c r="CQ215" i="1"/>
  <c r="CI215" i="1"/>
  <c r="CF215" i="1"/>
  <c r="CE215" i="1"/>
  <c r="CD215" i="1"/>
  <c r="EO215" i="1" s="1"/>
  <c r="CB215" i="1"/>
  <c r="CA215" i="1"/>
  <c r="BZ215" i="1"/>
  <c r="BY215" i="1"/>
  <c r="BW215" i="1"/>
  <c r="BX215" i="1" s="1"/>
  <c r="BV215" i="1"/>
  <c r="BU215" i="1"/>
  <c r="BT215" i="1"/>
  <c r="BS215" i="1"/>
  <c r="BR215" i="1"/>
  <c r="BH215" i="1"/>
  <c r="BJ215" i="1" s="1"/>
  <c r="BB215" i="1"/>
  <c r="BA215" i="1"/>
  <c r="GF215" i="1" s="1"/>
  <c r="AE215" i="1"/>
  <c r="J215" i="1"/>
  <c r="G215" i="1"/>
  <c r="H215" i="1" s="1"/>
  <c r="C215" i="1"/>
  <c r="FO214" i="1"/>
  <c r="EU214" i="1"/>
  <c r="DW214" i="1"/>
  <c r="DH214" i="1"/>
  <c r="DG214" i="1"/>
  <c r="CF214" i="1"/>
  <c r="CE214" i="1"/>
  <c r="CD214" i="1"/>
  <c r="CB214" i="1"/>
  <c r="BZ214" i="1"/>
  <c r="BY214" i="1"/>
  <c r="BX214" i="1"/>
  <c r="BW214" i="1"/>
  <c r="BV214" i="1"/>
  <c r="BU214" i="1"/>
  <c r="BT214" i="1"/>
  <c r="BS214" i="1"/>
  <c r="BR214" i="1"/>
  <c r="BH214" i="1"/>
  <c r="BB214" i="1"/>
  <c r="BA214" i="1"/>
  <c r="AE214" i="1"/>
  <c r="J214" i="1"/>
  <c r="G214" i="1"/>
  <c r="H214" i="1" s="1"/>
  <c r="C214" i="1"/>
  <c r="HX213" i="1"/>
  <c r="HW213" i="1"/>
  <c r="HV213" i="1"/>
  <c r="HJ213" i="1"/>
  <c r="HD213" i="1"/>
  <c r="GF213" i="1"/>
  <c r="GE213" i="1"/>
  <c r="GD213" i="1"/>
  <c r="GC213" i="1"/>
  <c r="GB213" i="1"/>
  <c r="FY213" i="1"/>
  <c r="FR213" i="1"/>
  <c r="FP213" i="1"/>
  <c r="FO213" i="1"/>
  <c r="FE213" i="1"/>
  <c r="EZ213" i="1"/>
  <c r="ET213" i="1"/>
  <c r="ES213" i="1"/>
  <c r="EU213" i="1" s="1"/>
  <c r="EV213" i="1" s="1"/>
  <c r="ER213" i="1"/>
  <c r="EQ213" i="1"/>
  <c r="EL213" i="1"/>
  <c r="EK213" i="1"/>
  <c r="FA213" i="1" s="1"/>
  <c r="EJ213" i="1"/>
  <c r="EY213" i="1" s="1"/>
  <c r="EI213" i="1"/>
  <c r="DW213" i="1"/>
  <c r="DL213" i="1"/>
  <c r="DI213" i="1"/>
  <c r="DH213" i="1"/>
  <c r="DG213" i="1"/>
  <c r="CD213" i="1"/>
  <c r="CB213" i="1"/>
  <c r="FF213" i="1" s="1"/>
  <c r="BZ213" i="1"/>
  <c r="BY213" i="1"/>
  <c r="BX213" i="1"/>
  <c r="BW213" i="1"/>
  <c r="BV213" i="1"/>
  <c r="FB213" i="1" s="1"/>
  <c r="BU213" i="1"/>
  <c r="BT213" i="1"/>
  <c r="BS213" i="1"/>
  <c r="BR213" i="1"/>
  <c r="BH213" i="1"/>
  <c r="BB213" i="1"/>
  <c r="BA213" i="1"/>
  <c r="FK213" i="1" s="1"/>
  <c r="AE213" i="1"/>
  <c r="J213" i="1"/>
  <c r="G213" i="1"/>
  <c r="H213" i="1" s="1"/>
  <c r="C213" i="1"/>
  <c r="HX212" i="1"/>
  <c r="HW212" i="1"/>
  <c r="HV212" i="1"/>
  <c r="HJ212" i="1"/>
  <c r="HD212" i="1"/>
  <c r="GF212" i="1"/>
  <c r="GE212" i="1"/>
  <c r="GD212" i="1"/>
  <c r="GC212" i="1"/>
  <c r="GB212" i="1"/>
  <c r="FY212" i="1"/>
  <c r="FR212" i="1"/>
  <c r="FO212" i="1"/>
  <c r="FK212" i="1"/>
  <c r="FF212" i="1"/>
  <c r="FE212" i="1"/>
  <c r="ES212" i="1"/>
  <c r="ER212" i="1"/>
  <c r="EQ212" i="1"/>
  <c r="EL212" i="1"/>
  <c r="EK212" i="1"/>
  <c r="FB212" i="1" s="1"/>
  <c r="EJ212" i="1"/>
  <c r="EI212" i="1"/>
  <c r="DW212" i="1"/>
  <c r="DL212" i="1"/>
  <c r="DI212" i="1"/>
  <c r="DH212" i="1"/>
  <c r="DG212" i="1"/>
  <c r="CD212" i="1"/>
  <c r="CB212" i="1"/>
  <c r="BZ212" i="1"/>
  <c r="BY212" i="1"/>
  <c r="BX212" i="1"/>
  <c r="BW212" i="1"/>
  <c r="BV212" i="1"/>
  <c r="EU212" i="1" s="1"/>
  <c r="EV212" i="1" s="1"/>
  <c r="BU212" i="1"/>
  <c r="EZ212" i="1" s="1"/>
  <c r="BT212" i="1"/>
  <c r="BS212" i="1"/>
  <c r="BR212" i="1"/>
  <c r="BH212" i="1"/>
  <c r="BB212" i="1"/>
  <c r="ET212" i="1" s="1"/>
  <c r="BA212" i="1"/>
  <c r="HU212" i="1" s="1"/>
  <c r="AE212" i="1"/>
  <c r="J212" i="1"/>
  <c r="G212" i="1"/>
  <c r="H212" i="1" s="1"/>
  <c r="C212" i="1"/>
  <c r="HX211" i="1"/>
  <c r="HW211" i="1"/>
  <c r="HV211" i="1"/>
  <c r="HJ211" i="1"/>
  <c r="HD211" i="1"/>
  <c r="GE211" i="1"/>
  <c r="GD211" i="1"/>
  <c r="GC211" i="1"/>
  <c r="GB211" i="1"/>
  <c r="GA211" i="1"/>
  <c r="FZ211" i="1"/>
  <c r="FY211" i="1"/>
  <c r="FO211" i="1"/>
  <c r="FD211" i="1"/>
  <c r="FA211" i="1"/>
  <c r="EZ211" i="1"/>
  <c r="EV211" i="1"/>
  <c r="EU211" i="1"/>
  <c r="ES211" i="1"/>
  <c r="ER211" i="1"/>
  <c r="EQ211" i="1"/>
  <c r="FE211" i="1" s="1"/>
  <c r="EP211" i="1"/>
  <c r="EO211" i="1"/>
  <c r="EN211" i="1"/>
  <c r="EM211" i="1"/>
  <c r="EX211" i="1" s="1"/>
  <c r="EL211" i="1"/>
  <c r="EK211" i="1"/>
  <c r="EJ211" i="1"/>
  <c r="EY211" i="1" s="1"/>
  <c r="EI211" i="1"/>
  <c r="DW211" i="1"/>
  <c r="DL211" i="1"/>
  <c r="DI211" i="1"/>
  <c r="DH211" i="1"/>
  <c r="DG211" i="1"/>
  <c r="CD211" i="1"/>
  <c r="CB211" i="1"/>
  <c r="FF211" i="1" s="1"/>
  <c r="CA211" i="1"/>
  <c r="FC211" i="1" s="1"/>
  <c r="BZ211" i="1"/>
  <c r="BY211" i="1"/>
  <c r="BX211" i="1"/>
  <c r="BW211" i="1"/>
  <c r="BV211" i="1"/>
  <c r="FB211" i="1" s="1"/>
  <c r="BU211" i="1"/>
  <c r="BT211" i="1"/>
  <c r="BS211" i="1"/>
  <c r="BR211" i="1"/>
  <c r="BH211" i="1"/>
  <c r="BB211" i="1"/>
  <c r="ET211" i="1" s="1"/>
  <c r="BA211" i="1"/>
  <c r="FR211" i="1" s="1"/>
  <c r="AE211" i="1"/>
  <c r="J211" i="1"/>
  <c r="G211" i="1"/>
  <c r="H211" i="1" s="1"/>
  <c r="C211" i="1"/>
  <c r="HX210" i="1"/>
  <c r="HW210" i="1"/>
  <c r="HV210" i="1"/>
  <c r="HJ210" i="1"/>
  <c r="GE210" i="1"/>
  <c r="GD210" i="1"/>
  <c r="GC210" i="1"/>
  <c r="GB210" i="1"/>
  <c r="FY210" i="1"/>
  <c r="FO210" i="1"/>
  <c r="EY210" i="1"/>
  <c r="EX210" i="1"/>
  <c r="EW210" i="1"/>
  <c r="ES210" i="1"/>
  <c r="EU210" i="1" s="1"/>
  <c r="EV210" i="1" s="1"/>
  <c r="ER210" i="1"/>
  <c r="EQ210" i="1"/>
  <c r="FE210" i="1" s="1"/>
  <c r="EO210" i="1"/>
  <c r="EN210" i="1"/>
  <c r="EM210" i="1"/>
  <c r="EL210" i="1"/>
  <c r="EK210" i="1"/>
  <c r="FB210" i="1" s="1"/>
  <c r="EJ210" i="1"/>
  <c r="EZ210" i="1" s="1"/>
  <c r="EI210" i="1"/>
  <c r="DW210" i="1"/>
  <c r="DL210" i="1"/>
  <c r="DI210" i="1"/>
  <c r="DH210" i="1"/>
  <c r="DG210" i="1"/>
  <c r="CD210" i="1"/>
  <c r="CB210" i="1"/>
  <c r="FF210" i="1" s="1"/>
  <c r="BZ210" i="1"/>
  <c r="BY210" i="1"/>
  <c r="BW210" i="1"/>
  <c r="BX210" i="1" s="1"/>
  <c r="BV210" i="1"/>
  <c r="BU210" i="1"/>
  <c r="BT210" i="1"/>
  <c r="BR210" i="1"/>
  <c r="BH210" i="1"/>
  <c r="BA210" i="1"/>
  <c r="AE210" i="1"/>
  <c r="J210" i="1"/>
  <c r="H210" i="1"/>
  <c r="G210" i="1"/>
  <c r="C210" i="1"/>
  <c r="HX209" i="1"/>
  <c r="HW209" i="1"/>
  <c r="HV209" i="1"/>
  <c r="HJ209" i="1"/>
  <c r="GF209" i="1"/>
  <c r="GE209" i="1"/>
  <c r="GD209" i="1"/>
  <c r="GC209" i="1"/>
  <c r="GB209" i="1"/>
  <c r="FY209" i="1"/>
  <c r="FO209" i="1"/>
  <c r="FK209" i="1"/>
  <c r="FA209" i="1"/>
  <c r="EX209" i="1"/>
  <c r="ET209" i="1"/>
  <c r="ES209" i="1"/>
  <c r="EU209" i="1" s="1"/>
  <c r="EV209" i="1" s="1"/>
  <c r="ER209" i="1"/>
  <c r="EQ209" i="1"/>
  <c r="EO209" i="1"/>
  <c r="EN209" i="1"/>
  <c r="EM209" i="1"/>
  <c r="EW209" i="1" s="1"/>
  <c r="EL209" i="1"/>
  <c r="EK209" i="1"/>
  <c r="EJ209" i="1"/>
  <c r="EY209" i="1" s="1"/>
  <c r="EI209" i="1"/>
  <c r="DW209" i="1"/>
  <c r="DL209" i="1"/>
  <c r="DI209" i="1"/>
  <c r="DH209" i="1"/>
  <c r="DG209" i="1"/>
  <c r="CD209" i="1"/>
  <c r="CB209" i="1"/>
  <c r="FF209" i="1" s="1"/>
  <c r="BZ209" i="1"/>
  <c r="BY209" i="1"/>
  <c r="BX209" i="1"/>
  <c r="BW209" i="1"/>
  <c r="BV209" i="1"/>
  <c r="FB209" i="1" s="1"/>
  <c r="BU209" i="1"/>
  <c r="EZ209" i="1" s="1"/>
  <c r="BT209" i="1"/>
  <c r="BS209" i="1"/>
  <c r="BR209" i="1"/>
  <c r="BH209" i="1"/>
  <c r="BB209" i="1"/>
  <c r="BA209" i="1"/>
  <c r="FR209" i="1" s="1"/>
  <c r="AE209" i="1"/>
  <c r="J209" i="1"/>
  <c r="G209" i="1"/>
  <c r="H209" i="1" s="1"/>
  <c r="C209" i="1"/>
  <c r="HX208" i="1"/>
  <c r="HW208" i="1"/>
  <c r="HV208" i="1"/>
  <c r="HJ208" i="1"/>
  <c r="GE208" i="1"/>
  <c r="GD208" i="1"/>
  <c r="GC208" i="1"/>
  <c r="GB208" i="1"/>
  <c r="GA208" i="1"/>
  <c r="FZ208" i="1"/>
  <c r="FY208" i="1"/>
  <c r="FO208" i="1"/>
  <c r="FF208" i="1"/>
  <c r="FE208" i="1"/>
  <c r="EX208" i="1"/>
  <c r="ES208" i="1"/>
  <c r="EU208" i="1" s="1"/>
  <c r="EV208" i="1" s="1"/>
  <c r="ER208" i="1"/>
  <c r="EQ208" i="1"/>
  <c r="EP208" i="1"/>
  <c r="FD208" i="1" s="1"/>
  <c r="EO208" i="1"/>
  <c r="EN208" i="1"/>
  <c r="EM208" i="1"/>
  <c r="EL208" i="1"/>
  <c r="EK208" i="1"/>
  <c r="FA208" i="1" s="1"/>
  <c r="EJ208" i="1"/>
  <c r="EY208" i="1" s="1"/>
  <c r="EI208" i="1"/>
  <c r="DW208" i="1"/>
  <c r="DL208" i="1"/>
  <c r="DI208" i="1"/>
  <c r="DH208" i="1"/>
  <c r="DG208" i="1"/>
  <c r="CD208" i="1"/>
  <c r="CB208" i="1"/>
  <c r="CA208" i="1"/>
  <c r="BZ208" i="1"/>
  <c r="BY208" i="1"/>
  <c r="EW208" i="1" s="1"/>
  <c r="BX208" i="1"/>
  <c r="BW208" i="1"/>
  <c r="BV208" i="1"/>
  <c r="FB208" i="1" s="1"/>
  <c r="BU208" i="1"/>
  <c r="EZ208" i="1" s="1"/>
  <c r="BT208" i="1"/>
  <c r="BR208" i="1"/>
  <c r="BH208" i="1"/>
  <c r="BJ208" i="1" s="1"/>
  <c r="BA208" i="1"/>
  <c r="AE208" i="1"/>
  <c r="J208" i="1"/>
  <c r="G208" i="1"/>
  <c r="H208" i="1" s="1"/>
  <c r="C208" i="1"/>
  <c r="HX207" i="1"/>
  <c r="HW207" i="1"/>
  <c r="HV207" i="1"/>
  <c r="HJ207" i="1"/>
  <c r="GE207" i="1"/>
  <c r="GD207" i="1"/>
  <c r="GC207" i="1"/>
  <c r="GB207" i="1"/>
  <c r="FY207" i="1"/>
  <c r="FR207" i="1"/>
  <c r="FO207" i="1"/>
  <c r="EW207" i="1"/>
  <c r="ES207" i="1"/>
  <c r="ER207" i="1"/>
  <c r="EN207" i="1"/>
  <c r="EM207" i="1"/>
  <c r="EL207" i="1"/>
  <c r="EI207" i="1"/>
  <c r="DW207" i="1"/>
  <c r="DL207" i="1"/>
  <c r="DI207" i="1"/>
  <c r="DH207" i="1"/>
  <c r="DG207" i="1"/>
  <c r="EQ207" i="1" s="1"/>
  <c r="FE207" i="1" s="1"/>
  <c r="CT207" i="1"/>
  <c r="CI207" i="1"/>
  <c r="CF207" i="1"/>
  <c r="CE207" i="1"/>
  <c r="CD207" i="1"/>
  <c r="CB207" i="1"/>
  <c r="FF207" i="1" s="1"/>
  <c r="BZ207" i="1"/>
  <c r="BY207" i="1"/>
  <c r="EX207" i="1" s="1"/>
  <c r="BW207" i="1"/>
  <c r="BX207" i="1" s="1"/>
  <c r="BV207" i="1"/>
  <c r="BU207" i="1"/>
  <c r="BT207" i="1"/>
  <c r="BR207" i="1"/>
  <c r="BH207" i="1"/>
  <c r="BA207" i="1"/>
  <c r="AE207" i="1"/>
  <c r="J207" i="1"/>
  <c r="G207" i="1"/>
  <c r="H207" i="1" s="1"/>
  <c r="C207" i="1"/>
  <c r="HX206" i="1"/>
  <c r="HW206" i="1"/>
  <c r="HV206" i="1"/>
  <c r="HJ206" i="1"/>
  <c r="GE206" i="1"/>
  <c r="GD206" i="1"/>
  <c r="GC206" i="1"/>
  <c r="GB206" i="1"/>
  <c r="FY206" i="1"/>
  <c r="FO206" i="1"/>
  <c r="EW206" i="1"/>
  <c r="ER206" i="1"/>
  <c r="EN206" i="1"/>
  <c r="EM206" i="1"/>
  <c r="EL206" i="1"/>
  <c r="EI206" i="1"/>
  <c r="DW206" i="1"/>
  <c r="DL206" i="1"/>
  <c r="DI206" i="1"/>
  <c r="DH206" i="1"/>
  <c r="DG206" i="1"/>
  <c r="EQ206" i="1" s="1"/>
  <c r="FE206" i="1" s="1"/>
  <c r="CT206" i="1"/>
  <c r="CI206" i="1"/>
  <c r="CF206" i="1"/>
  <c r="CE206" i="1"/>
  <c r="CD206" i="1"/>
  <c r="CB206" i="1"/>
  <c r="BZ206" i="1"/>
  <c r="BY206" i="1"/>
  <c r="EX206" i="1" s="1"/>
  <c r="BX206" i="1"/>
  <c r="BW206" i="1"/>
  <c r="BV206" i="1"/>
  <c r="BU206" i="1"/>
  <c r="BT206" i="1"/>
  <c r="BR206" i="1"/>
  <c r="BH206" i="1"/>
  <c r="BA206" i="1"/>
  <c r="AE206" i="1"/>
  <c r="J206" i="1"/>
  <c r="G206" i="1"/>
  <c r="H206" i="1" s="1"/>
  <c r="C206" i="1"/>
  <c r="HX205" i="1"/>
  <c r="HW205" i="1"/>
  <c r="HV205" i="1"/>
  <c r="HJ205" i="1"/>
  <c r="GE205" i="1"/>
  <c r="GD205" i="1"/>
  <c r="GC205" i="1"/>
  <c r="GB205" i="1"/>
  <c r="FY205" i="1"/>
  <c r="FR205" i="1"/>
  <c r="FO205" i="1"/>
  <c r="EW205" i="1"/>
  <c r="ER205" i="1"/>
  <c r="EN205" i="1"/>
  <c r="EM205" i="1"/>
  <c r="EL205" i="1"/>
  <c r="EI205" i="1"/>
  <c r="DW205" i="1"/>
  <c r="DL205" i="1"/>
  <c r="DI205" i="1"/>
  <c r="DH205" i="1"/>
  <c r="DG205" i="1"/>
  <c r="EQ205" i="1" s="1"/>
  <c r="FE205" i="1" s="1"/>
  <c r="CT205" i="1"/>
  <c r="CI205" i="1"/>
  <c r="CF205" i="1"/>
  <c r="CE205" i="1"/>
  <c r="CD205" i="1"/>
  <c r="CB205" i="1"/>
  <c r="BZ205" i="1"/>
  <c r="BY205" i="1"/>
  <c r="EX205" i="1" s="1"/>
  <c r="BX205" i="1"/>
  <c r="BW205" i="1"/>
  <c r="BV205" i="1"/>
  <c r="BU205" i="1"/>
  <c r="BT205" i="1"/>
  <c r="BR205" i="1"/>
  <c r="BH205" i="1"/>
  <c r="BA205" i="1"/>
  <c r="AE205" i="1"/>
  <c r="J205" i="1"/>
  <c r="G205" i="1"/>
  <c r="H205" i="1" s="1"/>
  <c r="C205" i="1"/>
  <c r="HX204" i="1"/>
  <c r="HW204" i="1"/>
  <c r="HV204" i="1"/>
  <c r="HU204" i="1"/>
  <c r="HJ204" i="1"/>
  <c r="GX204" i="1"/>
  <c r="GW204" i="1"/>
  <c r="GS204" i="1"/>
  <c r="GF204" i="1"/>
  <c r="GE204" i="1"/>
  <c r="GD204" i="1"/>
  <c r="GC204" i="1"/>
  <c r="GB204" i="1"/>
  <c r="GA204" i="1"/>
  <c r="FZ204" i="1"/>
  <c r="FY204" i="1"/>
  <c r="FO204" i="1"/>
  <c r="FB204" i="1"/>
  <c r="FA204" i="1"/>
  <c r="EZ204" i="1"/>
  <c r="ER204" i="1"/>
  <c r="EL204" i="1"/>
  <c r="EK204" i="1"/>
  <c r="EJ204" i="1"/>
  <c r="EY204" i="1" s="1"/>
  <c r="DW204" i="1"/>
  <c r="DL204" i="1"/>
  <c r="DI204" i="1"/>
  <c r="DH204" i="1"/>
  <c r="DG204" i="1"/>
  <c r="EQ204" i="1" s="1"/>
  <c r="FE204" i="1" s="1"/>
  <c r="CT204" i="1"/>
  <c r="CI204" i="1"/>
  <c r="CF204" i="1"/>
  <c r="CE204" i="1"/>
  <c r="CD204" i="1"/>
  <c r="EI204" i="1" s="1"/>
  <c r="CB204" i="1"/>
  <c r="CA204" i="1"/>
  <c r="BZ204" i="1"/>
  <c r="BY204" i="1"/>
  <c r="BX204" i="1"/>
  <c r="BW204" i="1"/>
  <c r="BV204" i="1"/>
  <c r="BU204" i="1"/>
  <c r="BT204" i="1"/>
  <c r="BS204" i="1"/>
  <c r="BR204" i="1"/>
  <c r="BH204" i="1"/>
  <c r="BB204" i="1"/>
  <c r="ET204" i="1" s="1"/>
  <c r="BA204" i="1"/>
  <c r="FR204" i="1" s="1"/>
  <c r="AE204" i="1"/>
  <c r="J204" i="1"/>
  <c r="G204" i="1"/>
  <c r="H204" i="1" s="1"/>
  <c r="C204" i="1"/>
  <c r="HX203" i="1"/>
  <c r="HW203" i="1"/>
  <c r="HV203" i="1"/>
  <c r="HJ203" i="1"/>
  <c r="GX203" i="1"/>
  <c r="GW203" i="1"/>
  <c r="GS203" i="1"/>
  <c r="GF203" i="1"/>
  <c r="GE203" i="1"/>
  <c r="GD203" i="1"/>
  <c r="GC203" i="1"/>
  <c r="GB203" i="1"/>
  <c r="FY203" i="1"/>
  <c r="FR203" i="1"/>
  <c r="FP203" i="1"/>
  <c r="FO203" i="1"/>
  <c r="ER203" i="1"/>
  <c r="EQ203" i="1"/>
  <c r="FE203" i="1" s="1"/>
  <c r="DW203" i="1"/>
  <c r="DL203" i="1"/>
  <c r="DI203" i="1"/>
  <c r="DH203" i="1"/>
  <c r="DG203" i="1"/>
  <c r="EN203" i="1" s="1"/>
  <c r="CT203" i="1"/>
  <c r="CI203" i="1"/>
  <c r="CF203" i="1"/>
  <c r="CE203" i="1"/>
  <c r="CD203" i="1"/>
  <c r="EO203" i="1" s="1"/>
  <c r="CB203" i="1"/>
  <c r="BZ203" i="1"/>
  <c r="BY203" i="1"/>
  <c r="BX203" i="1"/>
  <c r="BW203" i="1"/>
  <c r="BV203" i="1"/>
  <c r="BU203" i="1"/>
  <c r="BT203" i="1"/>
  <c r="BR203" i="1"/>
  <c r="BH203" i="1"/>
  <c r="BA203" i="1"/>
  <c r="FK203" i="1" s="1"/>
  <c r="AE203" i="1"/>
  <c r="J203" i="1"/>
  <c r="H203" i="1"/>
  <c r="G203" i="1"/>
  <c r="C203" i="1"/>
  <c r="HX202" i="1"/>
  <c r="HW202" i="1"/>
  <c r="HV202" i="1"/>
  <c r="HJ202" i="1"/>
  <c r="GX202" i="1"/>
  <c r="GW202" i="1"/>
  <c r="GT202" i="1"/>
  <c r="GS202" i="1"/>
  <c r="GE202" i="1"/>
  <c r="GD202" i="1"/>
  <c r="GC202" i="1"/>
  <c r="GB202" i="1"/>
  <c r="FY202" i="1"/>
  <c r="FR202" i="1"/>
  <c r="FP202" i="1"/>
  <c r="FO202" i="1"/>
  <c r="EZ202" i="1"/>
  <c r="EW202" i="1"/>
  <c r="ER202" i="1"/>
  <c r="EQ202" i="1"/>
  <c r="FE202" i="1" s="1"/>
  <c r="EO202" i="1"/>
  <c r="EN202" i="1"/>
  <c r="EM202" i="1"/>
  <c r="EL202" i="1"/>
  <c r="EK202" i="1"/>
  <c r="FA202" i="1" s="1"/>
  <c r="EJ202" i="1"/>
  <c r="EY202" i="1" s="1"/>
  <c r="EI202" i="1"/>
  <c r="CT202" i="1"/>
  <c r="CI202" i="1"/>
  <c r="CF202" i="1"/>
  <c r="CE202" i="1"/>
  <c r="CD202" i="1"/>
  <c r="CB202" i="1"/>
  <c r="FF202" i="1" s="1"/>
  <c r="BZ202" i="1"/>
  <c r="BY202" i="1"/>
  <c r="EX202" i="1" s="1"/>
  <c r="BX202" i="1"/>
  <c r="BW202" i="1"/>
  <c r="BV202" i="1"/>
  <c r="FB202" i="1" s="1"/>
  <c r="BU202" i="1"/>
  <c r="BT202" i="1"/>
  <c r="BR202" i="1"/>
  <c r="BH202" i="1"/>
  <c r="BA202" i="1"/>
  <c r="ES202" i="1" s="1"/>
  <c r="EU202" i="1" s="1"/>
  <c r="EV202" i="1" s="1"/>
  <c r="AE202" i="1"/>
  <c r="J202" i="1"/>
  <c r="H202" i="1"/>
  <c r="G202" i="1"/>
  <c r="C202" i="1"/>
  <c r="HX201" i="1"/>
  <c r="HW201" i="1"/>
  <c r="HV201" i="1"/>
  <c r="HJ201" i="1"/>
  <c r="GX201" i="1"/>
  <c r="GW201" i="1"/>
  <c r="GT201" i="1"/>
  <c r="GS201" i="1"/>
  <c r="GE201" i="1"/>
  <c r="GD201" i="1"/>
  <c r="GC201" i="1"/>
  <c r="GB201" i="1"/>
  <c r="GA201" i="1"/>
  <c r="FZ201" i="1"/>
  <c r="FY201" i="1"/>
  <c r="FR201" i="1"/>
  <c r="FO201" i="1"/>
  <c r="FK201" i="1"/>
  <c r="FD201" i="1"/>
  <c r="EZ201" i="1"/>
  <c r="EY201" i="1"/>
  <c r="ER201" i="1"/>
  <c r="EQ201" i="1"/>
  <c r="FE201" i="1" s="1"/>
  <c r="EP201" i="1"/>
  <c r="FC201" i="1" s="1"/>
  <c r="EO201" i="1"/>
  <c r="EN201" i="1"/>
  <c r="EM201" i="1"/>
  <c r="EL201" i="1"/>
  <c r="EK201" i="1"/>
  <c r="FA201" i="1" s="1"/>
  <c r="EJ201" i="1"/>
  <c r="EI201" i="1"/>
  <c r="CT201" i="1"/>
  <c r="CS201" i="1"/>
  <c r="CQ201" i="1"/>
  <c r="CI201" i="1"/>
  <c r="CF201" i="1"/>
  <c r="CE201" i="1"/>
  <c r="CD201" i="1"/>
  <c r="CB201" i="1"/>
  <c r="FF201" i="1" s="1"/>
  <c r="CA201" i="1"/>
  <c r="BZ201" i="1"/>
  <c r="BY201" i="1"/>
  <c r="EX201" i="1" s="1"/>
  <c r="BW201" i="1"/>
  <c r="BX201" i="1" s="1"/>
  <c r="BV201" i="1"/>
  <c r="BU201" i="1"/>
  <c r="BT201" i="1"/>
  <c r="BS201" i="1"/>
  <c r="BR201" i="1"/>
  <c r="BJ201" i="1"/>
  <c r="BH201" i="1"/>
  <c r="BB201" i="1"/>
  <c r="ET201" i="1" s="1"/>
  <c r="BA201" i="1"/>
  <c r="HU201" i="1" s="1"/>
  <c r="AE201" i="1"/>
  <c r="J201" i="1"/>
  <c r="G201" i="1"/>
  <c r="H201" i="1" s="1"/>
  <c r="C201" i="1"/>
  <c r="HX200" i="1"/>
  <c r="HW200" i="1"/>
  <c r="HV200" i="1"/>
  <c r="HU200" i="1"/>
  <c r="HJ200" i="1"/>
  <c r="GX200" i="1"/>
  <c r="GW200" i="1"/>
  <c r="GT200" i="1"/>
  <c r="GS200" i="1"/>
  <c r="GR200" i="1"/>
  <c r="GE200" i="1"/>
  <c r="GD200" i="1"/>
  <c r="GC200" i="1"/>
  <c r="GB200" i="1"/>
  <c r="FY200" i="1"/>
  <c r="FO200" i="1"/>
  <c r="FK200" i="1"/>
  <c r="FF200" i="1"/>
  <c r="ES200" i="1"/>
  <c r="ER200" i="1"/>
  <c r="EQ200" i="1"/>
  <c r="FE200" i="1" s="1"/>
  <c r="EO200" i="1"/>
  <c r="EN200" i="1"/>
  <c r="EM200" i="1"/>
  <c r="EW200" i="1" s="1"/>
  <c r="EL200" i="1"/>
  <c r="EK200" i="1"/>
  <c r="EJ200" i="1"/>
  <c r="EI200" i="1"/>
  <c r="CT200" i="1"/>
  <c r="CI200" i="1"/>
  <c r="CF200" i="1"/>
  <c r="CE200" i="1"/>
  <c r="CD200" i="1"/>
  <c r="CB200" i="1"/>
  <c r="BZ200" i="1"/>
  <c r="BY200" i="1"/>
  <c r="BW200" i="1"/>
  <c r="BX200" i="1" s="1"/>
  <c r="BV200" i="1"/>
  <c r="BU200" i="1"/>
  <c r="EZ200" i="1" s="1"/>
  <c r="BT200" i="1"/>
  <c r="BS200" i="1"/>
  <c r="BR200" i="1"/>
  <c r="BH200" i="1"/>
  <c r="BB200" i="1"/>
  <c r="ET200" i="1" s="1"/>
  <c r="BA200" i="1"/>
  <c r="GF200" i="1" s="1"/>
  <c r="AE200" i="1"/>
  <c r="J200" i="1"/>
  <c r="G200" i="1"/>
  <c r="H200" i="1" s="1"/>
  <c r="C200" i="1"/>
  <c r="HX199" i="1"/>
  <c r="HW199" i="1"/>
  <c r="HV199" i="1"/>
  <c r="HU199" i="1"/>
  <c r="HJ199" i="1"/>
  <c r="GX199" i="1"/>
  <c r="GW199" i="1"/>
  <c r="GT199" i="1"/>
  <c r="GS199" i="1"/>
  <c r="GR199" i="1"/>
  <c r="GE199" i="1"/>
  <c r="GD199" i="1"/>
  <c r="GC199" i="1"/>
  <c r="GB199" i="1"/>
  <c r="FY199" i="1"/>
  <c r="FO199" i="1"/>
  <c r="FK199" i="1"/>
  <c r="FF199" i="1"/>
  <c r="ES199" i="1"/>
  <c r="ER199" i="1"/>
  <c r="EQ199" i="1"/>
  <c r="FE199" i="1" s="1"/>
  <c r="EO199" i="1"/>
  <c r="EN199" i="1"/>
  <c r="EM199" i="1"/>
  <c r="EW199" i="1" s="1"/>
  <c r="EL199" i="1"/>
  <c r="EK199" i="1"/>
  <c r="EJ199" i="1"/>
  <c r="EI199" i="1"/>
  <c r="CT199" i="1"/>
  <c r="CI199" i="1"/>
  <c r="CF199" i="1"/>
  <c r="CE199" i="1"/>
  <c r="CD199" i="1"/>
  <c r="CB199" i="1"/>
  <c r="BZ199" i="1"/>
  <c r="BY199" i="1"/>
  <c r="EX199" i="1" s="1"/>
  <c r="BW199" i="1"/>
  <c r="BX199" i="1" s="1"/>
  <c r="BV199" i="1"/>
  <c r="BU199" i="1"/>
  <c r="EZ199" i="1" s="1"/>
  <c r="BT199" i="1"/>
  <c r="BR199" i="1"/>
  <c r="BH199" i="1"/>
  <c r="BB199" i="1"/>
  <c r="ET199" i="1" s="1"/>
  <c r="BA199" i="1"/>
  <c r="BS199" i="1" s="1"/>
  <c r="AE199" i="1"/>
  <c r="J199" i="1"/>
  <c r="H199" i="1"/>
  <c r="G199" i="1"/>
  <c r="C199" i="1"/>
  <c r="HX198" i="1"/>
  <c r="HW198" i="1"/>
  <c r="HV198" i="1"/>
  <c r="HU198" i="1"/>
  <c r="HJ198" i="1"/>
  <c r="GX198" i="1"/>
  <c r="GW198" i="1"/>
  <c r="GT198" i="1"/>
  <c r="GS198" i="1"/>
  <c r="GR198" i="1"/>
  <c r="GE198" i="1"/>
  <c r="GD198" i="1"/>
  <c r="GC198" i="1"/>
  <c r="GB198" i="1"/>
  <c r="FY198" i="1"/>
  <c r="FO198" i="1"/>
  <c r="FK198" i="1"/>
  <c r="FF198" i="1"/>
  <c r="ES198" i="1"/>
  <c r="ER198" i="1"/>
  <c r="EQ198" i="1"/>
  <c r="FE198" i="1" s="1"/>
  <c r="EO198" i="1"/>
  <c r="EN198" i="1"/>
  <c r="EM198" i="1"/>
  <c r="EW198" i="1" s="1"/>
  <c r="EL198" i="1"/>
  <c r="EK198" i="1"/>
  <c r="EJ198" i="1"/>
  <c r="EY198" i="1" s="1"/>
  <c r="EI198" i="1"/>
  <c r="CT198" i="1"/>
  <c r="CI198" i="1"/>
  <c r="CF198" i="1"/>
  <c r="CE198" i="1"/>
  <c r="CD198" i="1"/>
  <c r="CB198" i="1"/>
  <c r="BZ198" i="1"/>
  <c r="BY198" i="1"/>
  <c r="BW198" i="1"/>
  <c r="BX198" i="1" s="1"/>
  <c r="BV198" i="1"/>
  <c r="BU198" i="1"/>
  <c r="EZ198" i="1" s="1"/>
  <c r="BT198" i="1"/>
  <c r="BR198" i="1"/>
  <c r="BH198" i="1"/>
  <c r="BB198" i="1"/>
  <c r="ET198" i="1" s="1"/>
  <c r="BA198" i="1"/>
  <c r="BS198" i="1" s="1"/>
  <c r="AE198" i="1"/>
  <c r="J198" i="1"/>
  <c r="H198" i="1"/>
  <c r="G198" i="1"/>
  <c r="C198" i="1"/>
  <c r="HX197" i="1"/>
  <c r="HW197" i="1"/>
  <c r="HV197" i="1"/>
  <c r="HU197" i="1"/>
  <c r="HJ197" i="1"/>
  <c r="GX197" i="1"/>
  <c r="GW197" i="1"/>
  <c r="GT197" i="1"/>
  <c r="GS197" i="1"/>
  <c r="GR197" i="1"/>
  <c r="GE197" i="1"/>
  <c r="GD197" i="1"/>
  <c r="GC197" i="1"/>
  <c r="GB197" i="1"/>
  <c r="GA197" i="1"/>
  <c r="FZ197" i="1"/>
  <c r="FY197" i="1"/>
  <c r="FR197" i="1"/>
  <c r="FP197" i="1"/>
  <c r="FO197" i="1"/>
  <c r="EW197" i="1"/>
  <c r="ES197" i="1"/>
  <c r="ER197" i="1"/>
  <c r="EQ197" i="1"/>
  <c r="EP197" i="1"/>
  <c r="EO197" i="1"/>
  <c r="EN197" i="1"/>
  <c r="EM197" i="1"/>
  <c r="EL197" i="1"/>
  <c r="EK197" i="1"/>
  <c r="FA197" i="1" s="1"/>
  <c r="EJ197" i="1"/>
  <c r="EZ197" i="1" s="1"/>
  <c r="EI197" i="1"/>
  <c r="CT197" i="1"/>
  <c r="CI197" i="1"/>
  <c r="CF197" i="1"/>
  <c r="CE197" i="1"/>
  <c r="CD197" i="1"/>
  <c r="CB197" i="1"/>
  <c r="CA197" i="1"/>
  <c r="BZ197" i="1"/>
  <c r="BY197" i="1"/>
  <c r="EX197" i="1" s="1"/>
  <c r="BX197" i="1"/>
  <c r="BW197" i="1"/>
  <c r="BV197" i="1"/>
  <c r="FB197" i="1" s="1"/>
  <c r="BU197" i="1"/>
  <c r="BT197" i="1"/>
  <c r="BS197" i="1"/>
  <c r="BR197" i="1"/>
  <c r="BH197" i="1"/>
  <c r="BB197" i="1"/>
  <c r="ET197" i="1" s="1"/>
  <c r="BA197" i="1"/>
  <c r="FK197" i="1" s="1"/>
  <c r="AE197" i="1"/>
  <c r="J197" i="1"/>
  <c r="H197" i="1"/>
  <c r="G197" i="1"/>
  <c r="C197" i="1"/>
  <c r="HX196" i="1"/>
  <c r="HW196" i="1"/>
  <c r="HV196" i="1"/>
  <c r="HU196" i="1"/>
  <c r="HJ196" i="1"/>
  <c r="GX196" i="1"/>
  <c r="GW196" i="1"/>
  <c r="GT196" i="1"/>
  <c r="GS196" i="1"/>
  <c r="GR196" i="1"/>
  <c r="GE196" i="1"/>
  <c r="GD196" i="1"/>
  <c r="GC196" i="1"/>
  <c r="GB196" i="1"/>
  <c r="FY196" i="1"/>
  <c r="FP196" i="1"/>
  <c r="FO196" i="1"/>
  <c r="FK196" i="1"/>
  <c r="EY196" i="1"/>
  <c r="EW196" i="1"/>
  <c r="EU196" i="1"/>
  <c r="EV196" i="1" s="1"/>
  <c r="ET196" i="1"/>
  <c r="ER196" i="1"/>
  <c r="EQ196" i="1"/>
  <c r="EO196" i="1"/>
  <c r="EN196" i="1"/>
  <c r="EM196" i="1"/>
  <c r="EL196" i="1"/>
  <c r="EK196" i="1"/>
  <c r="FB196" i="1" s="1"/>
  <c r="EJ196" i="1"/>
  <c r="EI196" i="1"/>
  <c r="CT196" i="1"/>
  <c r="CI196" i="1"/>
  <c r="CF196" i="1"/>
  <c r="CE196" i="1"/>
  <c r="CD196" i="1"/>
  <c r="CB196" i="1"/>
  <c r="FF196" i="1" s="1"/>
  <c r="BZ196" i="1"/>
  <c r="BY196" i="1"/>
  <c r="EX196" i="1" s="1"/>
  <c r="BX196" i="1"/>
  <c r="BW196" i="1"/>
  <c r="BV196" i="1"/>
  <c r="BU196" i="1"/>
  <c r="EZ196" i="1" s="1"/>
  <c r="BT196" i="1"/>
  <c r="BS196" i="1"/>
  <c r="BR196" i="1"/>
  <c r="BH196" i="1"/>
  <c r="BB196" i="1"/>
  <c r="BA196" i="1"/>
  <c r="ES196" i="1" s="1"/>
  <c r="AE196" i="1"/>
  <c r="J196" i="1"/>
  <c r="G196" i="1"/>
  <c r="H196" i="1" s="1"/>
  <c r="C196" i="1"/>
  <c r="HX195" i="1"/>
  <c r="HW195" i="1"/>
  <c r="HV195" i="1"/>
  <c r="HU195" i="1"/>
  <c r="HJ195" i="1"/>
  <c r="GX195" i="1"/>
  <c r="GW195" i="1"/>
  <c r="GT195" i="1"/>
  <c r="GS195" i="1"/>
  <c r="GR195" i="1"/>
  <c r="GE195" i="1"/>
  <c r="GD195" i="1"/>
  <c r="GC195" i="1"/>
  <c r="GB195" i="1"/>
  <c r="FY195" i="1"/>
  <c r="FP195" i="1"/>
  <c r="FO195" i="1"/>
  <c r="FK195" i="1"/>
  <c r="EY195" i="1"/>
  <c r="EW195" i="1"/>
  <c r="ET195" i="1"/>
  <c r="ER195" i="1"/>
  <c r="EQ195" i="1"/>
  <c r="FE195" i="1" s="1"/>
  <c r="EO195" i="1"/>
  <c r="EN195" i="1"/>
  <c r="EM195" i="1"/>
  <c r="EL195" i="1"/>
  <c r="EK195" i="1"/>
  <c r="FB195" i="1" s="1"/>
  <c r="EJ195" i="1"/>
  <c r="EI195" i="1"/>
  <c r="CT195" i="1"/>
  <c r="CI195" i="1"/>
  <c r="CF195" i="1"/>
  <c r="CE195" i="1"/>
  <c r="CD195" i="1"/>
  <c r="CB195" i="1"/>
  <c r="FF195" i="1" s="1"/>
  <c r="BZ195" i="1"/>
  <c r="BY195" i="1"/>
  <c r="EX195" i="1" s="1"/>
  <c r="BX195" i="1"/>
  <c r="BW195" i="1"/>
  <c r="BV195" i="1"/>
  <c r="BU195" i="1"/>
  <c r="EZ195" i="1" s="1"/>
  <c r="BT195" i="1"/>
  <c r="BS195" i="1"/>
  <c r="BR195" i="1"/>
  <c r="BH195" i="1"/>
  <c r="BB195" i="1"/>
  <c r="BA195" i="1"/>
  <c r="ES195" i="1" s="1"/>
  <c r="EU195" i="1" s="1"/>
  <c r="EV195" i="1" s="1"/>
  <c r="AE195" i="1"/>
  <c r="J195" i="1"/>
  <c r="H195" i="1"/>
  <c r="G195" i="1"/>
  <c r="C195" i="1"/>
  <c r="HX194" i="1"/>
  <c r="HW194" i="1"/>
  <c r="HV194" i="1"/>
  <c r="HJ194" i="1"/>
  <c r="GX194" i="1"/>
  <c r="GW194" i="1"/>
  <c r="GT194" i="1"/>
  <c r="GS194" i="1"/>
  <c r="GR194" i="1"/>
  <c r="GE194" i="1"/>
  <c r="GD194" i="1"/>
  <c r="GC194" i="1"/>
  <c r="GB194" i="1"/>
  <c r="GA194" i="1"/>
  <c r="FZ194" i="1"/>
  <c r="FY194" i="1"/>
  <c r="FR194" i="1"/>
  <c r="FO194" i="1"/>
  <c r="FF194" i="1"/>
  <c r="FC194" i="1"/>
  <c r="EY194" i="1"/>
  <c r="EX194" i="1"/>
  <c r="ER194" i="1"/>
  <c r="EQ194" i="1"/>
  <c r="FE194" i="1" s="1"/>
  <c r="EP194" i="1"/>
  <c r="EO194" i="1"/>
  <c r="EN194" i="1"/>
  <c r="EM194" i="1"/>
  <c r="EW194" i="1" s="1"/>
  <c r="EL194" i="1"/>
  <c r="EK194" i="1"/>
  <c r="FA194" i="1" s="1"/>
  <c r="EJ194" i="1"/>
  <c r="EI194" i="1"/>
  <c r="CT194" i="1"/>
  <c r="CS194" i="1"/>
  <c r="CQ194" i="1"/>
  <c r="CI194" i="1"/>
  <c r="CF194" i="1"/>
  <c r="CE194" i="1"/>
  <c r="CD194" i="1"/>
  <c r="CB194" i="1"/>
  <c r="CA194" i="1"/>
  <c r="FD194" i="1" s="1"/>
  <c r="BZ194" i="1"/>
  <c r="BY194" i="1"/>
  <c r="BX194" i="1"/>
  <c r="BW194" i="1"/>
  <c r="BV194" i="1"/>
  <c r="FB194" i="1" s="1"/>
  <c r="BU194" i="1"/>
  <c r="EZ194" i="1" s="1"/>
  <c r="BT194" i="1"/>
  <c r="BS194" i="1"/>
  <c r="BR194" i="1"/>
  <c r="BH194" i="1"/>
  <c r="BJ194" i="1" s="1"/>
  <c r="BB194" i="1"/>
  <c r="ET194" i="1" s="1"/>
  <c r="BA194" i="1"/>
  <c r="HU194" i="1" s="1"/>
  <c r="AE194" i="1"/>
  <c r="J194" i="1"/>
  <c r="H194" i="1"/>
  <c r="G194" i="1"/>
  <c r="C194" i="1"/>
  <c r="HX193" i="1"/>
  <c r="HW193" i="1"/>
  <c r="HV193" i="1"/>
  <c r="HU193" i="1"/>
  <c r="HJ193" i="1"/>
  <c r="GX193" i="1"/>
  <c r="GW193" i="1"/>
  <c r="GT193" i="1"/>
  <c r="GS193" i="1"/>
  <c r="GR193" i="1"/>
  <c r="GE193" i="1"/>
  <c r="GD193" i="1"/>
  <c r="GC193" i="1"/>
  <c r="GB193" i="1"/>
  <c r="FY193" i="1"/>
  <c r="FR193" i="1"/>
  <c r="FO193" i="1"/>
  <c r="FK193" i="1"/>
  <c r="FF193" i="1"/>
  <c r="FE193" i="1"/>
  <c r="ER193" i="1"/>
  <c r="EQ193" i="1"/>
  <c r="EO193" i="1"/>
  <c r="EN193" i="1"/>
  <c r="EM193" i="1"/>
  <c r="EL193" i="1"/>
  <c r="EK193" i="1"/>
  <c r="FA193" i="1" s="1"/>
  <c r="EJ193" i="1"/>
  <c r="EI193" i="1"/>
  <c r="CT193" i="1"/>
  <c r="CI193" i="1"/>
  <c r="CF193" i="1"/>
  <c r="CE193" i="1"/>
  <c r="CD193" i="1"/>
  <c r="CB193" i="1"/>
  <c r="BZ193" i="1"/>
  <c r="BY193" i="1"/>
  <c r="EX193" i="1" s="1"/>
  <c r="BW193" i="1"/>
  <c r="BX193" i="1" s="1"/>
  <c r="BV193" i="1"/>
  <c r="BU193" i="1"/>
  <c r="BT193" i="1"/>
  <c r="BR193" i="1"/>
  <c r="BH193" i="1"/>
  <c r="BB193" i="1"/>
  <c r="ET193" i="1" s="1"/>
  <c r="BA193" i="1"/>
  <c r="BS193" i="1" s="1"/>
  <c r="AE193" i="1"/>
  <c r="J193" i="1"/>
  <c r="H193" i="1"/>
  <c r="G193" i="1"/>
  <c r="C193" i="1"/>
  <c r="HX192" i="1"/>
  <c r="HW192" i="1"/>
  <c r="HV192" i="1"/>
  <c r="HU192" i="1"/>
  <c r="HJ192" i="1"/>
  <c r="GX192" i="1"/>
  <c r="GW192" i="1"/>
  <c r="GT192" i="1"/>
  <c r="GS192" i="1"/>
  <c r="GR192" i="1"/>
  <c r="GF192" i="1"/>
  <c r="GE192" i="1"/>
  <c r="GD192" i="1"/>
  <c r="GC192" i="1"/>
  <c r="GB192" i="1"/>
  <c r="FY192" i="1"/>
  <c r="FR192" i="1"/>
  <c r="FO192" i="1"/>
  <c r="FK192" i="1"/>
  <c r="EZ192" i="1"/>
  <c r="ER192" i="1"/>
  <c r="EQ192" i="1"/>
  <c r="EO192" i="1"/>
  <c r="EN192" i="1"/>
  <c r="EM192" i="1"/>
  <c r="EL192" i="1"/>
  <c r="EK192" i="1"/>
  <c r="FA192" i="1" s="1"/>
  <c r="EJ192" i="1"/>
  <c r="EI192" i="1"/>
  <c r="DW192" i="1"/>
  <c r="DL192" i="1"/>
  <c r="DI192" i="1"/>
  <c r="DH192" i="1"/>
  <c r="DG192" i="1"/>
  <c r="CT192" i="1"/>
  <c r="CI192" i="1"/>
  <c r="CF192" i="1"/>
  <c r="CE192" i="1"/>
  <c r="CD192" i="1"/>
  <c r="CB192" i="1"/>
  <c r="FF192" i="1" s="1"/>
  <c r="BZ192" i="1"/>
  <c r="BY192" i="1"/>
  <c r="EX192" i="1" s="1"/>
  <c r="BX192" i="1"/>
  <c r="BW192" i="1"/>
  <c r="BV192" i="1"/>
  <c r="FB192" i="1" s="1"/>
  <c r="BU192" i="1"/>
  <c r="EY192" i="1" s="1"/>
  <c r="BT192" i="1"/>
  <c r="BS192" i="1"/>
  <c r="BR192" i="1"/>
  <c r="BH192" i="1"/>
  <c r="BA192" i="1"/>
  <c r="BB192" i="1" s="1"/>
  <c r="ET192" i="1" s="1"/>
  <c r="AE192" i="1"/>
  <c r="J192" i="1"/>
  <c r="G192" i="1"/>
  <c r="H192" i="1" s="1"/>
  <c r="C192" i="1"/>
  <c r="HX191" i="1"/>
  <c r="HW191" i="1"/>
  <c r="HV191" i="1"/>
  <c r="HJ191" i="1"/>
  <c r="GX191" i="1"/>
  <c r="GW191" i="1"/>
  <c r="GT191" i="1"/>
  <c r="GS191" i="1"/>
  <c r="GE191" i="1"/>
  <c r="GD191" i="1"/>
  <c r="GC191" i="1"/>
  <c r="GB191" i="1"/>
  <c r="FY191" i="1"/>
  <c r="FO191" i="1"/>
  <c r="EZ191" i="1"/>
  <c r="EW191" i="1"/>
  <c r="ES191" i="1"/>
  <c r="ER191" i="1"/>
  <c r="EQ191" i="1"/>
  <c r="EO191" i="1"/>
  <c r="EN191" i="1"/>
  <c r="EM191" i="1"/>
  <c r="EL191" i="1"/>
  <c r="EK191" i="1"/>
  <c r="FA191" i="1" s="1"/>
  <c r="EJ191" i="1"/>
  <c r="EY191" i="1" s="1"/>
  <c r="EI191" i="1"/>
  <c r="DW191" i="1"/>
  <c r="DL191" i="1"/>
  <c r="DI191" i="1"/>
  <c r="DH191" i="1"/>
  <c r="DG191" i="1"/>
  <c r="CT191" i="1"/>
  <c r="CI191" i="1"/>
  <c r="CF191" i="1"/>
  <c r="CE191" i="1"/>
  <c r="CD191" i="1"/>
  <c r="CB191" i="1"/>
  <c r="FF191" i="1" s="1"/>
  <c r="BZ191" i="1"/>
  <c r="BY191" i="1"/>
  <c r="EX191" i="1" s="1"/>
  <c r="BW191" i="1"/>
  <c r="BX191" i="1" s="1"/>
  <c r="BV191" i="1"/>
  <c r="FB191" i="1" s="1"/>
  <c r="BU191" i="1"/>
  <c r="BT191" i="1"/>
  <c r="BR191" i="1"/>
  <c r="BH191" i="1"/>
  <c r="BA191" i="1"/>
  <c r="AE191" i="1"/>
  <c r="J191" i="1"/>
  <c r="G191" i="1"/>
  <c r="H191" i="1" s="1"/>
  <c r="C191" i="1"/>
  <c r="HX190" i="1"/>
  <c r="HW190" i="1"/>
  <c r="HV190" i="1"/>
  <c r="HU190" i="1"/>
  <c r="HJ190" i="1"/>
  <c r="GX190" i="1"/>
  <c r="GW190" i="1"/>
  <c r="GT190" i="1"/>
  <c r="GS190" i="1"/>
  <c r="GR190" i="1"/>
  <c r="GF190" i="1"/>
  <c r="GE190" i="1"/>
  <c r="GD190" i="1"/>
  <c r="GC190" i="1"/>
  <c r="GB190" i="1"/>
  <c r="GA190" i="1"/>
  <c r="FZ190" i="1"/>
  <c r="FY190" i="1"/>
  <c r="FP190" i="1"/>
  <c r="FO190" i="1"/>
  <c r="FF190" i="1"/>
  <c r="FB190" i="1"/>
  <c r="ES190" i="1"/>
  <c r="ER190" i="1"/>
  <c r="EQ190" i="1"/>
  <c r="FE190" i="1" s="1"/>
  <c r="EP190" i="1"/>
  <c r="FC190" i="1" s="1"/>
  <c r="EO190" i="1"/>
  <c r="EN190" i="1"/>
  <c r="EM190" i="1"/>
  <c r="EL190" i="1"/>
  <c r="EK190" i="1"/>
  <c r="FA190" i="1" s="1"/>
  <c r="EJ190" i="1"/>
  <c r="EY190" i="1" s="1"/>
  <c r="EI190" i="1"/>
  <c r="DW190" i="1"/>
  <c r="DL190" i="1"/>
  <c r="DI190" i="1"/>
  <c r="DH190" i="1"/>
  <c r="DG190" i="1"/>
  <c r="CT190" i="1"/>
  <c r="CI190" i="1"/>
  <c r="CF190" i="1"/>
  <c r="CE190" i="1"/>
  <c r="CD190" i="1"/>
  <c r="CB190" i="1"/>
  <c r="CA190" i="1"/>
  <c r="BZ190" i="1"/>
  <c r="BY190" i="1"/>
  <c r="EX190" i="1" s="1"/>
  <c r="BW190" i="1"/>
  <c r="BX190" i="1" s="1"/>
  <c r="BV190" i="1"/>
  <c r="EU190" i="1" s="1"/>
  <c r="EV190" i="1" s="1"/>
  <c r="BU190" i="1"/>
  <c r="EZ190" i="1" s="1"/>
  <c r="BT190" i="1"/>
  <c r="BS190" i="1"/>
  <c r="BR190" i="1"/>
  <c r="BH190" i="1"/>
  <c r="BB190" i="1"/>
  <c r="ET190" i="1" s="1"/>
  <c r="BA190" i="1"/>
  <c r="FR190" i="1" s="1"/>
  <c r="AE190" i="1"/>
  <c r="J190" i="1"/>
  <c r="G190" i="1"/>
  <c r="H190" i="1" s="1"/>
  <c r="C190" i="1"/>
  <c r="HX189" i="1"/>
  <c r="HW189" i="1"/>
  <c r="HV189" i="1"/>
  <c r="HJ189" i="1"/>
  <c r="GX189" i="1"/>
  <c r="GW189" i="1"/>
  <c r="GT189" i="1"/>
  <c r="GS189" i="1"/>
  <c r="GE189" i="1"/>
  <c r="GD189" i="1"/>
  <c r="GC189" i="1"/>
  <c r="GB189" i="1"/>
  <c r="FY189" i="1"/>
  <c r="FR189" i="1"/>
  <c r="FO189" i="1"/>
  <c r="EZ189" i="1"/>
  <c r="EW189" i="1"/>
  <c r="ER189" i="1"/>
  <c r="EQ189" i="1"/>
  <c r="EO189" i="1"/>
  <c r="EN189" i="1"/>
  <c r="EM189" i="1"/>
  <c r="EL189" i="1"/>
  <c r="EK189" i="1"/>
  <c r="FA189" i="1" s="1"/>
  <c r="EJ189" i="1"/>
  <c r="EY189" i="1" s="1"/>
  <c r="EI189" i="1"/>
  <c r="DW189" i="1"/>
  <c r="DL189" i="1"/>
  <c r="DI189" i="1"/>
  <c r="DH189" i="1"/>
  <c r="DG189" i="1"/>
  <c r="CT189" i="1"/>
  <c r="CI189" i="1"/>
  <c r="CF189" i="1"/>
  <c r="CE189" i="1"/>
  <c r="CD189" i="1"/>
  <c r="CB189" i="1"/>
  <c r="FF189" i="1" s="1"/>
  <c r="BZ189" i="1"/>
  <c r="BY189" i="1"/>
  <c r="EX189" i="1" s="1"/>
  <c r="BX189" i="1"/>
  <c r="BW189" i="1"/>
  <c r="BV189" i="1"/>
  <c r="FB189" i="1" s="1"/>
  <c r="BU189" i="1"/>
  <c r="BT189" i="1"/>
  <c r="BS189" i="1"/>
  <c r="BR189" i="1"/>
  <c r="BH189" i="1"/>
  <c r="BA189" i="1"/>
  <c r="AE189" i="1"/>
  <c r="J189" i="1"/>
  <c r="G189" i="1"/>
  <c r="H189" i="1" s="1"/>
  <c r="C189" i="1"/>
  <c r="HX188" i="1"/>
  <c r="HW188" i="1"/>
  <c r="HV188" i="1"/>
  <c r="HJ188" i="1"/>
  <c r="GX188" i="1"/>
  <c r="GW188" i="1"/>
  <c r="GT188" i="1"/>
  <c r="GS188" i="1"/>
  <c r="GR188" i="1"/>
  <c r="GF188" i="1"/>
  <c r="GE188" i="1"/>
  <c r="GD188" i="1"/>
  <c r="GC188" i="1"/>
  <c r="GB188" i="1"/>
  <c r="FY188" i="1"/>
  <c r="FO188" i="1"/>
  <c r="FB188" i="1"/>
  <c r="EY188" i="1"/>
  <c r="EX188" i="1"/>
  <c r="EW188" i="1"/>
  <c r="ER188" i="1"/>
  <c r="EQ188" i="1"/>
  <c r="FE188" i="1" s="1"/>
  <c r="EO188" i="1"/>
  <c r="EN188" i="1"/>
  <c r="EM188" i="1"/>
  <c r="EL188" i="1"/>
  <c r="EK188" i="1"/>
  <c r="FA188" i="1" s="1"/>
  <c r="EJ188" i="1"/>
  <c r="EI188" i="1"/>
  <c r="DW188" i="1"/>
  <c r="DL188" i="1"/>
  <c r="DI188" i="1"/>
  <c r="DH188" i="1"/>
  <c r="DG188" i="1"/>
  <c r="CT188" i="1"/>
  <c r="CI188" i="1"/>
  <c r="CF188" i="1"/>
  <c r="CE188" i="1"/>
  <c r="CD188" i="1"/>
  <c r="CB188" i="1"/>
  <c r="FF188" i="1" s="1"/>
  <c r="BZ188" i="1"/>
  <c r="BY188" i="1"/>
  <c r="BX188" i="1"/>
  <c r="BW188" i="1"/>
  <c r="BV188" i="1"/>
  <c r="EU188" i="1" s="1"/>
  <c r="EV188" i="1" s="1"/>
  <c r="BU188" i="1"/>
  <c r="EZ188" i="1" s="1"/>
  <c r="BT188" i="1"/>
  <c r="BS188" i="1"/>
  <c r="BR188" i="1"/>
  <c r="BH188" i="1"/>
  <c r="BB188" i="1"/>
  <c r="ET188" i="1" s="1"/>
  <c r="BA188" i="1"/>
  <c r="ES188" i="1" s="1"/>
  <c r="AE188" i="1"/>
  <c r="J188" i="1"/>
  <c r="G188" i="1"/>
  <c r="H188" i="1" s="1"/>
  <c r="C188" i="1"/>
  <c r="HX187" i="1"/>
  <c r="HW187" i="1"/>
  <c r="HV187" i="1"/>
  <c r="HJ187" i="1"/>
  <c r="GX187" i="1"/>
  <c r="GW187" i="1"/>
  <c r="GT187" i="1"/>
  <c r="GS187" i="1"/>
  <c r="GR187" i="1"/>
  <c r="GF187" i="1"/>
  <c r="GE187" i="1"/>
  <c r="GD187" i="1"/>
  <c r="GC187" i="1"/>
  <c r="GB187" i="1"/>
  <c r="GA187" i="1"/>
  <c r="FZ187" i="1"/>
  <c r="FY187" i="1"/>
  <c r="FO187" i="1"/>
  <c r="FK187" i="1"/>
  <c r="FF187" i="1"/>
  <c r="FB187" i="1"/>
  <c r="ER187" i="1"/>
  <c r="EQ187" i="1"/>
  <c r="FE187" i="1" s="1"/>
  <c r="EP187" i="1"/>
  <c r="FC187" i="1" s="1"/>
  <c r="EO187" i="1"/>
  <c r="EN187" i="1"/>
  <c r="EM187" i="1"/>
  <c r="EX187" i="1" s="1"/>
  <c r="EL187" i="1"/>
  <c r="EK187" i="1"/>
  <c r="FA187" i="1" s="1"/>
  <c r="EJ187" i="1"/>
  <c r="EY187" i="1" s="1"/>
  <c r="EI187" i="1"/>
  <c r="DW187" i="1"/>
  <c r="DV187" i="1"/>
  <c r="DT187" i="1"/>
  <c r="DL187" i="1"/>
  <c r="DI187" i="1"/>
  <c r="DH187" i="1"/>
  <c r="DG187" i="1"/>
  <c r="CT187" i="1"/>
  <c r="CI187" i="1"/>
  <c r="CF187" i="1"/>
  <c r="CE187" i="1"/>
  <c r="CD187" i="1"/>
  <c r="CB187" i="1"/>
  <c r="CA187" i="1"/>
  <c r="FD187" i="1" s="1"/>
  <c r="BZ187" i="1"/>
  <c r="BY187" i="1"/>
  <c r="BX187" i="1"/>
  <c r="BW187" i="1"/>
  <c r="BV187" i="1"/>
  <c r="BU187" i="1"/>
  <c r="EZ187" i="1" s="1"/>
  <c r="BT187" i="1"/>
  <c r="BR187" i="1"/>
  <c r="BJ187" i="1"/>
  <c r="BH187" i="1"/>
  <c r="BA187" i="1"/>
  <c r="BB187" i="1" s="1"/>
  <c r="ET187" i="1" s="1"/>
  <c r="AE187" i="1"/>
  <c r="J187" i="1"/>
  <c r="H187" i="1"/>
  <c r="G187" i="1"/>
  <c r="C187" i="1"/>
  <c r="HX186" i="1"/>
  <c r="HW186" i="1"/>
  <c r="HV186" i="1"/>
  <c r="HU186" i="1"/>
  <c r="HJ186" i="1"/>
  <c r="GX186" i="1"/>
  <c r="GW186" i="1"/>
  <c r="GT186" i="1"/>
  <c r="GS186" i="1"/>
  <c r="GE186" i="1"/>
  <c r="GD186" i="1"/>
  <c r="GC186" i="1"/>
  <c r="GB186" i="1"/>
  <c r="FY186" i="1"/>
  <c r="FO186" i="1"/>
  <c r="FK186" i="1"/>
  <c r="FB186" i="1"/>
  <c r="FA186" i="1"/>
  <c r="EW186" i="1"/>
  <c r="ER186" i="1"/>
  <c r="EQ186" i="1"/>
  <c r="FE186" i="1" s="1"/>
  <c r="EO186" i="1"/>
  <c r="EN186" i="1"/>
  <c r="EM186" i="1"/>
  <c r="EL186" i="1"/>
  <c r="EK186" i="1"/>
  <c r="EJ186" i="1"/>
  <c r="EY186" i="1" s="1"/>
  <c r="EI186" i="1"/>
  <c r="DW186" i="1"/>
  <c r="DL186" i="1"/>
  <c r="DI186" i="1"/>
  <c r="DH186" i="1"/>
  <c r="DG186" i="1"/>
  <c r="CT186" i="1"/>
  <c r="CI186" i="1"/>
  <c r="CF186" i="1"/>
  <c r="CE186" i="1"/>
  <c r="CD186" i="1"/>
  <c r="CB186" i="1"/>
  <c r="FF186" i="1" s="1"/>
  <c r="BZ186" i="1"/>
  <c r="BY186" i="1"/>
  <c r="EX186" i="1" s="1"/>
  <c r="BW186" i="1"/>
  <c r="BX186" i="1" s="1"/>
  <c r="BV186" i="1"/>
  <c r="BU186" i="1"/>
  <c r="BT186" i="1"/>
  <c r="BS186" i="1"/>
  <c r="BR186" i="1"/>
  <c r="BH186" i="1"/>
  <c r="BB186" i="1"/>
  <c r="ET186" i="1" s="1"/>
  <c r="BA186" i="1"/>
  <c r="GR186" i="1" s="1"/>
  <c r="AE186" i="1"/>
  <c r="J186" i="1"/>
  <c r="G186" i="1"/>
  <c r="H186" i="1" s="1"/>
  <c r="C186" i="1"/>
  <c r="HX185" i="1"/>
  <c r="HW185" i="1"/>
  <c r="HV185" i="1"/>
  <c r="HU185" i="1"/>
  <c r="HJ185" i="1"/>
  <c r="GX185" i="1"/>
  <c r="GW185" i="1"/>
  <c r="GT185" i="1"/>
  <c r="GS185" i="1"/>
  <c r="GE185" i="1"/>
  <c r="GD185" i="1"/>
  <c r="GC185" i="1"/>
  <c r="GB185" i="1"/>
  <c r="FY185" i="1"/>
  <c r="FP185" i="1"/>
  <c r="FO185" i="1"/>
  <c r="FK185" i="1"/>
  <c r="EW185" i="1"/>
  <c r="ET185" i="1"/>
  <c r="ER185" i="1"/>
  <c r="EQ185" i="1"/>
  <c r="EO185" i="1"/>
  <c r="EN185" i="1"/>
  <c r="EM185" i="1"/>
  <c r="EL185" i="1"/>
  <c r="EK185" i="1"/>
  <c r="FB185" i="1" s="1"/>
  <c r="EJ185" i="1"/>
  <c r="EZ185" i="1" s="1"/>
  <c r="EI185" i="1"/>
  <c r="DW185" i="1"/>
  <c r="DL185" i="1"/>
  <c r="DI185" i="1"/>
  <c r="DH185" i="1"/>
  <c r="DG185" i="1"/>
  <c r="CT185" i="1"/>
  <c r="CI185" i="1"/>
  <c r="CF185" i="1"/>
  <c r="CE185" i="1"/>
  <c r="CD185" i="1"/>
  <c r="CB185" i="1"/>
  <c r="FF185" i="1" s="1"/>
  <c r="BZ185" i="1"/>
  <c r="BY185" i="1"/>
  <c r="EX185" i="1" s="1"/>
  <c r="BX185" i="1"/>
  <c r="BW185" i="1"/>
  <c r="BV185" i="1"/>
  <c r="BU185" i="1"/>
  <c r="BT185" i="1"/>
  <c r="BS185" i="1"/>
  <c r="BR185" i="1"/>
  <c r="BH185" i="1"/>
  <c r="BB185" i="1"/>
  <c r="BA185" i="1"/>
  <c r="GR185" i="1" s="1"/>
  <c r="AE185" i="1"/>
  <c r="J185" i="1"/>
  <c r="G185" i="1"/>
  <c r="H185" i="1" s="1"/>
  <c r="C185" i="1"/>
  <c r="HX184" i="1"/>
  <c r="HW184" i="1"/>
  <c r="HV184" i="1"/>
  <c r="HJ184" i="1"/>
  <c r="GX184" i="1"/>
  <c r="GW184" i="1"/>
  <c r="GT184" i="1"/>
  <c r="GS184" i="1"/>
  <c r="GR184" i="1"/>
  <c r="GE184" i="1"/>
  <c r="GD184" i="1"/>
  <c r="GC184" i="1"/>
  <c r="GB184" i="1"/>
  <c r="FY184" i="1"/>
  <c r="FP184" i="1"/>
  <c r="FO184" i="1"/>
  <c r="EY184" i="1"/>
  <c r="ET184" i="1"/>
  <c r="ER184" i="1"/>
  <c r="EQ184" i="1"/>
  <c r="FE184" i="1" s="1"/>
  <c r="EO184" i="1"/>
  <c r="EN184" i="1"/>
  <c r="EM184" i="1"/>
  <c r="EW184" i="1" s="1"/>
  <c r="EL184" i="1"/>
  <c r="EK184" i="1"/>
  <c r="FB184" i="1" s="1"/>
  <c r="EJ184" i="1"/>
  <c r="EI184" i="1"/>
  <c r="DW184" i="1"/>
  <c r="DL184" i="1"/>
  <c r="DI184" i="1"/>
  <c r="DH184" i="1"/>
  <c r="DG184" i="1"/>
  <c r="CT184" i="1"/>
  <c r="CI184" i="1"/>
  <c r="CF184" i="1"/>
  <c r="CE184" i="1"/>
  <c r="CD184" i="1"/>
  <c r="CB184" i="1"/>
  <c r="FF184" i="1" s="1"/>
  <c r="BZ184" i="1"/>
  <c r="BY184" i="1"/>
  <c r="EX184" i="1" s="1"/>
  <c r="BX184" i="1"/>
  <c r="BW184" i="1"/>
  <c r="BV184" i="1"/>
  <c r="BU184" i="1"/>
  <c r="EZ184" i="1" s="1"/>
  <c r="BT184" i="1"/>
  <c r="BS184" i="1"/>
  <c r="BR184" i="1"/>
  <c r="BH184" i="1"/>
  <c r="BB184" i="1"/>
  <c r="BA184" i="1"/>
  <c r="ES184" i="1" s="1"/>
  <c r="EU184" i="1" s="1"/>
  <c r="EV184" i="1" s="1"/>
  <c r="AE184" i="1"/>
  <c r="J184" i="1"/>
  <c r="H184" i="1"/>
  <c r="G184" i="1"/>
  <c r="C184" i="1"/>
  <c r="HX183" i="1"/>
  <c r="HW183" i="1"/>
  <c r="HV183" i="1"/>
  <c r="HJ183" i="1"/>
  <c r="GX183" i="1"/>
  <c r="GW183" i="1"/>
  <c r="GT183" i="1"/>
  <c r="GS183" i="1"/>
  <c r="GR183" i="1"/>
  <c r="GE183" i="1"/>
  <c r="GD183" i="1"/>
  <c r="GC183" i="1"/>
  <c r="GB183" i="1"/>
  <c r="GA183" i="1"/>
  <c r="FZ183" i="1"/>
  <c r="FY183" i="1"/>
  <c r="FO183" i="1"/>
  <c r="FD183" i="1"/>
  <c r="ER183" i="1"/>
  <c r="EQ183" i="1"/>
  <c r="EP183" i="1"/>
  <c r="EO183" i="1"/>
  <c r="EN183" i="1"/>
  <c r="EM183" i="1"/>
  <c r="EW183" i="1" s="1"/>
  <c r="EL183" i="1"/>
  <c r="EK183" i="1"/>
  <c r="FA183" i="1" s="1"/>
  <c r="EJ183" i="1"/>
  <c r="EZ183" i="1" s="1"/>
  <c r="EI183" i="1"/>
  <c r="DW183" i="1"/>
  <c r="DL183" i="1"/>
  <c r="DI183" i="1"/>
  <c r="DH183" i="1"/>
  <c r="DG183" i="1"/>
  <c r="CT183" i="1"/>
  <c r="CI183" i="1"/>
  <c r="CF183" i="1"/>
  <c r="CE183" i="1"/>
  <c r="CD183" i="1"/>
  <c r="CB183" i="1"/>
  <c r="CA183" i="1"/>
  <c r="FC183" i="1" s="1"/>
  <c r="BZ183" i="1"/>
  <c r="BY183" i="1"/>
  <c r="EX183" i="1" s="1"/>
  <c r="BX183" i="1"/>
  <c r="BW183" i="1"/>
  <c r="BV183" i="1"/>
  <c r="FB183" i="1" s="1"/>
  <c r="BU183" i="1"/>
  <c r="BT183" i="1"/>
  <c r="BS183" i="1"/>
  <c r="BR183" i="1"/>
  <c r="BH183" i="1"/>
  <c r="BB183" i="1"/>
  <c r="ET183" i="1" s="1"/>
  <c r="BA183" i="1"/>
  <c r="GF183" i="1" s="1"/>
  <c r="AE183" i="1"/>
  <c r="J183" i="1"/>
  <c r="H183" i="1"/>
  <c r="G183" i="1"/>
  <c r="C183" i="1"/>
  <c r="HX182" i="1"/>
  <c r="HW182" i="1"/>
  <c r="HV182" i="1"/>
  <c r="HJ182" i="1"/>
  <c r="GX182" i="1"/>
  <c r="GW182" i="1"/>
  <c r="GT182" i="1"/>
  <c r="GS182" i="1"/>
  <c r="GR182" i="1"/>
  <c r="GE182" i="1"/>
  <c r="GD182" i="1"/>
  <c r="GC182" i="1"/>
  <c r="GB182" i="1"/>
  <c r="FY182" i="1"/>
  <c r="FP182" i="1"/>
  <c r="FO182" i="1"/>
  <c r="EU182" i="1"/>
  <c r="EV182" i="1" s="1"/>
  <c r="ER182" i="1"/>
  <c r="EQ182" i="1"/>
  <c r="FE182" i="1" s="1"/>
  <c r="EO182" i="1"/>
  <c r="EN182" i="1"/>
  <c r="EM182" i="1"/>
  <c r="EW182" i="1" s="1"/>
  <c r="EL182" i="1"/>
  <c r="EK182" i="1"/>
  <c r="FB182" i="1" s="1"/>
  <c r="EJ182" i="1"/>
  <c r="EI182" i="1"/>
  <c r="DW182" i="1"/>
  <c r="DL182" i="1"/>
  <c r="DI182" i="1"/>
  <c r="DH182" i="1"/>
  <c r="DG182" i="1"/>
  <c r="CT182" i="1"/>
  <c r="CI182" i="1"/>
  <c r="CF182" i="1"/>
  <c r="CE182" i="1"/>
  <c r="CD182" i="1"/>
  <c r="CB182" i="1"/>
  <c r="FF182" i="1" s="1"/>
  <c r="BZ182" i="1"/>
  <c r="BY182" i="1"/>
  <c r="EX182" i="1" s="1"/>
  <c r="BX182" i="1"/>
  <c r="BW182" i="1"/>
  <c r="BV182" i="1"/>
  <c r="BU182" i="1"/>
  <c r="BT182" i="1"/>
  <c r="BS182" i="1"/>
  <c r="BR182" i="1"/>
  <c r="BH182" i="1"/>
  <c r="BB182" i="1"/>
  <c r="ET182" i="1" s="1"/>
  <c r="BA182" i="1"/>
  <c r="ES182" i="1" s="1"/>
  <c r="AE182" i="1"/>
  <c r="J182" i="1"/>
  <c r="H182" i="1"/>
  <c r="G182" i="1"/>
  <c r="C182" i="1"/>
  <c r="HX181" i="1"/>
  <c r="HW181" i="1"/>
  <c r="HV181" i="1"/>
  <c r="HJ181" i="1"/>
  <c r="GX181" i="1"/>
  <c r="GW181" i="1"/>
  <c r="GT181" i="1"/>
  <c r="GS181" i="1"/>
  <c r="GR181" i="1"/>
  <c r="GE181" i="1"/>
  <c r="GD181" i="1"/>
  <c r="GC181" i="1"/>
  <c r="GB181" i="1"/>
  <c r="FY181" i="1"/>
  <c r="FP181" i="1"/>
  <c r="FO181" i="1"/>
  <c r="FF181" i="1"/>
  <c r="FA181" i="1"/>
  <c r="EZ181" i="1"/>
  <c r="EY181" i="1"/>
  <c r="ER181" i="1"/>
  <c r="EQ181" i="1"/>
  <c r="FE181" i="1" s="1"/>
  <c r="EO181" i="1"/>
  <c r="EN181" i="1"/>
  <c r="EM181" i="1"/>
  <c r="EW181" i="1" s="1"/>
  <c r="EL181" i="1"/>
  <c r="EK181" i="1"/>
  <c r="EJ181" i="1"/>
  <c r="EI181" i="1"/>
  <c r="DW181" i="1"/>
  <c r="DL181" i="1"/>
  <c r="DI181" i="1"/>
  <c r="DH181" i="1"/>
  <c r="DG181" i="1"/>
  <c r="CT181" i="1"/>
  <c r="CI181" i="1"/>
  <c r="CF181" i="1"/>
  <c r="CE181" i="1"/>
  <c r="CD181" i="1"/>
  <c r="CB181" i="1"/>
  <c r="BZ181" i="1"/>
  <c r="BY181" i="1"/>
  <c r="EX181" i="1" s="1"/>
  <c r="BW181" i="1"/>
  <c r="BX181" i="1" s="1"/>
  <c r="BV181" i="1"/>
  <c r="BU181" i="1"/>
  <c r="BT181" i="1"/>
  <c r="BS181" i="1"/>
  <c r="BR181" i="1"/>
  <c r="BH181" i="1"/>
  <c r="BB181" i="1"/>
  <c r="ET181" i="1" s="1"/>
  <c r="BA181" i="1"/>
  <c r="GF181" i="1" s="1"/>
  <c r="AE181" i="1"/>
  <c r="J181" i="1"/>
  <c r="H181" i="1"/>
  <c r="G181" i="1"/>
  <c r="C181" i="1"/>
  <c r="HX180" i="1"/>
  <c r="HW180" i="1"/>
  <c r="HV180" i="1"/>
  <c r="HU180" i="1"/>
  <c r="HJ180" i="1"/>
  <c r="GX180" i="1"/>
  <c r="GW180" i="1"/>
  <c r="GT180" i="1"/>
  <c r="GS180" i="1"/>
  <c r="GE180" i="1"/>
  <c r="GD180" i="1"/>
  <c r="GC180" i="1"/>
  <c r="GB180" i="1"/>
  <c r="GA180" i="1"/>
  <c r="FZ180" i="1"/>
  <c r="FY180" i="1"/>
  <c r="FR180" i="1"/>
  <c r="FP180" i="1"/>
  <c r="FO180" i="1"/>
  <c r="FK180" i="1"/>
  <c r="FE180" i="1"/>
  <c r="EW180" i="1"/>
  <c r="ET180" i="1"/>
  <c r="ES180" i="1"/>
  <c r="ER180" i="1"/>
  <c r="EQ180" i="1"/>
  <c r="EP180" i="1"/>
  <c r="FC180" i="1" s="1"/>
  <c r="EO180" i="1"/>
  <c r="EN180" i="1"/>
  <c r="EM180" i="1"/>
  <c r="EL180" i="1"/>
  <c r="EK180" i="1"/>
  <c r="FA180" i="1" s="1"/>
  <c r="EJ180" i="1"/>
  <c r="EY180" i="1" s="1"/>
  <c r="EI180" i="1"/>
  <c r="DW180" i="1"/>
  <c r="DV180" i="1"/>
  <c r="DT180" i="1"/>
  <c r="DL180" i="1"/>
  <c r="DI180" i="1"/>
  <c r="DH180" i="1"/>
  <c r="DG180" i="1"/>
  <c r="CT180" i="1"/>
  <c r="CI180" i="1"/>
  <c r="CF180" i="1"/>
  <c r="CE180" i="1"/>
  <c r="CD180" i="1"/>
  <c r="CB180" i="1"/>
  <c r="FF180" i="1" s="1"/>
  <c r="CA180" i="1"/>
  <c r="FD180" i="1" s="1"/>
  <c r="BZ180" i="1"/>
  <c r="BY180" i="1"/>
  <c r="EX180" i="1" s="1"/>
  <c r="BW180" i="1"/>
  <c r="BX180" i="1" s="1"/>
  <c r="BV180" i="1"/>
  <c r="FB180" i="1" s="1"/>
  <c r="BU180" i="1"/>
  <c r="EZ180" i="1" s="1"/>
  <c r="BT180" i="1"/>
  <c r="BS180" i="1"/>
  <c r="BR180" i="1"/>
  <c r="BJ180" i="1"/>
  <c r="BH180" i="1"/>
  <c r="BB180" i="1"/>
  <c r="BA180" i="1"/>
  <c r="GR180" i="1" s="1"/>
  <c r="AE180" i="1"/>
  <c r="J180" i="1"/>
  <c r="G180" i="1"/>
  <c r="H180" i="1" s="1"/>
  <c r="C180" i="1"/>
  <c r="HX179" i="1"/>
  <c r="HW179" i="1"/>
  <c r="HV179" i="1"/>
  <c r="HJ179" i="1"/>
  <c r="GX179" i="1"/>
  <c r="GW179" i="1"/>
  <c r="GT179" i="1"/>
  <c r="GS179" i="1"/>
  <c r="GR179" i="1"/>
  <c r="GE179" i="1"/>
  <c r="GD179" i="1"/>
  <c r="GC179" i="1"/>
  <c r="GB179" i="1"/>
  <c r="FY179" i="1"/>
  <c r="FP179" i="1"/>
  <c r="FO179" i="1"/>
  <c r="FF179" i="1"/>
  <c r="FE179" i="1"/>
  <c r="ER179" i="1"/>
  <c r="EQ179" i="1"/>
  <c r="EO179" i="1"/>
  <c r="EN179" i="1"/>
  <c r="EM179" i="1"/>
  <c r="EL179" i="1"/>
  <c r="EK179" i="1"/>
  <c r="FA179" i="1" s="1"/>
  <c r="EJ179" i="1"/>
  <c r="EI179" i="1"/>
  <c r="DW179" i="1"/>
  <c r="DL179" i="1"/>
  <c r="DI179" i="1"/>
  <c r="DH179" i="1"/>
  <c r="DG179" i="1"/>
  <c r="CT179" i="1"/>
  <c r="CI179" i="1"/>
  <c r="CF179" i="1"/>
  <c r="CE179" i="1"/>
  <c r="CD179" i="1"/>
  <c r="CB179" i="1"/>
  <c r="BZ179" i="1"/>
  <c r="BY179" i="1"/>
  <c r="EX179" i="1" s="1"/>
  <c r="BX179" i="1"/>
  <c r="BW179" i="1"/>
  <c r="BV179" i="1"/>
  <c r="BU179" i="1"/>
  <c r="EZ179" i="1" s="1"/>
  <c r="BT179" i="1"/>
  <c r="BS179" i="1"/>
  <c r="BR179" i="1"/>
  <c r="BH179" i="1"/>
  <c r="BA179" i="1"/>
  <c r="GF179" i="1" s="1"/>
  <c r="AE179" i="1"/>
  <c r="J179" i="1"/>
  <c r="G179" i="1"/>
  <c r="H179" i="1" s="1"/>
  <c r="C179" i="1"/>
  <c r="HX178" i="1"/>
  <c r="HW178" i="1"/>
  <c r="HV178" i="1"/>
  <c r="HJ178" i="1"/>
  <c r="GX178" i="1"/>
  <c r="GW178" i="1"/>
  <c r="GT178" i="1"/>
  <c r="GS178" i="1"/>
  <c r="GE178" i="1"/>
  <c r="GD178" i="1"/>
  <c r="GC178" i="1"/>
  <c r="GB178" i="1"/>
  <c r="FY178" i="1"/>
  <c r="FO178" i="1"/>
  <c r="ER178" i="1"/>
  <c r="EQ178" i="1"/>
  <c r="EO178" i="1"/>
  <c r="EN178" i="1"/>
  <c r="EM178" i="1"/>
  <c r="EW178" i="1" s="1"/>
  <c r="EL178" i="1"/>
  <c r="EK178" i="1"/>
  <c r="FA178" i="1" s="1"/>
  <c r="EJ178" i="1"/>
  <c r="EY178" i="1" s="1"/>
  <c r="EI178" i="1"/>
  <c r="DW178" i="1"/>
  <c r="DL178" i="1"/>
  <c r="DI178" i="1"/>
  <c r="DH178" i="1"/>
  <c r="DG178" i="1"/>
  <c r="CT178" i="1"/>
  <c r="CI178" i="1"/>
  <c r="CF178" i="1"/>
  <c r="CE178" i="1"/>
  <c r="CD178" i="1"/>
  <c r="CB178" i="1"/>
  <c r="BZ178" i="1"/>
  <c r="BY178" i="1"/>
  <c r="EX178" i="1" s="1"/>
  <c r="BX178" i="1"/>
  <c r="BW178" i="1"/>
  <c r="BV178" i="1"/>
  <c r="FB178" i="1" s="1"/>
  <c r="BU178" i="1"/>
  <c r="EZ178" i="1" s="1"/>
  <c r="BT178" i="1"/>
  <c r="BR178" i="1"/>
  <c r="BH178" i="1"/>
  <c r="BA178" i="1"/>
  <c r="ES178" i="1" s="1"/>
  <c r="AE178" i="1"/>
  <c r="J178" i="1"/>
  <c r="H178" i="1"/>
  <c r="G178" i="1"/>
  <c r="C178" i="1"/>
  <c r="HX177" i="1"/>
  <c r="HW177" i="1"/>
  <c r="HV177" i="1"/>
  <c r="HJ177" i="1"/>
  <c r="GX177" i="1"/>
  <c r="GW177" i="1"/>
  <c r="GT177" i="1"/>
  <c r="GS177" i="1"/>
  <c r="GF177" i="1"/>
  <c r="GE177" i="1"/>
  <c r="GD177" i="1"/>
  <c r="GC177" i="1"/>
  <c r="GB177" i="1"/>
  <c r="FY177" i="1"/>
  <c r="FO177" i="1"/>
  <c r="FA177" i="1"/>
  <c r="EX177" i="1"/>
  <c r="EW177" i="1"/>
  <c r="ER177" i="1"/>
  <c r="EQ177" i="1"/>
  <c r="FE177" i="1" s="1"/>
  <c r="EO177" i="1"/>
  <c r="EN177" i="1"/>
  <c r="EM177" i="1"/>
  <c r="EL177" i="1"/>
  <c r="EK177" i="1"/>
  <c r="EJ177" i="1"/>
  <c r="EY177" i="1" s="1"/>
  <c r="EI177" i="1"/>
  <c r="DW177" i="1"/>
  <c r="DL177" i="1"/>
  <c r="DI177" i="1"/>
  <c r="DH177" i="1"/>
  <c r="DG177" i="1"/>
  <c r="CT177" i="1"/>
  <c r="CI177" i="1"/>
  <c r="CF177" i="1"/>
  <c r="CE177" i="1"/>
  <c r="CD177" i="1"/>
  <c r="CB177" i="1"/>
  <c r="FF177" i="1" s="1"/>
  <c r="BZ177" i="1"/>
  <c r="BY177" i="1"/>
  <c r="BW177" i="1"/>
  <c r="BX177" i="1" s="1"/>
  <c r="BV177" i="1"/>
  <c r="FB177" i="1" s="1"/>
  <c r="BU177" i="1"/>
  <c r="EZ177" i="1" s="1"/>
  <c r="BT177" i="1"/>
  <c r="BS177" i="1"/>
  <c r="BR177" i="1"/>
  <c r="BH177" i="1"/>
  <c r="BA177" i="1"/>
  <c r="BB177" i="1" s="1"/>
  <c r="ET177" i="1" s="1"/>
  <c r="AE177" i="1"/>
  <c r="J177" i="1"/>
  <c r="G177" i="1"/>
  <c r="H177" i="1" s="1"/>
  <c r="C177" i="1"/>
  <c r="HX176" i="1"/>
  <c r="HW176" i="1"/>
  <c r="HV176" i="1"/>
  <c r="HJ176" i="1"/>
  <c r="GX176" i="1"/>
  <c r="GW176" i="1"/>
  <c r="GT176" i="1"/>
  <c r="GS176" i="1"/>
  <c r="GE176" i="1"/>
  <c r="GD176" i="1"/>
  <c r="GC176" i="1"/>
  <c r="GB176" i="1"/>
  <c r="GA176" i="1"/>
  <c r="FZ176" i="1"/>
  <c r="FY176" i="1"/>
  <c r="FO176" i="1"/>
  <c r="FK176" i="1"/>
  <c r="FE176" i="1"/>
  <c r="FB176" i="1"/>
  <c r="ER176" i="1"/>
  <c r="EQ176" i="1"/>
  <c r="FF176" i="1" s="1"/>
  <c r="EP176" i="1"/>
  <c r="EO176" i="1"/>
  <c r="EN176" i="1"/>
  <c r="EM176" i="1"/>
  <c r="EL176" i="1"/>
  <c r="EK176" i="1"/>
  <c r="FA176" i="1" s="1"/>
  <c r="EJ176" i="1"/>
  <c r="EY176" i="1" s="1"/>
  <c r="EI176" i="1"/>
  <c r="DW176" i="1"/>
  <c r="DL176" i="1"/>
  <c r="DI176" i="1"/>
  <c r="DH176" i="1"/>
  <c r="DG176" i="1"/>
  <c r="CT176" i="1"/>
  <c r="CI176" i="1"/>
  <c r="CF176" i="1"/>
  <c r="CE176" i="1"/>
  <c r="CD176" i="1"/>
  <c r="CB176" i="1"/>
  <c r="CA176" i="1"/>
  <c r="BZ176" i="1"/>
  <c r="BY176" i="1"/>
  <c r="EX176" i="1" s="1"/>
  <c r="BX176" i="1"/>
  <c r="BW176" i="1"/>
  <c r="BV176" i="1"/>
  <c r="BU176" i="1"/>
  <c r="EZ176" i="1" s="1"/>
  <c r="BT176" i="1"/>
  <c r="BR176" i="1"/>
  <c r="BH176" i="1"/>
  <c r="BA176" i="1"/>
  <c r="AE176" i="1"/>
  <c r="J176" i="1"/>
  <c r="H176" i="1"/>
  <c r="G176" i="1"/>
  <c r="C176" i="1"/>
  <c r="HX175" i="1"/>
  <c r="HW175" i="1"/>
  <c r="HV175" i="1"/>
  <c r="HJ175" i="1"/>
  <c r="GX175" i="1"/>
  <c r="GW175" i="1"/>
  <c r="GT175" i="1"/>
  <c r="GS175" i="1"/>
  <c r="GF175" i="1"/>
  <c r="GE175" i="1"/>
  <c r="GD175" i="1"/>
  <c r="GC175" i="1"/>
  <c r="GB175" i="1"/>
  <c r="FY175" i="1"/>
  <c r="FO175" i="1"/>
  <c r="FA175" i="1"/>
  <c r="EX175" i="1"/>
  <c r="EW175" i="1"/>
  <c r="ER175" i="1"/>
  <c r="EQ175" i="1"/>
  <c r="FE175" i="1" s="1"/>
  <c r="EO175" i="1"/>
  <c r="EN175" i="1"/>
  <c r="EM175" i="1"/>
  <c r="EL175" i="1"/>
  <c r="EK175" i="1"/>
  <c r="FB175" i="1" s="1"/>
  <c r="EJ175" i="1"/>
  <c r="EY175" i="1" s="1"/>
  <c r="EI175" i="1"/>
  <c r="DW175" i="1"/>
  <c r="DL175" i="1"/>
  <c r="DI175" i="1"/>
  <c r="DH175" i="1"/>
  <c r="DG175" i="1"/>
  <c r="CT175" i="1"/>
  <c r="CI175" i="1"/>
  <c r="CF175" i="1"/>
  <c r="CE175" i="1"/>
  <c r="CD175" i="1"/>
  <c r="CB175" i="1"/>
  <c r="FF175" i="1" s="1"/>
  <c r="BZ175" i="1"/>
  <c r="BY175" i="1"/>
  <c r="BW175" i="1"/>
  <c r="BX175" i="1" s="1"/>
  <c r="BV175" i="1"/>
  <c r="BU175" i="1"/>
  <c r="EZ175" i="1" s="1"/>
  <c r="BT175" i="1"/>
  <c r="BS175" i="1"/>
  <c r="BR175" i="1"/>
  <c r="BH175" i="1"/>
  <c r="BA175" i="1"/>
  <c r="BB175" i="1" s="1"/>
  <c r="ET175" i="1" s="1"/>
  <c r="AE175" i="1"/>
  <c r="J175" i="1"/>
  <c r="G175" i="1"/>
  <c r="H175" i="1" s="1"/>
  <c r="C175" i="1"/>
  <c r="HX174" i="1"/>
  <c r="HW174" i="1"/>
  <c r="HV174" i="1"/>
  <c r="HJ174" i="1"/>
  <c r="GX174" i="1"/>
  <c r="GW174" i="1"/>
  <c r="GT174" i="1"/>
  <c r="GS174" i="1"/>
  <c r="GF174" i="1"/>
  <c r="GE174" i="1"/>
  <c r="GD174" i="1"/>
  <c r="GC174" i="1"/>
  <c r="GB174" i="1"/>
  <c r="FY174" i="1"/>
  <c r="FO174" i="1"/>
  <c r="FE174" i="1"/>
  <c r="FB174" i="1"/>
  <c r="FA174" i="1"/>
  <c r="ER174" i="1"/>
  <c r="EQ174" i="1"/>
  <c r="EO174" i="1"/>
  <c r="EN174" i="1"/>
  <c r="EM174" i="1"/>
  <c r="EL174" i="1"/>
  <c r="EK174" i="1"/>
  <c r="EJ174" i="1"/>
  <c r="EI174" i="1"/>
  <c r="DW174" i="1"/>
  <c r="DL174" i="1"/>
  <c r="DI174" i="1"/>
  <c r="DH174" i="1"/>
  <c r="DG174" i="1"/>
  <c r="CT174" i="1"/>
  <c r="CI174" i="1"/>
  <c r="CF174" i="1"/>
  <c r="CE174" i="1"/>
  <c r="CD174" i="1"/>
  <c r="CB174" i="1"/>
  <c r="FF174" i="1" s="1"/>
  <c r="BZ174" i="1"/>
  <c r="BY174" i="1"/>
  <c r="BW174" i="1"/>
  <c r="BX174" i="1" s="1"/>
  <c r="BV174" i="1"/>
  <c r="BU174" i="1"/>
  <c r="BT174" i="1"/>
  <c r="BS174" i="1"/>
  <c r="BR174" i="1"/>
  <c r="BH174" i="1"/>
  <c r="BA174" i="1"/>
  <c r="GR174" i="1" s="1"/>
  <c r="AE174" i="1"/>
  <c r="J174" i="1"/>
  <c r="H174" i="1"/>
  <c r="G174" i="1"/>
  <c r="C174" i="1"/>
  <c r="HX173" i="1"/>
  <c r="HW173" i="1"/>
  <c r="HV173" i="1"/>
  <c r="HU173" i="1"/>
  <c r="HJ173" i="1"/>
  <c r="GX173" i="1"/>
  <c r="GW173" i="1"/>
  <c r="GT173" i="1"/>
  <c r="GS173" i="1"/>
  <c r="GE173" i="1"/>
  <c r="GD173" i="1"/>
  <c r="GC173" i="1"/>
  <c r="GB173" i="1"/>
  <c r="GA173" i="1"/>
  <c r="FZ173" i="1"/>
  <c r="FY173" i="1"/>
  <c r="FR173" i="1"/>
  <c r="FP173" i="1"/>
  <c r="FO173" i="1"/>
  <c r="FK173" i="1"/>
  <c r="EU173" i="1"/>
  <c r="EV173" i="1" s="1"/>
  <c r="ET173" i="1"/>
  <c r="ES173" i="1"/>
  <c r="ER173" i="1"/>
  <c r="EQ173" i="1"/>
  <c r="FF173" i="1" s="1"/>
  <c r="EP173" i="1"/>
  <c r="FC173" i="1" s="1"/>
  <c r="EO173" i="1"/>
  <c r="EN173" i="1"/>
  <c r="EM173" i="1"/>
  <c r="EL173" i="1"/>
  <c r="EK173" i="1"/>
  <c r="EJ173" i="1"/>
  <c r="EI173" i="1"/>
  <c r="DW173" i="1"/>
  <c r="DV173" i="1"/>
  <c r="DT173" i="1"/>
  <c r="DL173" i="1"/>
  <c r="DI173" i="1"/>
  <c r="DH173" i="1"/>
  <c r="DG173" i="1"/>
  <c r="CT173" i="1"/>
  <c r="CI173" i="1"/>
  <c r="CF173" i="1"/>
  <c r="CE173" i="1"/>
  <c r="CD173" i="1"/>
  <c r="CB173" i="1"/>
  <c r="CA173" i="1"/>
  <c r="FD173" i="1" s="1"/>
  <c r="BZ173" i="1"/>
  <c r="BY173" i="1"/>
  <c r="EX173" i="1" s="1"/>
  <c r="BW173" i="1"/>
  <c r="BX173" i="1" s="1"/>
  <c r="BV173" i="1"/>
  <c r="FB173" i="1" s="1"/>
  <c r="BU173" i="1"/>
  <c r="BT173" i="1"/>
  <c r="BS173" i="1"/>
  <c r="BR173" i="1"/>
  <c r="BJ173" i="1"/>
  <c r="BH173" i="1"/>
  <c r="BB173" i="1"/>
  <c r="BA173" i="1"/>
  <c r="GR173" i="1" s="1"/>
  <c r="AE173" i="1"/>
  <c r="J173" i="1"/>
  <c r="H173" i="1"/>
  <c r="G173" i="1"/>
  <c r="C173" i="1"/>
  <c r="HX172" i="1"/>
  <c r="HW172" i="1"/>
  <c r="HU172" i="1"/>
  <c r="HJ172" i="1"/>
  <c r="GX172" i="1"/>
  <c r="GT172" i="1"/>
  <c r="GF172" i="1"/>
  <c r="GE172" i="1"/>
  <c r="GD172" i="1"/>
  <c r="FY172" i="1"/>
  <c r="FP172" i="1"/>
  <c r="FO172" i="1"/>
  <c r="FF172" i="1"/>
  <c r="FA172" i="1"/>
  <c r="EX172" i="1"/>
  <c r="EW172" i="1"/>
  <c r="ET172" i="1"/>
  <c r="ES172" i="1"/>
  <c r="ER172" i="1"/>
  <c r="EQ172" i="1"/>
  <c r="FE172" i="1" s="1"/>
  <c r="EO172" i="1"/>
  <c r="EN172" i="1"/>
  <c r="EM172" i="1"/>
  <c r="EL172" i="1"/>
  <c r="EK172" i="1"/>
  <c r="EI172" i="1"/>
  <c r="DW172" i="1"/>
  <c r="DL172" i="1"/>
  <c r="DI172" i="1"/>
  <c r="DH172" i="1"/>
  <c r="DG172" i="1"/>
  <c r="CT172" i="1"/>
  <c r="CI172" i="1"/>
  <c r="CF172" i="1"/>
  <c r="CE172" i="1"/>
  <c r="CD172" i="1"/>
  <c r="CB172" i="1"/>
  <c r="BZ172" i="1"/>
  <c r="BY172" i="1"/>
  <c r="BW172" i="1"/>
  <c r="BX172" i="1" s="1"/>
  <c r="BV172" i="1"/>
  <c r="EU172" i="1" s="1"/>
  <c r="EV172" i="1" s="1"/>
  <c r="BT172" i="1"/>
  <c r="BS172" i="1"/>
  <c r="BR172" i="1"/>
  <c r="BH172" i="1"/>
  <c r="BB172" i="1"/>
  <c r="BA172" i="1"/>
  <c r="GR172" i="1" s="1"/>
  <c r="AE172" i="1"/>
  <c r="J172" i="1"/>
  <c r="H172" i="1"/>
  <c r="G172" i="1"/>
  <c r="C172" i="1"/>
  <c r="HX171" i="1"/>
  <c r="HW171" i="1"/>
  <c r="HJ171" i="1"/>
  <c r="GX171" i="1"/>
  <c r="GT171" i="1"/>
  <c r="GE171" i="1"/>
  <c r="GD171" i="1"/>
  <c r="FY171" i="1"/>
  <c r="FO171" i="1"/>
  <c r="EX171" i="1"/>
  <c r="ES171" i="1"/>
  <c r="EU171" i="1" s="1"/>
  <c r="EV171" i="1" s="1"/>
  <c r="ER171" i="1"/>
  <c r="EQ171" i="1"/>
  <c r="EO171" i="1"/>
  <c r="EN171" i="1"/>
  <c r="EM171" i="1"/>
  <c r="EW171" i="1" s="1"/>
  <c r="EL171" i="1"/>
  <c r="EK171" i="1"/>
  <c r="FA171" i="1" s="1"/>
  <c r="EI171" i="1"/>
  <c r="DW171" i="1"/>
  <c r="DL171" i="1"/>
  <c r="DI171" i="1"/>
  <c r="DH171" i="1"/>
  <c r="DG171" i="1"/>
  <c r="CT171" i="1"/>
  <c r="CI171" i="1"/>
  <c r="CF171" i="1"/>
  <c r="CE171" i="1"/>
  <c r="CD171" i="1"/>
  <c r="CB171" i="1"/>
  <c r="FF171" i="1" s="1"/>
  <c r="BZ171" i="1"/>
  <c r="BY171" i="1"/>
  <c r="BX171" i="1"/>
  <c r="BW171" i="1"/>
  <c r="BV171" i="1"/>
  <c r="FB171" i="1" s="1"/>
  <c r="BT171" i="1"/>
  <c r="BR171" i="1"/>
  <c r="BH171" i="1"/>
  <c r="BA171" i="1"/>
  <c r="AE171" i="1"/>
  <c r="J171" i="1"/>
  <c r="H171" i="1"/>
  <c r="G171" i="1"/>
  <c r="C171" i="1"/>
  <c r="HX170" i="1"/>
  <c r="HW170" i="1"/>
  <c r="HV170" i="1"/>
  <c r="HJ170" i="1"/>
  <c r="GX170" i="1"/>
  <c r="GW170" i="1"/>
  <c r="GT170" i="1"/>
  <c r="GS170" i="1"/>
  <c r="GF170" i="1"/>
  <c r="GE170" i="1"/>
  <c r="GD170" i="1"/>
  <c r="GC170" i="1"/>
  <c r="GB170" i="1"/>
  <c r="FY170" i="1"/>
  <c r="FO170" i="1"/>
  <c r="FA170" i="1"/>
  <c r="EX170" i="1"/>
  <c r="EW170" i="1"/>
  <c r="ER170" i="1"/>
  <c r="EQ170" i="1"/>
  <c r="FF170" i="1" s="1"/>
  <c r="EO170" i="1"/>
  <c r="EN170" i="1"/>
  <c r="EM170" i="1"/>
  <c r="EL170" i="1"/>
  <c r="EK170" i="1"/>
  <c r="EJ170" i="1"/>
  <c r="EY170" i="1" s="1"/>
  <c r="EI170" i="1"/>
  <c r="DW170" i="1"/>
  <c r="DL170" i="1"/>
  <c r="DI170" i="1"/>
  <c r="DH170" i="1"/>
  <c r="DG170" i="1"/>
  <c r="CT170" i="1"/>
  <c r="CI170" i="1"/>
  <c r="CF170" i="1"/>
  <c r="CE170" i="1"/>
  <c r="CD170" i="1"/>
  <c r="CB170" i="1"/>
  <c r="BZ170" i="1"/>
  <c r="BY170" i="1"/>
  <c r="BW170" i="1"/>
  <c r="BX170" i="1" s="1"/>
  <c r="BV170" i="1"/>
  <c r="FB170" i="1" s="1"/>
  <c r="BU170" i="1"/>
  <c r="BT170" i="1"/>
  <c r="BS170" i="1"/>
  <c r="BR170" i="1"/>
  <c r="BH170" i="1"/>
  <c r="BA170" i="1"/>
  <c r="BB170" i="1" s="1"/>
  <c r="ET170" i="1" s="1"/>
  <c r="AE170" i="1"/>
  <c r="J170" i="1"/>
  <c r="H170" i="1"/>
  <c r="G170" i="1"/>
  <c r="C170" i="1"/>
  <c r="HX169" i="1"/>
  <c r="HW169" i="1"/>
  <c r="HV169" i="1"/>
  <c r="HJ169" i="1"/>
  <c r="GX169" i="1"/>
  <c r="GW169" i="1"/>
  <c r="GT169" i="1"/>
  <c r="GS169" i="1"/>
  <c r="GE169" i="1"/>
  <c r="GD169" i="1"/>
  <c r="GC169" i="1"/>
  <c r="GB169" i="1"/>
  <c r="GA169" i="1"/>
  <c r="FZ169" i="1"/>
  <c r="FY169" i="1"/>
  <c r="FR169" i="1"/>
  <c r="FO169" i="1"/>
  <c r="FK169" i="1"/>
  <c r="FB169" i="1"/>
  <c r="ER169" i="1"/>
  <c r="EQ169" i="1"/>
  <c r="FF169" i="1" s="1"/>
  <c r="EP169" i="1"/>
  <c r="EO169" i="1"/>
  <c r="EN169" i="1"/>
  <c r="EM169" i="1"/>
  <c r="EL169" i="1"/>
  <c r="EK169" i="1"/>
  <c r="FA169" i="1" s="1"/>
  <c r="EJ169" i="1"/>
  <c r="EY169" i="1" s="1"/>
  <c r="EI169" i="1"/>
  <c r="DW169" i="1"/>
  <c r="DL169" i="1"/>
  <c r="DI169" i="1"/>
  <c r="DH169" i="1"/>
  <c r="DG169" i="1"/>
  <c r="CT169" i="1"/>
  <c r="CI169" i="1"/>
  <c r="CF169" i="1"/>
  <c r="CE169" i="1"/>
  <c r="CD169" i="1"/>
  <c r="CB169" i="1"/>
  <c r="CA169" i="1"/>
  <c r="BZ169" i="1"/>
  <c r="BY169" i="1"/>
  <c r="EX169" i="1" s="1"/>
  <c r="BX169" i="1"/>
  <c r="BW169" i="1"/>
  <c r="BV169" i="1"/>
  <c r="BU169" i="1"/>
  <c r="EZ169" i="1" s="1"/>
  <c r="BT169" i="1"/>
  <c r="BR169" i="1"/>
  <c r="BH169" i="1"/>
  <c r="BA169" i="1"/>
  <c r="AE169" i="1"/>
  <c r="J169" i="1"/>
  <c r="H169" i="1"/>
  <c r="G169" i="1"/>
  <c r="C169" i="1"/>
  <c r="HX168" i="1"/>
  <c r="HW168" i="1"/>
  <c r="HV168" i="1"/>
  <c r="HJ168" i="1"/>
  <c r="GX168" i="1"/>
  <c r="GW168" i="1"/>
  <c r="GT168" i="1"/>
  <c r="GS168" i="1"/>
  <c r="GF168" i="1"/>
  <c r="GE168" i="1"/>
  <c r="GD168" i="1"/>
  <c r="GC168" i="1"/>
  <c r="GB168" i="1"/>
  <c r="FY168" i="1"/>
  <c r="FO168" i="1"/>
  <c r="FF168" i="1"/>
  <c r="FE168" i="1"/>
  <c r="FA168" i="1"/>
  <c r="EX168" i="1"/>
  <c r="EW168" i="1"/>
  <c r="ER168" i="1"/>
  <c r="EQ168" i="1"/>
  <c r="EO168" i="1"/>
  <c r="EN168" i="1"/>
  <c r="EM168" i="1"/>
  <c r="EL168" i="1"/>
  <c r="EK168" i="1"/>
  <c r="EJ168" i="1"/>
  <c r="EY168" i="1" s="1"/>
  <c r="EI168" i="1"/>
  <c r="DW168" i="1"/>
  <c r="DL168" i="1"/>
  <c r="DI168" i="1"/>
  <c r="DH168" i="1"/>
  <c r="DG168" i="1"/>
  <c r="CT168" i="1"/>
  <c r="CI168" i="1"/>
  <c r="CF168" i="1"/>
  <c r="CE168" i="1"/>
  <c r="CD168" i="1"/>
  <c r="CB168" i="1"/>
  <c r="BZ168" i="1"/>
  <c r="BY168" i="1"/>
  <c r="BW168" i="1"/>
  <c r="BX168" i="1" s="1"/>
  <c r="BV168" i="1"/>
  <c r="FB168" i="1" s="1"/>
  <c r="BU168" i="1"/>
  <c r="EZ168" i="1" s="1"/>
  <c r="BT168" i="1"/>
  <c r="BS168" i="1"/>
  <c r="BR168" i="1"/>
  <c r="BH168" i="1"/>
  <c r="BA168" i="1"/>
  <c r="BB168" i="1" s="1"/>
  <c r="ET168" i="1" s="1"/>
  <c r="AE168" i="1"/>
  <c r="J168" i="1"/>
  <c r="G168" i="1"/>
  <c r="H168" i="1" s="1"/>
  <c r="C168" i="1"/>
  <c r="HX167" i="1"/>
  <c r="HW167" i="1"/>
  <c r="HV167" i="1"/>
  <c r="HJ167" i="1"/>
  <c r="GX167" i="1"/>
  <c r="GW167" i="1"/>
  <c r="GT167" i="1"/>
  <c r="GS167" i="1"/>
  <c r="GF167" i="1"/>
  <c r="GE167" i="1"/>
  <c r="GD167" i="1"/>
  <c r="GC167" i="1"/>
  <c r="GB167" i="1"/>
  <c r="FY167" i="1"/>
  <c r="FO167" i="1"/>
  <c r="FF167" i="1"/>
  <c r="FE167" i="1"/>
  <c r="FB167" i="1"/>
  <c r="FA167" i="1"/>
  <c r="ER167" i="1"/>
  <c r="EQ167" i="1"/>
  <c r="EO167" i="1"/>
  <c r="EN167" i="1"/>
  <c r="EM167" i="1"/>
  <c r="EL167" i="1"/>
  <c r="EK167" i="1"/>
  <c r="EJ167" i="1"/>
  <c r="EI167" i="1"/>
  <c r="DW167" i="1"/>
  <c r="DL167" i="1"/>
  <c r="DI167" i="1"/>
  <c r="DH167" i="1"/>
  <c r="DG167" i="1"/>
  <c r="CT167" i="1"/>
  <c r="CI167" i="1"/>
  <c r="CF167" i="1"/>
  <c r="CE167" i="1"/>
  <c r="CD167" i="1"/>
  <c r="CB167" i="1"/>
  <c r="BZ167" i="1"/>
  <c r="BY167" i="1"/>
  <c r="BX167" i="1"/>
  <c r="BW167" i="1"/>
  <c r="BV167" i="1"/>
  <c r="BU167" i="1"/>
  <c r="BT167" i="1"/>
  <c r="BS167" i="1"/>
  <c r="BR167" i="1"/>
  <c r="BH167" i="1"/>
  <c r="BA167" i="1"/>
  <c r="GR167" i="1" s="1"/>
  <c r="AE167" i="1"/>
  <c r="J167" i="1"/>
  <c r="H167" i="1"/>
  <c r="G167" i="1"/>
  <c r="C167" i="1"/>
  <c r="HX166" i="1"/>
  <c r="HW166" i="1"/>
  <c r="HV166" i="1"/>
  <c r="HU166" i="1"/>
  <c r="HJ166" i="1"/>
  <c r="GX166" i="1"/>
  <c r="GW166" i="1"/>
  <c r="GT166" i="1"/>
  <c r="GS166" i="1"/>
  <c r="GF166" i="1"/>
  <c r="GE166" i="1"/>
  <c r="GD166" i="1"/>
  <c r="GC166" i="1"/>
  <c r="GB166" i="1"/>
  <c r="GA166" i="1"/>
  <c r="FZ166" i="1"/>
  <c r="FY166" i="1"/>
  <c r="FR166" i="1"/>
  <c r="FP166" i="1"/>
  <c r="FO166" i="1"/>
  <c r="FK166" i="1"/>
  <c r="ET166" i="1"/>
  <c r="ES166" i="1"/>
  <c r="ER166" i="1"/>
  <c r="EQ166" i="1"/>
  <c r="FF166" i="1" s="1"/>
  <c r="EP166" i="1"/>
  <c r="FC166" i="1" s="1"/>
  <c r="EO166" i="1"/>
  <c r="EN166" i="1"/>
  <c r="EM166" i="1"/>
  <c r="EL166" i="1"/>
  <c r="EK166" i="1"/>
  <c r="FA166" i="1" s="1"/>
  <c r="EJ166" i="1"/>
  <c r="EI166" i="1"/>
  <c r="DW166" i="1"/>
  <c r="DV166" i="1"/>
  <c r="DT166" i="1"/>
  <c r="DL166" i="1"/>
  <c r="DI166" i="1"/>
  <c r="DH166" i="1"/>
  <c r="DG166" i="1"/>
  <c r="CT166" i="1"/>
  <c r="CI166" i="1"/>
  <c r="CF166" i="1"/>
  <c r="CE166" i="1"/>
  <c r="CD166" i="1"/>
  <c r="CB166" i="1"/>
  <c r="CA166" i="1"/>
  <c r="FD166" i="1" s="1"/>
  <c r="BZ166" i="1"/>
  <c r="BY166" i="1"/>
  <c r="BW166" i="1"/>
  <c r="BX166" i="1" s="1"/>
  <c r="BV166" i="1"/>
  <c r="FB166" i="1" s="1"/>
  <c r="BU166" i="1"/>
  <c r="EZ166" i="1" s="1"/>
  <c r="BT166" i="1"/>
  <c r="BS166" i="1"/>
  <c r="BR166" i="1"/>
  <c r="BJ166" i="1"/>
  <c r="BH166" i="1"/>
  <c r="BB166" i="1"/>
  <c r="BA166" i="1"/>
  <c r="GR166" i="1" s="1"/>
  <c r="AE166" i="1"/>
  <c r="J166" i="1"/>
  <c r="H166" i="1"/>
  <c r="G166" i="1"/>
  <c r="C166" i="1"/>
  <c r="HX165" i="1"/>
  <c r="HW165" i="1"/>
  <c r="HV165" i="1"/>
  <c r="HU165" i="1"/>
  <c r="HJ165" i="1"/>
  <c r="GX165" i="1"/>
  <c r="GW165" i="1"/>
  <c r="GT165" i="1"/>
  <c r="GS165" i="1"/>
  <c r="GE165" i="1"/>
  <c r="GD165" i="1"/>
  <c r="GC165" i="1"/>
  <c r="GB165" i="1"/>
  <c r="FY165" i="1"/>
  <c r="FO165" i="1"/>
  <c r="FA165" i="1"/>
  <c r="ES165" i="1"/>
  <c r="ER165" i="1"/>
  <c r="EQ165" i="1"/>
  <c r="EO165" i="1"/>
  <c r="EN165" i="1"/>
  <c r="EM165" i="1"/>
  <c r="EW165" i="1" s="1"/>
  <c r="EL165" i="1"/>
  <c r="EK165" i="1"/>
  <c r="EJ165" i="1"/>
  <c r="EZ165" i="1" s="1"/>
  <c r="EI165" i="1"/>
  <c r="DW165" i="1"/>
  <c r="DL165" i="1"/>
  <c r="DI165" i="1"/>
  <c r="DH165" i="1"/>
  <c r="DG165" i="1"/>
  <c r="CT165" i="1"/>
  <c r="CI165" i="1"/>
  <c r="CF165" i="1"/>
  <c r="CE165" i="1"/>
  <c r="CD165" i="1"/>
  <c r="CB165" i="1"/>
  <c r="FE165" i="1" s="1"/>
  <c r="BZ165" i="1"/>
  <c r="BY165" i="1"/>
  <c r="EX165" i="1" s="1"/>
  <c r="BW165" i="1"/>
  <c r="BX165" i="1" s="1"/>
  <c r="BV165" i="1"/>
  <c r="FB165" i="1" s="1"/>
  <c r="BU165" i="1"/>
  <c r="BT165" i="1"/>
  <c r="BR165" i="1"/>
  <c r="BH165" i="1"/>
  <c r="BA165" i="1"/>
  <c r="AE165" i="1"/>
  <c r="J165" i="1"/>
  <c r="G165" i="1"/>
  <c r="H165" i="1" s="1"/>
  <c r="C165" i="1"/>
  <c r="HX164" i="1"/>
  <c r="HW164" i="1"/>
  <c r="HV164" i="1"/>
  <c r="HJ164" i="1"/>
  <c r="GX164" i="1"/>
  <c r="GW164" i="1"/>
  <c r="GT164" i="1"/>
  <c r="GS164" i="1"/>
  <c r="GF164" i="1"/>
  <c r="GE164" i="1"/>
  <c r="GD164" i="1"/>
  <c r="GC164" i="1"/>
  <c r="GB164" i="1"/>
  <c r="FY164" i="1"/>
  <c r="FO164" i="1"/>
  <c r="EX164" i="1"/>
  <c r="ES164" i="1"/>
  <c r="EU164" i="1" s="1"/>
  <c r="EV164" i="1" s="1"/>
  <c r="ER164" i="1"/>
  <c r="EQ164" i="1"/>
  <c r="EO164" i="1"/>
  <c r="EN164" i="1"/>
  <c r="EM164" i="1"/>
  <c r="EW164" i="1" s="1"/>
  <c r="EL164" i="1"/>
  <c r="EK164" i="1"/>
  <c r="EJ164" i="1"/>
  <c r="EZ164" i="1" s="1"/>
  <c r="EI164" i="1"/>
  <c r="DW164" i="1"/>
  <c r="DL164" i="1"/>
  <c r="DI164" i="1"/>
  <c r="DH164" i="1"/>
  <c r="DG164" i="1"/>
  <c r="CT164" i="1"/>
  <c r="CI164" i="1"/>
  <c r="CF164" i="1"/>
  <c r="CE164" i="1"/>
  <c r="CD164" i="1"/>
  <c r="CB164" i="1"/>
  <c r="FF164" i="1" s="1"/>
  <c r="BZ164" i="1"/>
  <c r="BY164" i="1"/>
  <c r="BW164" i="1"/>
  <c r="BX164" i="1" s="1"/>
  <c r="BV164" i="1"/>
  <c r="FB164" i="1" s="1"/>
  <c r="BU164" i="1"/>
  <c r="BT164" i="1"/>
  <c r="BR164" i="1"/>
  <c r="BH164" i="1"/>
  <c r="BA164" i="1"/>
  <c r="AE164" i="1"/>
  <c r="J164" i="1"/>
  <c r="H164" i="1"/>
  <c r="G164" i="1"/>
  <c r="C164" i="1"/>
  <c r="HX163" i="1"/>
  <c r="HW163" i="1"/>
  <c r="HV163" i="1"/>
  <c r="HJ163" i="1"/>
  <c r="GX163" i="1"/>
  <c r="GW163" i="1"/>
  <c r="GT163" i="1"/>
  <c r="GS163" i="1"/>
  <c r="GR163" i="1"/>
  <c r="GF163" i="1"/>
  <c r="GE163" i="1"/>
  <c r="GD163" i="1"/>
  <c r="GC163" i="1"/>
  <c r="GB163" i="1"/>
  <c r="FY163" i="1"/>
  <c r="FO163" i="1"/>
  <c r="FE163" i="1"/>
  <c r="EZ163" i="1"/>
  <c r="EY163" i="1"/>
  <c r="EX163" i="1"/>
  <c r="ER163" i="1"/>
  <c r="EQ163" i="1"/>
  <c r="EO163" i="1"/>
  <c r="EN163" i="1"/>
  <c r="EM163" i="1"/>
  <c r="EL163" i="1"/>
  <c r="EK163" i="1"/>
  <c r="EJ163" i="1"/>
  <c r="EI163" i="1"/>
  <c r="DW163" i="1"/>
  <c r="DL163" i="1"/>
  <c r="DI163" i="1"/>
  <c r="DH163" i="1"/>
  <c r="DG163" i="1"/>
  <c r="CT163" i="1"/>
  <c r="CI163" i="1"/>
  <c r="CF163" i="1"/>
  <c r="CE163" i="1"/>
  <c r="CD163" i="1"/>
  <c r="CB163" i="1"/>
  <c r="FF163" i="1" s="1"/>
  <c r="BZ163" i="1"/>
  <c r="BY163" i="1"/>
  <c r="EW163" i="1" s="1"/>
  <c r="BW163" i="1"/>
  <c r="BX163" i="1" s="1"/>
  <c r="BV163" i="1"/>
  <c r="BU163" i="1"/>
  <c r="BT163" i="1"/>
  <c r="BS163" i="1"/>
  <c r="BR163" i="1"/>
  <c r="BH163" i="1"/>
  <c r="BB163" i="1"/>
  <c r="ET163" i="1" s="1"/>
  <c r="BA163" i="1"/>
  <c r="ES163" i="1" s="1"/>
  <c r="AE163" i="1"/>
  <c r="J163" i="1"/>
  <c r="H163" i="1"/>
  <c r="G163" i="1"/>
  <c r="C163" i="1"/>
  <c r="HX162" i="1"/>
  <c r="HW162" i="1"/>
  <c r="HV162" i="1"/>
  <c r="HU162" i="1"/>
  <c r="HJ162" i="1"/>
  <c r="GX162" i="1"/>
  <c r="GW162" i="1"/>
  <c r="GT162" i="1"/>
  <c r="GS162" i="1"/>
  <c r="GE162" i="1"/>
  <c r="GD162" i="1"/>
  <c r="GC162" i="1"/>
  <c r="GB162" i="1"/>
  <c r="GA162" i="1"/>
  <c r="FZ162" i="1"/>
  <c r="FY162" i="1"/>
  <c r="FP162" i="1"/>
  <c r="FO162" i="1"/>
  <c r="FK162" i="1"/>
  <c r="FD162" i="1"/>
  <c r="EY162" i="1"/>
  <c r="ER162" i="1"/>
  <c r="EQ162" i="1"/>
  <c r="FE162" i="1" s="1"/>
  <c r="EP162" i="1"/>
  <c r="FC162" i="1" s="1"/>
  <c r="EO162" i="1"/>
  <c r="EN162" i="1"/>
  <c r="EM162" i="1"/>
  <c r="EX162" i="1" s="1"/>
  <c r="EL162" i="1"/>
  <c r="EK162" i="1"/>
  <c r="FA162" i="1" s="1"/>
  <c r="EJ162" i="1"/>
  <c r="EI162" i="1"/>
  <c r="DW162" i="1"/>
  <c r="DL162" i="1"/>
  <c r="DI162" i="1"/>
  <c r="DH162" i="1"/>
  <c r="DG162" i="1"/>
  <c r="CT162" i="1"/>
  <c r="CI162" i="1"/>
  <c r="CF162" i="1"/>
  <c r="CE162" i="1"/>
  <c r="CD162" i="1"/>
  <c r="CB162" i="1"/>
  <c r="FF162" i="1" s="1"/>
  <c r="CA162" i="1"/>
  <c r="BZ162" i="1"/>
  <c r="BY162" i="1"/>
  <c r="BW162" i="1"/>
  <c r="BX162" i="1" s="1"/>
  <c r="BV162" i="1"/>
  <c r="FB162" i="1" s="1"/>
  <c r="BU162" i="1"/>
  <c r="EZ162" i="1" s="1"/>
  <c r="BT162" i="1"/>
  <c r="BR162" i="1"/>
  <c r="BH162" i="1"/>
  <c r="BB162" i="1"/>
  <c r="ET162" i="1" s="1"/>
  <c r="BA162" i="1"/>
  <c r="AE162" i="1"/>
  <c r="J162" i="1"/>
  <c r="H162" i="1"/>
  <c r="G162" i="1"/>
  <c r="C162" i="1"/>
  <c r="HX161" i="1"/>
  <c r="HW161" i="1"/>
  <c r="HV161" i="1"/>
  <c r="HJ161" i="1"/>
  <c r="GX161" i="1"/>
  <c r="GW161" i="1"/>
  <c r="GT161" i="1"/>
  <c r="GS161" i="1"/>
  <c r="GR161" i="1"/>
  <c r="GF161" i="1"/>
  <c r="GE161" i="1"/>
  <c r="GD161" i="1"/>
  <c r="GC161" i="1"/>
  <c r="GB161" i="1"/>
  <c r="FY161" i="1"/>
  <c r="FO161" i="1"/>
  <c r="FE161" i="1"/>
  <c r="ER161" i="1"/>
  <c r="EQ161" i="1"/>
  <c r="EO161" i="1"/>
  <c r="EN161" i="1"/>
  <c r="EM161" i="1"/>
  <c r="EL161" i="1"/>
  <c r="EK161" i="1"/>
  <c r="EJ161" i="1"/>
  <c r="EI161" i="1"/>
  <c r="DW161" i="1"/>
  <c r="DL161" i="1"/>
  <c r="DI161" i="1"/>
  <c r="DH161" i="1"/>
  <c r="DG161" i="1"/>
  <c r="CT161" i="1"/>
  <c r="CI161" i="1"/>
  <c r="CF161" i="1"/>
  <c r="CE161" i="1"/>
  <c r="CD161" i="1"/>
  <c r="CB161" i="1"/>
  <c r="FF161" i="1" s="1"/>
  <c r="BZ161" i="1"/>
  <c r="BY161" i="1"/>
  <c r="EW161" i="1" s="1"/>
  <c r="BX161" i="1"/>
  <c r="BW161" i="1"/>
  <c r="BV161" i="1"/>
  <c r="BU161" i="1"/>
  <c r="EZ161" i="1" s="1"/>
  <c r="BT161" i="1"/>
  <c r="BS161" i="1"/>
  <c r="BR161" i="1"/>
  <c r="BH161" i="1"/>
  <c r="BB161" i="1"/>
  <c r="ET161" i="1" s="1"/>
  <c r="BA161" i="1"/>
  <c r="ES161" i="1" s="1"/>
  <c r="AE161" i="1"/>
  <c r="J161" i="1"/>
  <c r="H161" i="1"/>
  <c r="G161" i="1"/>
  <c r="C161" i="1"/>
  <c r="HX160" i="1"/>
  <c r="HW160" i="1"/>
  <c r="HV160" i="1"/>
  <c r="HU160" i="1"/>
  <c r="HJ160" i="1"/>
  <c r="GX160" i="1"/>
  <c r="GW160" i="1"/>
  <c r="GT160" i="1"/>
  <c r="GS160" i="1"/>
  <c r="GR160" i="1"/>
  <c r="GE160" i="1"/>
  <c r="GD160" i="1"/>
  <c r="GC160" i="1"/>
  <c r="GB160" i="1"/>
  <c r="FY160" i="1"/>
  <c r="FR160" i="1"/>
  <c r="FO160" i="1"/>
  <c r="FK160" i="1"/>
  <c r="FF160" i="1"/>
  <c r="FE160" i="1"/>
  <c r="EZ160" i="1"/>
  <c r="ER160" i="1"/>
  <c r="EQ160" i="1"/>
  <c r="EO160" i="1"/>
  <c r="EN160" i="1"/>
  <c r="EM160" i="1"/>
  <c r="EL160" i="1"/>
  <c r="EK160" i="1"/>
  <c r="FA160" i="1" s="1"/>
  <c r="EJ160" i="1"/>
  <c r="EI160" i="1"/>
  <c r="DW160" i="1"/>
  <c r="DL160" i="1"/>
  <c r="DI160" i="1"/>
  <c r="DH160" i="1"/>
  <c r="DG160" i="1"/>
  <c r="CT160" i="1"/>
  <c r="CI160" i="1"/>
  <c r="CF160" i="1"/>
  <c r="CE160" i="1"/>
  <c r="CD160" i="1"/>
  <c r="CB160" i="1"/>
  <c r="BZ160" i="1"/>
  <c r="BY160" i="1"/>
  <c r="EX160" i="1" s="1"/>
  <c r="BX160" i="1"/>
  <c r="BW160" i="1"/>
  <c r="BV160" i="1"/>
  <c r="FB160" i="1" s="1"/>
  <c r="BU160" i="1"/>
  <c r="EY160" i="1" s="1"/>
  <c r="BT160" i="1"/>
  <c r="BR160" i="1"/>
  <c r="BH160" i="1"/>
  <c r="BB160" i="1"/>
  <c r="ET160" i="1" s="1"/>
  <c r="BA160" i="1"/>
  <c r="GF160" i="1" s="1"/>
  <c r="AE160" i="1"/>
  <c r="J160" i="1"/>
  <c r="G160" i="1"/>
  <c r="H160" i="1" s="1"/>
  <c r="C160" i="1"/>
  <c r="HX159" i="1"/>
  <c r="HW159" i="1"/>
  <c r="HV159" i="1"/>
  <c r="HU159" i="1"/>
  <c r="HJ159" i="1"/>
  <c r="GX159" i="1"/>
  <c r="GW159" i="1"/>
  <c r="GT159" i="1"/>
  <c r="GS159" i="1"/>
  <c r="GE159" i="1"/>
  <c r="GD159" i="1"/>
  <c r="GC159" i="1"/>
  <c r="GB159" i="1"/>
  <c r="GA159" i="1"/>
  <c r="FZ159" i="1"/>
  <c r="FY159" i="1"/>
  <c r="FP159" i="1"/>
  <c r="FO159" i="1"/>
  <c r="EX159" i="1"/>
  <c r="EW159" i="1"/>
  <c r="ES159" i="1"/>
  <c r="ER159" i="1"/>
  <c r="EQ159" i="1"/>
  <c r="FE159" i="1" s="1"/>
  <c r="EP159" i="1"/>
  <c r="EO159" i="1"/>
  <c r="EN159" i="1"/>
  <c r="EM159" i="1"/>
  <c r="EL159" i="1"/>
  <c r="EK159" i="1"/>
  <c r="FA159" i="1" s="1"/>
  <c r="EJ159" i="1"/>
  <c r="EY159" i="1" s="1"/>
  <c r="EI159" i="1"/>
  <c r="DW159" i="1"/>
  <c r="DV159" i="1"/>
  <c r="DT159" i="1"/>
  <c r="DL159" i="1"/>
  <c r="DI159" i="1"/>
  <c r="DH159" i="1"/>
  <c r="DG159" i="1"/>
  <c r="CT159" i="1"/>
  <c r="CI159" i="1"/>
  <c r="CF159" i="1"/>
  <c r="CE159" i="1"/>
  <c r="CD159" i="1"/>
  <c r="CB159" i="1"/>
  <c r="FF159" i="1" s="1"/>
  <c r="CA159" i="1"/>
  <c r="FD159" i="1" s="1"/>
  <c r="BZ159" i="1"/>
  <c r="BY159" i="1"/>
  <c r="BW159" i="1"/>
  <c r="BX159" i="1" s="1"/>
  <c r="BV159" i="1"/>
  <c r="BU159" i="1"/>
  <c r="EZ159" i="1" s="1"/>
  <c r="BT159" i="1"/>
  <c r="BS159" i="1"/>
  <c r="BR159" i="1"/>
  <c r="BJ159" i="1"/>
  <c r="BH159" i="1"/>
  <c r="BA159" i="1"/>
  <c r="FR159" i="1" s="1"/>
  <c r="AE159" i="1"/>
  <c r="J159" i="1"/>
  <c r="H159" i="1"/>
  <c r="G159" i="1"/>
  <c r="C159" i="1"/>
  <c r="HX158" i="1"/>
  <c r="HW158" i="1"/>
  <c r="HV158" i="1"/>
  <c r="HU158" i="1"/>
  <c r="HJ158" i="1"/>
  <c r="GX158" i="1"/>
  <c r="GW158" i="1"/>
  <c r="GT158" i="1"/>
  <c r="GS158" i="1"/>
  <c r="GE158" i="1"/>
  <c r="GD158" i="1"/>
  <c r="GC158" i="1"/>
  <c r="GB158" i="1"/>
  <c r="FY158" i="1"/>
  <c r="FR158" i="1"/>
  <c r="FP158" i="1"/>
  <c r="FO158" i="1"/>
  <c r="FK158" i="1"/>
  <c r="ER158" i="1"/>
  <c r="EQ158" i="1"/>
  <c r="FE158" i="1" s="1"/>
  <c r="EO158" i="1"/>
  <c r="EN158" i="1"/>
  <c r="EM158" i="1"/>
  <c r="EL158" i="1"/>
  <c r="EK158" i="1"/>
  <c r="FB158" i="1" s="1"/>
  <c r="EJ158" i="1"/>
  <c r="EY158" i="1" s="1"/>
  <c r="EI158" i="1"/>
  <c r="DW158" i="1"/>
  <c r="DL158" i="1"/>
  <c r="DI158" i="1"/>
  <c r="DH158" i="1"/>
  <c r="DG158" i="1"/>
  <c r="CT158" i="1"/>
  <c r="CI158" i="1"/>
  <c r="CF158" i="1"/>
  <c r="CE158" i="1"/>
  <c r="CD158" i="1"/>
  <c r="CB158" i="1"/>
  <c r="FF158" i="1" s="1"/>
  <c r="BZ158" i="1"/>
  <c r="BY158" i="1"/>
  <c r="EX158" i="1" s="1"/>
  <c r="BX158" i="1"/>
  <c r="BW158" i="1"/>
  <c r="BV158" i="1"/>
  <c r="BU158" i="1"/>
  <c r="EZ158" i="1" s="1"/>
  <c r="BT158" i="1"/>
  <c r="BS158" i="1"/>
  <c r="BR158" i="1"/>
  <c r="BH158" i="1"/>
  <c r="BA158" i="1"/>
  <c r="GR158" i="1" s="1"/>
  <c r="AE158" i="1"/>
  <c r="J158" i="1"/>
  <c r="H158" i="1"/>
  <c r="G158" i="1"/>
  <c r="C158" i="1"/>
  <c r="HX157" i="1"/>
  <c r="HW157" i="1"/>
  <c r="HV157" i="1"/>
  <c r="HJ157" i="1"/>
  <c r="GX157" i="1"/>
  <c r="GW157" i="1"/>
  <c r="GT157" i="1"/>
  <c r="GS157" i="1"/>
  <c r="GE157" i="1"/>
  <c r="GD157" i="1"/>
  <c r="GC157" i="1"/>
  <c r="GB157" i="1"/>
  <c r="FY157" i="1"/>
  <c r="FR157" i="1"/>
  <c r="FP157" i="1"/>
  <c r="FO157" i="1"/>
  <c r="EZ157" i="1"/>
  <c r="EW157" i="1"/>
  <c r="ER157" i="1"/>
  <c r="EQ157" i="1"/>
  <c r="FE157" i="1" s="1"/>
  <c r="EO157" i="1"/>
  <c r="EN157" i="1"/>
  <c r="EM157" i="1"/>
  <c r="EL157" i="1"/>
  <c r="EK157" i="1"/>
  <c r="EJ157" i="1"/>
  <c r="EY157" i="1" s="1"/>
  <c r="EI157" i="1"/>
  <c r="DW157" i="1"/>
  <c r="DL157" i="1"/>
  <c r="DI157" i="1"/>
  <c r="DH157" i="1"/>
  <c r="DG157" i="1"/>
  <c r="CT157" i="1"/>
  <c r="CI157" i="1"/>
  <c r="CF157" i="1"/>
  <c r="CE157" i="1"/>
  <c r="CD157" i="1"/>
  <c r="CB157" i="1"/>
  <c r="FF157" i="1" s="1"/>
  <c r="BZ157" i="1"/>
  <c r="BY157" i="1"/>
  <c r="EX157" i="1" s="1"/>
  <c r="BX157" i="1"/>
  <c r="BW157" i="1"/>
  <c r="BV157" i="1"/>
  <c r="FB157" i="1" s="1"/>
  <c r="BU157" i="1"/>
  <c r="BT157" i="1"/>
  <c r="BS157" i="1"/>
  <c r="BR157" i="1"/>
  <c r="BH157" i="1"/>
  <c r="BB157" i="1"/>
  <c r="ET157" i="1" s="1"/>
  <c r="BA157" i="1"/>
  <c r="ES157" i="1" s="1"/>
  <c r="AE157" i="1"/>
  <c r="J157" i="1"/>
  <c r="H157" i="1"/>
  <c r="G157" i="1"/>
  <c r="C157" i="1"/>
  <c r="HX156" i="1"/>
  <c r="HW156" i="1"/>
  <c r="HV156" i="1"/>
  <c r="HU156" i="1"/>
  <c r="HJ156" i="1"/>
  <c r="GX156" i="1"/>
  <c r="GW156" i="1"/>
  <c r="GT156" i="1"/>
  <c r="GS156" i="1"/>
  <c r="GR156" i="1"/>
  <c r="GE156" i="1"/>
  <c r="GD156" i="1"/>
  <c r="GC156" i="1"/>
  <c r="GB156" i="1"/>
  <c r="FY156" i="1"/>
  <c r="FO156" i="1"/>
  <c r="FK156" i="1"/>
  <c r="FB156" i="1"/>
  <c r="FA156" i="1"/>
  <c r="EZ156" i="1"/>
  <c r="EQ156" i="1"/>
  <c r="FE156" i="1" s="1"/>
  <c r="EO156" i="1"/>
  <c r="EN156" i="1"/>
  <c r="EM156" i="1"/>
  <c r="EW156" i="1" s="1"/>
  <c r="EL156" i="1"/>
  <c r="EK156" i="1"/>
  <c r="EJ156" i="1"/>
  <c r="EI156" i="1"/>
  <c r="DW156" i="1"/>
  <c r="DL156" i="1"/>
  <c r="DI156" i="1"/>
  <c r="DH156" i="1"/>
  <c r="DG156" i="1"/>
  <c r="CT156" i="1"/>
  <c r="CI156" i="1"/>
  <c r="CF156" i="1"/>
  <c r="CE156" i="1"/>
  <c r="CD156" i="1"/>
  <c r="CB156" i="1"/>
  <c r="FF156" i="1" s="1"/>
  <c r="BZ156" i="1"/>
  <c r="BY156" i="1"/>
  <c r="EX156" i="1" s="1"/>
  <c r="BW156" i="1"/>
  <c r="BX156" i="1" s="1"/>
  <c r="BV156" i="1"/>
  <c r="BU156" i="1"/>
  <c r="BT156" i="1"/>
  <c r="BR156" i="1"/>
  <c r="BH156" i="1"/>
  <c r="BB156" i="1"/>
  <c r="ET156" i="1" s="1"/>
  <c r="BA156" i="1"/>
  <c r="GF156" i="1" s="1"/>
  <c r="AE156" i="1"/>
  <c r="J156" i="1"/>
  <c r="G156" i="1"/>
  <c r="H156" i="1" s="1"/>
  <c r="C156" i="1"/>
  <c r="HX155" i="1"/>
  <c r="HW155" i="1"/>
  <c r="HV155" i="1"/>
  <c r="HU155" i="1"/>
  <c r="HJ155" i="1"/>
  <c r="GX155" i="1"/>
  <c r="GW155" i="1"/>
  <c r="GT155" i="1"/>
  <c r="GS155" i="1"/>
  <c r="GE155" i="1"/>
  <c r="GD155" i="1"/>
  <c r="GC155" i="1"/>
  <c r="GB155" i="1"/>
  <c r="GA155" i="1"/>
  <c r="FZ155" i="1"/>
  <c r="FY155" i="1"/>
  <c r="FR155" i="1"/>
  <c r="FP155" i="1"/>
  <c r="FO155" i="1"/>
  <c r="EW155" i="1"/>
  <c r="ES155" i="1"/>
  <c r="EQ155" i="1"/>
  <c r="FE155" i="1" s="1"/>
  <c r="EP155" i="1"/>
  <c r="FC155" i="1" s="1"/>
  <c r="EO155" i="1"/>
  <c r="EN155" i="1"/>
  <c r="EM155" i="1"/>
  <c r="EL155" i="1"/>
  <c r="EK155" i="1"/>
  <c r="FA155" i="1" s="1"/>
  <c r="EJ155" i="1"/>
  <c r="EY155" i="1" s="1"/>
  <c r="EI155" i="1"/>
  <c r="DW155" i="1"/>
  <c r="DL155" i="1"/>
  <c r="DI155" i="1"/>
  <c r="DH155" i="1"/>
  <c r="DG155" i="1"/>
  <c r="CT155" i="1"/>
  <c r="CI155" i="1"/>
  <c r="CF155" i="1"/>
  <c r="CE155" i="1"/>
  <c r="CD155" i="1"/>
  <c r="CB155" i="1"/>
  <c r="FF155" i="1" s="1"/>
  <c r="CA155" i="1"/>
  <c r="FD155" i="1" s="1"/>
  <c r="BZ155" i="1"/>
  <c r="BY155" i="1"/>
  <c r="EX155" i="1" s="1"/>
  <c r="BW155" i="1"/>
  <c r="BX155" i="1" s="1"/>
  <c r="BV155" i="1"/>
  <c r="FB155" i="1" s="1"/>
  <c r="BU155" i="1"/>
  <c r="EZ155" i="1" s="1"/>
  <c r="BT155" i="1"/>
  <c r="BR155" i="1"/>
  <c r="BH155" i="1"/>
  <c r="BB155" i="1"/>
  <c r="ET155" i="1" s="1"/>
  <c r="BA155" i="1"/>
  <c r="AE155" i="1"/>
  <c r="J155" i="1"/>
  <c r="H155" i="1"/>
  <c r="G155" i="1"/>
  <c r="C155" i="1"/>
  <c r="HX154" i="1"/>
  <c r="HW154" i="1"/>
  <c r="HV154" i="1"/>
  <c r="HJ154" i="1"/>
  <c r="GX154" i="1"/>
  <c r="GW154" i="1"/>
  <c r="GT154" i="1"/>
  <c r="GS154" i="1"/>
  <c r="GR154" i="1"/>
  <c r="GF154" i="1"/>
  <c r="GE154" i="1"/>
  <c r="GD154" i="1"/>
  <c r="GC154" i="1"/>
  <c r="GB154" i="1"/>
  <c r="FY154" i="1"/>
  <c r="FO154" i="1"/>
  <c r="FE154" i="1"/>
  <c r="EX154" i="1"/>
  <c r="EW154" i="1"/>
  <c r="EQ154" i="1"/>
  <c r="EO154" i="1"/>
  <c r="EN154" i="1"/>
  <c r="EM154" i="1"/>
  <c r="EL154" i="1"/>
  <c r="EK154" i="1"/>
  <c r="FA154" i="1" s="1"/>
  <c r="EJ154" i="1"/>
  <c r="EI154" i="1"/>
  <c r="DW154" i="1"/>
  <c r="DL154" i="1"/>
  <c r="DI154" i="1"/>
  <c r="DH154" i="1"/>
  <c r="DG154" i="1"/>
  <c r="CT154" i="1"/>
  <c r="CI154" i="1"/>
  <c r="CF154" i="1"/>
  <c r="CE154" i="1"/>
  <c r="CD154" i="1"/>
  <c r="CB154" i="1"/>
  <c r="FF154" i="1" s="1"/>
  <c r="BZ154" i="1"/>
  <c r="BY154" i="1"/>
  <c r="BX154" i="1"/>
  <c r="BW154" i="1"/>
  <c r="BV154" i="1"/>
  <c r="FB154" i="1" s="1"/>
  <c r="BU154" i="1"/>
  <c r="EZ154" i="1" s="1"/>
  <c r="BT154" i="1"/>
  <c r="BS154" i="1"/>
  <c r="BR154" i="1"/>
  <c r="BH154" i="1"/>
  <c r="BB154" i="1"/>
  <c r="ET154" i="1" s="1"/>
  <c r="BA154" i="1"/>
  <c r="ES154" i="1" s="1"/>
  <c r="EU154" i="1" s="1"/>
  <c r="EV154" i="1" s="1"/>
  <c r="AE154" i="1"/>
  <c r="J154" i="1"/>
  <c r="G154" i="1"/>
  <c r="H154" i="1" s="1"/>
  <c r="C154" i="1"/>
  <c r="HX153" i="1"/>
  <c r="HW153" i="1"/>
  <c r="HV153" i="1"/>
  <c r="HJ153" i="1"/>
  <c r="GX153" i="1"/>
  <c r="GW153" i="1"/>
  <c r="GT153" i="1"/>
  <c r="GS153" i="1"/>
  <c r="GR153" i="1"/>
  <c r="GE153" i="1"/>
  <c r="GD153" i="1"/>
  <c r="GC153" i="1"/>
  <c r="GB153" i="1"/>
  <c r="FY153" i="1"/>
  <c r="FP153" i="1"/>
  <c r="FO153" i="1"/>
  <c r="FF153" i="1"/>
  <c r="FE153" i="1"/>
  <c r="FB153" i="1"/>
  <c r="EQ153" i="1"/>
  <c r="EO153" i="1"/>
  <c r="EN153" i="1"/>
  <c r="EM153" i="1"/>
  <c r="EL153" i="1"/>
  <c r="EK153" i="1"/>
  <c r="FA153" i="1" s="1"/>
  <c r="EJ153" i="1"/>
  <c r="EY153" i="1" s="1"/>
  <c r="EI153" i="1"/>
  <c r="DW153" i="1"/>
  <c r="DL153" i="1"/>
  <c r="DI153" i="1"/>
  <c r="DH153" i="1"/>
  <c r="DG153" i="1"/>
  <c r="CT153" i="1"/>
  <c r="CI153" i="1"/>
  <c r="CF153" i="1"/>
  <c r="CE153" i="1"/>
  <c r="CD153" i="1"/>
  <c r="CB153" i="1"/>
  <c r="BZ153" i="1"/>
  <c r="BY153" i="1"/>
  <c r="BX153" i="1"/>
  <c r="BW153" i="1"/>
  <c r="BV153" i="1"/>
  <c r="BU153" i="1"/>
  <c r="EZ153" i="1" s="1"/>
  <c r="BT153" i="1"/>
  <c r="BR153" i="1"/>
  <c r="BH153" i="1"/>
  <c r="BA153" i="1"/>
  <c r="GF153" i="1" s="1"/>
  <c r="AE153" i="1"/>
  <c r="J153" i="1"/>
  <c r="H153" i="1"/>
  <c r="G153" i="1"/>
  <c r="C153" i="1"/>
  <c r="HX152" i="1"/>
  <c r="HW152" i="1"/>
  <c r="HV152" i="1"/>
  <c r="HU152" i="1"/>
  <c r="HJ152" i="1"/>
  <c r="GX152" i="1"/>
  <c r="GW152" i="1"/>
  <c r="GT152" i="1"/>
  <c r="GS152" i="1"/>
  <c r="GE152" i="1"/>
  <c r="GD152" i="1"/>
  <c r="GC152" i="1"/>
  <c r="GB152" i="1"/>
  <c r="GA152" i="1"/>
  <c r="FZ152" i="1"/>
  <c r="FY152" i="1"/>
  <c r="FR152" i="1"/>
  <c r="FP152" i="1"/>
  <c r="FO152" i="1"/>
  <c r="FK152" i="1"/>
  <c r="EU152" i="1"/>
  <c r="EV152" i="1" s="1"/>
  <c r="ET152" i="1"/>
  <c r="ES152" i="1"/>
  <c r="EQ152" i="1"/>
  <c r="EP152" i="1"/>
  <c r="FC152" i="1" s="1"/>
  <c r="EO152" i="1"/>
  <c r="EN152" i="1"/>
  <c r="EM152" i="1"/>
  <c r="EW152" i="1" s="1"/>
  <c r="EL152" i="1"/>
  <c r="EK152" i="1"/>
  <c r="FA152" i="1" s="1"/>
  <c r="EJ152" i="1"/>
  <c r="EI152" i="1"/>
  <c r="DW152" i="1"/>
  <c r="DV152" i="1"/>
  <c r="DT152" i="1"/>
  <c r="DL152" i="1"/>
  <c r="DI152" i="1"/>
  <c r="DH152" i="1"/>
  <c r="DG152" i="1"/>
  <c r="CT152" i="1"/>
  <c r="CI152" i="1"/>
  <c r="CF152" i="1"/>
  <c r="CE152" i="1"/>
  <c r="CD152" i="1"/>
  <c r="CB152" i="1"/>
  <c r="FF152" i="1" s="1"/>
  <c r="CA152" i="1"/>
  <c r="FD152" i="1" s="1"/>
  <c r="BZ152" i="1"/>
  <c r="BY152" i="1"/>
  <c r="EX152" i="1" s="1"/>
  <c r="BX152" i="1"/>
  <c r="BW152" i="1"/>
  <c r="BV152" i="1"/>
  <c r="FB152" i="1" s="1"/>
  <c r="BU152" i="1"/>
  <c r="EZ152" i="1" s="1"/>
  <c r="BT152" i="1"/>
  <c r="BS152" i="1"/>
  <c r="BR152" i="1"/>
  <c r="BH152" i="1"/>
  <c r="BJ152" i="1" s="1"/>
  <c r="BA152" i="1"/>
  <c r="BB152" i="1" s="1"/>
  <c r="AE152" i="1"/>
  <c r="J152" i="1"/>
  <c r="G152" i="1"/>
  <c r="H152" i="1" s="1"/>
  <c r="C152" i="1"/>
  <c r="HX151" i="1"/>
  <c r="HW151" i="1"/>
  <c r="HV151" i="1"/>
  <c r="HU151" i="1"/>
  <c r="HJ151" i="1"/>
  <c r="GX151" i="1"/>
  <c r="GW151" i="1"/>
  <c r="GT151" i="1"/>
  <c r="GS151" i="1"/>
  <c r="GE151" i="1"/>
  <c r="GD151" i="1"/>
  <c r="GC151" i="1"/>
  <c r="GB151" i="1"/>
  <c r="FY151" i="1"/>
  <c r="FR151" i="1"/>
  <c r="FO151" i="1"/>
  <c r="FM151" i="1"/>
  <c r="FK151" i="1"/>
  <c r="FF151" i="1"/>
  <c r="EY151" i="1"/>
  <c r="ES151" i="1"/>
  <c r="EQ151" i="1"/>
  <c r="EO151" i="1"/>
  <c r="EN151" i="1"/>
  <c r="EM151" i="1"/>
  <c r="EW151" i="1" s="1"/>
  <c r="EL151" i="1"/>
  <c r="EK151" i="1"/>
  <c r="EJ151" i="1"/>
  <c r="EI151" i="1"/>
  <c r="DW151" i="1"/>
  <c r="DL151" i="1"/>
  <c r="DI151" i="1"/>
  <c r="DH151" i="1"/>
  <c r="DG151" i="1"/>
  <c r="CT151" i="1"/>
  <c r="CI151" i="1"/>
  <c r="CF151" i="1"/>
  <c r="CE151" i="1"/>
  <c r="CD151" i="1"/>
  <c r="CB151" i="1"/>
  <c r="FE151" i="1" s="1"/>
  <c r="BZ151" i="1"/>
  <c r="BY151" i="1"/>
  <c r="BX151" i="1"/>
  <c r="BW151" i="1"/>
  <c r="BV151" i="1"/>
  <c r="FB151" i="1" s="1"/>
  <c r="BU151" i="1"/>
  <c r="EZ151" i="1" s="1"/>
  <c r="BT151" i="1"/>
  <c r="BR151" i="1"/>
  <c r="BH151" i="1"/>
  <c r="BB151" i="1"/>
  <c r="ET151" i="1" s="1"/>
  <c r="BA151" i="1"/>
  <c r="GR151" i="1" s="1"/>
  <c r="AE151" i="1"/>
  <c r="J151" i="1"/>
  <c r="G151" i="1"/>
  <c r="H151" i="1" s="1"/>
  <c r="C151" i="1"/>
  <c r="HX150" i="1"/>
  <c r="HW150" i="1"/>
  <c r="HV150" i="1"/>
  <c r="HJ150" i="1"/>
  <c r="GX150" i="1"/>
  <c r="GW150" i="1"/>
  <c r="GT150" i="1"/>
  <c r="GS150" i="1"/>
  <c r="GE150" i="1"/>
  <c r="GD150" i="1"/>
  <c r="GC150" i="1"/>
  <c r="GB150" i="1"/>
  <c r="FY150" i="1"/>
  <c r="FO150" i="1"/>
  <c r="EX150" i="1"/>
  <c r="EQ150" i="1"/>
  <c r="FE150" i="1" s="1"/>
  <c r="EO150" i="1"/>
  <c r="EN150" i="1"/>
  <c r="EM150" i="1"/>
  <c r="EL150" i="1"/>
  <c r="EK150" i="1"/>
  <c r="EJ150" i="1"/>
  <c r="EY150" i="1" s="1"/>
  <c r="EI150" i="1"/>
  <c r="DW150" i="1"/>
  <c r="DL150" i="1"/>
  <c r="DI150" i="1"/>
  <c r="DH150" i="1"/>
  <c r="DG150" i="1"/>
  <c r="CT150" i="1"/>
  <c r="CI150" i="1"/>
  <c r="CF150" i="1"/>
  <c r="CE150" i="1"/>
  <c r="CD150" i="1"/>
  <c r="CB150" i="1"/>
  <c r="FF150" i="1" s="1"/>
  <c r="BZ150" i="1"/>
  <c r="BY150" i="1"/>
  <c r="EW150" i="1" s="1"/>
  <c r="BW150" i="1"/>
  <c r="BX150" i="1" s="1"/>
  <c r="BV150" i="1"/>
  <c r="FB150" i="1" s="1"/>
  <c r="BU150" i="1"/>
  <c r="EZ150" i="1" s="1"/>
  <c r="BT150" i="1"/>
  <c r="BS150" i="1"/>
  <c r="BR150" i="1"/>
  <c r="BH150" i="1"/>
  <c r="BA150" i="1"/>
  <c r="ES150" i="1" s="1"/>
  <c r="EU150" i="1" s="1"/>
  <c r="EV150" i="1" s="1"/>
  <c r="AE150" i="1"/>
  <c r="J150" i="1"/>
  <c r="G150" i="1"/>
  <c r="H150" i="1" s="1"/>
  <c r="C150" i="1"/>
  <c r="HX149" i="1"/>
  <c r="HW149" i="1"/>
  <c r="HV149" i="1"/>
  <c r="HJ149" i="1"/>
  <c r="GX149" i="1"/>
  <c r="GW149" i="1"/>
  <c r="GT149" i="1"/>
  <c r="GS149" i="1"/>
  <c r="GR149" i="1"/>
  <c r="GF149" i="1"/>
  <c r="GE149" i="1"/>
  <c r="GD149" i="1"/>
  <c r="GC149" i="1"/>
  <c r="GB149" i="1"/>
  <c r="FY149" i="1"/>
  <c r="FO149" i="1"/>
  <c r="FE149" i="1"/>
  <c r="EZ149" i="1"/>
  <c r="EX149" i="1"/>
  <c r="EW149" i="1"/>
  <c r="EU149" i="1"/>
  <c r="EV149" i="1" s="1"/>
  <c r="ES149" i="1"/>
  <c r="EQ149" i="1"/>
  <c r="EO149" i="1"/>
  <c r="EN149" i="1"/>
  <c r="EM149" i="1"/>
  <c r="EL149" i="1"/>
  <c r="EK149" i="1"/>
  <c r="FA149" i="1" s="1"/>
  <c r="EJ149" i="1"/>
  <c r="EI149" i="1"/>
  <c r="DW149" i="1"/>
  <c r="DL149" i="1"/>
  <c r="DI149" i="1"/>
  <c r="DH149" i="1"/>
  <c r="DG149" i="1"/>
  <c r="CT149" i="1"/>
  <c r="CI149" i="1"/>
  <c r="CF149" i="1"/>
  <c r="CE149" i="1"/>
  <c r="CD149" i="1"/>
  <c r="CB149" i="1"/>
  <c r="FF149" i="1" s="1"/>
  <c r="BZ149" i="1"/>
  <c r="BY149" i="1"/>
  <c r="BX149" i="1"/>
  <c r="BW149" i="1"/>
  <c r="BV149" i="1"/>
  <c r="BU149" i="1"/>
  <c r="EY149" i="1" s="1"/>
  <c r="BT149" i="1"/>
  <c r="BS149" i="1"/>
  <c r="BR149" i="1"/>
  <c r="BH149" i="1"/>
  <c r="BB149" i="1"/>
  <c r="ET149" i="1" s="1"/>
  <c r="BA149" i="1"/>
  <c r="FR149" i="1" s="1"/>
  <c r="AE149" i="1"/>
  <c r="J149" i="1"/>
  <c r="G149" i="1"/>
  <c r="H149" i="1" s="1"/>
  <c r="C149" i="1"/>
  <c r="HX148" i="1"/>
  <c r="HW148" i="1"/>
  <c r="HV148" i="1"/>
  <c r="HJ148" i="1"/>
  <c r="GX148" i="1"/>
  <c r="GW148" i="1"/>
  <c r="GT148" i="1"/>
  <c r="GS148" i="1"/>
  <c r="GE148" i="1"/>
  <c r="GD148" i="1"/>
  <c r="GC148" i="1"/>
  <c r="GB148" i="1"/>
  <c r="GA148" i="1"/>
  <c r="FZ148" i="1"/>
  <c r="FY148" i="1"/>
  <c r="FO148" i="1"/>
  <c r="FM148" i="1"/>
  <c r="FK148" i="1"/>
  <c r="EQ148" i="1"/>
  <c r="EP148" i="1"/>
  <c r="FC148" i="1" s="1"/>
  <c r="EO148" i="1"/>
  <c r="EN148" i="1"/>
  <c r="EM148" i="1"/>
  <c r="EW148" i="1" s="1"/>
  <c r="EL148" i="1"/>
  <c r="EK148" i="1"/>
  <c r="FA148" i="1" s="1"/>
  <c r="EJ148" i="1"/>
  <c r="EI148" i="1"/>
  <c r="DW148" i="1"/>
  <c r="DL148" i="1"/>
  <c r="DI148" i="1"/>
  <c r="DH148" i="1"/>
  <c r="DG148" i="1"/>
  <c r="CT148" i="1"/>
  <c r="CI148" i="1"/>
  <c r="CF148" i="1"/>
  <c r="CE148" i="1"/>
  <c r="CD148" i="1"/>
  <c r="CB148" i="1"/>
  <c r="CA148" i="1"/>
  <c r="BZ148" i="1"/>
  <c r="BY148" i="1"/>
  <c r="EX148" i="1" s="1"/>
  <c r="BW148" i="1"/>
  <c r="BX148" i="1" s="1"/>
  <c r="BV148" i="1"/>
  <c r="FB148" i="1" s="1"/>
  <c r="BU148" i="1"/>
  <c r="EZ148" i="1" s="1"/>
  <c r="BT148" i="1"/>
  <c r="BS148" i="1"/>
  <c r="BR148" i="1"/>
  <c r="BH148" i="1"/>
  <c r="BB148" i="1"/>
  <c r="ET148" i="1" s="1"/>
  <c r="BA148" i="1"/>
  <c r="AE148" i="1"/>
  <c r="J148" i="1"/>
  <c r="G148" i="1"/>
  <c r="H148" i="1" s="1"/>
  <c r="C148" i="1"/>
  <c r="HX147" i="1"/>
  <c r="HW147" i="1"/>
  <c r="HV147" i="1"/>
  <c r="HJ147" i="1"/>
  <c r="GX147" i="1"/>
  <c r="GW147" i="1"/>
  <c r="GT147" i="1"/>
  <c r="GS147" i="1"/>
  <c r="GR147" i="1"/>
  <c r="GF147" i="1"/>
  <c r="GE147" i="1"/>
  <c r="GD147" i="1"/>
  <c r="GC147" i="1"/>
  <c r="GB147" i="1"/>
  <c r="FY147" i="1"/>
  <c r="FO147" i="1"/>
  <c r="FE147" i="1"/>
  <c r="EY147" i="1"/>
  <c r="EX147" i="1"/>
  <c r="EW147" i="1"/>
  <c r="EQ147" i="1"/>
  <c r="EO147" i="1"/>
  <c r="EN147" i="1"/>
  <c r="EM147" i="1"/>
  <c r="EL147" i="1"/>
  <c r="EK147" i="1"/>
  <c r="FA147" i="1" s="1"/>
  <c r="EJ147" i="1"/>
  <c r="EI147" i="1"/>
  <c r="DW147" i="1"/>
  <c r="DL147" i="1"/>
  <c r="DI147" i="1"/>
  <c r="DH147" i="1"/>
  <c r="DG147" i="1"/>
  <c r="CT147" i="1"/>
  <c r="CI147" i="1"/>
  <c r="CF147" i="1"/>
  <c r="CE147" i="1"/>
  <c r="CD147" i="1"/>
  <c r="CB147" i="1"/>
  <c r="FF147" i="1" s="1"/>
  <c r="BZ147" i="1"/>
  <c r="BY147" i="1"/>
  <c r="BX147" i="1"/>
  <c r="BW147" i="1"/>
  <c r="BV147" i="1"/>
  <c r="BU147" i="1"/>
  <c r="EZ147" i="1" s="1"/>
  <c r="BT147" i="1"/>
  <c r="BS147" i="1"/>
  <c r="BR147" i="1"/>
  <c r="BH147" i="1"/>
  <c r="BB147" i="1"/>
  <c r="ET147" i="1" s="1"/>
  <c r="BA147" i="1"/>
  <c r="FR147" i="1" s="1"/>
  <c r="AE147" i="1"/>
  <c r="J147" i="1"/>
  <c r="G147" i="1"/>
  <c r="H147" i="1" s="1"/>
  <c r="C147" i="1"/>
  <c r="HX146" i="1"/>
  <c r="HW146" i="1"/>
  <c r="HV146" i="1"/>
  <c r="HJ146" i="1"/>
  <c r="GX146" i="1"/>
  <c r="GW146" i="1"/>
  <c r="GT146" i="1"/>
  <c r="GS146" i="1"/>
  <c r="GR146" i="1"/>
  <c r="GE146" i="1"/>
  <c r="GD146" i="1"/>
  <c r="GC146" i="1"/>
  <c r="GB146" i="1"/>
  <c r="FY146" i="1"/>
  <c r="FP146" i="1"/>
  <c r="FO146" i="1"/>
  <c r="FK146" i="1"/>
  <c r="FF146" i="1"/>
  <c r="FE146" i="1"/>
  <c r="EQ146" i="1"/>
  <c r="EO146" i="1"/>
  <c r="EN146" i="1"/>
  <c r="EM146" i="1"/>
  <c r="EL146" i="1"/>
  <c r="EK146" i="1"/>
  <c r="EJ146" i="1"/>
  <c r="EY146" i="1" s="1"/>
  <c r="EI146" i="1"/>
  <c r="DW146" i="1"/>
  <c r="DL146" i="1"/>
  <c r="DI146" i="1"/>
  <c r="DH146" i="1"/>
  <c r="DG146" i="1"/>
  <c r="CT146" i="1"/>
  <c r="CI146" i="1"/>
  <c r="CF146" i="1"/>
  <c r="CE146" i="1"/>
  <c r="CD146" i="1"/>
  <c r="CB146" i="1"/>
  <c r="BZ146" i="1"/>
  <c r="BY146" i="1"/>
  <c r="EX146" i="1" s="1"/>
  <c r="BX146" i="1"/>
  <c r="BW146" i="1"/>
  <c r="BV146" i="1"/>
  <c r="BU146" i="1"/>
  <c r="EZ146" i="1" s="1"/>
  <c r="BT146" i="1"/>
  <c r="BS146" i="1"/>
  <c r="BR146" i="1"/>
  <c r="BH146" i="1"/>
  <c r="BB146" i="1"/>
  <c r="ET146" i="1" s="1"/>
  <c r="BA146" i="1"/>
  <c r="GF146" i="1" s="1"/>
  <c r="AE146" i="1"/>
  <c r="J146" i="1"/>
  <c r="H146" i="1"/>
  <c r="G146" i="1"/>
  <c r="C146" i="1"/>
  <c r="HX145" i="1"/>
  <c r="HW145" i="1"/>
  <c r="HV145" i="1"/>
  <c r="HJ145" i="1"/>
  <c r="GX145" i="1"/>
  <c r="GW145" i="1"/>
  <c r="GT145" i="1"/>
  <c r="GS145" i="1"/>
  <c r="GE145" i="1"/>
  <c r="GD145" i="1"/>
  <c r="GC145" i="1"/>
  <c r="GB145" i="1"/>
  <c r="GA145" i="1"/>
  <c r="FZ145" i="1"/>
  <c r="FY145" i="1"/>
  <c r="FR145" i="1"/>
  <c r="FO145" i="1"/>
  <c r="EX145" i="1"/>
  <c r="EW145" i="1"/>
  <c r="ES145" i="1"/>
  <c r="EQ145" i="1"/>
  <c r="FE145" i="1" s="1"/>
  <c r="EP145" i="1"/>
  <c r="FC145" i="1" s="1"/>
  <c r="EO145" i="1"/>
  <c r="EN145" i="1"/>
  <c r="EM145" i="1"/>
  <c r="EL145" i="1"/>
  <c r="EK145" i="1"/>
  <c r="EJ145" i="1"/>
  <c r="EY145" i="1" s="1"/>
  <c r="EI145" i="1"/>
  <c r="DW145" i="1"/>
  <c r="DV145" i="1"/>
  <c r="DT145" i="1"/>
  <c r="DL145" i="1"/>
  <c r="DI145" i="1"/>
  <c r="DH145" i="1"/>
  <c r="DG145" i="1"/>
  <c r="CT145" i="1"/>
  <c r="CI145" i="1"/>
  <c r="CF145" i="1"/>
  <c r="CE145" i="1"/>
  <c r="CD145" i="1"/>
  <c r="CB145" i="1"/>
  <c r="FF145" i="1" s="1"/>
  <c r="CA145" i="1"/>
  <c r="FD145" i="1" s="1"/>
  <c r="BZ145" i="1"/>
  <c r="BY145" i="1"/>
  <c r="BW145" i="1"/>
  <c r="BX145" i="1" s="1"/>
  <c r="BV145" i="1"/>
  <c r="FA145" i="1" s="1"/>
  <c r="BU145" i="1"/>
  <c r="BT145" i="1"/>
  <c r="BR145" i="1"/>
  <c r="BH145" i="1"/>
  <c r="BJ145" i="1" s="1"/>
  <c r="BA145" i="1"/>
  <c r="HU145" i="1" s="1"/>
  <c r="AE145" i="1"/>
  <c r="J145" i="1"/>
  <c r="G145" i="1"/>
  <c r="H145" i="1" s="1"/>
  <c r="C145" i="1"/>
  <c r="HX144" i="1"/>
  <c r="HW144" i="1"/>
  <c r="HV144" i="1"/>
  <c r="HU144" i="1"/>
  <c r="HJ144" i="1"/>
  <c r="GX144" i="1"/>
  <c r="GW144" i="1"/>
  <c r="GT144" i="1"/>
  <c r="GS144" i="1"/>
  <c r="GE144" i="1"/>
  <c r="GD144" i="1"/>
  <c r="GC144" i="1"/>
  <c r="GB144" i="1"/>
  <c r="FY144" i="1"/>
  <c r="FP144" i="1"/>
  <c r="FO144" i="1"/>
  <c r="FM144" i="1"/>
  <c r="FK144" i="1"/>
  <c r="EQ144" i="1"/>
  <c r="EO144" i="1"/>
  <c r="EN144" i="1"/>
  <c r="EM144" i="1"/>
  <c r="EX144" i="1" s="1"/>
  <c r="EL144" i="1"/>
  <c r="EK144" i="1"/>
  <c r="FA144" i="1" s="1"/>
  <c r="EJ144" i="1"/>
  <c r="EY144" i="1" s="1"/>
  <c r="EI144" i="1"/>
  <c r="DW144" i="1"/>
  <c r="DL144" i="1"/>
  <c r="DI144" i="1"/>
  <c r="DH144" i="1"/>
  <c r="DG144" i="1"/>
  <c r="CT144" i="1"/>
  <c r="CI144" i="1"/>
  <c r="CF144" i="1"/>
  <c r="CE144" i="1"/>
  <c r="CD144" i="1"/>
  <c r="CB144" i="1"/>
  <c r="FF144" i="1" s="1"/>
  <c r="BZ144" i="1"/>
  <c r="BY144" i="1"/>
  <c r="BX144" i="1"/>
  <c r="BW144" i="1"/>
  <c r="BV144" i="1"/>
  <c r="FB144" i="1" s="1"/>
  <c r="BU144" i="1"/>
  <c r="EZ144" i="1" s="1"/>
  <c r="BT144" i="1"/>
  <c r="BS144" i="1"/>
  <c r="BR144" i="1"/>
  <c r="BH144" i="1"/>
  <c r="BB144" i="1"/>
  <c r="ET144" i="1" s="1"/>
  <c r="BA144" i="1"/>
  <c r="GR144" i="1" s="1"/>
  <c r="AE144" i="1"/>
  <c r="J144" i="1"/>
  <c r="G144" i="1"/>
  <c r="H144" i="1" s="1"/>
  <c r="C144" i="1"/>
  <c r="HX143" i="1"/>
  <c r="HW143" i="1"/>
  <c r="HV143" i="1"/>
  <c r="HJ143" i="1"/>
  <c r="GT143" i="1"/>
  <c r="GS143" i="1"/>
  <c r="GE143" i="1"/>
  <c r="GD143" i="1"/>
  <c r="GC143" i="1"/>
  <c r="GB143" i="1"/>
  <c r="GA143" i="1"/>
  <c r="FZ143" i="1"/>
  <c r="FY143" i="1"/>
  <c r="FP143" i="1"/>
  <c r="FO143" i="1"/>
  <c r="FB143" i="1"/>
  <c r="EQ143" i="1"/>
  <c r="FE143" i="1" s="1"/>
  <c r="EP143" i="1"/>
  <c r="EO143" i="1"/>
  <c r="EN143" i="1"/>
  <c r="EM143" i="1"/>
  <c r="EL143" i="1"/>
  <c r="EK143" i="1"/>
  <c r="FA143" i="1" s="1"/>
  <c r="EJ143" i="1"/>
  <c r="EI143" i="1"/>
  <c r="DW143" i="1"/>
  <c r="DL143" i="1"/>
  <c r="DI143" i="1"/>
  <c r="DH143" i="1"/>
  <c r="DG143" i="1"/>
  <c r="CT143" i="1"/>
  <c r="CI143" i="1"/>
  <c r="CF143" i="1"/>
  <c r="CE143" i="1"/>
  <c r="CD143" i="1"/>
  <c r="CB143" i="1"/>
  <c r="FF143" i="1" s="1"/>
  <c r="CA143" i="1"/>
  <c r="FD143" i="1" s="1"/>
  <c r="BZ143" i="1"/>
  <c r="BY143" i="1"/>
  <c r="EX143" i="1" s="1"/>
  <c r="BW143" i="1"/>
  <c r="BX143" i="1" s="1"/>
  <c r="BV143" i="1"/>
  <c r="BU143" i="1"/>
  <c r="EZ143" i="1" s="1"/>
  <c r="BT143" i="1"/>
  <c r="BR143" i="1"/>
  <c r="BH143" i="1"/>
  <c r="BA143" i="1"/>
  <c r="BS143" i="1" s="1"/>
  <c r="AE143" i="1"/>
  <c r="J143" i="1"/>
  <c r="H143" i="1"/>
  <c r="G143" i="1"/>
  <c r="C143" i="1"/>
  <c r="HX142" i="1"/>
  <c r="HW142" i="1"/>
  <c r="HV142" i="1"/>
  <c r="HU142" i="1"/>
  <c r="HJ142" i="1"/>
  <c r="GT142" i="1"/>
  <c r="GS142" i="1"/>
  <c r="GF142" i="1"/>
  <c r="GE142" i="1"/>
  <c r="GD142" i="1"/>
  <c r="GC142" i="1"/>
  <c r="GB142" i="1"/>
  <c r="GA142" i="1"/>
  <c r="FZ142" i="1"/>
  <c r="FY142" i="1"/>
  <c r="FO142" i="1"/>
  <c r="FK142" i="1"/>
  <c r="FA142" i="1"/>
  <c r="EX142" i="1"/>
  <c r="EQ142" i="1"/>
  <c r="FE142" i="1" s="1"/>
  <c r="EP142" i="1"/>
  <c r="FC142" i="1" s="1"/>
  <c r="EO142" i="1"/>
  <c r="EN142" i="1"/>
  <c r="EM142" i="1"/>
  <c r="EL142" i="1"/>
  <c r="EK142" i="1"/>
  <c r="EJ142" i="1"/>
  <c r="EY142" i="1" s="1"/>
  <c r="EI142" i="1"/>
  <c r="DW142" i="1"/>
  <c r="DL142" i="1"/>
  <c r="DI142" i="1"/>
  <c r="DH142" i="1"/>
  <c r="DG142" i="1"/>
  <c r="CT142" i="1"/>
  <c r="CI142" i="1"/>
  <c r="CF142" i="1"/>
  <c r="CE142" i="1"/>
  <c r="CD142" i="1"/>
  <c r="CB142" i="1"/>
  <c r="CA142" i="1"/>
  <c r="FD142" i="1" s="1"/>
  <c r="BZ142" i="1"/>
  <c r="BY142" i="1"/>
  <c r="EW142" i="1" s="1"/>
  <c r="BX142" i="1"/>
  <c r="BW142" i="1"/>
  <c r="BV142" i="1"/>
  <c r="FB142" i="1" s="1"/>
  <c r="BU142" i="1"/>
  <c r="EZ142" i="1" s="1"/>
  <c r="BT142" i="1"/>
  <c r="BR142" i="1"/>
  <c r="BH142" i="1"/>
  <c r="BA142" i="1"/>
  <c r="AE142" i="1"/>
  <c r="J142" i="1"/>
  <c r="H142" i="1"/>
  <c r="G142" i="1"/>
  <c r="C142" i="1"/>
  <c r="HX141" i="1"/>
  <c r="HW141" i="1"/>
  <c r="HV141" i="1"/>
  <c r="HJ141" i="1"/>
  <c r="GW141" i="1"/>
  <c r="GT141" i="1"/>
  <c r="GS141" i="1"/>
  <c r="GE141" i="1"/>
  <c r="GD141" i="1"/>
  <c r="GC141" i="1"/>
  <c r="GB141" i="1"/>
  <c r="GA141" i="1"/>
  <c r="FZ141" i="1"/>
  <c r="FY141" i="1"/>
  <c r="FO141" i="1"/>
  <c r="FB141" i="1"/>
  <c r="FA141" i="1"/>
  <c r="EZ141" i="1"/>
  <c r="EQ141" i="1"/>
  <c r="EP141" i="1"/>
  <c r="FC141" i="1" s="1"/>
  <c r="EO141" i="1"/>
  <c r="EN141" i="1"/>
  <c r="EM141" i="1"/>
  <c r="EL141" i="1"/>
  <c r="EK141" i="1"/>
  <c r="EJ141" i="1"/>
  <c r="EY141" i="1" s="1"/>
  <c r="EI141" i="1"/>
  <c r="DW141" i="1"/>
  <c r="DL141" i="1"/>
  <c r="DI141" i="1"/>
  <c r="DH141" i="1"/>
  <c r="DG141" i="1"/>
  <c r="CT141" i="1"/>
  <c r="CI141" i="1"/>
  <c r="CF141" i="1"/>
  <c r="CE141" i="1"/>
  <c r="CD141" i="1"/>
  <c r="CB141" i="1"/>
  <c r="FF141" i="1" s="1"/>
  <c r="CA141" i="1"/>
  <c r="FD141" i="1" s="1"/>
  <c r="BZ141" i="1"/>
  <c r="BY141" i="1"/>
  <c r="EX141" i="1" s="1"/>
  <c r="BW141" i="1"/>
  <c r="BX141" i="1" s="1"/>
  <c r="BV141" i="1"/>
  <c r="BU141" i="1"/>
  <c r="BT141" i="1"/>
  <c r="BR141" i="1"/>
  <c r="BH141" i="1"/>
  <c r="BA141" i="1"/>
  <c r="BS141" i="1" s="1"/>
  <c r="AE141" i="1"/>
  <c r="J141" i="1"/>
  <c r="H141" i="1"/>
  <c r="G141" i="1"/>
  <c r="C141" i="1"/>
  <c r="HX140" i="1"/>
  <c r="HW140" i="1"/>
  <c r="HV140" i="1"/>
  <c r="HJ140" i="1"/>
  <c r="GX140" i="1"/>
  <c r="GW140" i="1"/>
  <c r="GT140" i="1"/>
  <c r="GS140" i="1"/>
  <c r="GE140" i="1"/>
  <c r="GD140" i="1"/>
  <c r="GC140" i="1"/>
  <c r="GB140" i="1"/>
  <c r="GA140" i="1"/>
  <c r="FZ140" i="1"/>
  <c r="FY140" i="1"/>
  <c r="FO140" i="1"/>
  <c r="EZ140" i="1"/>
  <c r="EW140" i="1"/>
  <c r="EQ140" i="1"/>
  <c r="EP140" i="1"/>
  <c r="FC140" i="1" s="1"/>
  <c r="EO140" i="1"/>
  <c r="EN140" i="1"/>
  <c r="EM140" i="1"/>
  <c r="EL140" i="1"/>
  <c r="EK140" i="1"/>
  <c r="FA140" i="1" s="1"/>
  <c r="EJ140" i="1"/>
  <c r="EY140" i="1" s="1"/>
  <c r="EI140" i="1"/>
  <c r="DW140" i="1"/>
  <c r="DL140" i="1"/>
  <c r="DI140" i="1"/>
  <c r="DH140" i="1"/>
  <c r="DG140" i="1"/>
  <c r="CT140" i="1"/>
  <c r="CI140" i="1"/>
  <c r="CF140" i="1"/>
  <c r="CE140" i="1"/>
  <c r="CD140" i="1"/>
  <c r="CB140" i="1"/>
  <c r="CA140" i="1"/>
  <c r="FD140" i="1" s="1"/>
  <c r="BZ140" i="1"/>
  <c r="BY140" i="1"/>
  <c r="EX140" i="1" s="1"/>
  <c r="BW140" i="1"/>
  <c r="BX140" i="1" s="1"/>
  <c r="BV140" i="1"/>
  <c r="FB140" i="1" s="1"/>
  <c r="BU140" i="1"/>
  <c r="BT140" i="1"/>
  <c r="BR140" i="1"/>
  <c r="BH140" i="1"/>
  <c r="BA140" i="1"/>
  <c r="AE140" i="1"/>
  <c r="J140" i="1"/>
  <c r="G140" i="1"/>
  <c r="H140" i="1" s="1"/>
  <c r="C140" i="1"/>
  <c r="HX139" i="1"/>
  <c r="HW139" i="1"/>
  <c r="HV139" i="1"/>
  <c r="HJ139" i="1"/>
  <c r="GX139" i="1"/>
  <c r="GW139" i="1"/>
  <c r="GT139" i="1"/>
  <c r="GS139" i="1"/>
  <c r="GE139" i="1"/>
  <c r="GD139" i="1"/>
  <c r="GC139" i="1"/>
  <c r="GB139" i="1"/>
  <c r="GA139" i="1"/>
  <c r="FZ139" i="1"/>
  <c r="FY139" i="1"/>
  <c r="FR139" i="1"/>
  <c r="FO139" i="1"/>
  <c r="FF139" i="1"/>
  <c r="FC139" i="1"/>
  <c r="EQ139" i="1"/>
  <c r="FE139" i="1" s="1"/>
  <c r="EP139" i="1"/>
  <c r="EO139" i="1"/>
  <c r="EN139" i="1"/>
  <c r="EM139" i="1"/>
  <c r="EL139" i="1"/>
  <c r="EK139" i="1"/>
  <c r="FB139" i="1" s="1"/>
  <c r="EJ139" i="1"/>
  <c r="EY139" i="1" s="1"/>
  <c r="EI139" i="1"/>
  <c r="DW139" i="1"/>
  <c r="DL139" i="1"/>
  <c r="DI139" i="1"/>
  <c r="DH139" i="1"/>
  <c r="DG139" i="1"/>
  <c r="CT139" i="1"/>
  <c r="CI139" i="1"/>
  <c r="CF139" i="1"/>
  <c r="CE139" i="1"/>
  <c r="CD139" i="1"/>
  <c r="CB139" i="1"/>
  <c r="CA139" i="1"/>
  <c r="FD139" i="1" s="1"/>
  <c r="BZ139" i="1"/>
  <c r="BY139" i="1"/>
  <c r="EX139" i="1" s="1"/>
  <c r="BX139" i="1"/>
  <c r="BW139" i="1"/>
  <c r="BV139" i="1"/>
  <c r="BU139" i="1"/>
  <c r="EZ139" i="1" s="1"/>
  <c r="BT139" i="1"/>
  <c r="BR139" i="1"/>
  <c r="BH139" i="1"/>
  <c r="BA139" i="1"/>
  <c r="GF139" i="1" s="1"/>
  <c r="AE139" i="1"/>
  <c r="J139" i="1"/>
  <c r="G139" i="1"/>
  <c r="H139" i="1" s="1"/>
  <c r="C139" i="1"/>
  <c r="HX138" i="1"/>
  <c r="HW138" i="1"/>
  <c r="HV138" i="1"/>
  <c r="HJ138" i="1"/>
  <c r="GX138" i="1"/>
  <c r="GW138" i="1"/>
  <c r="GT138" i="1"/>
  <c r="GS138" i="1"/>
  <c r="GE138" i="1"/>
  <c r="GD138" i="1"/>
  <c r="GC138" i="1"/>
  <c r="GB138" i="1"/>
  <c r="GA138" i="1"/>
  <c r="FZ138" i="1"/>
  <c r="FY138" i="1"/>
  <c r="FO138" i="1"/>
  <c r="FF138" i="1"/>
  <c r="FC138" i="1"/>
  <c r="FB138" i="1"/>
  <c r="FA138" i="1"/>
  <c r="EX138" i="1"/>
  <c r="EW138" i="1"/>
  <c r="EQ138" i="1"/>
  <c r="FE138" i="1" s="1"/>
  <c r="EP138" i="1"/>
  <c r="EO138" i="1"/>
  <c r="EN138" i="1"/>
  <c r="EM138" i="1"/>
  <c r="EL138" i="1"/>
  <c r="EK138" i="1"/>
  <c r="EJ138" i="1"/>
  <c r="EY138" i="1" s="1"/>
  <c r="EI138" i="1"/>
  <c r="DW138" i="1"/>
  <c r="DV138" i="1"/>
  <c r="DT138" i="1"/>
  <c r="DL138" i="1"/>
  <c r="DI138" i="1"/>
  <c r="DH138" i="1"/>
  <c r="DG138" i="1"/>
  <c r="CT138" i="1"/>
  <c r="CI138" i="1"/>
  <c r="CF138" i="1"/>
  <c r="CE138" i="1"/>
  <c r="CD138" i="1"/>
  <c r="CB138" i="1"/>
  <c r="CA138" i="1"/>
  <c r="FD138" i="1" s="1"/>
  <c r="BZ138" i="1"/>
  <c r="BY138" i="1"/>
  <c r="BW138" i="1"/>
  <c r="BX138" i="1" s="1"/>
  <c r="BV138" i="1"/>
  <c r="BU138" i="1"/>
  <c r="BT138" i="1"/>
  <c r="BR138" i="1"/>
  <c r="BH138" i="1"/>
  <c r="BA138" i="1"/>
  <c r="AE138" i="1"/>
  <c r="J138" i="1"/>
  <c r="G138" i="1"/>
  <c r="H138" i="1" s="1"/>
  <c r="C138" i="1"/>
  <c r="HX137" i="1"/>
  <c r="HW137" i="1"/>
  <c r="HV137" i="1"/>
  <c r="HJ137" i="1"/>
  <c r="GX137" i="1"/>
  <c r="GW137" i="1"/>
  <c r="GT137" i="1"/>
  <c r="GS137" i="1"/>
  <c r="GF137" i="1"/>
  <c r="GE137" i="1"/>
  <c r="GD137" i="1"/>
  <c r="GC137" i="1"/>
  <c r="GB137" i="1"/>
  <c r="GA137" i="1"/>
  <c r="FZ137" i="1"/>
  <c r="FY137" i="1"/>
  <c r="FR137" i="1"/>
  <c r="FO137" i="1"/>
  <c r="FC137" i="1"/>
  <c r="EX137" i="1"/>
  <c r="EQ137" i="1"/>
  <c r="EP137" i="1"/>
  <c r="EO137" i="1"/>
  <c r="EN137" i="1"/>
  <c r="EM137" i="1"/>
  <c r="EW137" i="1" s="1"/>
  <c r="EL137" i="1"/>
  <c r="EK137" i="1"/>
  <c r="EJ137" i="1"/>
  <c r="EI137" i="1"/>
  <c r="DW137" i="1"/>
  <c r="DL137" i="1"/>
  <c r="DI137" i="1"/>
  <c r="DH137" i="1"/>
  <c r="DG137" i="1"/>
  <c r="CT137" i="1"/>
  <c r="CI137" i="1"/>
  <c r="CF137" i="1"/>
  <c r="CE137" i="1"/>
  <c r="CD137" i="1"/>
  <c r="CB137" i="1"/>
  <c r="FF137" i="1" s="1"/>
  <c r="CA137" i="1"/>
  <c r="FD137" i="1" s="1"/>
  <c r="BZ137" i="1"/>
  <c r="BY137" i="1"/>
  <c r="BW137" i="1"/>
  <c r="BX137" i="1" s="1"/>
  <c r="BV137" i="1"/>
  <c r="BU137" i="1"/>
  <c r="EZ137" i="1" s="1"/>
  <c r="BT137" i="1"/>
  <c r="BR137" i="1"/>
  <c r="BH137" i="1"/>
  <c r="BB137" i="1"/>
  <c r="ET137" i="1" s="1"/>
  <c r="BA137" i="1"/>
  <c r="BS137" i="1" s="1"/>
  <c r="AE137" i="1"/>
  <c r="J137" i="1"/>
  <c r="G137" i="1"/>
  <c r="H137" i="1" s="1"/>
  <c r="C137" i="1"/>
  <c r="HX136" i="1"/>
  <c r="HW136" i="1"/>
  <c r="HV136" i="1"/>
  <c r="HU136" i="1"/>
  <c r="HJ136" i="1"/>
  <c r="GX136" i="1"/>
  <c r="GW136" i="1"/>
  <c r="GT136" i="1"/>
  <c r="GS136" i="1"/>
  <c r="GE136" i="1"/>
  <c r="GD136" i="1"/>
  <c r="GC136" i="1"/>
  <c r="GB136" i="1"/>
  <c r="GA136" i="1"/>
  <c r="FZ136" i="1"/>
  <c r="FY136" i="1"/>
  <c r="FR136" i="1"/>
  <c r="FP136" i="1"/>
  <c r="FO136" i="1"/>
  <c r="FF136" i="1"/>
  <c r="EX136" i="1"/>
  <c r="EU136" i="1"/>
  <c r="EV136" i="1" s="1"/>
  <c r="ET136" i="1"/>
  <c r="ES136" i="1"/>
  <c r="EQ136" i="1"/>
  <c r="EP136" i="1"/>
  <c r="FC136" i="1" s="1"/>
  <c r="EO136" i="1"/>
  <c r="EN136" i="1"/>
  <c r="EM136" i="1"/>
  <c r="EW136" i="1" s="1"/>
  <c r="EL136" i="1"/>
  <c r="EK136" i="1"/>
  <c r="FA136" i="1" s="1"/>
  <c r="EJ136" i="1"/>
  <c r="EI136" i="1"/>
  <c r="DW136" i="1"/>
  <c r="DL136" i="1"/>
  <c r="DI136" i="1"/>
  <c r="DH136" i="1"/>
  <c r="DG136" i="1"/>
  <c r="CT136" i="1"/>
  <c r="CI136" i="1"/>
  <c r="CF136" i="1"/>
  <c r="CE136" i="1"/>
  <c r="CD136" i="1"/>
  <c r="CB136" i="1"/>
  <c r="FE136" i="1" s="1"/>
  <c r="CA136" i="1"/>
  <c r="FD136" i="1" s="1"/>
  <c r="BZ136" i="1"/>
  <c r="BY136" i="1"/>
  <c r="BW136" i="1"/>
  <c r="BX136" i="1" s="1"/>
  <c r="BV136" i="1"/>
  <c r="FB136" i="1" s="1"/>
  <c r="BU136" i="1"/>
  <c r="EZ136" i="1" s="1"/>
  <c r="BT136" i="1"/>
  <c r="BR136" i="1"/>
  <c r="BH136" i="1"/>
  <c r="BB136" i="1"/>
  <c r="BA136" i="1"/>
  <c r="FM136" i="1" s="1"/>
  <c r="AE136" i="1"/>
  <c r="J136" i="1"/>
  <c r="G136" i="1"/>
  <c r="H136" i="1" s="1"/>
  <c r="C136" i="1"/>
  <c r="HX135" i="1"/>
  <c r="HW135" i="1"/>
  <c r="HV135" i="1"/>
  <c r="HJ135" i="1"/>
  <c r="GX135" i="1"/>
  <c r="GW135" i="1"/>
  <c r="GT135" i="1"/>
  <c r="GS135" i="1"/>
  <c r="GR135" i="1"/>
  <c r="GE135" i="1"/>
  <c r="GD135" i="1"/>
  <c r="GC135" i="1"/>
  <c r="GB135" i="1"/>
  <c r="GA135" i="1"/>
  <c r="FZ135" i="1"/>
  <c r="FY135" i="1"/>
  <c r="FR135" i="1"/>
  <c r="FO135" i="1"/>
  <c r="FE135" i="1"/>
  <c r="FD135" i="1"/>
  <c r="FA135" i="1"/>
  <c r="ES135" i="1"/>
  <c r="EQ135" i="1"/>
  <c r="EP135" i="1"/>
  <c r="EO135" i="1"/>
  <c r="EN135" i="1"/>
  <c r="EM135" i="1"/>
  <c r="EW135" i="1" s="1"/>
  <c r="EL135" i="1"/>
  <c r="EK135" i="1"/>
  <c r="EJ135" i="1"/>
  <c r="EY135" i="1" s="1"/>
  <c r="EI135" i="1"/>
  <c r="DW135" i="1"/>
  <c r="DL135" i="1"/>
  <c r="DI135" i="1"/>
  <c r="DH135" i="1"/>
  <c r="DG135" i="1"/>
  <c r="CT135" i="1"/>
  <c r="CI135" i="1"/>
  <c r="CF135" i="1"/>
  <c r="CE135" i="1"/>
  <c r="CD135" i="1"/>
  <c r="CB135" i="1"/>
  <c r="FF135" i="1" s="1"/>
  <c r="CA135" i="1"/>
  <c r="FC135" i="1" s="1"/>
  <c r="BZ135" i="1"/>
  <c r="BY135" i="1"/>
  <c r="BX135" i="1"/>
  <c r="BW135" i="1"/>
  <c r="BV135" i="1"/>
  <c r="FB135" i="1" s="1"/>
  <c r="BU135" i="1"/>
  <c r="BT135" i="1"/>
  <c r="BS135" i="1"/>
  <c r="BR135" i="1"/>
  <c r="BH135" i="1"/>
  <c r="BB135" i="1"/>
  <c r="ET135" i="1" s="1"/>
  <c r="BA135" i="1"/>
  <c r="GF135" i="1" s="1"/>
  <c r="AE135" i="1"/>
  <c r="J135" i="1"/>
  <c r="G135" i="1"/>
  <c r="H135" i="1" s="1"/>
  <c r="C135" i="1"/>
  <c r="HX134" i="1"/>
  <c r="HW134" i="1"/>
  <c r="HV134" i="1"/>
  <c r="HJ134" i="1"/>
  <c r="GX134" i="1"/>
  <c r="GW134" i="1"/>
  <c r="GT134" i="1"/>
  <c r="GS134" i="1"/>
  <c r="GR134" i="1"/>
  <c r="GE134" i="1"/>
  <c r="GD134" i="1"/>
  <c r="GC134" i="1"/>
  <c r="GB134" i="1"/>
  <c r="GA134" i="1"/>
  <c r="FZ134" i="1"/>
  <c r="FY134" i="1"/>
  <c r="FO134" i="1"/>
  <c r="FD134" i="1"/>
  <c r="FA134" i="1"/>
  <c r="EZ134" i="1"/>
  <c r="EQ134" i="1"/>
  <c r="FE134" i="1" s="1"/>
  <c r="EP134" i="1"/>
  <c r="FC134" i="1" s="1"/>
  <c r="EO134" i="1"/>
  <c r="EN134" i="1"/>
  <c r="EM134" i="1"/>
  <c r="EL134" i="1"/>
  <c r="EK134" i="1"/>
  <c r="EJ134" i="1"/>
  <c r="EY134" i="1" s="1"/>
  <c r="EI134" i="1"/>
  <c r="DW134" i="1"/>
  <c r="DL134" i="1"/>
  <c r="DI134" i="1"/>
  <c r="DH134" i="1"/>
  <c r="DG134" i="1"/>
  <c r="CT134" i="1"/>
  <c r="CI134" i="1"/>
  <c r="CF134" i="1"/>
  <c r="CE134" i="1"/>
  <c r="CD134" i="1"/>
  <c r="CB134" i="1"/>
  <c r="FF134" i="1" s="1"/>
  <c r="CA134" i="1"/>
  <c r="BZ134" i="1"/>
  <c r="BY134" i="1"/>
  <c r="BW134" i="1"/>
  <c r="BX134" i="1" s="1"/>
  <c r="BV134" i="1"/>
  <c r="BU134" i="1"/>
  <c r="BT134" i="1"/>
  <c r="BS134" i="1"/>
  <c r="BR134" i="1"/>
  <c r="BH134" i="1"/>
  <c r="BA134" i="1"/>
  <c r="FR134" i="1" s="1"/>
  <c r="AE134" i="1"/>
  <c r="J134" i="1"/>
  <c r="G134" i="1"/>
  <c r="H134" i="1" s="1"/>
  <c r="C134" i="1"/>
  <c r="HX133" i="1"/>
  <c r="HW133" i="1"/>
  <c r="HV133" i="1"/>
  <c r="HU133" i="1"/>
  <c r="HJ133" i="1"/>
  <c r="GX133" i="1"/>
  <c r="GW133" i="1"/>
  <c r="GT133" i="1"/>
  <c r="GS133" i="1"/>
  <c r="GE133" i="1"/>
  <c r="GD133" i="1"/>
  <c r="GC133" i="1"/>
  <c r="GB133" i="1"/>
  <c r="GA133" i="1"/>
  <c r="FZ133" i="1"/>
  <c r="FY133" i="1"/>
  <c r="FR133" i="1"/>
  <c r="FP133" i="1"/>
  <c r="FO133" i="1"/>
  <c r="FK133" i="1"/>
  <c r="EY133" i="1"/>
  <c r="EQ133" i="1"/>
  <c r="EP133" i="1"/>
  <c r="FC133" i="1" s="1"/>
  <c r="EO133" i="1"/>
  <c r="EN133" i="1"/>
  <c r="EM133" i="1"/>
  <c r="EW133" i="1" s="1"/>
  <c r="EL133" i="1"/>
  <c r="EK133" i="1"/>
  <c r="FA133" i="1" s="1"/>
  <c r="EJ133" i="1"/>
  <c r="EI133" i="1"/>
  <c r="DW133" i="1"/>
  <c r="DL133" i="1"/>
  <c r="DI133" i="1"/>
  <c r="DH133" i="1"/>
  <c r="DG133" i="1"/>
  <c r="CT133" i="1"/>
  <c r="CI133" i="1"/>
  <c r="CF133" i="1"/>
  <c r="CE133" i="1"/>
  <c r="CD133" i="1"/>
  <c r="CB133" i="1"/>
  <c r="FF133" i="1" s="1"/>
  <c r="CA133" i="1"/>
  <c r="BZ133" i="1"/>
  <c r="BY133" i="1"/>
  <c r="EX133" i="1" s="1"/>
  <c r="BW133" i="1"/>
  <c r="BX133" i="1" s="1"/>
  <c r="BV133" i="1"/>
  <c r="FB133" i="1" s="1"/>
  <c r="BU133" i="1"/>
  <c r="EZ133" i="1" s="1"/>
  <c r="BT133" i="1"/>
  <c r="BS133" i="1"/>
  <c r="BR133" i="1"/>
  <c r="BH133" i="1"/>
  <c r="BA133" i="1"/>
  <c r="ES133" i="1" s="1"/>
  <c r="EU133" i="1" s="1"/>
  <c r="EV133" i="1" s="1"/>
  <c r="AE133" i="1"/>
  <c r="J133" i="1"/>
  <c r="H133" i="1"/>
  <c r="G133" i="1"/>
  <c r="C133" i="1"/>
  <c r="HX132" i="1"/>
  <c r="HW132" i="1"/>
  <c r="HV132" i="1"/>
  <c r="HU132" i="1"/>
  <c r="HJ132" i="1"/>
  <c r="GX132" i="1"/>
  <c r="GW132" i="1"/>
  <c r="GT132" i="1"/>
  <c r="GS132" i="1"/>
  <c r="GE132" i="1"/>
  <c r="GD132" i="1"/>
  <c r="GC132" i="1"/>
  <c r="GB132" i="1"/>
  <c r="GA132" i="1"/>
  <c r="FZ132" i="1"/>
  <c r="FY132" i="1"/>
  <c r="FP132" i="1"/>
  <c r="FO132" i="1"/>
  <c r="FK132" i="1"/>
  <c r="FF132" i="1"/>
  <c r="EQ132" i="1"/>
  <c r="EP132" i="1"/>
  <c r="FC132" i="1" s="1"/>
  <c r="EO132" i="1"/>
  <c r="EN132" i="1"/>
  <c r="EM132" i="1"/>
  <c r="EL132" i="1"/>
  <c r="EK132" i="1"/>
  <c r="FA132" i="1" s="1"/>
  <c r="EJ132" i="1"/>
  <c r="EI132" i="1"/>
  <c r="DW132" i="1"/>
  <c r="DL132" i="1"/>
  <c r="DI132" i="1"/>
  <c r="DH132" i="1"/>
  <c r="DG132" i="1"/>
  <c r="CT132" i="1"/>
  <c r="CI132" i="1"/>
  <c r="CF132" i="1"/>
  <c r="CE132" i="1"/>
  <c r="CD132" i="1"/>
  <c r="CB132" i="1"/>
  <c r="FE132" i="1" s="1"/>
  <c r="CA132" i="1"/>
  <c r="BZ132" i="1"/>
  <c r="BY132" i="1"/>
  <c r="BX132" i="1"/>
  <c r="BW132" i="1"/>
  <c r="BV132" i="1"/>
  <c r="BU132" i="1"/>
  <c r="BT132" i="1"/>
  <c r="BS132" i="1"/>
  <c r="BR132" i="1"/>
  <c r="BH132" i="1"/>
  <c r="BA132" i="1"/>
  <c r="GR132" i="1" s="1"/>
  <c r="AE132" i="1"/>
  <c r="J132" i="1"/>
  <c r="H132" i="1"/>
  <c r="G132" i="1"/>
  <c r="C132" i="1"/>
  <c r="HX131" i="1"/>
  <c r="HW131" i="1"/>
  <c r="HV131" i="1"/>
  <c r="HJ131" i="1"/>
  <c r="GX131" i="1"/>
  <c r="GW131" i="1"/>
  <c r="GT131" i="1"/>
  <c r="GS131" i="1"/>
  <c r="GE131" i="1"/>
  <c r="GD131" i="1"/>
  <c r="GC131" i="1"/>
  <c r="GB131" i="1"/>
  <c r="GA131" i="1"/>
  <c r="FZ131" i="1"/>
  <c r="FY131" i="1"/>
  <c r="FR131" i="1"/>
  <c r="FO131" i="1"/>
  <c r="FF131" i="1"/>
  <c r="EX131" i="1"/>
  <c r="EW131" i="1"/>
  <c r="EQ131" i="1"/>
  <c r="FE131" i="1" s="1"/>
  <c r="EP131" i="1"/>
  <c r="FC131" i="1" s="1"/>
  <c r="EO131" i="1"/>
  <c r="EN131" i="1"/>
  <c r="EM131" i="1"/>
  <c r="EL131" i="1"/>
  <c r="EK131" i="1"/>
  <c r="EJ131" i="1"/>
  <c r="EY131" i="1" s="1"/>
  <c r="EI131" i="1"/>
  <c r="DW131" i="1"/>
  <c r="DV131" i="1"/>
  <c r="DT131" i="1"/>
  <c r="DL131" i="1"/>
  <c r="DI131" i="1"/>
  <c r="DH131" i="1"/>
  <c r="DG131" i="1"/>
  <c r="CT131" i="1"/>
  <c r="CI131" i="1"/>
  <c r="CF131" i="1"/>
  <c r="CE131" i="1"/>
  <c r="CD131" i="1"/>
  <c r="CB131" i="1"/>
  <c r="CA131" i="1"/>
  <c r="FD131" i="1" s="1"/>
  <c r="BZ131" i="1"/>
  <c r="BY131" i="1"/>
  <c r="BW131" i="1"/>
  <c r="BX131" i="1" s="1"/>
  <c r="BV131" i="1"/>
  <c r="FB131" i="1" s="1"/>
  <c r="BU131" i="1"/>
  <c r="EZ131" i="1" s="1"/>
  <c r="BT131" i="1"/>
  <c r="BR131" i="1"/>
  <c r="BH131" i="1"/>
  <c r="BA131" i="1"/>
  <c r="HU131" i="1" s="1"/>
  <c r="AE131" i="1"/>
  <c r="J131" i="1"/>
  <c r="G131" i="1"/>
  <c r="H131" i="1" s="1"/>
  <c r="C131" i="1"/>
  <c r="HX130" i="1"/>
  <c r="HW130" i="1"/>
  <c r="HV130" i="1"/>
  <c r="HJ130" i="1"/>
  <c r="GW130" i="1"/>
  <c r="GT130" i="1"/>
  <c r="GS130" i="1"/>
  <c r="GE130" i="1"/>
  <c r="GD130" i="1"/>
  <c r="GC130" i="1"/>
  <c r="GB130" i="1"/>
  <c r="GA130" i="1"/>
  <c r="FZ130" i="1"/>
  <c r="FY130" i="1"/>
  <c r="FO130" i="1"/>
  <c r="EW130" i="1"/>
  <c r="EQ130" i="1"/>
  <c r="EP130" i="1"/>
  <c r="FC130" i="1" s="1"/>
  <c r="EO130" i="1"/>
  <c r="EN130" i="1"/>
  <c r="EM130" i="1"/>
  <c r="EL130" i="1"/>
  <c r="EK130" i="1"/>
  <c r="FB130" i="1" s="1"/>
  <c r="EJ130" i="1"/>
  <c r="EI130" i="1"/>
  <c r="DW130" i="1"/>
  <c r="DL130" i="1"/>
  <c r="DI130" i="1"/>
  <c r="DH130" i="1"/>
  <c r="DG130" i="1"/>
  <c r="CT130" i="1"/>
  <c r="CI130" i="1"/>
  <c r="CF130" i="1"/>
  <c r="CE130" i="1"/>
  <c r="CD130" i="1"/>
  <c r="CB130" i="1"/>
  <c r="CA130" i="1"/>
  <c r="BZ130" i="1"/>
  <c r="BY130" i="1"/>
  <c r="EX130" i="1" s="1"/>
  <c r="BW130" i="1"/>
  <c r="BX130" i="1" s="1"/>
  <c r="BV130" i="1"/>
  <c r="BU130" i="1"/>
  <c r="EZ130" i="1" s="1"/>
  <c r="BT130" i="1"/>
  <c r="BR130" i="1"/>
  <c r="BH130" i="1"/>
  <c r="BA130" i="1"/>
  <c r="FK130" i="1" s="1"/>
  <c r="AE130" i="1"/>
  <c r="J130" i="1"/>
  <c r="G130" i="1"/>
  <c r="H130" i="1" s="1"/>
  <c r="C130" i="1"/>
  <c r="HX129" i="1"/>
  <c r="HW129" i="1"/>
  <c r="HV129" i="1"/>
  <c r="HU129" i="1"/>
  <c r="HJ129" i="1"/>
  <c r="GX129" i="1"/>
  <c r="GW129" i="1"/>
  <c r="GT129" i="1"/>
  <c r="GS129" i="1"/>
  <c r="GR129" i="1"/>
  <c r="GF129" i="1"/>
  <c r="GE129" i="1"/>
  <c r="GD129" i="1"/>
  <c r="GC129" i="1"/>
  <c r="GB129" i="1"/>
  <c r="GA129" i="1"/>
  <c r="FZ129" i="1"/>
  <c r="FY129" i="1"/>
  <c r="FR129" i="1"/>
  <c r="FP129" i="1"/>
  <c r="FO129" i="1"/>
  <c r="FM129" i="1"/>
  <c r="FC129" i="1"/>
  <c r="ES129" i="1"/>
  <c r="EU129" i="1" s="1"/>
  <c r="EV129" i="1" s="1"/>
  <c r="EQ129" i="1"/>
  <c r="FE129" i="1" s="1"/>
  <c r="EP129" i="1"/>
  <c r="EO129" i="1"/>
  <c r="EN129" i="1"/>
  <c r="EM129" i="1"/>
  <c r="EL129" i="1"/>
  <c r="EK129" i="1"/>
  <c r="FA129" i="1" s="1"/>
  <c r="EJ129" i="1"/>
  <c r="EI129" i="1"/>
  <c r="DW129" i="1"/>
  <c r="DL129" i="1"/>
  <c r="DI129" i="1"/>
  <c r="DH129" i="1"/>
  <c r="DG129" i="1"/>
  <c r="CT129" i="1"/>
  <c r="CI129" i="1"/>
  <c r="CF129" i="1"/>
  <c r="CE129" i="1"/>
  <c r="CD129" i="1"/>
  <c r="CB129" i="1"/>
  <c r="FF129" i="1" s="1"/>
  <c r="CA129" i="1"/>
  <c r="FD129" i="1" s="1"/>
  <c r="BZ129" i="1"/>
  <c r="BY129" i="1"/>
  <c r="EX129" i="1" s="1"/>
  <c r="BX129" i="1"/>
  <c r="BW129" i="1"/>
  <c r="BV129" i="1"/>
  <c r="BU129" i="1"/>
  <c r="EZ129" i="1" s="1"/>
  <c r="BT129" i="1"/>
  <c r="BR129" i="1"/>
  <c r="BH129" i="1"/>
  <c r="BJ129" i="1" s="1"/>
  <c r="BB129" i="1"/>
  <c r="ET129" i="1" s="1"/>
  <c r="BA129" i="1"/>
  <c r="BS129" i="1" s="1"/>
  <c r="AE129" i="1"/>
  <c r="J129" i="1"/>
  <c r="G129" i="1"/>
  <c r="H129" i="1" s="1"/>
  <c r="C129" i="1"/>
  <c r="HX128" i="1"/>
  <c r="HW128" i="1"/>
  <c r="HV128" i="1"/>
  <c r="HJ128" i="1"/>
  <c r="GW128" i="1"/>
  <c r="GT128" i="1"/>
  <c r="GS128" i="1"/>
  <c r="GF128" i="1"/>
  <c r="GE128" i="1"/>
  <c r="GD128" i="1"/>
  <c r="GC128" i="1"/>
  <c r="GB128" i="1"/>
  <c r="GA128" i="1"/>
  <c r="FZ128" i="1"/>
  <c r="FY128" i="1"/>
  <c r="FO128" i="1"/>
  <c r="FC128" i="1"/>
  <c r="EX128" i="1"/>
  <c r="EW128" i="1"/>
  <c r="EQ128" i="1"/>
  <c r="FE128" i="1" s="1"/>
  <c r="EP128" i="1"/>
  <c r="EO128" i="1"/>
  <c r="EN128" i="1"/>
  <c r="EM128" i="1"/>
  <c r="EL128" i="1"/>
  <c r="EK128" i="1"/>
  <c r="EJ128" i="1"/>
  <c r="EI128" i="1"/>
  <c r="DW128" i="1"/>
  <c r="DL128" i="1"/>
  <c r="DI128" i="1"/>
  <c r="DH128" i="1"/>
  <c r="DG128" i="1"/>
  <c r="CT128" i="1"/>
  <c r="CI128" i="1"/>
  <c r="CF128" i="1"/>
  <c r="CE128" i="1"/>
  <c r="CD128" i="1"/>
  <c r="CB128" i="1"/>
  <c r="FF128" i="1" s="1"/>
  <c r="CA128" i="1"/>
  <c r="FD128" i="1" s="1"/>
  <c r="BZ128" i="1"/>
  <c r="BY128" i="1"/>
  <c r="BW128" i="1"/>
  <c r="BX128" i="1" s="1"/>
  <c r="BV128" i="1"/>
  <c r="BU128" i="1"/>
  <c r="BT128" i="1"/>
  <c r="BR128" i="1"/>
  <c r="BH128" i="1"/>
  <c r="BA128" i="1"/>
  <c r="BS128" i="1" s="1"/>
  <c r="AE128" i="1"/>
  <c r="J128" i="1"/>
  <c r="G128" i="1"/>
  <c r="H128" i="1" s="1"/>
  <c r="C128" i="1"/>
  <c r="HX127" i="1"/>
  <c r="HW127" i="1"/>
  <c r="HV127" i="1"/>
  <c r="HJ127" i="1"/>
  <c r="GX127" i="1"/>
  <c r="GT127" i="1"/>
  <c r="GS127" i="1"/>
  <c r="GE127" i="1"/>
  <c r="GD127" i="1"/>
  <c r="GC127" i="1"/>
  <c r="GB127" i="1"/>
  <c r="GA127" i="1"/>
  <c r="FZ127" i="1"/>
  <c r="FY127" i="1"/>
  <c r="FO127" i="1"/>
  <c r="FM127" i="1"/>
  <c r="EW127" i="1"/>
  <c r="EQ127" i="1"/>
  <c r="EP127" i="1"/>
  <c r="FC127" i="1" s="1"/>
  <c r="EO127" i="1"/>
  <c r="EN127" i="1"/>
  <c r="EM127" i="1"/>
  <c r="EL127" i="1"/>
  <c r="EK127" i="1"/>
  <c r="FB127" i="1" s="1"/>
  <c r="EJ127" i="1"/>
  <c r="EI127" i="1"/>
  <c r="DW127" i="1"/>
  <c r="DL127" i="1"/>
  <c r="DI127" i="1"/>
  <c r="DH127" i="1"/>
  <c r="DG127" i="1"/>
  <c r="CT127" i="1"/>
  <c r="CI127" i="1"/>
  <c r="CF127" i="1"/>
  <c r="CE127" i="1"/>
  <c r="CD127" i="1"/>
  <c r="CB127" i="1"/>
  <c r="CA127" i="1"/>
  <c r="BZ127" i="1"/>
  <c r="BY127" i="1"/>
  <c r="EX127" i="1" s="1"/>
  <c r="BW127" i="1"/>
  <c r="BX127" i="1" s="1"/>
  <c r="BV127" i="1"/>
  <c r="BU127" i="1"/>
  <c r="EZ127" i="1" s="1"/>
  <c r="BT127" i="1"/>
  <c r="BR127" i="1"/>
  <c r="BH127" i="1"/>
  <c r="BA127" i="1"/>
  <c r="AE127" i="1"/>
  <c r="J127" i="1"/>
  <c r="G127" i="1"/>
  <c r="H127" i="1" s="1"/>
  <c r="C127" i="1"/>
  <c r="HX126" i="1"/>
  <c r="HW126" i="1"/>
  <c r="HV126" i="1"/>
  <c r="HJ126" i="1"/>
  <c r="GX126" i="1"/>
  <c r="GW126" i="1"/>
  <c r="GT126" i="1"/>
  <c r="GS126" i="1"/>
  <c r="GR126" i="1"/>
  <c r="GF126" i="1"/>
  <c r="GE126" i="1"/>
  <c r="GD126" i="1"/>
  <c r="GC126" i="1"/>
  <c r="GB126" i="1"/>
  <c r="GA126" i="1"/>
  <c r="FZ126" i="1"/>
  <c r="FY126" i="1"/>
  <c r="FO126" i="1"/>
  <c r="FC126" i="1"/>
  <c r="EQ126" i="1"/>
  <c r="FE126" i="1" s="1"/>
  <c r="EP126" i="1"/>
  <c r="EO126" i="1"/>
  <c r="EN126" i="1"/>
  <c r="EM126" i="1"/>
  <c r="EL126" i="1"/>
  <c r="EK126" i="1"/>
  <c r="FA126" i="1" s="1"/>
  <c r="EJ126" i="1"/>
  <c r="EI126" i="1"/>
  <c r="DW126" i="1"/>
  <c r="DL126" i="1"/>
  <c r="DI126" i="1"/>
  <c r="DH126" i="1"/>
  <c r="DG126" i="1"/>
  <c r="CT126" i="1"/>
  <c r="CI126" i="1"/>
  <c r="CF126" i="1"/>
  <c r="CE126" i="1"/>
  <c r="CD126" i="1"/>
  <c r="CB126" i="1"/>
  <c r="FF126" i="1" s="1"/>
  <c r="CA126" i="1"/>
  <c r="FD126" i="1" s="1"/>
  <c r="BZ126" i="1"/>
  <c r="BY126" i="1"/>
  <c r="EX126" i="1" s="1"/>
  <c r="BX126" i="1"/>
  <c r="BW126" i="1"/>
  <c r="BV126" i="1"/>
  <c r="BU126" i="1"/>
  <c r="EZ126" i="1" s="1"/>
  <c r="BT126" i="1"/>
  <c r="BR126" i="1"/>
  <c r="BH126" i="1"/>
  <c r="BA126" i="1"/>
  <c r="BS126" i="1" s="1"/>
  <c r="AE126" i="1"/>
  <c r="J126" i="1"/>
  <c r="G126" i="1"/>
  <c r="H126" i="1" s="1"/>
  <c r="C126" i="1"/>
  <c r="HX125" i="1"/>
  <c r="HW125" i="1"/>
  <c r="HV125" i="1"/>
  <c r="HU125" i="1"/>
  <c r="HJ125" i="1"/>
  <c r="GY125" i="1"/>
  <c r="GX125" i="1"/>
  <c r="GW125" i="1"/>
  <c r="GT125" i="1"/>
  <c r="GS125" i="1"/>
  <c r="GR125" i="1"/>
  <c r="GP125" i="1"/>
  <c r="GO125" i="1"/>
  <c r="GK125" i="1"/>
  <c r="GJ125" i="1"/>
  <c r="GH125" i="1"/>
  <c r="GF125" i="1"/>
  <c r="GE125" i="1"/>
  <c r="GD125" i="1"/>
  <c r="GC125" i="1"/>
  <c r="GB125" i="1"/>
  <c r="GA125" i="1"/>
  <c r="FZ125" i="1"/>
  <c r="FY125" i="1"/>
  <c r="FR125" i="1"/>
  <c r="FP125" i="1"/>
  <c r="FO125" i="1"/>
  <c r="ES125" i="1"/>
  <c r="EQ125" i="1"/>
  <c r="EP125" i="1"/>
  <c r="EO125" i="1"/>
  <c r="EN125" i="1"/>
  <c r="EM125" i="1"/>
  <c r="EL125" i="1"/>
  <c r="EK125" i="1"/>
  <c r="FA125" i="1" s="1"/>
  <c r="EJ125" i="1"/>
  <c r="EI125" i="1"/>
  <c r="DW125" i="1"/>
  <c r="DL125" i="1"/>
  <c r="DI125" i="1"/>
  <c r="DH125" i="1"/>
  <c r="DG125" i="1"/>
  <c r="CT125" i="1"/>
  <c r="CI125" i="1"/>
  <c r="CF125" i="1"/>
  <c r="CE125" i="1"/>
  <c r="CD125" i="1"/>
  <c r="CB125" i="1"/>
  <c r="FF125" i="1" s="1"/>
  <c r="CA125" i="1"/>
  <c r="FD125" i="1" s="1"/>
  <c r="BZ125" i="1"/>
  <c r="BY125" i="1"/>
  <c r="BW125" i="1"/>
  <c r="BX125" i="1" s="1"/>
  <c r="BV125" i="1"/>
  <c r="FB125" i="1" s="1"/>
  <c r="BU125" i="1"/>
  <c r="EZ125" i="1" s="1"/>
  <c r="BT125" i="1"/>
  <c r="BS125" i="1"/>
  <c r="BR125" i="1"/>
  <c r="BH125" i="1"/>
  <c r="BJ125" i="1" s="1"/>
  <c r="BA125" i="1"/>
  <c r="FM125" i="1" s="1"/>
  <c r="AE125" i="1"/>
  <c r="J125" i="1"/>
  <c r="G125" i="1"/>
  <c r="H125" i="1" s="1"/>
  <c r="C125" i="1"/>
  <c r="HX124" i="1"/>
  <c r="HW124" i="1"/>
  <c r="HV124" i="1"/>
  <c r="HJ124" i="1"/>
  <c r="GX124" i="1"/>
  <c r="GW124" i="1"/>
  <c r="GU124" i="1"/>
  <c r="GT124" i="1"/>
  <c r="GS124" i="1"/>
  <c r="GP124" i="1"/>
  <c r="GO124" i="1"/>
  <c r="GJ124" i="1"/>
  <c r="GH124" i="1"/>
  <c r="GE124" i="1"/>
  <c r="GD124" i="1"/>
  <c r="GC124" i="1"/>
  <c r="GB124" i="1"/>
  <c r="GA124" i="1"/>
  <c r="FZ124" i="1"/>
  <c r="FY124" i="1"/>
  <c r="FO124" i="1"/>
  <c r="FF124" i="1"/>
  <c r="FA124" i="1"/>
  <c r="EX124" i="1"/>
  <c r="EW124" i="1"/>
  <c r="EQ124" i="1"/>
  <c r="FE124" i="1" s="1"/>
  <c r="EP124" i="1"/>
  <c r="FC124" i="1" s="1"/>
  <c r="EO124" i="1"/>
  <c r="EN124" i="1"/>
  <c r="EM124" i="1"/>
  <c r="EL124" i="1"/>
  <c r="EK124" i="1"/>
  <c r="EJ124" i="1"/>
  <c r="EY124" i="1" s="1"/>
  <c r="EI124" i="1"/>
  <c r="DW124" i="1"/>
  <c r="DV124" i="1"/>
  <c r="DT124" i="1"/>
  <c r="DL124" i="1"/>
  <c r="DI124" i="1"/>
  <c r="DH124" i="1"/>
  <c r="DG124" i="1"/>
  <c r="CT124" i="1"/>
  <c r="CI124" i="1"/>
  <c r="CF124" i="1"/>
  <c r="CE124" i="1"/>
  <c r="CD124" i="1"/>
  <c r="CB124" i="1"/>
  <c r="CA124" i="1"/>
  <c r="FD124" i="1" s="1"/>
  <c r="BZ124" i="1"/>
  <c r="BY124" i="1"/>
  <c r="BW124" i="1"/>
  <c r="BX124" i="1" s="1"/>
  <c r="BV124" i="1"/>
  <c r="FB124" i="1" s="1"/>
  <c r="BU124" i="1"/>
  <c r="EZ124" i="1" s="1"/>
  <c r="BT124" i="1"/>
  <c r="BR124" i="1"/>
  <c r="BH124" i="1"/>
  <c r="BA124" i="1"/>
  <c r="AE124" i="1"/>
  <c r="J124" i="1"/>
  <c r="G124" i="1"/>
  <c r="H124" i="1" s="1"/>
  <c r="C124" i="1"/>
  <c r="HX123" i="1"/>
  <c r="HW123" i="1"/>
  <c r="HV123" i="1"/>
  <c r="HU123" i="1"/>
  <c r="HJ123" i="1"/>
  <c r="GX123" i="1"/>
  <c r="GW123" i="1"/>
  <c r="GT123" i="1"/>
  <c r="GS123" i="1"/>
  <c r="GR123" i="1"/>
  <c r="GP123" i="1"/>
  <c r="GO123" i="1"/>
  <c r="GK123" i="1"/>
  <c r="GY123" i="1" s="1"/>
  <c r="GJ123" i="1"/>
  <c r="GH123" i="1"/>
  <c r="GE123" i="1"/>
  <c r="GD123" i="1"/>
  <c r="GC123" i="1"/>
  <c r="GB123" i="1"/>
  <c r="GA123" i="1"/>
  <c r="FZ123" i="1"/>
  <c r="FY123" i="1"/>
  <c r="FR123" i="1"/>
  <c r="FP123" i="1"/>
  <c r="FO123" i="1"/>
  <c r="ES123" i="1"/>
  <c r="EU123" i="1" s="1"/>
  <c r="EV123" i="1" s="1"/>
  <c r="DW123" i="1"/>
  <c r="DL123" i="1"/>
  <c r="DI123" i="1"/>
  <c r="DH123" i="1"/>
  <c r="DG123" i="1"/>
  <c r="EQ123" i="1" s="1"/>
  <c r="FE123" i="1" s="1"/>
  <c r="CT123" i="1"/>
  <c r="CI123" i="1"/>
  <c r="CF123" i="1"/>
  <c r="CE123" i="1"/>
  <c r="CD123" i="1"/>
  <c r="CB123" i="1"/>
  <c r="CA123" i="1"/>
  <c r="BZ123" i="1"/>
  <c r="BY123" i="1"/>
  <c r="BW123" i="1"/>
  <c r="BX123" i="1" s="1"/>
  <c r="BV123" i="1"/>
  <c r="BU123" i="1"/>
  <c r="BT123" i="1"/>
  <c r="BS123" i="1"/>
  <c r="BR123" i="1"/>
  <c r="BH123" i="1"/>
  <c r="BB123" i="1"/>
  <c r="ET123" i="1" s="1"/>
  <c r="BA123" i="1"/>
  <c r="FM123" i="1" s="1"/>
  <c r="AE123" i="1"/>
  <c r="J123" i="1"/>
  <c r="G123" i="1"/>
  <c r="H123" i="1" s="1"/>
  <c r="C123" i="1"/>
  <c r="HX122" i="1"/>
  <c r="HW122" i="1"/>
  <c r="HV122" i="1"/>
  <c r="HU122" i="1"/>
  <c r="HJ122" i="1"/>
  <c r="GX122" i="1"/>
  <c r="GW122" i="1"/>
  <c r="GU122" i="1"/>
  <c r="GT122" i="1"/>
  <c r="GS122" i="1"/>
  <c r="GP122" i="1"/>
  <c r="GO122" i="1"/>
  <c r="GK122" i="1"/>
  <c r="GY122" i="1" s="1"/>
  <c r="GJ122" i="1"/>
  <c r="GH122" i="1"/>
  <c r="GF122" i="1"/>
  <c r="GE122" i="1"/>
  <c r="GD122" i="1"/>
  <c r="GC122" i="1"/>
  <c r="GB122" i="1"/>
  <c r="GA122" i="1"/>
  <c r="FZ122" i="1"/>
  <c r="FY122" i="1"/>
  <c r="FR122" i="1"/>
  <c r="FO122" i="1"/>
  <c r="FK122" i="1"/>
  <c r="DW122" i="1"/>
  <c r="DL122" i="1"/>
  <c r="DI122" i="1"/>
  <c r="DH122" i="1"/>
  <c r="DG122" i="1"/>
  <c r="CT122" i="1"/>
  <c r="CI122" i="1"/>
  <c r="CF122" i="1"/>
  <c r="CE122" i="1"/>
  <c r="CD122" i="1"/>
  <c r="CB122" i="1"/>
  <c r="CA122" i="1"/>
  <c r="BZ122" i="1"/>
  <c r="BY122" i="1"/>
  <c r="BX122" i="1"/>
  <c r="BW122" i="1"/>
  <c r="BV122" i="1"/>
  <c r="BU122" i="1"/>
  <c r="BT122" i="1"/>
  <c r="BS122" i="1"/>
  <c r="BR122" i="1"/>
  <c r="BH122" i="1"/>
  <c r="BA122" i="1"/>
  <c r="FP122" i="1" s="1"/>
  <c r="AE122" i="1"/>
  <c r="J122" i="1"/>
  <c r="G122" i="1"/>
  <c r="H122" i="1" s="1"/>
  <c r="C122" i="1"/>
  <c r="HX121" i="1"/>
  <c r="HW121" i="1"/>
  <c r="HV121" i="1"/>
  <c r="HJ121" i="1"/>
  <c r="GX121" i="1"/>
  <c r="GW121" i="1"/>
  <c r="GT121" i="1"/>
  <c r="GS121" i="1"/>
  <c r="GU121" i="1" s="1"/>
  <c r="GP121" i="1"/>
  <c r="GO121" i="1"/>
  <c r="GJ121" i="1"/>
  <c r="GH121" i="1"/>
  <c r="GF121" i="1"/>
  <c r="GE121" i="1"/>
  <c r="GD121" i="1"/>
  <c r="GC121" i="1"/>
  <c r="GB121" i="1"/>
  <c r="GA121" i="1"/>
  <c r="FZ121" i="1"/>
  <c r="FY121" i="1"/>
  <c r="FO121" i="1"/>
  <c r="EX121" i="1"/>
  <c r="EW121" i="1"/>
  <c r="EQ121" i="1"/>
  <c r="FE121" i="1" s="1"/>
  <c r="EN121" i="1"/>
  <c r="EM121" i="1"/>
  <c r="EL121" i="1"/>
  <c r="EI121" i="1"/>
  <c r="DW121" i="1"/>
  <c r="DL121" i="1"/>
  <c r="DI121" i="1"/>
  <c r="DH121" i="1"/>
  <c r="DG121" i="1"/>
  <c r="EP121" i="1" s="1"/>
  <c r="FC121" i="1" s="1"/>
  <c r="CT121" i="1"/>
  <c r="CI121" i="1"/>
  <c r="CF121" i="1"/>
  <c r="CE121" i="1"/>
  <c r="CD121" i="1"/>
  <c r="EO121" i="1" s="1"/>
  <c r="CB121" i="1"/>
  <c r="FF121" i="1" s="1"/>
  <c r="CA121" i="1"/>
  <c r="BZ121" i="1"/>
  <c r="BY121" i="1"/>
  <c r="BW121" i="1"/>
  <c r="BX121" i="1" s="1"/>
  <c r="BV121" i="1"/>
  <c r="BU121" i="1"/>
  <c r="BT121" i="1"/>
  <c r="BR121" i="1"/>
  <c r="BH121" i="1"/>
  <c r="BA121" i="1"/>
  <c r="BS121" i="1" s="1"/>
  <c r="AE121" i="1"/>
  <c r="J121" i="1"/>
  <c r="G121" i="1"/>
  <c r="H121" i="1" s="1"/>
  <c r="C121" i="1"/>
  <c r="HX120" i="1"/>
  <c r="HW120" i="1"/>
  <c r="HV120" i="1"/>
  <c r="HU120" i="1"/>
  <c r="HJ120" i="1"/>
  <c r="GY120" i="1"/>
  <c r="GX120" i="1"/>
  <c r="GW120" i="1"/>
  <c r="GT120" i="1"/>
  <c r="GS120" i="1"/>
  <c r="GR120" i="1"/>
  <c r="GP120" i="1"/>
  <c r="GO120" i="1"/>
  <c r="GK120" i="1"/>
  <c r="GJ120" i="1"/>
  <c r="GH120" i="1"/>
  <c r="GF120" i="1"/>
  <c r="GE120" i="1"/>
  <c r="GD120" i="1"/>
  <c r="GC120" i="1"/>
  <c r="GB120" i="1"/>
  <c r="GA120" i="1"/>
  <c r="FZ120" i="1"/>
  <c r="FY120" i="1"/>
  <c r="FR120" i="1"/>
  <c r="FP120" i="1"/>
  <c r="FO120" i="1"/>
  <c r="FK120" i="1"/>
  <c r="EY120" i="1"/>
  <c r="EX120" i="1"/>
  <c r="ES120" i="1"/>
  <c r="EN120" i="1"/>
  <c r="EM120" i="1"/>
  <c r="EW120" i="1" s="1"/>
  <c r="EJ120" i="1"/>
  <c r="EI120" i="1"/>
  <c r="DW120" i="1"/>
  <c r="DL120" i="1"/>
  <c r="DI120" i="1"/>
  <c r="DH120" i="1"/>
  <c r="DG120" i="1"/>
  <c r="EQ120" i="1" s="1"/>
  <c r="FE120" i="1" s="1"/>
  <c r="CT120" i="1"/>
  <c r="CI120" i="1"/>
  <c r="CF120" i="1"/>
  <c r="CE120" i="1"/>
  <c r="CD120" i="1"/>
  <c r="EP120" i="1" s="1"/>
  <c r="FC120" i="1" s="1"/>
  <c r="CB120" i="1"/>
  <c r="FF120" i="1" s="1"/>
  <c r="CA120" i="1"/>
  <c r="FD120" i="1" s="1"/>
  <c r="BZ120" i="1"/>
  <c r="BY120" i="1"/>
  <c r="BW120" i="1"/>
  <c r="BX120" i="1" s="1"/>
  <c r="BV120" i="1"/>
  <c r="BU120" i="1"/>
  <c r="EZ120" i="1" s="1"/>
  <c r="BT120" i="1"/>
  <c r="BS120" i="1"/>
  <c r="BR120" i="1"/>
  <c r="BH120" i="1"/>
  <c r="BB120" i="1"/>
  <c r="ET120" i="1" s="1"/>
  <c r="BA120" i="1"/>
  <c r="FM120" i="1" s="1"/>
  <c r="AE120" i="1"/>
  <c r="J120" i="1"/>
  <c r="G120" i="1"/>
  <c r="H120" i="1" s="1"/>
  <c r="C120" i="1"/>
  <c r="HX119" i="1"/>
  <c r="HW119" i="1"/>
  <c r="HV119" i="1"/>
  <c r="HU119" i="1"/>
  <c r="HJ119" i="1"/>
  <c r="GX119" i="1"/>
  <c r="GW119" i="1"/>
  <c r="GT119" i="1"/>
  <c r="GS119" i="1"/>
  <c r="GP119" i="1"/>
  <c r="GO119" i="1"/>
  <c r="GK119" i="1"/>
  <c r="GY119" i="1" s="1"/>
  <c r="GJ119" i="1"/>
  <c r="GH119" i="1"/>
  <c r="GE119" i="1"/>
  <c r="GD119" i="1"/>
  <c r="GC119" i="1"/>
  <c r="GB119" i="1"/>
  <c r="GA119" i="1"/>
  <c r="FZ119" i="1"/>
  <c r="FY119" i="1"/>
  <c r="FR119" i="1"/>
  <c r="FP119" i="1"/>
  <c r="FO119" i="1"/>
  <c r="FK119" i="1"/>
  <c r="EZ119" i="1"/>
  <c r="EY119" i="1"/>
  <c r="EN119" i="1"/>
  <c r="EJ119" i="1"/>
  <c r="EI119" i="1"/>
  <c r="DW119" i="1"/>
  <c r="DL119" i="1"/>
  <c r="DI119" i="1"/>
  <c r="DH119" i="1"/>
  <c r="DG119" i="1"/>
  <c r="EQ119" i="1" s="1"/>
  <c r="FE119" i="1" s="1"/>
  <c r="CT119" i="1"/>
  <c r="CI119" i="1"/>
  <c r="CF119" i="1"/>
  <c r="CE119" i="1"/>
  <c r="CD119" i="1"/>
  <c r="EP119" i="1" s="1"/>
  <c r="FC119" i="1" s="1"/>
  <c r="CB119" i="1"/>
  <c r="CA119" i="1"/>
  <c r="BZ119" i="1"/>
  <c r="BY119" i="1"/>
  <c r="BW119" i="1"/>
  <c r="BX119" i="1" s="1"/>
  <c r="BV119" i="1"/>
  <c r="BU119" i="1"/>
  <c r="BT119" i="1"/>
  <c r="BR119" i="1"/>
  <c r="BH119" i="1"/>
  <c r="BA119" i="1"/>
  <c r="BS119" i="1" s="1"/>
  <c r="AE119" i="1"/>
  <c r="J119" i="1"/>
  <c r="H119" i="1"/>
  <c r="G119" i="1"/>
  <c r="C119" i="1"/>
  <c r="HX118" i="1"/>
  <c r="HW118" i="1"/>
  <c r="HV118" i="1"/>
  <c r="HU118" i="1"/>
  <c r="HJ118" i="1"/>
  <c r="GX118" i="1"/>
  <c r="GW118" i="1"/>
  <c r="GT118" i="1"/>
  <c r="GS118" i="1"/>
  <c r="GP118" i="1"/>
  <c r="GO118" i="1"/>
  <c r="GK118" i="1"/>
  <c r="GY118" i="1" s="1"/>
  <c r="GJ118" i="1"/>
  <c r="GH118" i="1"/>
  <c r="GF118" i="1"/>
  <c r="GE118" i="1"/>
  <c r="GD118" i="1"/>
  <c r="GC118" i="1"/>
  <c r="GB118" i="1"/>
  <c r="GA118" i="1"/>
  <c r="FZ118" i="1"/>
  <c r="FY118" i="1"/>
  <c r="FR118" i="1"/>
  <c r="FO118" i="1"/>
  <c r="FK118" i="1"/>
  <c r="EZ118" i="1"/>
  <c r="EY118" i="1"/>
  <c r="EN118" i="1"/>
  <c r="EJ118" i="1"/>
  <c r="EI118" i="1"/>
  <c r="DW118" i="1"/>
  <c r="DL118" i="1"/>
  <c r="DI118" i="1"/>
  <c r="DH118" i="1"/>
  <c r="DG118" i="1"/>
  <c r="EQ118" i="1" s="1"/>
  <c r="FE118" i="1" s="1"/>
  <c r="CT118" i="1"/>
  <c r="CI118" i="1"/>
  <c r="CF118" i="1"/>
  <c r="CE118" i="1"/>
  <c r="CD118" i="1"/>
  <c r="EP118" i="1" s="1"/>
  <c r="FC118" i="1" s="1"/>
  <c r="CB118" i="1"/>
  <c r="FF118" i="1" s="1"/>
  <c r="CA118" i="1"/>
  <c r="FD118" i="1" s="1"/>
  <c r="BZ118" i="1"/>
  <c r="BY118" i="1"/>
  <c r="BW118" i="1"/>
  <c r="BX118" i="1" s="1"/>
  <c r="BV118" i="1"/>
  <c r="BU118" i="1"/>
  <c r="BT118" i="1"/>
  <c r="BR118" i="1"/>
  <c r="BH118" i="1"/>
  <c r="BA118" i="1"/>
  <c r="BS118" i="1" s="1"/>
  <c r="AE118" i="1"/>
  <c r="J118" i="1"/>
  <c r="H118" i="1"/>
  <c r="G118" i="1"/>
  <c r="C118" i="1"/>
  <c r="HX117" i="1"/>
  <c r="HW117" i="1"/>
  <c r="HV117" i="1"/>
  <c r="HU117" i="1"/>
  <c r="HJ117" i="1"/>
  <c r="GX117" i="1"/>
  <c r="GW117" i="1"/>
  <c r="GT117" i="1"/>
  <c r="GS117" i="1"/>
  <c r="GR117" i="1"/>
  <c r="GP117" i="1"/>
  <c r="GO117" i="1"/>
  <c r="GK117" i="1"/>
  <c r="GY117" i="1" s="1"/>
  <c r="GJ117" i="1"/>
  <c r="GH117" i="1"/>
  <c r="GF117" i="1"/>
  <c r="GE117" i="1"/>
  <c r="GD117" i="1"/>
  <c r="GC117" i="1"/>
  <c r="GB117" i="1"/>
  <c r="GA117" i="1"/>
  <c r="FZ117" i="1"/>
  <c r="FY117" i="1"/>
  <c r="FR117" i="1"/>
  <c r="FO117" i="1"/>
  <c r="FK117" i="1"/>
  <c r="EZ117" i="1"/>
  <c r="EY117" i="1"/>
  <c r="EO117" i="1"/>
  <c r="EN117" i="1"/>
  <c r="EJ117" i="1"/>
  <c r="EI117" i="1"/>
  <c r="DW117" i="1"/>
  <c r="DV117" i="1"/>
  <c r="DT117" i="1"/>
  <c r="DL117" i="1"/>
  <c r="DI117" i="1"/>
  <c r="DH117" i="1"/>
  <c r="DG117" i="1"/>
  <c r="CT117" i="1"/>
  <c r="CS117" i="1"/>
  <c r="CQ117" i="1"/>
  <c r="CI117" i="1"/>
  <c r="CF117" i="1"/>
  <c r="CE117" i="1"/>
  <c r="CD117" i="1"/>
  <c r="EQ117" i="1" s="1"/>
  <c r="FE117" i="1" s="1"/>
  <c r="CB117" i="1"/>
  <c r="FF117" i="1" s="1"/>
  <c r="CA117" i="1"/>
  <c r="BZ117" i="1"/>
  <c r="BY117" i="1"/>
  <c r="BW117" i="1"/>
  <c r="BX117" i="1" s="1"/>
  <c r="BV117" i="1"/>
  <c r="BU117" i="1"/>
  <c r="BT117" i="1"/>
  <c r="BS117" i="1"/>
  <c r="BR117" i="1"/>
  <c r="BH117" i="1"/>
  <c r="BB117" i="1"/>
  <c r="ET117" i="1" s="1"/>
  <c r="BA117" i="1"/>
  <c r="FP117" i="1" s="1"/>
  <c r="AE117" i="1"/>
  <c r="J117" i="1"/>
  <c r="G117" i="1"/>
  <c r="H117" i="1" s="1"/>
  <c r="C117" i="1"/>
  <c r="HX116" i="1"/>
  <c r="HW116" i="1"/>
  <c r="HV116" i="1"/>
  <c r="HU116" i="1"/>
  <c r="HJ116" i="1"/>
  <c r="GX116" i="1"/>
  <c r="GW116" i="1"/>
  <c r="GU116" i="1"/>
  <c r="GT116" i="1"/>
  <c r="GS116" i="1"/>
  <c r="GP116" i="1"/>
  <c r="GO116" i="1"/>
  <c r="GK116" i="1"/>
  <c r="GY116" i="1" s="1"/>
  <c r="GJ116" i="1"/>
  <c r="GH116" i="1"/>
  <c r="GE116" i="1"/>
  <c r="GD116" i="1"/>
  <c r="GC116" i="1"/>
  <c r="GB116" i="1"/>
  <c r="GA116" i="1"/>
  <c r="FZ116" i="1"/>
  <c r="FY116" i="1"/>
  <c r="FR116" i="1"/>
  <c r="FO116" i="1"/>
  <c r="FK116" i="1"/>
  <c r="EN116" i="1"/>
  <c r="EM116" i="1"/>
  <c r="EW116" i="1" s="1"/>
  <c r="DW116" i="1"/>
  <c r="DL116" i="1"/>
  <c r="DI116" i="1"/>
  <c r="DH116" i="1"/>
  <c r="DG116" i="1"/>
  <c r="EL116" i="1" s="1"/>
  <c r="CT116" i="1"/>
  <c r="CI116" i="1"/>
  <c r="CF116" i="1"/>
  <c r="CE116" i="1"/>
  <c r="CD116" i="1"/>
  <c r="EO116" i="1" s="1"/>
  <c r="CB116" i="1"/>
  <c r="CA116" i="1"/>
  <c r="BZ116" i="1"/>
  <c r="BY116" i="1"/>
  <c r="BW116" i="1"/>
  <c r="BX116" i="1" s="1"/>
  <c r="BV116" i="1"/>
  <c r="BU116" i="1"/>
  <c r="BT116" i="1"/>
  <c r="BS116" i="1"/>
  <c r="BR116" i="1"/>
  <c r="BH116" i="1"/>
  <c r="BA116" i="1"/>
  <c r="GF116" i="1" s="1"/>
  <c r="AE116" i="1"/>
  <c r="J116" i="1"/>
  <c r="G116" i="1"/>
  <c r="H116" i="1" s="1"/>
  <c r="C116" i="1"/>
  <c r="HX115" i="1"/>
  <c r="HW115" i="1"/>
  <c r="HV115" i="1"/>
  <c r="HJ115" i="1"/>
  <c r="GX115" i="1"/>
  <c r="GW115" i="1"/>
  <c r="GU115" i="1"/>
  <c r="GT115" i="1"/>
  <c r="GS115" i="1"/>
  <c r="GP115" i="1"/>
  <c r="GO115" i="1"/>
  <c r="GK115" i="1"/>
  <c r="GY115" i="1" s="1"/>
  <c r="GJ115" i="1"/>
  <c r="GH115" i="1"/>
  <c r="GE115" i="1"/>
  <c r="GD115" i="1"/>
  <c r="GC115" i="1"/>
  <c r="GB115" i="1"/>
  <c r="GA115" i="1"/>
  <c r="FZ115" i="1"/>
  <c r="FY115" i="1"/>
  <c r="FO115" i="1"/>
  <c r="FK115" i="1"/>
  <c r="EO115" i="1"/>
  <c r="EN115" i="1"/>
  <c r="DW115" i="1"/>
  <c r="DL115" i="1"/>
  <c r="DI115" i="1"/>
  <c r="DH115" i="1"/>
  <c r="DG115" i="1"/>
  <c r="CT115" i="1"/>
  <c r="CI115" i="1"/>
  <c r="CF115" i="1"/>
  <c r="CE115" i="1"/>
  <c r="CD115" i="1"/>
  <c r="EP115" i="1" s="1"/>
  <c r="FC115" i="1" s="1"/>
  <c r="CB115" i="1"/>
  <c r="CA115" i="1"/>
  <c r="BZ115" i="1"/>
  <c r="BY115" i="1"/>
  <c r="BW115" i="1"/>
  <c r="BX115" i="1" s="1"/>
  <c r="BV115" i="1"/>
  <c r="BU115" i="1"/>
  <c r="BT115" i="1"/>
  <c r="BS115" i="1"/>
  <c r="BR115" i="1"/>
  <c r="BH115" i="1"/>
  <c r="BA115" i="1"/>
  <c r="GF115" i="1" s="1"/>
  <c r="AE115" i="1"/>
  <c r="J115" i="1"/>
  <c r="H115" i="1"/>
  <c r="G115" i="1"/>
  <c r="C115" i="1"/>
  <c r="HX114" i="1"/>
  <c r="HW114" i="1"/>
  <c r="HV114" i="1"/>
  <c r="HJ114" i="1"/>
  <c r="GX114" i="1"/>
  <c r="GW114" i="1"/>
  <c r="GT114" i="1"/>
  <c r="GS114" i="1"/>
  <c r="GP114" i="1"/>
  <c r="GO114" i="1"/>
  <c r="GK114" i="1"/>
  <c r="GY114" i="1" s="1"/>
  <c r="GJ114" i="1"/>
  <c r="GH114" i="1"/>
  <c r="GE114" i="1"/>
  <c r="GD114" i="1"/>
  <c r="GC114" i="1"/>
  <c r="GB114" i="1"/>
  <c r="GA114" i="1"/>
  <c r="FZ114" i="1"/>
  <c r="FY114" i="1"/>
  <c r="FO114" i="1"/>
  <c r="FK114" i="1"/>
  <c r="DW114" i="1"/>
  <c r="DL114" i="1"/>
  <c r="DI114" i="1"/>
  <c r="DH114" i="1"/>
  <c r="DG114" i="1"/>
  <c r="CT114" i="1"/>
  <c r="CI114" i="1"/>
  <c r="CF114" i="1"/>
  <c r="CE114" i="1"/>
  <c r="CD114" i="1"/>
  <c r="EP114" i="1" s="1"/>
  <c r="FC114" i="1" s="1"/>
  <c r="CB114" i="1"/>
  <c r="CA114" i="1"/>
  <c r="FD114" i="1" s="1"/>
  <c r="BZ114" i="1"/>
  <c r="BY114" i="1"/>
  <c r="BW114" i="1"/>
  <c r="BX114" i="1" s="1"/>
  <c r="BV114" i="1"/>
  <c r="BU114" i="1"/>
  <c r="BT114" i="1"/>
  <c r="BS114" i="1"/>
  <c r="BR114" i="1"/>
  <c r="BH114" i="1"/>
  <c r="BA114" i="1"/>
  <c r="GF114" i="1" s="1"/>
  <c r="AE114" i="1"/>
  <c r="J114" i="1"/>
  <c r="H114" i="1"/>
  <c r="G114" i="1"/>
  <c r="C114" i="1"/>
  <c r="HX113" i="1"/>
  <c r="HW113" i="1"/>
  <c r="HV113" i="1"/>
  <c r="HJ113" i="1"/>
  <c r="GX113" i="1"/>
  <c r="GW113" i="1"/>
  <c r="GT113" i="1"/>
  <c r="GS113" i="1"/>
  <c r="GU113" i="1" s="1"/>
  <c r="GP113" i="1"/>
  <c r="GO113" i="1"/>
  <c r="GJ113" i="1"/>
  <c r="GH113" i="1"/>
  <c r="GE113" i="1"/>
  <c r="GD113" i="1"/>
  <c r="GC113" i="1"/>
  <c r="GB113" i="1"/>
  <c r="GA113" i="1"/>
  <c r="FZ113" i="1"/>
  <c r="FY113" i="1"/>
  <c r="FO113" i="1"/>
  <c r="FK113" i="1"/>
  <c r="DW113" i="1"/>
  <c r="DL113" i="1"/>
  <c r="DI113" i="1"/>
  <c r="DH113" i="1"/>
  <c r="DG113" i="1"/>
  <c r="EN113" i="1" s="1"/>
  <c r="CT113" i="1"/>
  <c r="CI113" i="1"/>
  <c r="CF113" i="1"/>
  <c r="CE113" i="1"/>
  <c r="CD113" i="1"/>
  <c r="EP113" i="1" s="1"/>
  <c r="FC113" i="1" s="1"/>
  <c r="CB113" i="1"/>
  <c r="CA113" i="1"/>
  <c r="BZ113" i="1"/>
  <c r="BY113" i="1"/>
  <c r="BX113" i="1"/>
  <c r="BW113" i="1"/>
  <c r="BV113" i="1"/>
  <c r="BU113" i="1"/>
  <c r="BT113" i="1"/>
  <c r="BR113" i="1"/>
  <c r="BH113" i="1"/>
  <c r="BA113" i="1"/>
  <c r="GK113" i="1" s="1"/>
  <c r="GY113" i="1" s="1"/>
  <c r="AE113" i="1"/>
  <c r="J113" i="1"/>
  <c r="G113" i="1"/>
  <c r="H113" i="1" s="1"/>
  <c r="C113" i="1"/>
  <c r="HX112" i="1"/>
  <c r="HW112" i="1"/>
  <c r="HV112" i="1"/>
  <c r="HJ112" i="1"/>
  <c r="GX112" i="1"/>
  <c r="GW112" i="1"/>
  <c r="GT112" i="1"/>
  <c r="GS112" i="1"/>
  <c r="GP112" i="1"/>
  <c r="GO112" i="1"/>
  <c r="GJ112" i="1"/>
  <c r="GH112" i="1"/>
  <c r="GE112" i="1"/>
  <c r="GD112" i="1"/>
  <c r="GC112" i="1"/>
  <c r="GB112" i="1"/>
  <c r="GA112" i="1"/>
  <c r="FZ112" i="1"/>
  <c r="FY112" i="1"/>
  <c r="FO112" i="1"/>
  <c r="FK112" i="1"/>
  <c r="EP112" i="1"/>
  <c r="FC112" i="1" s="1"/>
  <c r="EO112" i="1"/>
  <c r="DW112" i="1"/>
  <c r="DL112" i="1"/>
  <c r="DI112" i="1"/>
  <c r="DH112" i="1"/>
  <c r="DG112" i="1"/>
  <c r="EN112" i="1" s="1"/>
  <c r="CT112" i="1"/>
  <c r="CI112" i="1"/>
  <c r="CF112" i="1"/>
  <c r="CE112" i="1"/>
  <c r="CD112" i="1"/>
  <c r="CB112" i="1"/>
  <c r="CA112" i="1"/>
  <c r="BZ112" i="1"/>
  <c r="BY112" i="1"/>
  <c r="BX112" i="1"/>
  <c r="BW112" i="1"/>
  <c r="BV112" i="1"/>
  <c r="BU112" i="1"/>
  <c r="BT112" i="1"/>
  <c r="BR112" i="1"/>
  <c r="BH112" i="1"/>
  <c r="BA112" i="1"/>
  <c r="GK112" i="1" s="1"/>
  <c r="GY112" i="1" s="1"/>
  <c r="AE112" i="1"/>
  <c r="J112" i="1"/>
  <c r="G112" i="1"/>
  <c r="H112" i="1" s="1"/>
  <c r="C112" i="1"/>
  <c r="HX111" i="1"/>
  <c r="HW111" i="1"/>
  <c r="HV111" i="1"/>
  <c r="HJ111" i="1"/>
  <c r="GX111" i="1"/>
  <c r="GW111" i="1"/>
  <c r="GT111" i="1"/>
  <c r="GS111" i="1"/>
  <c r="GP111" i="1"/>
  <c r="GO111" i="1"/>
  <c r="GJ111" i="1"/>
  <c r="GH111" i="1"/>
  <c r="GE111" i="1"/>
  <c r="GD111" i="1"/>
  <c r="GC111" i="1"/>
  <c r="GB111" i="1"/>
  <c r="GA111" i="1"/>
  <c r="FZ111" i="1"/>
  <c r="FY111" i="1"/>
  <c r="FO111" i="1"/>
  <c r="FK111" i="1"/>
  <c r="EP111" i="1"/>
  <c r="FC111" i="1" s="1"/>
  <c r="DW111" i="1"/>
  <c r="DL111" i="1"/>
  <c r="DI111" i="1"/>
  <c r="DH111" i="1"/>
  <c r="DG111" i="1"/>
  <c r="EN111" i="1" s="1"/>
  <c r="CT111" i="1"/>
  <c r="CI111" i="1"/>
  <c r="CF111" i="1"/>
  <c r="CE111" i="1"/>
  <c r="CD111" i="1"/>
  <c r="EO111" i="1" s="1"/>
  <c r="CB111" i="1"/>
  <c r="CA111" i="1"/>
  <c r="BZ111" i="1"/>
  <c r="BY111" i="1"/>
  <c r="BX111" i="1"/>
  <c r="BW111" i="1"/>
  <c r="BV111" i="1"/>
  <c r="BU111" i="1"/>
  <c r="BT111" i="1"/>
  <c r="BR111" i="1"/>
  <c r="BH111" i="1"/>
  <c r="BA111" i="1"/>
  <c r="GK111" i="1" s="1"/>
  <c r="GY111" i="1" s="1"/>
  <c r="AE111" i="1"/>
  <c r="J111" i="1"/>
  <c r="G111" i="1"/>
  <c r="H111" i="1" s="1"/>
  <c r="C111" i="1"/>
  <c r="HX110" i="1"/>
  <c r="HW110" i="1"/>
  <c r="HV110" i="1"/>
  <c r="HU110" i="1"/>
  <c r="HJ110" i="1"/>
  <c r="GX110" i="1"/>
  <c r="GW110" i="1"/>
  <c r="GT110" i="1"/>
  <c r="GS110" i="1"/>
  <c r="GU110" i="1" s="1"/>
  <c r="GR110" i="1"/>
  <c r="GP110" i="1"/>
  <c r="GO110" i="1"/>
  <c r="GJ110" i="1"/>
  <c r="GH110" i="1"/>
  <c r="GF110" i="1"/>
  <c r="GE110" i="1"/>
  <c r="GD110" i="1"/>
  <c r="GC110" i="1"/>
  <c r="GB110" i="1"/>
  <c r="GA110" i="1"/>
  <c r="FZ110" i="1"/>
  <c r="FY110" i="1"/>
  <c r="FR110" i="1"/>
  <c r="FP110" i="1"/>
  <c r="FO110" i="1"/>
  <c r="FK110" i="1"/>
  <c r="ES110" i="1"/>
  <c r="EQ110" i="1"/>
  <c r="FE110" i="1" s="1"/>
  <c r="EP110" i="1"/>
  <c r="FC110" i="1" s="1"/>
  <c r="DW110" i="1"/>
  <c r="DV110" i="1"/>
  <c r="DT110" i="1"/>
  <c r="DL110" i="1"/>
  <c r="DI110" i="1"/>
  <c r="DH110" i="1"/>
  <c r="DG110" i="1"/>
  <c r="EO110" i="1" s="1"/>
  <c r="CT110" i="1"/>
  <c r="CS110" i="1"/>
  <c r="CQ110" i="1"/>
  <c r="CI110" i="1"/>
  <c r="CF110" i="1"/>
  <c r="CE110" i="1"/>
  <c r="CD110" i="1"/>
  <c r="CB110" i="1"/>
  <c r="FF110" i="1" s="1"/>
  <c r="CA110" i="1"/>
  <c r="FD110" i="1" s="1"/>
  <c r="BZ110" i="1"/>
  <c r="BY110" i="1"/>
  <c r="BX110" i="1"/>
  <c r="BW110" i="1"/>
  <c r="BV110" i="1"/>
  <c r="EU110" i="1" s="1"/>
  <c r="EV110" i="1" s="1"/>
  <c r="BU110" i="1"/>
  <c r="BT110" i="1"/>
  <c r="BS110" i="1"/>
  <c r="BR110" i="1"/>
  <c r="BH110" i="1"/>
  <c r="BA110" i="1"/>
  <c r="GK110" i="1" s="1"/>
  <c r="GY110" i="1" s="1"/>
  <c r="AE110" i="1"/>
  <c r="J110" i="1"/>
  <c r="G110" i="1"/>
  <c r="H110" i="1" s="1"/>
  <c r="C110" i="1"/>
  <c r="HX109" i="1"/>
  <c r="HW109" i="1"/>
  <c r="HV109" i="1"/>
  <c r="HJ109" i="1"/>
  <c r="GX109" i="1"/>
  <c r="GW109" i="1"/>
  <c r="GU109" i="1"/>
  <c r="GT109" i="1"/>
  <c r="GS109" i="1"/>
  <c r="GP109" i="1"/>
  <c r="GO109" i="1"/>
  <c r="GJ109" i="1"/>
  <c r="GH109" i="1"/>
  <c r="GF109" i="1"/>
  <c r="GE109" i="1"/>
  <c r="GD109" i="1"/>
  <c r="GC109" i="1"/>
  <c r="GB109" i="1"/>
  <c r="GA109" i="1"/>
  <c r="FZ109" i="1"/>
  <c r="FY109" i="1"/>
  <c r="FO109" i="1"/>
  <c r="FK109" i="1"/>
  <c r="FC109" i="1"/>
  <c r="EX109" i="1"/>
  <c r="EW109" i="1"/>
  <c r="EQ109" i="1"/>
  <c r="FE109" i="1" s="1"/>
  <c r="EP109" i="1"/>
  <c r="EN109" i="1"/>
  <c r="EM109" i="1"/>
  <c r="EL109" i="1"/>
  <c r="EK109" i="1"/>
  <c r="FB109" i="1" s="1"/>
  <c r="DW109" i="1"/>
  <c r="DL109" i="1"/>
  <c r="DI109" i="1"/>
  <c r="DH109" i="1"/>
  <c r="DG109" i="1"/>
  <c r="EO109" i="1" s="1"/>
  <c r="CT109" i="1"/>
  <c r="CI109" i="1"/>
  <c r="CF109" i="1"/>
  <c r="CE109" i="1"/>
  <c r="CD109" i="1"/>
  <c r="CB109" i="1"/>
  <c r="FF109" i="1" s="1"/>
  <c r="CA109" i="1"/>
  <c r="FD109" i="1" s="1"/>
  <c r="BZ109" i="1"/>
  <c r="BY109" i="1"/>
  <c r="BX109" i="1"/>
  <c r="BW109" i="1"/>
  <c r="BV109" i="1"/>
  <c r="BU109" i="1"/>
  <c r="BT109" i="1"/>
  <c r="BS109" i="1"/>
  <c r="BR109" i="1"/>
  <c r="BH109" i="1"/>
  <c r="BA109" i="1"/>
  <c r="FR109" i="1" s="1"/>
  <c r="AE109" i="1"/>
  <c r="J109" i="1"/>
  <c r="G109" i="1"/>
  <c r="H109" i="1" s="1"/>
  <c r="C109" i="1"/>
  <c r="HX108" i="1"/>
  <c r="HW108" i="1"/>
  <c r="HV108" i="1"/>
  <c r="HU108" i="1"/>
  <c r="HJ108" i="1"/>
  <c r="GX108" i="1"/>
  <c r="GW108" i="1"/>
  <c r="GT108" i="1"/>
  <c r="GS108" i="1"/>
  <c r="GP108" i="1"/>
  <c r="GO108" i="1"/>
  <c r="GJ108" i="1"/>
  <c r="GH108" i="1"/>
  <c r="GF108" i="1"/>
  <c r="GE108" i="1"/>
  <c r="GD108" i="1"/>
  <c r="GC108" i="1"/>
  <c r="GB108" i="1"/>
  <c r="GA108" i="1"/>
  <c r="FZ108" i="1"/>
  <c r="FY108" i="1"/>
  <c r="FO108" i="1"/>
  <c r="FK108" i="1"/>
  <c r="FC108" i="1"/>
  <c r="EX108" i="1"/>
  <c r="EW108" i="1"/>
  <c r="EQ108" i="1"/>
  <c r="FE108" i="1" s="1"/>
  <c r="EP108" i="1"/>
  <c r="EN108" i="1"/>
  <c r="EM108" i="1"/>
  <c r="EL108" i="1"/>
  <c r="EK108" i="1"/>
  <c r="FB108" i="1" s="1"/>
  <c r="DW108" i="1"/>
  <c r="DL108" i="1"/>
  <c r="DI108" i="1"/>
  <c r="DH108" i="1"/>
  <c r="DG108" i="1"/>
  <c r="EO108" i="1" s="1"/>
  <c r="CT108" i="1"/>
  <c r="CI108" i="1"/>
  <c r="CF108" i="1"/>
  <c r="CE108" i="1"/>
  <c r="CD108" i="1"/>
  <c r="CB108" i="1"/>
  <c r="FF108" i="1" s="1"/>
  <c r="CA108" i="1"/>
  <c r="FD108" i="1" s="1"/>
  <c r="BZ108" i="1"/>
  <c r="BY108" i="1"/>
  <c r="BW108" i="1"/>
  <c r="BX108" i="1" s="1"/>
  <c r="BV108" i="1"/>
  <c r="BU108" i="1"/>
  <c r="BT108" i="1"/>
  <c r="BS108" i="1"/>
  <c r="BR108" i="1"/>
  <c r="BH108" i="1"/>
  <c r="BA108" i="1"/>
  <c r="FR108" i="1" s="1"/>
  <c r="AE108" i="1"/>
  <c r="J108" i="1"/>
  <c r="G108" i="1"/>
  <c r="H108" i="1" s="1"/>
  <c r="C108" i="1"/>
  <c r="HX107" i="1"/>
  <c r="HW107" i="1"/>
  <c r="HV107" i="1"/>
  <c r="HU107" i="1"/>
  <c r="HJ107" i="1"/>
  <c r="GX107" i="1"/>
  <c r="GW107" i="1"/>
  <c r="GT107" i="1"/>
  <c r="GS107" i="1"/>
  <c r="GP107" i="1"/>
  <c r="GO107" i="1"/>
  <c r="GJ107" i="1"/>
  <c r="GH107" i="1"/>
  <c r="GF107" i="1"/>
  <c r="GE107" i="1"/>
  <c r="GD107" i="1"/>
  <c r="GC107" i="1"/>
  <c r="GB107" i="1"/>
  <c r="GA107" i="1"/>
  <c r="FZ107" i="1"/>
  <c r="FY107" i="1"/>
  <c r="FO107" i="1"/>
  <c r="FK107" i="1"/>
  <c r="FC107" i="1"/>
  <c r="EX107" i="1"/>
  <c r="EW107" i="1"/>
  <c r="EQ107" i="1"/>
  <c r="FE107" i="1" s="1"/>
  <c r="EP107" i="1"/>
  <c r="EN107" i="1"/>
  <c r="EM107" i="1"/>
  <c r="EL107" i="1"/>
  <c r="EK107" i="1"/>
  <c r="FB107" i="1" s="1"/>
  <c r="DW107" i="1"/>
  <c r="DL107" i="1"/>
  <c r="DI107" i="1"/>
  <c r="DH107" i="1"/>
  <c r="DG107" i="1"/>
  <c r="EO107" i="1" s="1"/>
  <c r="CT107" i="1"/>
  <c r="CI107" i="1"/>
  <c r="CF107" i="1"/>
  <c r="CE107" i="1"/>
  <c r="CD107" i="1"/>
  <c r="CB107" i="1"/>
  <c r="FF107" i="1" s="1"/>
  <c r="CA107" i="1"/>
  <c r="FD107" i="1" s="1"/>
  <c r="BZ107" i="1"/>
  <c r="BY107" i="1"/>
  <c r="BW107" i="1"/>
  <c r="BX107" i="1" s="1"/>
  <c r="BV107" i="1"/>
  <c r="BU107" i="1"/>
  <c r="BT107" i="1"/>
  <c r="BS107" i="1"/>
  <c r="BR107" i="1"/>
  <c r="BH107" i="1"/>
  <c r="BA107" i="1"/>
  <c r="FR107" i="1" s="1"/>
  <c r="AE107" i="1"/>
  <c r="J107" i="1"/>
  <c r="G107" i="1"/>
  <c r="H107" i="1" s="1"/>
  <c r="C107" i="1"/>
  <c r="HX106" i="1"/>
  <c r="HW106" i="1"/>
  <c r="HV106" i="1"/>
  <c r="HU106" i="1"/>
  <c r="HJ106" i="1"/>
  <c r="GX106" i="1"/>
  <c r="GW106" i="1"/>
  <c r="GT106" i="1"/>
  <c r="GS106" i="1"/>
  <c r="GP106" i="1"/>
  <c r="GO106" i="1"/>
  <c r="GJ106" i="1"/>
  <c r="GH106" i="1"/>
  <c r="GF106" i="1"/>
  <c r="GE106" i="1"/>
  <c r="GD106" i="1"/>
  <c r="GC106" i="1"/>
  <c r="GB106" i="1"/>
  <c r="GA106" i="1"/>
  <c r="FZ106" i="1"/>
  <c r="FY106" i="1"/>
  <c r="FO106" i="1"/>
  <c r="FK106" i="1"/>
  <c r="FC106" i="1"/>
  <c r="EX106" i="1"/>
  <c r="EW106" i="1"/>
  <c r="EQ106" i="1"/>
  <c r="FE106" i="1" s="1"/>
  <c r="EP106" i="1"/>
  <c r="EN106" i="1"/>
  <c r="EM106" i="1"/>
  <c r="EL106" i="1"/>
  <c r="EK106" i="1"/>
  <c r="FB106" i="1" s="1"/>
  <c r="DW106" i="1"/>
  <c r="DL106" i="1"/>
  <c r="DI106" i="1"/>
  <c r="DH106" i="1"/>
  <c r="DG106" i="1"/>
  <c r="EO106" i="1" s="1"/>
  <c r="CT106" i="1"/>
  <c r="CI106" i="1"/>
  <c r="CF106" i="1"/>
  <c r="CE106" i="1"/>
  <c r="CD106" i="1"/>
  <c r="CB106" i="1"/>
  <c r="FF106" i="1" s="1"/>
  <c r="CA106" i="1"/>
  <c r="FD106" i="1" s="1"/>
  <c r="BZ106" i="1"/>
  <c r="BY106" i="1"/>
  <c r="BW106" i="1"/>
  <c r="BX106" i="1" s="1"/>
  <c r="BV106" i="1"/>
  <c r="BU106" i="1"/>
  <c r="BT106" i="1"/>
  <c r="BS106" i="1"/>
  <c r="BR106" i="1"/>
  <c r="BH106" i="1"/>
  <c r="BA106" i="1"/>
  <c r="FR106" i="1" s="1"/>
  <c r="AE106" i="1"/>
  <c r="J106" i="1"/>
  <c r="G106" i="1"/>
  <c r="H106" i="1" s="1"/>
  <c r="C106" i="1"/>
  <c r="HX105" i="1"/>
  <c r="HW105" i="1"/>
  <c r="HV105" i="1"/>
  <c r="HJ105" i="1"/>
  <c r="GX105" i="1"/>
  <c r="GW105" i="1"/>
  <c r="GT105" i="1"/>
  <c r="GS105" i="1"/>
  <c r="GU105" i="1" s="1"/>
  <c r="GP105" i="1"/>
  <c r="GO105" i="1"/>
  <c r="GJ105" i="1"/>
  <c r="GH105" i="1"/>
  <c r="GE105" i="1"/>
  <c r="GD105" i="1"/>
  <c r="GC105" i="1"/>
  <c r="GB105" i="1"/>
  <c r="GA105" i="1"/>
  <c r="FZ105" i="1"/>
  <c r="FY105" i="1"/>
  <c r="FO105" i="1"/>
  <c r="EX105" i="1"/>
  <c r="EW105" i="1"/>
  <c r="EQ105" i="1"/>
  <c r="FE105" i="1" s="1"/>
  <c r="EN105" i="1"/>
  <c r="EM105" i="1"/>
  <c r="EL105" i="1"/>
  <c r="EI105" i="1"/>
  <c r="DW105" i="1"/>
  <c r="DL105" i="1"/>
  <c r="DI105" i="1"/>
  <c r="DH105" i="1"/>
  <c r="DG105" i="1"/>
  <c r="CT105" i="1"/>
  <c r="CI105" i="1"/>
  <c r="CF105" i="1"/>
  <c r="CE105" i="1"/>
  <c r="CD105" i="1"/>
  <c r="EP105" i="1" s="1"/>
  <c r="FC105" i="1" s="1"/>
  <c r="CB105" i="1"/>
  <c r="FF105" i="1" s="1"/>
  <c r="CA105" i="1"/>
  <c r="FD105" i="1" s="1"/>
  <c r="BZ105" i="1"/>
  <c r="BY105" i="1"/>
  <c r="BW105" i="1"/>
  <c r="BX105" i="1" s="1"/>
  <c r="BV105" i="1"/>
  <c r="BU105" i="1"/>
  <c r="BT105" i="1"/>
  <c r="BR105" i="1"/>
  <c r="BH105" i="1"/>
  <c r="BA105" i="1"/>
  <c r="BS105" i="1" s="1"/>
  <c r="AE105" i="1"/>
  <c r="J105" i="1"/>
  <c r="G105" i="1"/>
  <c r="H105" i="1" s="1"/>
  <c r="C105" i="1"/>
  <c r="HX104" i="1"/>
  <c r="HW104" i="1"/>
  <c r="HV104" i="1"/>
  <c r="HU104" i="1"/>
  <c r="HJ104" i="1"/>
  <c r="GX104" i="1"/>
  <c r="GW104" i="1"/>
  <c r="GT104" i="1"/>
  <c r="GS104" i="1"/>
  <c r="GP104" i="1"/>
  <c r="GO104" i="1"/>
  <c r="GJ104" i="1"/>
  <c r="GH104" i="1"/>
  <c r="GE104" i="1"/>
  <c r="GD104" i="1"/>
  <c r="GC104" i="1"/>
  <c r="GB104" i="1"/>
  <c r="GA104" i="1"/>
  <c r="FZ104" i="1"/>
  <c r="FY104" i="1"/>
  <c r="FO104" i="1"/>
  <c r="EX104" i="1"/>
  <c r="EW104" i="1"/>
  <c r="EQ104" i="1"/>
  <c r="FE104" i="1" s="1"/>
  <c r="EN104" i="1"/>
  <c r="EM104" i="1"/>
  <c r="EL104" i="1"/>
  <c r="EI104" i="1"/>
  <c r="DW104" i="1"/>
  <c r="DL104" i="1"/>
  <c r="DI104" i="1"/>
  <c r="DH104" i="1"/>
  <c r="DG104" i="1"/>
  <c r="CT104" i="1"/>
  <c r="CI104" i="1"/>
  <c r="CF104" i="1"/>
  <c r="CE104" i="1"/>
  <c r="CD104" i="1"/>
  <c r="EP104" i="1" s="1"/>
  <c r="FC104" i="1" s="1"/>
  <c r="CB104" i="1"/>
  <c r="FF104" i="1" s="1"/>
  <c r="CA104" i="1"/>
  <c r="FD104" i="1" s="1"/>
  <c r="BZ104" i="1"/>
  <c r="BY104" i="1"/>
  <c r="BW104" i="1"/>
  <c r="BX104" i="1" s="1"/>
  <c r="BV104" i="1"/>
  <c r="BU104" i="1"/>
  <c r="BT104" i="1"/>
  <c r="BR104" i="1"/>
  <c r="BH104" i="1"/>
  <c r="BA104" i="1"/>
  <c r="BS104" i="1" s="1"/>
  <c r="AE104" i="1"/>
  <c r="J104" i="1"/>
  <c r="G104" i="1"/>
  <c r="H104" i="1" s="1"/>
  <c r="C104" i="1"/>
  <c r="GR103" i="1"/>
  <c r="GK103" i="1"/>
  <c r="GJ103" i="1"/>
  <c r="GH103" i="1"/>
  <c r="GF103" i="1"/>
  <c r="GC103" i="1"/>
  <c r="FY103" i="1"/>
  <c r="FP103" i="1"/>
  <c r="FO103" i="1"/>
  <c r="FK103" i="1"/>
  <c r="ET103" i="1"/>
  <c r="ES103" i="1"/>
  <c r="DW103" i="1"/>
  <c r="DV103" i="1"/>
  <c r="DT103" i="1"/>
  <c r="DL103" i="1"/>
  <c r="DI103" i="1"/>
  <c r="DH103" i="1"/>
  <c r="DG103" i="1"/>
  <c r="CT103" i="1"/>
  <c r="CS103" i="1"/>
  <c r="CQ103" i="1"/>
  <c r="CI103" i="1"/>
  <c r="CF103" i="1"/>
  <c r="CE103" i="1"/>
  <c r="CD103" i="1"/>
  <c r="EK103" i="1" s="1"/>
  <c r="BS103" i="1"/>
  <c r="BR103" i="1"/>
  <c r="BB103" i="1"/>
  <c r="BA103" i="1"/>
  <c r="FR103" i="1" s="1"/>
  <c r="AE103" i="1"/>
  <c r="C103" i="1"/>
  <c r="FO102" i="1"/>
  <c r="EU102" i="1"/>
  <c r="DG102" i="1"/>
  <c r="CD102" i="1"/>
  <c r="BR102" i="1"/>
  <c r="AE102" i="1"/>
  <c r="HX101" i="1"/>
  <c r="HW101" i="1"/>
  <c r="HV101" i="1"/>
  <c r="HU101" i="1"/>
  <c r="HJ101" i="1"/>
  <c r="GX101" i="1"/>
  <c r="GT101" i="1"/>
  <c r="GS101" i="1"/>
  <c r="GR101" i="1"/>
  <c r="GP101" i="1"/>
  <c r="GJ101" i="1"/>
  <c r="GH101" i="1"/>
  <c r="GF101" i="1"/>
  <c r="GE101" i="1"/>
  <c r="GD101" i="1"/>
  <c r="GC101" i="1"/>
  <c r="GB101" i="1"/>
  <c r="GA101" i="1"/>
  <c r="FZ101" i="1"/>
  <c r="FY101" i="1"/>
  <c r="FO101" i="1"/>
  <c r="FK101" i="1"/>
  <c r="FC101" i="1"/>
  <c r="EX101" i="1"/>
  <c r="EW101" i="1"/>
  <c r="EQ101" i="1"/>
  <c r="EP101" i="1"/>
  <c r="EN101" i="1"/>
  <c r="EM101" i="1"/>
  <c r="EL101" i="1"/>
  <c r="EK101" i="1"/>
  <c r="FB101" i="1" s="1"/>
  <c r="DW101" i="1"/>
  <c r="DL101" i="1"/>
  <c r="DI101" i="1"/>
  <c r="DH101" i="1"/>
  <c r="DG101" i="1"/>
  <c r="EO101" i="1" s="1"/>
  <c r="CT101" i="1"/>
  <c r="CI101" i="1"/>
  <c r="CF101" i="1"/>
  <c r="CE101" i="1"/>
  <c r="CD101" i="1"/>
  <c r="CB101" i="1"/>
  <c r="FF101" i="1" s="1"/>
  <c r="CA101" i="1"/>
  <c r="FD101" i="1" s="1"/>
  <c r="BZ101" i="1"/>
  <c r="BY101" i="1"/>
  <c r="BW101" i="1"/>
  <c r="BX101" i="1" s="1"/>
  <c r="BV101" i="1"/>
  <c r="BU101" i="1"/>
  <c r="BT101" i="1"/>
  <c r="BS101" i="1"/>
  <c r="BR101" i="1"/>
  <c r="BH101" i="1"/>
  <c r="BA101" i="1"/>
  <c r="FR101" i="1" s="1"/>
  <c r="AE101" i="1"/>
  <c r="J101" i="1"/>
  <c r="G101" i="1"/>
  <c r="H101" i="1" s="1"/>
  <c r="C101" i="1"/>
  <c r="HX100" i="1"/>
  <c r="HW100" i="1"/>
  <c r="HV100" i="1"/>
  <c r="HJ100" i="1"/>
  <c r="GX100" i="1"/>
  <c r="GW100" i="1"/>
  <c r="GT100" i="1"/>
  <c r="GS100" i="1"/>
  <c r="GU100" i="1" s="1"/>
  <c r="GP100" i="1"/>
  <c r="GO100" i="1"/>
  <c r="GJ100" i="1"/>
  <c r="GH100" i="1"/>
  <c r="GE100" i="1"/>
  <c r="GD100" i="1"/>
  <c r="GC100" i="1"/>
  <c r="GB100" i="1"/>
  <c r="GA100" i="1"/>
  <c r="FZ100" i="1"/>
  <c r="FY100" i="1"/>
  <c r="FO100" i="1"/>
  <c r="EX100" i="1"/>
  <c r="EW100" i="1"/>
  <c r="EQ100" i="1"/>
  <c r="FE100" i="1" s="1"/>
  <c r="EN100" i="1"/>
  <c r="EM100" i="1"/>
  <c r="EL100" i="1"/>
  <c r="EI100" i="1"/>
  <c r="DW100" i="1"/>
  <c r="DL100" i="1"/>
  <c r="DI100" i="1"/>
  <c r="DH100" i="1"/>
  <c r="DG100" i="1"/>
  <c r="EP100" i="1" s="1"/>
  <c r="FC100" i="1" s="1"/>
  <c r="CT100" i="1"/>
  <c r="CI100" i="1"/>
  <c r="CF100" i="1"/>
  <c r="CE100" i="1"/>
  <c r="CD100" i="1"/>
  <c r="EO100" i="1" s="1"/>
  <c r="CB100" i="1"/>
  <c r="FF100" i="1" s="1"/>
  <c r="CA100" i="1"/>
  <c r="BZ100" i="1"/>
  <c r="BY100" i="1"/>
  <c r="BW100" i="1"/>
  <c r="BX100" i="1" s="1"/>
  <c r="BV100" i="1"/>
  <c r="BU100" i="1"/>
  <c r="BT100" i="1"/>
  <c r="BR100" i="1"/>
  <c r="BH100" i="1"/>
  <c r="BA100" i="1"/>
  <c r="BS100" i="1" s="1"/>
  <c r="AE100" i="1"/>
  <c r="J100" i="1"/>
  <c r="G100" i="1"/>
  <c r="H100" i="1" s="1"/>
  <c r="C100" i="1"/>
  <c r="HX99" i="1"/>
  <c r="HW99" i="1"/>
  <c r="HV99" i="1"/>
  <c r="HU99" i="1"/>
  <c r="HJ99" i="1"/>
  <c r="GX99" i="1"/>
  <c r="GW99" i="1"/>
  <c r="GT99" i="1"/>
  <c r="GS99" i="1"/>
  <c r="GR99" i="1"/>
  <c r="GP99" i="1"/>
  <c r="GJ99" i="1"/>
  <c r="GH99" i="1"/>
  <c r="GF99" i="1"/>
  <c r="GE99" i="1"/>
  <c r="GD99" i="1"/>
  <c r="GC99" i="1"/>
  <c r="GB99" i="1"/>
  <c r="GA99" i="1"/>
  <c r="FZ99" i="1"/>
  <c r="FY99" i="1"/>
  <c r="FO99" i="1"/>
  <c r="FK99" i="1"/>
  <c r="FC99" i="1"/>
  <c r="EX99" i="1"/>
  <c r="EW99" i="1"/>
  <c r="EQ99" i="1"/>
  <c r="EP99" i="1"/>
  <c r="EN99" i="1"/>
  <c r="EM99" i="1"/>
  <c r="EL99" i="1"/>
  <c r="EK99" i="1"/>
  <c r="FB99" i="1" s="1"/>
  <c r="DW99" i="1"/>
  <c r="DL99" i="1"/>
  <c r="DI99" i="1"/>
  <c r="DH99" i="1"/>
  <c r="DG99" i="1"/>
  <c r="EO99" i="1" s="1"/>
  <c r="CT99" i="1"/>
  <c r="CI99" i="1"/>
  <c r="CF99" i="1"/>
  <c r="CE99" i="1"/>
  <c r="CD99" i="1"/>
  <c r="CB99" i="1"/>
  <c r="FF99" i="1" s="1"/>
  <c r="CA99" i="1"/>
  <c r="FD99" i="1" s="1"/>
  <c r="BZ99" i="1"/>
  <c r="BY99" i="1"/>
  <c r="BW99" i="1"/>
  <c r="BX99" i="1" s="1"/>
  <c r="BV99" i="1"/>
  <c r="BU99" i="1"/>
  <c r="BT99" i="1"/>
  <c r="BS99" i="1"/>
  <c r="BR99" i="1"/>
  <c r="BH99" i="1"/>
  <c r="BA99" i="1"/>
  <c r="FR99" i="1" s="1"/>
  <c r="AE99" i="1"/>
  <c r="J99" i="1"/>
  <c r="G99" i="1"/>
  <c r="H99" i="1" s="1"/>
  <c r="C99" i="1"/>
  <c r="HX98" i="1"/>
  <c r="HW98" i="1"/>
  <c r="HV98" i="1"/>
  <c r="HU98" i="1"/>
  <c r="HJ98" i="1"/>
  <c r="GX98" i="1"/>
  <c r="GW98" i="1"/>
  <c r="GT98" i="1"/>
  <c r="GS98" i="1"/>
  <c r="GP98" i="1"/>
  <c r="GO98" i="1"/>
  <c r="GJ98" i="1"/>
  <c r="GH98" i="1"/>
  <c r="GF98" i="1"/>
  <c r="GE98" i="1"/>
  <c r="GD98" i="1"/>
  <c r="GC98" i="1"/>
  <c r="GB98" i="1"/>
  <c r="GA98" i="1"/>
  <c r="FZ98" i="1"/>
  <c r="FY98" i="1"/>
  <c r="FO98" i="1"/>
  <c r="FK98" i="1"/>
  <c r="FC98" i="1"/>
  <c r="EX98" i="1"/>
  <c r="EW98" i="1"/>
  <c r="EQ98" i="1"/>
  <c r="EP98" i="1"/>
  <c r="EN98" i="1"/>
  <c r="EM98" i="1"/>
  <c r="EL98" i="1"/>
  <c r="EK98" i="1"/>
  <c r="FB98" i="1" s="1"/>
  <c r="DW98" i="1"/>
  <c r="DL98" i="1"/>
  <c r="DI98" i="1"/>
  <c r="DH98" i="1"/>
  <c r="DG98" i="1"/>
  <c r="EO98" i="1" s="1"/>
  <c r="CT98" i="1"/>
  <c r="CI98" i="1"/>
  <c r="CF98" i="1"/>
  <c r="CE98" i="1"/>
  <c r="CD98" i="1"/>
  <c r="CB98" i="1"/>
  <c r="FF98" i="1" s="1"/>
  <c r="CA98" i="1"/>
  <c r="FD98" i="1" s="1"/>
  <c r="BZ98" i="1"/>
  <c r="BY98" i="1"/>
  <c r="BX98" i="1"/>
  <c r="BW98" i="1"/>
  <c r="BV98" i="1"/>
  <c r="BU98" i="1"/>
  <c r="BT98" i="1"/>
  <c r="BS98" i="1"/>
  <c r="BR98" i="1"/>
  <c r="BH98" i="1"/>
  <c r="BA98" i="1"/>
  <c r="FR98" i="1" s="1"/>
  <c r="AE98" i="1"/>
  <c r="J98" i="1"/>
  <c r="G98" i="1"/>
  <c r="H98" i="1" s="1"/>
  <c r="C98" i="1"/>
  <c r="HX97" i="1"/>
  <c r="HW97" i="1"/>
  <c r="HV97" i="1"/>
  <c r="HJ97" i="1"/>
  <c r="GX97" i="1"/>
  <c r="GW97" i="1"/>
  <c r="GV97" i="1"/>
  <c r="GT97" i="1"/>
  <c r="GS97" i="1"/>
  <c r="GP97" i="1"/>
  <c r="GO97" i="1"/>
  <c r="GJ97" i="1"/>
  <c r="GH97" i="1"/>
  <c r="GE97" i="1"/>
  <c r="GD97" i="1"/>
  <c r="GC97" i="1"/>
  <c r="GB97" i="1"/>
  <c r="GA97" i="1"/>
  <c r="FZ97" i="1"/>
  <c r="FY97" i="1"/>
  <c r="FO97" i="1"/>
  <c r="EX97" i="1"/>
  <c r="EW97" i="1"/>
  <c r="EQ97" i="1"/>
  <c r="FE97" i="1" s="1"/>
  <c r="EN97" i="1"/>
  <c r="EM97" i="1"/>
  <c r="EL97" i="1"/>
  <c r="EI97" i="1"/>
  <c r="DW97" i="1"/>
  <c r="DL97" i="1"/>
  <c r="DI97" i="1"/>
  <c r="DH97" i="1"/>
  <c r="DG97" i="1"/>
  <c r="EP97" i="1" s="1"/>
  <c r="FC97" i="1" s="1"/>
  <c r="CT97" i="1"/>
  <c r="CI97" i="1"/>
  <c r="CF97" i="1"/>
  <c r="CE97" i="1"/>
  <c r="CD97" i="1"/>
  <c r="EO97" i="1" s="1"/>
  <c r="CB97" i="1"/>
  <c r="FF97" i="1" s="1"/>
  <c r="CA97" i="1"/>
  <c r="BZ97" i="1"/>
  <c r="BY97" i="1"/>
  <c r="BW97" i="1"/>
  <c r="BX97" i="1" s="1"/>
  <c r="BV97" i="1"/>
  <c r="BU97" i="1"/>
  <c r="BT97" i="1"/>
  <c r="BR97" i="1"/>
  <c r="BH97" i="1"/>
  <c r="BA97" i="1"/>
  <c r="BS97" i="1" s="1"/>
  <c r="AE97" i="1"/>
  <c r="J97" i="1"/>
  <c r="G97" i="1"/>
  <c r="H97" i="1" s="1"/>
  <c r="C97" i="1"/>
  <c r="HX96" i="1"/>
  <c r="HW96" i="1"/>
  <c r="HV96" i="1"/>
  <c r="HU96" i="1"/>
  <c r="HJ96" i="1"/>
  <c r="GT96" i="1"/>
  <c r="GS96" i="1"/>
  <c r="GP96" i="1"/>
  <c r="GO96" i="1"/>
  <c r="GJ96" i="1"/>
  <c r="GH96" i="1"/>
  <c r="GF96" i="1"/>
  <c r="GE96" i="1"/>
  <c r="GD96" i="1"/>
  <c r="GC96" i="1"/>
  <c r="GB96" i="1"/>
  <c r="GA96" i="1"/>
  <c r="FZ96" i="1"/>
  <c r="FY96" i="1"/>
  <c r="FO96" i="1"/>
  <c r="EJ96" i="1"/>
  <c r="EY96" i="1" s="1"/>
  <c r="DW96" i="1"/>
  <c r="DV96" i="1"/>
  <c r="DT96" i="1"/>
  <c r="DL96" i="1"/>
  <c r="DI96" i="1"/>
  <c r="DH96" i="1"/>
  <c r="DG96" i="1"/>
  <c r="EQ96" i="1" s="1"/>
  <c r="FE96" i="1" s="1"/>
  <c r="CT96" i="1"/>
  <c r="CS96" i="1"/>
  <c r="CQ96" i="1"/>
  <c r="CI96" i="1"/>
  <c r="CF96" i="1"/>
  <c r="CE96" i="1"/>
  <c r="CD96" i="1"/>
  <c r="EP96" i="1" s="1"/>
  <c r="CB96" i="1"/>
  <c r="FF96" i="1" s="1"/>
  <c r="CA96" i="1"/>
  <c r="BZ96" i="1"/>
  <c r="BY96" i="1"/>
  <c r="BW96" i="1"/>
  <c r="BX96" i="1" s="1"/>
  <c r="BV96" i="1"/>
  <c r="BU96" i="1"/>
  <c r="EZ96" i="1" s="1"/>
  <c r="BT96" i="1"/>
  <c r="BR96" i="1"/>
  <c r="BH96" i="1"/>
  <c r="BA96" i="1"/>
  <c r="FR96" i="1" s="1"/>
  <c r="AE96" i="1"/>
  <c r="J96" i="1"/>
  <c r="H96" i="1"/>
  <c r="G96" i="1"/>
  <c r="C96" i="1"/>
  <c r="HX95" i="1"/>
  <c r="HW95" i="1"/>
  <c r="HV95" i="1"/>
  <c r="HU95" i="1"/>
  <c r="HJ95" i="1"/>
  <c r="GX95" i="1"/>
  <c r="GW95" i="1"/>
  <c r="GT95" i="1"/>
  <c r="GS95" i="1"/>
  <c r="GP95" i="1"/>
  <c r="GO95" i="1"/>
  <c r="GK95" i="1"/>
  <c r="GY95" i="1" s="1"/>
  <c r="GJ95" i="1"/>
  <c r="GH95" i="1"/>
  <c r="GF95" i="1"/>
  <c r="GE95" i="1"/>
  <c r="GD95" i="1"/>
  <c r="GC95" i="1"/>
  <c r="GB95" i="1"/>
  <c r="GA95" i="1"/>
  <c r="FZ95" i="1"/>
  <c r="FY95" i="1"/>
  <c r="FR95" i="1"/>
  <c r="FO95" i="1"/>
  <c r="FK95" i="1"/>
  <c r="EZ95" i="1"/>
  <c r="EY95" i="1"/>
  <c r="EN95" i="1"/>
  <c r="EJ95" i="1"/>
  <c r="EI95" i="1"/>
  <c r="DW95" i="1"/>
  <c r="DL95" i="1"/>
  <c r="DI95" i="1"/>
  <c r="DH95" i="1"/>
  <c r="DG95" i="1"/>
  <c r="EQ95" i="1" s="1"/>
  <c r="FE95" i="1" s="1"/>
  <c r="CT95" i="1"/>
  <c r="CI95" i="1"/>
  <c r="CF95" i="1"/>
  <c r="CE95" i="1"/>
  <c r="CD95" i="1"/>
  <c r="EP95" i="1" s="1"/>
  <c r="FC95" i="1" s="1"/>
  <c r="CB95" i="1"/>
  <c r="CA95" i="1"/>
  <c r="BZ95" i="1"/>
  <c r="BY95" i="1"/>
  <c r="BW95" i="1"/>
  <c r="BX95" i="1" s="1"/>
  <c r="BV95" i="1"/>
  <c r="BU95" i="1"/>
  <c r="BT95" i="1"/>
  <c r="BR95" i="1"/>
  <c r="BH95" i="1"/>
  <c r="BA95" i="1"/>
  <c r="BS95" i="1" s="1"/>
  <c r="AE95" i="1"/>
  <c r="J95" i="1"/>
  <c r="H95" i="1"/>
  <c r="G95" i="1"/>
  <c r="C95" i="1"/>
  <c r="HX94" i="1"/>
  <c r="HW94" i="1"/>
  <c r="HV94" i="1"/>
  <c r="HU94" i="1"/>
  <c r="HJ94" i="1"/>
  <c r="GX94" i="1"/>
  <c r="GW94" i="1"/>
  <c r="GV94" i="1"/>
  <c r="GU94" i="1"/>
  <c r="GT94" i="1"/>
  <c r="GP94" i="1"/>
  <c r="GO94" i="1"/>
  <c r="GJ94" i="1"/>
  <c r="GH94" i="1"/>
  <c r="GF94" i="1"/>
  <c r="GE94" i="1"/>
  <c r="GD94" i="1"/>
  <c r="GC94" i="1"/>
  <c r="GB94" i="1"/>
  <c r="GA94" i="1"/>
  <c r="FZ94" i="1"/>
  <c r="FY94" i="1"/>
  <c r="FO94" i="1"/>
  <c r="FK94" i="1"/>
  <c r="FA94" i="1"/>
  <c r="EZ94" i="1"/>
  <c r="EK94" i="1"/>
  <c r="FB94" i="1" s="1"/>
  <c r="EJ94" i="1"/>
  <c r="EY94" i="1" s="1"/>
  <c r="EI94" i="1"/>
  <c r="DW94" i="1"/>
  <c r="DL94" i="1"/>
  <c r="DI94" i="1"/>
  <c r="DH94" i="1"/>
  <c r="DG94" i="1"/>
  <c r="EQ94" i="1" s="1"/>
  <c r="CT94" i="1"/>
  <c r="CI94" i="1"/>
  <c r="CF94" i="1"/>
  <c r="CE94" i="1"/>
  <c r="CD94" i="1"/>
  <c r="EP94" i="1" s="1"/>
  <c r="FC94" i="1" s="1"/>
  <c r="CB94" i="1"/>
  <c r="CA94" i="1"/>
  <c r="FD94" i="1" s="1"/>
  <c r="BZ94" i="1"/>
  <c r="BY94" i="1"/>
  <c r="BW94" i="1"/>
  <c r="BX94" i="1" s="1"/>
  <c r="BV94" i="1"/>
  <c r="BU94" i="1"/>
  <c r="BT94" i="1"/>
  <c r="BR94" i="1"/>
  <c r="BH94" i="1"/>
  <c r="BA94" i="1"/>
  <c r="BS94" i="1" s="1"/>
  <c r="AE94" i="1"/>
  <c r="J94" i="1"/>
  <c r="G94" i="1"/>
  <c r="H94" i="1" s="1"/>
  <c r="C94" i="1"/>
  <c r="HX93" i="1"/>
  <c r="HW93" i="1"/>
  <c r="HV93" i="1"/>
  <c r="HJ93" i="1"/>
  <c r="GT93" i="1"/>
  <c r="GS93" i="1"/>
  <c r="GU93" i="1" s="1"/>
  <c r="GP93" i="1"/>
  <c r="GF93" i="1"/>
  <c r="GE93" i="1"/>
  <c r="GD93" i="1"/>
  <c r="GC93" i="1"/>
  <c r="GB93" i="1"/>
  <c r="GA93" i="1"/>
  <c r="FZ93" i="1"/>
  <c r="FY93" i="1"/>
  <c r="FR93" i="1"/>
  <c r="FO93" i="1"/>
  <c r="DW93" i="1"/>
  <c r="DL93" i="1"/>
  <c r="DI93" i="1"/>
  <c r="DH93" i="1"/>
  <c r="DG93" i="1"/>
  <c r="CT93" i="1"/>
  <c r="CI93" i="1"/>
  <c r="CF93" i="1"/>
  <c r="CE93" i="1"/>
  <c r="CD93" i="1"/>
  <c r="CB93" i="1"/>
  <c r="CA93" i="1"/>
  <c r="BZ93" i="1"/>
  <c r="BY93" i="1"/>
  <c r="BW93" i="1"/>
  <c r="BX93" i="1" s="1"/>
  <c r="BV93" i="1"/>
  <c r="BU93" i="1"/>
  <c r="BT93" i="1"/>
  <c r="BS93" i="1"/>
  <c r="BR93" i="1"/>
  <c r="BH93" i="1"/>
  <c r="BA93" i="1"/>
  <c r="HU93" i="1" s="1"/>
  <c r="AE93" i="1"/>
  <c r="J93" i="1"/>
  <c r="H93" i="1"/>
  <c r="G93" i="1"/>
  <c r="C93" i="1"/>
  <c r="HX92" i="1"/>
  <c r="HV92" i="1"/>
  <c r="HU92" i="1"/>
  <c r="HJ92" i="1"/>
  <c r="GS92" i="1"/>
  <c r="GR92" i="1"/>
  <c r="GF92" i="1"/>
  <c r="GC92" i="1"/>
  <c r="GB92" i="1"/>
  <c r="GA92" i="1"/>
  <c r="FZ92" i="1"/>
  <c r="FY92" i="1"/>
  <c r="FP92" i="1"/>
  <c r="FO92" i="1"/>
  <c r="DW92" i="1"/>
  <c r="DL92" i="1"/>
  <c r="DI92" i="1"/>
  <c r="DH92" i="1"/>
  <c r="DG92" i="1"/>
  <c r="CT92" i="1"/>
  <c r="CI92" i="1"/>
  <c r="CF92" i="1"/>
  <c r="CE92" i="1"/>
  <c r="CD92" i="1"/>
  <c r="CB92" i="1"/>
  <c r="CA92" i="1"/>
  <c r="BZ92" i="1"/>
  <c r="BY92" i="1"/>
  <c r="BX92" i="1"/>
  <c r="BW92" i="1"/>
  <c r="BV92" i="1"/>
  <c r="BU92" i="1"/>
  <c r="BT92" i="1"/>
  <c r="BS92" i="1"/>
  <c r="BR92" i="1"/>
  <c r="BH92" i="1"/>
  <c r="BA92" i="1"/>
  <c r="BB92" i="1" s="1"/>
  <c r="ET92" i="1" s="1"/>
  <c r="AE92" i="1"/>
  <c r="J92" i="1"/>
  <c r="G92" i="1"/>
  <c r="H92" i="1" s="1"/>
  <c r="C92" i="1"/>
  <c r="HX91" i="1"/>
  <c r="HV91" i="1"/>
  <c r="HJ91" i="1"/>
  <c r="GS91" i="1"/>
  <c r="GR91" i="1"/>
  <c r="GO91" i="1"/>
  <c r="GF91" i="1"/>
  <c r="GC91" i="1"/>
  <c r="GB91" i="1"/>
  <c r="GA91" i="1"/>
  <c r="FZ91" i="1"/>
  <c r="FY91" i="1"/>
  <c r="FO91" i="1"/>
  <c r="FK91" i="1"/>
  <c r="EX91" i="1"/>
  <c r="EO91" i="1"/>
  <c r="EN91" i="1"/>
  <c r="EM91" i="1"/>
  <c r="EW91" i="1" s="1"/>
  <c r="EI91" i="1"/>
  <c r="DW91" i="1"/>
  <c r="DL91" i="1"/>
  <c r="DI91" i="1"/>
  <c r="DH91" i="1"/>
  <c r="DG91" i="1"/>
  <c r="EQ91" i="1" s="1"/>
  <c r="CT91" i="1"/>
  <c r="CI91" i="1"/>
  <c r="CF91" i="1"/>
  <c r="CE91" i="1"/>
  <c r="CD91" i="1"/>
  <c r="CB91" i="1"/>
  <c r="CA91" i="1"/>
  <c r="BZ91" i="1"/>
  <c r="BY91" i="1"/>
  <c r="BW91" i="1"/>
  <c r="BX91" i="1" s="1"/>
  <c r="BV91" i="1"/>
  <c r="BU91" i="1"/>
  <c r="BT91" i="1"/>
  <c r="BR91" i="1"/>
  <c r="BH91" i="1"/>
  <c r="BA91" i="1"/>
  <c r="BS91" i="1" s="1"/>
  <c r="AE91" i="1"/>
  <c r="J91" i="1"/>
  <c r="G91" i="1"/>
  <c r="H91" i="1" s="1"/>
  <c r="C91" i="1"/>
  <c r="HX90" i="1"/>
  <c r="HV90" i="1"/>
  <c r="HU90" i="1"/>
  <c r="HJ90" i="1"/>
  <c r="GS90" i="1"/>
  <c r="GR90" i="1"/>
  <c r="GO90" i="1"/>
  <c r="GC90" i="1"/>
  <c r="GB90" i="1"/>
  <c r="GA90" i="1"/>
  <c r="FZ90" i="1"/>
  <c r="FY90" i="1"/>
  <c r="FR90" i="1"/>
  <c r="FP90" i="1"/>
  <c r="FO90" i="1"/>
  <c r="EZ90" i="1"/>
  <c r="EO90" i="1"/>
  <c r="EJ90" i="1"/>
  <c r="EY90" i="1" s="1"/>
  <c r="EI90" i="1"/>
  <c r="DW90" i="1"/>
  <c r="DL90" i="1"/>
  <c r="DI90" i="1"/>
  <c r="DH90" i="1"/>
  <c r="DG90" i="1"/>
  <c r="EN90" i="1" s="1"/>
  <c r="CT90" i="1"/>
  <c r="CI90" i="1"/>
  <c r="CF90" i="1"/>
  <c r="CE90" i="1"/>
  <c r="CD90" i="1"/>
  <c r="EQ90" i="1" s="1"/>
  <c r="FE90" i="1" s="1"/>
  <c r="CB90" i="1"/>
  <c r="FF90" i="1" s="1"/>
  <c r="CA90" i="1"/>
  <c r="BZ90" i="1"/>
  <c r="BY90" i="1"/>
  <c r="BW90" i="1"/>
  <c r="BX90" i="1" s="1"/>
  <c r="BV90" i="1"/>
  <c r="BU90" i="1"/>
  <c r="BT90" i="1"/>
  <c r="BR90" i="1"/>
  <c r="BH90" i="1"/>
  <c r="BB90" i="1"/>
  <c r="ET90" i="1" s="1"/>
  <c r="BA90" i="1"/>
  <c r="GF90" i="1" s="1"/>
  <c r="AE90" i="1"/>
  <c r="J90" i="1"/>
  <c r="H90" i="1"/>
  <c r="G90" i="1"/>
  <c r="C90" i="1"/>
  <c r="HX89" i="1"/>
  <c r="HV89" i="1"/>
  <c r="HU89" i="1"/>
  <c r="HJ89" i="1"/>
  <c r="GS89" i="1"/>
  <c r="GO89" i="1"/>
  <c r="GC89" i="1"/>
  <c r="GB89" i="1"/>
  <c r="GA89" i="1"/>
  <c r="FZ89" i="1"/>
  <c r="FY89" i="1"/>
  <c r="FR89" i="1"/>
  <c r="FO89" i="1"/>
  <c r="ES89" i="1"/>
  <c r="EL89" i="1"/>
  <c r="EJ89" i="1"/>
  <c r="EY89" i="1" s="1"/>
  <c r="DW89" i="1"/>
  <c r="DV89" i="1"/>
  <c r="DT89" i="1"/>
  <c r="DL89" i="1"/>
  <c r="DI89" i="1"/>
  <c r="DH89" i="1"/>
  <c r="DG89" i="1"/>
  <c r="EI89" i="1" s="1"/>
  <c r="CT89" i="1"/>
  <c r="CS89" i="1"/>
  <c r="CQ89" i="1"/>
  <c r="CI89" i="1"/>
  <c r="CF89" i="1"/>
  <c r="CE89" i="1"/>
  <c r="CD89" i="1"/>
  <c r="CB89" i="1"/>
  <c r="CA89" i="1"/>
  <c r="BZ89" i="1"/>
  <c r="BY89" i="1"/>
  <c r="BW89" i="1"/>
  <c r="BX89" i="1" s="1"/>
  <c r="BV89" i="1"/>
  <c r="EU89" i="1" s="1"/>
  <c r="EV89" i="1" s="1"/>
  <c r="BU89" i="1"/>
  <c r="BT89" i="1"/>
  <c r="BS89" i="1"/>
  <c r="BR89" i="1"/>
  <c r="BH89" i="1"/>
  <c r="BA89" i="1"/>
  <c r="GR89" i="1" s="1"/>
  <c r="AE89" i="1"/>
  <c r="J89" i="1"/>
  <c r="H89" i="1"/>
  <c r="G89" i="1"/>
  <c r="C89" i="1"/>
  <c r="HX88" i="1"/>
  <c r="HV88" i="1"/>
  <c r="HJ88" i="1"/>
  <c r="GW88" i="1"/>
  <c r="GS88" i="1"/>
  <c r="GO88" i="1"/>
  <c r="GC88" i="1"/>
  <c r="GB88" i="1"/>
  <c r="GA88" i="1"/>
  <c r="FZ88" i="1"/>
  <c r="FY88" i="1"/>
  <c r="FO88" i="1"/>
  <c r="ET88" i="1"/>
  <c r="ES88" i="1"/>
  <c r="EU88" i="1" s="1"/>
  <c r="EV88" i="1" s="1"/>
  <c r="EM88" i="1"/>
  <c r="EW88" i="1" s="1"/>
  <c r="DW88" i="1"/>
  <c r="DL88" i="1"/>
  <c r="DI88" i="1"/>
  <c r="DH88" i="1"/>
  <c r="DG88" i="1"/>
  <c r="EQ88" i="1" s="1"/>
  <c r="CT88" i="1"/>
  <c r="CI88" i="1"/>
  <c r="CF88" i="1"/>
  <c r="CE88" i="1"/>
  <c r="CD88" i="1"/>
  <c r="CB88" i="1"/>
  <c r="CA88" i="1"/>
  <c r="BZ88" i="1"/>
  <c r="BY88" i="1"/>
  <c r="EX88" i="1" s="1"/>
  <c r="BW88" i="1"/>
  <c r="BX88" i="1" s="1"/>
  <c r="BV88" i="1"/>
  <c r="BU88" i="1"/>
  <c r="BT88" i="1"/>
  <c r="BR88" i="1"/>
  <c r="BH88" i="1"/>
  <c r="BB88" i="1"/>
  <c r="BA88" i="1"/>
  <c r="AE88" i="1"/>
  <c r="J88" i="1"/>
  <c r="G88" i="1"/>
  <c r="H88" i="1" s="1"/>
  <c r="C88" i="1"/>
  <c r="HX87" i="1"/>
  <c r="HV87" i="1"/>
  <c r="HU87" i="1"/>
  <c r="HJ87" i="1"/>
  <c r="GW87" i="1"/>
  <c r="GS87" i="1"/>
  <c r="GO87" i="1"/>
  <c r="GF87" i="1"/>
  <c r="GC87" i="1"/>
  <c r="GB87" i="1"/>
  <c r="GA87" i="1"/>
  <c r="FZ87" i="1"/>
  <c r="FY87" i="1"/>
  <c r="FP87" i="1"/>
  <c r="FO87" i="1"/>
  <c r="DW87" i="1"/>
  <c r="DL87" i="1"/>
  <c r="DI87" i="1"/>
  <c r="DH87" i="1"/>
  <c r="DG87" i="1"/>
  <c r="CT87" i="1"/>
  <c r="CI87" i="1"/>
  <c r="CF87" i="1"/>
  <c r="CE87" i="1"/>
  <c r="CD87" i="1"/>
  <c r="CB87" i="1"/>
  <c r="CA87" i="1"/>
  <c r="BZ87" i="1"/>
  <c r="BY87" i="1"/>
  <c r="BX87" i="1"/>
  <c r="BW87" i="1"/>
  <c r="BV87" i="1"/>
  <c r="BU87" i="1"/>
  <c r="BT87" i="1"/>
  <c r="BS87" i="1"/>
  <c r="BR87" i="1"/>
  <c r="BH87" i="1"/>
  <c r="BA87" i="1"/>
  <c r="BB87" i="1" s="1"/>
  <c r="ET87" i="1" s="1"/>
  <c r="AE87" i="1"/>
  <c r="J87" i="1"/>
  <c r="G87" i="1"/>
  <c r="H87" i="1" s="1"/>
  <c r="C87" i="1"/>
  <c r="HX86" i="1"/>
  <c r="HV86" i="1"/>
  <c r="HJ86" i="1"/>
  <c r="GS86" i="1"/>
  <c r="GR86" i="1"/>
  <c r="GF86" i="1"/>
  <c r="GC86" i="1"/>
  <c r="GB86" i="1"/>
  <c r="GA86" i="1"/>
  <c r="FZ86" i="1"/>
  <c r="FY86" i="1"/>
  <c r="FR86" i="1"/>
  <c r="FO86" i="1"/>
  <c r="FK86" i="1"/>
  <c r="FF86" i="1"/>
  <c r="FE86" i="1"/>
  <c r="EX86" i="1"/>
  <c r="EW86" i="1"/>
  <c r="EQ86" i="1"/>
  <c r="EN86" i="1"/>
  <c r="EM86" i="1"/>
  <c r="EL86" i="1"/>
  <c r="DW86" i="1"/>
  <c r="DL86" i="1"/>
  <c r="DI86" i="1"/>
  <c r="DH86" i="1"/>
  <c r="DG86" i="1"/>
  <c r="EP86" i="1" s="1"/>
  <c r="FC86" i="1" s="1"/>
  <c r="CT86" i="1"/>
  <c r="CI86" i="1"/>
  <c r="CF86" i="1"/>
  <c r="CE86" i="1"/>
  <c r="CD86" i="1"/>
  <c r="CB86" i="1"/>
  <c r="CA86" i="1"/>
  <c r="BZ86" i="1"/>
  <c r="BY86" i="1"/>
  <c r="BW86" i="1"/>
  <c r="BX86" i="1" s="1"/>
  <c r="BV86" i="1"/>
  <c r="BU86" i="1"/>
  <c r="BT86" i="1"/>
  <c r="BS86" i="1"/>
  <c r="BR86" i="1"/>
  <c r="BH86" i="1"/>
  <c r="BA86" i="1"/>
  <c r="BB86" i="1" s="1"/>
  <c r="ET86" i="1" s="1"/>
  <c r="AE86" i="1"/>
  <c r="J86" i="1"/>
  <c r="G86" i="1"/>
  <c r="H86" i="1" s="1"/>
  <c r="C86" i="1"/>
  <c r="HX85" i="1"/>
  <c r="HV85" i="1"/>
  <c r="HJ85" i="1"/>
  <c r="GS85" i="1"/>
  <c r="GR85" i="1"/>
  <c r="GO85" i="1"/>
  <c r="GC85" i="1"/>
  <c r="GB85" i="1"/>
  <c r="GA85" i="1"/>
  <c r="FZ85" i="1"/>
  <c r="FY85" i="1"/>
  <c r="FP85" i="1"/>
  <c r="FO85" i="1"/>
  <c r="FK85" i="1"/>
  <c r="EO85" i="1"/>
  <c r="EN85" i="1"/>
  <c r="EI85" i="1"/>
  <c r="DW85" i="1"/>
  <c r="DL85" i="1"/>
  <c r="DI85" i="1"/>
  <c r="DH85" i="1"/>
  <c r="DG85" i="1"/>
  <c r="EQ85" i="1" s="1"/>
  <c r="FE85" i="1" s="1"/>
  <c r="CT85" i="1"/>
  <c r="CI85" i="1"/>
  <c r="CF85" i="1"/>
  <c r="CE85" i="1"/>
  <c r="CD85" i="1"/>
  <c r="EP85" i="1" s="1"/>
  <c r="FC85" i="1" s="1"/>
  <c r="CB85" i="1"/>
  <c r="FF85" i="1" s="1"/>
  <c r="CA85" i="1"/>
  <c r="BZ85" i="1"/>
  <c r="BY85" i="1"/>
  <c r="BW85" i="1"/>
  <c r="BX85" i="1" s="1"/>
  <c r="BV85" i="1"/>
  <c r="BU85" i="1"/>
  <c r="BT85" i="1"/>
  <c r="BS85" i="1"/>
  <c r="BR85" i="1"/>
  <c r="BH85" i="1"/>
  <c r="BB85" i="1"/>
  <c r="ET85" i="1" s="1"/>
  <c r="BA85" i="1"/>
  <c r="GF85" i="1" s="1"/>
  <c r="AE85" i="1"/>
  <c r="J85" i="1"/>
  <c r="G85" i="1"/>
  <c r="H85" i="1" s="1"/>
  <c r="C85" i="1"/>
  <c r="HX84" i="1"/>
  <c r="HV84" i="1"/>
  <c r="HU84" i="1"/>
  <c r="HJ84" i="1"/>
  <c r="GU84" i="1"/>
  <c r="GS84" i="1"/>
  <c r="GC84" i="1"/>
  <c r="GB84" i="1"/>
  <c r="GA84" i="1"/>
  <c r="FZ84" i="1"/>
  <c r="FY84" i="1"/>
  <c r="FR84" i="1"/>
  <c r="FP84" i="1"/>
  <c r="FO84" i="1"/>
  <c r="EJ84" i="1"/>
  <c r="EY84" i="1" s="1"/>
  <c r="EI84" i="1"/>
  <c r="DW84" i="1"/>
  <c r="DL84" i="1"/>
  <c r="DI84" i="1"/>
  <c r="DH84" i="1"/>
  <c r="DG84" i="1"/>
  <c r="EO84" i="1" s="1"/>
  <c r="CT84" i="1"/>
  <c r="CI84" i="1"/>
  <c r="CF84" i="1"/>
  <c r="CE84" i="1"/>
  <c r="CD84" i="1"/>
  <c r="EQ84" i="1" s="1"/>
  <c r="CB84" i="1"/>
  <c r="CA84" i="1"/>
  <c r="BZ84" i="1"/>
  <c r="BY84" i="1"/>
  <c r="BX84" i="1"/>
  <c r="BW84" i="1"/>
  <c r="BV84" i="1"/>
  <c r="BU84" i="1"/>
  <c r="EZ84" i="1" s="1"/>
  <c r="BT84" i="1"/>
  <c r="BR84" i="1"/>
  <c r="BH84" i="1"/>
  <c r="BA84" i="1"/>
  <c r="GR84" i="1" s="1"/>
  <c r="AE84" i="1"/>
  <c r="J84" i="1"/>
  <c r="G84" i="1"/>
  <c r="H84" i="1" s="1"/>
  <c r="C84" i="1"/>
  <c r="HX83" i="1"/>
  <c r="HW83" i="1"/>
  <c r="HV83" i="1"/>
  <c r="HJ83" i="1"/>
  <c r="GW83" i="1"/>
  <c r="GU83" i="1"/>
  <c r="GT83" i="1"/>
  <c r="GS83" i="1"/>
  <c r="GO83" i="1"/>
  <c r="GF83" i="1"/>
  <c r="GE83" i="1"/>
  <c r="GD83" i="1"/>
  <c r="GC83" i="1"/>
  <c r="GB83" i="1"/>
  <c r="GA83" i="1"/>
  <c r="FZ83" i="1"/>
  <c r="FY83" i="1"/>
  <c r="FO83" i="1"/>
  <c r="DW83" i="1"/>
  <c r="DL83" i="1"/>
  <c r="DI83" i="1"/>
  <c r="DH83" i="1"/>
  <c r="DG83" i="1"/>
  <c r="CT83" i="1"/>
  <c r="CI83" i="1"/>
  <c r="CF83" i="1"/>
  <c r="CE83" i="1"/>
  <c r="CD83" i="1"/>
  <c r="CB83" i="1"/>
  <c r="CA83" i="1"/>
  <c r="BZ83" i="1"/>
  <c r="BY83" i="1"/>
  <c r="BX83" i="1"/>
  <c r="BW83" i="1"/>
  <c r="BV83" i="1"/>
  <c r="BU83" i="1"/>
  <c r="BT83" i="1"/>
  <c r="BS83" i="1"/>
  <c r="BR83" i="1"/>
  <c r="BH83" i="1"/>
  <c r="BA83" i="1"/>
  <c r="HU83" i="1" s="1"/>
  <c r="AE83" i="1"/>
  <c r="J83" i="1"/>
  <c r="G83" i="1"/>
  <c r="H83" i="1" s="1"/>
  <c r="C83" i="1"/>
  <c r="HX82" i="1"/>
  <c r="HW82" i="1"/>
  <c r="HV82" i="1"/>
  <c r="HJ82" i="1"/>
  <c r="GW82" i="1"/>
  <c r="GU82" i="1"/>
  <c r="GT82" i="1"/>
  <c r="GS82" i="1"/>
  <c r="GP82" i="1"/>
  <c r="GO82" i="1"/>
  <c r="GE82" i="1"/>
  <c r="GD82" i="1"/>
  <c r="GC82" i="1"/>
  <c r="GB82" i="1"/>
  <c r="GA82" i="1"/>
  <c r="FZ82" i="1"/>
  <c r="FY82" i="1"/>
  <c r="FR82" i="1"/>
  <c r="FP82" i="1"/>
  <c r="FO82" i="1"/>
  <c r="FK82" i="1"/>
  <c r="ES82" i="1"/>
  <c r="EQ82" i="1"/>
  <c r="FE82" i="1" s="1"/>
  <c r="EP82" i="1"/>
  <c r="FC82" i="1" s="1"/>
  <c r="DW82" i="1"/>
  <c r="DV82" i="1"/>
  <c r="DT82" i="1"/>
  <c r="DL82" i="1"/>
  <c r="DI82" i="1"/>
  <c r="DH82" i="1"/>
  <c r="DG82" i="1"/>
  <c r="EO82" i="1" s="1"/>
  <c r="CT82" i="1"/>
  <c r="CS82" i="1"/>
  <c r="CQ82" i="1"/>
  <c r="CI82" i="1"/>
  <c r="CF82" i="1"/>
  <c r="CE82" i="1"/>
  <c r="CD82" i="1"/>
  <c r="CB82" i="1"/>
  <c r="FF82" i="1" s="1"/>
  <c r="CA82" i="1"/>
  <c r="FD82" i="1" s="1"/>
  <c r="BZ82" i="1"/>
  <c r="BY82" i="1"/>
  <c r="BX82" i="1"/>
  <c r="BW82" i="1"/>
  <c r="BV82" i="1"/>
  <c r="EU82" i="1" s="1"/>
  <c r="EV82" i="1" s="1"/>
  <c r="BU82" i="1"/>
  <c r="BT82" i="1"/>
  <c r="BS82" i="1"/>
  <c r="BR82" i="1"/>
  <c r="BH82" i="1"/>
  <c r="BA82" i="1"/>
  <c r="GR82" i="1" s="1"/>
  <c r="AE82" i="1"/>
  <c r="J82" i="1"/>
  <c r="G82" i="1"/>
  <c r="H82" i="1" s="1"/>
  <c r="C82" i="1"/>
  <c r="HX81" i="1"/>
  <c r="HW81" i="1"/>
  <c r="HV81" i="1"/>
  <c r="HJ81" i="1"/>
  <c r="GT81" i="1"/>
  <c r="GS81" i="1"/>
  <c r="GR81" i="1"/>
  <c r="GO81" i="1"/>
  <c r="GE81" i="1"/>
  <c r="GD81" i="1"/>
  <c r="GC81" i="1"/>
  <c r="GA81" i="1"/>
  <c r="FZ81" i="1"/>
  <c r="FY81" i="1"/>
  <c r="FR81" i="1"/>
  <c r="FP81" i="1"/>
  <c r="FO81" i="1"/>
  <c r="ES81" i="1"/>
  <c r="EU81" i="1" s="1"/>
  <c r="EV81" i="1" s="1"/>
  <c r="EN81" i="1"/>
  <c r="EM81" i="1"/>
  <c r="EL81" i="1"/>
  <c r="DW81" i="1"/>
  <c r="DL81" i="1"/>
  <c r="DI81" i="1"/>
  <c r="DH81" i="1"/>
  <c r="DG81" i="1"/>
  <c r="EK81" i="1" s="1"/>
  <c r="FA81" i="1" s="1"/>
  <c r="CT81" i="1"/>
  <c r="CI81" i="1"/>
  <c r="CF81" i="1"/>
  <c r="CE81" i="1"/>
  <c r="CD81" i="1"/>
  <c r="CB81" i="1"/>
  <c r="CA81" i="1"/>
  <c r="BZ81" i="1"/>
  <c r="BY81" i="1"/>
  <c r="BW81" i="1"/>
  <c r="BX81" i="1" s="1"/>
  <c r="BV81" i="1"/>
  <c r="BU81" i="1"/>
  <c r="BT81" i="1"/>
  <c r="BR81" i="1"/>
  <c r="BH81" i="1"/>
  <c r="BB81" i="1"/>
  <c r="ET81" i="1" s="1"/>
  <c r="BA81" i="1"/>
  <c r="GF81" i="1" s="1"/>
  <c r="AE81" i="1"/>
  <c r="J81" i="1"/>
  <c r="G81" i="1"/>
  <c r="H81" i="1" s="1"/>
  <c r="C81" i="1"/>
  <c r="HX80" i="1"/>
  <c r="HW80" i="1"/>
  <c r="HV80" i="1"/>
  <c r="HJ80" i="1"/>
  <c r="GW80" i="1"/>
  <c r="GT80" i="1"/>
  <c r="GS80" i="1"/>
  <c r="GR80" i="1"/>
  <c r="GO80" i="1"/>
  <c r="GE80" i="1"/>
  <c r="GD80" i="1"/>
  <c r="GC80" i="1"/>
  <c r="GA80" i="1"/>
  <c r="FZ80" i="1"/>
  <c r="FY80" i="1"/>
  <c r="FO80" i="1"/>
  <c r="EW80" i="1"/>
  <c r="EM80" i="1"/>
  <c r="EL80" i="1"/>
  <c r="EK80" i="1"/>
  <c r="FB80" i="1" s="1"/>
  <c r="DW80" i="1"/>
  <c r="DL80" i="1"/>
  <c r="DI80" i="1"/>
  <c r="DH80" i="1"/>
  <c r="DG80" i="1"/>
  <c r="EQ80" i="1" s="1"/>
  <c r="FE80" i="1" s="1"/>
  <c r="CT80" i="1"/>
  <c r="CI80" i="1"/>
  <c r="CF80" i="1"/>
  <c r="CE80" i="1"/>
  <c r="CD80" i="1"/>
  <c r="CB80" i="1"/>
  <c r="CA80" i="1"/>
  <c r="BZ80" i="1"/>
  <c r="BY80" i="1"/>
  <c r="EX80" i="1" s="1"/>
  <c r="BX80" i="1"/>
  <c r="BW80" i="1"/>
  <c r="BV80" i="1"/>
  <c r="BU80" i="1"/>
  <c r="BT80" i="1"/>
  <c r="BS80" i="1"/>
  <c r="BR80" i="1"/>
  <c r="BH80" i="1"/>
  <c r="BA80" i="1"/>
  <c r="FR80" i="1" s="1"/>
  <c r="AE80" i="1"/>
  <c r="J80" i="1"/>
  <c r="G80" i="1"/>
  <c r="H80" i="1" s="1"/>
  <c r="C80" i="1"/>
  <c r="HX79" i="1"/>
  <c r="HW79" i="1"/>
  <c r="HV79" i="1"/>
  <c r="HJ79" i="1"/>
  <c r="GW79" i="1"/>
  <c r="GU79" i="1"/>
  <c r="GT79" i="1"/>
  <c r="GS79" i="1"/>
  <c r="GP79" i="1"/>
  <c r="GE79" i="1"/>
  <c r="GD79" i="1"/>
  <c r="GC79" i="1"/>
  <c r="GB79" i="1"/>
  <c r="GA79" i="1"/>
  <c r="FZ79" i="1"/>
  <c r="FY79" i="1"/>
  <c r="FO79" i="1"/>
  <c r="EQ79" i="1"/>
  <c r="EP79" i="1"/>
  <c r="FC79" i="1" s="1"/>
  <c r="DW79" i="1"/>
  <c r="DL79" i="1"/>
  <c r="DI79" i="1"/>
  <c r="DH79" i="1"/>
  <c r="DG79" i="1"/>
  <c r="EO79" i="1" s="1"/>
  <c r="CT79" i="1"/>
  <c r="CI79" i="1"/>
  <c r="CF79" i="1"/>
  <c r="CE79" i="1"/>
  <c r="CD79" i="1"/>
  <c r="CB79" i="1"/>
  <c r="CA79" i="1"/>
  <c r="FD79" i="1" s="1"/>
  <c r="BZ79" i="1"/>
  <c r="BY79" i="1"/>
  <c r="BW79" i="1"/>
  <c r="BX79" i="1" s="1"/>
  <c r="BV79" i="1"/>
  <c r="BU79" i="1"/>
  <c r="BT79" i="1"/>
  <c r="BR79" i="1"/>
  <c r="BH79" i="1"/>
  <c r="BA79" i="1"/>
  <c r="AE79" i="1"/>
  <c r="J79" i="1"/>
  <c r="G79" i="1"/>
  <c r="H79" i="1" s="1"/>
  <c r="C79" i="1"/>
  <c r="HX78" i="1"/>
  <c r="HW78" i="1"/>
  <c r="HV78" i="1"/>
  <c r="HJ78" i="1"/>
  <c r="GX78" i="1"/>
  <c r="GT78" i="1"/>
  <c r="GS78" i="1"/>
  <c r="GP78" i="1"/>
  <c r="GF78" i="1"/>
  <c r="GE78" i="1"/>
  <c r="GD78" i="1"/>
  <c r="GC78" i="1"/>
  <c r="GB78" i="1"/>
  <c r="GA78" i="1"/>
  <c r="FZ78" i="1"/>
  <c r="FY78" i="1"/>
  <c r="FO78" i="1"/>
  <c r="FK78" i="1"/>
  <c r="EQ78" i="1"/>
  <c r="FE78" i="1" s="1"/>
  <c r="EP78" i="1"/>
  <c r="FC78" i="1" s="1"/>
  <c r="EL78" i="1"/>
  <c r="EK78" i="1"/>
  <c r="FB78" i="1" s="1"/>
  <c r="EJ78" i="1"/>
  <c r="EY78" i="1" s="1"/>
  <c r="DW78" i="1"/>
  <c r="DL78" i="1"/>
  <c r="DI78" i="1"/>
  <c r="DH78" i="1"/>
  <c r="DG78" i="1"/>
  <c r="EI78" i="1" s="1"/>
  <c r="CT78" i="1"/>
  <c r="CI78" i="1"/>
  <c r="CF78" i="1"/>
  <c r="CE78" i="1"/>
  <c r="CD78" i="1"/>
  <c r="CB78" i="1"/>
  <c r="FF78" i="1" s="1"/>
  <c r="CA78" i="1"/>
  <c r="FD78" i="1" s="1"/>
  <c r="BZ78" i="1"/>
  <c r="BY78" i="1"/>
  <c r="BX78" i="1"/>
  <c r="BW78" i="1"/>
  <c r="BV78" i="1"/>
  <c r="BU78" i="1"/>
  <c r="BT78" i="1"/>
  <c r="BR78" i="1"/>
  <c r="BH78" i="1"/>
  <c r="BA78" i="1"/>
  <c r="BS78" i="1" s="1"/>
  <c r="AE78" i="1"/>
  <c r="J78" i="1"/>
  <c r="G78" i="1"/>
  <c r="H78" i="1" s="1"/>
  <c r="C78" i="1"/>
  <c r="HX77" i="1"/>
  <c r="HW77" i="1"/>
  <c r="HV77" i="1"/>
  <c r="HJ77" i="1"/>
  <c r="GX77" i="1"/>
  <c r="GW77" i="1"/>
  <c r="GT77" i="1"/>
  <c r="GV77" i="1" s="1"/>
  <c r="GS77" i="1"/>
  <c r="GU77" i="1" s="1"/>
  <c r="GR77" i="1"/>
  <c r="GE77" i="1"/>
  <c r="GD77" i="1"/>
  <c r="GC77" i="1"/>
  <c r="GB77" i="1"/>
  <c r="GA77" i="1"/>
  <c r="FZ77" i="1"/>
  <c r="FY77" i="1"/>
  <c r="FO77" i="1"/>
  <c r="EX77" i="1"/>
  <c r="EW77" i="1"/>
  <c r="EM77" i="1"/>
  <c r="EL77" i="1"/>
  <c r="DW77" i="1"/>
  <c r="DL77" i="1"/>
  <c r="DI77" i="1"/>
  <c r="DH77" i="1"/>
  <c r="DG77" i="1"/>
  <c r="EP77" i="1" s="1"/>
  <c r="FC77" i="1" s="1"/>
  <c r="CT77" i="1"/>
  <c r="CI77" i="1"/>
  <c r="CF77" i="1"/>
  <c r="CE77" i="1"/>
  <c r="CD77" i="1"/>
  <c r="EQ77" i="1" s="1"/>
  <c r="FE77" i="1" s="1"/>
  <c r="CB77" i="1"/>
  <c r="FF77" i="1" s="1"/>
  <c r="CA77" i="1"/>
  <c r="FD77" i="1" s="1"/>
  <c r="BZ77" i="1"/>
  <c r="BY77" i="1"/>
  <c r="BW77" i="1"/>
  <c r="BX77" i="1" s="1"/>
  <c r="BV77" i="1"/>
  <c r="BU77" i="1"/>
  <c r="BT77" i="1"/>
  <c r="BR77" i="1"/>
  <c r="BH77" i="1"/>
  <c r="BA77" i="1"/>
  <c r="BS77" i="1" s="1"/>
  <c r="AE77" i="1"/>
  <c r="J77" i="1"/>
  <c r="G77" i="1"/>
  <c r="H77" i="1" s="1"/>
  <c r="C77" i="1"/>
  <c r="HX76" i="1"/>
  <c r="HW76" i="1"/>
  <c r="HV76" i="1"/>
  <c r="HJ76" i="1"/>
  <c r="GX76" i="1"/>
  <c r="GW76" i="1"/>
  <c r="GU76" i="1"/>
  <c r="GT76" i="1"/>
  <c r="GS76" i="1"/>
  <c r="GP76" i="1"/>
  <c r="GO76" i="1"/>
  <c r="GE76" i="1"/>
  <c r="GC76" i="1"/>
  <c r="GA76" i="1"/>
  <c r="FZ76" i="1"/>
  <c r="FY76" i="1"/>
  <c r="FO76" i="1"/>
  <c r="ES76" i="1"/>
  <c r="EQ76" i="1"/>
  <c r="EI76" i="1"/>
  <c r="DW76" i="1"/>
  <c r="DL76" i="1"/>
  <c r="DI76" i="1"/>
  <c r="DH76" i="1"/>
  <c r="DG76" i="1"/>
  <c r="EP76" i="1" s="1"/>
  <c r="FC76" i="1" s="1"/>
  <c r="CT76" i="1"/>
  <c r="CI76" i="1"/>
  <c r="CF76" i="1"/>
  <c r="CE76" i="1"/>
  <c r="CD76" i="1"/>
  <c r="CB76" i="1"/>
  <c r="CA76" i="1"/>
  <c r="BZ76" i="1"/>
  <c r="BY76" i="1"/>
  <c r="BW76" i="1"/>
  <c r="BX76" i="1" s="1"/>
  <c r="BV76" i="1"/>
  <c r="BU76" i="1"/>
  <c r="BT76" i="1"/>
  <c r="BR76" i="1"/>
  <c r="BH76" i="1"/>
  <c r="BA76" i="1"/>
  <c r="AE76" i="1"/>
  <c r="J76" i="1"/>
  <c r="G76" i="1"/>
  <c r="H76" i="1" s="1"/>
  <c r="C76" i="1"/>
  <c r="HW75" i="1"/>
  <c r="HJ75" i="1"/>
  <c r="GX75" i="1"/>
  <c r="GV75" i="1"/>
  <c r="GT75" i="1"/>
  <c r="GP75" i="1"/>
  <c r="GF75" i="1"/>
  <c r="GE75" i="1"/>
  <c r="GA75" i="1"/>
  <c r="FZ75" i="1"/>
  <c r="FY75" i="1"/>
  <c r="FO75" i="1"/>
  <c r="ES75" i="1"/>
  <c r="EU75" i="1" s="1"/>
  <c r="EV75" i="1" s="1"/>
  <c r="DW75" i="1"/>
  <c r="DV75" i="1"/>
  <c r="DT75" i="1"/>
  <c r="DL75" i="1"/>
  <c r="DI75" i="1"/>
  <c r="DH75" i="1"/>
  <c r="DG75" i="1"/>
  <c r="EQ75" i="1" s="1"/>
  <c r="FE75" i="1" s="1"/>
  <c r="CT75" i="1"/>
  <c r="CS75" i="1"/>
  <c r="CQ75" i="1"/>
  <c r="CI75" i="1"/>
  <c r="CF75" i="1"/>
  <c r="CE75" i="1"/>
  <c r="CD75" i="1"/>
  <c r="CB75" i="1"/>
  <c r="CA75" i="1"/>
  <c r="BZ75" i="1"/>
  <c r="BW75" i="1"/>
  <c r="BX75" i="1" s="1"/>
  <c r="BV75" i="1"/>
  <c r="BT75" i="1"/>
  <c r="BR75" i="1"/>
  <c r="BH75" i="1"/>
  <c r="BB75" i="1"/>
  <c r="ET75" i="1" s="1"/>
  <c r="BA75" i="1"/>
  <c r="FR75" i="1" s="1"/>
  <c r="AE75" i="1"/>
  <c r="J75" i="1"/>
  <c r="G75" i="1"/>
  <c r="H75" i="1" s="1"/>
  <c r="C75" i="1"/>
  <c r="HW74" i="1"/>
  <c r="HJ74" i="1"/>
  <c r="GX74" i="1"/>
  <c r="GV74" i="1"/>
  <c r="GT74" i="1"/>
  <c r="GE74" i="1"/>
  <c r="GD74" i="1"/>
  <c r="GA74" i="1"/>
  <c r="FZ74" i="1"/>
  <c r="FY74" i="1"/>
  <c r="FO74" i="1"/>
  <c r="EI74" i="1"/>
  <c r="DW74" i="1"/>
  <c r="DL74" i="1"/>
  <c r="DI74" i="1"/>
  <c r="DH74" i="1"/>
  <c r="DG74" i="1"/>
  <c r="EQ74" i="1" s="1"/>
  <c r="CT74" i="1"/>
  <c r="CI74" i="1"/>
  <c r="CF74" i="1"/>
  <c r="CE74" i="1"/>
  <c r="CD74" i="1"/>
  <c r="CB74" i="1"/>
  <c r="CA74" i="1"/>
  <c r="BZ74" i="1"/>
  <c r="BX74" i="1"/>
  <c r="BW74" i="1"/>
  <c r="BV74" i="1"/>
  <c r="BT74" i="1"/>
  <c r="BS74" i="1"/>
  <c r="BR74" i="1"/>
  <c r="BH74" i="1"/>
  <c r="BA74" i="1"/>
  <c r="ES74" i="1" s="1"/>
  <c r="EU74" i="1" s="1"/>
  <c r="EV74" i="1" s="1"/>
  <c r="AE74" i="1"/>
  <c r="J74" i="1"/>
  <c r="H74" i="1"/>
  <c r="G74" i="1"/>
  <c r="C74" i="1"/>
  <c r="HW73" i="1"/>
  <c r="GX73" i="1"/>
  <c r="GT73" i="1"/>
  <c r="GV73" i="1" s="1"/>
  <c r="GP73" i="1"/>
  <c r="GE73" i="1"/>
  <c r="GD73" i="1"/>
  <c r="GA73" i="1"/>
  <c r="FZ73" i="1"/>
  <c r="FY73" i="1"/>
  <c r="FO73" i="1"/>
  <c r="EQ73" i="1"/>
  <c r="EP73" i="1"/>
  <c r="FC73" i="1" s="1"/>
  <c r="DW73" i="1"/>
  <c r="DL73" i="1"/>
  <c r="DI73" i="1"/>
  <c r="DH73" i="1"/>
  <c r="DG73" i="1"/>
  <c r="EN73" i="1" s="1"/>
  <c r="CT73" i="1"/>
  <c r="CI73" i="1"/>
  <c r="CF73" i="1"/>
  <c r="CE73" i="1"/>
  <c r="CD73" i="1"/>
  <c r="CB73" i="1"/>
  <c r="FF73" i="1" s="1"/>
  <c r="CA73" i="1"/>
  <c r="BZ73" i="1"/>
  <c r="BW73" i="1"/>
  <c r="BX73" i="1" s="1"/>
  <c r="BV73" i="1"/>
  <c r="BT73" i="1"/>
  <c r="BR73" i="1"/>
  <c r="BH73" i="1"/>
  <c r="BA73" i="1"/>
  <c r="FR73" i="1" s="1"/>
  <c r="AE73" i="1"/>
  <c r="J73" i="1"/>
  <c r="G73" i="1"/>
  <c r="H73" i="1" s="1"/>
  <c r="C73" i="1"/>
  <c r="HW72" i="1"/>
  <c r="GT72" i="1"/>
  <c r="GP72" i="1"/>
  <c r="GE72" i="1"/>
  <c r="GD72" i="1"/>
  <c r="GA72" i="1"/>
  <c r="FZ72" i="1"/>
  <c r="FY72" i="1"/>
  <c r="FO72" i="1"/>
  <c r="FK72" i="1"/>
  <c r="DH72" i="1"/>
  <c r="DG72" i="1"/>
  <c r="CT72" i="1"/>
  <c r="CI72" i="1"/>
  <c r="CF72" i="1"/>
  <c r="CE72" i="1"/>
  <c r="CD72" i="1"/>
  <c r="CB72" i="1"/>
  <c r="CA72" i="1"/>
  <c r="BZ72" i="1"/>
  <c r="BW72" i="1"/>
  <c r="BX72" i="1" s="1"/>
  <c r="BV72" i="1"/>
  <c r="BT72" i="1"/>
  <c r="BR72" i="1"/>
  <c r="BH72" i="1"/>
  <c r="BB72" i="1"/>
  <c r="ET72" i="1" s="1"/>
  <c r="BA72" i="1"/>
  <c r="HU72" i="1" s="1"/>
  <c r="AE72" i="1"/>
  <c r="J72" i="1"/>
  <c r="G72" i="1"/>
  <c r="H72" i="1" s="1"/>
  <c r="C72" i="1"/>
  <c r="HW71" i="1"/>
  <c r="GT71" i="1"/>
  <c r="GV71" i="1" s="1"/>
  <c r="GE71" i="1"/>
  <c r="GA71" i="1"/>
  <c r="FZ71" i="1"/>
  <c r="FY71" i="1"/>
  <c r="FO71" i="1"/>
  <c r="ES71" i="1"/>
  <c r="EQ71" i="1"/>
  <c r="FE71" i="1" s="1"/>
  <c r="EP71" i="1"/>
  <c r="FC71" i="1" s="1"/>
  <c r="DW71" i="1"/>
  <c r="DL71" i="1"/>
  <c r="DI71" i="1"/>
  <c r="DH71" i="1"/>
  <c r="DG71" i="1"/>
  <c r="CT71" i="1"/>
  <c r="CI71" i="1"/>
  <c r="CF71" i="1"/>
  <c r="CE71" i="1"/>
  <c r="CD71" i="1"/>
  <c r="CB71" i="1"/>
  <c r="CA71" i="1"/>
  <c r="BZ71" i="1"/>
  <c r="BX71" i="1"/>
  <c r="BW71" i="1"/>
  <c r="BV71" i="1"/>
  <c r="EU71" i="1" s="1"/>
  <c r="EV71" i="1" s="1"/>
  <c r="BT71" i="1"/>
  <c r="BS71" i="1"/>
  <c r="BR71" i="1"/>
  <c r="BH71" i="1"/>
  <c r="BB71" i="1"/>
  <c r="ET71" i="1" s="1"/>
  <c r="BA71" i="1"/>
  <c r="FR71" i="1" s="1"/>
  <c r="AE71" i="1"/>
  <c r="J71" i="1"/>
  <c r="G71" i="1"/>
  <c r="H71" i="1" s="1"/>
  <c r="C71" i="1"/>
  <c r="HW70" i="1"/>
  <c r="GX70" i="1"/>
  <c r="GT70" i="1"/>
  <c r="GV70" i="1" s="1"/>
  <c r="GE70" i="1"/>
  <c r="GA70" i="1"/>
  <c r="FZ70" i="1"/>
  <c r="FY70" i="1"/>
  <c r="FD70" i="1"/>
  <c r="FC70" i="1"/>
  <c r="EP70" i="1"/>
  <c r="EO70" i="1"/>
  <c r="EN70" i="1"/>
  <c r="DW70" i="1"/>
  <c r="DL70" i="1"/>
  <c r="DI70" i="1"/>
  <c r="DH70" i="1"/>
  <c r="DG70" i="1"/>
  <c r="EQ70" i="1" s="1"/>
  <c r="FE70" i="1" s="1"/>
  <c r="CT70" i="1"/>
  <c r="CI70" i="1"/>
  <c r="CF70" i="1"/>
  <c r="CE70" i="1"/>
  <c r="CD70" i="1"/>
  <c r="EI70" i="1" s="1"/>
  <c r="CB70" i="1"/>
  <c r="CA70" i="1"/>
  <c r="BZ70" i="1"/>
  <c r="BW70" i="1"/>
  <c r="BX70" i="1" s="1"/>
  <c r="BV70" i="1"/>
  <c r="BT70" i="1"/>
  <c r="BS70" i="1"/>
  <c r="BR70" i="1"/>
  <c r="BH70" i="1"/>
  <c r="BA70" i="1"/>
  <c r="HU70" i="1" s="1"/>
  <c r="AE70" i="1"/>
  <c r="J70" i="1"/>
  <c r="G70" i="1"/>
  <c r="H70" i="1" s="1"/>
  <c r="C70" i="1"/>
  <c r="HW69" i="1"/>
  <c r="HU69" i="1"/>
  <c r="GX69" i="1"/>
  <c r="GT69" i="1"/>
  <c r="GV69" i="1" s="1"/>
  <c r="GR69" i="1"/>
  <c r="GP69" i="1"/>
  <c r="GF69" i="1"/>
  <c r="GE69" i="1"/>
  <c r="GA69" i="1"/>
  <c r="FZ69" i="1"/>
  <c r="FY69" i="1"/>
  <c r="ET69" i="1"/>
  <c r="ES69" i="1"/>
  <c r="EQ69" i="1"/>
  <c r="FE69" i="1" s="1"/>
  <c r="DW69" i="1"/>
  <c r="DL69" i="1"/>
  <c r="DI69" i="1"/>
  <c r="DH69" i="1"/>
  <c r="DG69" i="1"/>
  <c r="EP69" i="1" s="1"/>
  <c r="CT69" i="1"/>
  <c r="CI69" i="1"/>
  <c r="CF69" i="1"/>
  <c r="CE69" i="1"/>
  <c r="CD69" i="1"/>
  <c r="CB69" i="1"/>
  <c r="CA69" i="1"/>
  <c r="BZ69" i="1"/>
  <c r="BX69" i="1"/>
  <c r="BW69" i="1"/>
  <c r="BV69" i="1"/>
  <c r="EU69" i="1" s="1"/>
  <c r="EV69" i="1" s="1"/>
  <c r="BT69" i="1"/>
  <c r="BS69" i="1"/>
  <c r="BR69" i="1"/>
  <c r="BH69" i="1"/>
  <c r="BB69" i="1"/>
  <c r="BA69" i="1"/>
  <c r="FK69" i="1" s="1"/>
  <c r="AE69" i="1"/>
  <c r="J69" i="1"/>
  <c r="H69" i="1"/>
  <c r="G69" i="1"/>
  <c r="C69" i="1"/>
  <c r="HW68" i="1"/>
  <c r="GX68" i="1"/>
  <c r="GT68" i="1"/>
  <c r="GV68" i="1" s="1"/>
  <c r="GP68" i="1"/>
  <c r="GK68" i="1"/>
  <c r="GY68" i="1" s="1"/>
  <c r="GJ68" i="1"/>
  <c r="GH68" i="1"/>
  <c r="GE68" i="1"/>
  <c r="FK68" i="1"/>
  <c r="FF68" i="1"/>
  <c r="EQ68" i="1"/>
  <c r="FE68" i="1" s="1"/>
  <c r="EN68" i="1"/>
  <c r="EL68" i="1"/>
  <c r="EK68" i="1"/>
  <c r="FA68" i="1" s="1"/>
  <c r="EI68" i="1"/>
  <c r="DW68" i="1"/>
  <c r="DL68" i="1"/>
  <c r="DI68" i="1"/>
  <c r="DH68" i="1"/>
  <c r="DG68" i="1"/>
  <c r="CT68" i="1"/>
  <c r="CI68" i="1"/>
  <c r="CF68" i="1"/>
  <c r="CE68" i="1"/>
  <c r="CD68" i="1"/>
  <c r="CB68" i="1"/>
  <c r="BZ68" i="1"/>
  <c r="BW68" i="1"/>
  <c r="BX68" i="1" s="1"/>
  <c r="BV68" i="1"/>
  <c r="FB68" i="1" s="1"/>
  <c r="BT68" i="1"/>
  <c r="BR68" i="1"/>
  <c r="BH68" i="1"/>
  <c r="BB68" i="1"/>
  <c r="ET68" i="1" s="1"/>
  <c r="BA68" i="1"/>
  <c r="HU68" i="1" s="1"/>
  <c r="AE68" i="1"/>
  <c r="J68" i="1"/>
  <c r="H68" i="1"/>
  <c r="G68" i="1"/>
  <c r="C68" i="1"/>
  <c r="HW67" i="1"/>
  <c r="GX67" i="1"/>
  <c r="GT67" i="1"/>
  <c r="GP67" i="1"/>
  <c r="GK67" i="1"/>
  <c r="GY67" i="1" s="1"/>
  <c r="GJ67" i="1"/>
  <c r="GH67" i="1"/>
  <c r="GE67" i="1"/>
  <c r="EQ67" i="1"/>
  <c r="FE67" i="1" s="1"/>
  <c r="EP67" i="1"/>
  <c r="EN67" i="1"/>
  <c r="EL67" i="1"/>
  <c r="EK67" i="1"/>
  <c r="FA67" i="1" s="1"/>
  <c r="EI67" i="1"/>
  <c r="DW67" i="1"/>
  <c r="DL67" i="1"/>
  <c r="DI67" i="1"/>
  <c r="DH67" i="1"/>
  <c r="DG67" i="1"/>
  <c r="CE67" i="1"/>
  <c r="CB67" i="1"/>
  <c r="FF67" i="1" s="1"/>
  <c r="BZ67" i="1"/>
  <c r="BX67" i="1"/>
  <c r="BW67" i="1"/>
  <c r="BV67" i="1"/>
  <c r="BT67" i="1"/>
  <c r="BS67" i="1"/>
  <c r="BR67" i="1"/>
  <c r="BH67" i="1"/>
  <c r="BA67" i="1"/>
  <c r="GF67" i="1" s="1"/>
  <c r="AE67" i="1"/>
  <c r="J67" i="1"/>
  <c r="G67" i="1"/>
  <c r="H67" i="1" s="1"/>
  <c r="C67" i="1"/>
  <c r="HW66" i="1"/>
  <c r="FE66" i="1"/>
  <c r="FD66" i="1"/>
  <c r="FC66" i="1"/>
  <c r="EQ66" i="1"/>
  <c r="FF66" i="1" s="1"/>
  <c r="EP66" i="1"/>
  <c r="EN66" i="1"/>
  <c r="EL66" i="1"/>
  <c r="EK66" i="1"/>
  <c r="DW66" i="1"/>
  <c r="DL66" i="1"/>
  <c r="DI66" i="1"/>
  <c r="DH66" i="1"/>
  <c r="DG66" i="1"/>
  <c r="EI66" i="1" s="1"/>
  <c r="CE66" i="1"/>
  <c r="CB66" i="1"/>
  <c r="CA66" i="1"/>
  <c r="BZ66" i="1"/>
  <c r="BW66" i="1"/>
  <c r="BX66" i="1" s="1"/>
  <c r="BV66" i="1"/>
  <c r="FB66" i="1" s="1"/>
  <c r="BT66" i="1"/>
  <c r="BR66" i="1"/>
  <c r="BH66" i="1"/>
  <c r="BA66" i="1"/>
  <c r="ES66" i="1" s="1"/>
  <c r="AE66" i="1"/>
  <c r="J66" i="1"/>
  <c r="G66" i="1"/>
  <c r="H66" i="1" s="1"/>
  <c r="C66" i="1"/>
  <c r="HW65" i="1"/>
  <c r="FB65" i="1"/>
  <c r="FA65" i="1"/>
  <c r="EV65" i="1"/>
  <c r="EU65" i="1"/>
  <c r="EQ65" i="1"/>
  <c r="EP65" i="1"/>
  <c r="EN65" i="1"/>
  <c r="EL65" i="1"/>
  <c r="EK65" i="1"/>
  <c r="DW65" i="1"/>
  <c r="DL65" i="1"/>
  <c r="DI65" i="1"/>
  <c r="DH65" i="1"/>
  <c r="DG65" i="1"/>
  <c r="EI65" i="1" s="1"/>
  <c r="CE65" i="1"/>
  <c r="CB65" i="1"/>
  <c r="CA65" i="1"/>
  <c r="FD65" i="1" s="1"/>
  <c r="BZ65" i="1"/>
  <c r="BX65" i="1"/>
  <c r="BW65" i="1"/>
  <c r="BV65" i="1"/>
  <c r="BT65" i="1"/>
  <c r="BR65" i="1"/>
  <c r="BH65" i="1"/>
  <c r="BA65" i="1"/>
  <c r="ES65" i="1" s="1"/>
  <c r="AE65" i="1"/>
  <c r="J65" i="1"/>
  <c r="G65" i="1"/>
  <c r="H65" i="1" s="1"/>
  <c r="C65" i="1"/>
  <c r="HW64" i="1"/>
  <c r="HU64" i="1"/>
  <c r="GR64" i="1"/>
  <c r="ES64" i="1"/>
  <c r="EQ64" i="1"/>
  <c r="FE64" i="1" s="1"/>
  <c r="EP64" i="1"/>
  <c r="FC64" i="1" s="1"/>
  <c r="EN64" i="1"/>
  <c r="EL64" i="1"/>
  <c r="EK64" i="1"/>
  <c r="DW64" i="1"/>
  <c r="DL64" i="1"/>
  <c r="DI64" i="1"/>
  <c r="DH64" i="1"/>
  <c r="DG64" i="1"/>
  <c r="EI64" i="1" s="1"/>
  <c r="CE64" i="1"/>
  <c r="CB64" i="1"/>
  <c r="CA64" i="1"/>
  <c r="BZ64" i="1"/>
  <c r="BW64" i="1"/>
  <c r="BX64" i="1" s="1"/>
  <c r="BV64" i="1"/>
  <c r="BT64" i="1"/>
  <c r="BS64" i="1"/>
  <c r="BR64" i="1"/>
  <c r="BH64" i="1"/>
  <c r="BA64" i="1"/>
  <c r="GF64" i="1" s="1"/>
  <c r="AE64" i="1"/>
  <c r="J64" i="1"/>
  <c r="G64" i="1"/>
  <c r="H64" i="1" s="1"/>
  <c r="C64" i="1"/>
  <c r="HW63" i="1"/>
  <c r="GR63" i="1"/>
  <c r="GF63" i="1"/>
  <c r="FK63" i="1"/>
  <c r="ET63" i="1"/>
  <c r="ES63" i="1"/>
  <c r="EQ63" i="1"/>
  <c r="FE63" i="1" s="1"/>
  <c r="EP63" i="1"/>
  <c r="FC63" i="1" s="1"/>
  <c r="EN63" i="1"/>
  <c r="EL63" i="1"/>
  <c r="EK63" i="1"/>
  <c r="FA63" i="1" s="1"/>
  <c r="EI63" i="1"/>
  <c r="DW63" i="1"/>
  <c r="DL63" i="1"/>
  <c r="DI63" i="1"/>
  <c r="DH63" i="1"/>
  <c r="DG63" i="1"/>
  <c r="CE63" i="1"/>
  <c r="CB63" i="1"/>
  <c r="FF63" i="1" s="1"/>
  <c r="CA63" i="1"/>
  <c r="FD63" i="1" s="1"/>
  <c r="BZ63" i="1"/>
  <c r="BX63" i="1"/>
  <c r="BW63" i="1"/>
  <c r="BV63" i="1"/>
  <c r="FB63" i="1" s="1"/>
  <c r="BT63" i="1"/>
  <c r="BS63" i="1"/>
  <c r="BR63" i="1"/>
  <c r="BH63" i="1"/>
  <c r="BB63" i="1"/>
  <c r="BA63" i="1"/>
  <c r="HU63" i="1" s="1"/>
  <c r="AE63" i="1"/>
  <c r="J63" i="1"/>
  <c r="G63" i="1"/>
  <c r="H63" i="1" s="1"/>
  <c r="C63" i="1"/>
  <c r="HW62" i="1"/>
  <c r="FB62" i="1"/>
  <c r="FA62" i="1"/>
  <c r="EQ62" i="1"/>
  <c r="EN62" i="1"/>
  <c r="EL62" i="1"/>
  <c r="EK62" i="1"/>
  <c r="DW62" i="1"/>
  <c r="DL62" i="1"/>
  <c r="DI62" i="1"/>
  <c r="DH62" i="1"/>
  <c r="DG62" i="1"/>
  <c r="EI62" i="1" s="1"/>
  <c r="CE62" i="1"/>
  <c r="CB62" i="1"/>
  <c r="BZ62" i="1"/>
  <c r="BX62" i="1"/>
  <c r="BW62" i="1"/>
  <c r="BV62" i="1"/>
  <c r="BT62" i="1"/>
  <c r="BR62" i="1"/>
  <c r="BH62" i="1"/>
  <c r="BA62" i="1"/>
  <c r="ES62" i="1" s="1"/>
  <c r="EU62" i="1" s="1"/>
  <c r="EV62" i="1" s="1"/>
  <c r="AE62" i="1"/>
  <c r="J62" i="1"/>
  <c r="G62" i="1"/>
  <c r="H62" i="1" s="1"/>
  <c r="C62" i="1"/>
  <c r="HW61" i="1"/>
  <c r="EQ61" i="1"/>
  <c r="EN61" i="1"/>
  <c r="EL61" i="1"/>
  <c r="EK61" i="1"/>
  <c r="FA61" i="1" s="1"/>
  <c r="EI61" i="1"/>
  <c r="DW61" i="1"/>
  <c r="DT61" i="1"/>
  <c r="DL61" i="1"/>
  <c r="DI61" i="1"/>
  <c r="DH61" i="1"/>
  <c r="DG61" i="1"/>
  <c r="CE61" i="1"/>
  <c r="BW61" i="1"/>
  <c r="BX61" i="1" s="1"/>
  <c r="BV61" i="1"/>
  <c r="FB61" i="1" s="1"/>
  <c r="BT61" i="1"/>
  <c r="BR61" i="1"/>
  <c r="BH61" i="1"/>
  <c r="BA61" i="1"/>
  <c r="AE61" i="1"/>
  <c r="J61" i="1"/>
  <c r="H61" i="1"/>
  <c r="G61" i="1"/>
  <c r="C61" i="1"/>
  <c r="HW60" i="1"/>
  <c r="GE60" i="1"/>
  <c r="FK60" i="1"/>
  <c r="ET60" i="1"/>
  <c r="ES60" i="1"/>
  <c r="EU60" i="1" s="1"/>
  <c r="EV60" i="1" s="1"/>
  <c r="EL60" i="1"/>
  <c r="EK60" i="1"/>
  <c r="DW60" i="1"/>
  <c r="DL60" i="1"/>
  <c r="DI60" i="1"/>
  <c r="DH60" i="1"/>
  <c r="DG60" i="1"/>
  <c r="EI60" i="1" s="1"/>
  <c r="CE60" i="1"/>
  <c r="BX60" i="1"/>
  <c r="BW60" i="1"/>
  <c r="BV60" i="1"/>
  <c r="FB60" i="1" s="1"/>
  <c r="BT60" i="1"/>
  <c r="BS60" i="1"/>
  <c r="BR60" i="1"/>
  <c r="BH60" i="1"/>
  <c r="BB60" i="1"/>
  <c r="BA60" i="1"/>
  <c r="HU60" i="1" s="1"/>
  <c r="AE60" i="1"/>
  <c r="J60" i="1"/>
  <c r="G60" i="1"/>
  <c r="H60" i="1" s="1"/>
  <c r="C60" i="1"/>
  <c r="HW59" i="1"/>
  <c r="HU59" i="1"/>
  <c r="GR59" i="1"/>
  <c r="FK59" i="1"/>
  <c r="FA59" i="1"/>
  <c r="EU59" i="1"/>
  <c r="EV59" i="1" s="1"/>
  <c r="EL59" i="1"/>
  <c r="EK59" i="1"/>
  <c r="DW59" i="1"/>
  <c r="DL59" i="1"/>
  <c r="DI59" i="1"/>
  <c r="DH59" i="1"/>
  <c r="DG59" i="1"/>
  <c r="EI59" i="1" s="1"/>
  <c r="CE59" i="1"/>
  <c r="BW59" i="1"/>
  <c r="BX59" i="1" s="1"/>
  <c r="BV59" i="1"/>
  <c r="FB59" i="1" s="1"/>
  <c r="BT59" i="1"/>
  <c r="BS59" i="1"/>
  <c r="BR59" i="1"/>
  <c r="BH59" i="1"/>
  <c r="BA59" i="1"/>
  <c r="ES59" i="1" s="1"/>
  <c r="AE59" i="1"/>
  <c r="J59" i="1"/>
  <c r="G59" i="1"/>
  <c r="H59" i="1" s="1"/>
  <c r="C59" i="1"/>
  <c r="HW58" i="1"/>
  <c r="FK58" i="1"/>
  <c r="EL58" i="1"/>
  <c r="EK58" i="1"/>
  <c r="DW58" i="1"/>
  <c r="DL58" i="1"/>
  <c r="DI58" i="1"/>
  <c r="DH58" i="1"/>
  <c r="DG58" i="1"/>
  <c r="EI58" i="1" s="1"/>
  <c r="CE58" i="1"/>
  <c r="BW58" i="1"/>
  <c r="BX58" i="1" s="1"/>
  <c r="BV58" i="1"/>
  <c r="BT58" i="1"/>
  <c r="BR58" i="1"/>
  <c r="BH58" i="1"/>
  <c r="BA58" i="1"/>
  <c r="BS58" i="1" s="1"/>
  <c r="AE58" i="1"/>
  <c r="J58" i="1"/>
  <c r="H58" i="1"/>
  <c r="G58" i="1"/>
  <c r="C58" i="1"/>
  <c r="HW57" i="1"/>
  <c r="GR57" i="1"/>
  <c r="GF57" i="1"/>
  <c r="FK57" i="1"/>
  <c r="EL57" i="1"/>
  <c r="EK57" i="1"/>
  <c r="FB57" i="1" s="1"/>
  <c r="EI57" i="1"/>
  <c r="DW57" i="1"/>
  <c r="DL57" i="1"/>
  <c r="DI57" i="1"/>
  <c r="DH57" i="1"/>
  <c r="DG57" i="1"/>
  <c r="CE57" i="1"/>
  <c r="BX57" i="1"/>
  <c r="BW57" i="1"/>
  <c r="BV57" i="1"/>
  <c r="BT57" i="1"/>
  <c r="BR57" i="1"/>
  <c r="BH57" i="1"/>
  <c r="BA57" i="1"/>
  <c r="BS57" i="1" s="1"/>
  <c r="AE57" i="1"/>
  <c r="J57" i="1"/>
  <c r="G57" i="1"/>
  <c r="H57" i="1" s="1"/>
  <c r="C57" i="1"/>
  <c r="HW56" i="1"/>
  <c r="HU56" i="1"/>
  <c r="EL56" i="1"/>
  <c r="EK56" i="1"/>
  <c r="FA56" i="1" s="1"/>
  <c r="DW56" i="1"/>
  <c r="DL56" i="1"/>
  <c r="DI56" i="1"/>
  <c r="DH56" i="1"/>
  <c r="DG56" i="1"/>
  <c r="EI56" i="1" s="1"/>
  <c r="CE56" i="1"/>
  <c r="BX56" i="1"/>
  <c r="BW56" i="1"/>
  <c r="BV56" i="1"/>
  <c r="FB56" i="1" s="1"/>
  <c r="BT56" i="1"/>
  <c r="BR56" i="1"/>
  <c r="BH56" i="1"/>
  <c r="BB56" i="1"/>
  <c r="ET56" i="1" s="1"/>
  <c r="BA56" i="1"/>
  <c r="AE56" i="1"/>
  <c r="J56" i="1"/>
  <c r="G56" i="1"/>
  <c r="H56" i="1" s="1"/>
  <c r="C56" i="1"/>
  <c r="HW55" i="1"/>
  <c r="ES55" i="1"/>
  <c r="EU55" i="1" s="1"/>
  <c r="EV55" i="1" s="1"/>
  <c r="EL55" i="1"/>
  <c r="EK55" i="1"/>
  <c r="FA55" i="1" s="1"/>
  <c r="EI55" i="1"/>
  <c r="DW55" i="1"/>
  <c r="DL55" i="1"/>
  <c r="DI55" i="1"/>
  <c r="DH55" i="1"/>
  <c r="DG55" i="1"/>
  <c r="CE55" i="1"/>
  <c r="BW55" i="1"/>
  <c r="BX55" i="1" s="1"/>
  <c r="BV55" i="1"/>
  <c r="FB55" i="1" s="1"/>
  <c r="BT55" i="1"/>
  <c r="BS55" i="1"/>
  <c r="BR55" i="1"/>
  <c r="BH55" i="1"/>
  <c r="BA55" i="1"/>
  <c r="HU55" i="1" s="1"/>
  <c r="AE55" i="1"/>
  <c r="J55" i="1"/>
  <c r="G55" i="1"/>
  <c r="H55" i="1" s="1"/>
  <c r="C55" i="1"/>
  <c r="HW54" i="1"/>
  <c r="EL54" i="1"/>
  <c r="EK54" i="1"/>
  <c r="FA54" i="1" s="1"/>
  <c r="EI54" i="1"/>
  <c r="DW54" i="1"/>
  <c r="DL54" i="1"/>
  <c r="DI54" i="1"/>
  <c r="DH54" i="1"/>
  <c r="DG54" i="1"/>
  <c r="CE54" i="1"/>
  <c r="BW54" i="1"/>
  <c r="BX54" i="1" s="1"/>
  <c r="BV54" i="1"/>
  <c r="FB54" i="1" s="1"/>
  <c r="BT54" i="1"/>
  <c r="BS54" i="1"/>
  <c r="BR54" i="1"/>
  <c r="BH54" i="1"/>
  <c r="BA54" i="1"/>
  <c r="AE54" i="1"/>
  <c r="J54" i="1"/>
  <c r="G54" i="1"/>
  <c r="H54" i="1" s="1"/>
  <c r="C54" i="1"/>
  <c r="EU53" i="1"/>
  <c r="EV53" i="1" s="1"/>
  <c r="ES53" i="1"/>
  <c r="DW53" i="1"/>
  <c r="DL53" i="1"/>
  <c r="DI53" i="1"/>
  <c r="DH53" i="1"/>
  <c r="DG53" i="1"/>
  <c r="CE53" i="1"/>
  <c r="BV53" i="1"/>
  <c r="BR53" i="1"/>
  <c r="BA53" i="1"/>
  <c r="BS53" i="1" s="1"/>
  <c r="AE53" i="1"/>
  <c r="C53" i="1"/>
  <c r="HU52" i="1"/>
  <c r="GR52" i="1"/>
  <c r="ET52" i="1"/>
  <c r="ES52" i="1"/>
  <c r="EU52" i="1" s="1"/>
  <c r="EV52" i="1" s="1"/>
  <c r="DW52" i="1"/>
  <c r="DL52" i="1"/>
  <c r="DI52" i="1"/>
  <c r="DH52" i="1"/>
  <c r="DG52" i="1"/>
  <c r="CE52" i="1"/>
  <c r="BV52" i="1"/>
  <c r="BS52" i="1"/>
  <c r="BR52" i="1"/>
  <c r="BB52" i="1"/>
  <c r="BA52" i="1"/>
  <c r="GF52" i="1" s="1"/>
  <c r="AE52" i="1"/>
  <c r="C52" i="1"/>
  <c r="HU51" i="1"/>
  <c r="GR51" i="1"/>
  <c r="GF51" i="1"/>
  <c r="DW51" i="1"/>
  <c r="DL51" i="1"/>
  <c r="DI51" i="1"/>
  <c r="DH51" i="1"/>
  <c r="DG51" i="1"/>
  <c r="CE51" i="1"/>
  <c r="BV51" i="1"/>
  <c r="BR51" i="1"/>
  <c r="BB51" i="1"/>
  <c r="ET51" i="1" s="1"/>
  <c r="BA51" i="1"/>
  <c r="AE51" i="1"/>
  <c r="C51" i="1"/>
  <c r="FA50" i="1"/>
  <c r="EQ50" i="1"/>
  <c r="EP50" i="1"/>
  <c r="EO50" i="1"/>
  <c r="EN50" i="1"/>
  <c r="EM50" i="1"/>
  <c r="EL50" i="1"/>
  <c r="EK50" i="1"/>
  <c r="EJ50" i="1"/>
  <c r="EI50" i="1"/>
  <c r="DW50" i="1"/>
  <c r="DL50" i="1"/>
  <c r="DI50" i="1"/>
  <c r="DH50" i="1"/>
  <c r="DG50" i="1"/>
  <c r="CE50" i="1"/>
  <c r="BV50" i="1"/>
  <c r="FB50" i="1" s="1"/>
  <c r="BR50" i="1"/>
  <c r="BB50" i="1"/>
  <c r="ET50" i="1" s="1"/>
  <c r="BA50" i="1"/>
  <c r="AE50" i="1"/>
  <c r="J50" i="1"/>
  <c r="G50" i="1"/>
  <c r="H50" i="1" s="1"/>
  <c r="C50" i="1"/>
  <c r="FK49" i="1"/>
  <c r="DW49" i="1"/>
  <c r="DL49" i="1"/>
  <c r="DI49" i="1"/>
  <c r="DH49" i="1"/>
  <c r="DG49" i="1"/>
  <c r="CE49" i="1"/>
  <c r="BV49" i="1"/>
  <c r="BR49" i="1"/>
  <c r="BA49" i="1"/>
  <c r="BS49" i="1" s="1"/>
  <c r="AE49" i="1"/>
  <c r="HU48" i="1"/>
  <c r="GR48" i="1"/>
  <c r="EU48" i="1"/>
  <c r="EV48" i="1" s="1"/>
  <c r="ET48" i="1"/>
  <c r="ES48" i="1"/>
  <c r="DW48" i="1"/>
  <c r="DL48" i="1"/>
  <c r="DI48" i="1"/>
  <c r="DH48" i="1"/>
  <c r="DG48" i="1"/>
  <c r="CE48" i="1"/>
  <c r="BV48" i="1"/>
  <c r="BS48" i="1"/>
  <c r="BR48" i="1"/>
  <c r="BB48" i="1"/>
  <c r="BA48" i="1"/>
  <c r="GF48" i="1" s="1"/>
  <c r="AE48" i="1"/>
  <c r="GR47" i="1"/>
  <c r="GF47" i="1"/>
  <c r="DW47" i="1"/>
  <c r="DL47" i="1"/>
  <c r="DI47" i="1"/>
  <c r="DH47" i="1"/>
  <c r="DG47" i="1"/>
  <c r="CE47" i="1"/>
  <c r="BV47" i="1"/>
  <c r="BR47" i="1"/>
  <c r="BB47" i="1"/>
  <c r="ET47" i="1" s="1"/>
  <c r="BA47" i="1"/>
  <c r="HU47" i="1" s="1"/>
  <c r="AE47" i="1"/>
  <c r="DW46" i="1"/>
  <c r="DL46" i="1"/>
  <c r="DI46" i="1"/>
  <c r="DH46" i="1"/>
  <c r="DG46" i="1"/>
  <c r="CE46" i="1"/>
  <c r="BS46" i="1"/>
  <c r="BR46" i="1"/>
  <c r="BA46" i="1"/>
  <c r="ES46" i="1" s="1"/>
  <c r="AE46" i="1"/>
  <c r="DW45" i="1"/>
  <c r="DL45" i="1"/>
  <c r="DI45" i="1"/>
  <c r="DH45" i="1"/>
  <c r="DG45" i="1"/>
  <c r="CE45" i="1"/>
  <c r="BR45" i="1"/>
  <c r="BA45" i="1"/>
  <c r="BS45" i="1" s="1"/>
  <c r="AE45" i="1"/>
  <c r="ES44" i="1"/>
  <c r="DW44" i="1"/>
  <c r="DL44" i="1"/>
  <c r="DI44" i="1"/>
  <c r="DH44" i="1"/>
  <c r="DG44" i="1"/>
  <c r="CE44" i="1"/>
  <c r="BR44" i="1"/>
  <c r="BB44" i="1"/>
  <c r="ET44" i="1" s="1"/>
  <c r="BA44" i="1"/>
  <c r="BS44" i="1" s="1"/>
  <c r="AE44" i="1"/>
  <c r="ET43" i="1"/>
  <c r="ES43" i="1"/>
  <c r="DW43" i="1"/>
  <c r="DL43" i="1"/>
  <c r="DI43" i="1"/>
  <c r="DH43" i="1"/>
  <c r="DG43" i="1"/>
  <c r="CE43" i="1"/>
  <c r="BS43" i="1"/>
  <c r="BR43" i="1"/>
  <c r="BB43" i="1"/>
  <c r="BA43" i="1"/>
  <c r="AE43" i="1"/>
  <c r="EJ42" i="1"/>
  <c r="DW42" i="1"/>
  <c r="DL42" i="1"/>
  <c r="DI42" i="1"/>
  <c r="DH42" i="1"/>
  <c r="DG42" i="1"/>
  <c r="CE42" i="1"/>
  <c r="BS42" i="1"/>
  <c r="BR42" i="1"/>
  <c r="BA42" i="1"/>
  <c r="BB42" i="1" s="1"/>
  <c r="ET42" i="1" s="1"/>
  <c r="AE42" i="1"/>
  <c r="J42" i="1"/>
  <c r="G42" i="1"/>
  <c r="H42" i="1" s="1"/>
  <c r="C42" i="1"/>
  <c r="ES41" i="1"/>
  <c r="DW41" i="1"/>
  <c r="DL41" i="1"/>
  <c r="DI41" i="1"/>
  <c r="DH41" i="1"/>
  <c r="DG41" i="1"/>
  <c r="CE41" i="1"/>
  <c r="BS41" i="1"/>
  <c r="BR41" i="1"/>
  <c r="BB41" i="1"/>
  <c r="ET41" i="1" s="1"/>
  <c r="BA41" i="1"/>
  <c r="AE41" i="1"/>
  <c r="DW40" i="1"/>
  <c r="DL40" i="1"/>
  <c r="DI40" i="1"/>
  <c r="DH40" i="1"/>
  <c r="DG40" i="1"/>
  <c r="CE40" i="1"/>
  <c r="BS40" i="1"/>
  <c r="BR40" i="1"/>
  <c r="BA40" i="1"/>
  <c r="ES40" i="1" s="1"/>
  <c r="AE40" i="1"/>
  <c r="ET39" i="1"/>
  <c r="ES39" i="1"/>
  <c r="DW39" i="1"/>
  <c r="DL39" i="1"/>
  <c r="DI39" i="1"/>
  <c r="DH39" i="1"/>
  <c r="DG39" i="1"/>
  <c r="CE39" i="1"/>
  <c r="BR39" i="1"/>
  <c r="BB39" i="1"/>
  <c r="BA39" i="1"/>
  <c r="BS39" i="1" s="1"/>
  <c r="AE39" i="1"/>
  <c r="ET38" i="1"/>
  <c r="ES38" i="1"/>
  <c r="DW38" i="1"/>
  <c r="DL38" i="1"/>
  <c r="DI38" i="1"/>
  <c r="DH38" i="1"/>
  <c r="DG38" i="1"/>
  <c r="CE38" i="1"/>
  <c r="BS38" i="1"/>
  <c r="BR38" i="1"/>
  <c r="BB38" i="1"/>
  <c r="BA38" i="1"/>
  <c r="AE38" i="1"/>
  <c r="ES37" i="1"/>
  <c r="DW37" i="1"/>
  <c r="DL37" i="1"/>
  <c r="DI37" i="1"/>
  <c r="DH37" i="1"/>
  <c r="DG37" i="1"/>
  <c r="CE37" i="1"/>
  <c r="BR37" i="1"/>
  <c r="BA37" i="1"/>
  <c r="BS37" i="1" s="1"/>
  <c r="AE37" i="1"/>
  <c r="FD36" i="1"/>
  <c r="FC36" i="1"/>
  <c r="EX36" i="1"/>
  <c r="EW36" i="1"/>
  <c r="EQ36" i="1"/>
  <c r="FE36" i="1" s="1"/>
  <c r="EP36" i="1"/>
  <c r="EO36" i="1"/>
  <c r="EN36" i="1"/>
  <c r="EM36" i="1"/>
  <c r="EL36" i="1"/>
  <c r="EK36" i="1"/>
  <c r="FA36" i="1" s="1"/>
  <c r="EJ36" i="1"/>
  <c r="EI36" i="1"/>
  <c r="DW36" i="1"/>
  <c r="DL36" i="1"/>
  <c r="DI36" i="1"/>
  <c r="DH36" i="1"/>
  <c r="DG36" i="1"/>
  <c r="CE36" i="1"/>
  <c r="CB36" i="1"/>
  <c r="FF36" i="1" s="1"/>
  <c r="CA36" i="1"/>
  <c r="BZ36" i="1"/>
  <c r="BY36" i="1"/>
  <c r="BW36" i="1"/>
  <c r="BV36" i="1"/>
  <c r="FB36" i="1" s="1"/>
  <c r="BU36" i="1"/>
  <c r="EZ36" i="1" s="1"/>
  <c r="BT36" i="1"/>
  <c r="BR36" i="1"/>
  <c r="BH36" i="1"/>
  <c r="BX36" i="1" s="1"/>
  <c r="BA36" i="1"/>
  <c r="BB36" i="1" s="1"/>
  <c r="ET36" i="1" s="1"/>
  <c r="AE36" i="1"/>
  <c r="DW35" i="1"/>
  <c r="DL35" i="1"/>
  <c r="DI35" i="1"/>
  <c r="DH35" i="1"/>
  <c r="DG35" i="1"/>
  <c r="CE35" i="1"/>
  <c r="BS35" i="1"/>
  <c r="BR35" i="1"/>
  <c r="BA35" i="1"/>
  <c r="ES35" i="1" s="1"/>
  <c r="AE35" i="1"/>
  <c r="ET34" i="1"/>
  <c r="ES34" i="1"/>
  <c r="DW34" i="1"/>
  <c r="DL34" i="1"/>
  <c r="DI34" i="1"/>
  <c r="DH34" i="1"/>
  <c r="DG34" i="1"/>
  <c r="CE34" i="1"/>
  <c r="BR34" i="1"/>
  <c r="BB34" i="1"/>
  <c r="BA34" i="1"/>
  <c r="BS34" i="1" s="1"/>
  <c r="AE34" i="1"/>
  <c r="ET33" i="1"/>
  <c r="ES33" i="1"/>
  <c r="DW33" i="1"/>
  <c r="DL33" i="1"/>
  <c r="DI33" i="1"/>
  <c r="DH33" i="1"/>
  <c r="DG33" i="1"/>
  <c r="CE33" i="1"/>
  <c r="BS33" i="1"/>
  <c r="BR33" i="1"/>
  <c r="BB33" i="1"/>
  <c r="BA33" i="1"/>
  <c r="AE33" i="1"/>
  <c r="ET32" i="1"/>
  <c r="ES32" i="1"/>
  <c r="DW32" i="1"/>
  <c r="DL32" i="1"/>
  <c r="DI32" i="1"/>
  <c r="DH32" i="1"/>
  <c r="DG32" i="1"/>
  <c r="CE32" i="1"/>
  <c r="BU32" i="1"/>
  <c r="BT32" i="1"/>
  <c r="BS32" i="1"/>
  <c r="BR32" i="1"/>
  <c r="BB32" i="1"/>
  <c r="BA32" i="1"/>
  <c r="AE32" i="1"/>
  <c r="ES31" i="1"/>
  <c r="DW31" i="1"/>
  <c r="DL31" i="1"/>
  <c r="DI31" i="1"/>
  <c r="DH31" i="1"/>
  <c r="DG31" i="1"/>
  <c r="CE31" i="1"/>
  <c r="BS31" i="1"/>
  <c r="BR31" i="1"/>
  <c r="BA31" i="1"/>
  <c r="BB31" i="1" s="1"/>
  <c r="ET31" i="1" s="1"/>
  <c r="AE31" i="1"/>
  <c r="DW30" i="1"/>
  <c r="DL30" i="1"/>
  <c r="DI30" i="1"/>
  <c r="DH30" i="1"/>
  <c r="DG30" i="1"/>
  <c r="CE30" i="1"/>
  <c r="BR30" i="1"/>
  <c r="BA30" i="1"/>
  <c r="ES30" i="1" s="1"/>
  <c r="AE30" i="1"/>
  <c r="DW29" i="1"/>
  <c r="DL29" i="1"/>
  <c r="DI29" i="1"/>
  <c r="DH29" i="1"/>
  <c r="DG29" i="1"/>
  <c r="CE29" i="1"/>
  <c r="BS29" i="1"/>
  <c r="BR29" i="1"/>
  <c r="BA29" i="1"/>
  <c r="ES29" i="1" s="1"/>
  <c r="AE29" i="1"/>
  <c r="ET28" i="1"/>
  <c r="ES28" i="1"/>
  <c r="DW28" i="1"/>
  <c r="DL28" i="1"/>
  <c r="DI28" i="1"/>
  <c r="DH28" i="1"/>
  <c r="DG28" i="1"/>
  <c r="CE28" i="1"/>
  <c r="BR28" i="1"/>
  <c r="BB28" i="1"/>
  <c r="BA28" i="1"/>
  <c r="BS28" i="1" s="1"/>
  <c r="AE28" i="1"/>
  <c r="ET27" i="1"/>
  <c r="ES27" i="1"/>
  <c r="DW27" i="1"/>
  <c r="DL27" i="1"/>
  <c r="DI27" i="1"/>
  <c r="DH27" i="1"/>
  <c r="DG27" i="1"/>
  <c r="CE27" i="1"/>
  <c r="BS27" i="1"/>
  <c r="BR27" i="1"/>
  <c r="BB27" i="1"/>
  <c r="BA27" i="1"/>
  <c r="AE27" i="1"/>
  <c r="ET26" i="1"/>
  <c r="ES26" i="1"/>
  <c r="EJ26" i="1"/>
  <c r="EI26" i="1"/>
  <c r="DW26" i="1"/>
  <c r="DL26" i="1"/>
  <c r="DI26" i="1"/>
  <c r="DH26" i="1"/>
  <c r="DG26" i="1"/>
  <c r="CE26" i="1"/>
  <c r="BR26" i="1"/>
  <c r="BB26" i="1"/>
  <c r="BA26" i="1"/>
  <c r="BS26" i="1" s="1"/>
  <c r="AE26" i="1"/>
  <c r="J26" i="1"/>
  <c r="H26" i="1"/>
  <c r="G26" i="1"/>
  <c r="C26" i="1"/>
  <c r="ET25" i="1"/>
  <c r="ES25" i="1"/>
  <c r="DW25" i="1"/>
  <c r="DL25" i="1"/>
  <c r="DI25" i="1"/>
  <c r="DH25" i="1"/>
  <c r="DG25" i="1"/>
  <c r="CE25" i="1"/>
  <c r="BS25" i="1"/>
  <c r="BR25" i="1"/>
  <c r="BB25" i="1"/>
  <c r="BA25" i="1"/>
  <c r="AE25" i="1"/>
  <c r="ES24" i="1"/>
  <c r="DW24" i="1"/>
  <c r="DL24" i="1"/>
  <c r="DI24" i="1"/>
  <c r="DH24" i="1"/>
  <c r="DG24" i="1"/>
  <c r="CE24" i="1"/>
  <c r="BR24" i="1"/>
  <c r="BA24" i="1"/>
  <c r="BS24" i="1" s="1"/>
  <c r="AE24" i="1"/>
  <c r="DW23" i="1"/>
  <c r="DL23" i="1"/>
  <c r="DI23" i="1"/>
  <c r="DH23" i="1"/>
  <c r="DG23" i="1"/>
  <c r="CE23" i="1"/>
  <c r="BU23" i="1"/>
  <c r="BT23" i="1"/>
  <c r="BS23" i="1"/>
  <c r="BR23" i="1"/>
  <c r="BA23" i="1"/>
  <c r="BB23" i="1" s="1"/>
  <c r="ET23" i="1" s="1"/>
  <c r="AE23" i="1"/>
  <c r="DW22" i="1"/>
  <c r="DL22" i="1"/>
  <c r="DI22" i="1"/>
  <c r="DH22" i="1"/>
  <c r="DG22" i="1"/>
  <c r="CE22" i="1"/>
  <c r="BR22" i="1"/>
  <c r="BA22" i="1"/>
  <c r="ES22" i="1" s="1"/>
  <c r="AE22" i="1"/>
  <c r="DW21" i="1"/>
  <c r="DL21" i="1"/>
  <c r="DI21" i="1"/>
  <c r="DH21" i="1"/>
  <c r="DG21" i="1"/>
  <c r="CE21" i="1"/>
  <c r="BS21" i="1"/>
  <c r="BR21" i="1"/>
  <c r="BA21" i="1"/>
  <c r="ES21" i="1" s="1"/>
  <c r="AE21" i="1"/>
  <c r="ET20" i="1"/>
  <c r="ES20" i="1"/>
  <c r="DW20" i="1"/>
  <c r="DL20" i="1"/>
  <c r="DI20" i="1"/>
  <c r="DH20" i="1"/>
  <c r="DG20" i="1"/>
  <c r="CE20" i="1"/>
  <c r="BR20" i="1"/>
  <c r="BB20" i="1"/>
  <c r="BA20" i="1"/>
  <c r="BS20" i="1" s="1"/>
  <c r="AE20" i="1"/>
  <c r="DW19" i="1"/>
  <c r="DL19" i="1"/>
  <c r="DI19" i="1"/>
  <c r="DH19" i="1"/>
  <c r="DG19" i="1"/>
  <c r="CE19" i="1"/>
  <c r="BU19" i="1"/>
  <c r="BT19" i="1"/>
  <c r="BR19" i="1"/>
  <c r="BA19" i="1"/>
  <c r="BB19" i="1" s="1"/>
  <c r="ET19" i="1" s="1"/>
  <c r="AE19" i="1"/>
  <c r="ES18" i="1"/>
  <c r="DW18" i="1"/>
  <c r="DL18" i="1"/>
  <c r="DI18" i="1"/>
  <c r="DH18" i="1"/>
  <c r="DG18" i="1"/>
  <c r="CE18" i="1"/>
  <c r="BR18" i="1"/>
  <c r="BB18" i="1"/>
  <c r="ET18" i="1" s="1"/>
  <c r="BA18" i="1"/>
  <c r="BS18" i="1" s="1"/>
  <c r="AE18" i="1"/>
  <c r="ES17" i="1"/>
  <c r="DW17" i="1"/>
  <c r="DL17" i="1"/>
  <c r="DI17" i="1"/>
  <c r="DH17" i="1"/>
  <c r="DG17" i="1"/>
  <c r="CE17" i="1"/>
  <c r="BS17" i="1"/>
  <c r="BR17" i="1"/>
  <c r="BA17" i="1"/>
  <c r="BB17" i="1" s="1"/>
  <c r="ET17" i="1" s="1"/>
  <c r="AE17" i="1"/>
  <c r="DW16" i="1"/>
  <c r="DL16" i="1"/>
  <c r="DI16" i="1"/>
  <c r="DH16" i="1"/>
  <c r="DG16" i="1"/>
  <c r="CE16" i="1"/>
  <c r="BR16" i="1"/>
  <c r="BA16" i="1"/>
  <c r="BB16" i="1" s="1"/>
  <c r="ET16" i="1" s="1"/>
  <c r="AE16" i="1"/>
  <c r="DW15" i="1"/>
  <c r="DL15" i="1"/>
  <c r="DI15" i="1"/>
  <c r="DH15" i="1"/>
  <c r="DG15" i="1"/>
  <c r="CE15" i="1"/>
  <c r="BS15" i="1"/>
  <c r="BR15" i="1"/>
  <c r="BA15" i="1"/>
  <c r="ES15" i="1" s="1"/>
  <c r="AE15" i="1"/>
  <c r="ET14" i="1"/>
  <c r="ES14" i="1"/>
  <c r="DW14" i="1"/>
  <c r="DL14" i="1"/>
  <c r="DI14" i="1"/>
  <c r="DH14" i="1"/>
  <c r="DG14" i="1"/>
  <c r="CE14" i="1"/>
  <c r="BR14" i="1"/>
  <c r="BB14" i="1"/>
  <c r="BA14" i="1"/>
  <c r="BS14" i="1" s="1"/>
  <c r="AE14" i="1"/>
  <c r="ET13" i="1"/>
  <c r="ES13" i="1"/>
  <c r="DW13" i="1"/>
  <c r="DL13" i="1"/>
  <c r="DI13" i="1"/>
  <c r="DH13" i="1"/>
  <c r="DG13" i="1"/>
  <c r="CE13" i="1"/>
  <c r="BS13" i="1"/>
  <c r="BR13" i="1"/>
  <c r="BB13" i="1"/>
  <c r="BA13" i="1"/>
  <c r="AE13" i="1"/>
  <c r="ES12" i="1"/>
  <c r="DW12" i="1"/>
  <c r="DL12" i="1"/>
  <c r="DI12" i="1"/>
  <c r="DH12" i="1"/>
  <c r="DG12" i="1"/>
  <c r="CE12" i="1"/>
  <c r="BR12" i="1"/>
  <c r="BA12" i="1"/>
  <c r="BS12" i="1" s="1"/>
  <c r="AE12" i="1"/>
  <c r="EM11" i="1"/>
  <c r="EK11" i="1"/>
  <c r="EJ11" i="1"/>
  <c r="EI11" i="1"/>
  <c r="DW11" i="1"/>
  <c r="DL11" i="1"/>
  <c r="DI11" i="1"/>
  <c r="DH11" i="1"/>
  <c r="DG11" i="1"/>
  <c r="CE11" i="1"/>
  <c r="BR11" i="1"/>
  <c r="BA11" i="1"/>
  <c r="BS11" i="1" s="1"/>
  <c r="AE11" i="1"/>
  <c r="J11" i="1"/>
  <c r="G11" i="1"/>
  <c r="H11" i="1" s="1"/>
  <c r="C11" i="1"/>
  <c r="ES10" i="1"/>
  <c r="DW10" i="1"/>
  <c r="DL10" i="1"/>
  <c r="DI10" i="1"/>
  <c r="DH10" i="1"/>
  <c r="DG10" i="1"/>
  <c r="CE10" i="1"/>
  <c r="BR10" i="1"/>
  <c r="BB10" i="1"/>
  <c r="ET10" i="1" s="1"/>
  <c r="BA10" i="1"/>
  <c r="BS10" i="1" s="1"/>
  <c r="AE10" i="1"/>
  <c r="ES9" i="1"/>
  <c r="DW9" i="1"/>
  <c r="DL9" i="1"/>
  <c r="DI9" i="1"/>
  <c r="DH9" i="1"/>
  <c r="DG9" i="1"/>
  <c r="CE9" i="1"/>
  <c r="BU9" i="1"/>
  <c r="BT9" i="1"/>
  <c r="BR9" i="1"/>
  <c r="BA9" i="1"/>
  <c r="BB9" i="1" s="1"/>
  <c r="ET9" i="1" s="1"/>
  <c r="AE9" i="1"/>
  <c r="ES8" i="1"/>
  <c r="DW8" i="1"/>
  <c r="DL8" i="1"/>
  <c r="DI8" i="1"/>
  <c r="DH8" i="1"/>
  <c r="DG8" i="1"/>
  <c r="CE8" i="1"/>
  <c r="BS8" i="1"/>
  <c r="BR8" i="1"/>
  <c r="BB8" i="1"/>
  <c r="ET8" i="1" s="1"/>
  <c r="BA8" i="1"/>
  <c r="AE8" i="1"/>
  <c r="ES7" i="1"/>
  <c r="DW7" i="1"/>
  <c r="DL7" i="1"/>
  <c r="DI7" i="1"/>
  <c r="DH7" i="1"/>
  <c r="DG7" i="1"/>
  <c r="EL7" i="1" s="1"/>
  <c r="CF7" i="1"/>
  <c r="CE7" i="1"/>
  <c r="BV7" i="1"/>
  <c r="BU7" i="1"/>
  <c r="BT7" i="1"/>
  <c r="BS7" i="1"/>
  <c r="BR7" i="1"/>
  <c r="BB7" i="1"/>
  <c r="ET7" i="1" s="1"/>
  <c r="AE7" i="1"/>
  <c r="J7" i="1"/>
  <c r="G7" i="1"/>
  <c r="H7" i="1" s="1"/>
  <c r="C7" i="1"/>
  <c r="GK6" i="1"/>
  <c r="FB64" i="1" l="1"/>
  <c r="FA64" i="1"/>
  <c r="EU64" i="1"/>
  <c r="EV64" i="1" s="1"/>
  <c r="BS16" i="1"/>
  <c r="ES19" i="1"/>
  <c r="BS22" i="1"/>
  <c r="BS30" i="1"/>
  <c r="EY36" i="1"/>
  <c r="FF65" i="1"/>
  <c r="FE65" i="1"/>
  <c r="FB72" i="1"/>
  <c r="FE73" i="1"/>
  <c r="FF74" i="1"/>
  <c r="FE74" i="1"/>
  <c r="FF75" i="1"/>
  <c r="EW126" i="1"/>
  <c r="FF130" i="1"/>
  <c r="FE130" i="1"/>
  <c r="FB247" i="1"/>
  <c r="FD91" i="1"/>
  <c r="EQ93" i="1"/>
  <c r="FE93" i="1" s="1"/>
  <c r="EP93" i="1"/>
  <c r="FC93" i="1" s="1"/>
  <c r="EO93" i="1"/>
  <c r="EN93" i="1"/>
  <c r="EM93" i="1"/>
  <c r="EW93" i="1" s="1"/>
  <c r="EL93" i="1"/>
  <c r="EK93" i="1"/>
  <c r="EJ93" i="1"/>
  <c r="EI93" i="1"/>
  <c r="BB15" i="1"/>
  <c r="ET15" i="1" s="1"/>
  <c r="BB21" i="1"/>
  <c r="ET21" i="1" s="1"/>
  <c r="BB29" i="1"/>
  <c r="ET29" i="1" s="1"/>
  <c r="BB35" i="1"/>
  <c r="ET35" i="1" s="1"/>
  <c r="BS36" i="1"/>
  <c r="BB40" i="1"/>
  <c r="ET40" i="1" s="1"/>
  <c r="FD71" i="1"/>
  <c r="FK76" i="1"/>
  <c r="GR76" i="1"/>
  <c r="GF76" i="1"/>
  <c r="BS76" i="1"/>
  <c r="HU76" i="1"/>
  <c r="FR76" i="1"/>
  <c r="GR79" i="1"/>
  <c r="GF79" i="1"/>
  <c r="BS79" i="1"/>
  <c r="HU79" i="1"/>
  <c r="FR79" i="1"/>
  <c r="FP79" i="1"/>
  <c r="ES79" i="1"/>
  <c r="BB79" i="1"/>
  <c r="ET79" i="1" s="1"/>
  <c r="FF84" i="1"/>
  <c r="FE84" i="1"/>
  <c r="EQ87" i="1"/>
  <c r="EP87" i="1"/>
  <c r="EO87" i="1"/>
  <c r="EN87" i="1"/>
  <c r="EM87" i="1"/>
  <c r="EL87" i="1"/>
  <c r="EJ87" i="1"/>
  <c r="EY87" i="1" s="1"/>
  <c r="EI87" i="1"/>
  <c r="EQ89" i="1"/>
  <c r="FE89" i="1" s="1"/>
  <c r="EM89" i="1"/>
  <c r="EW89" i="1" s="1"/>
  <c r="EW129" i="1"/>
  <c r="EX153" i="1"/>
  <c r="EW153" i="1"/>
  <c r="FD64" i="1"/>
  <c r="FF71" i="1"/>
  <c r="BB76" i="1"/>
  <c r="ET76" i="1" s="1"/>
  <c r="EZ78" i="1"/>
  <c r="FD115" i="1"/>
  <c r="EU127" i="1"/>
  <c r="EV127" i="1" s="1"/>
  <c r="EZ173" i="1"/>
  <c r="EY173" i="1"/>
  <c r="FF183" i="1"/>
  <c r="FE183" i="1"/>
  <c r="BB22" i="1"/>
  <c r="ET22" i="1" s="1"/>
  <c r="BB30" i="1"/>
  <c r="ET30" i="1" s="1"/>
  <c r="HU50" i="1"/>
  <c r="GR50" i="1"/>
  <c r="GF50" i="1"/>
  <c r="FK50" i="1"/>
  <c r="ES50" i="1"/>
  <c r="EU50" i="1" s="1"/>
  <c r="EV50" i="1" s="1"/>
  <c r="BS50" i="1"/>
  <c r="FF64" i="1"/>
  <c r="FD73" i="1"/>
  <c r="EZ80" i="1"/>
  <c r="EQ92" i="1"/>
  <c r="EP92" i="1"/>
  <c r="EO92" i="1"/>
  <c r="EN92" i="1"/>
  <c r="EM92" i="1"/>
  <c r="EL92" i="1"/>
  <c r="EJ92" i="1"/>
  <c r="EY92" i="1" s="1"/>
  <c r="EI92" i="1"/>
  <c r="EJ103" i="1"/>
  <c r="GR130" i="1"/>
  <c r="GF130" i="1"/>
  <c r="BS130" i="1"/>
  <c r="FR130" i="1"/>
  <c r="FP130" i="1"/>
  <c r="HU130" i="1"/>
  <c r="ES130" i="1"/>
  <c r="BB130" i="1"/>
  <c r="ET130" i="1" s="1"/>
  <c r="FM130" i="1"/>
  <c r="GR127" i="1"/>
  <c r="GF127" i="1"/>
  <c r="BS127" i="1"/>
  <c r="FR127" i="1"/>
  <c r="FP127" i="1"/>
  <c r="HU127" i="1"/>
  <c r="ES127" i="1"/>
  <c r="BB127" i="1"/>
  <c r="ET127" i="1" s="1"/>
  <c r="EZ105" i="1"/>
  <c r="EX125" i="1"/>
  <c r="EW125" i="1"/>
  <c r="FK47" i="1"/>
  <c r="ES47" i="1"/>
  <c r="BS47" i="1"/>
  <c r="FB81" i="1"/>
  <c r="EZ87" i="1"/>
  <c r="FF91" i="1"/>
  <c r="FE91" i="1"/>
  <c r="EZ113" i="1"/>
  <c r="EM114" i="1"/>
  <c r="GF124" i="1"/>
  <c r="HU124" i="1"/>
  <c r="FR124" i="1"/>
  <c r="FP124" i="1"/>
  <c r="BS124" i="1"/>
  <c r="GR124" i="1"/>
  <c r="ES124" i="1"/>
  <c r="FM124" i="1"/>
  <c r="GK124" i="1"/>
  <c r="GY124" i="1" s="1"/>
  <c r="EW192" i="1"/>
  <c r="FP206" i="1"/>
  <c r="FK206" i="1"/>
  <c r="HU206" i="1"/>
  <c r="GF206" i="1"/>
  <c r="BS206" i="1"/>
  <c r="FR206" i="1"/>
  <c r="ES206" i="1"/>
  <c r="EX81" i="1"/>
  <c r="EW81" i="1"/>
  <c r="EX93" i="1"/>
  <c r="FD96" i="1"/>
  <c r="FC96" i="1"/>
  <c r="EQ103" i="1"/>
  <c r="EP103" i="1"/>
  <c r="EM103" i="1"/>
  <c r="EL103" i="1"/>
  <c r="BB124" i="1"/>
  <c r="ET124" i="1" s="1"/>
  <c r="FC125" i="1"/>
  <c r="FB126" i="1"/>
  <c r="EZ128" i="1"/>
  <c r="EY128" i="1"/>
  <c r="EZ182" i="1"/>
  <c r="EY182" i="1"/>
  <c r="BB206" i="1"/>
  <c r="ET206" i="1" s="1"/>
  <c r="EZ215" i="1"/>
  <c r="EI7" i="1"/>
  <c r="ES11" i="1"/>
  <c r="ES23" i="1"/>
  <c r="FF62" i="1"/>
  <c r="FE62" i="1"/>
  <c r="FB67" i="1"/>
  <c r="FF69" i="1"/>
  <c r="EZ92" i="1"/>
  <c r="FD111" i="1"/>
  <c r="EO113" i="1"/>
  <c r="EX116" i="1"/>
  <c r="FD119" i="1"/>
  <c r="FD127" i="1"/>
  <c r="FB283" i="1"/>
  <c r="EU283" i="1"/>
  <c r="EV283" i="1" s="1"/>
  <c r="FB451" i="1"/>
  <c r="ES16" i="1"/>
  <c r="BS19" i="1"/>
  <c r="ES45" i="1"/>
  <c r="EU47" i="1"/>
  <c r="EV47" i="1" s="1"/>
  <c r="HU61" i="1"/>
  <c r="GR61" i="1"/>
  <c r="GF61" i="1"/>
  <c r="FK61" i="1"/>
  <c r="ES61" i="1"/>
  <c r="BS61" i="1"/>
  <c r="BB61" i="1"/>
  <c r="ET61" i="1" s="1"/>
  <c r="FF79" i="1"/>
  <c r="FE79" i="1"/>
  <c r="FD93" i="1"/>
  <c r="FD100" i="1"/>
  <c r="FF119" i="1"/>
  <c r="FB129" i="1"/>
  <c r="FR138" i="1"/>
  <c r="HU138" i="1"/>
  <c r="FP138" i="1"/>
  <c r="BS138" i="1"/>
  <c r="ES138" i="1"/>
  <c r="FM138" i="1"/>
  <c r="FK138" i="1"/>
  <c r="BB138" i="1"/>
  <c r="ET138" i="1" s="1"/>
  <c r="GR138" i="1"/>
  <c r="GF138" i="1"/>
  <c r="FP191" i="1"/>
  <c r="HU191" i="1"/>
  <c r="FK191" i="1"/>
  <c r="GR191" i="1"/>
  <c r="GF191" i="1"/>
  <c r="FR191" i="1"/>
  <c r="BS191" i="1"/>
  <c r="BB191" i="1"/>
  <c r="ET191" i="1" s="1"/>
  <c r="EO71" i="1"/>
  <c r="FF76" i="1"/>
  <c r="FE76" i="1"/>
  <c r="FK79" i="1"/>
  <c r="EQ83" i="1"/>
  <c r="EP83" i="1"/>
  <c r="FC83" i="1" s="1"/>
  <c r="EO83" i="1"/>
  <c r="EN83" i="1"/>
  <c r="EM83" i="1"/>
  <c r="EW83" i="1" s="1"/>
  <c r="EL83" i="1"/>
  <c r="EK83" i="1"/>
  <c r="EJ83" i="1"/>
  <c r="EY83" i="1" s="1"/>
  <c r="EI83" i="1"/>
  <c r="FD97" i="1"/>
  <c r="EK111" i="1"/>
  <c r="EJ111" i="1"/>
  <c r="EY111" i="1" s="1"/>
  <c r="EQ111" i="1"/>
  <c r="FD112" i="1"/>
  <c r="EU130" i="1"/>
  <c r="EV130" i="1" s="1"/>
  <c r="BB11" i="1"/>
  <c r="ET11" i="1" s="1"/>
  <c r="FA78" i="1"/>
  <c r="FD86" i="1"/>
  <c r="EN114" i="1"/>
  <c r="EM115" i="1"/>
  <c r="EQ122" i="1"/>
  <c r="EP122" i="1"/>
  <c r="FC122" i="1" s="1"/>
  <c r="EO122" i="1"/>
  <c r="EN122" i="1"/>
  <c r="EM122" i="1"/>
  <c r="EW122" i="1" s="1"/>
  <c r="EL122" i="1"/>
  <c r="EK122" i="1"/>
  <c r="EJ122" i="1"/>
  <c r="EY122" i="1" s="1"/>
  <c r="EI122" i="1"/>
  <c r="FK124" i="1"/>
  <c r="FR210" i="1"/>
  <c r="FP210" i="1"/>
  <c r="FK210" i="1"/>
  <c r="BS210" i="1"/>
  <c r="HU210" i="1"/>
  <c r="GF210" i="1"/>
  <c r="BB210" i="1"/>
  <c r="ET210" i="1" s="1"/>
  <c r="BB12" i="1"/>
  <c r="ET12" i="1" s="1"/>
  <c r="BB24" i="1"/>
  <c r="ET24" i="1" s="1"/>
  <c r="ES36" i="1"/>
  <c r="EU36" i="1" s="1"/>
  <c r="EV36" i="1" s="1"/>
  <c r="BB37" i="1"/>
  <c r="ET37" i="1" s="1"/>
  <c r="FA58" i="1"/>
  <c r="FC65" i="1"/>
  <c r="EQ72" i="1"/>
  <c r="EP72" i="1"/>
  <c r="FC72" i="1" s="1"/>
  <c r="EN72" i="1"/>
  <c r="EL72" i="1"/>
  <c r="EK72" i="1"/>
  <c r="FA72" i="1" s="1"/>
  <c r="EI72" i="1"/>
  <c r="FF80" i="1"/>
  <c r="EZ89" i="1"/>
  <c r="EK112" i="1"/>
  <c r="EJ112" i="1"/>
  <c r="EY112" i="1" s="1"/>
  <c r="EQ112" i="1"/>
  <c r="FD113" i="1"/>
  <c r="EO114" i="1"/>
  <c r="FF123" i="1"/>
  <c r="FF127" i="1"/>
  <c r="FE127" i="1"/>
  <c r="EZ132" i="1"/>
  <c r="EY132" i="1"/>
  <c r="EX167" i="1"/>
  <c r="EW167" i="1"/>
  <c r="EX89" i="1"/>
  <c r="BB45" i="1"/>
  <c r="ET45" i="1" s="1"/>
  <c r="BS9" i="1"/>
  <c r="FK51" i="1"/>
  <c r="ES51" i="1"/>
  <c r="EU51" i="1" s="1"/>
  <c r="EV51" i="1" s="1"/>
  <c r="BS51" i="1"/>
  <c r="GF56" i="1"/>
  <c r="FK56" i="1"/>
  <c r="BS56" i="1"/>
  <c r="ES56" i="1"/>
  <c r="GR56" i="1"/>
  <c r="FB58" i="1"/>
  <c r="FD76" i="1"/>
  <c r="FP76" i="1"/>
  <c r="EZ83" i="1"/>
  <c r="FR88" i="1"/>
  <c r="FP88" i="1"/>
  <c r="FK88" i="1"/>
  <c r="HU88" i="1"/>
  <c r="GR88" i="1"/>
  <c r="GF88" i="1"/>
  <c r="BS88" i="1"/>
  <c r="FF94" i="1"/>
  <c r="FE94" i="1"/>
  <c r="FD95" i="1"/>
  <c r="EU120" i="1"/>
  <c r="EV120" i="1" s="1"/>
  <c r="FD121" i="1"/>
  <c r="EX132" i="1"/>
  <c r="EW132" i="1"/>
  <c r="HU54" i="1"/>
  <c r="GR54" i="1"/>
  <c r="GF54" i="1"/>
  <c r="FK54" i="1"/>
  <c r="ES54" i="1"/>
  <c r="EU54" i="1" s="1"/>
  <c r="EV54" i="1" s="1"/>
  <c r="BB54" i="1"/>
  <c r="ET54" i="1" s="1"/>
  <c r="FD69" i="1"/>
  <c r="FC69" i="1"/>
  <c r="FF70" i="1"/>
  <c r="FD85" i="1"/>
  <c r="FF88" i="1"/>
  <c r="FE88" i="1"/>
  <c r="FF95" i="1"/>
  <c r="EI103" i="1"/>
  <c r="EL113" i="1"/>
  <c r="EK113" i="1"/>
  <c r="EJ113" i="1"/>
  <c r="EY113" i="1" s="1"/>
  <c r="EQ113" i="1"/>
  <c r="EZ122" i="1"/>
  <c r="FK127" i="1"/>
  <c r="FD130" i="1"/>
  <c r="ES73" i="1"/>
  <c r="EU73" i="1" s="1"/>
  <c r="EV73" i="1" s="1"/>
  <c r="GF74" i="1"/>
  <c r="EL84" i="1"/>
  <c r="GR111" i="1"/>
  <c r="GR112" i="1"/>
  <c r="GR113" i="1"/>
  <c r="FE125" i="1"/>
  <c r="EY136" i="1"/>
  <c r="FD169" i="1"/>
  <c r="FC169" i="1"/>
  <c r="FD246" i="1"/>
  <c r="FC246" i="1"/>
  <c r="FK48" i="1"/>
  <c r="ES49" i="1"/>
  <c r="EU49" i="1" s="1"/>
  <c r="EV49" i="1" s="1"/>
  <c r="HU57" i="1"/>
  <c r="GF58" i="1"/>
  <c r="BB66" i="1"/>
  <c r="ET66" i="1" s="1"/>
  <c r="BS68" i="1"/>
  <c r="GF68" i="1"/>
  <c r="BS72" i="1"/>
  <c r="BB74" i="1"/>
  <c r="ET74" i="1" s="1"/>
  <c r="GR74" i="1"/>
  <c r="BS75" i="1"/>
  <c r="EU76" i="1"/>
  <c r="EV76" i="1" s="1"/>
  <c r="EI77" i="1"/>
  <c r="EM78" i="1"/>
  <c r="EW78" i="1" s="1"/>
  <c r="GR78" i="1"/>
  <c r="EO81" i="1"/>
  <c r="EM84" i="1"/>
  <c r="EW84" i="1" s="1"/>
  <c r="EJ85" i="1"/>
  <c r="EN89" i="1"/>
  <c r="FK89" i="1"/>
  <c r="EL90" i="1"/>
  <c r="EL94" i="1"/>
  <c r="EK95" i="1"/>
  <c r="FA95" i="1" s="1"/>
  <c r="HU97" i="1"/>
  <c r="HU100" i="1"/>
  <c r="HU105" i="1"/>
  <c r="BB111" i="1"/>
  <c r="ET111" i="1" s="1"/>
  <c r="ES111" i="1"/>
  <c r="EU111" i="1" s="1"/>
  <c r="EV111" i="1" s="1"/>
  <c r="FP111" i="1"/>
  <c r="BB112" i="1"/>
  <c r="ET112" i="1" s="1"/>
  <c r="ES112" i="1"/>
  <c r="EU112" i="1" s="1"/>
  <c r="EV112" i="1" s="1"/>
  <c r="FP112" i="1"/>
  <c r="BB113" i="1"/>
  <c r="ET113" i="1" s="1"/>
  <c r="ES113" i="1"/>
  <c r="EU113" i="1" s="1"/>
  <c r="EV113" i="1" s="1"/>
  <c r="FP113" i="1"/>
  <c r="EQ114" i="1"/>
  <c r="FE114" i="1" s="1"/>
  <c r="GR114" i="1"/>
  <c r="EQ115" i="1"/>
  <c r="FE115" i="1" s="1"/>
  <c r="GR115" i="1"/>
  <c r="EP116" i="1"/>
  <c r="FC116" i="1" s="1"/>
  <c r="EK117" i="1"/>
  <c r="EK118" i="1"/>
  <c r="FA118" i="1" s="1"/>
  <c r="EK119" i="1"/>
  <c r="FA119" i="1" s="1"/>
  <c r="FD132" i="1"/>
  <c r="FD133" i="1"/>
  <c r="FE141" i="1"/>
  <c r="EW143" i="1"/>
  <c r="EU161" i="1"/>
  <c r="EV161" i="1" s="1"/>
  <c r="FB161" i="1"/>
  <c r="EZ174" i="1"/>
  <c r="EY174" i="1"/>
  <c r="FF178" i="1"/>
  <c r="FE178" i="1"/>
  <c r="FP205" i="1"/>
  <c r="FK205" i="1"/>
  <c r="HU205" i="1"/>
  <c r="GF205" i="1"/>
  <c r="BS205" i="1"/>
  <c r="FF246" i="1"/>
  <c r="FE246" i="1"/>
  <c r="BB46" i="1"/>
  <c r="ET46" i="1" s="1"/>
  <c r="FK52" i="1"/>
  <c r="GR58" i="1"/>
  <c r="FA60" i="1"/>
  <c r="FK62" i="1"/>
  <c r="FK66" i="1"/>
  <c r="GR67" i="1"/>
  <c r="EK70" i="1"/>
  <c r="FA70" i="1" s="1"/>
  <c r="FK70" i="1"/>
  <c r="GF71" i="1"/>
  <c r="FP72" i="1"/>
  <c r="GR75" i="1"/>
  <c r="EJ77" i="1"/>
  <c r="EY77" i="1" s="1"/>
  <c r="EN78" i="1"/>
  <c r="EU79" i="1"/>
  <c r="EV79" i="1" s="1"/>
  <c r="EI80" i="1"/>
  <c r="EP81" i="1"/>
  <c r="FK81" i="1"/>
  <c r="HU81" i="1"/>
  <c r="HU82" i="1"/>
  <c r="EN84" i="1"/>
  <c r="FK84" i="1"/>
  <c r="EL85" i="1"/>
  <c r="HU85" i="1"/>
  <c r="EI86" i="1"/>
  <c r="GR87" i="1"/>
  <c r="BB89" i="1"/>
  <c r="ET89" i="1" s="1"/>
  <c r="EO89" i="1"/>
  <c r="EM90" i="1"/>
  <c r="EW90" i="1" s="1"/>
  <c r="EJ91" i="1"/>
  <c r="EY91" i="1" s="1"/>
  <c r="EM94" i="1"/>
  <c r="EW94" i="1" s="1"/>
  <c r="EL95" i="1"/>
  <c r="EJ97" i="1"/>
  <c r="EY97" i="1" s="1"/>
  <c r="EI98" i="1"/>
  <c r="EI99" i="1"/>
  <c r="EJ100" i="1"/>
  <c r="EY100" i="1" s="1"/>
  <c r="EI101" i="1"/>
  <c r="EN103" i="1"/>
  <c r="EJ104" i="1"/>
  <c r="EY104" i="1" s="1"/>
  <c r="EJ105" i="1"/>
  <c r="EY105" i="1" s="1"/>
  <c r="EI106" i="1"/>
  <c r="EI107" i="1"/>
  <c r="EI108" i="1"/>
  <c r="EI109" i="1"/>
  <c r="HU109" i="1"/>
  <c r="FR111" i="1"/>
  <c r="FR112" i="1"/>
  <c r="FR113" i="1"/>
  <c r="BB114" i="1"/>
  <c r="ET114" i="1" s="1"/>
  <c r="ES114" i="1"/>
  <c r="EU114" i="1" s="1"/>
  <c r="EV114" i="1" s="1"/>
  <c r="FP114" i="1"/>
  <c r="BB115" i="1"/>
  <c r="ET115" i="1" s="1"/>
  <c r="ES115" i="1"/>
  <c r="EU115" i="1" s="1"/>
  <c r="EV115" i="1" s="1"/>
  <c r="FP115" i="1"/>
  <c r="EQ116" i="1"/>
  <c r="FE116" i="1" s="1"/>
  <c r="GR116" i="1"/>
  <c r="EL117" i="1"/>
  <c r="EL118" i="1"/>
  <c r="EL119" i="1"/>
  <c r="GF119" i="1"/>
  <c r="EK120" i="1"/>
  <c r="FA120" i="1" s="1"/>
  <c r="EJ121" i="1"/>
  <c r="EY121" i="1" s="1"/>
  <c r="HU121" i="1"/>
  <c r="FK125" i="1"/>
  <c r="FA128" i="1"/>
  <c r="FF140" i="1"/>
  <c r="FE140" i="1"/>
  <c r="EU156" i="1"/>
  <c r="EV156" i="1" s="1"/>
  <c r="EY156" i="1"/>
  <c r="EU157" i="1"/>
  <c r="EV157" i="1" s="1"/>
  <c r="FD176" i="1"/>
  <c r="FC176" i="1"/>
  <c r="BB205" i="1"/>
  <c r="ET205" i="1" s="1"/>
  <c r="FA235" i="1"/>
  <c r="FB235" i="1"/>
  <c r="BB55" i="1"/>
  <c r="ET55" i="1" s="1"/>
  <c r="HU58" i="1"/>
  <c r="GF59" i="1"/>
  <c r="GF62" i="1"/>
  <c r="GF66" i="1"/>
  <c r="ES67" i="1"/>
  <c r="EU67" i="1" s="1"/>
  <c r="EV67" i="1" s="1"/>
  <c r="EL70" i="1"/>
  <c r="GR71" i="1"/>
  <c r="FR72" i="1"/>
  <c r="GF73" i="1"/>
  <c r="EK77" i="1"/>
  <c r="FA77" i="1" s="1"/>
  <c r="GF77" i="1"/>
  <c r="EO78" i="1"/>
  <c r="EJ80" i="1"/>
  <c r="EY80" i="1" s="1"/>
  <c r="FA80" i="1"/>
  <c r="GF80" i="1"/>
  <c r="EQ81" i="1"/>
  <c r="FE81" i="1" s="1"/>
  <c r="EM85" i="1"/>
  <c r="EW85" i="1" s="1"/>
  <c r="EJ86" i="1"/>
  <c r="EY86" i="1" s="1"/>
  <c r="HU86" i="1"/>
  <c r="EP89" i="1"/>
  <c r="FP89" i="1"/>
  <c r="FK90" i="1"/>
  <c r="EL91" i="1"/>
  <c r="HU91" i="1"/>
  <c r="EN94" i="1"/>
  <c r="GK94" i="1"/>
  <c r="GY94" i="1" s="1"/>
  <c r="EM95" i="1"/>
  <c r="EW95" i="1" s="1"/>
  <c r="EI96" i="1"/>
  <c r="EK97" i="1"/>
  <c r="FA97" i="1" s="1"/>
  <c r="GF97" i="1"/>
  <c r="EJ98" i="1"/>
  <c r="EY98" i="1" s="1"/>
  <c r="FA98" i="1"/>
  <c r="EJ99" i="1"/>
  <c r="EY99" i="1" s="1"/>
  <c r="FA99" i="1"/>
  <c r="EK100" i="1"/>
  <c r="FA100" i="1" s="1"/>
  <c r="FB100" i="1"/>
  <c r="GF100" i="1"/>
  <c r="EJ101" i="1"/>
  <c r="EY101" i="1" s="1"/>
  <c r="FA101" i="1"/>
  <c r="EO103" i="1"/>
  <c r="HU103" i="1"/>
  <c r="EK104" i="1"/>
  <c r="FA104" i="1" s="1"/>
  <c r="FB104" i="1"/>
  <c r="GF104" i="1"/>
  <c r="EK105" i="1"/>
  <c r="FA105" i="1" s="1"/>
  <c r="FB105" i="1"/>
  <c r="GF105" i="1"/>
  <c r="EJ106" i="1"/>
  <c r="EY106" i="1" s="1"/>
  <c r="FA106" i="1"/>
  <c r="EJ107" i="1"/>
  <c r="EY107" i="1" s="1"/>
  <c r="FA107" i="1"/>
  <c r="EJ108" i="1"/>
  <c r="EY108" i="1" s="1"/>
  <c r="FA108" i="1"/>
  <c r="EJ109" i="1"/>
  <c r="EY109" i="1" s="1"/>
  <c r="FA109" i="1"/>
  <c r="FR114" i="1"/>
  <c r="FR115" i="1"/>
  <c r="BB116" i="1"/>
  <c r="ET116" i="1" s="1"/>
  <c r="ES116" i="1"/>
  <c r="EU116" i="1" s="1"/>
  <c r="EV116" i="1" s="1"/>
  <c r="FP116" i="1"/>
  <c r="EM117" i="1"/>
  <c r="EW117" i="1" s="1"/>
  <c r="EM118" i="1"/>
  <c r="EW118" i="1" s="1"/>
  <c r="EM119" i="1"/>
  <c r="EW119" i="1" s="1"/>
  <c r="EL120" i="1"/>
  <c r="EK121" i="1"/>
  <c r="FA121" i="1" s="1"/>
  <c r="EU124" i="1"/>
  <c r="EV124" i="1" s="1"/>
  <c r="BB125" i="1"/>
  <c r="ET125" i="1" s="1"/>
  <c r="FK126" i="1"/>
  <c r="FB128" i="1"/>
  <c r="FK129" i="1"/>
  <c r="EZ135" i="1"/>
  <c r="EZ138" i="1"/>
  <c r="EY143" i="1"/>
  <c r="EZ145" i="1"/>
  <c r="FB146" i="1"/>
  <c r="FA146" i="1"/>
  <c r="FD148" i="1"/>
  <c r="FK155" i="1"/>
  <c r="GR155" i="1"/>
  <c r="GF155" i="1"/>
  <c r="BS155" i="1"/>
  <c r="FC159" i="1"/>
  <c r="FA161" i="1"/>
  <c r="GR162" i="1"/>
  <c r="GF162" i="1"/>
  <c r="BS162" i="1"/>
  <c r="FR162" i="1"/>
  <c r="ES162" i="1"/>
  <c r="GR169" i="1"/>
  <c r="GF169" i="1"/>
  <c r="BS169" i="1"/>
  <c r="HU169" i="1"/>
  <c r="FP169" i="1"/>
  <c r="ES169" i="1"/>
  <c r="BB169" i="1"/>
  <c r="ET169" i="1" s="1"/>
  <c r="EZ170" i="1"/>
  <c r="EX174" i="1"/>
  <c r="EW174" i="1"/>
  <c r="EW179" i="1"/>
  <c r="FE185" i="1"/>
  <c r="EW193" i="1"/>
  <c r="EQ218" i="1"/>
  <c r="EP218" i="1"/>
  <c r="FC218" i="1" s="1"/>
  <c r="EO218" i="1"/>
  <c r="EN218" i="1"/>
  <c r="EM218" i="1"/>
  <c r="EL218" i="1"/>
  <c r="EK218" i="1"/>
  <c r="EJ218" i="1"/>
  <c r="EY218" i="1" s="1"/>
  <c r="EI218" i="1"/>
  <c r="FB299" i="1"/>
  <c r="FA299" i="1"/>
  <c r="GR62" i="1"/>
  <c r="BS66" i="1"/>
  <c r="GR66" i="1"/>
  <c r="EP84" i="1"/>
  <c r="EO94" i="1"/>
  <c r="BS111" i="1"/>
  <c r="BS112" i="1"/>
  <c r="BS113" i="1"/>
  <c r="FM126" i="1"/>
  <c r="FA131" i="1"/>
  <c r="EU138" i="1"/>
  <c r="EV138" i="1" s="1"/>
  <c r="HU140" i="1"/>
  <c r="FP140" i="1"/>
  <c r="ES140" i="1"/>
  <c r="EU140" i="1" s="1"/>
  <c r="EV140" i="1" s="1"/>
  <c r="BB140" i="1"/>
  <c r="ET140" i="1" s="1"/>
  <c r="FK140" i="1"/>
  <c r="GR140" i="1"/>
  <c r="GF140" i="1"/>
  <c r="EU145" i="1"/>
  <c r="EV145" i="1" s="1"/>
  <c r="FB145" i="1"/>
  <c r="FR171" i="1"/>
  <c r="FP171" i="1"/>
  <c r="FK171" i="1"/>
  <c r="HU171" i="1"/>
  <c r="BS171" i="1"/>
  <c r="BB171" i="1"/>
  <c r="ET171" i="1" s="1"/>
  <c r="FA173" i="1"/>
  <c r="EZ193" i="1"/>
  <c r="EY193" i="1"/>
  <c r="FF220" i="1"/>
  <c r="ES224" i="1"/>
  <c r="EU224" i="1" s="1"/>
  <c r="EV224" i="1" s="1"/>
  <c r="FR224" i="1"/>
  <c r="FP224" i="1"/>
  <c r="FK224" i="1"/>
  <c r="BS224" i="1"/>
  <c r="HU224" i="1"/>
  <c r="EQ224" i="1"/>
  <c r="FE224" i="1" s="1"/>
  <c r="EL224" i="1"/>
  <c r="EK224" i="1"/>
  <c r="EJ224" i="1"/>
  <c r="EI224" i="1"/>
  <c r="EQ230" i="1"/>
  <c r="FE230" i="1" s="1"/>
  <c r="FR243" i="1"/>
  <c r="FP243" i="1"/>
  <c r="ES243" i="1"/>
  <c r="EU243" i="1" s="1"/>
  <c r="EV243" i="1" s="1"/>
  <c r="BS243" i="1"/>
  <c r="FK243" i="1"/>
  <c r="HU243" i="1"/>
  <c r="BB243" i="1"/>
  <c r="ET243" i="1" s="1"/>
  <c r="GF243" i="1"/>
  <c r="FD267" i="1"/>
  <c r="FC267" i="1"/>
  <c r="FB296" i="1"/>
  <c r="FA296" i="1"/>
  <c r="BB62" i="1"/>
  <c r="ET62" i="1" s="1"/>
  <c r="HU62" i="1"/>
  <c r="BB65" i="1"/>
  <c r="ET65" i="1" s="1"/>
  <c r="HU66" i="1"/>
  <c r="BB73" i="1"/>
  <c r="ET73" i="1" s="1"/>
  <c r="GR73" i="1"/>
  <c r="EP90" i="1"/>
  <c r="EO95" i="1"/>
  <c r="EK96" i="1"/>
  <c r="FA96" i="1" s="1"/>
  <c r="EO118" i="1"/>
  <c r="EO119" i="1"/>
  <c r="EI123" i="1"/>
  <c r="BB126" i="1"/>
  <c r="ET126" i="1" s="1"/>
  <c r="ES126" i="1"/>
  <c r="EU126" i="1" s="1"/>
  <c r="EV126" i="1" s="1"/>
  <c r="GR128" i="1"/>
  <c r="EY137" i="1"/>
  <c r="EW146" i="1"/>
  <c r="FE169" i="1"/>
  <c r="GR176" i="1"/>
  <c r="GF176" i="1"/>
  <c r="BS176" i="1"/>
  <c r="HU176" i="1"/>
  <c r="FP176" i="1"/>
  <c r="ES176" i="1"/>
  <c r="BB176" i="1"/>
  <c r="ET176" i="1" s="1"/>
  <c r="HU178" i="1"/>
  <c r="FK178" i="1"/>
  <c r="GR178" i="1"/>
  <c r="GF178" i="1"/>
  <c r="BS178" i="1"/>
  <c r="BB178" i="1"/>
  <c r="ET178" i="1" s="1"/>
  <c r="FE192" i="1"/>
  <c r="FB193" i="1"/>
  <c r="EY199" i="1"/>
  <c r="EZ219" i="1"/>
  <c r="BB224" i="1"/>
  <c r="ET224" i="1" s="1"/>
  <c r="GX295" i="1"/>
  <c r="GT295" i="1"/>
  <c r="GV295" i="1" s="1"/>
  <c r="HW295" i="1"/>
  <c r="GF49" i="1"/>
  <c r="GF60" i="1"/>
  <c r="EU61" i="1"/>
  <c r="EV61" i="1" s="1"/>
  <c r="EU63" i="1"/>
  <c r="EV63" i="1" s="1"/>
  <c r="FK65" i="1"/>
  <c r="HU67" i="1"/>
  <c r="GR68" i="1"/>
  <c r="HU71" i="1"/>
  <c r="ES72" i="1"/>
  <c r="HU74" i="1"/>
  <c r="EN77" i="1"/>
  <c r="BB78" i="1"/>
  <c r="ET78" i="1" s="1"/>
  <c r="ES78" i="1"/>
  <c r="EU78" i="1" s="1"/>
  <c r="EV78" i="1" s="1"/>
  <c r="FP78" i="1"/>
  <c r="HU78" i="1"/>
  <c r="ES84" i="1"/>
  <c r="EU84" i="1" s="1"/>
  <c r="EV84" i="1" s="1"/>
  <c r="EI88" i="1"/>
  <c r="GR94" i="1"/>
  <c r="EL96" i="1"/>
  <c r="GK97" i="1"/>
  <c r="GY97" i="1" s="1"/>
  <c r="GK100" i="1"/>
  <c r="GY100" i="1" s="1"/>
  <c r="GK104" i="1"/>
  <c r="GY104" i="1" s="1"/>
  <c r="GK105" i="1"/>
  <c r="GY105" i="1" s="1"/>
  <c r="EP117" i="1"/>
  <c r="FC117" i="1" s="1"/>
  <c r="EO120" i="1"/>
  <c r="EJ123" i="1"/>
  <c r="EU125" i="1"/>
  <c r="EV125" i="1" s="1"/>
  <c r="FP126" i="1"/>
  <c r="HU126" i="1"/>
  <c r="EY127" i="1"/>
  <c r="EY130" i="1"/>
  <c r="GF131" i="1"/>
  <c r="GR142" i="1"/>
  <c r="BS142" i="1"/>
  <c r="FP142" i="1"/>
  <c r="ES142" i="1"/>
  <c r="EU142" i="1" s="1"/>
  <c r="EV142" i="1" s="1"/>
  <c r="BB142" i="1"/>
  <c r="ET142" i="1" s="1"/>
  <c r="EU163" i="1"/>
  <c r="EV163" i="1" s="1"/>
  <c r="FB163" i="1"/>
  <c r="FA163" i="1"/>
  <c r="EW173" i="1"/>
  <c r="FP178" i="1"/>
  <c r="FD197" i="1"/>
  <c r="FC197" i="1"/>
  <c r="EY200" i="1"/>
  <c r="ES217" i="1"/>
  <c r="EU217" i="1" s="1"/>
  <c r="EV217" i="1" s="1"/>
  <c r="FR217" i="1"/>
  <c r="FP217" i="1"/>
  <c r="FK217" i="1"/>
  <c r="BS217" i="1"/>
  <c r="HU217" i="1"/>
  <c r="EQ223" i="1"/>
  <c r="FE223" i="1" s="1"/>
  <c r="EL223" i="1"/>
  <c r="EK223" i="1"/>
  <c r="FA223" i="1" s="1"/>
  <c r="EJ223" i="1"/>
  <c r="EY223" i="1" s="1"/>
  <c r="EI223" i="1"/>
  <c r="EU232" i="1"/>
  <c r="EV232" i="1" s="1"/>
  <c r="FB232" i="1"/>
  <c r="ES42" i="1"/>
  <c r="BB49" i="1"/>
  <c r="ET49" i="1" s="1"/>
  <c r="GR49" i="1"/>
  <c r="FK53" i="1"/>
  <c r="BB57" i="1"/>
  <c r="ET57" i="1" s="1"/>
  <c r="GR60" i="1"/>
  <c r="GF65" i="1"/>
  <c r="ES68" i="1"/>
  <c r="EU68" i="1" s="1"/>
  <c r="EV68" i="1" s="1"/>
  <c r="GF70" i="1"/>
  <c r="EK74" i="1"/>
  <c r="FA74" i="1" s="1"/>
  <c r="FK74" i="1"/>
  <c r="EI75" i="1"/>
  <c r="HU75" i="1"/>
  <c r="EJ76" i="1"/>
  <c r="EY76" i="1" s="1"/>
  <c r="EO77" i="1"/>
  <c r="FR78" i="1"/>
  <c r="EI79" i="1"/>
  <c r="EN80" i="1"/>
  <c r="BS81" i="1"/>
  <c r="EI82" i="1"/>
  <c r="GR83" i="1"/>
  <c r="BB84" i="1"/>
  <c r="ET84" i="1" s="1"/>
  <c r="FR85" i="1"/>
  <c r="EO86" i="1"/>
  <c r="FK87" i="1"/>
  <c r="EJ88" i="1"/>
  <c r="EY88" i="1" s="1"/>
  <c r="ES90" i="1"/>
  <c r="EU90" i="1" s="1"/>
  <c r="EV90" i="1" s="1"/>
  <c r="EP91" i="1"/>
  <c r="FC91" i="1" s="1"/>
  <c r="FP91" i="1"/>
  <c r="FK92" i="1"/>
  <c r="BB94" i="1"/>
  <c r="ET94" i="1" s="1"/>
  <c r="ES94" i="1"/>
  <c r="EU94" i="1" s="1"/>
  <c r="EV94" i="1" s="1"/>
  <c r="FP94" i="1"/>
  <c r="GR95" i="1"/>
  <c r="EM96" i="1"/>
  <c r="EW96" i="1" s="1"/>
  <c r="FE98" i="1"/>
  <c r="GK98" i="1"/>
  <c r="GY98" i="1" s="1"/>
  <c r="FE99" i="1"/>
  <c r="GK99" i="1"/>
  <c r="GY99" i="1" s="1"/>
  <c r="FE101" i="1"/>
  <c r="GK101" i="1"/>
  <c r="GY101" i="1" s="1"/>
  <c r="EO104" i="1"/>
  <c r="EO105" i="1"/>
  <c r="GK106" i="1"/>
  <c r="GY106" i="1" s="1"/>
  <c r="GK107" i="1"/>
  <c r="GY107" i="1" s="1"/>
  <c r="GK108" i="1"/>
  <c r="GY108" i="1" s="1"/>
  <c r="GK109" i="1"/>
  <c r="GY109" i="1" s="1"/>
  <c r="EI110" i="1"/>
  <c r="HU111" i="1"/>
  <c r="HU112" i="1"/>
  <c r="GR118" i="1"/>
  <c r="FM119" i="1"/>
  <c r="GK121" i="1"/>
  <c r="GY121" i="1" s="1"/>
  <c r="EK123" i="1"/>
  <c r="FA123" i="1" s="1"/>
  <c r="FR126" i="1"/>
  <c r="GR131" i="1"/>
  <c r="EX135" i="1"/>
  <c r="BS140" i="1"/>
  <c r="FM140" i="1"/>
  <c r="EU143" i="1"/>
  <c r="EV143" i="1" s="1"/>
  <c r="FE144" i="1"/>
  <c r="FB147" i="1"/>
  <c r="FF148" i="1"/>
  <c r="FE148" i="1"/>
  <c r="FB149" i="1"/>
  <c r="FR164" i="1"/>
  <c r="FP164" i="1"/>
  <c r="HU164" i="1"/>
  <c r="FK164" i="1"/>
  <c r="GR164" i="1"/>
  <c r="BS164" i="1"/>
  <c r="FR178" i="1"/>
  <c r="FB181" i="1"/>
  <c r="FF197" i="1"/>
  <c r="FE197" i="1"/>
  <c r="EX204" i="1"/>
  <c r="FK208" i="1"/>
  <c r="HU208" i="1"/>
  <c r="GF208" i="1"/>
  <c r="BS208" i="1"/>
  <c r="FE209" i="1"/>
  <c r="FB217" i="1"/>
  <c r="FA217" i="1"/>
  <c r="EZ218" i="1"/>
  <c r="EY232" i="1"/>
  <c r="ES233" i="1"/>
  <c r="EU233" i="1" s="1"/>
  <c r="EV233" i="1" s="1"/>
  <c r="FR233" i="1"/>
  <c r="FP233" i="1"/>
  <c r="FK233" i="1"/>
  <c r="BS233" i="1"/>
  <c r="HU233" i="1"/>
  <c r="BB233" i="1"/>
  <c r="ET233" i="1" s="1"/>
  <c r="HU49" i="1"/>
  <c r="GF53" i="1"/>
  <c r="EU56" i="1"/>
  <c r="EV56" i="1" s="1"/>
  <c r="ES57" i="1"/>
  <c r="EU57" i="1" s="1"/>
  <c r="EV57" i="1" s="1"/>
  <c r="BS62" i="1"/>
  <c r="BS65" i="1"/>
  <c r="GR65" i="1"/>
  <c r="EI69" i="1"/>
  <c r="ES70" i="1"/>
  <c r="EU70" i="1" s="1"/>
  <c r="EV70" i="1" s="1"/>
  <c r="GR70" i="1"/>
  <c r="EU72" i="1"/>
  <c r="EV72" i="1" s="1"/>
  <c r="BS73" i="1"/>
  <c r="EL74" i="1"/>
  <c r="EK75" i="1"/>
  <c r="FA75" i="1" s="1"/>
  <c r="FK75" i="1"/>
  <c r="EK76" i="1"/>
  <c r="FA76" i="1" s="1"/>
  <c r="FK77" i="1"/>
  <c r="EJ79" i="1"/>
  <c r="EY79" i="1" s="1"/>
  <c r="EO80" i="1"/>
  <c r="EJ82" i="1"/>
  <c r="EY82" i="1" s="1"/>
  <c r="ES85" i="1"/>
  <c r="EU85" i="1" s="1"/>
  <c r="EV85" i="1" s="1"/>
  <c r="FP86" i="1"/>
  <c r="EL88" i="1"/>
  <c r="FR91" i="1"/>
  <c r="GR93" i="1"/>
  <c r="FR94" i="1"/>
  <c r="BB95" i="1"/>
  <c r="ET95" i="1" s="1"/>
  <c r="ES95" i="1"/>
  <c r="EU95" i="1" s="1"/>
  <c r="EV95" i="1" s="1"/>
  <c r="FP95" i="1"/>
  <c r="BB96" i="1"/>
  <c r="ET96" i="1" s="1"/>
  <c r="EN96" i="1"/>
  <c r="GK96" i="1"/>
  <c r="GY96" i="1" s="1"/>
  <c r="FK97" i="1"/>
  <c r="FK100" i="1"/>
  <c r="FK104" i="1"/>
  <c r="FK105" i="1"/>
  <c r="EJ110" i="1"/>
  <c r="EY110" i="1" s="1"/>
  <c r="EI111" i="1"/>
  <c r="EI112" i="1"/>
  <c r="EI113" i="1"/>
  <c r="HU113" i="1"/>
  <c r="HU114" i="1"/>
  <c r="ES117" i="1"/>
  <c r="EU117" i="1" s="1"/>
  <c r="EV117" i="1" s="1"/>
  <c r="BB118" i="1"/>
  <c r="ET118" i="1" s="1"/>
  <c r="ES118" i="1"/>
  <c r="EU118" i="1" s="1"/>
  <c r="EV118" i="1" s="1"/>
  <c r="FP118" i="1"/>
  <c r="BB119" i="1"/>
  <c r="ET119" i="1" s="1"/>
  <c r="ES119" i="1"/>
  <c r="EU119" i="1" s="1"/>
  <c r="EV119" i="1" s="1"/>
  <c r="GR119" i="1"/>
  <c r="FK121" i="1"/>
  <c r="EL123" i="1"/>
  <c r="GF123" i="1"/>
  <c r="FA127" i="1"/>
  <c r="FK128" i="1"/>
  <c r="FA130" i="1"/>
  <c r="FB134" i="1"/>
  <c r="GR148" i="1"/>
  <c r="GF148" i="1"/>
  <c r="FR148" i="1"/>
  <c r="HU148" i="1"/>
  <c r="FP148" i="1"/>
  <c r="ES148" i="1"/>
  <c r="EX151" i="1"/>
  <c r="BB164" i="1"/>
  <c r="ET164" i="1" s="1"/>
  <c r="EU166" i="1"/>
  <c r="EV166" i="1" s="1"/>
  <c r="EU169" i="1"/>
  <c r="EV169" i="1" s="1"/>
  <c r="GF171" i="1"/>
  <c r="FB179" i="1"/>
  <c r="BB208" i="1"/>
  <c r="ET208" i="1" s="1"/>
  <c r="EQ227" i="1"/>
  <c r="EL227" i="1"/>
  <c r="EK227" i="1"/>
  <c r="EJ227" i="1"/>
  <c r="EI227" i="1"/>
  <c r="EU228" i="1"/>
  <c r="EV228" i="1" s="1"/>
  <c r="FA232" i="1"/>
  <c r="BB53" i="1"/>
  <c r="ET53" i="1" s="1"/>
  <c r="GR53" i="1"/>
  <c r="BB58" i="1"/>
  <c r="ET58" i="1" s="1"/>
  <c r="BB64" i="1"/>
  <c r="ET64" i="1" s="1"/>
  <c r="HU65" i="1"/>
  <c r="EK69" i="1"/>
  <c r="EI71" i="1"/>
  <c r="GF72" i="1"/>
  <c r="HU73" i="1"/>
  <c r="EN74" i="1"/>
  <c r="FP74" i="1"/>
  <c r="EL75" i="1"/>
  <c r="EL76" i="1"/>
  <c r="EK79" i="1"/>
  <c r="FA79" i="1" s="1"/>
  <c r="EP80" i="1"/>
  <c r="FC80" i="1" s="1"/>
  <c r="FK80" i="1"/>
  <c r="EK82" i="1"/>
  <c r="GF82" i="1"/>
  <c r="ES91" i="1"/>
  <c r="EU91" i="1" s="1"/>
  <c r="EV91" i="1" s="1"/>
  <c r="EO96" i="1"/>
  <c r="GR97" i="1"/>
  <c r="GR100" i="1"/>
  <c r="GR104" i="1"/>
  <c r="GR105" i="1"/>
  <c r="EK110" i="1"/>
  <c r="EI114" i="1"/>
  <c r="EI115" i="1"/>
  <c r="HU115" i="1"/>
  <c r="FM121" i="1"/>
  <c r="EM123" i="1"/>
  <c r="EW123" i="1" s="1"/>
  <c r="FM128" i="1"/>
  <c r="FR140" i="1"/>
  <c r="FF142" i="1"/>
  <c r="EU159" i="1"/>
  <c r="EV159" i="1" s="1"/>
  <c r="FB159" i="1"/>
  <c r="GR171" i="1"/>
  <c r="FB198" i="1"/>
  <c r="FA198" i="1"/>
  <c r="EU198" i="1"/>
  <c r="EV198" i="1" s="1"/>
  <c r="FF206" i="1"/>
  <c r="EU215" i="1"/>
  <c r="EV215" i="1" s="1"/>
  <c r="FF216" i="1"/>
  <c r="HU53" i="1"/>
  <c r="FK55" i="1"/>
  <c r="ES58" i="1"/>
  <c r="EU58" i="1" s="1"/>
  <c r="EV58" i="1" s="1"/>
  <c r="FK64" i="1"/>
  <c r="EU66" i="1"/>
  <c r="EV66" i="1" s="1"/>
  <c r="EL69" i="1"/>
  <c r="EK71" i="1"/>
  <c r="FK71" i="1"/>
  <c r="EI73" i="1"/>
  <c r="FK73" i="1"/>
  <c r="EO74" i="1"/>
  <c r="FR74" i="1"/>
  <c r="EN75" i="1"/>
  <c r="FP75" i="1"/>
  <c r="EM76" i="1"/>
  <c r="BB77" i="1"/>
  <c r="ET77" i="1" s="1"/>
  <c r="ES77" i="1"/>
  <c r="EU77" i="1" s="1"/>
  <c r="EV77" i="1" s="1"/>
  <c r="FP77" i="1"/>
  <c r="EL79" i="1"/>
  <c r="HU80" i="1"/>
  <c r="EL82" i="1"/>
  <c r="FK83" i="1"/>
  <c r="BS84" i="1"/>
  <c r="ES86" i="1"/>
  <c r="EU86" i="1" s="1"/>
  <c r="EV86" i="1" s="1"/>
  <c r="FR87" i="1"/>
  <c r="EN88" i="1"/>
  <c r="GF89" i="1"/>
  <c r="BB91" i="1"/>
  <c r="ET91" i="1" s="1"/>
  <c r="FR92" i="1"/>
  <c r="FK96" i="1"/>
  <c r="BB97" i="1"/>
  <c r="ET97" i="1" s="1"/>
  <c r="ES97" i="1"/>
  <c r="EU97" i="1" s="1"/>
  <c r="EV97" i="1" s="1"/>
  <c r="FP97" i="1"/>
  <c r="GR98" i="1"/>
  <c r="BB100" i="1"/>
  <c r="ET100" i="1" s="1"/>
  <c r="ES100" i="1"/>
  <c r="EU100" i="1" s="1"/>
  <c r="EV100" i="1" s="1"/>
  <c r="FP100" i="1"/>
  <c r="BB104" i="1"/>
  <c r="ET104" i="1" s="1"/>
  <c r="ES104" i="1"/>
  <c r="EU104" i="1" s="1"/>
  <c r="EV104" i="1" s="1"/>
  <c r="FP104" i="1"/>
  <c r="BB105" i="1"/>
  <c r="ET105" i="1" s="1"/>
  <c r="ES105" i="1"/>
  <c r="EU105" i="1" s="1"/>
  <c r="EV105" i="1" s="1"/>
  <c r="FP105" i="1"/>
  <c r="GR106" i="1"/>
  <c r="GR107" i="1"/>
  <c r="GR108" i="1"/>
  <c r="GR109" i="1"/>
  <c r="EL110" i="1"/>
  <c r="GF111" i="1"/>
  <c r="GF112" i="1"/>
  <c r="GF113" i="1"/>
  <c r="EJ114" i="1"/>
  <c r="EJ115" i="1"/>
  <c r="EI116" i="1"/>
  <c r="BB121" i="1"/>
  <c r="ET121" i="1" s="1"/>
  <c r="ES121" i="1"/>
  <c r="EU121" i="1" s="1"/>
  <c r="EV121" i="1" s="1"/>
  <c r="GR121" i="1"/>
  <c r="EN123" i="1"/>
  <c r="EY125" i="1"/>
  <c r="BB128" i="1"/>
  <c r="ET128" i="1" s="1"/>
  <c r="ES128" i="1"/>
  <c r="EU128" i="1" s="1"/>
  <c r="EV128" i="1" s="1"/>
  <c r="HU128" i="1"/>
  <c r="BB131" i="1"/>
  <c r="ET131" i="1" s="1"/>
  <c r="FK131" i="1"/>
  <c r="FB137" i="1"/>
  <c r="FA137" i="1"/>
  <c r="GR139" i="1"/>
  <c r="BS139" i="1"/>
  <c r="HU139" i="1"/>
  <c r="FP139" i="1"/>
  <c r="ES139" i="1"/>
  <c r="EU139" i="1" s="1"/>
  <c r="EV139" i="1" s="1"/>
  <c r="BB139" i="1"/>
  <c r="ET139" i="1" s="1"/>
  <c r="FP150" i="1"/>
  <c r="HU150" i="1"/>
  <c r="FM150" i="1"/>
  <c r="FK150" i="1"/>
  <c r="GR150" i="1"/>
  <c r="GF150" i="1"/>
  <c r="EX161" i="1"/>
  <c r="EY166" i="1"/>
  <c r="EU176" i="1"/>
  <c r="EV176" i="1" s="1"/>
  <c r="FP189" i="1"/>
  <c r="HU189" i="1"/>
  <c r="FK189" i="1"/>
  <c r="GR189" i="1"/>
  <c r="GF189" i="1"/>
  <c r="ES189" i="1"/>
  <c r="EU189" i="1" s="1"/>
  <c r="EV189" i="1" s="1"/>
  <c r="FB199" i="1"/>
  <c r="FA199" i="1"/>
  <c r="EU199" i="1"/>
  <c r="EV199" i="1" s="1"/>
  <c r="FF204" i="1"/>
  <c r="EL216" i="1"/>
  <c r="EK216" i="1"/>
  <c r="FA216" i="1" s="1"/>
  <c r="EJ216" i="1"/>
  <c r="EY216" i="1" s="1"/>
  <c r="EI216" i="1"/>
  <c r="ES220" i="1"/>
  <c r="EU220" i="1" s="1"/>
  <c r="EV220" i="1" s="1"/>
  <c r="FR220" i="1"/>
  <c r="FP220" i="1"/>
  <c r="FK220" i="1"/>
  <c r="BS220" i="1"/>
  <c r="HU220" i="1"/>
  <c r="EQ220" i="1"/>
  <c r="FE220" i="1" s="1"/>
  <c r="EL220" i="1"/>
  <c r="EK220" i="1"/>
  <c r="EJ220" i="1"/>
  <c r="EI220" i="1"/>
  <c r="FB230" i="1"/>
  <c r="GK315" i="1"/>
  <c r="GY315" i="1" s="1"/>
  <c r="GF315" i="1"/>
  <c r="ES315" i="1"/>
  <c r="FR315" i="1"/>
  <c r="HU315" i="1"/>
  <c r="FP315" i="1"/>
  <c r="BS315" i="1"/>
  <c r="FK315" i="1"/>
  <c r="BB315" i="1"/>
  <c r="ET315" i="1" s="1"/>
  <c r="GR315" i="1"/>
  <c r="GF55" i="1"/>
  <c r="BB59" i="1"/>
  <c r="ET59" i="1" s="1"/>
  <c r="FK67" i="1"/>
  <c r="EN69" i="1"/>
  <c r="EL71" i="1"/>
  <c r="GR72" i="1"/>
  <c r="EK73" i="1"/>
  <c r="EP74" i="1"/>
  <c r="EO75" i="1"/>
  <c r="EN76" i="1"/>
  <c r="FR77" i="1"/>
  <c r="EM79" i="1"/>
  <c r="BB80" i="1"/>
  <c r="ET80" i="1" s="1"/>
  <c r="ES80" i="1"/>
  <c r="EU80" i="1" s="1"/>
  <c r="EV80" i="1" s="1"/>
  <c r="FP80" i="1"/>
  <c r="EI81" i="1"/>
  <c r="EM82" i="1"/>
  <c r="EW82" i="1" s="1"/>
  <c r="GF84" i="1"/>
  <c r="ES87" i="1"/>
  <c r="EU87" i="1" s="1"/>
  <c r="EV87" i="1" s="1"/>
  <c r="EO88" i="1"/>
  <c r="BS90" i="1"/>
  <c r="ES92" i="1"/>
  <c r="EU92" i="1" s="1"/>
  <c r="EV92" i="1" s="1"/>
  <c r="FK93" i="1"/>
  <c r="BS96" i="1"/>
  <c r="GR96" i="1"/>
  <c r="FR97" i="1"/>
  <c r="BB98" i="1"/>
  <c r="ET98" i="1" s="1"/>
  <c r="ES98" i="1"/>
  <c r="EU98" i="1" s="1"/>
  <c r="EV98" i="1" s="1"/>
  <c r="FP98" i="1"/>
  <c r="BB99" i="1"/>
  <c r="ET99" i="1" s="1"/>
  <c r="ES99" i="1"/>
  <c r="EU99" i="1" s="1"/>
  <c r="EV99" i="1" s="1"/>
  <c r="FP99" i="1"/>
  <c r="FR100" i="1"/>
  <c r="BB101" i="1"/>
  <c r="ET101" i="1" s="1"/>
  <c r="ES101" i="1"/>
  <c r="EU101" i="1" s="1"/>
  <c r="EV101" i="1" s="1"/>
  <c r="FP101" i="1"/>
  <c r="FR104" i="1"/>
  <c r="FR105" i="1"/>
  <c r="BB106" i="1"/>
  <c r="ET106" i="1" s="1"/>
  <c r="ES106" i="1"/>
  <c r="EU106" i="1" s="1"/>
  <c r="EV106" i="1" s="1"/>
  <c r="FP106" i="1"/>
  <c r="BB107" i="1"/>
  <c r="ET107" i="1" s="1"/>
  <c r="ES107" i="1"/>
  <c r="EU107" i="1" s="1"/>
  <c r="EV107" i="1" s="1"/>
  <c r="FP107" i="1"/>
  <c r="BB108" i="1"/>
  <c r="ET108" i="1" s="1"/>
  <c r="ES108" i="1"/>
  <c r="EU108" i="1" s="1"/>
  <c r="EV108" i="1" s="1"/>
  <c r="FP108" i="1"/>
  <c r="BB109" i="1"/>
  <c r="ET109" i="1" s="1"/>
  <c r="ES109" i="1"/>
  <c r="EU109" i="1" s="1"/>
  <c r="EV109" i="1" s="1"/>
  <c r="FP109" i="1"/>
  <c r="EM110" i="1"/>
  <c r="EW110" i="1" s="1"/>
  <c r="EL111" i="1"/>
  <c r="EL112" i="1"/>
  <c r="EK114" i="1"/>
  <c r="FA114" i="1" s="1"/>
  <c r="EK115" i="1"/>
  <c r="EJ116" i="1"/>
  <c r="FP121" i="1"/>
  <c r="FM122" i="1"/>
  <c r="EO123" i="1"/>
  <c r="EY126" i="1"/>
  <c r="FP128" i="1"/>
  <c r="EY129" i="1"/>
  <c r="FM131" i="1"/>
  <c r="FM142" i="1"/>
  <c r="BB150" i="1"/>
  <c r="ET150" i="1" s="1"/>
  <c r="EU153" i="1"/>
  <c r="EV153" i="1" s="1"/>
  <c r="EY154" i="1"/>
  <c r="FA157" i="1"/>
  <c r="EW160" i="1"/>
  <c r="EY161" i="1"/>
  <c r="EU167" i="1"/>
  <c r="EV167" i="1" s="1"/>
  <c r="FR176" i="1"/>
  <c r="BB189" i="1"/>
  <c r="ET189" i="1" s="1"/>
  <c r="EX198" i="1"/>
  <c r="FB200" i="1"/>
  <c r="FA200" i="1"/>
  <c r="EU200" i="1"/>
  <c r="EV200" i="1" s="1"/>
  <c r="FF203" i="1"/>
  <c r="FP207" i="1"/>
  <c r="FK207" i="1"/>
  <c r="HU207" i="1"/>
  <c r="GF207" i="1"/>
  <c r="BS207" i="1"/>
  <c r="FP208" i="1"/>
  <c r="BB220" i="1"/>
  <c r="ET220" i="1" s="1"/>
  <c r="EU250" i="1"/>
  <c r="EV250" i="1" s="1"/>
  <c r="GR55" i="1"/>
  <c r="FA57" i="1"/>
  <c r="FA66" i="1"/>
  <c r="EO69" i="1"/>
  <c r="BB70" i="1"/>
  <c r="ET70" i="1" s="1"/>
  <c r="EN71" i="1"/>
  <c r="FP71" i="1"/>
  <c r="EL73" i="1"/>
  <c r="FP73" i="1"/>
  <c r="EP75" i="1"/>
  <c r="EO76" i="1"/>
  <c r="HU77" i="1"/>
  <c r="EN79" i="1"/>
  <c r="EJ81" i="1"/>
  <c r="EY81" i="1" s="1"/>
  <c r="BB82" i="1"/>
  <c r="ET82" i="1" s="1"/>
  <c r="EN82" i="1"/>
  <c r="BB83" i="1"/>
  <c r="ET83" i="1" s="1"/>
  <c r="ES83" i="1"/>
  <c r="EU83" i="1" s="1"/>
  <c r="EV83" i="1" s="1"/>
  <c r="FP83" i="1"/>
  <c r="EP88" i="1"/>
  <c r="FC88" i="1" s="1"/>
  <c r="ES96" i="1"/>
  <c r="EU96" i="1" s="1"/>
  <c r="EV96" i="1" s="1"/>
  <c r="FP96" i="1"/>
  <c r="BB110" i="1"/>
  <c r="ET110" i="1" s="1"/>
  <c r="EN110" i="1"/>
  <c r="EM111" i="1"/>
  <c r="EM112" i="1"/>
  <c r="EM113" i="1"/>
  <c r="EL114" i="1"/>
  <c r="EL115" i="1"/>
  <c r="EK116" i="1"/>
  <c r="FA116" i="1" s="1"/>
  <c r="FR121" i="1"/>
  <c r="BB122" i="1"/>
  <c r="ET122" i="1" s="1"/>
  <c r="ES122" i="1"/>
  <c r="EU122" i="1" s="1"/>
  <c r="EV122" i="1" s="1"/>
  <c r="GR122" i="1"/>
  <c r="EP123" i="1"/>
  <c r="FC123" i="1" s="1"/>
  <c r="FK123" i="1"/>
  <c r="FR128" i="1"/>
  <c r="ES131" i="1"/>
  <c r="EU131" i="1" s="1"/>
  <c r="EV131" i="1" s="1"/>
  <c r="FB132" i="1"/>
  <c r="FK139" i="1"/>
  <c r="EY152" i="1"/>
  <c r="FF165" i="1"/>
  <c r="EX166" i="1"/>
  <c r="EW166" i="1"/>
  <c r="EZ167" i="1"/>
  <c r="EY167" i="1"/>
  <c r="EU185" i="1"/>
  <c r="EV185" i="1" s="1"/>
  <c r="FD190" i="1"/>
  <c r="EW190" i="1"/>
  <c r="FE196" i="1"/>
  <c r="FF205" i="1"/>
  <c r="ES205" i="1"/>
  <c r="BB207" i="1"/>
  <c r="ET207" i="1" s="1"/>
  <c r="FR208" i="1"/>
  <c r="FD218" i="1"/>
  <c r="EQ219" i="1"/>
  <c r="FE219" i="1" s="1"/>
  <c r="EL219" i="1"/>
  <c r="EK219" i="1"/>
  <c r="FA219" i="1" s="1"/>
  <c r="EJ219" i="1"/>
  <c r="EY219" i="1" s="1"/>
  <c r="EI219" i="1"/>
  <c r="EQ226" i="1"/>
  <c r="FE226" i="1" s="1"/>
  <c r="GF233" i="1"/>
  <c r="EZ257" i="1"/>
  <c r="FP258" i="1"/>
  <c r="FK258" i="1"/>
  <c r="HU258" i="1"/>
  <c r="GF258" i="1"/>
  <c r="BS258" i="1"/>
  <c r="FR258" i="1"/>
  <c r="ES258" i="1"/>
  <c r="CT339" i="1"/>
  <c r="CI339" i="1"/>
  <c r="CF339" i="1"/>
  <c r="CE339" i="1"/>
  <c r="BB67" i="1"/>
  <c r="ET67" i="1" s="1"/>
  <c r="FR83" i="1"/>
  <c r="BB93" i="1"/>
  <c r="ET93" i="1" s="1"/>
  <c r="ES93" i="1"/>
  <c r="EU93" i="1" s="1"/>
  <c r="EV93" i="1" s="1"/>
  <c r="FP93" i="1"/>
  <c r="BS131" i="1"/>
  <c r="FP131" i="1"/>
  <c r="EX134" i="1"/>
  <c r="EW134" i="1"/>
  <c r="FM139" i="1"/>
  <c r="EW141" i="1"/>
  <c r="FR142" i="1"/>
  <c r="FR150" i="1"/>
  <c r="GR165" i="1"/>
  <c r="GF165" i="1"/>
  <c r="BS165" i="1"/>
  <c r="BB165" i="1"/>
  <c r="ET165" i="1" s="1"/>
  <c r="FR165" i="1"/>
  <c r="FP165" i="1"/>
  <c r="FK165" i="1"/>
  <c r="EZ186" i="1"/>
  <c r="EX200" i="1"/>
  <c r="FB201" i="1"/>
  <c r="FF215" i="1"/>
  <c r="FE215" i="1"/>
  <c r="BB258" i="1"/>
  <c r="ET258" i="1" s="1"/>
  <c r="GK328" i="1"/>
  <c r="GY328" i="1" s="1"/>
  <c r="GF328" i="1"/>
  <c r="FR328" i="1"/>
  <c r="FK328" i="1"/>
  <c r="GR328" i="1"/>
  <c r="FP328" i="1"/>
  <c r="BY328" i="1"/>
  <c r="EX328" i="1" s="1"/>
  <c r="GX326" i="1"/>
  <c r="GT326" i="1"/>
  <c r="GV326" i="1" s="1"/>
  <c r="HW326" i="1"/>
  <c r="CT338" i="1"/>
  <c r="CI338" i="1"/>
  <c r="CF338" i="1"/>
  <c r="CE338" i="1"/>
  <c r="FM132" i="1"/>
  <c r="FK135" i="1"/>
  <c r="BS136" i="1"/>
  <c r="GF141" i="1"/>
  <c r="ES144" i="1"/>
  <c r="EU144" i="1" s="1"/>
  <c r="EV144" i="1" s="1"/>
  <c r="FR144" i="1"/>
  <c r="FM146" i="1"/>
  <c r="HU146" i="1"/>
  <c r="FK153" i="1"/>
  <c r="HU153" i="1"/>
  <c r="EU155" i="1"/>
  <c r="EV155" i="1" s="1"/>
  <c r="GF157" i="1"/>
  <c r="ES158" i="1"/>
  <c r="EU158" i="1" s="1"/>
  <c r="EV158" i="1" s="1"/>
  <c r="GR168" i="1"/>
  <c r="GR170" i="1"/>
  <c r="FB172" i="1"/>
  <c r="GR175" i="1"/>
  <c r="GR177" i="1"/>
  <c r="FK179" i="1"/>
  <c r="HU179" i="1"/>
  <c r="EU180" i="1"/>
  <c r="EV180" i="1" s="1"/>
  <c r="FR185" i="1"/>
  <c r="BS187" i="1"/>
  <c r="ES187" i="1"/>
  <c r="EU187" i="1" s="1"/>
  <c r="EV187" i="1" s="1"/>
  <c r="FP187" i="1"/>
  <c r="HU187" i="1"/>
  <c r="EU191" i="1"/>
  <c r="EV191" i="1" s="1"/>
  <c r="EU197" i="1"/>
  <c r="EV197" i="1" s="1"/>
  <c r="FP198" i="1"/>
  <c r="FP199" i="1"/>
  <c r="FP200" i="1"/>
  <c r="GF201" i="1"/>
  <c r="GF202" i="1"/>
  <c r="ES203" i="1"/>
  <c r="EU203" i="1" s="1"/>
  <c r="EV203" i="1" s="1"/>
  <c r="EM204" i="1"/>
  <c r="EW204" i="1" s="1"/>
  <c r="GR204" i="1"/>
  <c r="EU205" i="1"/>
  <c r="EV205" i="1" s="1"/>
  <c r="EU206" i="1"/>
  <c r="EV206" i="1" s="1"/>
  <c r="EU207" i="1"/>
  <c r="EV207" i="1" s="1"/>
  <c r="GF211" i="1"/>
  <c r="EU219" i="1"/>
  <c r="EV219" i="1" s="1"/>
  <c r="FK221" i="1"/>
  <c r="EU223" i="1"/>
  <c r="EV223" i="1" s="1"/>
  <c r="GF226" i="1"/>
  <c r="EJ228" i="1"/>
  <c r="EY228" i="1" s="1"/>
  <c r="GF230" i="1"/>
  <c r="EY233" i="1"/>
  <c r="ES237" i="1"/>
  <c r="EU237" i="1" s="1"/>
  <c r="EV237" i="1" s="1"/>
  <c r="FR237" i="1"/>
  <c r="FP237" i="1"/>
  <c r="FK237" i="1"/>
  <c r="BS237" i="1"/>
  <c r="EY247" i="1"/>
  <c r="FE259" i="1"/>
  <c r="EY277" i="1"/>
  <c r="GT289" i="1"/>
  <c r="GV289" i="1" s="1"/>
  <c r="HW289" i="1"/>
  <c r="FF344" i="1"/>
  <c r="FE344" i="1"/>
  <c r="BB132" i="1"/>
  <c r="ET132" i="1" s="1"/>
  <c r="ES132" i="1"/>
  <c r="EU132" i="1" s="1"/>
  <c r="EV132" i="1" s="1"/>
  <c r="GF134" i="1"/>
  <c r="FM135" i="1"/>
  <c r="GR141" i="1"/>
  <c r="EU148" i="1"/>
  <c r="EV148" i="1" s="1"/>
  <c r="FP151" i="1"/>
  <c r="GR157" i="1"/>
  <c r="BB158" i="1"/>
  <c r="ET158" i="1" s="1"/>
  <c r="FP160" i="1"/>
  <c r="EU162" i="1"/>
  <c r="EV162" i="1" s="1"/>
  <c r="FK167" i="1"/>
  <c r="HU167" i="1"/>
  <c r="FK174" i="1"/>
  <c r="HU174" i="1"/>
  <c r="EU178" i="1"/>
  <c r="EV178" i="1" s="1"/>
  <c r="GF182" i="1"/>
  <c r="FK183" i="1"/>
  <c r="GF184" i="1"/>
  <c r="ES185" i="1"/>
  <c r="FR187" i="1"/>
  <c r="FP192" i="1"/>
  <c r="FP193" i="1"/>
  <c r="GF194" i="1"/>
  <c r="GF195" i="1"/>
  <c r="GF196" i="1"/>
  <c r="FR198" i="1"/>
  <c r="FR199" i="1"/>
  <c r="FR200" i="1"/>
  <c r="GR201" i="1"/>
  <c r="BB202" i="1"/>
  <c r="ET202" i="1" s="1"/>
  <c r="GR202" i="1"/>
  <c r="BB203" i="1"/>
  <c r="ET203" i="1" s="1"/>
  <c r="EN204" i="1"/>
  <c r="FA210" i="1"/>
  <c r="FP212" i="1"/>
  <c r="EU216" i="1"/>
  <c r="EV216" i="1" s="1"/>
  <c r="GF219" i="1"/>
  <c r="EJ221" i="1"/>
  <c r="EY221" i="1" s="1"/>
  <c r="GF223" i="1"/>
  <c r="EI225" i="1"/>
  <c r="BB226" i="1"/>
  <c r="ET226" i="1" s="1"/>
  <c r="EK228" i="1"/>
  <c r="FA228" i="1" s="1"/>
  <c r="FP228" i="1"/>
  <c r="EI229" i="1"/>
  <c r="EY229" i="1"/>
  <c r="BB230" i="1"/>
  <c r="ET230" i="1" s="1"/>
  <c r="EZ241" i="1"/>
  <c r="FA247" i="1"/>
  <c r="FE249" i="1"/>
  <c r="ES254" i="1"/>
  <c r="EU254" i="1" s="1"/>
  <c r="EV254" i="1" s="1"/>
  <c r="HU267" i="1"/>
  <c r="GF267" i="1"/>
  <c r="BS267" i="1"/>
  <c r="FR267" i="1"/>
  <c r="FE268" i="1"/>
  <c r="ES273" i="1"/>
  <c r="FR273" i="1"/>
  <c r="FP273" i="1"/>
  <c r="FK273" i="1"/>
  <c r="BS273" i="1"/>
  <c r="HU273" i="1"/>
  <c r="FB278" i="1"/>
  <c r="DW321" i="1"/>
  <c r="DL321" i="1"/>
  <c r="DI321" i="1"/>
  <c r="DH321" i="1"/>
  <c r="EU405" i="1"/>
  <c r="EV405" i="1" s="1"/>
  <c r="EO204" i="1"/>
  <c r="GF216" i="1"/>
  <c r="FE239" i="1"/>
  <c r="FB241" i="1"/>
  <c r="FA241" i="1"/>
  <c r="HU284" i="1"/>
  <c r="GF284" i="1"/>
  <c r="ES284" i="1"/>
  <c r="FR284" i="1"/>
  <c r="FP284" i="1"/>
  <c r="BS284" i="1"/>
  <c r="FK284" i="1"/>
  <c r="GX314" i="1"/>
  <c r="GT314" i="1"/>
  <c r="GV314" i="1" s="1"/>
  <c r="HW314" i="1"/>
  <c r="EU315" i="1"/>
  <c r="EV315" i="1" s="1"/>
  <c r="FR132" i="1"/>
  <c r="FP135" i="1"/>
  <c r="HU135" i="1"/>
  <c r="GR137" i="1"/>
  <c r="FC143" i="1"/>
  <c r="GF143" i="1"/>
  <c r="ES146" i="1"/>
  <c r="EU146" i="1" s="1"/>
  <c r="EV146" i="1" s="1"/>
  <c r="FR146" i="1"/>
  <c r="FR153" i="1"/>
  <c r="GF159" i="1"/>
  <c r="ES160" i="1"/>
  <c r="EU160" i="1" s="1"/>
  <c r="EV160" i="1" s="1"/>
  <c r="EW162" i="1"/>
  <c r="EY164" i="1"/>
  <c r="FP167" i="1"/>
  <c r="FK172" i="1"/>
  <c r="FP174" i="1"/>
  <c r="FR179" i="1"/>
  <c r="FK181" i="1"/>
  <c r="HU181" i="1"/>
  <c r="ES183" i="1"/>
  <c r="EU183" i="1" s="1"/>
  <c r="EV183" i="1" s="1"/>
  <c r="FP183" i="1"/>
  <c r="HU183" i="1"/>
  <c r="FK190" i="1"/>
  <c r="ES192" i="1"/>
  <c r="EU192" i="1" s="1"/>
  <c r="EV192" i="1" s="1"/>
  <c r="ES193" i="1"/>
  <c r="EU193" i="1" s="1"/>
  <c r="EV193" i="1" s="1"/>
  <c r="EP204" i="1"/>
  <c r="FC204" i="1" s="1"/>
  <c r="HU211" i="1"/>
  <c r="HU213" i="1"/>
  <c r="EI215" i="1"/>
  <c r="BB216" i="1"/>
  <c r="ET216" i="1" s="1"/>
  <c r="EL221" i="1"/>
  <c r="FR221" i="1"/>
  <c r="EJ222" i="1"/>
  <c r="EY222" i="1" s="1"/>
  <c r="EK225" i="1"/>
  <c r="FA225" i="1" s="1"/>
  <c r="HU226" i="1"/>
  <c r="FK227" i="1"/>
  <c r="EK229" i="1"/>
  <c r="FA229" i="1" s="1"/>
  <c r="HU230" i="1"/>
  <c r="FK231" i="1"/>
  <c r="BZ232" i="1"/>
  <c r="GF232" i="1"/>
  <c r="FF235" i="1"/>
  <c r="EW236" i="1"/>
  <c r="FF248" i="1"/>
  <c r="FE248" i="1"/>
  <c r="FF254" i="1"/>
  <c r="FF267" i="1"/>
  <c r="ES279" i="1"/>
  <c r="FR279" i="1"/>
  <c r="FP279" i="1"/>
  <c r="FK279" i="1"/>
  <c r="BS279" i="1"/>
  <c r="HU279" i="1"/>
  <c r="BB284" i="1"/>
  <c r="ET284" i="1" s="1"/>
  <c r="GX325" i="1"/>
  <c r="GT325" i="1"/>
  <c r="GV325" i="1" s="1"/>
  <c r="HW325" i="1"/>
  <c r="CT327" i="1"/>
  <c r="CI327" i="1"/>
  <c r="CF327" i="1"/>
  <c r="CE327" i="1"/>
  <c r="HU337" i="1"/>
  <c r="BZ337" i="1"/>
  <c r="BW337" i="1"/>
  <c r="BX337" i="1" s="1"/>
  <c r="BV337" i="1"/>
  <c r="BT337" i="1"/>
  <c r="BS337" i="1"/>
  <c r="ET337" i="1"/>
  <c r="ES337" i="1"/>
  <c r="BB337" i="1"/>
  <c r="BU337" i="1"/>
  <c r="EU135" i="1"/>
  <c r="EV135" i="1" s="1"/>
  <c r="FE137" i="1"/>
  <c r="EW139" i="1"/>
  <c r="FK141" i="1"/>
  <c r="GR143" i="1"/>
  <c r="EW144" i="1"/>
  <c r="GF145" i="1"/>
  <c r="FK147" i="1"/>
  <c r="FK149" i="1"/>
  <c r="EU151" i="1"/>
  <c r="EV151" i="1" s="1"/>
  <c r="ES153" i="1"/>
  <c r="FK154" i="1"/>
  <c r="HU154" i="1"/>
  <c r="FP156" i="1"/>
  <c r="EW158" i="1"/>
  <c r="GR159" i="1"/>
  <c r="FK161" i="1"/>
  <c r="HU161" i="1"/>
  <c r="FK163" i="1"/>
  <c r="HU163" i="1"/>
  <c r="EU165" i="1"/>
  <c r="EV165" i="1" s="1"/>
  <c r="FR167" i="1"/>
  <c r="FE170" i="1"/>
  <c r="FR174" i="1"/>
  <c r="ES179" i="1"/>
  <c r="EU179" i="1" s="1"/>
  <c r="EV179" i="1" s="1"/>
  <c r="FA182" i="1"/>
  <c r="FR183" i="1"/>
  <c r="FA184" i="1"/>
  <c r="FP186" i="1"/>
  <c r="EW187" i="1"/>
  <c r="FA195" i="1"/>
  <c r="FA196" i="1"/>
  <c r="EY197" i="1"/>
  <c r="BS202" i="1"/>
  <c r="BS203" i="1"/>
  <c r="FK204" i="1"/>
  <c r="HU209" i="1"/>
  <c r="EJ215" i="1"/>
  <c r="EY215" i="1" s="1"/>
  <c r="HU219" i="1"/>
  <c r="EK222" i="1"/>
  <c r="FA222" i="1" s="1"/>
  <c r="HU223" i="1"/>
  <c r="EL225" i="1"/>
  <c r="GF225" i="1"/>
  <c r="BS226" i="1"/>
  <c r="EL229" i="1"/>
  <c r="BS230" i="1"/>
  <c r="FE233" i="1"/>
  <c r="FR234" i="1"/>
  <c r="EX243" i="1"/>
  <c r="EY251" i="1"/>
  <c r="EZ252" i="1"/>
  <c r="FE255" i="1"/>
  <c r="EW260" i="1"/>
  <c r="FK267" i="1"/>
  <c r="BB279" i="1"/>
  <c r="ET279" i="1" s="1"/>
  <c r="EX285" i="1"/>
  <c r="GK288" i="1"/>
  <c r="GY288" i="1" s="1"/>
  <c r="HU288" i="1"/>
  <c r="GF288" i="1"/>
  <c r="BS288" i="1"/>
  <c r="FR288" i="1"/>
  <c r="GR288" i="1"/>
  <c r="FE293" i="1"/>
  <c r="GK301" i="1"/>
  <c r="GY301" i="1" s="1"/>
  <c r="GF301" i="1"/>
  <c r="ES301" i="1"/>
  <c r="EU301" i="1" s="1"/>
  <c r="EV301" i="1" s="1"/>
  <c r="FR301" i="1"/>
  <c r="HU301" i="1"/>
  <c r="FP301" i="1"/>
  <c r="BS301" i="1"/>
  <c r="FK301" i="1"/>
  <c r="BB301" i="1"/>
  <c r="ET301" i="1" s="1"/>
  <c r="FK134" i="1"/>
  <c r="FM141" i="1"/>
  <c r="GR145" i="1"/>
  <c r="FM147" i="1"/>
  <c r="HU147" i="1"/>
  <c r="EY148" i="1"/>
  <c r="FM149" i="1"/>
  <c r="HU149" i="1"/>
  <c r="FA150" i="1"/>
  <c r="GF152" i="1"/>
  <c r="FR156" i="1"/>
  <c r="GF158" i="1"/>
  <c r="FA164" i="1"/>
  <c r="ES167" i="1"/>
  <c r="EW169" i="1"/>
  <c r="FE171" i="1"/>
  <c r="GF173" i="1"/>
  <c r="ES174" i="1"/>
  <c r="EU174" i="1" s="1"/>
  <c r="EV174" i="1" s="1"/>
  <c r="EW176" i="1"/>
  <c r="BB179" i="1"/>
  <c r="ET179" i="1" s="1"/>
  <c r="FR186" i="1"/>
  <c r="FK188" i="1"/>
  <c r="HU188" i="1"/>
  <c r="FK211" i="1"/>
  <c r="EK215" i="1"/>
  <c r="FA215" i="1" s="1"/>
  <c r="HU216" i="1"/>
  <c r="GF218" i="1"/>
  <c r="GF222" i="1"/>
  <c r="FC225" i="1"/>
  <c r="EM229" i="1"/>
  <c r="EW229" i="1" s="1"/>
  <c r="CF318" i="1"/>
  <c r="CE318" i="1"/>
  <c r="CT322" i="1"/>
  <c r="CI322" i="1"/>
  <c r="CF322" i="1"/>
  <c r="CE322" i="1"/>
  <c r="FA323" i="1"/>
  <c r="AJ390" i="1"/>
  <c r="AK390" i="1" s="1"/>
  <c r="AI390" i="1"/>
  <c r="GF133" i="1"/>
  <c r="FM134" i="1"/>
  <c r="FK137" i="1"/>
  <c r="BB141" i="1"/>
  <c r="ET141" i="1" s="1"/>
  <c r="ES141" i="1"/>
  <c r="EU141" i="1" s="1"/>
  <c r="EV141" i="1" s="1"/>
  <c r="HU141" i="1"/>
  <c r="GF144" i="1"/>
  <c r="GR152" i="1"/>
  <c r="BB153" i="1"/>
  <c r="ET153" i="1" s="1"/>
  <c r="FP154" i="1"/>
  <c r="ES156" i="1"/>
  <c r="BB159" i="1"/>
  <c r="ET159" i="1" s="1"/>
  <c r="FP161" i="1"/>
  <c r="FP163" i="1"/>
  <c r="BB167" i="1"/>
  <c r="ET167" i="1" s="1"/>
  <c r="FK168" i="1"/>
  <c r="HU168" i="1"/>
  <c r="FK170" i="1"/>
  <c r="HU170" i="1"/>
  <c r="FR172" i="1"/>
  <c r="BB174" i="1"/>
  <c r="ET174" i="1" s="1"/>
  <c r="FK175" i="1"/>
  <c r="HU175" i="1"/>
  <c r="FK177" i="1"/>
  <c r="HU177" i="1"/>
  <c r="FR181" i="1"/>
  <c r="GF185" i="1"/>
  <c r="ES186" i="1"/>
  <c r="EU186" i="1" s="1"/>
  <c r="EV186" i="1" s="1"/>
  <c r="FK194" i="1"/>
  <c r="GR203" i="1"/>
  <c r="ES204" i="1"/>
  <c r="EU204" i="1" s="1"/>
  <c r="EV204" i="1" s="1"/>
  <c r="FP204" i="1"/>
  <c r="EJ205" i="1"/>
  <c r="EJ206" i="1"/>
  <c r="EJ207" i="1"/>
  <c r="EL215" i="1"/>
  <c r="BS216" i="1"/>
  <c r="EJ217" i="1"/>
  <c r="ES221" i="1"/>
  <c r="EU221" i="1" s="1"/>
  <c r="EV221" i="1" s="1"/>
  <c r="BB222" i="1"/>
  <c r="ET222" i="1" s="1"/>
  <c r="EM222" i="1"/>
  <c r="EW222" i="1" s="1"/>
  <c r="EN225" i="1"/>
  <c r="FR227" i="1"/>
  <c r="EN229" i="1"/>
  <c r="FR231" i="1"/>
  <c r="HU232" i="1"/>
  <c r="FP267" i="1"/>
  <c r="ES270" i="1"/>
  <c r="EU270" i="1" s="1"/>
  <c r="EV270" i="1" s="1"/>
  <c r="FR270" i="1"/>
  <c r="FP270" i="1"/>
  <c r="FK270" i="1"/>
  <c r="BS270" i="1"/>
  <c r="GR305" i="1"/>
  <c r="GK305" i="1"/>
  <c r="GY305" i="1" s="1"/>
  <c r="GF305" i="1"/>
  <c r="ES305" i="1"/>
  <c r="EU305" i="1" s="1"/>
  <c r="EV305" i="1" s="1"/>
  <c r="FR305" i="1"/>
  <c r="HU305" i="1"/>
  <c r="FP305" i="1"/>
  <c r="BS305" i="1"/>
  <c r="FK305" i="1"/>
  <c r="ET317" i="1"/>
  <c r="ES317" i="1"/>
  <c r="BY317" i="1"/>
  <c r="EX317" i="1" s="1"/>
  <c r="BW317" i="1"/>
  <c r="BX317" i="1" s="1"/>
  <c r="BV317" i="1"/>
  <c r="HU317" i="1"/>
  <c r="BT317" i="1"/>
  <c r="BS317" i="1"/>
  <c r="GR133" i="1"/>
  <c r="BB134" i="1"/>
  <c r="ET134" i="1" s="1"/>
  <c r="ES134" i="1"/>
  <c r="EU134" i="1" s="1"/>
  <c r="EV134" i="1" s="1"/>
  <c r="GF136" i="1"/>
  <c r="FM137" i="1"/>
  <c r="FP141" i="1"/>
  <c r="FK143" i="1"/>
  <c r="BB145" i="1"/>
  <c r="ET145" i="1" s="1"/>
  <c r="FP147" i="1"/>
  <c r="FP149" i="1"/>
  <c r="BS151" i="1"/>
  <c r="FR154" i="1"/>
  <c r="FK157" i="1"/>
  <c r="HU157" i="1"/>
  <c r="BS160" i="1"/>
  <c r="FR161" i="1"/>
  <c r="FR163" i="1"/>
  <c r="FE164" i="1"/>
  <c r="GF180" i="1"/>
  <c r="ES181" i="1"/>
  <c r="EU181" i="1" s="1"/>
  <c r="EV181" i="1" s="1"/>
  <c r="EY185" i="1"/>
  <c r="FP188" i="1"/>
  <c r="GF197" i="1"/>
  <c r="GF198" i="1"/>
  <c r="GF199" i="1"/>
  <c r="ES201" i="1"/>
  <c r="EU201" i="1" s="1"/>
  <c r="EV201" i="1" s="1"/>
  <c r="FP201" i="1"/>
  <c r="FK202" i="1"/>
  <c r="HU202" i="1"/>
  <c r="EI203" i="1"/>
  <c r="EK205" i="1"/>
  <c r="FA205" i="1" s="1"/>
  <c r="EK206" i="1"/>
  <c r="FA206" i="1" s="1"/>
  <c r="EK207" i="1"/>
  <c r="FA207" i="1" s="1"/>
  <c r="FC208" i="1"/>
  <c r="FP211" i="1"/>
  <c r="EM215" i="1"/>
  <c r="FC215" i="1"/>
  <c r="FE225" i="1"/>
  <c r="HU225" i="1"/>
  <c r="EI226" i="1"/>
  <c r="EO229" i="1"/>
  <c r="EI230" i="1"/>
  <c r="GF237" i="1"/>
  <c r="FF242" i="1"/>
  <c r="FF243" i="1"/>
  <c r="FE243" i="1"/>
  <c r="GF250" i="1"/>
  <c r="FR250" i="1"/>
  <c r="FP250" i="1"/>
  <c r="ES250" i="1"/>
  <c r="BS250" i="1"/>
  <c r="FB251" i="1"/>
  <c r="FA251" i="1"/>
  <c r="FF253" i="1"/>
  <c r="EY253" i="1"/>
  <c r="FP262" i="1"/>
  <c r="FK262" i="1"/>
  <c r="HU262" i="1"/>
  <c r="GF262" i="1"/>
  <c r="BS262" i="1"/>
  <c r="BB270" i="1"/>
  <c r="ET270" i="1" s="1"/>
  <c r="EU273" i="1"/>
  <c r="EV273" i="1" s="1"/>
  <c r="GF273" i="1"/>
  <c r="EU284" i="1"/>
  <c r="EV284" i="1" s="1"/>
  <c r="BB305" i="1"/>
  <c r="ET305" i="1" s="1"/>
  <c r="BB317" i="1"/>
  <c r="DW324" i="1"/>
  <c r="DL324" i="1"/>
  <c r="DI324" i="1"/>
  <c r="CF336" i="1"/>
  <c r="CE336" i="1"/>
  <c r="CT336" i="1"/>
  <c r="CI336" i="1"/>
  <c r="FE133" i="1"/>
  <c r="FP134" i="1"/>
  <c r="HU134" i="1"/>
  <c r="GR136" i="1"/>
  <c r="ES137" i="1"/>
  <c r="EU137" i="1" s="1"/>
  <c r="EV137" i="1" s="1"/>
  <c r="FA139" i="1"/>
  <c r="FR141" i="1"/>
  <c r="FM143" i="1"/>
  <c r="HU143" i="1"/>
  <c r="FK145" i="1"/>
  <c r="ES147" i="1"/>
  <c r="EU147" i="1" s="1"/>
  <c r="EV147" i="1" s="1"/>
  <c r="GF151" i="1"/>
  <c r="FE152" i="1"/>
  <c r="FA158" i="1"/>
  <c r="FK159" i="1"/>
  <c r="EY165" i="1"/>
  <c r="FE166" i="1"/>
  <c r="FP168" i="1"/>
  <c r="FP170" i="1"/>
  <c r="FE173" i="1"/>
  <c r="FP175" i="1"/>
  <c r="FP177" i="1"/>
  <c r="FK182" i="1"/>
  <c r="HU182" i="1"/>
  <c r="FK184" i="1"/>
  <c r="HU184" i="1"/>
  <c r="FR188" i="1"/>
  <c r="FE189" i="1"/>
  <c r="FE191" i="1"/>
  <c r="GF193" i="1"/>
  <c r="ES194" i="1"/>
  <c r="EU194" i="1" s="1"/>
  <c r="EV194" i="1" s="1"/>
  <c r="FP194" i="1"/>
  <c r="EJ203" i="1"/>
  <c r="EY203" i="1" s="1"/>
  <c r="HU218" i="1"/>
  <c r="FE222" i="1"/>
  <c r="HU222" i="1"/>
  <c r="EJ226" i="1"/>
  <c r="GF228" i="1"/>
  <c r="EP229" i="1"/>
  <c r="FC229" i="1" s="1"/>
  <c r="EJ230" i="1"/>
  <c r="FK232" i="1"/>
  <c r="EZ265" i="1"/>
  <c r="FE287" i="1"/>
  <c r="FF316" i="1"/>
  <c r="FE316" i="1"/>
  <c r="CT319" i="1"/>
  <c r="CI319" i="1"/>
  <c r="DG320" i="1"/>
  <c r="CD320" i="1"/>
  <c r="CB320" i="1"/>
  <c r="DW385" i="1"/>
  <c r="DL385" i="1"/>
  <c r="DI385" i="1"/>
  <c r="DH385" i="1"/>
  <c r="FP137" i="1"/>
  <c r="HU137" i="1"/>
  <c r="BB143" i="1"/>
  <c r="ET143" i="1" s="1"/>
  <c r="ES143" i="1"/>
  <c r="FM145" i="1"/>
  <c r="BS153" i="1"/>
  <c r="FR168" i="1"/>
  <c r="FR170" i="1"/>
  <c r="FR175" i="1"/>
  <c r="FR177" i="1"/>
  <c r="EY183" i="1"/>
  <c r="FA185" i="1"/>
  <c r="EK203" i="1"/>
  <c r="EY212" i="1"/>
  <c r="FK216" i="1"/>
  <c r="GF221" i="1"/>
  <c r="FK225" i="1"/>
  <c r="EK226" i="1"/>
  <c r="FA226" i="1" s="1"/>
  <c r="BB228" i="1"/>
  <c r="ET228" i="1" s="1"/>
  <c r="EK230" i="1"/>
  <c r="FA230" i="1" s="1"/>
  <c r="BB232" i="1"/>
  <c r="ET232" i="1" s="1"/>
  <c r="FP254" i="1"/>
  <c r="FK254" i="1"/>
  <c r="HU254" i="1"/>
  <c r="GF254" i="1"/>
  <c r="BS254" i="1"/>
  <c r="FB265" i="1"/>
  <c r="EU265" i="1"/>
  <c r="EV265" i="1" s="1"/>
  <c r="EU279" i="1"/>
  <c r="EV279" i="1" s="1"/>
  <c r="EZ295" i="1"/>
  <c r="GY295" i="1"/>
  <c r="AG320" i="1"/>
  <c r="DW325" i="1"/>
  <c r="DL325" i="1"/>
  <c r="DI325" i="1"/>
  <c r="CT328" i="1"/>
  <c r="CI328" i="1"/>
  <c r="CF328" i="1"/>
  <c r="CE328" i="1"/>
  <c r="DG367" i="1"/>
  <c r="CD367" i="1"/>
  <c r="AG367" i="1"/>
  <c r="FA151" i="1"/>
  <c r="ES168" i="1"/>
  <c r="EU168" i="1" s="1"/>
  <c r="EV168" i="1" s="1"/>
  <c r="ES170" i="1"/>
  <c r="EU170" i="1" s="1"/>
  <c r="EV170" i="1" s="1"/>
  <c r="ES175" i="1"/>
  <c r="EU175" i="1" s="1"/>
  <c r="EV175" i="1" s="1"/>
  <c r="ES177" i="1"/>
  <c r="EU177" i="1" s="1"/>
  <c r="EV177" i="1" s="1"/>
  <c r="EY179" i="1"/>
  <c r="EL203" i="1"/>
  <c r="FK218" i="1"/>
  <c r="EL226" i="1"/>
  <c r="EL230" i="1"/>
  <c r="HU237" i="1"/>
  <c r="FA238" i="1"/>
  <c r="FB245" i="1"/>
  <c r="EX251" i="1"/>
  <c r="BB254" i="1"/>
  <c r="ET254" i="1" s="1"/>
  <c r="EZ260" i="1"/>
  <c r="FA265" i="1"/>
  <c r="FB281" i="1"/>
  <c r="ES282" i="1"/>
  <c r="EU282" i="1" s="1"/>
  <c r="EV282" i="1" s="1"/>
  <c r="FR282" i="1"/>
  <c r="FP282" i="1"/>
  <c r="FK282" i="1"/>
  <c r="BS282" i="1"/>
  <c r="HU282" i="1"/>
  <c r="FE291" i="1"/>
  <c r="FD292" i="1"/>
  <c r="FC292" i="1"/>
  <c r="FA295" i="1"/>
  <c r="FF307" i="1"/>
  <c r="DW317" i="1"/>
  <c r="DL317" i="1"/>
  <c r="DI317" i="1"/>
  <c r="CT321" i="1"/>
  <c r="CI321" i="1"/>
  <c r="CF321" i="1"/>
  <c r="CE321" i="1"/>
  <c r="DH325" i="1"/>
  <c r="GF132" i="1"/>
  <c r="FM133" i="1"/>
  <c r="FK136" i="1"/>
  <c r="FR143" i="1"/>
  <c r="BS145" i="1"/>
  <c r="FP145" i="1"/>
  <c r="BS156" i="1"/>
  <c r="FR182" i="1"/>
  <c r="FR184" i="1"/>
  <c r="GF186" i="1"/>
  <c r="FR195" i="1"/>
  <c r="FR196" i="1"/>
  <c r="EW201" i="1"/>
  <c r="EM203" i="1"/>
  <c r="EW203" i="1" s="1"/>
  <c r="HU203" i="1"/>
  <c r="EO205" i="1"/>
  <c r="EO206" i="1"/>
  <c r="EO207" i="1"/>
  <c r="FP209" i="1"/>
  <c r="EW211" i="1"/>
  <c r="FA212" i="1"/>
  <c r="FP216" i="1"/>
  <c r="BB218" i="1"/>
  <c r="ET218" i="1" s="1"/>
  <c r="ES225" i="1"/>
  <c r="EU225" i="1" s="1"/>
  <c r="EV225" i="1" s="1"/>
  <c r="FP225" i="1"/>
  <c r="HU228" i="1"/>
  <c r="FR232" i="1"/>
  <c r="EZ235" i="1"/>
  <c r="EY236" i="1"/>
  <c r="EX246" i="1"/>
  <c r="FA260" i="1"/>
  <c r="GF264" i="1"/>
  <c r="FR264" i="1"/>
  <c r="BS264" i="1"/>
  <c r="FP264" i="1"/>
  <c r="ES264" i="1"/>
  <c r="EU264" i="1" s="1"/>
  <c r="EV264" i="1" s="1"/>
  <c r="ES276" i="1"/>
  <c r="EU276" i="1" s="1"/>
  <c r="EV276" i="1" s="1"/>
  <c r="FR276" i="1"/>
  <c r="FP276" i="1"/>
  <c r="FK276" i="1"/>
  <c r="BS276" i="1"/>
  <c r="HU276" i="1"/>
  <c r="CT331" i="1"/>
  <c r="CI331" i="1"/>
  <c r="CF331" i="1"/>
  <c r="CE331" i="1"/>
  <c r="ET382" i="1"/>
  <c r="ES382" i="1"/>
  <c r="BY382" i="1"/>
  <c r="BW382" i="1"/>
  <c r="BX382" i="1" s="1"/>
  <c r="BV382" i="1"/>
  <c r="BU382" i="1"/>
  <c r="BT382" i="1"/>
  <c r="BS382" i="1"/>
  <c r="HU382" i="1"/>
  <c r="BB382" i="1"/>
  <c r="BB133" i="1"/>
  <c r="ET133" i="1" s="1"/>
  <c r="ES218" i="1"/>
  <c r="EU218" i="1" s="1"/>
  <c r="EV218" i="1" s="1"/>
  <c r="ES222" i="1"/>
  <c r="EU222" i="1" s="1"/>
  <c r="EV222" i="1" s="1"/>
  <c r="BB234" i="1"/>
  <c r="ET234" i="1" s="1"/>
  <c r="EX239" i="1"/>
  <c r="EW239" i="1"/>
  <c r="EY244" i="1"/>
  <c r="FB257" i="1"/>
  <c r="FE266" i="1"/>
  <c r="GF270" i="1"/>
  <c r="FE272" i="1"/>
  <c r="BB276" i="1"/>
  <c r="ET276" i="1" s="1"/>
  <c r="EY296" i="1"/>
  <c r="FB313" i="1"/>
  <c r="DW322" i="1"/>
  <c r="DL322" i="1"/>
  <c r="DI322" i="1"/>
  <c r="DH322" i="1"/>
  <c r="FA359" i="1"/>
  <c r="HU327" i="1"/>
  <c r="ES327" i="1"/>
  <c r="GK329" i="1"/>
  <c r="GY329" i="1" s="1"/>
  <c r="GF329" i="1"/>
  <c r="FR329" i="1"/>
  <c r="FP329" i="1"/>
  <c r="FK329" i="1"/>
  <c r="GR329" i="1"/>
  <c r="CT334" i="1"/>
  <c r="CF334" i="1"/>
  <c r="CE334" i="1"/>
  <c r="HW341" i="1"/>
  <c r="GX341" i="1"/>
  <c r="GX351" i="1"/>
  <c r="GT351" i="1"/>
  <c r="GV351" i="1" s="1"/>
  <c r="HW351" i="1"/>
  <c r="GX355" i="1"/>
  <c r="GT355" i="1"/>
  <c r="GV355" i="1" s="1"/>
  <c r="HW355" i="1"/>
  <c r="AJ365" i="1"/>
  <c r="AK365" i="1" s="1"/>
  <c r="AI365" i="1"/>
  <c r="FB368" i="1"/>
  <c r="GX388" i="1"/>
  <c r="GT388" i="1"/>
  <c r="GV388" i="1" s="1"/>
  <c r="HW388" i="1"/>
  <c r="FC295" i="1"/>
  <c r="GF314" i="1"/>
  <c r="HU314" i="1"/>
  <c r="ES316" i="1"/>
  <c r="EU316" i="1" s="1"/>
  <c r="EV316" i="1" s="1"/>
  <c r="HU316" i="1"/>
  <c r="BB318" i="1"/>
  <c r="DH318" i="1"/>
  <c r="GK324" i="1"/>
  <c r="GY324" i="1" s="1"/>
  <c r="GF325" i="1"/>
  <c r="BB326" i="1"/>
  <c r="HU326" i="1"/>
  <c r="BB327" i="1"/>
  <c r="FR330" i="1"/>
  <c r="FP330" i="1"/>
  <c r="GR330" i="1"/>
  <c r="FK330" i="1"/>
  <c r="GK330" i="1"/>
  <c r="GY330" i="1" s="1"/>
  <c r="GF330" i="1"/>
  <c r="DW333" i="1"/>
  <c r="DL333" i="1"/>
  <c r="FA337" i="1"/>
  <c r="DW341" i="1"/>
  <c r="DL341" i="1"/>
  <c r="CT349" i="1"/>
  <c r="CI349" i="1"/>
  <c r="CF349" i="1"/>
  <c r="CE349" i="1"/>
  <c r="DW398" i="1"/>
  <c r="DL398" i="1"/>
  <c r="DI398" i="1"/>
  <c r="DH398" i="1"/>
  <c r="FB236" i="1"/>
  <c r="GF236" i="1"/>
  <c r="FP241" i="1"/>
  <c r="FK244" i="1"/>
  <c r="GF249" i="1"/>
  <c r="FP251" i="1"/>
  <c r="EU258" i="1"/>
  <c r="EV258" i="1" s="1"/>
  <c r="GF263" i="1"/>
  <c r="GF269" i="1"/>
  <c r="FA273" i="1"/>
  <c r="GF275" i="1"/>
  <c r="FK280" i="1"/>
  <c r="GF281" i="1"/>
  <c r="FP285" i="1"/>
  <c r="GR286" i="1"/>
  <c r="EU288" i="1"/>
  <c r="EV288" i="1" s="1"/>
  <c r="GF289" i="1"/>
  <c r="HU289" i="1"/>
  <c r="FK290" i="1"/>
  <c r="FR292" i="1"/>
  <c r="GR294" i="1"/>
  <c r="GF297" i="1"/>
  <c r="HU297" i="1"/>
  <c r="GK299" i="1"/>
  <c r="GY299" i="1" s="1"/>
  <c r="BB304" i="1"/>
  <c r="ET304" i="1" s="1"/>
  <c r="GF308" i="1"/>
  <c r="BB314" i="1"/>
  <c r="ET314" i="1" s="1"/>
  <c r="BB316" i="1"/>
  <c r="ET316" i="1" s="1"/>
  <c r="DI318" i="1"/>
  <c r="CE323" i="1"/>
  <c r="EY325" i="1"/>
  <c r="DH326" i="1"/>
  <c r="CF335" i="1"/>
  <c r="CE335" i="1"/>
  <c r="GX336" i="1"/>
  <c r="GT336" i="1"/>
  <c r="GV336" i="1" s="1"/>
  <c r="HW336" i="1"/>
  <c r="DL340" i="1"/>
  <c r="DI340" i="1"/>
  <c r="DH340" i="1"/>
  <c r="CT345" i="1"/>
  <c r="CI345" i="1"/>
  <c r="CF345" i="1"/>
  <c r="CE345" i="1"/>
  <c r="DL348" i="1"/>
  <c r="DI348" i="1"/>
  <c r="DH348" i="1"/>
  <c r="EX354" i="1"/>
  <c r="EW354" i="1"/>
  <c r="CT361" i="1"/>
  <c r="CI361" i="1"/>
  <c r="CF361" i="1"/>
  <c r="CE361" i="1"/>
  <c r="DL365" i="1"/>
  <c r="DI365" i="1"/>
  <c r="DH365" i="1"/>
  <c r="FK246" i="1"/>
  <c r="GF266" i="1"/>
  <c r="GF272" i="1"/>
  <c r="EY274" i="1"/>
  <c r="FC281" i="1"/>
  <c r="GF293" i="1"/>
  <c r="HU293" i="1"/>
  <c r="DL318" i="1"/>
  <c r="CF323" i="1"/>
  <c r="DI326" i="1"/>
  <c r="DW332" i="1"/>
  <c r="DL332" i="1"/>
  <c r="ET336" i="1"/>
  <c r="ES336" i="1"/>
  <c r="BW336" i="1"/>
  <c r="BX336" i="1" s="1"/>
  <c r="BV336" i="1"/>
  <c r="BT336" i="1"/>
  <c r="BS336" i="1"/>
  <c r="HU336" i="1"/>
  <c r="BB336" i="1"/>
  <c r="DL339" i="1"/>
  <c r="DI339" i="1"/>
  <c r="DH339" i="1"/>
  <c r="CF359" i="1"/>
  <c r="CE359" i="1"/>
  <c r="GX359" i="1"/>
  <c r="GT359" i="1"/>
  <c r="GV359" i="1" s="1"/>
  <c r="HW359" i="1"/>
  <c r="CT363" i="1"/>
  <c r="CI363" i="1"/>
  <c r="CF363" i="1"/>
  <c r="CE363" i="1"/>
  <c r="FR238" i="1"/>
  <c r="HU239" i="1"/>
  <c r="FK240" i="1"/>
  <c r="EU242" i="1"/>
  <c r="EV242" i="1" s="1"/>
  <c r="FP244" i="1"/>
  <c r="ES245" i="1"/>
  <c r="EU245" i="1" s="1"/>
  <c r="EV245" i="1" s="1"/>
  <c r="BB246" i="1"/>
  <c r="ET246" i="1" s="1"/>
  <c r="FR247" i="1"/>
  <c r="EK253" i="1"/>
  <c r="FA253" i="1" s="1"/>
  <c r="GF253" i="1"/>
  <c r="FR256" i="1"/>
  <c r="BB266" i="1"/>
  <c r="ET266" i="1" s="1"/>
  <c r="EU268" i="1"/>
  <c r="EV268" i="1" s="1"/>
  <c r="BB272" i="1"/>
  <c r="ET272" i="1" s="1"/>
  <c r="FR277" i="1"/>
  <c r="FP280" i="1"/>
  <c r="ES285" i="1"/>
  <c r="EU285" i="1" s="1"/>
  <c r="EV285" i="1" s="1"/>
  <c r="HU285" i="1"/>
  <c r="FP290" i="1"/>
  <c r="GF291" i="1"/>
  <c r="HU291" i="1"/>
  <c r="BB293" i="1"/>
  <c r="ET293" i="1" s="1"/>
  <c r="HW297" i="1"/>
  <c r="GR299" i="1"/>
  <c r="GK302" i="1"/>
  <c r="GY302" i="1" s="1"/>
  <c r="FK304" i="1"/>
  <c r="GR307" i="1"/>
  <c r="HU309" i="1"/>
  <c r="FK310" i="1"/>
  <c r="HU311" i="1"/>
  <c r="FK312" i="1"/>
  <c r="GK314" i="1"/>
  <c r="GY314" i="1" s="1"/>
  <c r="BS318" i="1"/>
  <c r="DI319" i="1"/>
  <c r="BB320" i="1"/>
  <c r="BB321" i="1"/>
  <c r="HU321" i="1"/>
  <c r="BB322" i="1"/>
  <c r="HU322" i="1"/>
  <c r="BB323" i="1"/>
  <c r="CI323" i="1"/>
  <c r="BV324" i="1"/>
  <c r="GR324" i="1"/>
  <c r="BV325" i="1"/>
  <c r="GK325" i="1"/>
  <c r="GY325" i="1" s="1"/>
  <c r="BS326" i="1"/>
  <c r="DL326" i="1"/>
  <c r="DG327" i="1"/>
  <c r="ET327" i="1"/>
  <c r="DW331" i="1"/>
  <c r="DL331" i="1"/>
  <c r="DL338" i="1"/>
  <c r="DI338" i="1"/>
  <c r="DH338" i="1"/>
  <c r="DI344" i="1"/>
  <c r="DH344" i="1"/>
  <c r="FA344" i="1"/>
  <c r="CF352" i="1"/>
  <c r="CF356" i="1"/>
  <c r="BW367" i="1"/>
  <c r="BX367" i="1" s="1"/>
  <c r="ES235" i="1"/>
  <c r="EU235" i="1" s="1"/>
  <c r="EV235" i="1" s="1"/>
  <c r="BB236" i="1"/>
  <c r="ET236" i="1" s="1"/>
  <c r="HU236" i="1"/>
  <c r="GF242" i="1"/>
  <c r="FR244" i="1"/>
  <c r="ES246" i="1"/>
  <c r="EU246" i="1" s="1"/>
  <c r="EV246" i="1" s="1"/>
  <c r="FP246" i="1"/>
  <c r="EU248" i="1"/>
  <c r="EV248" i="1" s="1"/>
  <c r="HU249" i="1"/>
  <c r="ES251" i="1"/>
  <c r="EU251" i="1" s="1"/>
  <c r="EV251" i="1" s="1"/>
  <c r="FP252" i="1"/>
  <c r="EL253" i="1"/>
  <c r="EU255" i="1"/>
  <c r="EV255" i="1" s="1"/>
  <c r="EU259" i="1"/>
  <c r="EV259" i="1" s="1"/>
  <c r="FK260" i="1"/>
  <c r="HU263" i="1"/>
  <c r="HU269" i="1"/>
  <c r="HU275" i="1"/>
  <c r="FR280" i="1"/>
  <c r="HU281" i="1"/>
  <c r="FP286" i="1"/>
  <c r="GF287" i="1"/>
  <c r="HU287" i="1"/>
  <c r="GX288" i="1"/>
  <c r="FA289" i="1"/>
  <c r="GK289" i="1"/>
  <c r="GY289" i="1" s="1"/>
  <c r="FR290" i="1"/>
  <c r="HW293" i="1"/>
  <c r="FP294" i="1"/>
  <c r="FK295" i="1"/>
  <c r="ES296" i="1"/>
  <c r="EU296" i="1" s="1"/>
  <c r="EV296" i="1" s="1"/>
  <c r="GX296" i="1"/>
  <c r="GK297" i="1"/>
  <c r="GY297" i="1" s="1"/>
  <c r="ES298" i="1"/>
  <c r="EU298" i="1" s="1"/>
  <c r="EV298" i="1" s="1"/>
  <c r="GF298" i="1"/>
  <c r="FK300" i="1"/>
  <c r="BB303" i="1"/>
  <c r="ET303" i="1" s="1"/>
  <c r="BS304" i="1"/>
  <c r="GK306" i="1"/>
  <c r="GY306" i="1" s="1"/>
  <c r="GK308" i="1"/>
  <c r="GY308" i="1" s="1"/>
  <c r="GF309" i="1"/>
  <c r="GF311" i="1"/>
  <c r="HW313" i="1"/>
  <c r="BS314" i="1"/>
  <c r="BS316" i="1"/>
  <c r="BT318" i="1"/>
  <c r="HU318" i="1"/>
  <c r="FK319" i="1"/>
  <c r="ES320" i="1"/>
  <c r="HU320" i="1"/>
  <c r="ES323" i="1"/>
  <c r="BW324" i="1"/>
  <c r="BX324" i="1" s="1"/>
  <c r="FK324" i="1"/>
  <c r="BW325" i="1"/>
  <c r="BX325" i="1" s="1"/>
  <c r="BT326" i="1"/>
  <c r="BS327" i="1"/>
  <c r="CT329" i="1"/>
  <c r="CI329" i="1"/>
  <c r="FE332" i="1"/>
  <c r="DW343" i="1"/>
  <c r="DL343" i="1"/>
  <c r="DI343" i="1"/>
  <c r="DH343" i="1"/>
  <c r="EY343" i="1"/>
  <c r="EY355" i="1"/>
  <c r="FA362" i="1"/>
  <c r="FA368" i="1"/>
  <c r="FK239" i="1"/>
  <c r="FP240" i="1"/>
  <c r="ES241" i="1"/>
  <c r="EU241" i="1" s="1"/>
  <c r="EV241" i="1" s="1"/>
  <c r="FR246" i="1"/>
  <c r="GF248" i="1"/>
  <c r="FR252" i="1"/>
  <c r="EM253" i="1"/>
  <c r="BS255" i="1"/>
  <c r="ES256" i="1"/>
  <c r="EU256" i="1" s="1"/>
  <c r="EV256" i="1" s="1"/>
  <c r="HU257" i="1"/>
  <c r="BS259" i="1"/>
  <c r="HU261" i="1"/>
  <c r="BS263" i="1"/>
  <c r="HU266" i="1"/>
  <c r="GF268" i="1"/>
  <c r="BS269" i="1"/>
  <c r="HU272" i="1"/>
  <c r="GF274" i="1"/>
  <c r="FE278" i="1"/>
  <c r="HU278" i="1"/>
  <c r="FR286" i="1"/>
  <c r="BS289" i="1"/>
  <c r="GK293" i="1"/>
  <c r="GY293" i="1" s="1"/>
  <c r="FR294" i="1"/>
  <c r="GR295" i="1"/>
  <c r="BS297" i="1"/>
  <c r="FK299" i="1"/>
  <c r="BS300" i="1"/>
  <c r="FE302" i="1"/>
  <c r="GR302" i="1"/>
  <c r="FP304" i="1"/>
  <c r="HU304" i="1"/>
  <c r="BS308" i="1"/>
  <c r="FC309" i="1"/>
  <c r="GK313" i="1"/>
  <c r="GY313" i="1" s="1"/>
  <c r="GF316" i="1"/>
  <c r="BV318" i="1"/>
  <c r="ET320" i="1"/>
  <c r="ET323" i="1"/>
  <c r="BU326" i="1"/>
  <c r="BT327" i="1"/>
  <c r="EX333" i="1"/>
  <c r="EW333" i="1"/>
  <c r="GX335" i="1"/>
  <c r="GT335" i="1"/>
  <c r="GV335" i="1" s="1"/>
  <c r="HW335" i="1"/>
  <c r="BU336" i="1"/>
  <c r="EZ336" i="1" s="1"/>
  <c r="GK340" i="1"/>
  <c r="GY340" i="1" s="1"/>
  <c r="GF340" i="1"/>
  <c r="FR340" i="1"/>
  <c r="FP340" i="1"/>
  <c r="FK340" i="1"/>
  <c r="GR340" i="1"/>
  <c r="EZ348" i="1"/>
  <c r="EY348" i="1"/>
  <c r="ET359" i="1"/>
  <c r="ES359" i="1"/>
  <c r="BW359" i="1"/>
  <c r="BX359" i="1" s="1"/>
  <c r="BV359" i="1"/>
  <c r="BU359" i="1"/>
  <c r="EZ359" i="1" s="1"/>
  <c r="BT359" i="1"/>
  <c r="BS359" i="1"/>
  <c r="HU359" i="1"/>
  <c r="BB359" i="1"/>
  <c r="DG362" i="1"/>
  <c r="CD362" i="1"/>
  <c r="DG364" i="1"/>
  <c r="CD364" i="1"/>
  <c r="CI413" i="1"/>
  <c r="CF413" i="1"/>
  <c r="CT413" i="1"/>
  <c r="CE413" i="1"/>
  <c r="FK236" i="1"/>
  <c r="ES238" i="1"/>
  <c r="EU238" i="1" s="1"/>
  <c r="EV238" i="1" s="1"/>
  <c r="BB239" i="1"/>
  <c r="ET239" i="1" s="1"/>
  <c r="FR240" i="1"/>
  <c r="GF245" i="1"/>
  <c r="ES247" i="1"/>
  <c r="EU247" i="1" s="1"/>
  <c r="EV247" i="1" s="1"/>
  <c r="BB248" i="1"/>
  <c r="ET248" i="1" s="1"/>
  <c r="EW250" i="1"/>
  <c r="EN253" i="1"/>
  <c r="HU253" i="1"/>
  <c r="EI254" i="1"/>
  <c r="ES260" i="1"/>
  <c r="EU260" i="1" s="1"/>
  <c r="EV260" i="1" s="1"/>
  <c r="FP260" i="1"/>
  <c r="GF265" i="1"/>
  <c r="BS266" i="1"/>
  <c r="EY267" i="1"/>
  <c r="BB268" i="1"/>
  <c r="ET268" i="1" s="1"/>
  <c r="GF271" i="1"/>
  <c r="BS272" i="1"/>
  <c r="BB278" i="1"/>
  <c r="ET278" i="1" s="1"/>
  <c r="ES280" i="1"/>
  <c r="EU280" i="1" s="1"/>
  <c r="EV280" i="1" s="1"/>
  <c r="FK281" i="1"/>
  <c r="BS285" i="1"/>
  <c r="HW287" i="1"/>
  <c r="FA291" i="1"/>
  <c r="EY292" i="1"/>
  <c r="BS293" i="1"/>
  <c r="ES295" i="1"/>
  <c r="EU295" i="1" s="1"/>
  <c r="EV295" i="1" s="1"/>
  <c r="FP300" i="1"/>
  <c r="FK303" i="1"/>
  <c r="FR304" i="1"/>
  <c r="GR306" i="1"/>
  <c r="FR310" i="1"/>
  <c r="FR312" i="1"/>
  <c r="BB313" i="1"/>
  <c r="ET313" i="1" s="1"/>
  <c r="GR314" i="1"/>
  <c r="BW318" i="1"/>
  <c r="BX318" i="1" s="1"/>
  <c r="BT319" i="1"/>
  <c r="BS321" i="1"/>
  <c r="BY321" i="1" s="1"/>
  <c r="BS322" i="1"/>
  <c r="BY322" i="1" s="1"/>
  <c r="BS323" i="1"/>
  <c r="BY323" i="1" s="1"/>
  <c r="DH323" i="1"/>
  <c r="BY324" i="1"/>
  <c r="FP324" i="1"/>
  <c r="BY325" i="1"/>
  <c r="GR325" i="1"/>
  <c r="BV326" i="1"/>
  <c r="FA326" i="1" s="1"/>
  <c r="BU327" i="1"/>
  <c r="ET335" i="1"/>
  <c r="ES335" i="1"/>
  <c r="BW335" i="1"/>
  <c r="BX335" i="1" s="1"/>
  <c r="BV335" i="1"/>
  <c r="BT335" i="1"/>
  <c r="BS335" i="1"/>
  <c r="HU335" i="1"/>
  <c r="BB335" i="1"/>
  <c r="GK339" i="1"/>
  <c r="GY339" i="1" s="1"/>
  <c r="GF339" i="1"/>
  <c r="FR339" i="1"/>
  <c r="FP339" i="1"/>
  <c r="FK339" i="1"/>
  <c r="GR339" i="1"/>
  <c r="FA342" i="1"/>
  <c r="AG362" i="1"/>
  <c r="AG364" i="1"/>
  <c r="FB365" i="1"/>
  <c r="EY365" i="1"/>
  <c r="GF235" i="1"/>
  <c r="ES239" i="1"/>
  <c r="EU239" i="1" s="1"/>
  <c r="EV239" i="1" s="1"/>
  <c r="FP239" i="1"/>
  <c r="ES244" i="1"/>
  <c r="EU244" i="1" s="1"/>
  <c r="EV244" i="1" s="1"/>
  <c r="BB245" i="1"/>
  <c r="ET245" i="1" s="1"/>
  <c r="EO253" i="1"/>
  <c r="EJ254" i="1"/>
  <c r="EY254" i="1" s="1"/>
  <c r="FK257" i="1"/>
  <c r="FK261" i="1"/>
  <c r="EY264" i="1"/>
  <c r="FC271" i="1"/>
  <c r="FK278" i="1"/>
  <c r="ES286" i="1"/>
  <c r="EU286" i="1" s="1"/>
  <c r="EV286" i="1" s="1"/>
  <c r="GK287" i="1"/>
  <c r="GY287" i="1" s="1"/>
  <c r="GR289" i="1"/>
  <c r="ES294" i="1"/>
  <c r="EU294" i="1" s="1"/>
  <c r="EV294" i="1" s="1"/>
  <c r="GR297" i="1"/>
  <c r="FP299" i="1"/>
  <c r="FK302" i="1"/>
  <c r="FA311" i="1"/>
  <c r="FK314" i="1"/>
  <c r="BS320" i="1"/>
  <c r="BT321" i="1"/>
  <c r="BT322" i="1"/>
  <c r="BT323" i="1"/>
  <c r="DI323" i="1"/>
  <c r="CB324" i="1"/>
  <c r="CB325" i="1"/>
  <c r="FK325" i="1"/>
  <c r="BW326" i="1"/>
  <c r="BX326" i="1" s="1"/>
  <c r="BV327" i="1"/>
  <c r="CB330" i="1"/>
  <c r="EX332" i="1"/>
  <c r="EW332" i="1"/>
  <c r="GK338" i="1"/>
  <c r="GY338" i="1" s="1"/>
  <c r="GF338" i="1"/>
  <c r="FR338" i="1"/>
  <c r="FP338" i="1"/>
  <c r="FK338" i="1"/>
  <c r="GR338" i="1"/>
  <c r="CE352" i="1"/>
  <c r="CT352" i="1"/>
  <c r="CE356" i="1"/>
  <c r="CT356" i="1"/>
  <c r="FE361" i="1"/>
  <c r="GF241" i="1"/>
  <c r="HU248" i="1"/>
  <c r="FK249" i="1"/>
  <c r="BB251" i="1"/>
  <c r="ET251" i="1" s="1"/>
  <c r="EP253" i="1"/>
  <c r="FC253" i="1" s="1"/>
  <c r="FK253" i="1"/>
  <c r="EK254" i="1"/>
  <c r="FA254" i="1" s="1"/>
  <c r="FK263" i="1"/>
  <c r="HU268" i="1"/>
  <c r="FK269" i="1"/>
  <c r="HU274" i="1"/>
  <c r="FK275" i="1"/>
  <c r="ES281" i="1"/>
  <c r="EU281" i="1" s="1"/>
  <c r="EV281" i="1" s="1"/>
  <c r="FP281" i="1"/>
  <c r="FK289" i="1"/>
  <c r="GR293" i="1"/>
  <c r="GF296" i="1"/>
  <c r="HU296" i="1"/>
  <c r="FK297" i="1"/>
  <c r="BB299" i="1"/>
  <c r="ET299" i="1" s="1"/>
  <c r="FR299" i="1"/>
  <c r="FP303" i="1"/>
  <c r="HU303" i="1"/>
  <c r="FK308" i="1"/>
  <c r="GR313" i="1"/>
  <c r="GK316" i="1"/>
  <c r="GY316" i="1" s="1"/>
  <c r="CD317" i="1"/>
  <c r="BT320" i="1"/>
  <c r="BU321" i="1"/>
  <c r="EZ321" i="1" s="1"/>
  <c r="BU322" i="1"/>
  <c r="EZ322" i="1" s="1"/>
  <c r="BU323" i="1"/>
  <c r="EZ323" i="1" s="1"/>
  <c r="DL323" i="1"/>
  <c r="BW327" i="1"/>
  <c r="BX327" i="1" s="1"/>
  <c r="DG328" i="1"/>
  <c r="AG328" i="1"/>
  <c r="BV328" i="1"/>
  <c r="EY328" i="1"/>
  <c r="CT330" i="1"/>
  <c r="CI330" i="1"/>
  <c r="CF330" i="1"/>
  <c r="CE330" i="1"/>
  <c r="EX331" i="1"/>
  <c r="EW331" i="1"/>
  <c r="CT342" i="1"/>
  <c r="CF342" i="1"/>
  <c r="CE342" i="1"/>
  <c r="FB348" i="1"/>
  <c r="BV350" i="1"/>
  <c r="DG350" i="1"/>
  <c r="ET350" i="1"/>
  <c r="ES350" i="1"/>
  <c r="CD350" i="1"/>
  <c r="FE363" i="1"/>
  <c r="AJ368" i="1"/>
  <c r="AK368" i="1" s="1"/>
  <c r="AI368" i="1"/>
  <c r="GF238" i="1"/>
  <c r="ES240" i="1"/>
  <c r="EU240" i="1" s="1"/>
  <c r="EV240" i="1" s="1"/>
  <c r="HU245" i="1"/>
  <c r="GF247" i="1"/>
  <c r="BS248" i="1"/>
  <c r="EL254" i="1"/>
  <c r="ES257" i="1"/>
  <c r="EU257" i="1" s="1"/>
  <c r="EV257" i="1" s="1"/>
  <c r="FP257" i="1"/>
  <c r="FP261" i="1"/>
  <c r="FK266" i="1"/>
  <c r="FK272" i="1"/>
  <c r="ES278" i="1"/>
  <c r="EU278" i="1" s="1"/>
  <c r="EV278" i="1" s="1"/>
  <c r="FP278" i="1"/>
  <c r="GF292" i="1"/>
  <c r="HU292" i="1"/>
  <c r="FK293" i="1"/>
  <c r="BB296" i="1"/>
  <c r="ET296" i="1" s="1"/>
  <c r="ES299" i="1"/>
  <c r="EU299" i="1" s="1"/>
  <c r="EV299" i="1" s="1"/>
  <c r="HU299" i="1"/>
  <c r="FP302" i="1"/>
  <c r="FP307" i="1"/>
  <c r="HU307" i="1"/>
  <c r="FK309" i="1"/>
  <c r="ES313" i="1"/>
  <c r="EU313" i="1" s="1"/>
  <c r="EV313" i="1" s="1"/>
  <c r="FP313" i="1"/>
  <c r="FP314" i="1"/>
  <c r="CB318" i="1"/>
  <c r="ES318" i="1"/>
  <c r="BV320" i="1"/>
  <c r="FA320" i="1" s="1"/>
  <c r="BV321" i="1"/>
  <c r="BV322" i="1"/>
  <c r="BV323" i="1"/>
  <c r="CE324" i="1"/>
  <c r="CE325" i="1"/>
  <c r="FP325" i="1"/>
  <c r="BY326" i="1"/>
  <c r="DI330" i="1"/>
  <c r="FF333" i="1"/>
  <c r="GX334" i="1"/>
  <c r="GT334" i="1"/>
  <c r="GV334" i="1" s="1"/>
  <c r="HW334" i="1"/>
  <c r="BU335" i="1"/>
  <c r="EZ335" i="1" s="1"/>
  <c r="FF337" i="1"/>
  <c r="GR341" i="1"/>
  <c r="FM341" i="1"/>
  <c r="FK341" i="1"/>
  <c r="GK341" i="1"/>
  <c r="GY341" i="1" s="1"/>
  <c r="GF341" i="1"/>
  <c r="CA341" i="1"/>
  <c r="BV346" i="1"/>
  <c r="DG346" i="1"/>
  <c r="ET346" i="1"/>
  <c r="ES346" i="1"/>
  <c r="CD346" i="1"/>
  <c r="AG350" i="1"/>
  <c r="EW350" i="1"/>
  <c r="DG351" i="1"/>
  <c r="CD351" i="1"/>
  <c r="AG351" i="1"/>
  <c r="CT354" i="1"/>
  <c r="CI354" i="1"/>
  <c r="CF354" i="1"/>
  <c r="CI359" i="1"/>
  <c r="BB238" i="1"/>
  <c r="ET238" i="1" s="1"/>
  <c r="EY246" i="1"/>
  <c r="BB247" i="1"/>
  <c r="ET247" i="1" s="1"/>
  <c r="BB253" i="1"/>
  <c r="ET253" i="1" s="1"/>
  <c r="ES253" i="1"/>
  <c r="EU253" i="1" s="1"/>
  <c r="EV253" i="1" s="1"/>
  <c r="EM254" i="1"/>
  <c r="EX254" i="1" s="1"/>
  <c r="FR261" i="1"/>
  <c r="FK274" i="1"/>
  <c r="BS278" i="1"/>
  <c r="FE283" i="1"/>
  <c r="GF290" i="1"/>
  <c r="FR302" i="1"/>
  <c r="ES304" i="1"/>
  <c r="EU304" i="1" s="1"/>
  <c r="EV304" i="1" s="1"/>
  <c r="FP306" i="1"/>
  <c r="BB309" i="1"/>
  <c r="ET309" i="1" s="1"/>
  <c r="GR309" i="1"/>
  <c r="BS313" i="1"/>
  <c r="FR314" i="1"/>
  <c r="GR316" i="1"/>
  <c r="BY319" i="1"/>
  <c r="EX319" i="1" s="1"/>
  <c r="BW320" i="1"/>
  <c r="BX320" i="1" s="1"/>
  <c r="BW321" i="1"/>
  <c r="BX321" i="1" s="1"/>
  <c r="BW322" i="1"/>
  <c r="BX322" i="1" s="1"/>
  <c r="BW323" i="1"/>
  <c r="BX323" i="1" s="1"/>
  <c r="CF324" i="1"/>
  <c r="CF325" i="1"/>
  <c r="CB326" i="1"/>
  <c r="BY327" i="1"/>
  <c r="DL329" i="1"/>
  <c r="DI329" i="1"/>
  <c r="DH329" i="1"/>
  <c r="CT333" i="1"/>
  <c r="CI333" i="1"/>
  <c r="CF333" i="1"/>
  <c r="CE333" i="1"/>
  <c r="CI334" i="1"/>
  <c r="AG346" i="1"/>
  <c r="EW346" i="1"/>
  <c r="DG347" i="1"/>
  <c r="CD347" i="1"/>
  <c r="AG347" i="1"/>
  <c r="FE350" i="1"/>
  <c r="CT353" i="1"/>
  <c r="CI353" i="1"/>
  <c r="CE354" i="1"/>
  <c r="CT357" i="1"/>
  <c r="CI357" i="1"/>
  <c r="CT359" i="1"/>
  <c r="BV362" i="1"/>
  <c r="BW364" i="1"/>
  <c r="BX364" i="1" s="1"/>
  <c r="DW365" i="1"/>
  <c r="FF366" i="1"/>
  <c r="DW368" i="1"/>
  <c r="DL368" i="1"/>
  <c r="DI368" i="1"/>
  <c r="DH368" i="1"/>
  <c r="GF369" i="1"/>
  <c r="FR369" i="1"/>
  <c r="FP369" i="1"/>
  <c r="GR369" i="1"/>
  <c r="FK369" i="1"/>
  <c r="GK369" i="1"/>
  <c r="GY369" i="1" s="1"/>
  <c r="CA369" i="1"/>
  <c r="BZ369" i="1"/>
  <c r="FE245" i="1"/>
  <c r="FP266" i="1"/>
  <c r="FP272" i="1"/>
  <c r="EY280" i="1"/>
  <c r="GF286" i="1"/>
  <c r="HU286" i="1"/>
  <c r="EY290" i="1"/>
  <c r="FP293" i="1"/>
  <c r="GF294" i="1"/>
  <c r="HU294" i="1"/>
  <c r="ES302" i="1"/>
  <c r="EU302" i="1" s="1"/>
  <c r="EV302" i="1" s="1"/>
  <c r="HU302" i="1"/>
  <c r="CI324" i="1"/>
  <c r="CI325" i="1"/>
  <c r="ES325" i="1"/>
  <c r="ES326" i="1"/>
  <c r="DH330" i="1"/>
  <c r="DW330" i="1"/>
  <c r="DH333" i="1"/>
  <c r="CI335" i="1"/>
  <c r="EZ344" i="1"/>
  <c r="EY344" i="1"/>
  <c r="FE346" i="1"/>
  <c r="EX349" i="1"/>
  <c r="EW349" i="1"/>
  <c r="FE349" i="1"/>
  <c r="CT360" i="1"/>
  <c r="CI360" i="1"/>
  <c r="CT366" i="1"/>
  <c r="CI366" i="1"/>
  <c r="CF366" i="1"/>
  <c r="CE366" i="1"/>
  <c r="DW378" i="1"/>
  <c r="DL378" i="1"/>
  <c r="DI378" i="1"/>
  <c r="BB261" i="1"/>
  <c r="ET261" i="1" s="1"/>
  <c r="ES274" i="1"/>
  <c r="EU274" i="1" s="1"/>
  <c r="EV274" i="1" s="1"/>
  <c r="ES306" i="1"/>
  <c r="EU306" i="1" s="1"/>
  <c r="EV306" i="1" s="1"/>
  <c r="GF312" i="1"/>
  <c r="FD327" i="1"/>
  <c r="FF331" i="1"/>
  <c r="CT332" i="1"/>
  <c r="CI332" i="1"/>
  <c r="CF332" i="1"/>
  <c r="CE332" i="1"/>
  <c r="DI333" i="1"/>
  <c r="CT335" i="1"/>
  <c r="EY336" i="1"/>
  <c r="CT340" i="1"/>
  <c r="CI340" i="1"/>
  <c r="CF340" i="1"/>
  <c r="CE340" i="1"/>
  <c r="FB342" i="1"/>
  <c r="FB343" i="1"/>
  <c r="FB344" i="1"/>
  <c r="EX345" i="1"/>
  <c r="EW345" i="1"/>
  <c r="FE345" i="1"/>
  <c r="BW350" i="1"/>
  <c r="BX350" i="1" s="1"/>
  <c r="EZ368" i="1"/>
  <c r="BS370" i="1"/>
  <c r="HU370" i="1"/>
  <c r="BB370" i="1"/>
  <c r="ET370" i="1"/>
  <c r="ES370" i="1"/>
  <c r="BY370" i="1"/>
  <c r="BW370" i="1"/>
  <c r="BX370" i="1" s="1"/>
  <c r="BV370" i="1"/>
  <c r="BU370" i="1"/>
  <c r="EZ370" i="1" s="1"/>
  <c r="BT370" i="1"/>
  <c r="DH378" i="1"/>
  <c r="BV329" i="1"/>
  <c r="BV330" i="1"/>
  <c r="ET331" i="1"/>
  <c r="ET332" i="1"/>
  <c r="ET333" i="1"/>
  <c r="HU334" i="1"/>
  <c r="BV338" i="1"/>
  <c r="FA338" i="1" s="1"/>
  <c r="BV339" i="1"/>
  <c r="BV340" i="1"/>
  <c r="GT342" i="1"/>
  <c r="GV342" i="1" s="1"/>
  <c r="ET345" i="1"/>
  <c r="ET349" i="1"/>
  <c r="GT368" i="1"/>
  <c r="GV368" i="1" s="1"/>
  <c r="DW376" i="1"/>
  <c r="DL376" i="1"/>
  <c r="DI376" i="1"/>
  <c r="DH376" i="1"/>
  <c r="DL377" i="1"/>
  <c r="GF380" i="1"/>
  <c r="FR380" i="1"/>
  <c r="FP380" i="1"/>
  <c r="FK380" i="1"/>
  <c r="GR380" i="1"/>
  <c r="GX382" i="1"/>
  <c r="GT382" i="1"/>
  <c r="GV382" i="1" s="1"/>
  <c r="HW382" i="1"/>
  <c r="DW387" i="1"/>
  <c r="DL387" i="1"/>
  <c r="FB391" i="1"/>
  <c r="ET396" i="1"/>
  <c r="ES396" i="1"/>
  <c r="BW396" i="1"/>
  <c r="BX396" i="1" s="1"/>
  <c r="BV396" i="1"/>
  <c r="BU396" i="1"/>
  <c r="HU396" i="1"/>
  <c r="BT396" i="1"/>
  <c r="BS396" i="1"/>
  <c r="GK401" i="1"/>
  <c r="GY401" i="1" s="1"/>
  <c r="GF401" i="1"/>
  <c r="FR401" i="1"/>
  <c r="FP401" i="1"/>
  <c r="FK401" i="1"/>
  <c r="CI410" i="1"/>
  <c r="DW433" i="1"/>
  <c r="DL433" i="1"/>
  <c r="BW328" i="1"/>
  <c r="BX328" i="1" s="1"/>
  <c r="BW329" i="1"/>
  <c r="BX329" i="1" s="1"/>
  <c r="BW330" i="1"/>
  <c r="BX330" i="1" s="1"/>
  <c r="FC334" i="1"/>
  <c r="DH335" i="1"/>
  <c r="DH336" i="1"/>
  <c r="BV341" i="1"/>
  <c r="AG342" i="1"/>
  <c r="BY343" i="1"/>
  <c r="GT343" i="1"/>
  <c r="GV343" i="1" s="1"/>
  <c r="GX345" i="1"/>
  <c r="ES347" i="1"/>
  <c r="AG348" i="1"/>
  <c r="BY348" i="1"/>
  <c r="GX349" i="1"/>
  <c r="HU351" i="1"/>
  <c r="BB352" i="1"/>
  <c r="HU355" i="1"/>
  <c r="BB356" i="1"/>
  <c r="DH359" i="1"/>
  <c r="ES364" i="1"/>
  <c r="AG365" i="1"/>
  <c r="ES367" i="1"/>
  <c r="AG368" i="1"/>
  <c r="BV369" i="1"/>
  <c r="FA369" i="1" s="1"/>
  <c r="DW377" i="1"/>
  <c r="CE379" i="1"/>
  <c r="FA385" i="1"/>
  <c r="DH387" i="1"/>
  <c r="DG390" i="1"/>
  <c r="ES390" i="1"/>
  <c r="CD390" i="1"/>
  <c r="AG390" i="1"/>
  <c r="AJ395" i="1"/>
  <c r="AK395" i="1" s="1"/>
  <c r="AI395" i="1"/>
  <c r="BB396" i="1"/>
  <c r="GF402" i="1"/>
  <c r="FR402" i="1"/>
  <c r="FP402" i="1"/>
  <c r="BY402" i="1"/>
  <c r="EX402" i="1" s="1"/>
  <c r="FK402" i="1"/>
  <c r="GR402" i="1"/>
  <c r="DW405" i="1"/>
  <c r="DL405" i="1"/>
  <c r="ET406" i="1"/>
  <c r="ES406" i="1"/>
  <c r="BY406" i="1"/>
  <c r="BW406" i="1"/>
  <c r="BX406" i="1" s="1"/>
  <c r="BV406" i="1"/>
  <c r="BU406" i="1"/>
  <c r="BT406" i="1"/>
  <c r="BS406" i="1"/>
  <c r="DG417" i="1"/>
  <c r="CD417" i="1"/>
  <c r="AI417" i="1"/>
  <c r="AH417" i="1" s="1"/>
  <c r="GF429" i="1"/>
  <c r="FR429" i="1"/>
  <c r="FP429" i="1"/>
  <c r="BY429" i="1"/>
  <c r="EX429" i="1" s="1"/>
  <c r="FK429" i="1"/>
  <c r="GR429" i="1"/>
  <c r="GK429" i="1"/>
  <c r="GY429" i="1" s="1"/>
  <c r="DH433" i="1"/>
  <c r="GX434" i="1"/>
  <c r="GT434" i="1"/>
  <c r="GV434" i="1" s="1"/>
  <c r="HW434" i="1"/>
  <c r="GT327" i="1"/>
  <c r="GV327" i="1" s="1"/>
  <c r="GT328" i="1"/>
  <c r="GV328" i="1" s="1"/>
  <c r="DI335" i="1"/>
  <c r="DI336" i="1"/>
  <c r="GT337" i="1"/>
  <c r="GV337" i="1" s="1"/>
  <c r="GT338" i="1"/>
  <c r="GV338" i="1" s="1"/>
  <c r="GT339" i="1"/>
  <c r="GV339" i="1" s="1"/>
  <c r="GT340" i="1"/>
  <c r="GV340" i="1" s="1"/>
  <c r="ES342" i="1"/>
  <c r="EU342" i="1" s="1"/>
  <c r="EV342" i="1" s="1"/>
  <c r="AG343" i="1"/>
  <c r="ET347" i="1"/>
  <c r="DH352" i="1"/>
  <c r="HU352" i="1"/>
  <c r="BB353" i="1"/>
  <c r="DH356" i="1"/>
  <c r="HU356" i="1"/>
  <c r="BB357" i="1"/>
  <c r="DG357" i="1"/>
  <c r="GF357" i="1"/>
  <c r="HU357" i="1"/>
  <c r="CE358" i="1"/>
  <c r="DI359" i="1"/>
  <c r="BB360" i="1"/>
  <c r="DG360" i="1"/>
  <c r="GF360" i="1"/>
  <c r="HU360" i="1"/>
  <c r="HU362" i="1"/>
  <c r="ET364" i="1"/>
  <c r="HU365" i="1"/>
  <c r="ET367" i="1"/>
  <c r="AJ373" i="1"/>
  <c r="AK373" i="1" s="1"/>
  <c r="AI373" i="1"/>
  <c r="CF379" i="1"/>
  <c r="DI387" i="1"/>
  <c r="FE393" i="1"/>
  <c r="DG397" i="1"/>
  <c r="CD397" i="1"/>
  <c r="DL399" i="1"/>
  <c r="DW400" i="1"/>
  <c r="DL400" i="1"/>
  <c r="DI400" i="1"/>
  <c r="DH400" i="1"/>
  <c r="FA404" i="1"/>
  <c r="DH405" i="1"/>
  <c r="BB406" i="1"/>
  <c r="GX406" i="1"/>
  <c r="GT406" i="1"/>
  <c r="GV406" i="1" s="1"/>
  <c r="HW406" i="1"/>
  <c r="AG417" i="1"/>
  <c r="DI433" i="1"/>
  <c r="BY329" i="1"/>
  <c r="EX329" i="1" s="1"/>
  <c r="BY330" i="1"/>
  <c r="EX330" i="1" s="1"/>
  <c r="BY338" i="1"/>
  <c r="EX338" i="1" s="1"/>
  <c r="BY339" i="1"/>
  <c r="EX339" i="1" s="1"/>
  <c r="BY340" i="1"/>
  <c r="EX340" i="1" s="1"/>
  <c r="EY341" i="1"/>
  <c r="ET342" i="1"/>
  <c r="ES343" i="1"/>
  <c r="EU343" i="1" s="1"/>
  <c r="EV343" i="1" s="1"/>
  <c r="GX347" i="1"/>
  <c r="CA348" i="1"/>
  <c r="FD348" i="1" s="1"/>
  <c r="EY353" i="1"/>
  <c r="GF353" i="1"/>
  <c r="EY357" i="1"/>
  <c r="DL359" i="1"/>
  <c r="EY360" i="1"/>
  <c r="CD368" i="1"/>
  <c r="ES368" i="1"/>
  <c r="EU368" i="1" s="1"/>
  <c r="EV368" i="1" s="1"/>
  <c r="EY369" i="1"/>
  <c r="GF371" i="1"/>
  <c r="FR371" i="1"/>
  <c r="FP371" i="1"/>
  <c r="FK371" i="1"/>
  <c r="GR371" i="1"/>
  <c r="CI379" i="1"/>
  <c r="CF385" i="1"/>
  <c r="CE385" i="1"/>
  <c r="DL395" i="1"/>
  <c r="DI395" i="1"/>
  <c r="DH395" i="1"/>
  <c r="DW409" i="1"/>
  <c r="DL409" i="1"/>
  <c r="DI409" i="1"/>
  <c r="DH409" i="1"/>
  <c r="FA418" i="1"/>
  <c r="DW437" i="1"/>
  <c r="DL437" i="1"/>
  <c r="DI437" i="1"/>
  <c r="DH437" i="1"/>
  <c r="EY446" i="1"/>
  <c r="CB328" i="1"/>
  <c r="AG329" i="1"/>
  <c r="CB329" i="1"/>
  <c r="AG330" i="1"/>
  <c r="HU330" i="1"/>
  <c r="BB331" i="1"/>
  <c r="GF331" i="1"/>
  <c r="HU331" i="1"/>
  <c r="BB332" i="1"/>
  <c r="GF332" i="1"/>
  <c r="HU332" i="1"/>
  <c r="BB333" i="1"/>
  <c r="GF333" i="1"/>
  <c r="HU333" i="1"/>
  <c r="BB334" i="1"/>
  <c r="AG338" i="1"/>
  <c r="AG339" i="1"/>
  <c r="AG340" i="1"/>
  <c r="AG341" i="1"/>
  <c r="BY341" i="1"/>
  <c r="EX341" i="1" s="1"/>
  <c r="GX342" i="1"/>
  <c r="ET343" i="1"/>
  <c r="HU344" i="1"/>
  <c r="BB345" i="1"/>
  <c r="HU348" i="1"/>
  <c r="BB349" i="1"/>
  <c r="BS352" i="1"/>
  <c r="HW352" i="1"/>
  <c r="GF354" i="1"/>
  <c r="HU354" i="1"/>
  <c r="BB355" i="1"/>
  <c r="BS356" i="1"/>
  <c r="HW356" i="1"/>
  <c r="HW357" i="1"/>
  <c r="BB358" i="1"/>
  <c r="HW360" i="1"/>
  <c r="BB361" i="1"/>
  <c r="DG361" i="1"/>
  <c r="HU361" i="1"/>
  <c r="HW362" i="1"/>
  <c r="BB363" i="1"/>
  <c r="DG363" i="1"/>
  <c r="HU363" i="1"/>
  <c r="HW365" i="1"/>
  <c r="BB366" i="1"/>
  <c r="DG366" i="1"/>
  <c r="HU366" i="1"/>
  <c r="ET368" i="1"/>
  <c r="GX368" i="1"/>
  <c r="BY369" i="1"/>
  <c r="EX369" i="1" s="1"/>
  <c r="DL373" i="1"/>
  <c r="DI373" i="1"/>
  <c r="DH373" i="1"/>
  <c r="DW381" i="1"/>
  <c r="DL381" i="1"/>
  <c r="FC386" i="1"/>
  <c r="FE398" i="1"/>
  <c r="EZ401" i="1"/>
  <c r="HU404" i="1"/>
  <c r="CA404" i="1"/>
  <c r="FD404" i="1" s="1"/>
  <c r="BZ404" i="1"/>
  <c r="BY404" i="1"/>
  <c r="EX404" i="1" s="1"/>
  <c r="BW404" i="1"/>
  <c r="BX404" i="1" s="1"/>
  <c r="BV404" i="1"/>
  <c r="BU404" i="1"/>
  <c r="BT404" i="1"/>
  <c r="ET404" i="1"/>
  <c r="BS404" i="1"/>
  <c r="ES404" i="1"/>
  <c r="HU406" i="1"/>
  <c r="FB420" i="1"/>
  <c r="CE482" i="1"/>
  <c r="CT482" i="1"/>
  <c r="CI482" i="1"/>
  <c r="CF482" i="1"/>
  <c r="FB492" i="1"/>
  <c r="GK357" i="1"/>
  <c r="GY357" i="1" s="1"/>
  <c r="GK360" i="1"/>
  <c r="GY360" i="1" s="1"/>
  <c r="HU376" i="1"/>
  <c r="BY376" i="1"/>
  <c r="EX376" i="1" s="1"/>
  <c r="BW376" i="1"/>
  <c r="BX376" i="1" s="1"/>
  <c r="BV376" i="1"/>
  <c r="FA376" i="1" s="1"/>
  <c r="BU376" i="1"/>
  <c r="BT376" i="1"/>
  <c r="BS376" i="1"/>
  <c r="ET376" i="1"/>
  <c r="ES376" i="1"/>
  <c r="FE383" i="1"/>
  <c r="FF394" i="1"/>
  <c r="DW403" i="1"/>
  <c r="DL403" i="1"/>
  <c r="CT407" i="1"/>
  <c r="CI407" i="1"/>
  <c r="CF407" i="1"/>
  <c r="BW411" i="1"/>
  <c r="BX411" i="1" s="1"/>
  <c r="BV411" i="1"/>
  <c r="BU411" i="1"/>
  <c r="BT411" i="1"/>
  <c r="ET411" i="1"/>
  <c r="BS411" i="1"/>
  <c r="CA411" i="1" s="1"/>
  <c r="ES411" i="1"/>
  <c r="BB411" i="1"/>
  <c r="HU411" i="1"/>
  <c r="CT412" i="1"/>
  <c r="CI412" i="1"/>
  <c r="CT442" i="1"/>
  <c r="CI442" i="1"/>
  <c r="CF442" i="1"/>
  <c r="CE442" i="1"/>
  <c r="BB347" i="1"/>
  <c r="CE348" i="1"/>
  <c r="BB351" i="1"/>
  <c r="GK353" i="1"/>
  <c r="GY353" i="1" s="1"/>
  <c r="BB362" i="1"/>
  <c r="BB364" i="1"/>
  <c r="HU364" i="1"/>
  <c r="CE365" i="1"/>
  <c r="BB367" i="1"/>
  <c r="HU367" i="1"/>
  <c r="BB376" i="1"/>
  <c r="CT383" i="1"/>
  <c r="CI383" i="1"/>
  <c r="CF383" i="1"/>
  <c r="DW388" i="1"/>
  <c r="DL388" i="1"/>
  <c r="DI388" i="1"/>
  <c r="DH388" i="1"/>
  <c r="FA391" i="1"/>
  <c r="CT394" i="1"/>
  <c r="CI394" i="1"/>
  <c r="CF394" i="1"/>
  <c r="GR395" i="1"/>
  <c r="GF395" i="1"/>
  <c r="FR395" i="1"/>
  <c r="FP395" i="1"/>
  <c r="FK395" i="1"/>
  <c r="CF400" i="1"/>
  <c r="CE400" i="1"/>
  <c r="DH403" i="1"/>
  <c r="CE407" i="1"/>
  <c r="CE412" i="1"/>
  <c r="FA416" i="1"/>
  <c r="DG418" i="1"/>
  <c r="CD418" i="1"/>
  <c r="AI418" i="1"/>
  <c r="AH418" i="1" s="1"/>
  <c r="BV418" i="1"/>
  <c r="BT418" i="1"/>
  <c r="HU456" i="1"/>
  <c r="BW456" i="1"/>
  <c r="BX456" i="1" s="1"/>
  <c r="BV456" i="1"/>
  <c r="BU456" i="1"/>
  <c r="EZ456" i="1" s="1"/>
  <c r="BT456" i="1"/>
  <c r="BS456" i="1"/>
  <c r="CA456" i="1" s="1"/>
  <c r="ET456" i="1"/>
  <c r="ES456" i="1"/>
  <c r="BB456" i="1"/>
  <c r="GK331" i="1"/>
  <c r="GY331" i="1" s="1"/>
  <c r="GK332" i="1"/>
  <c r="GY332" i="1" s="1"/>
  <c r="GK333" i="1"/>
  <c r="GY333" i="1" s="1"/>
  <c r="BB342" i="1"/>
  <c r="CE344" i="1"/>
  <c r="HU347" i="1"/>
  <c r="BB348" i="1"/>
  <c r="CF348" i="1"/>
  <c r="ES351" i="1"/>
  <c r="GK354" i="1"/>
  <c r="GY354" i="1" s="1"/>
  <c r="BS358" i="1"/>
  <c r="DH358" i="1"/>
  <c r="BS361" i="1"/>
  <c r="BY361" i="1" s="1"/>
  <c r="BS363" i="1"/>
  <c r="CF365" i="1"/>
  <c r="BS366" i="1"/>
  <c r="BY366" i="1" s="1"/>
  <c r="GK373" i="1"/>
  <c r="GY373" i="1" s="1"/>
  <c r="GF373" i="1"/>
  <c r="FR373" i="1"/>
  <c r="FP373" i="1"/>
  <c r="FK373" i="1"/>
  <c r="DW382" i="1"/>
  <c r="DL382" i="1"/>
  <c r="DI382" i="1"/>
  <c r="DH382" i="1"/>
  <c r="CE383" i="1"/>
  <c r="ET385" i="1"/>
  <c r="ES385" i="1"/>
  <c r="BY385" i="1"/>
  <c r="BW385" i="1"/>
  <c r="BX385" i="1" s="1"/>
  <c r="BV385" i="1"/>
  <c r="BU385" i="1"/>
  <c r="BT385" i="1"/>
  <c r="BS385" i="1"/>
  <c r="GX385" i="1"/>
  <c r="GT385" i="1"/>
  <c r="GV385" i="1" s="1"/>
  <c r="HW385" i="1"/>
  <c r="BV390" i="1"/>
  <c r="CE394" i="1"/>
  <c r="DW396" i="1"/>
  <c r="DL396" i="1"/>
  <c r="DI396" i="1"/>
  <c r="DH396" i="1"/>
  <c r="DI403" i="1"/>
  <c r="FC404" i="1"/>
  <c r="CF412" i="1"/>
  <c r="AG418" i="1"/>
  <c r="BT331" i="1"/>
  <c r="BT332" i="1"/>
  <c r="BT333" i="1"/>
  <c r="BS334" i="1"/>
  <c r="DH334" i="1"/>
  <c r="ET334" i="1"/>
  <c r="CD341" i="1"/>
  <c r="DH342" i="1"/>
  <c r="HU342" i="1"/>
  <c r="BB343" i="1"/>
  <c r="CF344" i="1"/>
  <c r="BT345" i="1"/>
  <c r="GK345" i="1"/>
  <c r="GY345" i="1" s="1"/>
  <c r="CI348" i="1"/>
  <c r="BT349" i="1"/>
  <c r="GK349" i="1"/>
  <c r="GY349" i="1" s="1"/>
  <c r="ET351" i="1"/>
  <c r="BW352" i="1"/>
  <c r="BX352" i="1" s="1"/>
  <c r="BV353" i="1"/>
  <c r="BS355" i="1"/>
  <c r="DH355" i="1"/>
  <c r="ET355" i="1"/>
  <c r="BW356" i="1"/>
  <c r="BX356" i="1" s="1"/>
  <c r="BV357" i="1"/>
  <c r="GR357" i="1"/>
  <c r="BT358" i="1"/>
  <c r="DI358" i="1"/>
  <c r="BV360" i="1"/>
  <c r="GR360" i="1"/>
  <c r="BT361" i="1"/>
  <c r="BT363" i="1"/>
  <c r="BB365" i="1"/>
  <c r="CI365" i="1"/>
  <c r="BT366" i="1"/>
  <c r="BB368" i="1"/>
  <c r="HU368" i="1"/>
  <c r="GF374" i="1"/>
  <c r="FR374" i="1"/>
  <c r="FP374" i="1"/>
  <c r="FK374" i="1"/>
  <c r="GR374" i="1"/>
  <c r="FF376" i="1"/>
  <c r="BB385" i="1"/>
  <c r="BW390" i="1"/>
  <c r="BX390" i="1" s="1"/>
  <c r="AJ391" i="1"/>
  <c r="AK391" i="1" s="1"/>
  <c r="AI391" i="1"/>
  <c r="EW399" i="1"/>
  <c r="CF425" i="1"/>
  <c r="CE425" i="1"/>
  <c r="CT425" i="1"/>
  <c r="CI425" i="1"/>
  <c r="BU331" i="1"/>
  <c r="BU332" i="1"/>
  <c r="BU333" i="1"/>
  <c r="BT334" i="1"/>
  <c r="DI334" i="1"/>
  <c r="DI342" i="1"/>
  <c r="HU343" i="1"/>
  <c r="BB344" i="1"/>
  <c r="CI344" i="1"/>
  <c r="BU345" i="1"/>
  <c r="GK346" i="1"/>
  <c r="GY346" i="1" s="1"/>
  <c r="BS347" i="1"/>
  <c r="BU349" i="1"/>
  <c r="GK350" i="1"/>
  <c r="GY350" i="1" s="1"/>
  <c r="BS351" i="1"/>
  <c r="BW353" i="1"/>
  <c r="BX353" i="1" s="1"/>
  <c r="FK353" i="1"/>
  <c r="GR353" i="1"/>
  <c r="BV354" i="1"/>
  <c r="BT355" i="1"/>
  <c r="DI355" i="1"/>
  <c r="BW357" i="1"/>
  <c r="BX357" i="1" s="1"/>
  <c r="FK357" i="1"/>
  <c r="BU358" i="1"/>
  <c r="EZ358" i="1" s="1"/>
  <c r="DL358" i="1"/>
  <c r="AG359" i="1"/>
  <c r="BW360" i="1"/>
  <c r="BX360" i="1" s="1"/>
  <c r="FK360" i="1"/>
  <c r="BU361" i="1"/>
  <c r="ES362" i="1"/>
  <c r="BU363" i="1"/>
  <c r="BS364" i="1"/>
  <c r="ES365" i="1"/>
  <c r="EU365" i="1" s="1"/>
  <c r="EV365" i="1" s="1"/>
  <c r="BU366" i="1"/>
  <c r="BS367" i="1"/>
  <c r="BY367" i="1" s="1"/>
  <c r="CE369" i="1"/>
  <c r="DW371" i="1"/>
  <c r="DW372" i="1"/>
  <c r="DL372" i="1"/>
  <c r="DI372" i="1"/>
  <c r="DH372" i="1"/>
  <c r="DW375" i="1"/>
  <c r="DL375" i="1"/>
  <c r="GK380" i="1"/>
  <c r="GY380" i="1" s="1"/>
  <c r="HU385" i="1"/>
  <c r="DW389" i="1"/>
  <c r="DL389" i="1"/>
  <c r="DI389" i="1"/>
  <c r="DH389" i="1"/>
  <c r="DW392" i="1"/>
  <c r="DL392" i="1"/>
  <c r="CT404" i="1"/>
  <c r="CI404" i="1"/>
  <c r="DW406" i="1"/>
  <c r="DL406" i="1"/>
  <c r="DI406" i="1"/>
  <c r="DH406" i="1"/>
  <c r="GX410" i="1"/>
  <c r="GT410" i="1"/>
  <c r="GV410" i="1" s="1"/>
  <c r="HW410" i="1"/>
  <c r="BW418" i="1"/>
  <c r="BX418" i="1" s="1"/>
  <c r="BB328" i="1"/>
  <c r="HU328" i="1"/>
  <c r="BB329" i="1"/>
  <c r="HU329" i="1"/>
  <c r="BB330" i="1"/>
  <c r="BV331" i="1"/>
  <c r="GR331" i="1"/>
  <c r="BV332" i="1"/>
  <c r="GR332" i="1"/>
  <c r="BV333" i="1"/>
  <c r="GR333" i="1"/>
  <c r="BU334" i="1"/>
  <c r="EZ334" i="1" s="1"/>
  <c r="DL334" i="1"/>
  <c r="BS342" i="1"/>
  <c r="DL342" i="1"/>
  <c r="ES344" i="1"/>
  <c r="EU344" i="1" s="1"/>
  <c r="EV344" i="1" s="1"/>
  <c r="BV345" i="1"/>
  <c r="BT347" i="1"/>
  <c r="ES348" i="1"/>
  <c r="EU348" i="1" s="1"/>
  <c r="EV348" i="1" s="1"/>
  <c r="BV349" i="1"/>
  <c r="BT351" i="1"/>
  <c r="BY352" i="1"/>
  <c r="FM353" i="1"/>
  <c r="FK354" i="1"/>
  <c r="GR354" i="1"/>
  <c r="BU355" i="1"/>
  <c r="EZ355" i="1" s="1"/>
  <c r="DL355" i="1"/>
  <c r="BY356" i="1"/>
  <c r="BV358" i="1"/>
  <c r="FA358" i="1" s="1"/>
  <c r="AI359" i="1"/>
  <c r="BV361" i="1"/>
  <c r="BS362" i="1"/>
  <c r="CA362" i="1" s="1"/>
  <c r="ET362" i="1"/>
  <c r="BV363" i="1"/>
  <c r="BT364" i="1"/>
  <c r="ET365" i="1"/>
  <c r="BV366" i="1"/>
  <c r="BT367" i="1"/>
  <c r="FA382" i="1"/>
  <c r="CT386" i="1"/>
  <c r="CI386" i="1"/>
  <c r="CF386" i="1"/>
  <c r="DG391" i="1"/>
  <c r="ET391" i="1"/>
  <c r="ES391" i="1"/>
  <c r="EU391" i="1" s="1"/>
  <c r="EV391" i="1" s="1"/>
  <c r="CD391" i="1"/>
  <c r="AG391" i="1"/>
  <c r="EZ395" i="1"/>
  <c r="ES330" i="1"/>
  <c r="BW331" i="1"/>
  <c r="BX331" i="1" s="1"/>
  <c r="FK331" i="1"/>
  <c r="BW332" i="1"/>
  <c r="BX332" i="1" s="1"/>
  <c r="FK332" i="1"/>
  <c r="BW333" i="1"/>
  <c r="BX333" i="1" s="1"/>
  <c r="FK333" i="1"/>
  <c r="BV334" i="1"/>
  <c r="FA334" i="1" s="1"/>
  <c r="BT342" i="1"/>
  <c r="BS343" i="1"/>
  <c r="ET344" i="1"/>
  <c r="BW345" i="1"/>
  <c r="BX345" i="1" s="1"/>
  <c r="FK345" i="1"/>
  <c r="GR345" i="1"/>
  <c r="BU347" i="1"/>
  <c r="BS348" i="1"/>
  <c r="ET348" i="1"/>
  <c r="BW349" i="1"/>
  <c r="BX349" i="1" s="1"/>
  <c r="FK349" i="1"/>
  <c r="GR349" i="1"/>
  <c r="BU351" i="1"/>
  <c r="EZ351" i="1" s="1"/>
  <c r="AG352" i="1"/>
  <c r="BY353" i="1"/>
  <c r="FM354" i="1"/>
  <c r="BV355" i="1"/>
  <c r="AG356" i="1"/>
  <c r="BY357" i="1"/>
  <c r="FP357" i="1"/>
  <c r="BW358" i="1"/>
  <c r="BX358" i="1" s="1"/>
  <c r="AG360" i="1"/>
  <c r="BY360" i="1"/>
  <c r="FP360" i="1"/>
  <c r="BW361" i="1"/>
  <c r="BX361" i="1" s="1"/>
  <c r="BT362" i="1"/>
  <c r="BW363" i="1"/>
  <c r="BX363" i="1" s="1"/>
  <c r="BU364" i="1"/>
  <c r="BS365" i="1"/>
  <c r="CA365" i="1" s="1"/>
  <c r="BW366" i="1"/>
  <c r="BX366" i="1" s="1"/>
  <c r="BU367" i="1"/>
  <c r="BS368" i="1"/>
  <c r="BY368" i="1" s="1"/>
  <c r="CI369" i="1"/>
  <c r="EY370" i="1"/>
  <c r="EZ373" i="1"/>
  <c r="CE386" i="1"/>
  <c r="FA394" i="1"/>
  <c r="CF396" i="1"/>
  <c r="CE396" i="1"/>
  <c r="FA401" i="1"/>
  <c r="GK402" i="1"/>
  <c r="GY402" i="1" s="1"/>
  <c r="DW408" i="1"/>
  <c r="DL408" i="1"/>
  <c r="ET409" i="1"/>
  <c r="ES409" i="1"/>
  <c r="BW409" i="1"/>
  <c r="BX409" i="1" s="1"/>
  <c r="BV409" i="1"/>
  <c r="BU409" i="1"/>
  <c r="BT409" i="1"/>
  <c r="BS409" i="1"/>
  <c r="CE428" i="1"/>
  <c r="CT428" i="1"/>
  <c r="CI428" i="1"/>
  <c r="CF428" i="1"/>
  <c r="ET431" i="1"/>
  <c r="ES431" i="1"/>
  <c r="BY431" i="1"/>
  <c r="BW431" i="1"/>
  <c r="BX431" i="1" s="1"/>
  <c r="BV431" i="1"/>
  <c r="BU431" i="1"/>
  <c r="BT431" i="1"/>
  <c r="BS431" i="1"/>
  <c r="HU431" i="1"/>
  <c r="ET445" i="1"/>
  <c r="ES445" i="1"/>
  <c r="BY445" i="1"/>
  <c r="BW445" i="1"/>
  <c r="BX445" i="1" s="1"/>
  <c r="BV445" i="1"/>
  <c r="BU445" i="1"/>
  <c r="BT445" i="1"/>
  <c r="BS445" i="1"/>
  <c r="HU445" i="1"/>
  <c r="ET330" i="1"/>
  <c r="BU342" i="1"/>
  <c r="BT343" i="1"/>
  <c r="BS344" i="1"/>
  <c r="FK346" i="1"/>
  <c r="GR346" i="1"/>
  <c r="BV347" i="1"/>
  <c r="BT348" i="1"/>
  <c r="FK350" i="1"/>
  <c r="GR350" i="1"/>
  <c r="BV351" i="1"/>
  <c r="ES352" i="1"/>
  <c r="EU352" i="1" s="1"/>
  <c r="EV352" i="1" s="1"/>
  <c r="AG353" i="1"/>
  <c r="FP353" i="1"/>
  <c r="ES356" i="1"/>
  <c r="EU356" i="1" s="1"/>
  <c r="EV356" i="1" s="1"/>
  <c r="AG357" i="1"/>
  <c r="AI360" i="1"/>
  <c r="BU362" i="1"/>
  <c r="BV364" i="1"/>
  <c r="FA364" i="1" s="1"/>
  <c r="BT365" i="1"/>
  <c r="BV367" i="1"/>
  <c r="FA367" i="1" s="1"/>
  <c r="BT368" i="1"/>
  <c r="AI370" i="1"/>
  <c r="FA370" i="1"/>
  <c r="GK371" i="1"/>
  <c r="GY371" i="1" s="1"/>
  <c r="DI374" i="1"/>
  <c r="GF377" i="1"/>
  <c r="FR377" i="1"/>
  <c r="FP377" i="1"/>
  <c r="FK377" i="1"/>
  <c r="GR377" i="1"/>
  <c r="HU379" i="1"/>
  <c r="BY379" i="1"/>
  <c r="BW379" i="1"/>
  <c r="BX379" i="1" s="1"/>
  <c r="BV379" i="1"/>
  <c r="BU379" i="1"/>
  <c r="EZ379" i="1" s="1"/>
  <c r="BT379" i="1"/>
  <c r="BS379" i="1"/>
  <c r="ET379" i="1"/>
  <c r="ES379" i="1"/>
  <c r="DW384" i="1"/>
  <c r="DL384" i="1"/>
  <c r="CI385" i="1"/>
  <c r="DL401" i="1"/>
  <c r="DI401" i="1"/>
  <c r="DH401" i="1"/>
  <c r="GR401" i="1"/>
  <c r="EW402" i="1"/>
  <c r="GX409" i="1"/>
  <c r="GT409" i="1"/>
  <c r="GV409" i="1" s="1"/>
  <c r="HW409" i="1"/>
  <c r="DG369" i="1"/>
  <c r="DL374" i="1"/>
  <c r="BB379" i="1"/>
  <c r="DH384" i="1"/>
  <c r="CT385" i="1"/>
  <c r="ET388" i="1"/>
  <c r="ES388" i="1"/>
  <c r="BW388" i="1"/>
  <c r="BX388" i="1" s="1"/>
  <c r="BV388" i="1"/>
  <c r="BU388" i="1"/>
  <c r="BT388" i="1"/>
  <c r="BS388" i="1"/>
  <c r="GF399" i="1"/>
  <c r="FR399" i="1"/>
  <c r="FP399" i="1"/>
  <c r="BY399" i="1"/>
  <c r="EX399" i="1" s="1"/>
  <c r="FK399" i="1"/>
  <c r="GR399" i="1"/>
  <c r="DI408" i="1"/>
  <c r="DG441" i="1"/>
  <c r="ET441" i="1"/>
  <c r="ES441" i="1"/>
  <c r="CD441" i="1"/>
  <c r="AI441" i="1"/>
  <c r="AH441" i="1" s="1"/>
  <c r="BV441" i="1"/>
  <c r="AG441" i="1"/>
  <c r="BS372" i="1"/>
  <c r="EU372" i="1"/>
  <c r="EV372" i="1" s="1"/>
  <c r="BW373" i="1"/>
  <c r="BX373" i="1" s="1"/>
  <c r="BS375" i="1"/>
  <c r="BU377" i="1"/>
  <c r="BS378" i="1"/>
  <c r="BS381" i="1"/>
  <c r="FK383" i="1"/>
  <c r="BS384" i="1"/>
  <c r="FK386" i="1"/>
  <c r="BS387" i="1"/>
  <c r="BW395" i="1"/>
  <c r="BX395" i="1" s="1"/>
  <c r="ES398" i="1"/>
  <c r="BS400" i="1"/>
  <c r="EU400" i="1"/>
  <c r="EV400" i="1" s="1"/>
  <c r="BW401" i="1"/>
  <c r="BX401" i="1" s="1"/>
  <c r="BS403" i="1"/>
  <c r="BY403" i="1" s="1"/>
  <c r="BS405" i="1"/>
  <c r="FK407" i="1"/>
  <c r="BS408" i="1"/>
  <c r="HU410" i="1"/>
  <c r="FA424" i="1"/>
  <c r="GF426" i="1"/>
  <c r="FR426" i="1"/>
  <c r="FP426" i="1"/>
  <c r="BY426" i="1"/>
  <c r="EX426" i="1" s="1"/>
  <c r="FK426" i="1"/>
  <c r="FB426" i="1"/>
  <c r="GF430" i="1"/>
  <c r="FR430" i="1"/>
  <c r="FP430" i="1"/>
  <c r="FK430" i="1"/>
  <c r="GR430" i="1"/>
  <c r="CI436" i="1"/>
  <c r="CF436" i="1"/>
  <c r="CE436" i="1"/>
  <c r="CT448" i="1"/>
  <c r="CI448" i="1"/>
  <c r="CF448" i="1"/>
  <c r="GT449" i="1"/>
  <c r="GV449" i="1" s="1"/>
  <c r="HW449" i="1"/>
  <c r="DW453" i="1"/>
  <c r="DL453" i="1"/>
  <c r="DI453" i="1"/>
  <c r="DH453" i="1"/>
  <c r="EY470" i="1"/>
  <c r="CE522" i="1"/>
  <c r="CT522" i="1"/>
  <c r="CI522" i="1"/>
  <c r="CF522" i="1"/>
  <c r="BV371" i="1"/>
  <c r="BT372" i="1"/>
  <c r="BV374" i="1"/>
  <c r="BT375" i="1"/>
  <c r="BV377" i="1"/>
  <c r="BT378" i="1"/>
  <c r="FB378" i="1"/>
  <c r="DG379" i="1"/>
  <c r="BV380" i="1"/>
  <c r="BT381" i="1"/>
  <c r="FB381" i="1"/>
  <c r="BB383" i="1"/>
  <c r="GR383" i="1"/>
  <c r="BT384" i="1"/>
  <c r="FB384" i="1"/>
  <c r="BB386" i="1"/>
  <c r="GR386" i="1"/>
  <c r="BT387" i="1"/>
  <c r="FB387" i="1"/>
  <c r="BB389" i="1"/>
  <c r="GF389" i="1"/>
  <c r="BT392" i="1"/>
  <c r="FB392" i="1"/>
  <c r="HU392" i="1"/>
  <c r="CE393" i="1"/>
  <c r="HU393" i="1"/>
  <c r="CE398" i="1"/>
  <c r="ET398" i="1"/>
  <c r="BV399" i="1"/>
  <c r="BT400" i="1"/>
  <c r="AG401" i="1"/>
  <c r="BV402" i="1"/>
  <c r="BT403" i="1"/>
  <c r="FB403" i="1"/>
  <c r="BT405" i="1"/>
  <c r="FB405" i="1"/>
  <c r="BB407" i="1"/>
  <c r="GR407" i="1"/>
  <c r="BT408" i="1"/>
  <c r="FB408" i="1"/>
  <c r="BB410" i="1"/>
  <c r="DG410" i="1"/>
  <c r="CD414" i="1"/>
  <c r="EX415" i="1"/>
  <c r="EW415" i="1"/>
  <c r="ES416" i="1"/>
  <c r="ET418" i="1"/>
  <c r="DH421" i="1"/>
  <c r="GF424" i="1"/>
  <c r="FR424" i="1"/>
  <c r="FP424" i="1"/>
  <c r="BY424" i="1"/>
  <c r="EX424" i="1" s="1"/>
  <c r="FK424" i="1"/>
  <c r="FB424" i="1"/>
  <c r="CA428" i="1"/>
  <c r="HU428" i="1"/>
  <c r="BW428" i="1"/>
  <c r="BX428" i="1" s="1"/>
  <c r="BV428" i="1"/>
  <c r="FA428" i="1" s="1"/>
  <c r="BU428" i="1"/>
  <c r="BT428" i="1"/>
  <c r="BS428" i="1"/>
  <c r="BZ428" i="1" s="1"/>
  <c r="HU432" i="1"/>
  <c r="BY432" i="1"/>
  <c r="EX432" i="1" s="1"/>
  <c r="BW432" i="1"/>
  <c r="BX432" i="1" s="1"/>
  <c r="BV432" i="1"/>
  <c r="BU432" i="1"/>
  <c r="BT432" i="1"/>
  <c r="ET432" i="1"/>
  <c r="BS432" i="1"/>
  <c r="ES432" i="1"/>
  <c r="CT434" i="1"/>
  <c r="FB443" i="1"/>
  <c r="GX445" i="1"/>
  <c r="GT445" i="1"/>
  <c r="GV445" i="1" s="1"/>
  <c r="HW445" i="1"/>
  <c r="DW447" i="1"/>
  <c r="DL447" i="1"/>
  <c r="DI447" i="1"/>
  <c r="DH447" i="1"/>
  <c r="CE448" i="1"/>
  <c r="DI465" i="1"/>
  <c r="DH465" i="1"/>
  <c r="DW465" i="1"/>
  <c r="DL465" i="1"/>
  <c r="FA470" i="1"/>
  <c r="BW371" i="1"/>
  <c r="BX371" i="1" s="1"/>
  <c r="BU372" i="1"/>
  <c r="BY373" i="1"/>
  <c r="BW374" i="1"/>
  <c r="BX374" i="1" s="1"/>
  <c r="BU375" i="1"/>
  <c r="BW377" i="1"/>
  <c r="BX377" i="1" s="1"/>
  <c r="BU378" i="1"/>
  <c r="BW380" i="1"/>
  <c r="BX380" i="1" s="1"/>
  <c r="BU381" i="1"/>
  <c r="ES383" i="1"/>
  <c r="FP383" i="1"/>
  <c r="BU384" i="1"/>
  <c r="ES386" i="1"/>
  <c r="FP386" i="1"/>
  <c r="GR389" i="1"/>
  <c r="BY395" i="1"/>
  <c r="BY401" i="1"/>
  <c r="ES407" i="1"/>
  <c r="FP407" i="1"/>
  <c r="FB423" i="1"/>
  <c r="GF427" i="1"/>
  <c r="FR427" i="1"/>
  <c r="FP427" i="1"/>
  <c r="FK427" i="1"/>
  <c r="GR427" i="1"/>
  <c r="DW434" i="1"/>
  <c r="DL434" i="1"/>
  <c r="DI434" i="1"/>
  <c r="DH434" i="1"/>
  <c r="FA438" i="1"/>
  <c r="DG439" i="1"/>
  <c r="CD439" i="1"/>
  <c r="GF444" i="1"/>
  <c r="FR444" i="1"/>
  <c r="FP444" i="1"/>
  <c r="FM444" i="1"/>
  <c r="GR444" i="1"/>
  <c r="FK444" i="1"/>
  <c r="BZ446" i="1"/>
  <c r="BY446" i="1"/>
  <c r="EX446" i="1" s="1"/>
  <c r="BW446" i="1"/>
  <c r="BX446" i="1" s="1"/>
  <c r="BV446" i="1"/>
  <c r="BU446" i="1"/>
  <c r="EZ446" i="1" s="1"/>
  <c r="BT446" i="1"/>
  <c r="ET446" i="1"/>
  <c r="BS446" i="1"/>
  <c r="ES446" i="1"/>
  <c r="BB446" i="1"/>
  <c r="BV375" i="1"/>
  <c r="FA375" i="1" s="1"/>
  <c r="FR383" i="1"/>
  <c r="FR386" i="1"/>
  <c r="DW414" i="1"/>
  <c r="DL414" i="1"/>
  <c r="DI414" i="1"/>
  <c r="DH414" i="1"/>
  <c r="GX414" i="1"/>
  <c r="GT414" i="1"/>
  <c r="GV414" i="1" s="1"/>
  <c r="HW414" i="1"/>
  <c r="BW416" i="1"/>
  <c r="BX416" i="1" s="1"/>
  <c r="BV416" i="1"/>
  <c r="BU416" i="1"/>
  <c r="BT416" i="1"/>
  <c r="BS416" i="1"/>
  <c r="HU416" i="1"/>
  <c r="BB416" i="1"/>
  <c r="BV417" i="1"/>
  <c r="FA417" i="1" s="1"/>
  <c r="EY420" i="1"/>
  <c r="FB422" i="1"/>
  <c r="CT435" i="1"/>
  <c r="CI435" i="1"/>
  <c r="CF435" i="1"/>
  <c r="FE435" i="1"/>
  <c r="ET436" i="1"/>
  <c r="ES436" i="1"/>
  <c r="BW436" i="1"/>
  <c r="BX436" i="1" s="1"/>
  <c r="BV436" i="1"/>
  <c r="FA436" i="1" s="1"/>
  <c r="BU436" i="1"/>
  <c r="BT436" i="1"/>
  <c r="BS436" i="1"/>
  <c r="AG439" i="1"/>
  <c r="BT441" i="1"/>
  <c r="BW476" i="1"/>
  <c r="BX476" i="1" s="1"/>
  <c r="AG371" i="1"/>
  <c r="BY371" i="1"/>
  <c r="BW372" i="1"/>
  <c r="BX372" i="1" s="1"/>
  <c r="ES373" i="1"/>
  <c r="EU373" i="1" s="1"/>
  <c r="EV373" i="1" s="1"/>
  <c r="AG374" i="1"/>
  <c r="BY374" i="1"/>
  <c r="BW375" i="1"/>
  <c r="BX375" i="1" s="1"/>
  <c r="AG377" i="1"/>
  <c r="BY377" i="1"/>
  <c r="BW378" i="1"/>
  <c r="BX378" i="1" s="1"/>
  <c r="AG380" i="1"/>
  <c r="BY380" i="1"/>
  <c r="EX380" i="1" s="1"/>
  <c r="DH383" i="1"/>
  <c r="DH386" i="1"/>
  <c r="FE390" i="1"/>
  <c r="DH394" i="1"/>
  <c r="ES401" i="1"/>
  <c r="EU401" i="1" s="1"/>
  <c r="EV401" i="1" s="1"/>
  <c r="DH407" i="1"/>
  <c r="BS410" i="1"/>
  <c r="AG414" i="1"/>
  <c r="FA420" i="1"/>
  <c r="GK425" i="1"/>
  <c r="GY425" i="1" s="1"/>
  <c r="GF425" i="1"/>
  <c r="DW431" i="1"/>
  <c r="DL431" i="1"/>
  <c r="CI433" i="1"/>
  <c r="CF433" i="1"/>
  <c r="CE433" i="1"/>
  <c r="CE435" i="1"/>
  <c r="BB436" i="1"/>
  <c r="DW445" i="1"/>
  <c r="DL445" i="1"/>
  <c r="DG449" i="1"/>
  <c r="CD449" i="1"/>
  <c r="AI449" i="1"/>
  <c r="AH449" i="1" s="1"/>
  <c r="CT450" i="1"/>
  <c r="CI450" i="1"/>
  <c r="CF450" i="1"/>
  <c r="EY452" i="1"/>
  <c r="CF453" i="1"/>
  <c r="CE453" i="1"/>
  <c r="EZ455" i="1"/>
  <c r="EY455" i="1"/>
  <c r="CE370" i="1"/>
  <c r="CE373" i="1"/>
  <c r="ET373" i="1"/>
  <c r="GX373" i="1"/>
  <c r="AI374" i="1"/>
  <c r="GT375" i="1"/>
  <c r="GV375" i="1" s="1"/>
  <c r="GT378" i="1"/>
  <c r="GV378" i="1" s="1"/>
  <c r="GX379" i="1"/>
  <c r="AI380" i="1"/>
  <c r="GT381" i="1"/>
  <c r="GV381" i="1" s="1"/>
  <c r="BT383" i="1"/>
  <c r="DI383" i="1"/>
  <c r="GT384" i="1"/>
  <c r="GV384" i="1" s="1"/>
  <c r="BT386" i="1"/>
  <c r="DI386" i="1"/>
  <c r="GT387" i="1"/>
  <c r="GV387" i="1" s="1"/>
  <c r="BT389" i="1"/>
  <c r="HU389" i="1"/>
  <c r="HU390" i="1"/>
  <c r="DG393" i="1"/>
  <c r="ET393" i="1"/>
  <c r="DI394" i="1"/>
  <c r="CE395" i="1"/>
  <c r="ET395" i="1"/>
  <c r="BB397" i="1"/>
  <c r="BB398" i="1"/>
  <c r="AI399" i="1"/>
  <c r="AH399" i="1" s="1"/>
  <c r="AG400" i="1"/>
  <c r="CE401" i="1"/>
  <c r="ET401" i="1"/>
  <c r="GX401" i="1"/>
  <c r="AI402" i="1"/>
  <c r="AH402" i="1" s="1"/>
  <c r="AG403" i="1"/>
  <c r="DL404" i="1"/>
  <c r="AG405" i="1"/>
  <c r="BT407" i="1"/>
  <c r="DI407" i="1"/>
  <c r="AG408" i="1"/>
  <c r="BT410" i="1"/>
  <c r="GT415" i="1"/>
  <c r="GV415" i="1" s="1"/>
  <c r="HW415" i="1"/>
  <c r="EZ418" i="1"/>
  <c r="EY418" i="1"/>
  <c r="FF428" i="1"/>
  <c r="ET428" i="1"/>
  <c r="DL430" i="1"/>
  <c r="DH431" i="1"/>
  <c r="FE438" i="1"/>
  <c r="AI439" i="1"/>
  <c r="AH439" i="1" s="1"/>
  <c r="FA439" i="1"/>
  <c r="DH445" i="1"/>
  <c r="AG449" i="1"/>
  <c r="CE450" i="1"/>
  <c r="DL452" i="1"/>
  <c r="DI452" i="1"/>
  <c r="DH452" i="1"/>
  <c r="FA452" i="1"/>
  <c r="DI475" i="1"/>
  <c r="DH475" i="1"/>
  <c r="DW475" i="1"/>
  <c r="DL475" i="1"/>
  <c r="DG506" i="1"/>
  <c r="CD506" i="1"/>
  <c r="AG506" i="1"/>
  <c r="BW506" i="1"/>
  <c r="BX506" i="1" s="1"/>
  <c r="AI506" i="1"/>
  <c r="AH506" i="1" s="1"/>
  <c r="CF370" i="1"/>
  <c r="CD371" i="1"/>
  <c r="ES371" i="1"/>
  <c r="BY372" i="1"/>
  <c r="EX372" i="1" s="1"/>
  <c r="CF373" i="1"/>
  <c r="CD374" i="1"/>
  <c r="ES374" i="1"/>
  <c r="BY375" i="1"/>
  <c r="CD377" i="1"/>
  <c r="ES377" i="1"/>
  <c r="BY378" i="1"/>
  <c r="CD380" i="1"/>
  <c r="ES380" i="1"/>
  <c r="BY381" i="1"/>
  <c r="DL383" i="1"/>
  <c r="BY384" i="1"/>
  <c r="BU386" i="1"/>
  <c r="DL386" i="1"/>
  <c r="BY387" i="1"/>
  <c r="BU389" i="1"/>
  <c r="BY392" i="1"/>
  <c r="EX392" i="1" s="1"/>
  <c r="FP392" i="1"/>
  <c r="BS393" i="1"/>
  <c r="BY393" i="1" s="1"/>
  <c r="BS394" i="1"/>
  <c r="BY394" i="1" s="1"/>
  <c r="DL394" i="1"/>
  <c r="CF395" i="1"/>
  <c r="ES397" i="1"/>
  <c r="CD399" i="1"/>
  <c r="ES399" i="1"/>
  <c r="CF401" i="1"/>
  <c r="CD402" i="1"/>
  <c r="ES402" i="1"/>
  <c r="BU407" i="1"/>
  <c r="DL407" i="1"/>
  <c r="BY408" i="1"/>
  <c r="EX408" i="1" s="1"/>
  <c r="BU410" i="1"/>
  <c r="FE413" i="1"/>
  <c r="AI414" i="1"/>
  <c r="AH414" i="1" s="1"/>
  <c r="BY416" i="1"/>
  <c r="EX416" i="1" s="1"/>
  <c r="DG419" i="1"/>
  <c r="CD419" i="1"/>
  <c r="FA419" i="1"/>
  <c r="DG420" i="1"/>
  <c r="ES420" i="1"/>
  <c r="EU420" i="1" s="1"/>
  <c r="EV420" i="1" s="1"/>
  <c r="CD420" i="1"/>
  <c r="AI420" i="1"/>
  <c r="AH420" i="1" s="1"/>
  <c r="EY421" i="1"/>
  <c r="FF425" i="1"/>
  <c r="DI431" i="1"/>
  <c r="ET437" i="1"/>
  <c r="ES437" i="1"/>
  <c r="BW437" i="1"/>
  <c r="BX437" i="1" s="1"/>
  <c r="BV437" i="1"/>
  <c r="BU437" i="1"/>
  <c r="BT437" i="1"/>
  <c r="BS437" i="1"/>
  <c r="HU437" i="1"/>
  <c r="FC442" i="1"/>
  <c r="EY443" i="1"/>
  <c r="DI444" i="1"/>
  <c r="DI445" i="1"/>
  <c r="CA446" i="1"/>
  <c r="EW453" i="1"/>
  <c r="ET371" i="1"/>
  <c r="AI372" i="1"/>
  <c r="BZ372" i="1"/>
  <c r="ET374" i="1"/>
  <c r="AI375" i="1"/>
  <c r="ET377" i="1"/>
  <c r="AI378" i="1"/>
  <c r="ET380" i="1"/>
  <c r="AI381" i="1"/>
  <c r="BV383" i="1"/>
  <c r="FA383" i="1" s="1"/>
  <c r="AI384" i="1"/>
  <c r="BV386" i="1"/>
  <c r="AI387" i="1"/>
  <c r="BV389" i="1"/>
  <c r="BB390" i="1"/>
  <c r="BB391" i="1"/>
  <c r="AI392" i="1"/>
  <c r="BT393" i="1"/>
  <c r="BT394" i="1"/>
  <c r="HU394" i="1"/>
  <c r="CI395" i="1"/>
  <c r="ET397" i="1"/>
  <c r="ET399" i="1"/>
  <c r="AI400" i="1"/>
  <c r="AH400" i="1" s="1"/>
  <c r="CI401" i="1"/>
  <c r="ET402" i="1"/>
  <c r="AI403" i="1"/>
  <c r="AH403" i="1" s="1"/>
  <c r="AI405" i="1"/>
  <c r="AH405" i="1" s="1"/>
  <c r="BV407" i="1"/>
  <c r="FA407" i="1" s="1"/>
  <c r="AI408" i="1"/>
  <c r="AH408" i="1" s="1"/>
  <c r="BV410" i="1"/>
  <c r="FF416" i="1"/>
  <c r="FA421" i="1"/>
  <c r="EY423" i="1"/>
  <c r="DI426" i="1"/>
  <c r="DH426" i="1"/>
  <c r="DW426" i="1"/>
  <c r="EY429" i="1"/>
  <c r="CT432" i="1"/>
  <c r="CI432" i="1"/>
  <c r="ET433" i="1"/>
  <c r="ES433" i="1"/>
  <c r="BY433" i="1"/>
  <c r="BW433" i="1"/>
  <c r="BX433" i="1" s="1"/>
  <c r="BV433" i="1"/>
  <c r="BU433" i="1"/>
  <c r="BT433" i="1"/>
  <c r="BS433" i="1"/>
  <c r="GR442" i="1"/>
  <c r="FM442" i="1"/>
  <c r="FK442" i="1"/>
  <c r="GK442" i="1"/>
  <c r="GY442" i="1" s="1"/>
  <c r="GF442" i="1"/>
  <c r="BZ442" i="1"/>
  <c r="FA443" i="1"/>
  <c r="DL444" i="1"/>
  <c r="FA451" i="1"/>
  <c r="DL454" i="1"/>
  <c r="DI454" i="1"/>
  <c r="DH454" i="1"/>
  <c r="DW454" i="1"/>
  <c r="ES375" i="1"/>
  <c r="ES378" i="1"/>
  <c r="EU378" i="1" s="1"/>
  <c r="EV378" i="1" s="1"/>
  <c r="ES381" i="1"/>
  <c r="EU381" i="1" s="1"/>
  <c r="EV381" i="1" s="1"/>
  <c r="EY383" i="1"/>
  <c r="FK389" i="1"/>
  <c r="BS397" i="1"/>
  <c r="CA397" i="1" s="1"/>
  <c r="BS398" i="1"/>
  <c r="CA400" i="1"/>
  <c r="CD403" i="1"/>
  <c r="CD405" i="1"/>
  <c r="ES405" i="1"/>
  <c r="BW407" i="1"/>
  <c r="BX407" i="1" s="1"/>
  <c r="CD408" i="1"/>
  <c r="ES408" i="1"/>
  <c r="EU408" i="1" s="1"/>
  <c r="EV408" i="1" s="1"/>
  <c r="BW410" i="1"/>
  <c r="BX410" i="1" s="1"/>
  <c r="DG411" i="1"/>
  <c r="CD411" i="1"/>
  <c r="EX412" i="1"/>
  <c r="EW412" i="1"/>
  <c r="CI416" i="1"/>
  <c r="CF416" i="1"/>
  <c r="FA423" i="1"/>
  <c r="DI424" i="1"/>
  <c r="DH424" i="1"/>
  <c r="DW424" i="1"/>
  <c r="GR425" i="1"/>
  <c r="CT436" i="1"/>
  <c r="HU436" i="1"/>
  <c r="CT446" i="1"/>
  <c r="CI446" i="1"/>
  <c r="CF446" i="1"/>
  <c r="FE448" i="1"/>
  <c r="DG451" i="1"/>
  <c r="CD451" i="1"/>
  <c r="AI451" i="1"/>
  <c r="AH451" i="1" s="1"/>
  <c r="BB373" i="1"/>
  <c r="HU373" i="1"/>
  <c r="CE375" i="1"/>
  <c r="CE378" i="1"/>
  <c r="CE381" i="1"/>
  <c r="CE384" i="1"/>
  <c r="AI385" i="1"/>
  <c r="CE387" i="1"/>
  <c r="ET390" i="1"/>
  <c r="CE392" i="1"/>
  <c r="BV393" i="1"/>
  <c r="BV394" i="1"/>
  <c r="BB395" i="1"/>
  <c r="BT397" i="1"/>
  <c r="BT398" i="1"/>
  <c r="HU398" i="1"/>
  <c r="BB401" i="1"/>
  <c r="HU401" i="1"/>
  <c r="AG407" i="1"/>
  <c r="AG410" i="1"/>
  <c r="AG411" i="1"/>
  <c r="BW413" i="1"/>
  <c r="BX413" i="1" s="1"/>
  <c r="BV413" i="1"/>
  <c r="BU413" i="1"/>
  <c r="BT413" i="1"/>
  <c r="BS413" i="1"/>
  <c r="BY413" i="1" s="1"/>
  <c r="HU413" i="1"/>
  <c r="BB413" i="1"/>
  <c r="BV414" i="1"/>
  <c r="CE416" i="1"/>
  <c r="FF417" i="1"/>
  <c r="FE419" i="1"/>
  <c r="FF422" i="1"/>
  <c r="DW425" i="1"/>
  <c r="DL425" i="1"/>
  <c r="DI425" i="1"/>
  <c r="FK425" i="1"/>
  <c r="EY426" i="1"/>
  <c r="DW428" i="1"/>
  <c r="DL428" i="1"/>
  <c r="DI428" i="1"/>
  <c r="DH428" i="1"/>
  <c r="FA431" i="1"/>
  <c r="DW436" i="1"/>
  <c r="DL436" i="1"/>
  <c r="GT437" i="1"/>
  <c r="GV437" i="1" s="1"/>
  <c r="HW437" i="1"/>
  <c r="DG443" i="1"/>
  <c r="ET443" i="1"/>
  <c r="ES443" i="1"/>
  <c r="EU443" i="1" s="1"/>
  <c r="EV443" i="1" s="1"/>
  <c r="CD443" i="1"/>
  <c r="AI443" i="1"/>
  <c r="AH443" i="1" s="1"/>
  <c r="FA445" i="1"/>
  <c r="CE446" i="1"/>
  <c r="ET447" i="1"/>
  <c r="ES447" i="1"/>
  <c r="BY447" i="1"/>
  <c r="BW447" i="1"/>
  <c r="BX447" i="1" s="1"/>
  <c r="BV447" i="1"/>
  <c r="BU447" i="1"/>
  <c r="BT447" i="1"/>
  <c r="BS447" i="1"/>
  <c r="HU447" i="1"/>
  <c r="AG451" i="1"/>
  <c r="FB452" i="1"/>
  <c r="DW472" i="1"/>
  <c r="DL472" i="1"/>
  <c r="DI472" i="1"/>
  <c r="DH472" i="1"/>
  <c r="CF375" i="1"/>
  <c r="CF378" i="1"/>
  <c r="CF381" i="1"/>
  <c r="BY383" i="1"/>
  <c r="EX383" i="1" s="1"/>
  <c r="CF384" i="1"/>
  <c r="BY386" i="1"/>
  <c r="EX386" i="1" s="1"/>
  <c r="CF387" i="1"/>
  <c r="BY389" i="1"/>
  <c r="FP389" i="1"/>
  <c r="BS390" i="1"/>
  <c r="BS391" i="1"/>
  <c r="CF392" i="1"/>
  <c r="BW393" i="1"/>
  <c r="BX393" i="1" s="1"/>
  <c r="BW394" i="1"/>
  <c r="BX394" i="1" s="1"/>
  <c r="BU397" i="1"/>
  <c r="EZ397" i="1" s="1"/>
  <c r="BU398" i="1"/>
  <c r="EZ398" i="1" s="1"/>
  <c r="FE400" i="1"/>
  <c r="BY407" i="1"/>
  <c r="GX411" i="1"/>
  <c r="GT411" i="1"/>
  <c r="GV411" i="1" s="1"/>
  <c r="HW411" i="1"/>
  <c r="CT416" i="1"/>
  <c r="DG423" i="1"/>
  <c r="ET423" i="1"/>
  <c r="ES423" i="1"/>
  <c r="EU423" i="1" s="1"/>
  <c r="EV423" i="1" s="1"/>
  <c r="CD423" i="1"/>
  <c r="AI423" i="1"/>
  <c r="AH423" i="1" s="1"/>
  <c r="EY424" i="1"/>
  <c r="EW429" i="1"/>
  <c r="ET434" i="1"/>
  <c r="ES434" i="1"/>
  <c r="BW434" i="1"/>
  <c r="BX434" i="1" s="1"/>
  <c r="BV434" i="1"/>
  <c r="BU434" i="1"/>
  <c r="BT434" i="1"/>
  <c r="BS434" i="1"/>
  <c r="EY444" i="1"/>
  <c r="BV449" i="1"/>
  <c r="GF452" i="1"/>
  <c r="FR452" i="1"/>
  <c r="FP452" i="1"/>
  <c r="FM452" i="1"/>
  <c r="GR452" i="1"/>
  <c r="FK452" i="1"/>
  <c r="DI370" i="1"/>
  <c r="BB371" i="1"/>
  <c r="BB374" i="1"/>
  <c r="CI375" i="1"/>
  <c r="BB377" i="1"/>
  <c r="CI378" i="1"/>
  <c r="BB380" i="1"/>
  <c r="CI381" i="1"/>
  <c r="CE382" i="1"/>
  <c r="BZ383" i="1"/>
  <c r="GF383" i="1"/>
  <c r="CI384" i="1"/>
  <c r="AI386" i="1"/>
  <c r="BZ386" i="1"/>
  <c r="HU386" i="1"/>
  <c r="CI387" i="1"/>
  <c r="BT391" i="1"/>
  <c r="CI392" i="1"/>
  <c r="BV397" i="1"/>
  <c r="BV398" i="1"/>
  <c r="BB399" i="1"/>
  <c r="BB402" i="1"/>
  <c r="CE406" i="1"/>
  <c r="BZ407" i="1"/>
  <c r="HU407" i="1"/>
  <c r="CE409" i="1"/>
  <c r="AI410" i="1"/>
  <c r="AH410" i="1" s="1"/>
  <c r="AI411" i="1"/>
  <c r="AH411" i="1" s="1"/>
  <c r="GT412" i="1"/>
  <c r="GV412" i="1" s="1"/>
  <c r="HW412" i="1"/>
  <c r="AG423" i="1"/>
  <c r="FP425" i="1"/>
  <c r="GK426" i="1"/>
  <c r="GY426" i="1" s="1"/>
  <c r="GK430" i="1"/>
  <c r="GY430" i="1" s="1"/>
  <c r="CI431" i="1"/>
  <c r="CF431" i="1"/>
  <c r="CE431" i="1"/>
  <c r="BB434" i="1"/>
  <c r="DI436" i="1"/>
  <c r="CF437" i="1"/>
  <c r="FF440" i="1"/>
  <c r="GK444" i="1"/>
  <c r="GY444" i="1" s="1"/>
  <c r="CI445" i="1"/>
  <c r="CF445" i="1"/>
  <c r="CE445" i="1"/>
  <c r="DW463" i="1"/>
  <c r="DL463" i="1"/>
  <c r="DI463" i="1"/>
  <c r="DH463" i="1"/>
  <c r="BV419" i="1"/>
  <c r="FR421" i="1"/>
  <c r="FP421" i="1"/>
  <c r="GR421" i="1"/>
  <c r="FK421" i="1"/>
  <c r="GK421" i="1"/>
  <c r="GY421" i="1" s="1"/>
  <c r="CA421" i="1"/>
  <c r="GF421" i="1"/>
  <c r="BY421" i="1"/>
  <c r="DG422" i="1"/>
  <c r="CD422" i="1"/>
  <c r="FA422" i="1"/>
  <c r="GK424" i="1"/>
  <c r="GY424" i="1" s="1"/>
  <c r="FR425" i="1"/>
  <c r="EW426" i="1"/>
  <c r="CT433" i="1"/>
  <c r="HU433" i="1"/>
  <c r="CI437" i="1"/>
  <c r="CT438" i="1"/>
  <c r="CI438" i="1"/>
  <c r="BV439" i="1"/>
  <c r="CT440" i="1"/>
  <c r="CI440" i="1"/>
  <c r="CF440" i="1"/>
  <c r="CE440" i="1"/>
  <c r="EY441" i="1"/>
  <c r="DH442" i="1"/>
  <c r="GT447" i="1"/>
  <c r="GV447" i="1" s="1"/>
  <c r="HW447" i="1"/>
  <c r="FE450" i="1"/>
  <c r="CT466" i="1"/>
  <c r="CI466" i="1"/>
  <c r="CF466" i="1"/>
  <c r="CE466" i="1"/>
  <c r="BW452" i="1"/>
  <c r="BX452" i="1" s="1"/>
  <c r="FM453" i="1"/>
  <c r="FK453" i="1"/>
  <c r="GK453" i="1"/>
  <c r="GY453" i="1" s="1"/>
  <c r="GF453" i="1"/>
  <c r="FR453" i="1"/>
  <c r="DW478" i="1"/>
  <c r="DL478" i="1"/>
  <c r="CE480" i="1"/>
  <c r="CT480" i="1"/>
  <c r="CT499" i="1"/>
  <c r="CI499" i="1"/>
  <c r="CA414" i="1"/>
  <c r="ES417" i="1"/>
  <c r="ES419" i="1"/>
  <c r="BW421" i="1"/>
  <c r="BX421" i="1" s="1"/>
  <c r="ES422" i="1"/>
  <c r="EU422" i="1" s="1"/>
  <c r="EV422" i="1" s="1"/>
  <c r="BW424" i="1"/>
  <c r="BX424" i="1" s="1"/>
  <c r="BT425" i="1"/>
  <c r="BW426" i="1"/>
  <c r="BX426" i="1" s="1"/>
  <c r="BW429" i="1"/>
  <c r="BX429" i="1" s="1"/>
  <c r="BU430" i="1"/>
  <c r="FK435" i="1"/>
  <c r="BZ439" i="1"/>
  <c r="ET440" i="1"/>
  <c r="GT441" i="1"/>
  <c r="GV441" i="1" s="1"/>
  <c r="BV442" i="1"/>
  <c r="GT443" i="1"/>
  <c r="GV443" i="1" s="1"/>
  <c r="BV444" i="1"/>
  <c r="HU449" i="1"/>
  <c r="ES451" i="1"/>
  <c r="EU451" i="1" s="1"/>
  <c r="EV451" i="1" s="1"/>
  <c r="AG452" i="1"/>
  <c r="BT453" i="1"/>
  <c r="CE456" i="1"/>
  <c r="GX482" i="1"/>
  <c r="GT482" i="1"/>
  <c r="GV482" i="1" s="1"/>
  <c r="HW482" i="1"/>
  <c r="GF490" i="1"/>
  <c r="FR490" i="1"/>
  <c r="FP490" i="1"/>
  <c r="FM490" i="1"/>
  <c r="GR490" i="1"/>
  <c r="FK490" i="1"/>
  <c r="DG501" i="1"/>
  <c r="ET501" i="1"/>
  <c r="CD501" i="1"/>
  <c r="AI501" i="1"/>
  <c r="AH501" i="1" s="1"/>
  <c r="AG501" i="1"/>
  <c r="DW508" i="1"/>
  <c r="DL508" i="1"/>
  <c r="DI508" i="1"/>
  <c r="DH508" i="1"/>
  <c r="FA519" i="1"/>
  <c r="BB412" i="1"/>
  <c r="DG412" i="1"/>
  <c r="GF412" i="1"/>
  <c r="HU412" i="1"/>
  <c r="BB415" i="1"/>
  <c r="DG415" i="1"/>
  <c r="GF415" i="1"/>
  <c r="HU415" i="1"/>
  <c r="ET417" i="1"/>
  <c r="GX417" i="1"/>
  <c r="ET419" i="1"/>
  <c r="GX419" i="1"/>
  <c r="AG421" i="1"/>
  <c r="ET422" i="1"/>
  <c r="GX422" i="1"/>
  <c r="BV427" i="1"/>
  <c r="BV430" i="1"/>
  <c r="GR435" i="1"/>
  <c r="CA439" i="1"/>
  <c r="GX440" i="1"/>
  <c r="BW442" i="1"/>
  <c r="BX442" i="1" s="1"/>
  <c r="GX442" i="1"/>
  <c r="BW444" i="1"/>
  <c r="BX444" i="1" s="1"/>
  <c r="ET451" i="1"/>
  <c r="BY452" i="1"/>
  <c r="EX452" i="1" s="1"/>
  <c r="GX480" i="1"/>
  <c r="GT480" i="1"/>
  <c r="GV480" i="1" s="1"/>
  <c r="HW480" i="1"/>
  <c r="CT483" i="1"/>
  <c r="CI483" i="1"/>
  <c r="CF483" i="1"/>
  <c r="CE485" i="1"/>
  <c r="CT485" i="1"/>
  <c r="GF493" i="1"/>
  <c r="FR493" i="1"/>
  <c r="FP493" i="1"/>
  <c r="FM493" i="1"/>
  <c r="GR493" i="1"/>
  <c r="FK493" i="1"/>
  <c r="HU495" i="1"/>
  <c r="BZ495" i="1"/>
  <c r="BY495" i="1"/>
  <c r="BW495" i="1"/>
  <c r="BX495" i="1" s="1"/>
  <c r="BV495" i="1"/>
  <c r="BU495" i="1"/>
  <c r="BT495" i="1"/>
  <c r="ET495" i="1"/>
  <c r="BS495" i="1"/>
  <c r="CA495" i="1" s="1"/>
  <c r="ES495" i="1"/>
  <c r="BB495" i="1"/>
  <c r="GX496" i="1"/>
  <c r="GT496" i="1"/>
  <c r="GV496" i="1" s="1"/>
  <c r="HW496" i="1"/>
  <c r="EY503" i="1"/>
  <c r="DW519" i="1"/>
  <c r="DL519" i="1"/>
  <c r="DI519" i="1"/>
  <c r="DH519" i="1"/>
  <c r="BV425" i="1"/>
  <c r="AI452" i="1"/>
  <c r="AH452" i="1" s="1"/>
  <c r="BV453" i="1"/>
  <c r="FP453" i="1"/>
  <c r="GF454" i="1"/>
  <c r="FR454" i="1"/>
  <c r="FP454" i="1"/>
  <c r="GR454" i="1"/>
  <c r="FK454" i="1"/>
  <c r="FM454" i="1"/>
  <c r="EY458" i="1"/>
  <c r="FB460" i="1"/>
  <c r="DG462" i="1"/>
  <c r="CD462" i="1"/>
  <c r="AI462" i="1"/>
  <c r="AH462" i="1" s="1"/>
  <c r="AG462" i="1"/>
  <c r="FB467" i="1"/>
  <c r="CF468" i="1"/>
  <c r="CE468" i="1"/>
  <c r="DW474" i="1"/>
  <c r="DL474" i="1"/>
  <c r="DI474" i="1"/>
  <c r="DH474" i="1"/>
  <c r="EW504" i="1"/>
  <c r="DG413" i="1"/>
  <c r="DG416" i="1"/>
  <c r="HU418" i="1"/>
  <c r="ET420" i="1"/>
  <c r="BZ421" i="1"/>
  <c r="HU421" i="1"/>
  <c r="AG425" i="1"/>
  <c r="AG427" i="1"/>
  <c r="AG430" i="1"/>
  <c r="DH432" i="1"/>
  <c r="DG435" i="1"/>
  <c r="ET435" i="1"/>
  <c r="FR435" i="1"/>
  <c r="DH438" i="1"/>
  <c r="HU438" i="1"/>
  <c r="BY442" i="1"/>
  <c r="BY444" i="1"/>
  <c r="EX444" i="1" s="1"/>
  <c r="DH448" i="1"/>
  <c r="HU448" i="1"/>
  <c r="DH450" i="1"/>
  <c r="HU450" i="1"/>
  <c r="CD452" i="1"/>
  <c r="ES452" i="1"/>
  <c r="EU452" i="1" s="1"/>
  <c r="EV452" i="1" s="1"/>
  <c r="AG453" i="1"/>
  <c r="CF458" i="1"/>
  <c r="CE458" i="1"/>
  <c r="DG464" i="1"/>
  <c r="CD464" i="1"/>
  <c r="AI464" i="1"/>
  <c r="AH464" i="1" s="1"/>
  <c r="BY464" i="1"/>
  <c r="EX464" i="1" s="1"/>
  <c r="AG464" i="1"/>
  <c r="AS467" i="1"/>
  <c r="BW472" i="1"/>
  <c r="BX472" i="1" s="1"/>
  <c r="FB473" i="1"/>
  <c r="GF475" i="1"/>
  <c r="FR475" i="1"/>
  <c r="FP475" i="1"/>
  <c r="FM475" i="1"/>
  <c r="GR475" i="1"/>
  <c r="FK475" i="1"/>
  <c r="DW491" i="1"/>
  <c r="DL491" i="1"/>
  <c r="DI491" i="1"/>
  <c r="FA507" i="1"/>
  <c r="CT517" i="1"/>
  <c r="CI517" i="1"/>
  <c r="CF517" i="1"/>
  <c r="CE517" i="1"/>
  <c r="GK412" i="1"/>
  <c r="GY412" i="1" s="1"/>
  <c r="GK415" i="1"/>
  <c r="GY415" i="1" s="1"/>
  <c r="BY427" i="1"/>
  <c r="EX427" i="1" s="1"/>
  <c r="BY430" i="1"/>
  <c r="EX430" i="1" s="1"/>
  <c r="DI432" i="1"/>
  <c r="DI438" i="1"/>
  <c r="FE439" i="1"/>
  <c r="DI448" i="1"/>
  <c r="DI450" i="1"/>
  <c r="ET452" i="1"/>
  <c r="CT456" i="1"/>
  <c r="CI456" i="1"/>
  <c r="EY456" i="1"/>
  <c r="FP463" i="1"/>
  <c r="GR463" i="1"/>
  <c r="FM463" i="1"/>
  <c r="FK463" i="1"/>
  <c r="GK463" i="1"/>
  <c r="GY463" i="1" s="1"/>
  <c r="GF463" i="1"/>
  <c r="GF465" i="1"/>
  <c r="FR465" i="1"/>
  <c r="FP465" i="1"/>
  <c r="FM465" i="1"/>
  <c r="GR465" i="1"/>
  <c r="FK465" i="1"/>
  <c r="CA467" i="1"/>
  <c r="ET479" i="1"/>
  <c r="ES479" i="1"/>
  <c r="BY479" i="1"/>
  <c r="BW479" i="1"/>
  <c r="BX479" i="1" s="1"/>
  <c r="BV479" i="1"/>
  <c r="BU479" i="1"/>
  <c r="BT479" i="1"/>
  <c r="BS479" i="1"/>
  <c r="EY483" i="1"/>
  <c r="DH491" i="1"/>
  <c r="ET496" i="1"/>
  <c r="ES496" i="1"/>
  <c r="BY496" i="1"/>
  <c r="BW496" i="1"/>
  <c r="BX496" i="1" s="1"/>
  <c r="BV496" i="1"/>
  <c r="BU496" i="1"/>
  <c r="BT496" i="1"/>
  <c r="BS496" i="1"/>
  <c r="HU496" i="1"/>
  <c r="EZ501" i="1"/>
  <c r="FM502" i="1"/>
  <c r="FK502" i="1"/>
  <c r="GK502" i="1"/>
  <c r="GY502" i="1" s="1"/>
  <c r="GF502" i="1"/>
  <c r="FR502" i="1"/>
  <c r="DL503" i="1"/>
  <c r="DI503" i="1"/>
  <c r="DH503" i="1"/>
  <c r="BT412" i="1"/>
  <c r="HW413" i="1"/>
  <c r="BB414" i="1"/>
  <c r="BT415" i="1"/>
  <c r="HW416" i="1"/>
  <c r="BB417" i="1"/>
  <c r="HU417" i="1"/>
  <c r="HW418" i="1"/>
  <c r="BB419" i="1"/>
  <c r="HU419" i="1"/>
  <c r="HW421" i="1"/>
  <c r="BB422" i="1"/>
  <c r="HU422" i="1"/>
  <c r="CE424" i="1"/>
  <c r="ET424" i="1"/>
  <c r="GX424" i="1"/>
  <c r="AI425" i="1"/>
  <c r="AH425" i="1" s="1"/>
  <c r="BY425" i="1"/>
  <c r="CE426" i="1"/>
  <c r="ET426" i="1"/>
  <c r="GX426" i="1"/>
  <c r="AI427" i="1"/>
  <c r="AH427" i="1" s="1"/>
  <c r="AG428" i="1"/>
  <c r="CE429" i="1"/>
  <c r="ET429" i="1"/>
  <c r="GX429" i="1"/>
  <c r="AI430" i="1"/>
  <c r="AH430" i="1" s="1"/>
  <c r="AG431" i="1"/>
  <c r="DL432" i="1"/>
  <c r="AG433" i="1"/>
  <c r="BT435" i="1"/>
  <c r="AG436" i="1"/>
  <c r="BS438" i="1"/>
  <c r="BY438" i="1" s="1"/>
  <c r="DL438" i="1"/>
  <c r="HW438" i="1"/>
  <c r="BB439" i="1"/>
  <c r="DH440" i="1"/>
  <c r="HU440" i="1"/>
  <c r="CA442" i="1"/>
  <c r="FD442" i="1" s="1"/>
  <c r="HU442" i="1"/>
  <c r="CD444" i="1"/>
  <c r="ES444" i="1"/>
  <c r="AG445" i="1"/>
  <c r="DI446" i="1"/>
  <c r="BS448" i="1"/>
  <c r="BY448" i="1" s="1"/>
  <c r="DL448" i="1"/>
  <c r="HW448" i="1"/>
  <c r="BB449" i="1"/>
  <c r="BS450" i="1"/>
  <c r="BY450" i="1" s="1"/>
  <c r="DL450" i="1"/>
  <c r="HW450" i="1"/>
  <c r="BB451" i="1"/>
  <c r="GX452" i="1"/>
  <c r="AI453" i="1"/>
  <c r="AH453" i="1" s="1"/>
  <c r="BY453" i="1"/>
  <c r="EX453" i="1" s="1"/>
  <c r="EY453" i="1"/>
  <c r="FA456" i="1"/>
  <c r="BB479" i="1"/>
  <c r="GX485" i="1"/>
  <c r="GT485" i="1"/>
  <c r="GV485" i="1" s="1"/>
  <c r="HW485" i="1"/>
  <c r="BB496" i="1"/>
  <c r="EX500" i="1"/>
  <c r="GF514" i="1"/>
  <c r="FR514" i="1"/>
  <c r="FP514" i="1"/>
  <c r="FM514" i="1"/>
  <c r="GR514" i="1"/>
  <c r="FK514" i="1"/>
  <c r="GK514" i="1"/>
  <c r="GY514" i="1" s="1"/>
  <c r="BU412" i="1"/>
  <c r="FE412" i="1"/>
  <c r="ES414" i="1"/>
  <c r="BU415" i="1"/>
  <c r="CD421" i="1"/>
  <c r="CF424" i="1"/>
  <c r="BZ425" i="1"/>
  <c r="CF426" i="1"/>
  <c r="CD427" i="1"/>
  <c r="ES427" i="1"/>
  <c r="CF429" i="1"/>
  <c r="CD430" i="1"/>
  <c r="ES430" i="1"/>
  <c r="BT438" i="1"/>
  <c r="DI440" i="1"/>
  <c r="ET444" i="1"/>
  <c r="DL446" i="1"/>
  <c r="BT448" i="1"/>
  <c r="ES449" i="1"/>
  <c r="BT450" i="1"/>
  <c r="HU451" i="1"/>
  <c r="BZ453" i="1"/>
  <c r="FA453" i="1"/>
  <c r="DW457" i="1"/>
  <c r="DL457" i="1"/>
  <c r="FE461" i="1"/>
  <c r="EZ462" i="1"/>
  <c r="EZ464" i="1"/>
  <c r="GX468" i="1"/>
  <c r="GT468" i="1"/>
  <c r="GV468" i="1" s="1"/>
  <c r="HW468" i="1"/>
  <c r="EY473" i="1"/>
  <c r="CT486" i="1"/>
  <c r="CI486" i="1"/>
  <c r="CF486" i="1"/>
  <c r="CT495" i="1"/>
  <c r="CI495" i="1"/>
  <c r="CF495" i="1"/>
  <c r="EY497" i="1"/>
  <c r="GX498" i="1"/>
  <c r="GT498" i="1"/>
  <c r="GV498" i="1" s="1"/>
  <c r="HW498" i="1"/>
  <c r="FF500" i="1"/>
  <c r="DG507" i="1"/>
  <c r="ET507" i="1"/>
  <c r="CD507" i="1"/>
  <c r="AI507" i="1"/>
  <c r="AH507" i="1" s="1"/>
  <c r="BY507" i="1"/>
  <c r="EX507" i="1" s="1"/>
  <c r="AG507" i="1"/>
  <c r="BV507" i="1"/>
  <c r="BT507" i="1"/>
  <c r="BV412" i="1"/>
  <c r="GR412" i="1"/>
  <c r="ET414" i="1"/>
  <c r="BV415" i="1"/>
  <c r="GR415" i="1"/>
  <c r="BB418" i="1"/>
  <c r="BB420" i="1"/>
  <c r="HU420" i="1"/>
  <c r="BB423" i="1"/>
  <c r="HU423" i="1"/>
  <c r="CI424" i="1"/>
  <c r="CA425" i="1"/>
  <c r="HU425" i="1"/>
  <c r="CI426" i="1"/>
  <c r="ET427" i="1"/>
  <c r="AI428" i="1"/>
  <c r="AH428" i="1" s="1"/>
  <c r="CI429" i="1"/>
  <c r="ET430" i="1"/>
  <c r="AI431" i="1"/>
  <c r="AH431" i="1" s="1"/>
  <c r="AI433" i="1"/>
  <c r="AH433" i="1" s="1"/>
  <c r="AG434" i="1"/>
  <c r="BV435" i="1"/>
  <c r="FA435" i="1" s="1"/>
  <c r="AI436" i="1"/>
  <c r="AH436" i="1" s="1"/>
  <c r="AG437" i="1"/>
  <c r="BU438" i="1"/>
  <c r="BS440" i="1"/>
  <c r="DL440" i="1"/>
  <c r="BB441" i="1"/>
  <c r="BB443" i="1"/>
  <c r="AI445" i="1"/>
  <c r="AH445" i="1" s="1"/>
  <c r="AG447" i="1"/>
  <c r="BU448" i="1"/>
  <c r="ET449" i="1"/>
  <c r="BU450" i="1"/>
  <c r="CA453" i="1"/>
  <c r="FD453" i="1" s="1"/>
  <c r="GX458" i="1"/>
  <c r="GT458" i="1"/>
  <c r="GV458" i="1" s="1"/>
  <c r="HW458" i="1"/>
  <c r="FA473" i="1"/>
  <c r="HU479" i="1"/>
  <c r="CF480" i="1"/>
  <c r="CE486" i="1"/>
  <c r="DW494" i="1"/>
  <c r="DL494" i="1"/>
  <c r="CE495" i="1"/>
  <c r="DW502" i="1"/>
  <c r="DL502" i="1"/>
  <c r="DI502" i="1"/>
  <c r="FP502" i="1"/>
  <c r="EZ505" i="1"/>
  <c r="EY505" i="1"/>
  <c r="FK412" i="1"/>
  <c r="BS414" i="1"/>
  <c r="FK415" i="1"/>
  <c r="BS417" i="1"/>
  <c r="BS419" i="1"/>
  <c r="BS422" i="1"/>
  <c r="BV438" i="1"/>
  <c r="ES439" i="1"/>
  <c r="BT440" i="1"/>
  <c r="BV448" i="1"/>
  <c r="BS449" i="1"/>
  <c r="BZ449" i="1" s="1"/>
  <c r="BV450" i="1"/>
  <c r="BS451" i="1"/>
  <c r="FF453" i="1"/>
  <c r="DW455" i="1"/>
  <c r="DL455" i="1"/>
  <c r="CT459" i="1"/>
  <c r="CI459" i="1"/>
  <c r="CF459" i="1"/>
  <c r="CT467" i="1"/>
  <c r="CI467" i="1"/>
  <c r="CF467" i="1"/>
  <c r="CE467" i="1"/>
  <c r="ET468" i="1"/>
  <c r="ES468" i="1"/>
  <c r="BY468" i="1"/>
  <c r="BW468" i="1"/>
  <c r="BX468" i="1" s="1"/>
  <c r="BV468" i="1"/>
  <c r="BU468" i="1"/>
  <c r="BT468" i="1"/>
  <c r="BS468" i="1"/>
  <c r="HU468" i="1"/>
  <c r="BB468" i="1"/>
  <c r="CT469" i="1"/>
  <c r="CI469" i="1"/>
  <c r="CF469" i="1"/>
  <c r="GX470" i="1"/>
  <c r="GT470" i="1"/>
  <c r="GV470" i="1" s="1"/>
  <c r="HW470" i="1"/>
  <c r="DW476" i="1"/>
  <c r="DL476" i="1"/>
  <c r="DI476" i="1"/>
  <c r="CI480" i="1"/>
  <c r="EY490" i="1"/>
  <c r="CE499" i="1"/>
  <c r="FB501" i="1"/>
  <c r="DG513" i="1"/>
  <c r="CD513" i="1"/>
  <c r="AI513" i="1"/>
  <c r="AH513" i="1" s="1"/>
  <c r="AG513" i="1"/>
  <c r="AG412" i="1"/>
  <c r="BT414" i="1"/>
  <c r="AG415" i="1"/>
  <c r="BT417" i="1"/>
  <c r="BT419" i="1"/>
  <c r="BB421" i="1"/>
  <c r="BT422" i="1"/>
  <c r="BB424" i="1"/>
  <c r="BB426" i="1"/>
  <c r="BB429" i="1"/>
  <c r="AG435" i="1"/>
  <c r="BW438" i="1"/>
  <c r="BX438" i="1" s="1"/>
  <c r="BS439" i="1"/>
  <c r="ET439" i="1"/>
  <c r="BU440" i="1"/>
  <c r="EZ440" i="1" s="1"/>
  <c r="AI447" i="1"/>
  <c r="AH447" i="1" s="1"/>
  <c r="BW448" i="1"/>
  <c r="BX448" i="1" s="1"/>
  <c r="BT449" i="1"/>
  <c r="BW450" i="1"/>
  <c r="BX450" i="1" s="1"/>
  <c r="BT451" i="1"/>
  <c r="ET458" i="1"/>
  <c r="ES458" i="1"/>
  <c r="BW458" i="1"/>
  <c r="BX458" i="1" s="1"/>
  <c r="BV458" i="1"/>
  <c r="BU458" i="1"/>
  <c r="EZ458" i="1" s="1"/>
  <c r="BT458" i="1"/>
  <c r="BS458" i="1"/>
  <c r="BY458" i="1" s="1"/>
  <c r="HU458" i="1"/>
  <c r="BB458" i="1"/>
  <c r="CE459" i="1"/>
  <c r="FR463" i="1"/>
  <c r="DW466" i="1"/>
  <c r="DL466" i="1"/>
  <c r="DI466" i="1"/>
  <c r="CE469" i="1"/>
  <c r="CT471" i="1"/>
  <c r="CI471" i="1"/>
  <c r="CF471" i="1"/>
  <c r="EY475" i="1"/>
  <c r="DH476" i="1"/>
  <c r="CT477" i="1"/>
  <c r="CI477" i="1"/>
  <c r="CF477" i="1"/>
  <c r="FA492" i="1"/>
  <c r="GK493" i="1"/>
  <c r="GY493" i="1" s="1"/>
  <c r="CT497" i="1"/>
  <c r="CI497" i="1"/>
  <c r="CF499" i="1"/>
  <c r="GF503" i="1"/>
  <c r="FR503" i="1"/>
  <c r="FP503" i="1"/>
  <c r="FM503" i="1"/>
  <c r="GR503" i="1"/>
  <c r="FK503" i="1"/>
  <c r="FB530" i="1"/>
  <c r="FP412" i="1"/>
  <c r="BU414" i="1"/>
  <c r="EZ414" i="1" s="1"/>
  <c r="FP415" i="1"/>
  <c r="BU417" i="1"/>
  <c r="ES418" i="1"/>
  <c r="BU419" i="1"/>
  <c r="BS420" i="1"/>
  <c r="ES421" i="1"/>
  <c r="EU421" i="1" s="1"/>
  <c r="EV421" i="1" s="1"/>
  <c r="BU422" i="1"/>
  <c r="BS423" i="1"/>
  <c r="DH429" i="1"/>
  <c r="BY435" i="1"/>
  <c r="EX435" i="1" s="1"/>
  <c r="BT439" i="1"/>
  <c r="BV440" i="1"/>
  <c r="BS441" i="1"/>
  <c r="BY441" i="1" s="1"/>
  <c r="BB442" i="1"/>
  <c r="BS443" i="1"/>
  <c r="BU449" i="1"/>
  <c r="EZ449" i="1" s="1"/>
  <c r="BU451" i="1"/>
  <c r="DL460" i="1"/>
  <c r="DI460" i="1"/>
  <c r="DH460" i="1"/>
  <c r="DW460" i="1"/>
  <c r="BV462" i="1"/>
  <c r="BV464" i="1"/>
  <c r="DH466" i="1"/>
  <c r="CE471" i="1"/>
  <c r="GK475" i="1"/>
  <c r="GY475" i="1" s="1"/>
  <c r="CE477" i="1"/>
  <c r="EW484" i="1"/>
  <c r="EW487" i="1"/>
  <c r="DI512" i="1"/>
  <c r="DH512" i="1"/>
  <c r="DW512" i="1"/>
  <c r="DL512" i="1"/>
  <c r="CI528" i="1"/>
  <c r="CF528" i="1"/>
  <c r="CE528" i="1"/>
  <c r="CT528" i="1"/>
  <c r="BS418" i="1"/>
  <c r="BZ418" i="1" s="1"/>
  <c r="BB427" i="1"/>
  <c r="BB430" i="1"/>
  <c r="BZ435" i="1"/>
  <c r="BB453" i="1"/>
  <c r="EY454" i="1"/>
  <c r="GK454" i="1"/>
  <c r="GY454" i="1" s="1"/>
  <c r="EY459" i="1"/>
  <c r="EX461" i="1"/>
  <c r="BW462" i="1"/>
  <c r="BX462" i="1" s="1"/>
  <c r="DW473" i="1"/>
  <c r="DL473" i="1"/>
  <c r="DI473" i="1"/>
  <c r="DH473" i="1"/>
  <c r="DW479" i="1"/>
  <c r="DL479" i="1"/>
  <c r="DI479" i="1"/>
  <c r="DH479" i="1"/>
  <c r="CF485" i="1"/>
  <c r="FB487" i="1"/>
  <c r="FA487" i="1"/>
  <c r="EU487" i="1"/>
  <c r="EV487" i="1" s="1"/>
  <c r="FE487" i="1"/>
  <c r="DL490" i="1"/>
  <c r="DI490" i="1"/>
  <c r="DH490" i="1"/>
  <c r="BT492" i="1"/>
  <c r="BS492" i="1"/>
  <c r="DG492" i="1"/>
  <c r="ET492" i="1"/>
  <c r="ES492" i="1"/>
  <c r="EU492" i="1" s="1"/>
  <c r="EV492" i="1" s="1"/>
  <c r="CD492" i="1"/>
  <c r="AI492" i="1"/>
  <c r="AH492" i="1" s="1"/>
  <c r="EX494" i="1"/>
  <c r="EW494" i="1"/>
  <c r="FA495" i="1"/>
  <c r="DW496" i="1"/>
  <c r="DL496" i="1"/>
  <c r="DI496" i="1"/>
  <c r="DH496" i="1"/>
  <c r="BW498" i="1"/>
  <c r="BX498" i="1" s="1"/>
  <c r="BW513" i="1"/>
  <c r="BX513" i="1" s="1"/>
  <c r="FA482" i="1"/>
  <c r="DL493" i="1"/>
  <c r="DI493" i="1"/>
  <c r="DH493" i="1"/>
  <c r="CT502" i="1"/>
  <c r="CI502" i="1"/>
  <c r="CF502" i="1"/>
  <c r="CE502" i="1"/>
  <c r="GT453" i="1"/>
  <c r="GV453" i="1" s="1"/>
  <c r="BV454" i="1"/>
  <c r="BS455" i="1"/>
  <c r="HW455" i="1"/>
  <c r="BS457" i="1"/>
  <c r="HW457" i="1"/>
  <c r="GX459" i="1"/>
  <c r="FR461" i="1"/>
  <c r="GX469" i="1"/>
  <c r="GX471" i="1"/>
  <c r="BW473" i="1"/>
  <c r="BX473" i="1" s="1"/>
  <c r="FP474" i="1"/>
  <c r="BU475" i="1"/>
  <c r="EZ475" i="1" s="1"/>
  <c r="GK478" i="1"/>
  <c r="GY478" i="1" s="1"/>
  <c r="FC484" i="1"/>
  <c r="BV490" i="1"/>
  <c r="BV493" i="1"/>
  <c r="BT502" i="1"/>
  <c r="BV503" i="1"/>
  <c r="GK504" i="1"/>
  <c r="GY504" i="1" s="1"/>
  <c r="FR504" i="1"/>
  <c r="FB505" i="1"/>
  <c r="CT529" i="1"/>
  <c r="CI529" i="1"/>
  <c r="CF529" i="1"/>
  <c r="CE529" i="1"/>
  <c r="DG543" i="1"/>
  <c r="ET543" i="1"/>
  <c r="CD543" i="1"/>
  <c r="AI543" i="1"/>
  <c r="AH543" i="1" s="1"/>
  <c r="AG543" i="1"/>
  <c r="BV543" i="1"/>
  <c r="BW454" i="1"/>
  <c r="BX454" i="1" s="1"/>
  <c r="BT455" i="1"/>
  <c r="BT457" i="1"/>
  <c r="DH458" i="1"/>
  <c r="CE461" i="1"/>
  <c r="BV463" i="1"/>
  <c r="FA463" i="1" s="1"/>
  <c r="BV465" i="1"/>
  <c r="BB467" i="1"/>
  <c r="DH468" i="1"/>
  <c r="AG473" i="1"/>
  <c r="FR474" i="1"/>
  <c r="BV475" i="1"/>
  <c r="BB480" i="1"/>
  <c r="HU480" i="1"/>
  <c r="CD481" i="1"/>
  <c r="BB482" i="1"/>
  <c r="HU482" i="1"/>
  <c r="BB485" i="1"/>
  <c r="HU485" i="1"/>
  <c r="BW490" i="1"/>
  <c r="BX490" i="1" s="1"/>
  <c r="BW493" i="1"/>
  <c r="BX493" i="1" s="1"/>
  <c r="BW503" i="1"/>
  <c r="BX503" i="1" s="1"/>
  <c r="EU516" i="1"/>
  <c r="EV516" i="1" s="1"/>
  <c r="FB516" i="1"/>
  <c r="CT542" i="1"/>
  <c r="CI542" i="1"/>
  <c r="CF542" i="1"/>
  <c r="CE542" i="1"/>
  <c r="BV502" i="1"/>
  <c r="BW507" i="1"/>
  <c r="BX507" i="1" s="1"/>
  <c r="BV513" i="1"/>
  <c r="CI526" i="1"/>
  <c r="CF526" i="1"/>
  <c r="CE526" i="1"/>
  <c r="BW543" i="1"/>
  <c r="BX543" i="1" s="1"/>
  <c r="BY454" i="1"/>
  <c r="GT454" i="1"/>
  <c r="GV454" i="1" s="1"/>
  <c r="BV455" i="1"/>
  <c r="FA455" i="1" s="1"/>
  <c r="DH456" i="1"/>
  <c r="GT456" i="1"/>
  <c r="GV456" i="1" s="1"/>
  <c r="BV457" i="1"/>
  <c r="DL458" i="1"/>
  <c r="BB459" i="1"/>
  <c r="DG459" i="1"/>
  <c r="HU460" i="1"/>
  <c r="CI461" i="1"/>
  <c r="ES462" i="1"/>
  <c r="AG463" i="1"/>
  <c r="ES464" i="1"/>
  <c r="AG465" i="1"/>
  <c r="DL468" i="1"/>
  <c r="BB469" i="1"/>
  <c r="DG469" i="1"/>
  <c r="BB471" i="1"/>
  <c r="DG471" i="1"/>
  <c r="CF472" i="1"/>
  <c r="AI473" i="1"/>
  <c r="AH473" i="1" s="1"/>
  <c r="BV474" i="1"/>
  <c r="FA474" i="1" s="1"/>
  <c r="AG475" i="1"/>
  <c r="BU476" i="1"/>
  <c r="DG477" i="1"/>
  <c r="ET477" i="1"/>
  <c r="GT477" i="1"/>
  <c r="GV477" i="1" s="1"/>
  <c r="BV478" i="1"/>
  <c r="GR478" i="1"/>
  <c r="DI480" i="1"/>
  <c r="BB481" i="1"/>
  <c r="DI482" i="1"/>
  <c r="BB483" i="1"/>
  <c r="DG483" i="1"/>
  <c r="HU483" i="1"/>
  <c r="AS484" i="1"/>
  <c r="BW484" i="1" s="1"/>
  <c r="BX484" i="1" s="1"/>
  <c r="CE484" i="1"/>
  <c r="DI485" i="1"/>
  <c r="BB486" i="1"/>
  <c r="DG486" i="1"/>
  <c r="HU486" i="1"/>
  <c r="AS487" i="1"/>
  <c r="BW487" i="1" s="1"/>
  <c r="BX487" i="1" s="1"/>
  <c r="CI487" i="1"/>
  <c r="BY490" i="1"/>
  <c r="GT490" i="1"/>
  <c r="GV490" i="1" s="1"/>
  <c r="BV491" i="1"/>
  <c r="FA491" i="1" s="1"/>
  <c r="BY493" i="1"/>
  <c r="GT493" i="1"/>
  <c r="GV493" i="1" s="1"/>
  <c r="BV494" i="1"/>
  <c r="DG495" i="1"/>
  <c r="DH497" i="1"/>
  <c r="HU497" i="1"/>
  <c r="CE498" i="1"/>
  <c r="GK498" i="1"/>
  <c r="GY498" i="1" s="1"/>
  <c r="DH499" i="1"/>
  <c r="HU499" i="1"/>
  <c r="CI500" i="1"/>
  <c r="ES501" i="1"/>
  <c r="EU501" i="1" s="1"/>
  <c r="EV501" i="1" s="1"/>
  <c r="AG502" i="1"/>
  <c r="BY503" i="1"/>
  <c r="GT503" i="1"/>
  <c r="GV503" i="1" s="1"/>
  <c r="BW504" i="1"/>
  <c r="BX504" i="1" s="1"/>
  <c r="BS507" i="1"/>
  <c r="BY516" i="1"/>
  <c r="EX516" i="1" s="1"/>
  <c r="DW520" i="1"/>
  <c r="DL520" i="1"/>
  <c r="DI520" i="1"/>
  <c r="DH520" i="1"/>
  <c r="GF527" i="1"/>
  <c r="FR527" i="1"/>
  <c r="FP527" i="1"/>
  <c r="FM527" i="1"/>
  <c r="GR527" i="1"/>
  <c r="FK527" i="1"/>
  <c r="GK527" i="1"/>
  <c r="GY527" i="1" s="1"/>
  <c r="ET528" i="1"/>
  <c r="ES528" i="1"/>
  <c r="BY528" i="1"/>
  <c r="BW528" i="1"/>
  <c r="BX528" i="1" s="1"/>
  <c r="BV528" i="1"/>
  <c r="BU528" i="1"/>
  <c r="BT528" i="1"/>
  <c r="BS528" i="1"/>
  <c r="HU528" i="1"/>
  <c r="BB528" i="1"/>
  <c r="DW549" i="1"/>
  <c r="DL549" i="1"/>
  <c r="DI549" i="1"/>
  <c r="DH549" i="1"/>
  <c r="BW455" i="1"/>
  <c r="BX455" i="1" s="1"/>
  <c r="DI456" i="1"/>
  <c r="BW457" i="1"/>
  <c r="BX457" i="1" s="1"/>
  <c r="HU459" i="1"/>
  <c r="CD460" i="1"/>
  <c r="ET462" i="1"/>
  <c r="BY463" i="1"/>
  <c r="ET464" i="1"/>
  <c r="BY465" i="1"/>
  <c r="BV466" i="1"/>
  <c r="DG467" i="1"/>
  <c r="ES467" i="1"/>
  <c r="EU467" i="1" s="1"/>
  <c r="EV467" i="1" s="1"/>
  <c r="HU469" i="1"/>
  <c r="CE470" i="1"/>
  <c r="HU471" i="1"/>
  <c r="CI472" i="1"/>
  <c r="CD473" i="1"/>
  <c r="ES473" i="1"/>
  <c r="EU473" i="1" s="1"/>
  <c r="EV473" i="1" s="1"/>
  <c r="AG474" i="1"/>
  <c r="BW474" i="1"/>
  <c r="BX474" i="1" s="1"/>
  <c r="BY475" i="1"/>
  <c r="GT475" i="1"/>
  <c r="GV475" i="1" s="1"/>
  <c r="BV476" i="1"/>
  <c r="BS477" i="1"/>
  <c r="BW478" i="1"/>
  <c r="BX478" i="1" s="1"/>
  <c r="FK478" i="1"/>
  <c r="BS480" i="1"/>
  <c r="BY480" i="1" s="1"/>
  <c r="DL480" i="1"/>
  <c r="BS482" i="1"/>
  <c r="DL482" i="1"/>
  <c r="CF484" i="1"/>
  <c r="FK484" i="1"/>
  <c r="BS485" i="1"/>
  <c r="DL485" i="1"/>
  <c r="AI490" i="1"/>
  <c r="AH490" i="1" s="1"/>
  <c r="AI493" i="1"/>
  <c r="AH493" i="1" s="1"/>
  <c r="FK494" i="1"/>
  <c r="GR494" i="1"/>
  <c r="DI497" i="1"/>
  <c r="CF498" i="1"/>
  <c r="FK498" i="1"/>
  <c r="DI499" i="1"/>
  <c r="EY502" i="1"/>
  <c r="AI503" i="1"/>
  <c r="AH503" i="1" s="1"/>
  <c r="BV506" i="1"/>
  <c r="FA530" i="1"/>
  <c r="CD454" i="1"/>
  <c r="ES454" i="1"/>
  <c r="AG455" i="1"/>
  <c r="DL456" i="1"/>
  <c r="AG457" i="1"/>
  <c r="HW460" i="1"/>
  <c r="GX462" i="1"/>
  <c r="AI463" i="1"/>
  <c r="AH463" i="1" s="1"/>
  <c r="BZ463" i="1"/>
  <c r="GX464" i="1"/>
  <c r="AI465" i="1"/>
  <c r="AH465" i="1" s="1"/>
  <c r="BW466" i="1"/>
  <c r="BX466" i="1" s="1"/>
  <c r="FK466" i="1"/>
  <c r="GR466" i="1"/>
  <c r="BS467" i="1"/>
  <c r="ET467" i="1"/>
  <c r="CF470" i="1"/>
  <c r="ET473" i="1"/>
  <c r="AI475" i="1"/>
  <c r="AH475" i="1" s="1"/>
  <c r="FK476" i="1"/>
  <c r="GR476" i="1"/>
  <c r="BT477" i="1"/>
  <c r="AG478" i="1"/>
  <c r="GT478" i="1"/>
  <c r="GV478" i="1" s="1"/>
  <c r="BT480" i="1"/>
  <c r="BT482" i="1"/>
  <c r="HW483" i="1"/>
  <c r="BB484" i="1"/>
  <c r="CI484" i="1"/>
  <c r="GR484" i="1"/>
  <c r="BT485" i="1"/>
  <c r="HW486" i="1"/>
  <c r="BB487" i="1"/>
  <c r="DG487" i="1"/>
  <c r="CD490" i="1"/>
  <c r="ES490" i="1"/>
  <c r="GF491" i="1"/>
  <c r="HU491" i="1"/>
  <c r="AS492" i="1"/>
  <c r="BW492" i="1" s="1"/>
  <c r="BX492" i="1" s="1"/>
  <c r="CD493" i="1"/>
  <c r="ES493" i="1"/>
  <c r="AG494" i="1"/>
  <c r="FM494" i="1"/>
  <c r="BS497" i="1"/>
  <c r="DL497" i="1"/>
  <c r="HW497" i="1"/>
  <c r="BB498" i="1"/>
  <c r="CI498" i="1"/>
  <c r="FM498" i="1"/>
  <c r="BS499" i="1"/>
  <c r="DL499" i="1"/>
  <c r="HW499" i="1"/>
  <c r="BB500" i="1"/>
  <c r="GX501" i="1"/>
  <c r="AI502" i="1"/>
  <c r="AH502" i="1" s="1"/>
  <c r="BY502" i="1"/>
  <c r="CD503" i="1"/>
  <c r="ES503" i="1"/>
  <c r="AG504" i="1"/>
  <c r="BY504" i="1"/>
  <c r="EX504" i="1" s="1"/>
  <c r="ET504" i="1"/>
  <c r="DG505" i="1"/>
  <c r="CD505" i="1"/>
  <c r="AI505" i="1"/>
  <c r="AH505" i="1" s="1"/>
  <c r="BY505" i="1"/>
  <c r="AG505" i="1"/>
  <c r="AI509" i="1"/>
  <c r="AH509" i="1" s="1"/>
  <c r="AG509" i="1"/>
  <c r="DG509" i="1"/>
  <c r="CD509" i="1"/>
  <c r="GX515" i="1"/>
  <c r="GT515" i="1"/>
  <c r="GV515" i="1" s="1"/>
  <c r="HW515" i="1"/>
  <c r="CT548" i="1"/>
  <c r="CI548" i="1"/>
  <c r="CF548" i="1"/>
  <c r="CE548" i="1"/>
  <c r="ET454" i="1"/>
  <c r="BY455" i="1"/>
  <c r="EX455" i="1" s="1"/>
  <c r="BS459" i="1"/>
  <c r="HW459" i="1"/>
  <c r="BB460" i="1"/>
  <c r="DH461" i="1"/>
  <c r="GF461" i="1"/>
  <c r="HU461" i="1"/>
  <c r="CA463" i="1"/>
  <c r="FD463" i="1" s="1"/>
  <c r="HU463" i="1"/>
  <c r="CD465" i="1"/>
  <c r="ES465" i="1"/>
  <c r="AG466" i="1"/>
  <c r="FM466" i="1"/>
  <c r="BT467" i="1"/>
  <c r="BS469" i="1"/>
  <c r="HW469" i="1"/>
  <c r="BB470" i="1"/>
  <c r="CI470" i="1"/>
  <c r="BS471" i="1"/>
  <c r="HW471" i="1"/>
  <c r="BB472" i="1"/>
  <c r="GX473" i="1"/>
  <c r="BY474" i="1"/>
  <c r="EX474" i="1" s="1"/>
  <c r="CD475" i="1"/>
  <c r="ES475" i="1"/>
  <c r="FM476" i="1"/>
  <c r="BU477" i="1"/>
  <c r="BY478" i="1"/>
  <c r="FP478" i="1"/>
  <c r="BU480" i="1"/>
  <c r="DG481" i="1"/>
  <c r="ES481" i="1"/>
  <c r="BU482" i="1"/>
  <c r="BS483" i="1"/>
  <c r="ES484" i="1"/>
  <c r="EU484" i="1" s="1"/>
  <c r="EV484" i="1" s="1"/>
  <c r="FP484" i="1"/>
  <c r="BU485" i="1"/>
  <c r="BS486" i="1"/>
  <c r="BY486" i="1" s="1"/>
  <c r="GF487" i="1"/>
  <c r="HU487" i="1"/>
  <c r="ET490" i="1"/>
  <c r="BY491" i="1"/>
  <c r="ET493" i="1"/>
  <c r="BT497" i="1"/>
  <c r="ES498" i="1"/>
  <c r="GR498" i="1"/>
  <c r="BT499" i="1"/>
  <c r="GF500" i="1"/>
  <c r="HU500" i="1"/>
  <c r="BZ502" i="1"/>
  <c r="ET503" i="1"/>
  <c r="FF504" i="1"/>
  <c r="GR504" i="1"/>
  <c r="CE510" i="1"/>
  <c r="CT510" i="1"/>
  <c r="CI510" i="1"/>
  <c r="EY525" i="1"/>
  <c r="EZ561" i="1"/>
  <c r="EY561" i="1"/>
  <c r="GX454" i="1"/>
  <c r="AI455" i="1"/>
  <c r="AH455" i="1" s="1"/>
  <c r="GX456" i="1"/>
  <c r="AI457" i="1"/>
  <c r="AH457" i="1" s="1"/>
  <c r="BT459" i="1"/>
  <c r="DI461" i="1"/>
  <c r="ET465" i="1"/>
  <c r="BY466" i="1"/>
  <c r="EX466" i="1" s="1"/>
  <c r="BU467" i="1"/>
  <c r="BT469" i="1"/>
  <c r="ES470" i="1"/>
  <c r="BT471" i="1"/>
  <c r="HU472" i="1"/>
  <c r="BZ474" i="1"/>
  <c r="ET475" i="1"/>
  <c r="BY476" i="1"/>
  <c r="EX476" i="1" s="1"/>
  <c r="BV477" i="1"/>
  <c r="GX477" i="1"/>
  <c r="FR478" i="1"/>
  <c r="BV480" i="1"/>
  <c r="BS481" i="1"/>
  <c r="BY481" i="1" s="1"/>
  <c r="ET481" i="1"/>
  <c r="BV482" i="1"/>
  <c r="BT483" i="1"/>
  <c r="BV485" i="1"/>
  <c r="BT486" i="1"/>
  <c r="BZ491" i="1"/>
  <c r="FE491" i="1"/>
  <c r="GX493" i="1"/>
  <c r="FP494" i="1"/>
  <c r="BU497" i="1"/>
  <c r="EZ497" i="1" s="1"/>
  <c r="ET498" i="1"/>
  <c r="FP498" i="1"/>
  <c r="BU499" i="1"/>
  <c r="EZ499" i="1" s="1"/>
  <c r="CA502" i="1"/>
  <c r="GX503" i="1"/>
  <c r="AI504" i="1"/>
  <c r="AH504" i="1" s="1"/>
  <c r="CE504" i="1"/>
  <c r="EY504" i="1"/>
  <c r="BV509" i="1"/>
  <c r="AS509" i="1"/>
  <c r="FB517" i="1"/>
  <c r="FA517" i="1"/>
  <c r="EU517" i="1"/>
  <c r="EV517" i="1" s="1"/>
  <c r="DG518" i="1"/>
  <c r="CD518" i="1"/>
  <c r="AI518" i="1"/>
  <c r="AH518" i="1" s="1"/>
  <c r="AG518" i="1"/>
  <c r="FP519" i="1"/>
  <c r="GR519" i="1"/>
  <c r="FM519" i="1"/>
  <c r="FK519" i="1"/>
  <c r="GK519" i="1"/>
  <c r="GY519" i="1" s="1"/>
  <c r="GF519" i="1"/>
  <c r="CA519" i="1"/>
  <c r="FA525" i="1"/>
  <c r="CE533" i="1"/>
  <c r="CT533" i="1"/>
  <c r="CI533" i="1"/>
  <c r="CD455" i="1"/>
  <c r="ES455" i="1"/>
  <c r="CD457" i="1"/>
  <c r="ES457" i="1"/>
  <c r="BU459" i="1"/>
  <c r="EZ459" i="1" s="1"/>
  <c r="CD463" i="1"/>
  <c r="FP466" i="1"/>
  <c r="BU469" i="1"/>
  <c r="EZ469" i="1" s="1"/>
  <c r="BU471" i="1"/>
  <c r="EZ471" i="1" s="1"/>
  <c r="CA474" i="1"/>
  <c r="FP476" i="1"/>
  <c r="BW477" i="1"/>
  <c r="BX477" i="1" s="1"/>
  <c r="BW480" i="1"/>
  <c r="BX480" i="1" s="1"/>
  <c r="BT481" i="1"/>
  <c r="BW482" i="1"/>
  <c r="BX482" i="1" s="1"/>
  <c r="BU483" i="1"/>
  <c r="EZ483" i="1" s="1"/>
  <c r="BW485" i="1"/>
  <c r="BX485" i="1" s="1"/>
  <c r="BU486" i="1"/>
  <c r="EZ486" i="1" s="1"/>
  <c r="GK491" i="1"/>
  <c r="GY491" i="1" s="1"/>
  <c r="BV497" i="1"/>
  <c r="FA497" i="1" s="1"/>
  <c r="BV499" i="1"/>
  <c r="FK504" i="1"/>
  <c r="EY522" i="1"/>
  <c r="EX524" i="1"/>
  <c r="EW526" i="1"/>
  <c r="FB529" i="1"/>
  <c r="FA529" i="1"/>
  <c r="EU529" i="1"/>
  <c r="EV529" i="1" s="1"/>
  <c r="DG530" i="1"/>
  <c r="CD530" i="1"/>
  <c r="AI530" i="1"/>
  <c r="AH530" i="1" s="1"/>
  <c r="AG530" i="1"/>
  <c r="ET455" i="1"/>
  <c r="ET457" i="1"/>
  <c r="BV459" i="1"/>
  <c r="ES460" i="1"/>
  <c r="EU460" i="1" s="1"/>
  <c r="EV460" i="1" s="1"/>
  <c r="GK461" i="1"/>
  <c r="GY461" i="1" s="1"/>
  <c r="HU462" i="1"/>
  <c r="HU464" i="1"/>
  <c r="AG467" i="1"/>
  <c r="BW467" i="1"/>
  <c r="BX467" i="1" s="1"/>
  <c r="BV469" i="1"/>
  <c r="BS470" i="1"/>
  <c r="DH470" i="1"/>
  <c r="BV471" i="1"/>
  <c r="FA471" i="1" s="1"/>
  <c r="BS472" i="1"/>
  <c r="BB473" i="1"/>
  <c r="GF474" i="1"/>
  <c r="HU474" i="1"/>
  <c r="AG477" i="1"/>
  <c r="CE478" i="1"/>
  <c r="AG480" i="1"/>
  <c r="BU481" i="1"/>
  <c r="AG482" i="1"/>
  <c r="BV483" i="1"/>
  <c r="AG485" i="1"/>
  <c r="BV486" i="1"/>
  <c r="BT487" i="1"/>
  <c r="GK487" i="1"/>
  <c r="GY487" i="1" s="1"/>
  <c r="FK491" i="1"/>
  <c r="CE494" i="1"/>
  <c r="BW497" i="1"/>
  <c r="BX497" i="1" s="1"/>
  <c r="BW499" i="1"/>
  <c r="BX499" i="1" s="1"/>
  <c r="BT500" i="1"/>
  <c r="GK500" i="1"/>
  <c r="GY500" i="1" s="1"/>
  <c r="CT504" i="1"/>
  <c r="FM504" i="1"/>
  <c r="FA505" i="1"/>
  <c r="FF506" i="1"/>
  <c r="EX511" i="1"/>
  <c r="FA512" i="1"/>
  <c r="FA513" i="1"/>
  <c r="CI515" i="1"/>
  <c r="CF515" i="1"/>
  <c r="CE515" i="1"/>
  <c r="GX516" i="1"/>
  <c r="GT516" i="1"/>
  <c r="GV516" i="1" s="1"/>
  <c r="HW516" i="1"/>
  <c r="DW521" i="1"/>
  <c r="DL521" i="1"/>
  <c r="DI521" i="1"/>
  <c r="DG531" i="1"/>
  <c r="CD531" i="1"/>
  <c r="AI531" i="1"/>
  <c r="AH531" i="1" s="1"/>
  <c r="BY531" i="1"/>
  <c r="EX531" i="1" s="1"/>
  <c r="AG531" i="1"/>
  <c r="GF532" i="1"/>
  <c r="FR532" i="1"/>
  <c r="FP532" i="1"/>
  <c r="FM532" i="1"/>
  <c r="GR532" i="1"/>
  <c r="FK532" i="1"/>
  <c r="GK532" i="1"/>
  <c r="GY532" i="1" s="1"/>
  <c r="BB454" i="1"/>
  <c r="AI458" i="1"/>
  <c r="AH458" i="1" s="1"/>
  <c r="BW459" i="1"/>
  <c r="BX459" i="1" s="1"/>
  <c r="BS460" i="1"/>
  <c r="ET460" i="1"/>
  <c r="BW469" i="1"/>
  <c r="BX469" i="1" s="1"/>
  <c r="BW471" i="1"/>
  <c r="BX471" i="1" s="1"/>
  <c r="BY477" i="1"/>
  <c r="EX477" i="1" s="1"/>
  <c r="BV481" i="1"/>
  <c r="BY482" i="1"/>
  <c r="BW483" i="1"/>
  <c r="BX483" i="1" s="1"/>
  <c r="BY485" i="1"/>
  <c r="BW486" i="1"/>
  <c r="BX486" i="1" s="1"/>
  <c r="BB490" i="1"/>
  <c r="CE491" i="1"/>
  <c r="FM491" i="1"/>
  <c r="BB493" i="1"/>
  <c r="CF494" i="1"/>
  <c r="AG497" i="1"/>
  <c r="BU498" i="1"/>
  <c r="EZ498" i="1" s="1"/>
  <c r="DL498" i="1"/>
  <c r="AG499" i="1"/>
  <c r="BU500" i="1"/>
  <c r="EZ500" i="1" s="1"/>
  <c r="FE502" i="1"/>
  <c r="BB503" i="1"/>
  <c r="DG504" i="1"/>
  <c r="FR505" i="1"/>
  <c r="FP505" i="1"/>
  <c r="GR505" i="1"/>
  <c r="FM505" i="1"/>
  <c r="FK505" i="1"/>
  <c r="GF505" i="1"/>
  <c r="FR519" i="1"/>
  <c r="FA528" i="1"/>
  <c r="HU454" i="1"/>
  <c r="BT460" i="1"/>
  <c r="BV461" i="1"/>
  <c r="BS462" i="1"/>
  <c r="BB463" i="1"/>
  <c r="BS464" i="1"/>
  <c r="BB465" i="1"/>
  <c r="BY467" i="1"/>
  <c r="EX467" i="1" s="1"/>
  <c r="AG469" i="1"/>
  <c r="BU470" i="1"/>
  <c r="EZ470" i="1" s="1"/>
  <c r="DL470" i="1"/>
  <c r="AG471" i="1"/>
  <c r="BU472" i="1"/>
  <c r="CE474" i="1"/>
  <c r="FE474" i="1"/>
  <c r="BB475" i="1"/>
  <c r="BZ477" i="1"/>
  <c r="HU477" i="1"/>
  <c r="CI478" i="1"/>
  <c r="CE479" i="1"/>
  <c r="AI480" i="1"/>
  <c r="AH480" i="1" s="1"/>
  <c r="AG481" i="1"/>
  <c r="BW481" i="1"/>
  <c r="BX481" i="1" s="1"/>
  <c r="AI482" i="1"/>
  <c r="AH482" i="1" s="1"/>
  <c r="AG483" i="1"/>
  <c r="AG486" i="1"/>
  <c r="HU490" i="1"/>
  <c r="CF491" i="1"/>
  <c r="GR491" i="1"/>
  <c r="HU493" i="1"/>
  <c r="CI494" i="1"/>
  <c r="CE496" i="1"/>
  <c r="BY497" i="1"/>
  <c r="BV498" i="1"/>
  <c r="BY499" i="1"/>
  <c r="BV500" i="1"/>
  <c r="BS501" i="1"/>
  <c r="HU503" i="1"/>
  <c r="FP504" i="1"/>
  <c r="HW504" i="1"/>
  <c r="GX504" i="1"/>
  <c r="CT508" i="1"/>
  <c r="CI508" i="1"/>
  <c r="CF508" i="1"/>
  <c r="CE508" i="1"/>
  <c r="BV518" i="1"/>
  <c r="GX528" i="1"/>
  <c r="GT528" i="1"/>
  <c r="GV528" i="1" s="1"/>
  <c r="HW528" i="1"/>
  <c r="HU533" i="1"/>
  <c r="BW533" i="1"/>
  <c r="BX533" i="1" s="1"/>
  <c r="BV533" i="1"/>
  <c r="BU533" i="1"/>
  <c r="BT533" i="1"/>
  <c r="BS533" i="1"/>
  <c r="CA533" i="1" s="1"/>
  <c r="ET533" i="1"/>
  <c r="ES533" i="1"/>
  <c r="BB533" i="1"/>
  <c r="BU460" i="1"/>
  <c r="FK461" i="1"/>
  <c r="GR461" i="1"/>
  <c r="BT462" i="1"/>
  <c r="ES463" i="1"/>
  <c r="BT464" i="1"/>
  <c r="BZ467" i="1"/>
  <c r="BV470" i="1"/>
  <c r="BV472" i="1"/>
  <c r="BS473" i="1"/>
  <c r="CF474" i="1"/>
  <c r="GK474" i="1"/>
  <c r="GY474" i="1" s="1"/>
  <c r="CI476" i="1"/>
  <c r="CF479" i="1"/>
  <c r="ES480" i="1"/>
  <c r="ES482" i="1"/>
  <c r="EY484" i="1"/>
  <c r="ES485" i="1"/>
  <c r="FK487" i="1"/>
  <c r="GR487" i="1"/>
  <c r="CI491" i="1"/>
  <c r="FP491" i="1"/>
  <c r="CF496" i="1"/>
  <c r="AI497" i="1"/>
  <c r="AH497" i="1" s="1"/>
  <c r="AI499" i="1"/>
  <c r="AH499" i="1" s="1"/>
  <c r="FK500" i="1"/>
  <c r="GR500" i="1"/>
  <c r="BT501" i="1"/>
  <c r="BV504" i="1"/>
  <c r="FA504" i="1" s="1"/>
  <c r="ES504" i="1"/>
  <c r="FF509" i="1"/>
  <c r="FE509" i="1"/>
  <c r="EY520" i="1"/>
  <c r="BB478" i="1"/>
  <c r="BB491" i="1"/>
  <c r="FA506" i="1"/>
  <c r="ET515" i="1"/>
  <c r="ES515" i="1"/>
  <c r="BW515" i="1"/>
  <c r="BX515" i="1" s="1"/>
  <c r="BV515" i="1"/>
  <c r="BU515" i="1"/>
  <c r="BT515" i="1"/>
  <c r="BS515" i="1"/>
  <c r="BY515" i="1" s="1"/>
  <c r="HU515" i="1"/>
  <c r="BB515" i="1"/>
  <c r="DW525" i="1"/>
  <c r="DL525" i="1"/>
  <c r="DI525" i="1"/>
  <c r="DH525" i="1"/>
  <c r="BV531" i="1"/>
  <c r="HU509" i="1"/>
  <c r="FP511" i="1"/>
  <c r="BV512" i="1"/>
  <c r="DG515" i="1"/>
  <c r="BV520" i="1"/>
  <c r="FA520" i="1" s="1"/>
  <c r="FP524" i="1"/>
  <c r="BV525" i="1"/>
  <c r="FP526" i="1"/>
  <c r="DG528" i="1"/>
  <c r="BW530" i="1"/>
  <c r="BX530" i="1" s="1"/>
  <c r="CT536" i="1"/>
  <c r="CI536" i="1"/>
  <c r="CF536" i="1"/>
  <c r="CE536" i="1"/>
  <c r="EZ541" i="1"/>
  <c r="EY541" i="1"/>
  <c r="FB555" i="1"/>
  <c r="FA555" i="1"/>
  <c r="BV596" i="1"/>
  <c r="AS596" i="1"/>
  <c r="BW596" i="1" s="1"/>
  <c r="BX596" i="1" s="1"/>
  <c r="FR511" i="1"/>
  <c r="BW512" i="1"/>
  <c r="BX512" i="1" s="1"/>
  <c r="BW520" i="1"/>
  <c r="BX520" i="1" s="1"/>
  <c r="FR524" i="1"/>
  <c r="BW525" i="1"/>
  <c r="BX525" i="1" s="1"/>
  <c r="FR526" i="1"/>
  <c r="GF534" i="1"/>
  <c r="FR534" i="1"/>
  <c r="FP534" i="1"/>
  <c r="FM534" i="1"/>
  <c r="GR534" i="1"/>
  <c r="FK534" i="1"/>
  <c r="GK534" i="1"/>
  <c r="GY534" i="1" s="1"/>
  <c r="EY534" i="1"/>
  <c r="HW537" i="1"/>
  <c r="GX537" i="1"/>
  <c r="CT558" i="1"/>
  <c r="CI558" i="1"/>
  <c r="CF558" i="1"/>
  <c r="GK508" i="1"/>
  <c r="GY508" i="1" s="1"/>
  <c r="BB509" i="1"/>
  <c r="BB510" i="1"/>
  <c r="DG510" i="1"/>
  <c r="AG512" i="1"/>
  <c r="BV514" i="1"/>
  <c r="BV519" i="1"/>
  <c r="AG520" i="1"/>
  <c r="GK521" i="1"/>
  <c r="GY521" i="1" s="1"/>
  <c r="BB522" i="1"/>
  <c r="DG522" i="1"/>
  <c r="AG525" i="1"/>
  <c r="BV527" i="1"/>
  <c r="BV532" i="1"/>
  <c r="DH537" i="1"/>
  <c r="DW537" i="1"/>
  <c r="DW539" i="1"/>
  <c r="DL539" i="1"/>
  <c r="DI539" i="1"/>
  <c r="ET546" i="1"/>
  <c r="ES546" i="1"/>
  <c r="BY546" i="1"/>
  <c r="BW546" i="1"/>
  <c r="BX546" i="1" s="1"/>
  <c r="BV546" i="1"/>
  <c r="FA546" i="1" s="1"/>
  <c r="BU546" i="1"/>
  <c r="BT546" i="1"/>
  <c r="HU546" i="1"/>
  <c r="BS546" i="1"/>
  <c r="BB546" i="1"/>
  <c r="BV548" i="1"/>
  <c r="AS548" i="1"/>
  <c r="BW548" i="1" s="1"/>
  <c r="BX548" i="1" s="1"/>
  <c r="CE558" i="1"/>
  <c r="ET559" i="1"/>
  <c r="ES559" i="1"/>
  <c r="BY559" i="1"/>
  <c r="BW559" i="1"/>
  <c r="BX559" i="1" s="1"/>
  <c r="BV559" i="1"/>
  <c r="BU559" i="1"/>
  <c r="BT559" i="1"/>
  <c r="HU559" i="1"/>
  <c r="BS559" i="1"/>
  <c r="BB559" i="1"/>
  <c r="FB569" i="1"/>
  <c r="ES506" i="1"/>
  <c r="BU508" i="1"/>
  <c r="CF511" i="1"/>
  <c r="EU511" i="1"/>
  <c r="EV511" i="1" s="1"/>
  <c r="GX511" i="1"/>
  <c r="BY512" i="1"/>
  <c r="ES513" i="1"/>
  <c r="BW514" i="1"/>
  <c r="BX514" i="1" s="1"/>
  <c r="CE516" i="1"/>
  <c r="ES518" i="1"/>
  <c r="BW519" i="1"/>
  <c r="BX519" i="1" s="1"/>
  <c r="GX519" i="1"/>
  <c r="GT520" i="1"/>
  <c r="GV520" i="1" s="1"/>
  <c r="BU521" i="1"/>
  <c r="CF524" i="1"/>
  <c r="EU524" i="1"/>
  <c r="EV524" i="1" s="1"/>
  <c r="GX524" i="1"/>
  <c r="GT525" i="1"/>
  <c r="GV525" i="1" s="1"/>
  <c r="BU526" i="1"/>
  <c r="DL526" i="1"/>
  <c r="BW527" i="1"/>
  <c r="BX527" i="1" s="1"/>
  <c r="BZ530" i="1"/>
  <c r="ES531" i="1"/>
  <c r="BW532" i="1"/>
  <c r="BX532" i="1" s="1"/>
  <c r="DH533" i="1"/>
  <c r="GT533" i="1"/>
  <c r="GV533" i="1" s="1"/>
  <c r="BU534" i="1"/>
  <c r="EZ534" i="1" s="1"/>
  <c r="DH539" i="1"/>
  <c r="BZ540" i="1"/>
  <c r="FR545" i="1"/>
  <c r="FP545" i="1"/>
  <c r="FM545" i="1"/>
  <c r="BY545" i="1"/>
  <c r="EX545" i="1" s="1"/>
  <c r="GR545" i="1"/>
  <c r="FK545" i="1"/>
  <c r="GK545" i="1"/>
  <c r="GY545" i="1" s="1"/>
  <c r="EX548" i="1"/>
  <c r="EW548" i="1"/>
  <c r="FF560" i="1"/>
  <c r="BV561" i="1"/>
  <c r="ET506" i="1"/>
  <c r="HU510" i="1"/>
  <c r="CI511" i="1"/>
  <c r="AI512" i="1"/>
  <c r="AH512" i="1" s="1"/>
  <c r="ET513" i="1"/>
  <c r="CF516" i="1"/>
  <c r="ET518" i="1"/>
  <c r="AI520" i="1"/>
  <c r="AH520" i="1" s="1"/>
  <c r="HU522" i="1"/>
  <c r="CI524" i="1"/>
  <c r="AI525" i="1"/>
  <c r="AH525" i="1" s="1"/>
  <c r="CA530" i="1"/>
  <c r="FD530" i="1" s="1"/>
  <c r="ET531" i="1"/>
  <c r="DI533" i="1"/>
  <c r="FB534" i="1"/>
  <c r="EY537" i="1"/>
  <c r="EW555" i="1"/>
  <c r="DG556" i="1"/>
  <c r="ET556" i="1"/>
  <c r="CD556" i="1"/>
  <c r="AI556" i="1"/>
  <c r="AH556" i="1" s="1"/>
  <c r="AG556" i="1"/>
  <c r="FR557" i="1"/>
  <c r="FP557" i="1"/>
  <c r="FM557" i="1"/>
  <c r="BY557" i="1"/>
  <c r="EX557" i="1" s="1"/>
  <c r="GR557" i="1"/>
  <c r="FK557" i="1"/>
  <c r="GK557" i="1"/>
  <c r="GY557" i="1" s="1"/>
  <c r="CT560" i="1"/>
  <c r="CI560" i="1"/>
  <c r="CF560" i="1"/>
  <c r="CE560" i="1"/>
  <c r="EZ563" i="1"/>
  <c r="BZ505" i="1"/>
  <c r="GX506" i="1"/>
  <c r="BW508" i="1"/>
  <c r="BX508" i="1" s="1"/>
  <c r="FK508" i="1"/>
  <c r="GR508" i="1"/>
  <c r="ES509" i="1"/>
  <c r="BS510" i="1"/>
  <c r="CA512" i="1"/>
  <c r="FD512" i="1" s="1"/>
  <c r="GX513" i="1"/>
  <c r="BY514" i="1"/>
  <c r="CI516" i="1"/>
  <c r="DH517" i="1"/>
  <c r="EY517" i="1"/>
  <c r="GF517" i="1"/>
  <c r="GX518" i="1"/>
  <c r="BY519" i="1"/>
  <c r="CD520" i="1"/>
  <c r="ES520" i="1"/>
  <c r="BW521" i="1"/>
  <c r="BX521" i="1" s="1"/>
  <c r="FK521" i="1"/>
  <c r="GR521" i="1"/>
  <c r="BS522" i="1"/>
  <c r="CE523" i="1"/>
  <c r="CD525" i="1"/>
  <c r="ES525" i="1"/>
  <c r="BW526" i="1"/>
  <c r="BX526" i="1" s="1"/>
  <c r="GX526" i="1"/>
  <c r="BY527" i="1"/>
  <c r="FE528" i="1"/>
  <c r="DH529" i="1"/>
  <c r="GF529" i="1"/>
  <c r="GX531" i="1"/>
  <c r="BY532" i="1"/>
  <c r="EX532" i="1" s="1"/>
  <c r="DL533" i="1"/>
  <c r="BY534" i="1"/>
  <c r="EX534" i="1" s="1"/>
  <c r="EZ538" i="1"/>
  <c r="EY538" i="1"/>
  <c r="EK541" i="1"/>
  <c r="GE541" i="1"/>
  <c r="GD541" i="1"/>
  <c r="FD547" i="1"/>
  <c r="FC547" i="1"/>
  <c r="CF551" i="1"/>
  <c r="DW552" i="1"/>
  <c r="DL552" i="1"/>
  <c r="DI552" i="1"/>
  <c r="DW558" i="1"/>
  <c r="DL558" i="1"/>
  <c r="DI558" i="1"/>
  <c r="DH558" i="1"/>
  <c r="CA505" i="1"/>
  <c r="FD505" i="1" s="1"/>
  <c r="HU505" i="1"/>
  <c r="ES507" i="1"/>
  <c r="AG508" i="1"/>
  <c r="FM508" i="1"/>
  <c r="BS509" i="1"/>
  <c r="ET509" i="1"/>
  <c r="BT510" i="1"/>
  <c r="HW510" i="1"/>
  <c r="BB511" i="1"/>
  <c r="DG511" i="1"/>
  <c r="HU512" i="1"/>
  <c r="DI517" i="1"/>
  <c r="HU517" i="1"/>
  <c r="AI519" i="1"/>
  <c r="AH519" i="1" s="1"/>
  <c r="BZ519" i="1"/>
  <c r="ET520" i="1"/>
  <c r="AG521" i="1"/>
  <c r="FM521" i="1"/>
  <c r="BT522" i="1"/>
  <c r="HW522" i="1"/>
  <c r="BB523" i="1"/>
  <c r="CF523" i="1"/>
  <c r="HW523" i="1"/>
  <c r="BB524" i="1"/>
  <c r="DG524" i="1"/>
  <c r="ET525" i="1"/>
  <c r="AG526" i="1"/>
  <c r="DI529" i="1"/>
  <c r="HU529" i="1"/>
  <c r="HU530" i="1"/>
  <c r="AG534" i="1"/>
  <c r="ET534" i="1"/>
  <c r="BV540" i="1"/>
  <c r="AS540" i="1"/>
  <c r="BW540" i="1" s="1"/>
  <c r="BX540" i="1" s="1"/>
  <c r="DW544" i="1"/>
  <c r="DL544" i="1"/>
  <c r="DI544" i="1"/>
  <c r="DH544" i="1"/>
  <c r="GX547" i="1"/>
  <c r="GT547" i="1"/>
  <c r="GV547" i="1" s="1"/>
  <c r="HW547" i="1"/>
  <c r="DH552" i="1"/>
  <c r="CT553" i="1"/>
  <c r="CI553" i="1"/>
  <c r="BY508" i="1"/>
  <c r="EX508" i="1" s="1"/>
  <c r="BT509" i="1"/>
  <c r="BU510" i="1"/>
  <c r="EZ510" i="1" s="1"/>
  <c r="GF511" i="1"/>
  <c r="CD512" i="1"/>
  <c r="FE512" i="1"/>
  <c r="GX520" i="1"/>
  <c r="BY521" i="1"/>
  <c r="EX521" i="1" s="1"/>
  <c r="BU522" i="1"/>
  <c r="EZ522" i="1" s="1"/>
  <c r="GF524" i="1"/>
  <c r="GX525" i="1"/>
  <c r="BY526" i="1"/>
  <c r="EX526" i="1" s="1"/>
  <c r="FE530" i="1"/>
  <c r="GX533" i="1"/>
  <c r="FE536" i="1"/>
  <c r="CT538" i="1"/>
  <c r="CI538" i="1"/>
  <c r="CF538" i="1"/>
  <c r="CE538" i="1"/>
  <c r="CI544" i="1"/>
  <c r="CF544" i="1"/>
  <c r="CE544" i="1"/>
  <c r="FA552" i="1"/>
  <c r="GE561" i="1"/>
  <c r="GD561" i="1"/>
  <c r="EK561" i="1"/>
  <c r="HW505" i="1"/>
  <c r="BB506" i="1"/>
  <c r="BU509" i="1"/>
  <c r="EZ509" i="1" s="1"/>
  <c r="BV510" i="1"/>
  <c r="HU511" i="1"/>
  <c r="BB513" i="1"/>
  <c r="CE514" i="1"/>
  <c r="ET514" i="1"/>
  <c r="AG515" i="1"/>
  <c r="BS516" i="1"/>
  <c r="DH516" i="1"/>
  <c r="ET516" i="1"/>
  <c r="GK517" i="1"/>
  <c r="GY517" i="1" s="1"/>
  <c r="BB518" i="1"/>
  <c r="HU519" i="1"/>
  <c r="BV522" i="1"/>
  <c r="FA522" i="1" s="1"/>
  <c r="HU524" i="1"/>
  <c r="BZ526" i="1"/>
  <c r="CE527" i="1"/>
  <c r="AG528" i="1"/>
  <c r="GK529" i="1"/>
  <c r="GY529" i="1" s="1"/>
  <c r="BB530" i="1"/>
  <c r="BB531" i="1"/>
  <c r="CE532" i="1"/>
  <c r="AG533" i="1"/>
  <c r="FE540" i="1"/>
  <c r="CF541" i="1"/>
  <c r="CE541" i="1"/>
  <c r="FA553" i="1"/>
  <c r="CT554" i="1"/>
  <c r="CI554" i="1"/>
  <c r="CF554" i="1"/>
  <c r="CE554" i="1"/>
  <c r="EZ556" i="1"/>
  <c r="FB560" i="1"/>
  <c r="FA560" i="1"/>
  <c r="FC526" i="1"/>
  <c r="GF526" i="1"/>
  <c r="ET535" i="1"/>
  <c r="ES535" i="1"/>
  <c r="BY535" i="1"/>
  <c r="BW535" i="1"/>
  <c r="BX535" i="1" s="1"/>
  <c r="BV535" i="1"/>
  <c r="BT535" i="1"/>
  <c r="BS535" i="1"/>
  <c r="HU535" i="1"/>
  <c r="BB535" i="1"/>
  <c r="GE538" i="1"/>
  <c r="GD538" i="1"/>
  <c r="EK538" i="1"/>
  <c r="FA538" i="1" s="1"/>
  <c r="CD539" i="1"/>
  <c r="AI539" i="1"/>
  <c r="AH539" i="1" s="1"/>
  <c r="AG539" i="1"/>
  <c r="BT539" i="1"/>
  <c r="EY552" i="1"/>
  <c r="BV553" i="1"/>
  <c r="AS553" i="1"/>
  <c r="BW553" i="1" s="1"/>
  <c r="BX553" i="1" s="1"/>
  <c r="FA559" i="1"/>
  <c r="ET508" i="1"/>
  <c r="BW509" i="1"/>
  <c r="BX509" i="1" s="1"/>
  <c r="AG510" i="1"/>
  <c r="BT511" i="1"/>
  <c r="GK511" i="1"/>
  <c r="GY511" i="1" s="1"/>
  <c r="BB512" i="1"/>
  <c r="HU513" i="1"/>
  <c r="CI514" i="1"/>
  <c r="AI515" i="1"/>
  <c r="AH515" i="1" s="1"/>
  <c r="DL516" i="1"/>
  <c r="HU518" i="1"/>
  <c r="CE519" i="1"/>
  <c r="BB520" i="1"/>
  <c r="CE521" i="1"/>
  <c r="ET521" i="1"/>
  <c r="AG522" i="1"/>
  <c r="BS523" i="1"/>
  <c r="DH523" i="1"/>
  <c r="ET523" i="1"/>
  <c r="BT524" i="1"/>
  <c r="GK524" i="1"/>
  <c r="GY524" i="1" s="1"/>
  <c r="BB525" i="1"/>
  <c r="HU526" i="1"/>
  <c r="CI527" i="1"/>
  <c r="AI528" i="1"/>
  <c r="AH528" i="1" s="1"/>
  <c r="HU531" i="1"/>
  <c r="CI532" i="1"/>
  <c r="AI533" i="1"/>
  <c r="AH533" i="1" s="1"/>
  <c r="GX535" i="1"/>
  <c r="GT535" i="1"/>
  <c r="GV535" i="1" s="1"/>
  <c r="HW535" i="1"/>
  <c r="GX539" i="1"/>
  <c r="GT539" i="1"/>
  <c r="GV539" i="1" s="1"/>
  <c r="HW539" i="1"/>
  <c r="DH545" i="1"/>
  <c r="DW545" i="1"/>
  <c r="EX553" i="1"/>
  <c r="EW553" i="1"/>
  <c r="FF555" i="1"/>
  <c r="BS506" i="1"/>
  <c r="BY510" i="1"/>
  <c r="ES512" i="1"/>
  <c r="BS513" i="1"/>
  <c r="FK517" i="1"/>
  <c r="GR517" i="1"/>
  <c r="BS518" i="1"/>
  <c r="BY518" i="1" s="1"/>
  <c r="CF519" i="1"/>
  <c r="CF521" i="1"/>
  <c r="BT523" i="1"/>
  <c r="DI523" i="1"/>
  <c r="FK529" i="1"/>
  <c r="GR529" i="1"/>
  <c r="ES530" i="1"/>
  <c r="EU530" i="1" s="1"/>
  <c r="EV530" i="1" s="1"/>
  <c r="BS531" i="1"/>
  <c r="DG534" i="1"/>
  <c r="FA534" i="1"/>
  <c r="DL538" i="1"/>
  <c r="DI538" i="1"/>
  <c r="DH538" i="1"/>
  <c r="FR540" i="1"/>
  <c r="GR540" i="1"/>
  <c r="FM540" i="1"/>
  <c r="FK540" i="1"/>
  <c r="GK540" i="1"/>
  <c r="GY540" i="1" s="1"/>
  <c r="FC540" i="1"/>
  <c r="EY543" i="1"/>
  <c r="CE551" i="1"/>
  <c r="CT551" i="1"/>
  <c r="CT555" i="1"/>
  <c r="CI555" i="1"/>
  <c r="CF555" i="1"/>
  <c r="CE555" i="1"/>
  <c r="CF559" i="1"/>
  <c r="CE559" i="1"/>
  <c r="ES561" i="1"/>
  <c r="DG561" i="1"/>
  <c r="CD561" i="1"/>
  <c r="AI561" i="1"/>
  <c r="AH561" i="1" s="1"/>
  <c r="AG561" i="1"/>
  <c r="DW562" i="1"/>
  <c r="DL562" i="1"/>
  <c r="DI562" i="1"/>
  <c r="DH562" i="1"/>
  <c r="ES505" i="1"/>
  <c r="EU505" i="1" s="1"/>
  <c r="EV505" i="1" s="1"/>
  <c r="BT506" i="1"/>
  <c r="HU507" i="1"/>
  <c r="AI510" i="1"/>
  <c r="AH510" i="1" s="1"/>
  <c r="ET512" i="1"/>
  <c r="BT513" i="1"/>
  <c r="FM517" i="1"/>
  <c r="BT518" i="1"/>
  <c r="CI519" i="1"/>
  <c r="HU520" i="1"/>
  <c r="CI521" i="1"/>
  <c r="AI522" i="1"/>
  <c r="AH522" i="1" s="1"/>
  <c r="DL523" i="1"/>
  <c r="HU525" i="1"/>
  <c r="GK526" i="1"/>
  <c r="GY526" i="1" s="1"/>
  <c r="FM529" i="1"/>
  <c r="BS530" i="1"/>
  <c r="ET530" i="1"/>
  <c r="BT531" i="1"/>
  <c r="BU535" i="1"/>
  <c r="ET539" i="1"/>
  <c r="FA543" i="1"/>
  <c r="EW544" i="1"/>
  <c r="FA548" i="1"/>
  <c r="FB556" i="1"/>
  <c r="DH557" i="1"/>
  <c r="DW557" i="1"/>
  <c r="CA558" i="1"/>
  <c r="BZ558" i="1"/>
  <c r="BW558" i="1"/>
  <c r="BX558" i="1" s="1"/>
  <c r="BV558" i="1"/>
  <c r="BU558" i="1"/>
  <c r="ET558" i="1"/>
  <c r="BT558" i="1"/>
  <c r="ES558" i="1"/>
  <c r="BS558" i="1"/>
  <c r="BY558" i="1" s="1"/>
  <c r="BB558" i="1"/>
  <c r="ET505" i="1"/>
  <c r="BU506" i="1"/>
  <c r="ES510" i="1"/>
  <c r="FK511" i="1"/>
  <c r="GR511" i="1"/>
  <c r="BS512" i="1"/>
  <c r="BU513" i="1"/>
  <c r="DH514" i="1"/>
  <c r="EY516" i="1"/>
  <c r="BY517" i="1"/>
  <c r="EX517" i="1" s="1"/>
  <c r="BU518" i="1"/>
  <c r="ES519" i="1"/>
  <c r="BS520" i="1"/>
  <c r="ES522" i="1"/>
  <c r="BV523" i="1"/>
  <c r="FA523" i="1" s="1"/>
  <c r="FK524" i="1"/>
  <c r="GR524" i="1"/>
  <c r="BS525" i="1"/>
  <c r="FK526" i="1"/>
  <c r="DH527" i="1"/>
  <c r="BY529" i="1"/>
  <c r="EX529" i="1" s="1"/>
  <c r="BT530" i="1"/>
  <c r="BU531" i="1"/>
  <c r="DH532" i="1"/>
  <c r="ES534" i="1"/>
  <c r="EU534" i="1" s="1"/>
  <c r="EV534" i="1" s="1"/>
  <c r="BW534" i="1"/>
  <c r="BX534" i="1" s="1"/>
  <c r="ET541" i="1"/>
  <c r="ES541" i="1"/>
  <c r="BW541" i="1"/>
  <c r="BX541" i="1" s="1"/>
  <c r="BV541" i="1"/>
  <c r="BT541" i="1"/>
  <c r="HU541" i="1"/>
  <c r="BS541" i="1"/>
  <c r="BB541" i="1"/>
  <c r="EW545" i="1"/>
  <c r="CF546" i="1"/>
  <c r="CE546" i="1"/>
  <c r="GE550" i="1"/>
  <c r="GD550" i="1"/>
  <c r="EK550" i="1"/>
  <c r="GX552" i="1"/>
  <c r="GT552" i="1"/>
  <c r="GV552" i="1" s="1"/>
  <c r="HW552" i="1"/>
  <c r="DI557" i="1"/>
  <c r="EZ564" i="1"/>
  <c r="EY564" i="1"/>
  <c r="BB534" i="1"/>
  <c r="CT540" i="1"/>
  <c r="CI540" i="1"/>
  <c r="CF540" i="1"/>
  <c r="CE540" i="1"/>
  <c r="FP540" i="1"/>
  <c r="FF542" i="1"/>
  <c r="DL557" i="1"/>
  <c r="HW534" i="1"/>
  <c r="ES536" i="1"/>
  <c r="BV537" i="1"/>
  <c r="BV538" i="1"/>
  <c r="GR544" i="1"/>
  <c r="GD546" i="1"/>
  <c r="GX553" i="1"/>
  <c r="FA557" i="1"/>
  <c r="GD559" i="1"/>
  <c r="GT563" i="1"/>
  <c r="GV563" i="1" s="1"/>
  <c r="FE534" i="1"/>
  <c r="DH535" i="1"/>
  <c r="ET536" i="1"/>
  <c r="AG537" i="1"/>
  <c r="BW537" i="1"/>
  <c r="BX537" i="1" s="1"/>
  <c r="BW538" i="1"/>
  <c r="BX538" i="1" s="1"/>
  <c r="BS539" i="1"/>
  <c r="HU539" i="1"/>
  <c r="DH541" i="1"/>
  <c r="ET542" i="1"/>
  <c r="BT544" i="1"/>
  <c r="ET544" i="1"/>
  <c r="FP544" i="1"/>
  <c r="BU545" i="1"/>
  <c r="DH546" i="1"/>
  <c r="GE546" i="1"/>
  <c r="CD547" i="1"/>
  <c r="HU547" i="1"/>
  <c r="CD549" i="1"/>
  <c r="BW550" i="1"/>
  <c r="BX550" i="1" s="1"/>
  <c r="DG551" i="1"/>
  <c r="BS552" i="1"/>
  <c r="BY552" i="1" s="1"/>
  <c r="HU552" i="1"/>
  <c r="ET555" i="1"/>
  <c r="FB557" i="1"/>
  <c r="DH559" i="1"/>
  <c r="GE559" i="1"/>
  <c r="ET560" i="1"/>
  <c r="CD562" i="1"/>
  <c r="BW563" i="1"/>
  <c r="BX563" i="1" s="1"/>
  <c r="CD564" i="1"/>
  <c r="BT565" i="1"/>
  <c r="FF565" i="1"/>
  <c r="CF566" i="1"/>
  <c r="DW569" i="1"/>
  <c r="DL569" i="1"/>
  <c r="DI569" i="1"/>
  <c r="DH569" i="1"/>
  <c r="DH570" i="1"/>
  <c r="DW570" i="1"/>
  <c r="DL570" i="1"/>
  <c r="DI535" i="1"/>
  <c r="DI541" i="1"/>
  <c r="GT543" i="1"/>
  <c r="GV543" i="1" s="1"/>
  <c r="FR544" i="1"/>
  <c r="GT544" i="1"/>
  <c r="GV544" i="1" s="1"/>
  <c r="BV545" i="1"/>
  <c r="DI546" i="1"/>
  <c r="FE547" i="1"/>
  <c r="DG548" i="1"/>
  <c r="ES549" i="1"/>
  <c r="BS551" i="1"/>
  <c r="ES551" i="1"/>
  <c r="BT552" i="1"/>
  <c r="GT556" i="1"/>
  <c r="GV556" i="1" s="1"/>
  <c r="DI559" i="1"/>
  <c r="ES562" i="1"/>
  <c r="AI564" i="1"/>
  <c r="AH564" i="1" s="1"/>
  <c r="EY565" i="1"/>
  <c r="CI566" i="1"/>
  <c r="FB587" i="1"/>
  <c r="EU587" i="1"/>
  <c r="EV587" i="1" s="1"/>
  <c r="DL535" i="1"/>
  <c r="AI537" i="1"/>
  <c r="AH537" i="1" s="1"/>
  <c r="BU539" i="1"/>
  <c r="EZ539" i="1" s="1"/>
  <c r="DL541" i="1"/>
  <c r="BV544" i="1"/>
  <c r="BW545" i="1"/>
  <c r="BX545" i="1" s="1"/>
  <c r="DL546" i="1"/>
  <c r="GK547" i="1"/>
  <c r="GY547" i="1" s="1"/>
  <c r="GE548" i="1"/>
  <c r="ET549" i="1"/>
  <c r="BT551" i="1"/>
  <c r="ET551" i="1"/>
  <c r="BU552" i="1"/>
  <c r="EZ552" i="1" s="1"/>
  <c r="DH553" i="1"/>
  <c r="HU554" i="1"/>
  <c r="DL559" i="1"/>
  <c r="ET562" i="1"/>
  <c r="GX563" i="1"/>
  <c r="BV565" i="1"/>
  <c r="FA567" i="1"/>
  <c r="FB574" i="1"/>
  <c r="DW575" i="1"/>
  <c r="DL575" i="1"/>
  <c r="DI575" i="1"/>
  <c r="DH575" i="1"/>
  <c r="DG536" i="1"/>
  <c r="GD536" i="1"/>
  <c r="BV539" i="1"/>
  <c r="DG540" i="1"/>
  <c r="ES540" i="1"/>
  <c r="BB542" i="1"/>
  <c r="DG542" i="1"/>
  <c r="GD542" i="1"/>
  <c r="ES543" i="1"/>
  <c r="AG544" i="1"/>
  <c r="BW544" i="1"/>
  <c r="BX544" i="1" s="1"/>
  <c r="AG545" i="1"/>
  <c r="FK547" i="1"/>
  <c r="GF548" i="1"/>
  <c r="BV552" i="1"/>
  <c r="DI553" i="1"/>
  <c r="GF553" i="1"/>
  <c r="GD555" i="1"/>
  <c r="ES556" i="1"/>
  <c r="EU556" i="1" s="1"/>
  <c r="EV556" i="1" s="1"/>
  <c r="GD560" i="1"/>
  <c r="ES563" i="1"/>
  <c r="EU563" i="1" s="1"/>
  <c r="EV563" i="1" s="1"/>
  <c r="DG564" i="1"/>
  <c r="BW567" i="1"/>
  <c r="BX567" i="1" s="1"/>
  <c r="BV567" i="1"/>
  <c r="BU567" i="1"/>
  <c r="BT567" i="1"/>
  <c r="HU567" i="1"/>
  <c r="BS567" i="1"/>
  <c r="BB567" i="1"/>
  <c r="ET567" i="1"/>
  <c r="ES567" i="1"/>
  <c r="EY569" i="1"/>
  <c r="CT578" i="1"/>
  <c r="CI578" i="1"/>
  <c r="CF578" i="1"/>
  <c r="DI586" i="1"/>
  <c r="DH586" i="1"/>
  <c r="DW586" i="1"/>
  <c r="EY586" i="1"/>
  <c r="EW590" i="1"/>
  <c r="BV551" i="1"/>
  <c r="GE566" i="1"/>
  <c r="GD566" i="1"/>
  <c r="FA569" i="1"/>
  <c r="CF571" i="1"/>
  <c r="CE571" i="1"/>
  <c r="CT571" i="1"/>
  <c r="CT575" i="1"/>
  <c r="CI575" i="1"/>
  <c r="CF575" i="1"/>
  <c r="CE575" i="1"/>
  <c r="FA586" i="1"/>
  <c r="CT630" i="1"/>
  <c r="CI630" i="1"/>
  <c r="CF630" i="1"/>
  <c r="CE630" i="1"/>
  <c r="ES538" i="1"/>
  <c r="BT540" i="1"/>
  <c r="GX543" i="1"/>
  <c r="BY544" i="1"/>
  <c r="EX544" i="1" s="1"/>
  <c r="GX544" i="1"/>
  <c r="DG547" i="1"/>
  <c r="ES547" i="1"/>
  <c r="GR547" i="1"/>
  <c r="BT548" i="1"/>
  <c r="BB549" i="1"/>
  <c r="CE550" i="1"/>
  <c r="ES550" i="1"/>
  <c r="EU550" i="1" s="1"/>
  <c r="EV550" i="1" s="1"/>
  <c r="AG551" i="1"/>
  <c r="BW551" i="1"/>
  <c r="BX551" i="1" s="1"/>
  <c r="AG552" i="1"/>
  <c r="BT553" i="1"/>
  <c r="BB554" i="1"/>
  <c r="GF555" i="1"/>
  <c r="GX556" i="1"/>
  <c r="AI557" i="1"/>
  <c r="AH557" i="1" s="1"/>
  <c r="DI560" i="1"/>
  <c r="GF560" i="1"/>
  <c r="BB562" i="1"/>
  <c r="CE563" i="1"/>
  <c r="FE567" i="1"/>
  <c r="ET569" i="1"/>
  <c r="CD569" i="1"/>
  <c r="AI569" i="1"/>
  <c r="AH569" i="1" s="1"/>
  <c r="AG569" i="1"/>
  <c r="BW572" i="1"/>
  <c r="BX572" i="1" s="1"/>
  <c r="EW572" i="1"/>
  <c r="FB576" i="1"/>
  <c r="DW577" i="1"/>
  <c r="DL577" i="1"/>
  <c r="DI577" i="1"/>
  <c r="DH577" i="1"/>
  <c r="DH583" i="1"/>
  <c r="DW583" i="1"/>
  <c r="DL583" i="1"/>
  <c r="DI583" i="1"/>
  <c r="BS536" i="1"/>
  <c r="HU536" i="1"/>
  <c r="CD537" i="1"/>
  <c r="ET538" i="1"/>
  <c r="BY539" i="1"/>
  <c r="BS542" i="1"/>
  <c r="HU542" i="1"/>
  <c r="BZ544" i="1"/>
  <c r="CD545" i="1"/>
  <c r="ET547" i="1"/>
  <c r="GK548" i="1"/>
  <c r="GY548" i="1" s="1"/>
  <c r="HW548" i="1"/>
  <c r="CF550" i="1"/>
  <c r="ET550" i="1"/>
  <c r="GK553" i="1"/>
  <c r="GY553" i="1" s="1"/>
  <c r="HW553" i="1"/>
  <c r="HW561" i="1"/>
  <c r="CI563" i="1"/>
  <c r="DI568" i="1"/>
  <c r="CF582" i="1"/>
  <c r="CE582" i="1"/>
  <c r="CT582" i="1"/>
  <c r="EY587" i="1"/>
  <c r="HU537" i="1"/>
  <c r="EK544" i="1"/>
  <c r="GD544" i="1"/>
  <c r="CI550" i="1"/>
  <c r="AI551" i="1"/>
  <c r="AH551" i="1" s="1"/>
  <c r="BY551" i="1"/>
  <c r="EX551" i="1" s="1"/>
  <c r="AI552" i="1"/>
  <c r="AH552" i="1" s="1"/>
  <c r="ES554" i="1"/>
  <c r="CT563" i="1"/>
  <c r="HU563" i="1"/>
  <c r="FA564" i="1"/>
  <c r="EX566" i="1"/>
  <c r="EW566" i="1"/>
  <c r="EK566" i="1"/>
  <c r="FA566" i="1" s="1"/>
  <c r="EY574" i="1"/>
  <c r="FA587" i="1"/>
  <c r="BB537" i="1"/>
  <c r="BS549" i="1"/>
  <c r="HU549" i="1"/>
  <c r="BZ551" i="1"/>
  <c r="CD552" i="1"/>
  <c r="BS554" i="1"/>
  <c r="DH554" i="1"/>
  <c r="ET554" i="1"/>
  <c r="BS562" i="1"/>
  <c r="HU562" i="1"/>
  <c r="HW569" i="1"/>
  <c r="GX569" i="1"/>
  <c r="GT569" i="1"/>
  <c r="GV569" i="1" s="1"/>
  <c r="DW580" i="1"/>
  <c r="DL580" i="1"/>
  <c r="DI580" i="1"/>
  <c r="DH580" i="1"/>
  <c r="EW585" i="1"/>
  <c r="CT587" i="1"/>
  <c r="CI587" i="1"/>
  <c r="CF587" i="1"/>
  <c r="CE587" i="1"/>
  <c r="CE597" i="1"/>
  <c r="CT597" i="1"/>
  <c r="CI597" i="1"/>
  <c r="CF597" i="1"/>
  <c r="BV536" i="1"/>
  <c r="FA536" i="1" s="1"/>
  <c r="BB538" i="1"/>
  <c r="ES539" i="1"/>
  <c r="AG540" i="1"/>
  <c r="AI541" i="1"/>
  <c r="AH541" i="1" s="1"/>
  <c r="BV542" i="1"/>
  <c r="FA542" i="1" s="1"/>
  <c r="GF544" i="1"/>
  <c r="AI546" i="1"/>
  <c r="AH546" i="1" s="1"/>
  <c r="BV547" i="1"/>
  <c r="AG548" i="1"/>
  <c r="FK548" i="1"/>
  <c r="GR548" i="1"/>
  <c r="BT549" i="1"/>
  <c r="BB550" i="1"/>
  <c r="CA551" i="1"/>
  <c r="FD551" i="1" s="1"/>
  <c r="EK551" i="1"/>
  <c r="GD551" i="1"/>
  <c r="AG553" i="1"/>
  <c r="FK553" i="1"/>
  <c r="GR553" i="1"/>
  <c r="BT554" i="1"/>
  <c r="DI554" i="1"/>
  <c r="BT562" i="1"/>
  <c r="BB563" i="1"/>
  <c r="DH563" i="1"/>
  <c r="BS564" i="1"/>
  <c r="FR572" i="1"/>
  <c r="FP572" i="1"/>
  <c r="GR572" i="1"/>
  <c r="FM572" i="1"/>
  <c r="FK572" i="1"/>
  <c r="GK572" i="1"/>
  <c r="GY572" i="1" s="1"/>
  <c r="GF572" i="1"/>
  <c r="CA572" i="1"/>
  <c r="FD572" i="1" s="1"/>
  <c r="BZ572" i="1"/>
  <c r="CT574" i="1"/>
  <c r="CI574" i="1"/>
  <c r="CF574" i="1"/>
  <c r="CE574" i="1"/>
  <c r="GX577" i="1"/>
  <c r="GT577" i="1"/>
  <c r="GV577" i="1" s="1"/>
  <c r="HW577" i="1"/>
  <c r="EX578" i="1"/>
  <c r="EW578" i="1"/>
  <c r="EU579" i="1"/>
  <c r="EV579" i="1" s="1"/>
  <c r="FB579" i="1"/>
  <c r="CF584" i="1"/>
  <c r="CE584" i="1"/>
  <c r="CT584" i="1"/>
  <c r="FE585" i="1"/>
  <c r="BW536" i="1"/>
  <c r="BX536" i="1" s="1"/>
  <c r="BY540" i="1"/>
  <c r="EX540" i="1" s="1"/>
  <c r="BW542" i="1"/>
  <c r="BX542" i="1" s="1"/>
  <c r="BS543" i="1"/>
  <c r="HU543" i="1"/>
  <c r="HU544" i="1"/>
  <c r="BW547" i="1"/>
  <c r="BX547" i="1" s="1"/>
  <c r="FM548" i="1"/>
  <c r="BU549" i="1"/>
  <c r="DH550" i="1"/>
  <c r="FM553" i="1"/>
  <c r="BU554" i="1"/>
  <c r="DL554" i="1"/>
  <c r="BW555" i="1"/>
  <c r="BX555" i="1" s="1"/>
  <c r="BS556" i="1"/>
  <c r="BY556" i="1" s="1"/>
  <c r="HU556" i="1"/>
  <c r="BS561" i="1"/>
  <c r="BY561" i="1" s="1"/>
  <c r="ET561" i="1"/>
  <c r="BU562" i="1"/>
  <c r="DI563" i="1"/>
  <c r="BT564" i="1"/>
  <c r="FP566" i="1"/>
  <c r="FM566" i="1"/>
  <c r="GR566" i="1"/>
  <c r="FK566" i="1"/>
  <c r="CE535" i="1"/>
  <c r="AI540" i="1"/>
  <c r="AH540" i="1" s="1"/>
  <c r="EK540" i="1"/>
  <c r="FA540" i="1" s="1"/>
  <c r="GD540" i="1"/>
  <c r="BT543" i="1"/>
  <c r="AI548" i="1"/>
  <c r="AH548" i="1" s="1"/>
  <c r="BV549" i="1"/>
  <c r="FA549" i="1" s="1"/>
  <c r="DI550" i="1"/>
  <c r="AI553" i="1"/>
  <c r="AH553" i="1" s="1"/>
  <c r="BV554" i="1"/>
  <c r="FK555" i="1"/>
  <c r="GR555" i="1"/>
  <c r="BT556" i="1"/>
  <c r="EK558" i="1"/>
  <c r="FA558" i="1" s="1"/>
  <c r="GD558" i="1"/>
  <c r="FK560" i="1"/>
  <c r="GR560" i="1"/>
  <c r="BT561" i="1"/>
  <c r="BV562" i="1"/>
  <c r="DW563" i="1"/>
  <c r="DI565" i="1"/>
  <c r="HW565" i="1"/>
  <c r="GK566" i="1"/>
  <c r="GY566" i="1" s="1"/>
  <c r="EY568" i="1"/>
  <c r="BY572" i="1"/>
  <c r="EX572" i="1" s="1"/>
  <c r="EY573" i="1"/>
  <c r="BS537" i="1"/>
  <c r="BS538" i="1"/>
  <c r="BS550" i="1"/>
  <c r="BY550" i="1" s="1"/>
  <c r="BY560" i="1"/>
  <c r="EX560" i="1" s="1"/>
  <c r="BS563" i="1"/>
  <c r="BY563" i="1" s="1"/>
  <c r="BV564" i="1"/>
  <c r="BZ565" i="1"/>
  <c r="ES565" i="1"/>
  <c r="BS565" i="1"/>
  <c r="BB565" i="1"/>
  <c r="HU565" i="1"/>
  <c r="DW567" i="1"/>
  <c r="DL567" i="1"/>
  <c r="FA568" i="1"/>
  <c r="EX573" i="1"/>
  <c r="FP573" i="1"/>
  <c r="BW574" i="1"/>
  <c r="BX574" i="1" s="1"/>
  <c r="FP575" i="1"/>
  <c r="FP585" i="1"/>
  <c r="BV586" i="1"/>
  <c r="BW587" i="1"/>
  <c r="BX587" i="1" s="1"/>
  <c r="BZ596" i="1"/>
  <c r="FE598" i="1"/>
  <c r="FA607" i="1"/>
  <c r="ET615" i="1"/>
  <c r="ES615" i="1"/>
  <c r="BV615" i="1"/>
  <c r="HU615" i="1"/>
  <c r="BS615" i="1"/>
  <c r="BY615" i="1" s="1"/>
  <c r="BU615" i="1"/>
  <c r="EZ615" i="1" s="1"/>
  <c r="BT615" i="1"/>
  <c r="BB615" i="1"/>
  <c r="ES709" i="1"/>
  <c r="CD709" i="1"/>
  <c r="AI709" i="1"/>
  <c r="AH709" i="1" s="1"/>
  <c r="BV709" i="1"/>
  <c r="DG709" i="1"/>
  <c r="ET709" i="1"/>
  <c r="BW709" i="1"/>
  <c r="BX709" i="1" s="1"/>
  <c r="BS709" i="1"/>
  <c r="AG709" i="1"/>
  <c r="GD571" i="1"/>
  <c r="EU578" i="1"/>
  <c r="EV578" i="1" s="1"/>
  <c r="BY579" i="1"/>
  <c r="DG582" i="1"/>
  <c r="ES582" i="1"/>
  <c r="GD584" i="1"/>
  <c r="ET590" i="1"/>
  <c r="ES590" i="1"/>
  <c r="BY590" i="1"/>
  <c r="EX590" i="1" s="1"/>
  <c r="BW590" i="1"/>
  <c r="BX590" i="1" s="1"/>
  <c r="BV590" i="1"/>
  <c r="BU590" i="1"/>
  <c r="EZ590" i="1" s="1"/>
  <c r="HU590" i="1"/>
  <c r="BS590" i="1"/>
  <c r="DW600" i="1"/>
  <c r="DL600" i="1"/>
  <c r="DI600" i="1"/>
  <c r="DH600" i="1"/>
  <c r="FF608" i="1"/>
  <c r="FE608" i="1"/>
  <c r="FA614" i="1"/>
  <c r="FR634" i="1"/>
  <c r="FP634" i="1"/>
  <c r="FM634" i="1"/>
  <c r="GR634" i="1"/>
  <c r="FK634" i="1"/>
  <c r="GK634" i="1"/>
  <c r="GY634" i="1" s="1"/>
  <c r="GF634" i="1"/>
  <c r="BY569" i="1"/>
  <c r="GK570" i="1"/>
  <c r="GY570" i="1" s="1"/>
  <c r="DH571" i="1"/>
  <c r="CF573" i="1"/>
  <c r="ET573" i="1"/>
  <c r="BW576" i="1"/>
  <c r="BX576" i="1" s="1"/>
  <c r="BS577" i="1"/>
  <c r="BW581" i="1"/>
  <c r="BX581" i="1" s="1"/>
  <c r="BS582" i="1"/>
  <c r="ET582" i="1"/>
  <c r="GK583" i="1"/>
  <c r="GY583" i="1" s="1"/>
  <c r="DH584" i="1"/>
  <c r="CF585" i="1"/>
  <c r="ET585" i="1"/>
  <c r="BY587" i="1"/>
  <c r="CA589" i="1"/>
  <c r="FD589" i="1" s="1"/>
  <c r="BZ589" i="1"/>
  <c r="BW589" i="1"/>
  <c r="BX589" i="1" s="1"/>
  <c r="BU589" i="1"/>
  <c r="BT589" i="1"/>
  <c r="ET589" i="1"/>
  <c r="BS589" i="1"/>
  <c r="BB589" i="1"/>
  <c r="BB590" i="1"/>
  <c r="FE590" i="1"/>
  <c r="EZ599" i="1"/>
  <c r="FR601" i="1"/>
  <c r="FP601" i="1"/>
  <c r="FM601" i="1"/>
  <c r="GR601" i="1"/>
  <c r="FK601" i="1"/>
  <c r="GK601" i="1"/>
  <c r="GY601" i="1" s="1"/>
  <c r="FD607" i="1"/>
  <c r="BV608" i="1"/>
  <c r="AS608" i="1"/>
  <c r="BW608" i="1" s="1"/>
  <c r="BX608" i="1" s="1"/>
  <c r="EK611" i="1"/>
  <c r="GD611" i="1"/>
  <c r="GE616" i="1"/>
  <c r="GD616" i="1"/>
  <c r="EK616" i="1"/>
  <c r="CT659" i="1"/>
  <c r="CI659" i="1"/>
  <c r="CF659" i="1"/>
  <c r="CE659" i="1"/>
  <c r="BB566" i="1"/>
  <c r="DG566" i="1"/>
  <c r="AG568" i="1"/>
  <c r="GX568" i="1"/>
  <c r="BV570" i="1"/>
  <c r="FE570" i="1"/>
  <c r="DI571" i="1"/>
  <c r="CD572" i="1"/>
  <c r="CI573" i="1"/>
  <c r="GX573" i="1"/>
  <c r="AI574" i="1"/>
  <c r="AH574" i="1" s="1"/>
  <c r="GT574" i="1"/>
  <c r="GV574" i="1" s="1"/>
  <c r="BV575" i="1"/>
  <c r="EK576" i="1"/>
  <c r="FA576" i="1" s="1"/>
  <c r="BT577" i="1"/>
  <c r="BB578" i="1"/>
  <c r="DG578" i="1"/>
  <c r="GD578" i="1"/>
  <c r="EK579" i="1"/>
  <c r="FA579" i="1" s="1"/>
  <c r="GD579" i="1"/>
  <c r="ES580" i="1"/>
  <c r="EK581" i="1"/>
  <c r="FA581" i="1" s="1"/>
  <c r="BT582" i="1"/>
  <c r="GT582" i="1"/>
  <c r="GV582" i="1" s="1"/>
  <c r="BV583" i="1"/>
  <c r="FE583" i="1"/>
  <c r="DI584" i="1"/>
  <c r="CI585" i="1"/>
  <c r="GX585" i="1"/>
  <c r="AI586" i="1"/>
  <c r="AH586" i="1" s="1"/>
  <c r="BY586" i="1"/>
  <c r="GX586" i="1"/>
  <c r="AI587" i="1"/>
  <c r="AH587" i="1" s="1"/>
  <c r="GT587" i="1"/>
  <c r="GV587" i="1" s="1"/>
  <c r="ET595" i="1"/>
  <c r="ES595" i="1"/>
  <c r="BY595" i="1"/>
  <c r="BW595" i="1"/>
  <c r="BX595" i="1" s="1"/>
  <c r="BV595" i="1"/>
  <c r="BU595" i="1"/>
  <c r="BT595" i="1"/>
  <c r="HU595" i="1"/>
  <c r="BS595" i="1"/>
  <c r="DG633" i="1"/>
  <c r="CD633" i="1"/>
  <c r="AI633" i="1"/>
  <c r="AH633" i="1" s="1"/>
  <c r="AG633" i="1"/>
  <c r="BV633" i="1"/>
  <c r="BS571" i="1"/>
  <c r="BY571" i="1" s="1"/>
  <c r="DL571" i="1"/>
  <c r="HU571" i="1"/>
  <c r="HU572" i="1"/>
  <c r="GE578" i="1"/>
  <c r="ET580" i="1"/>
  <c r="BS584" i="1"/>
  <c r="DL584" i="1"/>
  <c r="HU584" i="1"/>
  <c r="DG588" i="1"/>
  <c r="CD588" i="1"/>
  <c r="AG588" i="1"/>
  <c r="FB592" i="1"/>
  <c r="EU592" i="1"/>
  <c r="EV592" i="1" s="1"/>
  <c r="GX595" i="1"/>
  <c r="GT595" i="1"/>
  <c r="GV595" i="1" s="1"/>
  <c r="HW595" i="1"/>
  <c r="ES597" i="1"/>
  <c r="BW597" i="1"/>
  <c r="BX597" i="1" s="1"/>
  <c r="BV597" i="1"/>
  <c r="BU597" i="1"/>
  <c r="BT597" i="1"/>
  <c r="HU597" i="1"/>
  <c r="BS597" i="1"/>
  <c r="BB597" i="1"/>
  <c r="ES569" i="1"/>
  <c r="EU569" i="1" s="1"/>
  <c r="EV569" i="1" s="1"/>
  <c r="FK570" i="1"/>
  <c r="GR570" i="1"/>
  <c r="BT571" i="1"/>
  <c r="ES574" i="1"/>
  <c r="EU574" i="1" s="1"/>
  <c r="EV574" i="1" s="1"/>
  <c r="EY575" i="1"/>
  <c r="BV577" i="1"/>
  <c r="FA577" i="1" s="1"/>
  <c r="FE577" i="1"/>
  <c r="GF578" i="1"/>
  <c r="BV582" i="1"/>
  <c r="FA582" i="1" s="1"/>
  <c r="FK583" i="1"/>
  <c r="GR583" i="1"/>
  <c r="BT584" i="1"/>
  <c r="ES587" i="1"/>
  <c r="EU589" i="1"/>
  <c r="EV589" i="1" s="1"/>
  <c r="FC589" i="1"/>
  <c r="BT590" i="1"/>
  <c r="CF600" i="1"/>
  <c r="CE600" i="1"/>
  <c r="ES602" i="1"/>
  <c r="BW602" i="1"/>
  <c r="BX602" i="1" s="1"/>
  <c r="BV602" i="1"/>
  <c r="BU602" i="1"/>
  <c r="BT602" i="1"/>
  <c r="HU602" i="1"/>
  <c r="BS602" i="1"/>
  <c r="BB602" i="1"/>
  <c r="EW605" i="1"/>
  <c r="EY610" i="1"/>
  <c r="CT632" i="1"/>
  <c r="CI632" i="1"/>
  <c r="CF632" i="1"/>
  <c r="CE632" i="1"/>
  <c r="FA643" i="1"/>
  <c r="BY570" i="1"/>
  <c r="EX570" i="1" s="1"/>
  <c r="FM570" i="1"/>
  <c r="HW571" i="1"/>
  <c r="HU579" i="1"/>
  <c r="GT591" i="1"/>
  <c r="GV591" i="1" s="1"/>
  <c r="HW591" i="1"/>
  <c r="GX591" i="1"/>
  <c r="CT596" i="1"/>
  <c r="CI596" i="1"/>
  <c r="CF596" i="1"/>
  <c r="CE596" i="1"/>
  <c r="GE599" i="1"/>
  <c r="GD599" i="1"/>
  <c r="EK599" i="1"/>
  <c r="FA599" i="1" s="1"/>
  <c r="FA600" i="1"/>
  <c r="EY604" i="1"/>
  <c r="FE605" i="1"/>
  <c r="CT606" i="1"/>
  <c r="CI606" i="1"/>
  <c r="CF606" i="1"/>
  <c r="CE606" i="1"/>
  <c r="GE606" i="1"/>
  <c r="GD606" i="1"/>
  <c r="EK606" i="1"/>
  <c r="FA606" i="1" s="1"/>
  <c r="EW609" i="1"/>
  <c r="EU618" i="1"/>
  <c r="EV618" i="1" s="1"/>
  <c r="BT566" i="1"/>
  <c r="AI570" i="1"/>
  <c r="AH570" i="1" s="1"/>
  <c r="BV571" i="1"/>
  <c r="GF573" i="1"/>
  <c r="GX574" i="1"/>
  <c r="AI575" i="1"/>
  <c r="AH575" i="1" s="1"/>
  <c r="BZ575" i="1"/>
  <c r="EK575" i="1"/>
  <c r="CE576" i="1"/>
  <c r="ES576" i="1"/>
  <c r="EU576" i="1" s="1"/>
  <c r="EV576" i="1" s="1"/>
  <c r="AG577" i="1"/>
  <c r="BT578" i="1"/>
  <c r="BB579" i="1"/>
  <c r="CF579" i="1"/>
  <c r="FE579" i="1"/>
  <c r="BB580" i="1"/>
  <c r="CE581" i="1"/>
  <c r="ES581" i="1"/>
  <c r="EU581" i="1" s="1"/>
  <c r="EV581" i="1" s="1"/>
  <c r="AG582" i="1"/>
  <c r="EY582" i="1"/>
  <c r="GX582" i="1"/>
  <c r="AI583" i="1"/>
  <c r="AH583" i="1" s="1"/>
  <c r="BV584" i="1"/>
  <c r="DI585" i="1"/>
  <c r="GF585" i="1"/>
  <c r="CD586" i="1"/>
  <c r="GX587" i="1"/>
  <c r="BY589" i="1"/>
  <c r="CI590" i="1"/>
  <c r="CF590" i="1"/>
  <c r="CE590" i="1"/>
  <c r="GX590" i="1"/>
  <c r="HW590" i="1"/>
  <c r="BV591" i="1"/>
  <c r="FA591" i="1" s="1"/>
  <c r="DW593" i="1"/>
  <c r="GF594" i="1"/>
  <c r="FR594" i="1"/>
  <c r="FP594" i="1"/>
  <c r="FM594" i="1"/>
  <c r="GR594" i="1"/>
  <c r="FK594" i="1"/>
  <c r="DI601" i="1"/>
  <c r="FA604" i="1"/>
  <c r="BW571" i="1"/>
  <c r="BX571" i="1" s="1"/>
  <c r="CA575" i="1"/>
  <c r="CF576" i="1"/>
  <c r="BY577" i="1"/>
  <c r="GK578" i="1"/>
  <c r="GY578" i="1" s="1"/>
  <c r="CF581" i="1"/>
  <c r="BY582" i="1"/>
  <c r="BW584" i="1"/>
  <c r="BX584" i="1" s="1"/>
  <c r="HU585" i="1"/>
  <c r="HU586" i="1"/>
  <c r="EY606" i="1"/>
  <c r="CT608" i="1"/>
  <c r="CI608" i="1"/>
  <c r="DW627" i="1"/>
  <c r="DL627" i="1"/>
  <c r="DI627" i="1"/>
  <c r="CT589" i="1"/>
  <c r="CI589" i="1"/>
  <c r="DL590" i="1"/>
  <c r="DI590" i="1"/>
  <c r="CT591" i="1"/>
  <c r="CI591" i="1"/>
  <c r="FB614" i="1"/>
  <c r="GX617" i="1"/>
  <c r="GT617" i="1"/>
  <c r="GV617" i="1" s="1"/>
  <c r="HW617" i="1"/>
  <c r="DH627" i="1"/>
  <c r="BW566" i="1"/>
  <c r="BX566" i="1" s="1"/>
  <c r="CF568" i="1"/>
  <c r="CF570" i="1"/>
  <c r="ET570" i="1"/>
  <c r="BT572" i="1"/>
  <c r="DI572" i="1"/>
  <c r="ET572" i="1"/>
  <c r="BU573" i="1"/>
  <c r="EZ573" i="1" s="1"/>
  <c r="GK573" i="1"/>
  <c r="GY573" i="1" s="1"/>
  <c r="DH574" i="1"/>
  <c r="HU575" i="1"/>
  <c r="CD577" i="1"/>
  <c r="BW578" i="1"/>
  <c r="BX578" i="1" s="1"/>
  <c r="BS580" i="1"/>
  <c r="HU580" i="1"/>
  <c r="CA582" i="1"/>
  <c r="CF583" i="1"/>
  <c r="ET583" i="1"/>
  <c r="BY584" i="1"/>
  <c r="BU585" i="1"/>
  <c r="EZ585" i="1" s="1"/>
  <c r="GK585" i="1"/>
  <c r="GY585" i="1" s="1"/>
  <c r="DH587" i="1"/>
  <c r="BY588" i="1"/>
  <c r="EX588" i="1" s="1"/>
  <c r="CE589" i="1"/>
  <c r="DH590" i="1"/>
  <c r="CE591" i="1"/>
  <c r="DW595" i="1"/>
  <c r="DL595" i="1"/>
  <c r="DI595" i="1"/>
  <c r="CT598" i="1"/>
  <c r="CI598" i="1"/>
  <c r="CF598" i="1"/>
  <c r="CE598" i="1"/>
  <c r="DG599" i="1"/>
  <c r="CD599" i="1"/>
  <c r="AI599" i="1"/>
  <c r="AH599" i="1" s="1"/>
  <c r="BY599" i="1"/>
  <c r="EX599" i="1" s="1"/>
  <c r="AG599" i="1"/>
  <c r="CI602" i="1"/>
  <c r="FE607" i="1"/>
  <c r="CF608" i="1"/>
  <c r="FR609" i="1"/>
  <c r="FP609" i="1"/>
  <c r="FM609" i="1"/>
  <c r="GR609" i="1"/>
  <c r="FK609" i="1"/>
  <c r="GK609" i="1"/>
  <c r="GY609" i="1" s="1"/>
  <c r="GE631" i="1"/>
  <c r="GD631" i="1"/>
  <c r="EK631" i="1"/>
  <c r="FA631" i="1" s="1"/>
  <c r="CI568" i="1"/>
  <c r="CI570" i="1"/>
  <c r="AI571" i="1"/>
  <c r="AH571" i="1" s="1"/>
  <c r="DL572" i="1"/>
  <c r="BV573" i="1"/>
  <c r="FA573" i="1" s="1"/>
  <c r="DI574" i="1"/>
  <c r="FE575" i="1"/>
  <c r="GD576" i="1"/>
  <c r="ES577" i="1"/>
  <c r="FK578" i="1"/>
  <c r="GR578" i="1"/>
  <c r="BS579" i="1"/>
  <c r="CA579" i="1" s="1"/>
  <c r="ES579" i="1"/>
  <c r="BT580" i="1"/>
  <c r="GD581" i="1"/>
  <c r="CI583" i="1"/>
  <c r="AI584" i="1"/>
  <c r="AH584" i="1" s="1"/>
  <c r="BV585" i="1"/>
  <c r="FA585" i="1" s="1"/>
  <c r="DI587" i="1"/>
  <c r="CF589" i="1"/>
  <c r="DW590" i="1"/>
  <c r="CF591" i="1"/>
  <c r="EW596" i="1"/>
  <c r="CT602" i="1"/>
  <c r="EY621" i="1"/>
  <c r="BS569" i="1"/>
  <c r="HU569" i="1"/>
  <c r="BV572" i="1"/>
  <c r="BW573" i="1"/>
  <c r="BX573" i="1" s="1"/>
  <c r="BS574" i="1"/>
  <c r="DL574" i="1"/>
  <c r="HU574" i="1"/>
  <c r="GK575" i="1"/>
  <c r="GY575" i="1" s="1"/>
  <c r="DH576" i="1"/>
  <c r="FM578" i="1"/>
  <c r="BT579" i="1"/>
  <c r="DI579" i="1"/>
  <c r="ET579" i="1"/>
  <c r="BU580" i="1"/>
  <c r="DH581" i="1"/>
  <c r="BW585" i="1"/>
  <c r="BX585" i="1" s="1"/>
  <c r="BS587" i="1"/>
  <c r="DL587" i="1"/>
  <c r="HU587" i="1"/>
  <c r="ES588" i="1"/>
  <c r="EU588" i="1" s="1"/>
  <c r="EV588" i="1" s="1"/>
  <c r="DL589" i="1"/>
  <c r="DI589" i="1"/>
  <c r="DH589" i="1"/>
  <c r="DW591" i="1"/>
  <c r="DL591" i="1"/>
  <c r="DI591" i="1"/>
  <c r="DH591" i="1"/>
  <c r="CA610" i="1"/>
  <c r="FD610" i="1" s="1"/>
  <c r="BT610" i="1"/>
  <c r="ET610" i="1"/>
  <c r="ES610" i="1"/>
  <c r="BY610" i="1"/>
  <c r="EX610" i="1" s="1"/>
  <c r="HU610" i="1"/>
  <c r="BW610" i="1"/>
  <c r="BX610" i="1" s="1"/>
  <c r="BV610" i="1"/>
  <c r="BU610" i="1"/>
  <c r="EZ610" i="1" s="1"/>
  <c r="BS610" i="1"/>
  <c r="BZ610" i="1" s="1"/>
  <c r="GE611" i="1"/>
  <c r="AI566" i="1"/>
  <c r="AH566" i="1" s="1"/>
  <c r="ES568" i="1"/>
  <c r="EU568" i="1" s="1"/>
  <c r="EV568" i="1" s="1"/>
  <c r="BT569" i="1"/>
  <c r="GD570" i="1"/>
  <c r="ES571" i="1"/>
  <c r="FK573" i="1"/>
  <c r="GR573" i="1"/>
  <c r="BT574" i="1"/>
  <c r="FK575" i="1"/>
  <c r="DI576" i="1"/>
  <c r="AI578" i="1"/>
  <c r="AH578" i="1" s="1"/>
  <c r="BU579" i="1"/>
  <c r="BV580" i="1"/>
  <c r="DI581" i="1"/>
  <c r="GD583" i="1"/>
  <c r="ES584" i="1"/>
  <c r="FK585" i="1"/>
  <c r="GR585" i="1"/>
  <c r="BS586" i="1"/>
  <c r="ES586" i="1"/>
  <c r="BT587" i="1"/>
  <c r="ET588" i="1"/>
  <c r="DW589" i="1"/>
  <c r="GE594" i="1"/>
  <c r="GD594" i="1"/>
  <c r="EK594" i="1"/>
  <c r="FA594" i="1" s="1"/>
  <c r="EU604" i="1"/>
  <c r="EV604" i="1" s="1"/>
  <c r="FB606" i="1"/>
  <c r="BB610" i="1"/>
  <c r="BV617" i="1"/>
  <c r="BU617" i="1"/>
  <c r="EZ617" i="1" s="1"/>
  <c r="BT617" i="1"/>
  <c r="ET617" i="1"/>
  <c r="BS617" i="1"/>
  <c r="BY617" i="1" s="1"/>
  <c r="ES617" i="1"/>
  <c r="BB617" i="1"/>
  <c r="HU617" i="1"/>
  <c r="FB626" i="1"/>
  <c r="FA626" i="1"/>
  <c r="EU626" i="1"/>
  <c r="EV626" i="1" s="1"/>
  <c r="BS568" i="1"/>
  <c r="BS576" i="1"/>
  <c r="BS581" i="1"/>
  <c r="BT586" i="1"/>
  <c r="BS588" i="1"/>
  <c r="EY590" i="1"/>
  <c r="BS592" i="1"/>
  <c r="DG592" i="1"/>
  <c r="CD592" i="1"/>
  <c r="AI592" i="1"/>
  <c r="AH592" i="1" s="1"/>
  <c r="FK593" i="1"/>
  <c r="GK593" i="1"/>
  <c r="GY593" i="1" s="1"/>
  <c r="GF593" i="1"/>
  <c r="FR593" i="1"/>
  <c r="DI594" i="1"/>
  <c r="DH594" i="1"/>
  <c r="FA597" i="1"/>
  <c r="BT599" i="1"/>
  <c r="FF600" i="1"/>
  <c r="GX603" i="1"/>
  <c r="GT603" i="1"/>
  <c r="GV603" i="1" s="1"/>
  <c r="HW603" i="1"/>
  <c r="DI609" i="1"/>
  <c r="BT588" i="1"/>
  <c r="GT592" i="1"/>
  <c r="GV592" i="1" s="1"/>
  <c r="BU593" i="1"/>
  <c r="EZ593" i="1" s="1"/>
  <c r="GT593" i="1"/>
  <c r="GV593" i="1" s="1"/>
  <c r="BV594" i="1"/>
  <c r="DG597" i="1"/>
  <c r="ES598" i="1"/>
  <c r="BS600" i="1"/>
  <c r="BY600" i="1" s="1"/>
  <c r="ES600" i="1"/>
  <c r="BT601" i="1"/>
  <c r="DG602" i="1"/>
  <c r="HU603" i="1"/>
  <c r="FP605" i="1"/>
  <c r="BW606" i="1"/>
  <c r="BX606" i="1" s="1"/>
  <c r="FM607" i="1"/>
  <c r="EY617" i="1"/>
  <c r="FE618" i="1"/>
  <c r="FK621" i="1"/>
  <c r="GK621" i="1"/>
  <c r="GY621" i="1" s="1"/>
  <c r="GF621" i="1"/>
  <c r="FR621" i="1"/>
  <c r="FF623" i="1"/>
  <c r="ES631" i="1"/>
  <c r="DG631" i="1"/>
  <c r="CD631" i="1"/>
  <c r="AI631" i="1"/>
  <c r="AH631" i="1" s="1"/>
  <c r="BW635" i="1"/>
  <c r="BX635" i="1" s="1"/>
  <c r="BV635" i="1"/>
  <c r="BU635" i="1"/>
  <c r="ET635" i="1"/>
  <c r="BT635" i="1"/>
  <c r="ES635" i="1"/>
  <c r="BS635" i="1"/>
  <c r="BB635" i="1"/>
  <c r="FB639" i="1"/>
  <c r="DG665" i="1"/>
  <c r="ES665" i="1"/>
  <c r="CD665" i="1"/>
  <c r="AI665" i="1"/>
  <c r="AH665" i="1" s="1"/>
  <c r="AG665" i="1"/>
  <c r="ET665" i="1"/>
  <c r="DW674" i="1"/>
  <c r="DL674" i="1"/>
  <c r="DI674" i="1"/>
  <c r="DH674" i="1"/>
  <c r="BU588" i="1"/>
  <c r="HW588" i="1"/>
  <c r="BV593" i="1"/>
  <c r="FA593" i="1" s="1"/>
  <c r="BW594" i="1"/>
  <c r="BX594" i="1" s="1"/>
  <c r="ET598" i="1"/>
  <c r="BT600" i="1"/>
  <c r="ET600" i="1"/>
  <c r="DG604" i="1"/>
  <c r="FR605" i="1"/>
  <c r="BV609" i="1"/>
  <c r="ET611" i="1"/>
  <c r="ES611" i="1"/>
  <c r="BW611" i="1"/>
  <c r="BX611" i="1" s="1"/>
  <c r="BV611" i="1"/>
  <c r="HU611" i="1"/>
  <c r="BS611" i="1"/>
  <c r="BY611" i="1" s="1"/>
  <c r="EY616" i="1"/>
  <c r="ET620" i="1"/>
  <c r="ES620" i="1"/>
  <c r="BY620" i="1"/>
  <c r="BV620" i="1"/>
  <c r="BU620" i="1"/>
  <c r="EZ620" i="1" s="1"/>
  <c r="BT620" i="1"/>
  <c r="HU620" i="1"/>
  <c r="BS620" i="1"/>
  <c r="CT623" i="1"/>
  <c r="CI623" i="1"/>
  <c r="CF623" i="1"/>
  <c r="BT633" i="1"/>
  <c r="EW610" i="1"/>
  <c r="DG614" i="1"/>
  <c r="CD614" i="1"/>
  <c r="AI614" i="1"/>
  <c r="AH614" i="1" s="1"/>
  <c r="GT624" i="1"/>
  <c r="GV624" i="1" s="1"/>
  <c r="HW624" i="1"/>
  <c r="CT667" i="1"/>
  <c r="CI667" i="1"/>
  <c r="CF667" i="1"/>
  <c r="CE667" i="1"/>
  <c r="BW588" i="1"/>
  <c r="BX588" i="1" s="1"/>
  <c r="GE591" i="1"/>
  <c r="ET592" i="1"/>
  <c r="BY594" i="1"/>
  <c r="EX594" i="1" s="1"/>
  <c r="BV600" i="1"/>
  <c r="GT606" i="1"/>
  <c r="GV606" i="1" s="1"/>
  <c r="FR607" i="1"/>
  <c r="DH608" i="1"/>
  <c r="AG609" i="1"/>
  <c r="CI613" i="1"/>
  <c r="CF613" i="1"/>
  <c r="AG614" i="1"/>
  <c r="BY622" i="1"/>
  <c r="BV624" i="1"/>
  <c r="BT624" i="1"/>
  <c r="ET624" i="1"/>
  <c r="BS624" i="1"/>
  <c r="ES624" i="1"/>
  <c r="DG624" i="1"/>
  <c r="CD624" i="1"/>
  <c r="AI624" i="1"/>
  <c r="AH624" i="1" s="1"/>
  <c r="GR629" i="1"/>
  <c r="GK629" i="1"/>
  <c r="GY629" i="1" s="1"/>
  <c r="GF629" i="1"/>
  <c r="BY629" i="1"/>
  <c r="EX629" i="1" s="1"/>
  <c r="FR629" i="1"/>
  <c r="FP629" i="1"/>
  <c r="EZ638" i="1"/>
  <c r="EY638" i="1"/>
  <c r="EK588" i="1"/>
  <c r="FA588" i="1" s="1"/>
  <c r="GX592" i="1"/>
  <c r="BY593" i="1"/>
  <c r="GX593" i="1"/>
  <c r="AI594" i="1"/>
  <c r="AH594" i="1" s="1"/>
  <c r="DG596" i="1"/>
  <c r="ES596" i="1"/>
  <c r="BB598" i="1"/>
  <c r="DG598" i="1"/>
  <c r="GD598" i="1"/>
  <c r="ES599" i="1"/>
  <c r="EU599" i="1" s="1"/>
  <c r="EV599" i="1" s="1"/>
  <c r="AG600" i="1"/>
  <c r="BW600" i="1"/>
  <c r="BX600" i="1" s="1"/>
  <c r="AG601" i="1"/>
  <c r="EK601" i="1"/>
  <c r="FA601" i="1" s="1"/>
  <c r="BB603" i="1"/>
  <c r="BS604" i="1"/>
  <c r="HU604" i="1"/>
  <c r="BV607" i="1"/>
  <c r="DI608" i="1"/>
  <c r="BY609" i="1"/>
  <c r="EX609" i="1" s="1"/>
  <c r="ET612" i="1"/>
  <c r="ES612" i="1"/>
  <c r="BY612" i="1"/>
  <c r="HU612" i="1"/>
  <c r="BW612" i="1"/>
  <c r="BX612" i="1" s="1"/>
  <c r="BV612" i="1"/>
  <c r="BT612" i="1"/>
  <c r="BB612" i="1"/>
  <c r="CE613" i="1"/>
  <c r="FD617" i="1"/>
  <c r="GT620" i="1"/>
  <c r="GV620" i="1" s="1"/>
  <c r="HW620" i="1"/>
  <c r="AG624" i="1"/>
  <c r="FE632" i="1"/>
  <c r="DL634" i="1"/>
  <c r="BV638" i="1"/>
  <c r="BS591" i="1"/>
  <c r="BY591" i="1" s="1"/>
  <c r="HU591" i="1"/>
  <c r="BZ593" i="1"/>
  <c r="CD594" i="1"/>
  <c r="BS596" i="1"/>
  <c r="ET596" i="1"/>
  <c r="HW597" i="1"/>
  <c r="GE598" i="1"/>
  <c r="ET599" i="1"/>
  <c r="BY601" i="1"/>
  <c r="EX601" i="1" s="1"/>
  <c r="HW602" i="1"/>
  <c r="DG603" i="1"/>
  <c r="ES603" i="1"/>
  <c r="BT604" i="1"/>
  <c r="BB605" i="1"/>
  <c r="ES606" i="1"/>
  <c r="EU606" i="1" s="1"/>
  <c r="EV606" i="1" s="1"/>
  <c r="BS608" i="1"/>
  <c r="BY608" i="1" s="1"/>
  <c r="DL608" i="1"/>
  <c r="AI609" i="1"/>
  <c r="AH609" i="1" s="1"/>
  <c r="FC610" i="1"/>
  <c r="BT611" i="1"/>
  <c r="CT613" i="1"/>
  <c r="FF625" i="1"/>
  <c r="FA628" i="1"/>
  <c r="EW630" i="1"/>
  <c r="CT635" i="1"/>
  <c r="CI635" i="1"/>
  <c r="CF635" i="1"/>
  <c r="BT591" i="1"/>
  <c r="CA593" i="1"/>
  <c r="ES594" i="1"/>
  <c r="BT596" i="1"/>
  <c r="EY598" i="1"/>
  <c r="AI600" i="1"/>
  <c r="AH600" i="1" s="1"/>
  <c r="AI601" i="1"/>
  <c r="AH601" i="1" s="1"/>
  <c r="ET603" i="1"/>
  <c r="BU604" i="1"/>
  <c r="EZ604" i="1" s="1"/>
  <c r="HW604" i="1"/>
  <c r="ET606" i="1"/>
  <c r="BT608" i="1"/>
  <c r="CD609" i="1"/>
  <c r="BU611" i="1"/>
  <c r="EZ611" i="1" s="1"/>
  <c r="DW613" i="1"/>
  <c r="DL613" i="1"/>
  <c r="DI613" i="1"/>
  <c r="DH613" i="1"/>
  <c r="GX615" i="1"/>
  <c r="GT615" i="1"/>
  <c r="GV615" i="1" s="1"/>
  <c r="BV619" i="1"/>
  <c r="FA619" i="1" s="1"/>
  <c r="BU619" i="1"/>
  <c r="BT619" i="1"/>
  <c r="HU619" i="1"/>
  <c r="BS619" i="1"/>
  <c r="BB619" i="1"/>
  <c r="ET619" i="1"/>
  <c r="ES619" i="1"/>
  <c r="GR621" i="1"/>
  <c r="CT625" i="1"/>
  <c r="CI625" i="1"/>
  <c r="CF625" i="1"/>
  <c r="ET627" i="1"/>
  <c r="ES627" i="1"/>
  <c r="HU627" i="1"/>
  <c r="BW627" i="1"/>
  <c r="BX627" i="1" s="1"/>
  <c r="BV627" i="1"/>
  <c r="BT627" i="1"/>
  <c r="BS627" i="1"/>
  <c r="FE630" i="1"/>
  <c r="BU591" i="1"/>
  <c r="EZ591" i="1" s="1"/>
  <c r="ET594" i="1"/>
  <c r="BU596" i="1"/>
  <c r="EZ596" i="1" s="1"/>
  <c r="BS598" i="1"/>
  <c r="HU598" i="1"/>
  <c r="CD601" i="1"/>
  <c r="BS603" i="1"/>
  <c r="GF605" i="1"/>
  <c r="BY607" i="1"/>
  <c r="EY607" i="1"/>
  <c r="BU608" i="1"/>
  <c r="EZ608" i="1" s="1"/>
  <c r="ES609" i="1"/>
  <c r="GX611" i="1"/>
  <c r="GT611" i="1"/>
  <c r="GV611" i="1" s="1"/>
  <c r="GF612" i="1"/>
  <c r="FR612" i="1"/>
  <c r="FP612" i="1"/>
  <c r="FM612" i="1"/>
  <c r="GR612" i="1"/>
  <c r="FK612" i="1"/>
  <c r="FE616" i="1"/>
  <c r="CE625" i="1"/>
  <c r="BB627" i="1"/>
  <c r="FF639" i="1"/>
  <c r="FE639" i="1"/>
  <c r="ET609" i="1"/>
  <c r="CT610" i="1"/>
  <c r="CI610" i="1"/>
  <c r="CI611" i="1"/>
  <c r="CF611" i="1"/>
  <c r="CE611" i="1"/>
  <c r="FA613" i="1"/>
  <c r="HW614" i="1"/>
  <c r="GX614" i="1"/>
  <c r="GE618" i="1"/>
  <c r="GD618" i="1"/>
  <c r="EK618" i="1"/>
  <c r="FA618" i="1" s="1"/>
  <c r="DW621" i="1"/>
  <c r="DL621" i="1"/>
  <c r="DG626" i="1"/>
  <c r="CD626" i="1"/>
  <c r="AI626" i="1"/>
  <c r="AH626" i="1" s="1"/>
  <c r="ES636" i="1"/>
  <c r="BW636" i="1"/>
  <c r="BX636" i="1" s="1"/>
  <c r="BV636" i="1"/>
  <c r="BU636" i="1"/>
  <c r="BT636" i="1"/>
  <c r="HU636" i="1"/>
  <c r="BS636" i="1"/>
  <c r="BY636" i="1" s="1"/>
  <c r="BB636" i="1"/>
  <c r="CT639" i="1"/>
  <c r="CI639" i="1"/>
  <c r="CF639" i="1"/>
  <c r="FR642" i="1"/>
  <c r="FP642" i="1"/>
  <c r="FM642" i="1"/>
  <c r="FK642" i="1"/>
  <c r="GK642" i="1"/>
  <c r="GY642" i="1" s="1"/>
  <c r="GR642" i="1"/>
  <c r="GF642" i="1"/>
  <c r="FB653" i="1"/>
  <c r="EU653" i="1"/>
  <c r="EV653" i="1" s="1"/>
  <c r="CE593" i="1"/>
  <c r="HU593" i="1"/>
  <c r="AG604" i="1"/>
  <c r="BB606" i="1"/>
  <c r="CE610" i="1"/>
  <c r="CT611" i="1"/>
  <c r="DL615" i="1"/>
  <c r="DI615" i="1"/>
  <c r="DH621" i="1"/>
  <c r="AG626" i="1"/>
  <c r="BY630" i="1"/>
  <c r="EX630" i="1" s="1"/>
  <c r="GE633" i="1"/>
  <c r="GD633" i="1"/>
  <c r="EK633" i="1"/>
  <c r="FA633" i="1" s="1"/>
  <c r="GE638" i="1"/>
  <c r="GD638" i="1"/>
  <c r="EK638" i="1"/>
  <c r="FA638" i="1" s="1"/>
  <c r="CE639" i="1"/>
  <c r="DG640" i="1"/>
  <c r="AI640" i="1"/>
  <c r="AH640" i="1" s="1"/>
  <c r="BY640" i="1"/>
  <c r="EX640" i="1" s="1"/>
  <c r="AG640" i="1"/>
  <c r="CD640" i="1"/>
  <c r="BW640" i="1"/>
  <c r="BX640" i="1" s="1"/>
  <c r="BV640" i="1"/>
  <c r="ES640" i="1"/>
  <c r="DW646" i="1"/>
  <c r="DL646" i="1"/>
  <c r="DI646" i="1"/>
  <c r="DH646" i="1"/>
  <c r="EK589" i="1"/>
  <c r="FA589" i="1" s="1"/>
  <c r="GD589" i="1"/>
  <c r="AG591" i="1"/>
  <c r="BT592" i="1"/>
  <c r="CF593" i="1"/>
  <c r="CE595" i="1"/>
  <c r="AG596" i="1"/>
  <c r="AI597" i="1"/>
  <c r="AH597" i="1" s="1"/>
  <c r="BV598" i="1"/>
  <c r="AI602" i="1"/>
  <c r="AH602" i="1" s="1"/>
  <c r="BV603" i="1"/>
  <c r="DH606" i="1"/>
  <c r="AG608" i="1"/>
  <c r="HU608" i="1"/>
  <c r="CF610" i="1"/>
  <c r="DL611" i="1"/>
  <c r="DI611" i="1"/>
  <c r="BT613" i="1"/>
  <c r="BS613" i="1"/>
  <c r="AI613" i="1"/>
  <c r="AH613" i="1" s="1"/>
  <c r="DH615" i="1"/>
  <c r="HW615" i="1"/>
  <c r="BY619" i="1"/>
  <c r="EX619" i="1" s="1"/>
  <c r="DI621" i="1"/>
  <c r="FM621" i="1"/>
  <c r="FF626" i="1"/>
  <c r="FE626" i="1"/>
  <c r="BV631" i="1"/>
  <c r="FF637" i="1"/>
  <c r="CT642" i="1"/>
  <c r="CI642" i="1"/>
  <c r="CF642" i="1"/>
  <c r="CE642" i="1"/>
  <c r="GE645" i="1"/>
  <c r="GD645" i="1"/>
  <c r="EK645" i="1"/>
  <c r="BU592" i="1"/>
  <c r="CI593" i="1"/>
  <c r="CF595" i="1"/>
  <c r="BY596" i="1"/>
  <c r="EX596" i="1" s="1"/>
  <c r="BS599" i="1"/>
  <c r="HU599" i="1"/>
  <c r="HU600" i="1"/>
  <c r="AI604" i="1"/>
  <c r="AH604" i="1" s="1"/>
  <c r="BV605" i="1"/>
  <c r="FA605" i="1" s="1"/>
  <c r="DI606" i="1"/>
  <c r="GF607" i="1"/>
  <c r="GD609" i="1"/>
  <c r="DG610" i="1"/>
  <c r="DH611" i="1"/>
  <c r="HW611" i="1"/>
  <c r="DI612" i="1"/>
  <c r="DH612" i="1"/>
  <c r="AG613" i="1"/>
  <c r="ET613" i="1"/>
  <c r="DW615" i="1"/>
  <c r="FF619" i="1"/>
  <c r="DW620" i="1"/>
  <c r="DL620" i="1"/>
  <c r="DI620" i="1"/>
  <c r="DH620" i="1"/>
  <c r="BY623" i="1"/>
  <c r="EX623" i="1" s="1"/>
  <c r="ET628" i="1"/>
  <c r="DG628" i="1"/>
  <c r="ES628" i="1"/>
  <c r="EU628" i="1" s="1"/>
  <c r="EV628" i="1" s="1"/>
  <c r="CD628" i="1"/>
  <c r="AI628" i="1"/>
  <c r="AH628" i="1" s="1"/>
  <c r="DI629" i="1"/>
  <c r="DH629" i="1"/>
  <c r="EW629" i="1"/>
  <c r="BW631" i="1"/>
  <c r="BX631" i="1" s="1"/>
  <c r="EY633" i="1"/>
  <c r="HU635" i="1"/>
  <c r="CT637" i="1"/>
  <c r="CI637" i="1"/>
  <c r="CF637" i="1"/>
  <c r="CE637" i="1"/>
  <c r="DG638" i="1"/>
  <c r="CD638" i="1"/>
  <c r="AI638" i="1"/>
  <c r="AH638" i="1" s="1"/>
  <c r="AG638" i="1"/>
  <c r="EK596" i="1"/>
  <c r="FA596" i="1" s="1"/>
  <c r="BS606" i="1"/>
  <c r="DW611" i="1"/>
  <c r="DL612" i="1"/>
  <c r="GE615" i="1"/>
  <c r="CI619" i="1"/>
  <c r="CF619" i="1"/>
  <c r="CE619" i="1"/>
  <c r="FP621" i="1"/>
  <c r="AG628" i="1"/>
  <c r="CF636" i="1"/>
  <c r="AG639" i="1"/>
  <c r="BT639" i="1"/>
  <c r="BS639" i="1"/>
  <c r="BY639" i="1" s="1"/>
  <c r="DG639" i="1"/>
  <c r="BU621" i="1"/>
  <c r="EZ621" i="1" s="1"/>
  <c r="ET623" i="1"/>
  <c r="ET625" i="1"/>
  <c r="ES626" i="1"/>
  <c r="BV629" i="1"/>
  <c r="ET630" i="1"/>
  <c r="BY631" i="1"/>
  <c r="EX631" i="1" s="1"/>
  <c r="ES632" i="1"/>
  <c r="BT634" i="1"/>
  <c r="DG636" i="1"/>
  <c r="GD636" i="1"/>
  <c r="ES637" i="1"/>
  <c r="GX638" i="1"/>
  <c r="FA640" i="1"/>
  <c r="CT644" i="1"/>
  <c r="CI644" i="1"/>
  <c r="CF644" i="1"/>
  <c r="CE644" i="1"/>
  <c r="BS645" i="1"/>
  <c r="CA645" i="1" s="1"/>
  <c r="DG645" i="1"/>
  <c r="CD645" i="1"/>
  <c r="BZ645" i="1"/>
  <c r="AI645" i="1"/>
  <c r="AH645" i="1" s="1"/>
  <c r="AG645" i="1"/>
  <c r="DW648" i="1"/>
  <c r="DL648" i="1"/>
  <c r="DI648" i="1"/>
  <c r="DW661" i="1"/>
  <c r="DL661" i="1"/>
  <c r="DI661" i="1"/>
  <c r="EK662" i="1"/>
  <c r="FA662" i="1" s="1"/>
  <c r="GD662" i="1"/>
  <c r="BV621" i="1"/>
  <c r="BB622" i="1"/>
  <c r="GX623" i="1"/>
  <c r="GX625" i="1"/>
  <c r="ET626" i="1"/>
  <c r="BW629" i="1"/>
  <c r="BX629" i="1" s="1"/>
  <c r="GX630" i="1"/>
  <c r="ET632" i="1"/>
  <c r="ET637" i="1"/>
  <c r="ET643" i="1"/>
  <c r="ES643" i="1"/>
  <c r="BY643" i="1"/>
  <c r="BW643" i="1"/>
  <c r="BX643" i="1" s="1"/>
  <c r="BV643" i="1"/>
  <c r="BU643" i="1"/>
  <c r="HU643" i="1"/>
  <c r="BS643" i="1"/>
  <c r="BB643" i="1"/>
  <c r="DW644" i="1"/>
  <c r="DL644" i="1"/>
  <c r="DI644" i="1"/>
  <c r="DH644" i="1"/>
  <c r="DH648" i="1"/>
  <c r="DH661" i="1"/>
  <c r="BW665" i="1"/>
  <c r="BX665" i="1" s="1"/>
  <c r="CI673" i="1"/>
  <c r="CF673" i="1"/>
  <c r="CE673" i="1"/>
  <c r="CT673" i="1"/>
  <c r="BY696" i="1"/>
  <c r="BW696" i="1"/>
  <c r="BX696" i="1" s="1"/>
  <c r="HU696" i="1"/>
  <c r="BV696" i="1"/>
  <c r="BU696" i="1"/>
  <c r="EZ696" i="1" s="1"/>
  <c r="BT696" i="1"/>
  <c r="BS696" i="1"/>
  <c r="ET696" i="1"/>
  <c r="ES696" i="1"/>
  <c r="BB696" i="1"/>
  <c r="FE628" i="1"/>
  <c r="BV634" i="1"/>
  <c r="DH641" i="1"/>
  <c r="DW641" i="1"/>
  <c r="FA641" i="1"/>
  <c r="FA644" i="1"/>
  <c r="CT650" i="1"/>
  <c r="CI650" i="1"/>
  <c r="CF655" i="1"/>
  <c r="CE655" i="1"/>
  <c r="DG658" i="1"/>
  <c r="ES658" i="1"/>
  <c r="CD658" i="1"/>
  <c r="AI658" i="1"/>
  <c r="AH658" i="1" s="1"/>
  <c r="AG658" i="1"/>
  <c r="GE660" i="1"/>
  <c r="GD660" i="1"/>
  <c r="EK660" i="1"/>
  <c r="FA660" i="1" s="1"/>
  <c r="EY652" i="1"/>
  <c r="DH654" i="1"/>
  <c r="DW654" i="1"/>
  <c r="FC659" i="1"/>
  <c r="GD619" i="1"/>
  <c r="BY621" i="1"/>
  <c r="GX621" i="1"/>
  <c r="BS622" i="1"/>
  <c r="HU622" i="1"/>
  <c r="DH623" i="1"/>
  <c r="GE623" i="1"/>
  <c r="DH625" i="1"/>
  <c r="GE625" i="1"/>
  <c r="ES629" i="1"/>
  <c r="DH630" i="1"/>
  <c r="GE630" i="1"/>
  <c r="BB632" i="1"/>
  <c r="DG632" i="1"/>
  <c r="GD632" i="1"/>
  <c r="ES633" i="1"/>
  <c r="AG634" i="1"/>
  <c r="EK634" i="1"/>
  <c r="DH635" i="1"/>
  <c r="BB637" i="1"/>
  <c r="DG637" i="1"/>
  <c r="GD637" i="1"/>
  <c r="HU639" i="1"/>
  <c r="EZ640" i="1"/>
  <c r="EW641" i="1"/>
  <c r="BT643" i="1"/>
  <c r="BT645" i="1"/>
  <c r="GE647" i="1"/>
  <c r="GD647" i="1"/>
  <c r="EK647" i="1"/>
  <c r="FA647" i="1" s="1"/>
  <c r="GY648" i="1"/>
  <c r="DH652" i="1"/>
  <c r="DW652" i="1"/>
  <c r="EW654" i="1"/>
  <c r="CT657" i="1"/>
  <c r="CI657" i="1"/>
  <c r="CF657" i="1"/>
  <c r="CE657" i="1"/>
  <c r="EY660" i="1"/>
  <c r="ES616" i="1"/>
  <c r="EU616" i="1" s="1"/>
  <c r="EV616" i="1" s="1"/>
  <c r="ES618" i="1"/>
  <c r="GE619" i="1"/>
  <c r="FE620" i="1"/>
  <c r="DI623" i="1"/>
  <c r="DI625" i="1"/>
  <c r="AI629" i="1"/>
  <c r="AH629" i="1" s="1"/>
  <c r="CD629" i="1"/>
  <c r="ET629" i="1"/>
  <c r="DI630" i="1"/>
  <c r="GE632" i="1"/>
  <c r="ET633" i="1"/>
  <c r="BY634" i="1"/>
  <c r="EX634" i="1" s="1"/>
  <c r="DI635" i="1"/>
  <c r="GE637" i="1"/>
  <c r="HU638" i="1"/>
  <c r="EW651" i="1"/>
  <c r="FA653" i="1"/>
  <c r="DL660" i="1"/>
  <c r="DI660" i="1"/>
  <c r="DH660" i="1"/>
  <c r="HU614" i="1"/>
  <c r="ET616" i="1"/>
  <c r="ET618" i="1"/>
  <c r="EK621" i="1"/>
  <c r="FA621" i="1" s="1"/>
  <c r="GD621" i="1"/>
  <c r="BU622" i="1"/>
  <c r="BS623" i="1"/>
  <c r="DL623" i="1"/>
  <c r="HU623" i="1"/>
  <c r="BS625" i="1"/>
  <c r="BY625" i="1" s="1"/>
  <c r="DL625" i="1"/>
  <c r="HU625" i="1"/>
  <c r="BS630" i="1"/>
  <c r="DL630" i="1"/>
  <c r="HU630" i="1"/>
  <c r="AI634" i="1"/>
  <c r="AH634" i="1" s="1"/>
  <c r="DL635" i="1"/>
  <c r="FE638" i="1"/>
  <c r="FE640" i="1"/>
  <c r="EY642" i="1"/>
  <c r="BV649" i="1"/>
  <c r="AS649" i="1"/>
  <c r="ET655" i="1"/>
  <c r="ES655" i="1"/>
  <c r="BW655" i="1"/>
  <c r="BX655" i="1" s="1"/>
  <c r="BV655" i="1"/>
  <c r="BU655" i="1"/>
  <c r="BT655" i="1"/>
  <c r="HU655" i="1"/>
  <c r="BS655" i="1"/>
  <c r="BB655" i="1"/>
  <c r="FA656" i="1"/>
  <c r="BT623" i="1"/>
  <c r="BT625" i="1"/>
  <c r="BT630" i="1"/>
  <c r="BS632" i="1"/>
  <c r="HU632" i="1"/>
  <c r="CD634" i="1"/>
  <c r="BS637" i="1"/>
  <c r="HU637" i="1"/>
  <c r="HW638" i="1"/>
  <c r="EK639" i="1"/>
  <c r="FA639" i="1" s="1"/>
  <c r="GE639" i="1"/>
  <c r="FE644" i="1"/>
  <c r="DG653" i="1"/>
  <c r="ES653" i="1"/>
  <c r="CD653" i="1"/>
  <c r="AI653" i="1"/>
  <c r="AH653" i="1" s="1"/>
  <c r="BY653" i="1"/>
  <c r="EX653" i="1" s="1"/>
  <c r="AG653" i="1"/>
  <c r="EW653" i="1"/>
  <c r="EZ658" i="1"/>
  <c r="FM659" i="1"/>
  <c r="FK659" i="1"/>
  <c r="GK659" i="1"/>
  <c r="GY659" i="1" s="1"/>
  <c r="GF659" i="1"/>
  <c r="FR659" i="1"/>
  <c r="CT663" i="1"/>
  <c r="CE663" i="1"/>
  <c r="CI663" i="1"/>
  <c r="BU623" i="1"/>
  <c r="BU625" i="1"/>
  <c r="BU630" i="1"/>
  <c r="BT632" i="1"/>
  <c r="ES634" i="1"/>
  <c r="BT637" i="1"/>
  <c r="EW646" i="1"/>
  <c r="DL647" i="1"/>
  <c r="DI647" i="1"/>
  <c r="DH647" i="1"/>
  <c r="BB616" i="1"/>
  <c r="BB618" i="1"/>
  <c r="CE621" i="1"/>
  <c r="HU621" i="1"/>
  <c r="BV623" i="1"/>
  <c r="BV625" i="1"/>
  <c r="BV630" i="1"/>
  <c r="FA630" i="1" s="1"/>
  <c r="ET631" i="1"/>
  <c r="BU632" i="1"/>
  <c r="ET634" i="1"/>
  <c r="BU637" i="1"/>
  <c r="FR641" i="1"/>
  <c r="FP641" i="1"/>
  <c r="FM641" i="1"/>
  <c r="GK641" i="1"/>
  <c r="GY641" i="1" s="1"/>
  <c r="BV645" i="1"/>
  <c r="EK610" i="1"/>
  <c r="FA610" i="1" s="1"/>
  <c r="GD610" i="1"/>
  <c r="AG612" i="1"/>
  <c r="CD612" i="1"/>
  <c r="BV613" i="1"/>
  <c r="CE615" i="1"/>
  <c r="DH616" i="1"/>
  <c r="DH618" i="1"/>
  <c r="CF621" i="1"/>
  <c r="FE621" i="1"/>
  <c r="BW625" i="1"/>
  <c r="BX625" i="1" s="1"/>
  <c r="BS626" i="1"/>
  <c r="BY626" i="1" s="1"/>
  <c r="CE627" i="1"/>
  <c r="BW630" i="1"/>
  <c r="BX630" i="1" s="1"/>
  <c r="BS631" i="1"/>
  <c r="BV632" i="1"/>
  <c r="FA632" i="1" s="1"/>
  <c r="AI636" i="1"/>
  <c r="AH636" i="1" s="1"/>
  <c r="BV637" i="1"/>
  <c r="ES638" i="1"/>
  <c r="EZ639" i="1"/>
  <c r="HW639" i="1"/>
  <c r="FK641" i="1"/>
  <c r="CA642" i="1"/>
  <c r="BZ642" i="1"/>
  <c r="BY642" i="1"/>
  <c r="EX642" i="1" s="1"/>
  <c r="BW642" i="1"/>
  <c r="BX642" i="1" s="1"/>
  <c r="BV642" i="1"/>
  <c r="BU642" i="1"/>
  <c r="EZ642" i="1" s="1"/>
  <c r="ET642" i="1"/>
  <c r="BT642" i="1"/>
  <c r="BB642" i="1"/>
  <c r="GX648" i="1"/>
  <c r="GT648" i="1"/>
  <c r="GV648" i="1" s="1"/>
  <c r="HW648" i="1"/>
  <c r="GX649" i="1"/>
  <c r="GT649" i="1"/>
  <c r="GV649" i="1" s="1"/>
  <c r="HW649" i="1"/>
  <c r="CE650" i="1"/>
  <c r="FR654" i="1"/>
  <c r="FP654" i="1"/>
  <c r="FM654" i="1"/>
  <c r="GR654" i="1"/>
  <c r="FK654" i="1"/>
  <c r="GK654" i="1"/>
  <c r="GY654" i="1" s="1"/>
  <c r="CI655" i="1"/>
  <c r="BV658" i="1"/>
  <c r="FA658" i="1" s="1"/>
  <c r="DW659" i="1"/>
  <c r="DL659" i="1"/>
  <c r="DI659" i="1"/>
  <c r="GE662" i="1"/>
  <c r="DW675" i="1"/>
  <c r="DL675" i="1"/>
  <c r="DH675" i="1"/>
  <c r="CT676" i="1"/>
  <c r="CF676" i="1"/>
  <c r="CI676" i="1"/>
  <c r="CE676" i="1"/>
  <c r="BW613" i="1"/>
  <c r="BX613" i="1" s="1"/>
  <c r="BS614" i="1"/>
  <c r="CA614" i="1" s="1"/>
  <c r="ES614" i="1"/>
  <c r="EU614" i="1" s="1"/>
  <c r="EV614" i="1" s="1"/>
  <c r="CF615" i="1"/>
  <c r="DI616" i="1"/>
  <c r="DI618" i="1"/>
  <c r="CE620" i="1"/>
  <c r="CI621" i="1"/>
  <c r="BT626" i="1"/>
  <c r="CF627" i="1"/>
  <c r="BS628" i="1"/>
  <c r="HU628" i="1"/>
  <c r="BT631" i="1"/>
  <c r="BS633" i="1"/>
  <c r="HU633" i="1"/>
  <c r="BS638" i="1"/>
  <c r="CA638" i="1" s="1"/>
  <c r="ET638" i="1"/>
  <c r="GD639" i="1"/>
  <c r="CF643" i="1"/>
  <c r="CE643" i="1"/>
  <c r="BY644" i="1"/>
  <c r="CF650" i="1"/>
  <c r="CT655" i="1"/>
  <c r="FE657" i="1"/>
  <c r="BW658" i="1"/>
  <c r="BX658" i="1" s="1"/>
  <c r="DH659" i="1"/>
  <c r="FP659" i="1"/>
  <c r="DI675" i="1"/>
  <c r="BT614" i="1"/>
  <c r="BS616" i="1"/>
  <c r="BS618" i="1"/>
  <c r="EK635" i="1"/>
  <c r="FA635" i="1" s="1"/>
  <c r="BW639" i="1"/>
  <c r="BX639" i="1" s="1"/>
  <c r="BT641" i="1"/>
  <c r="DG643" i="1"/>
  <c r="GD643" i="1"/>
  <c r="ES644" i="1"/>
  <c r="GX645" i="1"/>
  <c r="BV647" i="1"/>
  <c r="FE647" i="1"/>
  <c r="GF648" i="1"/>
  <c r="CD649" i="1"/>
  <c r="GX650" i="1"/>
  <c r="BV652" i="1"/>
  <c r="BT654" i="1"/>
  <c r="ES657" i="1"/>
  <c r="BT659" i="1"/>
  <c r="BV660" i="1"/>
  <c r="FE660" i="1"/>
  <c r="GE667" i="1"/>
  <c r="GD667" i="1"/>
  <c r="EK667" i="1"/>
  <c r="EZ677" i="1"/>
  <c r="EY677" i="1"/>
  <c r="HU687" i="1"/>
  <c r="CA687" i="1"/>
  <c r="FD687" i="1" s="1"/>
  <c r="BZ687" i="1"/>
  <c r="BY687" i="1"/>
  <c r="BW687" i="1"/>
  <c r="BX687" i="1" s="1"/>
  <c r="BV687" i="1"/>
  <c r="BT687" i="1"/>
  <c r="ET687" i="1"/>
  <c r="BS687" i="1"/>
  <c r="ES687" i="1"/>
  <c r="BU687" i="1"/>
  <c r="EZ687" i="1" s="1"/>
  <c r="BB687" i="1"/>
  <c r="GE643" i="1"/>
  <c r="ET644" i="1"/>
  <c r="FP646" i="1"/>
  <c r="BW647" i="1"/>
  <c r="BX647" i="1" s="1"/>
  <c r="HU649" i="1"/>
  <c r="FP651" i="1"/>
  <c r="BW652" i="1"/>
  <c r="BX652" i="1" s="1"/>
  <c r="ET657" i="1"/>
  <c r="BW660" i="1"/>
  <c r="BX660" i="1" s="1"/>
  <c r="GF661" i="1"/>
  <c r="FR661" i="1"/>
  <c r="FB661" i="1"/>
  <c r="GR661" i="1"/>
  <c r="CI662" i="1"/>
  <c r="CF662" i="1"/>
  <c r="CE662" i="1"/>
  <c r="EZ681" i="1"/>
  <c r="EY681" i="1"/>
  <c r="BV641" i="1"/>
  <c r="GX644" i="1"/>
  <c r="FR646" i="1"/>
  <c r="AG647" i="1"/>
  <c r="BB649" i="1"/>
  <c r="BB650" i="1"/>
  <c r="DG650" i="1"/>
  <c r="FR651" i="1"/>
  <c r="AG652" i="1"/>
  <c r="GX652" i="1"/>
  <c r="BV654" i="1"/>
  <c r="GX657" i="1"/>
  <c r="BV659" i="1"/>
  <c r="GR666" i="1"/>
  <c r="FM666" i="1"/>
  <c r="FK666" i="1"/>
  <c r="GK666" i="1"/>
  <c r="GY666" i="1" s="1"/>
  <c r="GF666" i="1"/>
  <c r="CA666" i="1"/>
  <c r="FD666" i="1" s="1"/>
  <c r="FR666" i="1"/>
  <c r="BV669" i="1"/>
  <c r="FA669" i="1" s="1"/>
  <c r="AS669" i="1"/>
  <c r="BW669" i="1" s="1"/>
  <c r="BX669" i="1" s="1"/>
  <c r="CT671" i="1"/>
  <c r="CI671" i="1"/>
  <c r="CE671" i="1"/>
  <c r="FF676" i="1"/>
  <c r="FE676" i="1"/>
  <c r="FB648" i="1"/>
  <c r="HU656" i="1"/>
  <c r="BV665" i="1"/>
  <c r="FA671" i="1"/>
  <c r="EU672" i="1"/>
  <c r="EV672" i="1" s="1"/>
  <c r="FB672" i="1"/>
  <c r="FB677" i="1"/>
  <c r="ET640" i="1"/>
  <c r="BY641" i="1"/>
  <c r="EX641" i="1" s="1"/>
  <c r="DI642" i="1"/>
  <c r="HW643" i="1"/>
  <c r="GE644" i="1"/>
  <c r="HU645" i="1"/>
  <c r="CD647" i="1"/>
  <c r="BW648" i="1"/>
  <c r="BX648" i="1" s="1"/>
  <c r="DG649" i="1"/>
  <c r="BS650" i="1"/>
  <c r="BY650" i="1" s="1"/>
  <c r="HU650" i="1"/>
  <c r="ET653" i="1"/>
  <c r="BY654" i="1"/>
  <c r="EX654" i="1" s="1"/>
  <c r="HW655" i="1"/>
  <c r="CI656" i="1"/>
  <c r="HW656" i="1"/>
  <c r="DH657" i="1"/>
  <c r="GE657" i="1"/>
  <c r="ET658" i="1"/>
  <c r="BY659" i="1"/>
  <c r="CD660" i="1"/>
  <c r="FM661" i="1"/>
  <c r="ET662" i="1"/>
  <c r="ES662" i="1"/>
  <c r="BY662" i="1"/>
  <c r="EX662" i="1" s="1"/>
  <c r="BW662" i="1"/>
  <c r="BX662" i="1" s="1"/>
  <c r="BV662" i="1"/>
  <c r="HU662" i="1"/>
  <c r="BS662" i="1"/>
  <c r="BB662" i="1"/>
  <c r="EW664" i="1"/>
  <c r="FB666" i="1"/>
  <c r="DG667" i="1"/>
  <c r="ES667" i="1"/>
  <c r="AI667" i="1"/>
  <c r="AH667" i="1" s="1"/>
  <c r="AG667" i="1"/>
  <c r="BV667" i="1"/>
  <c r="EU670" i="1"/>
  <c r="EV670" i="1" s="1"/>
  <c r="EY672" i="1"/>
  <c r="EU686" i="1"/>
  <c r="EV686" i="1" s="1"/>
  <c r="AI641" i="1"/>
  <c r="AH641" i="1" s="1"/>
  <c r="DL642" i="1"/>
  <c r="BB646" i="1"/>
  <c r="GD646" i="1"/>
  <c r="ES647" i="1"/>
  <c r="AG648" i="1"/>
  <c r="FK648" i="1"/>
  <c r="GR648" i="1"/>
  <c r="BS649" i="1"/>
  <c r="BY649" i="1" s="1"/>
  <c r="ES649" i="1"/>
  <c r="BT650" i="1"/>
  <c r="AI654" i="1"/>
  <c r="AH654" i="1" s="1"/>
  <c r="DI657" i="1"/>
  <c r="AI659" i="1"/>
  <c r="AH659" i="1" s="1"/>
  <c r="BZ659" i="1"/>
  <c r="EK659" i="1"/>
  <c r="FA659" i="1" s="1"/>
  <c r="GD659" i="1"/>
  <c r="ES660" i="1"/>
  <c r="EK661" i="1"/>
  <c r="FA661" i="1" s="1"/>
  <c r="BY666" i="1"/>
  <c r="FA672" i="1"/>
  <c r="FK673" i="1"/>
  <c r="GK673" i="1"/>
  <c r="GY673" i="1" s="1"/>
  <c r="GF673" i="1"/>
  <c r="FR673" i="1"/>
  <c r="GR673" i="1"/>
  <c r="FM673" i="1"/>
  <c r="FR695" i="1"/>
  <c r="FP695" i="1"/>
  <c r="FM695" i="1"/>
  <c r="GR695" i="1"/>
  <c r="FK695" i="1"/>
  <c r="GK695" i="1"/>
  <c r="GY695" i="1" s="1"/>
  <c r="BY695" i="1"/>
  <c r="GF695" i="1"/>
  <c r="CD641" i="1"/>
  <c r="BS644" i="1"/>
  <c r="HU644" i="1"/>
  <c r="HW645" i="1"/>
  <c r="ET647" i="1"/>
  <c r="BY648" i="1"/>
  <c r="FM648" i="1"/>
  <c r="BT649" i="1"/>
  <c r="ET649" i="1"/>
  <c r="BU650" i="1"/>
  <c r="HW650" i="1"/>
  <c r="DH651" i="1"/>
  <c r="CD652" i="1"/>
  <c r="HU652" i="1"/>
  <c r="CD654" i="1"/>
  <c r="DG656" i="1"/>
  <c r="BS657" i="1"/>
  <c r="DL657" i="1"/>
  <c r="HU657" i="1"/>
  <c r="ET660" i="1"/>
  <c r="BY661" i="1"/>
  <c r="EX661" i="1" s="1"/>
  <c r="FP661" i="1"/>
  <c r="EY662" i="1"/>
  <c r="FA663" i="1"/>
  <c r="BV664" i="1"/>
  <c r="EW669" i="1"/>
  <c r="FB674" i="1"/>
  <c r="GT675" i="1"/>
  <c r="HW675" i="1"/>
  <c r="BB640" i="1"/>
  <c r="ES641" i="1"/>
  <c r="AG643" i="1"/>
  <c r="BT644" i="1"/>
  <c r="GF646" i="1"/>
  <c r="BU649" i="1"/>
  <c r="EZ649" i="1" s="1"/>
  <c r="BV650" i="1"/>
  <c r="DI651" i="1"/>
  <c r="GF651" i="1"/>
  <c r="BB653" i="1"/>
  <c r="ES654" i="1"/>
  <c r="AG655" i="1"/>
  <c r="BS656" i="1"/>
  <c r="ES656" i="1"/>
  <c r="BT657" i="1"/>
  <c r="BB658" i="1"/>
  <c r="EW661" i="1"/>
  <c r="FF664" i="1"/>
  <c r="FP673" i="1"/>
  <c r="EY674" i="1"/>
  <c r="AI682" i="1"/>
  <c r="AH682" i="1" s="1"/>
  <c r="AG682" i="1"/>
  <c r="BS682" i="1"/>
  <c r="BY682" i="1" s="1"/>
  <c r="DG682" i="1"/>
  <c r="CD682" i="1"/>
  <c r="ET682" i="1"/>
  <c r="ES682" i="1"/>
  <c r="BV682" i="1"/>
  <c r="FB698" i="1"/>
  <c r="EU698" i="1"/>
  <c r="EV698" i="1" s="1"/>
  <c r="ET641" i="1"/>
  <c r="BU644" i="1"/>
  <c r="EZ644" i="1" s="1"/>
  <c r="ET654" i="1"/>
  <c r="BT656" i="1"/>
  <c r="ET656" i="1"/>
  <c r="BU657" i="1"/>
  <c r="CT664" i="1"/>
  <c r="CI664" i="1"/>
  <c r="CE664" i="1"/>
  <c r="DW666" i="1"/>
  <c r="DI666" i="1"/>
  <c r="DL666" i="1"/>
  <c r="FP666" i="1"/>
  <c r="EU668" i="1"/>
  <c r="EV668" i="1" s="1"/>
  <c r="FF669" i="1"/>
  <c r="BV644" i="1"/>
  <c r="ES645" i="1"/>
  <c r="BT646" i="1"/>
  <c r="BB647" i="1"/>
  <c r="CE648" i="1"/>
  <c r="ES648" i="1"/>
  <c r="EU648" i="1" s="1"/>
  <c r="EV648" i="1" s="1"/>
  <c r="AG649" i="1"/>
  <c r="BW649" i="1"/>
  <c r="BX649" i="1" s="1"/>
  <c r="AG650" i="1"/>
  <c r="BT651" i="1"/>
  <c r="BB652" i="1"/>
  <c r="AI655" i="1"/>
  <c r="AH655" i="1" s="1"/>
  <c r="BU656" i="1"/>
  <c r="BV657" i="1"/>
  <c r="FA657" i="1" s="1"/>
  <c r="BB660" i="1"/>
  <c r="CE661" i="1"/>
  <c r="FF662" i="1"/>
  <c r="FE662" i="1"/>
  <c r="CF664" i="1"/>
  <c r="CT669" i="1"/>
  <c r="CI669" i="1"/>
  <c r="CE669" i="1"/>
  <c r="FR675" i="1"/>
  <c r="FP675" i="1"/>
  <c r="FM675" i="1"/>
  <c r="GR675" i="1"/>
  <c r="FK675" i="1"/>
  <c r="GK675" i="1"/>
  <c r="GY675" i="1" s="1"/>
  <c r="GF675" i="1"/>
  <c r="FF679" i="1"/>
  <c r="FE679" i="1"/>
  <c r="CT681" i="1"/>
  <c r="CI681" i="1"/>
  <c r="CF681" i="1"/>
  <c r="CE681" i="1"/>
  <c r="BW682" i="1"/>
  <c r="BX682" i="1" s="1"/>
  <c r="CT683" i="1"/>
  <c r="CI683" i="1"/>
  <c r="CF683" i="1"/>
  <c r="CE683" i="1"/>
  <c r="BS640" i="1"/>
  <c r="HU640" i="1"/>
  <c r="BW644" i="1"/>
  <c r="BX644" i="1" s="1"/>
  <c r="ET645" i="1"/>
  <c r="CF648" i="1"/>
  <c r="BU651" i="1"/>
  <c r="BS653" i="1"/>
  <c r="HU653" i="1"/>
  <c r="BV656" i="1"/>
  <c r="BW657" i="1"/>
  <c r="BX657" i="1" s="1"/>
  <c r="BS658" i="1"/>
  <c r="BY658" i="1" s="1"/>
  <c r="HU658" i="1"/>
  <c r="CF661" i="1"/>
  <c r="GE661" i="1"/>
  <c r="CT662" i="1"/>
  <c r="DW664" i="1"/>
  <c r="DL664" i="1"/>
  <c r="DI664" i="1"/>
  <c r="CF669" i="1"/>
  <c r="BV671" i="1"/>
  <c r="AS671" i="1"/>
  <c r="BW671" i="1" s="1"/>
  <c r="BX671" i="1" s="1"/>
  <c r="DW672" i="1"/>
  <c r="DL672" i="1"/>
  <c r="DI672" i="1"/>
  <c r="DH672" i="1"/>
  <c r="DW673" i="1"/>
  <c r="DL673" i="1"/>
  <c r="DI673" i="1"/>
  <c r="DH673" i="1"/>
  <c r="DG677" i="1"/>
  <c r="CD677" i="1"/>
  <c r="CA677" i="1"/>
  <c r="BY677" i="1"/>
  <c r="AI677" i="1"/>
  <c r="AH677" i="1" s="1"/>
  <c r="AG677" i="1"/>
  <c r="EK683" i="1"/>
  <c r="GE683" i="1"/>
  <c r="GD683" i="1"/>
  <c r="BT640" i="1"/>
  <c r="GD641" i="1"/>
  <c r="EK642" i="1"/>
  <c r="FA642" i="1" s="1"/>
  <c r="GD642" i="1"/>
  <c r="BV646" i="1"/>
  <c r="FA646" i="1" s="1"/>
  <c r="CI648" i="1"/>
  <c r="AI650" i="1"/>
  <c r="AH650" i="1" s="1"/>
  <c r="BV651" i="1"/>
  <c r="ES652" i="1"/>
  <c r="BT653" i="1"/>
  <c r="GD654" i="1"/>
  <c r="BT658" i="1"/>
  <c r="CI661" i="1"/>
  <c r="EY666" i="1"/>
  <c r="EZ667" i="1"/>
  <c r="DW668" i="1"/>
  <c r="DL668" i="1"/>
  <c r="DH668" i="1"/>
  <c r="EX671" i="1"/>
  <c r="EW671" i="1"/>
  <c r="DW685" i="1"/>
  <c r="DL685" i="1"/>
  <c r="DI685" i="1"/>
  <c r="DH685" i="1"/>
  <c r="FA685" i="1"/>
  <c r="BS647" i="1"/>
  <c r="BS652" i="1"/>
  <c r="BS660" i="1"/>
  <c r="ES661" i="1"/>
  <c r="EU661" i="1" s="1"/>
  <c r="EV661" i="1" s="1"/>
  <c r="DI668" i="1"/>
  <c r="FA675" i="1"/>
  <c r="FA677" i="1"/>
  <c r="DG662" i="1"/>
  <c r="FR664" i="1"/>
  <c r="EU666" i="1"/>
  <c r="EV666" i="1" s="1"/>
  <c r="GD668" i="1"/>
  <c r="GX670" i="1"/>
  <c r="BW672" i="1"/>
  <c r="BX672" i="1" s="1"/>
  <c r="ES673" i="1"/>
  <c r="BW674" i="1"/>
  <c r="BX674" i="1" s="1"/>
  <c r="DL679" i="1"/>
  <c r="DI679" i="1"/>
  <c r="DH679" i="1"/>
  <c r="CD679" i="1"/>
  <c r="CD680" i="1"/>
  <c r="AI680" i="1"/>
  <c r="AH680" i="1" s="1"/>
  <c r="AG680" i="1"/>
  <c r="ET680" i="1"/>
  <c r="BS680" i="1"/>
  <c r="BY680" i="1" s="1"/>
  <c r="GD680" i="1"/>
  <c r="EK680" i="1"/>
  <c r="FA680" i="1" s="1"/>
  <c r="EU681" i="1"/>
  <c r="EV681" i="1" s="1"/>
  <c r="FB684" i="1"/>
  <c r="EZ686" i="1"/>
  <c r="EY686" i="1"/>
  <c r="ES707" i="1"/>
  <c r="CD707" i="1"/>
  <c r="AI707" i="1"/>
  <c r="AH707" i="1" s="1"/>
  <c r="BV707" i="1"/>
  <c r="ET707" i="1"/>
  <c r="BW707" i="1"/>
  <c r="BX707" i="1" s="1"/>
  <c r="BS707" i="1"/>
  <c r="GX664" i="1"/>
  <c r="EY668" i="1"/>
  <c r="GF668" i="1"/>
  <c r="BT673" i="1"/>
  <c r="BT675" i="1"/>
  <c r="DW683" i="1"/>
  <c r="DL683" i="1"/>
  <c r="DI683" i="1"/>
  <c r="DH683" i="1"/>
  <c r="GX686" i="1"/>
  <c r="GT686" i="1"/>
  <c r="HW686" i="1"/>
  <c r="DI688" i="1"/>
  <c r="DH688" i="1"/>
  <c r="DL688" i="1"/>
  <c r="DG692" i="1"/>
  <c r="CD692" i="1"/>
  <c r="AI692" i="1"/>
  <c r="AH692" i="1" s="1"/>
  <c r="HU663" i="1"/>
  <c r="BW666" i="1"/>
  <c r="BX666" i="1" s="1"/>
  <c r="BY667" i="1"/>
  <c r="EX667" i="1" s="1"/>
  <c r="BT668" i="1"/>
  <c r="HU668" i="1"/>
  <c r="GX669" i="1"/>
  <c r="CA670" i="1"/>
  <c r="EK670" i="1"/>
  <c r="FA670" i="1" s="1"/>
  <c r="FP671" i="1"/>
  <c r="AI672" i="1"/>
  <c r="AH672" i="1" s="1"/>
  <c r="AI674" i="1"/>
  <c r="AH674" i="1" s="1"/>
  <c r="GE675" i="1"/>
  <c r="BB676" i="1"/>
  <c r="DG676" i="1"/>
  <c r="ES676" i="1"/>
  <c r="BZ677" i="1"/>
  <c r="AI679" i="1"/>
  <c r="AH679" i="1" s="1"/>
  <c r="DW679" i="1"/>
  <c r="EU684" i="1"/>
  <c r="EV684" i="1" s="1"/>
  <c r="DW688" i="1"/>
  <c r="FE690" i="1"/>
  <c r="AG692" i="1"/>
  <c r="DL693" i="1"/>
  <c r="GX695" i="1"/>
  <c r="GT695" i="1"/>
  <c r="HW695" i="1"/>
  <c r="CF696" i="1"/>
  <c r="FM701" i="1"/>
  <c r="FK701" i="1"/>
  <c r="GR701" i="1"/>
  <c r="GK701" i="1"/>
  <c r="GY701" i="1" s="1"/>
  <c r="GF701" i="1"/>
  <c r="FC712" i="1"/>
  <c r="DG737" i="1"/>
  <c r="BT737" i="1"/>
  <c r="BS737" i="1"/>
  <c r="ET737" i="1"/>
  <c r="CD737" i="1"/>
  <c r="BY737" i="1"/>
  <c r="EX737" i="1" s="1"/>
  <c r="AI737" i="1"/>
  <c r="AH737" i="1" s="1"/>
  <c r="BV737" i="1"/>
  <c r="AG737" i="1"/>
  <c r="BV673" i="1"/>
  <c r="BV675" i="1"/>
  <c r="EY675" i="1"/>
  <c r="ET676" i="1"/>
  <c r="FC687" i="1"/>
  <c r="FB688" i="1"/>
  <c r="FA688" i="1"/>
  <c r="FM691" i="1"/>
  <c r="FK691" i="1"/>
  <c r="GK691" i="1"/>
  <c r="GY691" i="1" s="1"/>
  <c r="GF691" i="1"/>
  <c r="BZ691" i="1"/>
  <c r="BY691" i="1"/>
  <c r="FA699" i="1"/>
  <c r="FB706" i="1"/>
  <c r="FF712" i="1"/>
  <c r="FE712" i="1"/>
  <c r="GD681" i="1"/>
  <c r="EK681" i="1"/>
  <c r="FA681" i="1" s="1"/>
  <c r="DI686" i="1"/>
  <c r="DH686" i="1"/>
  <c r="DL686" i="1"/>
  <c r="EK689" i="1"/>
  <c r="GE689" i="1"/>
  <c r="GD689" i="1"/>
  <c r="CT690" i="1"/>
  <c r="CI690" i="1"/>
  <c r="CF690" i="1"/>
  <c r="CE690" i="1"/>
  <c r="BT699" i="1"/>
  <c r="DG699" i="1"/>
  <c r="ET699" i="1"/>
  <c r="ES699" i="1"/>
  <c r="CD699" i="1"/>
  <c r="AI699" i="1"/>
  <c r="AH699" i="1" s="1"/>
  <c r="EU701" i="1"/>
  <c r="EV701" i="1" s="1"/>
  <c r="ES702" i="1"/>
  <c r="BB702" i="1"/>
  <c r="HU702" i="1"/>
  <c r="BV702" i="1"/>
  <c r="BU702" i="1"/>
  <c r="EZ702" i="1" s="1"/>
  <c r="ET702" i="1"/>
  <c r="BY702" i="1"/>
  <c r="BW702" i="1"/>
  <c r="BX702" i="1" s="1"/>
  <c r="BT702" i="1"/>
  <c r="BS702" i="1"/>
  <c r="GF664" i="1"/>
  <c r="GX665" i="1"/>
  <c r="AI666" i="1"/>
  <c r="AH666" i="1" s="1"/>
  <c r="BZ666" i="1"/>
  <c r="EK666" i="1"/>
  <c r="FA666" i="1" s="1"/>
  <c r="BW668" i="1"/>
  <c r="BX668" i="1" s="1"/>
  <c r="FE668" i="1"/>
  <c r="DI669" i="1"/>
  <c r="GE669" i="1"/>
  <c r="CE670" i="1"/>
  <c r="DH671" i="1"/>
  <c r="CF672" i="1"/>
  <c r="AG673" i="1"/>
  <c r="EY673" i="1"/>
  <c r="CF674" i="1"/>
  <c r="AG675" i="1"/>
  <c r="BS676" i="1"/>
  <c r="HU677" i="1"/>
  <c r="DH678" i="1"/>
  <c r="ET678" i="1"/>
  <c r="EK679" i="1"/>
  <c r="GE680" i="1"/>
  <c r="DG684" i="1"/>
  <c r="CD684" i="1"/>
  <c r="BY684" i="1"/>
  <c r="AI684" i="1"/>
  <c r="AH684" i="1" s="1"/>
  <c r="AG684" i="1"/>
  <c r="DW686" i="1"/>
  <c r="GE688" i="1"/>
  <c r="DH695" i="1"/>
  <c r="FK698" i="1"/>
  <c r="GK698" i="1"/>
  <c r="GY698" i="1" s="1"/>
  <c r="GF698" i="1"/>
  <c r="BZ698" i="1"/>
  <c r="BY698" i="1"/>
  <c r="EX698" i="1" s="1"/>
  <c r="FR698" i="1"/>
  <c r="AG699" i="1"/>
  <c r="DW700" i="1"/>
  <c r="DL700" i="1"/>
  <c r="DI700" i="1"/>
  <c r="DH700" i="1"/>
  <c r="HU664" i="1"/>
  <c r="DL669" i="1"/>
  <c r="GF669" i="1"/>
  <c r="CF670" i="1"/>
  <c r="FE670" i="1"/>
  <c r="HW670" i="1"/>
  <c r="DI671" i="1"/>
  <c r="CI672" i="1"/>
  <c r="BY673" i="1"/>
  <c r="CI674" i="1"/>
  <c r="BY675" i="1"/>
  <c r="BT676" i="1"/>
  <c r="GD676" i="1"/>
  <c r="DI678" i="1"/>
  <c r="BT679" i="1"/>
  <c r="DG681" i="1"/>
  <c r="AI681" i="1"/>
  <c r="AH681" i="1" s="1"/>
  <c r="AG681" i="1"/>
  <c r="FB686" i="1"/>
  <c r="FA686" i="1"/>
  <c r="CE687" i="1"/>
  <c r="GR691" i="1"/>
  <c r="AG662" i="1"/>
  <c r="BS663" i="1"/>
  <c r="BY663" i="1" s="1"/>
  <c r="DH663" i="1"/>
  <c r="ES663" i="1"/>
  <c r="BT664" i="1"/>
  <c r="BB665" i="1"/>
  <c r="GD665" i="1"/>
  <c r="ET667" i="1"/>
  <c r="BY668" i="1"/>
  <c r="FK668" i="1"/>
  <c r="GR668" i="1"/>
  <c r="BT669" i="1"/>
  <c r="HU669" i="1"/>
  <c r="CI670" i="1"/>
  <c r="GK670" i="1"/>
  <c r="GY670" i="1" s="1"/>
  <c r="BT671" i="1"/>
  <c r="DL671" i="1"/>
  <c r="GD671" i="1"/>
  <c r="AI673" i="1"/>
  <c r="AH673" i="1" s="1"/>
  <c r="BZ673" i="1"/>
  <c r="EK673" i="1"/>
  <c r="GD673" i="1"/>
  <c r="AI675" i="1"/>
  <c r="AH675" i="1" s="1"/>
  <c r="FE675" i="1"/>
  <c r="BU676" i="1"/>
  <c r="EZ676" i="1" s="1"/>
  <c r="GE676" i="1"/>
  <c r="BB677" i="1"/>
  <c r="BS678" i="1"/>
  <c r="DL678" i="1"/>
  <c r="BV680" i="1"/>
  <c r="BW685" i="1"/>
  <c r="BX685" i="1" s="1"/>
  <c r="HU685" i="1"/>
  <c r="BV685" i="1"/>
  <c r="BU685" i="1"/>
  <c r="EZ685" i="1" s="1"/>
  <c r="BT685" i="1"/>
  <c r="BS685" i="1"/>
  <c r="BY685" i="1" s="1"/>
  <c r="ET685" i="1"/>
  <c r="ES685" i="1"/>
  <c r="BB685" i="1"/>
  <c r="CF687" i="1"/>
  <c r="FE687" i="1"/>
  <c r="DL695" i="1"/>
  <c r="GR698" i="1"/>
  <c r="FP701" i="1"/>
  <c r="CA708" i="1"/>
  <c r="BY708" i="1"/>
  <c r="EX708" i="1" s="1"/>
  <c r="FR708" i="1"/>
  <c r="FM708" i="1"/>
  <c r="FK708" i="1"/>
  <c r="GK708" i="1"/>
  <c r="GY708" i="1" s="1"/>
  <c r="GF708" i="1"/>
  <c r="FP708" i="1"/>
  <c r="GR708" i="1"/>
  <c r="BT663" i="1"/>
  <c r="DI663" i="1"/>
  <c r="ET663" i="1"/>
  <c r="BU664" i="1"/>
  <c r="EZ664" i="1" s="1"/>
  <c r="GK664" i="1"/>
  <c r="GY664" i="1" s="1"/>
  <c r="HW664" i="1"/>
  <c r="CD666" i="1"/>
  <c r="HU666" i="1"/>
  <c r="FM668" i="1"/>
  <c r="FK670" i="1"/>
  <c r="BU671" i="1"/>
  <c r="GE671" i="1"/>
  <c r="BB672" i="1"/>
  <c r="ES672" i="1"/>
  <c r="CA673" i="1"/>
  <c r="BB674" i="1"/>
  <c r="ES674" i="1"/>
  <c r="EU674" i="1" s="1"/>
  <c r="EV674" i="1" s="1"/>
  <c r="CD675" i="1"/>
  <c r="BV676" i="1"/>
  <c r="HU676" i="1"/>
  <c r="BT678" i="1"/>
  <c r="GD678" i="1"/>
  <c r="BW684" i="1"/>
  <c r="BX684" i="1" s="1"/>
  <c r="EY684" i="1"/>
  <c r="GD686" i="1"/>
  <c r="CI687" i="1"/>
  <c r="EY690" i="1"/>
  <c r="DW691" i="1"/>
  <c r="DL691" i="1"/>
  <c r="FR701" i="1"/>
  <c r="CI716" i="1"/>
  <c r="CF716" i="1"/>
  <c r="CE716" i="1"/>
  <c r="CT716" i="1"/>
  <c r="BW676" i="1"/>
  <c r="BX676" i="1" s="1"/>
  <c r="BU678" i="1"/>
  <c r="GE678" i="1"/>
  <c r="HU678" i="1"/>
  <c r="HU694" i="1"/>
  <c r="BW694" i="1"/>
  <c r="BX694" i="1" s="1"/>
  <c r="BV694" i="1"/>
  <c r="BU694" i="1"/>
  <c r="BT694" i="1"/>
  <c r="ET694" i="1"/>
  <c r="BS694" i="1"/>
  <c r="ES694" i="1"/>
  <c r="BB694" i="1"/>
  <c r="DW697" i="1"/>
  <c r="DL697" i="1"/>
  <c r="DI697" i="1"/>
  <c r="DH697" i="1"/>
  <c r="BV699" i="1"/>
  <c r="BV663" i="1"/>
  <c r="BW664" i="1"/>
  <c r="BX664" i="1" s="1"/>
  <c r="BS665" i="1"/>
  <c r="HU665" i="1"/>
  <c r="CE668" i="1"/>
  <c r="FP668" i="1"/>
  <c r="DH670" i="1"/>
  <c r="GR670" i="1"/>
  <c r="AG676" i="1"/>
  <c r="BV678" i="1"/>
  <c r="FA678" i="1" s="1"/>
  <c r="GE679" i="1"/>
  <c r="FF680" i="1"/>
  <c r="BT681" i="1"/>
  <c r="GE681" i="1"/>
  <c r="EY682" i="1"/>
  <c r="FR688" i="1"/>
  <c r="FP688" i="1"/>
  <c r="FM688" i="1"/>
  <c r="GR688" i="1"/>
  <c r="FK688" i="1"/>
  <c r="GK688" i="1"/>
  <c r="GY688" i="1" s="1"/>
  <c r="BY688" i="1"/>
  <c r="GF688" i="1"/>
  <c r="CT691" i="1"/>
  <c r="CI691" i="1"/>
  <c r="CF691" i="1"/>
  <c r="CE691" i="1"/>
  <c r="FP691" i="1"/>
  <c r="EY696" i="1"/>
  <c r="DW698" i="1"/>
  <c r="DL698" i="1"/>
  <c r="BW699" i="1"/>
  <c r="BX699" i="1" s="1"/>
  <c r="AG663" i="1"/>
  <c r="BW663" i="1"/>
  <c r="BX663" i="1" s="1"/>
  <c r="AG664" i="1"/>
  <c r="FK664" i="1"/>
  <c r="GR664" i="1"/>
  <c r="BT665" i="1"/>
  <c r="BB666" i="1"/>
  <c r="CF668" i="1"/>
  <c r="ES668" i="1"/>
  <c r="AG669" i="1"/>
  <c r="BT670" i="1"/>
  <c r="DI670" i="1"/>
  <c r="ET670" i="1"/>
  <c r="FP670" i="1"/>
  <c r="AG671" i="1"/>
  <c r="BS672" i="1"/>
  <c r="BS674" i="1"/>
  <c r="BS677" i="1"/>
  <c r="ES677" i="1"/>
  <c r="EU677" i="1" s="1"/>
  <c r="EV677" i="1" s="1"/>
  <c r="BW678" i="1"/>
  <c r="BX678" i="1" s="1"/>
  <c r="BV679" i="1"/>
  <c r="FR691" i="1"/>
  <c r="BW692" i="1"/>
  <c r="BX692" i="1" s="1"/>
  <c r="FR693" i="1"/>
  <c r="FP693" i="1"/>
  <c r="FM693" i="1"/>
  <c r="GR693" i="1"/>
  <c r="FK693" i="1"/>
  <c r="GK693" i="1"/>
  <c r="GY693" i="1" s="1"/>
  <c r="BY693" i="1"/>
  <c r="GF693" i="1"/>
  <c r="FA696" i="1"/>
  <c r="DH698" i="1"/>
  <c r="FM698" i="1"/>
  <c r="FE699" i="1"/>
  <c r="DG707" i="1"/>
  <c r="DH720" i="1"/>
  <c r="DW720" i="1"/>
  <c r="DL720" i="1"/>
  <c r="DI720" i="1"/>
  <c r="BU665" i="1"/>
  <c r="EZ665" i="1" s="1"/>
  <c r="BS667" i="1"/>
  <c r="CI668" i="1"/>
  <c r="FK669" i="1"/>
  <c r="GR669" i="1"/>
  <c r="BT672" i="1"/>
  <c r="GD672" i="1"/>
  <c r="BT674" i="1"/>
  <c r="GD674" i="1"/>
  <c r="AI676" i="1"/>
  <c r="AH676" i="1" s="1"/>
  <c r="BT677" i="1"/>
  <c r="ET677" i="1"/>
  <c r="EZ688" i="1"/>
  <c r="EY688" i="1"/>
  <c r="BY689" i="1"/>
  <c r="BW689" i="1"/>
  <c r="BX689" i="1" s="1"/>
  <c r="HU689" i="1"/>
  <c r="BV689" i="1"/>
  <c r="BU689" i="1"/>
  <c r="BT689" i="1"/>
  <c r="BS689" i="1"/>
  <c r="ET689" i="1"/>
  <c r="DI698" i="1"/>
  <c r="EU715" i="1"/>
  <c r="EV715" i="1" s="1"/>
  <c r="FB715" i="1"/>
  <c r="BT667" i="1"/>
  <c r="ES679" i="1"/>
  <c r="DG680" i="1"/>
  <c r="FA682" i="1"/>
  <c r="BT684" i="1"/>
  <c r="FR686" i="1"/>
  <c r="FP686" i="1"/>
  <c r="FM686" i="1"/>
  <c r="GR686" i="1"/>
  <c r="FK686" i="1"/>
  <c r="GK686" i="1"/>
  <c r="GY686" i="1" s="1"/>
  <c r="BY686" i="1"/>
  <c r="GF686" i="1"/>
  <c r="EU688" i="1"/>
  <c r="EV688" i="1" s="1"/>
  <c r="GX688" i="1"/>
  <c r="GT688" i="1"/>
  <c r="HW688" i="1"/>
  <c r="EY691" i="1"/>
  <c r="GX693" i="1"/>
  <c r="GT693" i="1"/>
  <c r="HW693" i="1"/>
  <c r="CT694" i="1"/>
  <c r="CI694" i="1"/>
  <c r="FP698" i="1"/>
  <c r="HU704" i="1"/>
  <c r="BV704" i="1"/>
  <c r="FA704" i="1" s="1"/>
  <c r="BT704" i="1"/>
  <c r="BS704" i="1"/>
  <c r="ET704" i="1"/>
  <c r="ES704" i="1"/>
  <c r="BB704" i="1"/>
  <c r="BY704" i="1"/>
  <c r="EX704" i="1" s="1"/>
  <c r="BW704" i="1"/>
  <c r="BX704" i="1" s="1"/>
  <c r="BU704" i="1"/>
  <c r="EZ704" i="1" s="1"/>
  <c r="BV691" i="1"/>
  <c r="EY702" i="1"/>
  <c r="BY703" i="1"/>
  <c r="EX703" i="1" s="1"/>
  <c r="BW703" i="1"/>
  <c r="BX703" i="1" s="1"/>
  <c r="HU703" i="1"/>
  <c r="BV703" i="1"/>
  <c r="BU703" i="1"/>
  <c r="ET703" i="1"/>
  <c r="ES703" i="1"/>
  <c r="BB703" i="1"/>
  <c r="HW703" i="1"/>
  <c r="GX703" i="1"/>
  <c r="FK705" i="1"/>
  <c r="GK705" i="1"/>
  <c r="GY705" i="1" s="1"/>
  <c r="GF705" i="1"/>
  <c r="CA705" i="1"/>
  <c r="FD705" i="1" s="1"/>
  <c r="FR705" i="1"/>
  <c r="BS706" i="1"/>
  <c r="BY706" i="1" s="1"/>
  <c r="BT680" i="1"/>
  <c r="BT682" i="1"/>
  <c r="GD682" i="1"/>
  <c r="GX684" i="1"/>
  <c r="CE685" i="1"/>
  <c r="BW686" i="1"/>
  <c r="BX686" i="1" s="1"/>
  <c r="BW688" i="1"/>
  <c r="BX688" i="1" s="1"/>
  <c r="DH689" i="1"/>
  <c r="AG691" i="1"/>
  <c r="BW691" i="1"/>
  <c r="BX691" i="1" s="1"/>
  <c r="BV693" i="1"/>
  <c r="HU693" i="1"/>
  <c r="BV695" i="1"/>
  <c r="FA695" i="1" s="1"/>
  <c r="HU695" i="1"/>
  <c r="DH696" i="1"/>
  <c r="GX696" i="1"/>
  <c r="CE697" i="1"/>
  <c r="HU700" i="1"/>
  <c r="BU700" i="1"/>
  <c r="EY707" i="1"/>
  <c r="CT708" i="1"/>
  <c r="CI708" i="1"/>
  <c r="CF708" i="1"/>
  <c r="EY713" i="1"/>
  <c r="FF723" i="1"/>
  <c r="FE723" i="1"/>
  <c r="FR732" i="1"/>
  <c r="FP732" i="1"/>
  <c r="FM732" i="1"/>
  <c r="FK732" i="1"/>
  <c r="BY732" i="1"/>
  <c r="GR732" i="1"/>
  <c r="GF732" i="1"/>
  <c r="GE682" i="1"/>
  <c r="GX691" i="1"/>
  <c r="FA703" i="1"/>
  <c r="FB713" i="1"/>
  <c r="FF722" i="1"/>
  <c r="FE722" i="1"/>
  <c r="CT723" i="1"/>
  <c r="CF723" i="1"/>
  <c r="CI723" i="1"/>
  <c r="CE723" i="1"/>
  <c r="EK727" i="1"/>
  <c r="FA727" i="1" s="1"/>
  <c r="GE727" i="1"/>
  <c r="AJ746" i="1"/>
  <c r="AK746" i="1" s="1"/>
  <c r="G746" i="1"/>
  <c r="H746" i="1" s="1"/>
  <c r="CT701" i="1"/>
  <c r="CI701" i="1"/>
  <c r="GK703" i="1"/>
  <c r="GY703" i="1" s="1"/>
  <c r="GF703" i="1"/>
  <c r="FR703" i="1"/>
  <c r="FB705" i="1"/>
  <c r="EU705" i="1"/>
  <c r="EV705" i="1" s="1"/>
  <c r="DW708" i="1"/>
  <c r="DL708" i="1"/>
  <c r="DI708" i="1"/>
  <c r="BY709" i="1"/>
  <c r="EX709" i="1" s="1"/>
  <c r="DL712" i="1"/>
  <c r="DI712" i="1"/>
  <c r="DH712" i="1"/>
  <c r="EU719" i="1"/>
  <c r="EV719" i="1" s="1"/>
  <c r="FB719" i="1"/>
  <c r="DW727" i="1"/>
  <c r="DL727" i="1"/>
  <c r="DI727" i="1"/>
  <c r="DH727" i="1"/>
  <c r="HW728" i="1"/>
  <c r="GT728" i="1"/>
  <c r="GX728" i="1"/>
  <c r="FE688" i="1"/>
  <c r="BY707" i="1"/>
  <c r="EX707" i="1" s="1"/>
  <c r="DH708" i="1"/>
  <c r="FA710" i="1"/>
  <c r="CT713" i="1"/>
  <c r="CI713" i="1"/>
  <c r="CF713" i="1"/>
  <c r="CE713" i="1"/>
  <c r="HU716" i="1"/>
  <c r="BW716" i="1"/>
  <c r="BX716" i="1" s="1"/>
  <c r="BV716" i="1"/>
  <c r="FA716" i="1" s="1"/>
  <c r="BU716" i="1"/>
  <c r="BT716" i="1"/>
  <c r="BS716" i="1"/>
  <c r="ET716" i="1"/>
  <c r="GR720" i="1"/>
  <c r="FP720" i="1"/>
  <c r="FM720" i="1"/>
  <c r="GF720" i="1"/>
  <c r="FR720" i="1"/>
  <c r="BY720" i="1"/>
  <c r="EX720" i="1" s="1"/>
  <c r="FK720" i="1"/>
  <c r="HW682" i="1"/>
  <c r="DL687" i="1"/>
  <c r="DH690" i="1"/>
  <c r="ET690" i="1"/>
  <c r="CA691" i="1"/>
  <c r="AI693" i="1"/>
  <c r="AH693" i="1" s="1"/>
  <c r="FE693" i="1"/>
  <c r="DL694" i="1"/>
  <c r="AI695" i="1"/>
  <c r="AH695" i="1" s="1"/>
  <c r="FE695" i="1"/>
  <c r="BB697" i="1"/>
  <c r="ES697" i="1"/>
  <c r="BS699" i="1"/>
  <c r="GD699" i="1"/>
  <c r="GR700" i="1"/>
  <c r="FK700" i="1"/>
  <c r="GF700" i="1"/>
  <c r="CF701" i="1"/>
  <c r="FF703" i="1"/>
  <c r="BY705" i="1"/>
  <c r="FC705" i="1"/>
  <c r="BZ708" i="1"/>
  <c r="BT711" i="1"/>
  <c r="ET711" i="1"/>
  <c r="DG711" i="1"/>
  <c r="ES711" i="1"/>
  <c r="CD711" i="1"/>
  <c r="AI711" i="1"/>
  <c r="AH711" i="1" s="1"/>
  <c r="BY711" i="1"/>
  <c r="DW712" i="1"/>
  <c r="FA713" i="1"/>
  <c r="DW714" i="1"/>
  <c r="DL714" i="1"/>
  <c r="DI714" i="1"/>
  <c r="BB716" i="1"/>
  <c r="ES716" i="1"/>
  <c r="BS683" i="1"/>
  <c r="HU684" i="1"/>
  <c r="CE686" i="1"/>
  <c r="CE688" i="1"/>
  <c r="DI690" i="1"/>
  <c r="BB692" i="1"/>
  <c r="ES692" i="1"/>
  <c r="CD693" i="1"/>
  <c r="CD695" i="1"/>
  <c r="ET697" i="1"/>
  <c r="CA698" i="1"/>
  <c r="EK698" i="1"/>
  <c r="FA698" i="1" s="1"/>
  <c r="GD698" i="1"/>
  <c r="GE699" i="1"/>
  <c r="BT700" i="1"/>
  <c r="FF704" i="1"/>
  <c r="AG711" i="1"/>
  <c r="DH714" i="1"/>
  <c r="GR721" i="1"/>
  <c r="GF721" i="1"/>
  <c r="FP721" i="1"/>
  <c r="BY721" i="1"/>
  <c r="FR721" i="1"/>
  <c r="FM721" i="1"/>
  <c r="CT722" i="1"/>
  <c r="CI722" i="1"/>
  <c r="CF722" i="1"/>
  <c r="CE722" i="1"/>
  <c r="BT683" i="1"/>
  <c r="CF686" i="1"/>
  <c r="CF688" i="1"/>
  <c r="BS690" i="1"/>
  <c r="DL690" i="1"/>
  <c r="HU691" i="1"/>
  <c r="ET692" i="1"/>
  <c r="BV700" i="1"/>
  <c r="DW701" i="1"/>
  <c r="DI701" i="1"/>
  <c r="DG704" i="1"/>
  <c r="CD704" i="1"/>
  <c r="CI712" i="1"/>
  <c r="CF712" i="1"/>
  <c r="CE712" i="1"/>
  <c r="AG723" i="1"/>
  <c r="BY723" i="1"/>
  <c r="EX723" i="1" s="1"/>
  <c r="BS723" i="1"/>
  <c r="DG723" i="1"/>
  <c r="AI723" i="1"/>
  <c r="AH723" i="1" s="1"/>
  <c r="BT690" i="1"/>
  <c r="BS697" i="1"/>
  <c r="CI702" i="1"/>
  <c r="CF702" i="1"/>
  <c r="CE702" i="1"/>
  <c r="DG706" i="1"/>
  <c r="CD706" i="1"/>
  <c r="AI706" i="1"/>
  <c r="AH706" i="1" s="1"/>
  <c r="FA715" i="1"/>
  <c r="FR718" i="1"/>
  <c r="FP718" i="1"/>
  <c r="FM718" i="1"/>
  <c r="FK718" i="1"/>
  <c r="BY718" i="1"/>
  <c r="GR718" i="1"/>
  <c r="GF718" i="1"/>
  <c r="FA719" i="1"/>
  <c r="GE726" i="1"/>
  <c r="GD726" i="1"/>
  <c r="EK726" i="1"/>
  <c r="ET679" i="1"/>
  <c r="ET681" i="1"/>
  <c r="BV683" i="1"/>
  <c r="HU683" i="1"/>
  <c r="GD685" i="1"/>
  <c r="EK687" i="1"/>
  <c r="FA687" i="1" s="1"/>
  <c r="GD687" i="1"/>
  <c r="BU690" i="1"/>
  <c r="EZ690" i="1" s="1"/>
  <c r="GE690" i="1"/>
  <c r="FE691" i="1"/>
  <c r="BS692" i="1"/>
  <c r="BT697" i="1"/>
  <c r="GD697" i="1"/>
  <c r="CE698" i="1"/>
  <c r="FM700" i="1"/>
  <c r="GX700" i="1"/>
  <c r="DL701" i="1"/>
  <c r="CT702" i="1"/>
  <c r="GR705" i="1"/>
  <c r="AG706" i="1"/>
  <c r="EW708" i="1"/>
  <c r="BV711" i="1"/>
  <c r="AS711" i="1"/>
  <c r="BW711" i="1" s="1"/>
  <c r="BX711" i="1" s="1"/>
  <c r="DW715" i="1"/>
  <c r="DL715" i="1"/>
  <c r="DI715" i="1"/>
  <c r="DH715" i="1"/>
  <c r="AG683" i="1"/>
  <c r="BW683" i="1"/>
  <c r="BX683" i="1" s="1"/>
  <c r="BB686" i="1"/>
  <c r="ES686" i="1"/>
  <c r="BB688" i="1"/>
  <c r="ES688" i="1"/>
  <c r="BV690" i="1"/>
  <c r="HU690" i="1"/>
  <c r="BT692" i="1"/>
  <c r="GD692" i="1"/>
  <c r="EK694" i="1"/>
  <c r="FA694" i="1" s="1"/>
  <c r="GD694" i="1"/>
  <c r="AI696" i="1"/>
  <c r="AH696" i="1" s="1"/>
  <c r="BU697" i="1"/>
  <c r="CF698" i="1"/>
  <c r="FE698" i="1"/>
  <c r="BY700" i="1"/>
  <c r="CA701" i="1"/>
  <c r="FD701" i="1" s="1"/>
  <c r="BY701" i="1"/>
  <c r="EX701" i="1" s="1"/>
  <c r="BW701" i="1"/>
  <c r="BX701" i="1" s="1"/>
  <c r="BU701" i="1"/>
  <c r="BB701" i="1"/>
  <c r="DG702" i="1"/>
  <c r="AI702" i="1"/>
  <c r="AH702" i="1" s="1"/>
  <c r="GR703" i="1"/>
  <c r="GE705" i="1"/>
  <c r="GD705" i="1"/>
  <c r="EK705" i="1"/>
  <c r="FA705" i="1" s="1"/>
  <c r="BV708" i="1"/>
  <c r="GF711" i="1"/>
  <c r="FR711" i="1"/>
  <c r="FP711" i="1"/>
  <c r="GR711" i="1"/>
  <c r="FK711" i="1"/>
  <c r="GK711" i="1"/>
  <c r="GY711" i="1" s="1"/>
  <c r="DW716" i="1"/>
  <c r="DL716" i="1"/>
  <c r="DI716" i="1"/>
  <c r="DH716" i="1"/>
  <c r="CT729" i="1"/>
  <c r="CI729" i="1"/>
  <c r="CF729" i="1"/>
  <c r="CE729" i="1"/>
  <c r="BS679" i="1"/>
  <c r="BS681" i="1"/>
  <c r="CE689" i="1"/>
  <c r="BU692" i="1"/>
  <c r="EZ692" i="1" s="1"/>
  <c r="ES693" i="1"/>
  <c r="ES695" i="1"/>
  <c r="BV697" i="1"/>
  <c r="HU697" i="1"/>
  <c r="CI698" i="1"/>
  <c r="FP700" i="1"/>
  <c r="FE701" i="1"/>
  <c r="BZ705" i="1"/>
  <c r="DL705" i="1"/>
  <c r="DI705" i="1"/>
  <c r="CT714" i="1"/>
  <c r="CI714" i="1"/>
  <c r="CF714" i="1"/>
  <c r="CE714" i="1"/>
  <c r="DW717" i="1"/>
  <c r="DL717" i="1"/>
  <c r="DI717" i="1"/>
  <c r="DH717" i="1"/>
  <c r="EU721" i="1"/>
  <c r="EV721" i="1" s="1"/>
  <c r="BS684" i="1"/>
  <c r="BV692" i="1"/>
  <c r="FA692" i="1" s="1"/>
  <c r="CD700" i="1"/>
  <c r="FR700" i="1"/>
  <c r="EK701" i="1"/>
  <c r="FA701" i="1" s="1"/>
  <c r="GT703" i="1"/>
  <c r="DH705" i="1"/>
  <c r="GK710" i="1"/>
  <c r="GY710" i="1" s="1"/>
  <c r="BY710" i="1"/>
  <c r="EX710" i="1" s="1"/>
  <c r="GF710" i="1"/>
  <c r="FR710" i="1"/>
  <c r="FP710" i="1"/>
  <c r="GT710" i="1"/>
  <c r="GR712" i="1"/>
  <c r="BW713" i="1"/>
  <c r="BX713" i="1" s="1"/>
  <c r="EU714" i="1"/>
  <c r="EV714" i="1" s="1"/>
  <c r="GD718" i="1"/>
  <c r="DH724" i="1"/>
  <c r="EK725" i="1"/>
  <c r="GE725" i="1"/>
  <c r="HU757" i="1"/>
  <c r="BU757" i="1"/>
  <c r="EZ757" i="1" s="1"/>
  <c r="AT385" i="2"/>
  <c r="AU385" i="2" s="1"/>
  <c r="AB385" i="2"/>
  <c r="BT707" i="1"/>
  <c r="GD707" i="1"/>
  <c r="BT709" i="1"/>
  <c r="GD709" i="1"/>
  <c r="BT712" i="1"/>
  <c r="ET712" i="1"/>
  <c r="FP712" i="1"/>
  <c r="AG713" i="1"/>
  <c r="BS714" i="1"/>
  <c r="BY714" i="1" s="1"/>
  <c r="AS715" i="1"/>
  <c r="BW715" i="1" s="1"/>
  <c r="BX715" i="1" s="1"/>
  <c r="CE715" i="1"/>
  <c r="GX716" i="1"/>
  <c r="CE717" i="1"/>
  <c r="BV718" i="1"/>
  <c r="GE718" i="1"/>
  <c r="AG719" i="1"/>
  <c r="BU720" i="1"/>
  <c r="EZ720" i="1" s="1"/>
  <c r="EK720" i="1"/>
  <c r="FA720" i="1" s="1"/>
  <c r="GE720" i="1"/>
  <c r="DI724" i="1"/>
  <c r="DW725" i="1"/>
  <c r="DL725" i="1"/>
  <c r="DI725" i="1"/>
  <c r="DH725" i="1"/>
  <c r="GX725" i="1"/>
  <c r="EY726" i="1"/>
  <c r="BB757" i="1"/>
  <c r="BU707" i="1"/>
  <c r="EZ707" i="1" s="1"/>
  <c r="BU709" i="1"/>
  <c r="EZ709" i="1" s="1"/>
  <c r="DG710" i="1"/>
  <c r="ES710" i="1"/>
  <c r="BU712" i="1"/>
  <c r="EZ712" i="1" s="1"/>
  <c r="FR712" i="1"/>
  <c r="GT712" i="1"/>
  <c r="BT714" i="1"/>
  <c r="GD714" i="1"/>
  <c r="CF715" i="1"/>
  <c r="HW715" i="1"/>
  <c r="CF717" i="1"/>
  <c r="BV720" i="1"/>
  <c r="AI722" i="1"/>
  <c r="AH722" i="1" s="1"/>
  <c r="AG722" i="1"/>
  <c r="EK723" i="1"/>
  <c r="GE723" i="1"/>
  <c r="DL724" i="1"/>
  <c r="GD727" i="1"/>
  <c r="FR730" i="1"/>
  <c r="FP730" i="1"/>
  <c r="FM730" i="1"/>
  <c r="FK730" i="1"/>
  <c r="GR730" i="1"/>
  <c r="FR731" i="1"/>
  <c r="FP731" i="1"/>
  <c r="FM731" i="1"/>
  <c r="FK731" i="1"/>
  <c r="GR731" i="1"/>
  <c r="BY731" i="1"/>
  <c r="GF731" i="1"/>
  <c r="FA737" i="1"/>
  <c r="GX710" i="1"/>
  <c r="BV712" i="1"/>
  <c r="AI713" i="1"/>
  <c r="AH713" i="1" s="1"/>
  <c r="GE714" i="1"/>
  <c r="AI719" i="1"/>
  <c r="AH719" i="1" s="1"/>
  <c r="BW720" i="1"/>
  <c r="BX720" i="1" s="1"/>
  <c r="EY720" i="1"/>
  <c r="DW722" i="1"/>
  <c r="DH722" i="1"/>
  <c r="GD725" i="1"/>
  <c r="GR726" i="1"/>
  <c r="GF726" i="1"/>
  <c r="FP726" i="1"/>
  <c r="ET728" i="1"/>
  <c r="DG728" i="1"/>
  <c r="AI728" i="1"/>
  <c r="AH728" i="1" s="1"/>
  <c r="BY728" i="1"/>
  <c r="EX728" i="1" s="1"/>
  <c r="BV728" i="1"/>
  <c r="BT728" i="1"/>
  <c r="FK733" i="1"/>
  <c r="GK733" i="1"/>
  <c r="GY733" i="1" s="1"/>
  <c r="GF733" i="1"/>
  <c r="BY733" i="1"/>
  <c r="EX733" i="1" s="1"/>
  <c r="FR733" i="1"/>
  <c r="AJ734" i="1"/>
  <c r="AK734" i="1" s="1"/>
  <c r="AF734" i="1"/>
  <c r="ES734" i="1" s="1"/>
  <c r="DL736" i="1"/>
  <c r="DI736" i="1"/>
  <c r="DH736" i="1"/>
  <c r="GD716" i="1"/>
  <c r="EW737" i="1"/>
  <c r="G738" i="1"/>
  <c r="H738" i="1" s="1"/>
  <c r="AJ738" i="1"/>
  <c r="AK738" i="1" s="1"/>
  <c r="AI738" i="1"/>
  <c r="AH738" i="1" s="1"/>
  <c r="GX763" i="1"/>
  <c r="GT763" i="1"/>
  <c r="GV763" i="1" s="1"/>
  <c r="HW763" i="1"/>
  <c r="GE716" i="1"/>
  <c r="BB717" i="1"/>
  <c r="ES717" i="1"/>
  <c r="FE718" i="1"/>
  <c r="CE719" i="1"/>
  <c r="ES724" i="1"/>
  <c r="BB724" i="1"/>
  <c r="BW724" i="1"/>
  <c r="BX724" i="1" s="1"/>
  <c r="BU724" i="1"/>
  <c r="BT729" i="1"/>
  <c r="ES729" i="1"/>
  <c r="DG729" i="1"/>
  <c r="CA729" i="1"/>
  <c r="BZ729" i="1"/>
  <c r="AI729" i="1"/>
  <c r="AH729" i="1" s="1"/>
  <c r="GE729" i="1"/>
  <c r="GD729" i="1"/>
  <c r="EK729" i="1"/>
  <c r="DL738" i="1"/>
  <c r="DH738" i="1"/>
  <c r="DI738" i="1"/>
  <c r="GT706" i="1"/>
  <c r="BT708" i="1"/>
  <c r="GT708" i="1"/>
  <c r="BT710" i="1"/>
  <c r="GD710" i="1"/>
  <c r="AI712" i="1"/>
  <c r="AH712" i="1" s="1"/>
  <c r="BY712" i="1"/>
  <c r="AG714" i="1"/>
  <c r="HW714" i="1"/>
  <c r="BS715" i="1"/>
  <c r="BY715" i="1" s="1"/>
  <c r="ET715" i="1"/>
  <c r="ET717" i="1"/>
  <c r="CD718" i="1"/>
  <c r="GX718" i="1"/>
  <c r="CF719" i="1"/>
  <c r="AI720" i="1"/>
  <c r="AH720" i="1" s="1"/>
  <c r="BV722" i="1"/>
  <c r="ET722" i="1"/>
  <c r="BS722" i="1"/>
  <c r="GE722" i="1"/>
  <c r="EK722" i="1"/>
  <c r="GX722" i="1"/>
  <c r="BV723" i="1"/>
  <c r="EU725" i="1"/>
  <c r="EV725" i="1" s="1"/>
  <c r="AG729" i="1"/>
  <c r="BY730" i="1"/>
  <c r="EX730" i="1" s="1"/>
  <c r="FF731" i="1"/>
  <c r="EL744" i="1"/>
  <c r="EI744" i="1"/>
  <c r="DL744" i="1"/>
  <c r="DI744" i="1"/>
  <c r="DH744" i="1"/>
  <c r="EQ744" i="1"/>
  <c r="FE744" i="1" s="1"/>
  <c r="DW744" i="1"/>
  <c r="CD747" i="1"/>
  <c r="BY747" i="1"/>
  <c r="AG747" i="1"/>
  <c r="DG747" i="1"/>
  <c r="BT747" i="1"/>
  <c r="BS747" i="1"/>
  <c r="ES747" i="1"/>
  <c r="GE710" i="1"/>
  <c r="BZ712" i="1"/>
  <c r="CI719" i="1"/>
  <c r="CD720" i="1"/>
  <c r="GT724" i="1"/>
  <c r="GV724" i="1" s="1"/>
  <c r="HW724" i="1"/>
  <c r="EW728" i="1"/>
  <c r="FF730" i="1"/>
  <c r="GX731" i="1"/>
  <c r="GD731" i="1"/>
  <c r="CT733" i="1"/>
  <c r="CI733" i="1"/>
  <c r="CF733" i="1"/>
  <c r="CE733" i="1"/>
  <c r="DW733" i="1"/>
  <c r="DL733" i="1"/>
  <c r="BW735" i="1"/>
  <c r="BX735" i="1" s="1"/>
  <c r="BV735" i="1"/>
  <c r="BU735" i="1"/>
  <c r="HU735" i="1"/>
  <c r="BT735" i="1"/>
  <c r="BS735" i="1"/>
  <c r="BB706" i="1"/>
  <c r="ES706" i="1"/>
  <c r="EU706" i="1" s="1"/>
  <c r="EV706" i="1" s="1"/>
  <c r="BV710" i="1"/>
  <c r="CA712" i="1"/>
  <c r="FD712" i="1" s="1"/>
  <c r="EK712" i="1"/>
  <c r="FA712" i="1" s="1"/>
  <c r="GD712" i="1"/>
  <c r="AI714" i="1"/>
  <c r="AH714" i="1" s="1"/>
  <c r="BU715" i="1"/>
  <c r="BS717" i="1"/>
  <c r="AI721" i="1"/>
  <c r="AH721" i="1" s="1"/>
  <c r="AG721" i="1"/>
  <c r="BT721" i="1"/>
  <c r="DG721" i="1"/>
  <c r="CE721" i="1"/>
  <c r="ES721" i="1"/>
  <c r="GT721" i="1"/>
  <c r="EY722" i="1"/>
  <c r="GD723" i="1"/>
  <c r="BS724" i="1"/>
  <c r="FE727" i="1"/>
  <c r="FM733" i="1"/>
  <c r="EX743" i="1"/>
  <c r="AG748" i="1"/>
  <c r="DG748" i="1"/>
  <c r="CD748" i="1"/>
  <c r="AI748" i="1"/>
  <c r="AH748" i="1" s="1"/>
  <c r="EM755" i="1"/>
  <c r="EW755" i="1" s="1"/>
  <c r="EJ755" i="1"/>
  <c r="DW755" i="1"/>
  <c r="DH755" i="1"/>
  <c r="DL755" i="1"/>
  <c r="DI755" i="1"/>
  <c r="ET706" i="1"/>
  <c r="ES713" i="1"/>
  <c r="EU713" i="1" s="1"/>
  <c r="EV713" i="1" s="1"/>
  <c r="BT717" i="1"/>
  <c r="CF721" i="1"/>
  <c r="BT724" i="1"/>
  <c r="BV729" i="1"/>
  <c r="GT735" i="1"/>
  <c r="GV735" i="1" s="1"/>
  <c r="HW735" i="1"/>
  <c r="DL742" i="1"/>
  <c r="DI742" i="1"/>
  <c r="DH742" i="1"/>
  <c r="DW742" i="1"/>
  <c r="GE761" i="1"/>
  <c r="GD761" i="1"/>
  <c r="CE705" i="1"/>
  <c r="AG708" i="1"/>
  <c r="EY708" i="1"/>
  <c r="AG710" i="1"/>
  <c r="GF712" i="1"/>
  <c r="HU712" i="1"/>
  <c r="DG713" i="1"/>
  <c r="BU717" i="1"/>
  <c r="DG719" i="1"/>
  <c r="CI721" i="1"/>
  <c r="GX721" i="1"/>
  <c r="BT722" i="1"/>
  <c r="BV724" i="1"/>
  <c r="HU724" i="1"/>
  <c r="GP725" i="1"/>
  <c r="CF726" i="1"/>
  <c r="CE726" i="1"/>
  <c r="BY727" i="1"/>
  <c r="GX727" i="1"/>
  <c r="AS729" i="1"/>
  <c r="BW729" i="1" s="1"/>
  <c r="BX729" i="1" s="1"/>
  <c r="GX730" i="1"/>
  <c r="GD730" i="1"/>
  <c r="FP733" i="1"/>
  <c r="BV717" i="1"/>
  <c r="FA717" i="1" s="1"/>
  <c r="GE717" i="1"/>
  <c r="BS719" i="1"/>
  <c r="ES720" i="1"/>
  <c r="EK721" i="1"/>
  <c r="FA721" i="1" s="1"/>
  <c r="GE721" i="1"/>
  <c r="GD706" i="1"/>
  <c r="AI708" i="1"/>
  <c r="AH708" i="1" s="1"/>
  <c r="EK708" i="1"/>
  <c r="FA708" i="1" s="1"/>
  <c r="FE710" i="1"/>
  <c r="BS713" i="1"/>
  <c r="BW717" i="1"/>
  <c r="BX717" i="1" s="1"/>
  <c r="DH718" i="1"/>
  <c r="BB720" i="1"/>
  <c r="ET720" i="1"/>
  <c r="DW746" i="1"/>
  <c r="DL746" i="1"/>
  <c r="DI746" i="1"/>
  <c r="DH746" i="1"/>
  <c r="CT725" i="1"/>
  <c r="CF725" i="1"/>
  <c r="BS728" i="1"/>
  <c r="EY734" i="1"/>
  <c r="GF738" i="1"/>
  <c r="FR738" i="1"/>
  <c r="GK738" i="1"/>
  <c r="GY738" i="1" s="1"/>
  <c r="FP738" i="1"/>
  <c r="BY738" i="1"/>
  <c r="EX738" i="1" s="1"/>
  <c r="FM738" i="1"/>
  <c r="FK738" i="1"/>
  <c r="EP745" i="1"/>
  <c r="EO745" i="1"/>
  <c r="EN745" i="1"/>
  <c r="EM745" i="1"/>
  <c r="EJ745" i="1"/>
  <c r="EZ745" i="1" s="1"/>
  <c r="DW745" i="1"/>
  <c r="DL745" i="1"/>
  <c r="DI745" i="1"/>
  <c r="DH745" i="1"/>
  <c r="EQ745" i="1"/>
  <c r="FE745" i="1" s="1"/>
  <c r="HU721" i="1"/>
  <c r="BT726" i="1"/>
  <c r="ET726" i="1"/>
  <c r="BU730" i="1"/>
  <c r="EZ730" i="1" s="1"/>
  <c r="DW730" i="1"/>
  <c r="BU731" i="1"/>
  <c r="EZ731" i="1" s="1"/>
  <c r="DW731" i="1"/>
  <c r="BU732" i="1"/>
  <c r="GD732" i="1"/>
  <c r="EK736" i="1"/>
  <c r="FA736" i="1" s="1"/>
  <c r="BU738" i="1"/>
  <c r="EZ738" i="1" s="1"/>
  <c r="GT738" i="1"/>
  <c r="GV738" i="1" s="1"/>
  <c r="GX739" i="1"/>
  <c r="BW740" i="1"/>
  <c r="BX740" i="1" s="1"/>
  <c r="GE740" i="1"/>
  <c r="FA742" i="1"/>
  <c r="EI743" i="1"/>
  <c r="AJ744" i="1"/>
  <c r="AK744" i="1" s="1"/>
  <c r="G744" i="1"/>
  <c r="H744" i="1" s="1"/>
  <c r="BZ747" i="1"/>
  <c r="BW749" i="1"/>
  <c r="BX749" i="1" s="1"/>
  <c r="GX749" i="1"/>
  <c r="GT749" i="1"/>
  <c r="GV749" i="1" s="1"/>
  <c r="HW749" i="1"/>
  <c r="BV733" i="1"/>
  <c r="AJ742" i="1"/>
  <c r="AK742" i="1" s="1"/>
  <c r="G742" i="1"/>
  <c r="H742" i="1" s="1"/>
  <c r="HW742" i="1"/>
  <c r="GX742" i="1"/>
  <c r="AI744" i="1"/>
  <c r="AH744" i="1" s="1"/>
  <c r="AJ745" i="1"/>
  <c r="AK745" i="1" s="1"/>
  <c r="G745" i="1"/>
  <c r="H745" i="1" s="1"/>
  <c r="CD746" i="1"/>
  <c r="EP746" i="1" s="1"/>
  <c r="AG746" i="1"/>
  <c r="BT746" i="1"/>
  <c r="BS746" i="1"/>
  <c r="ET746" i="1"/>
  <c r="GX759" i="1"/>
  <c r="GD759" i="1"/>
  <c r="AB419" i="2"/>
  <c r="AT419" i="2"/>
  <c r="AU419" i="2" s="1"/>
  <c r="ET721" i="1"/>
  <c r="BV726" i="1"/>
  <c r="BB727" i="1"/>
  <c r="BW730" i="1"/>
  <c r="BX730" i="1" s="1"/>
  <c r="EI730" i="1"/>
  <c r="BW731" i="1"/>
  <c r="BX731" i="1" s="1"/>
  <c r="EI731" i="1"/>
  <c r="BW732" i="1"/>
  <c r="BX732" i="1" s="1"/>
  <c r="AG733" i="1"/>
  <c r="HW736" i="1"/>
  <c r="AI742" i="1"/>
  <c r="AH742" i="1" s="1"/>
  <c r="AI745" i="1"/>
  <c r="AH745" i="1" s="1"/>
  <c r="EK745" i="1"/>
  <c r="ES746" i="1"/>
  <c r="GE756" i="1"/>
  <c r="CA763" i="1"/>
  <c r="AT372" i="2"/>
  <c r="AU372" i="2" s="1"/>
  <c r="AB372" i="2"/>
  <c r="FA732" i="1"/>
  <c r="AJ741" i="1"/>
  <c r="AK741" i="1" s="1"/>
  <c r="CD744" i="1"/>
  <c r="EN744" i="1" s="1"/>
  <c r="AG744" i="1"/>
  <c r="BT744" i="1"/>
  <c r="BS744" i="1"/>
  <c r="BY744" i="1" s="1"/>
  <c r="ET744" i="1"/>
  <c r="BY746" i="1"/>
  <c r="BW748" i="1"/>
  <c r="BX748" i="1" s="1"/>
  <c r="GX748" i="1"/>
  <c r="GT748" i="1"/>
  <c r="GV748" i="1" s="1"/>
  <c r="HW748" i="1"/>
  <c r="AJ754" i="1"/>
  <c r="AK754" i="1" s="1"/>
  <c r="CD755" i="1"/>
  <c r="EQ755" i="1" s="1"/>
  <c r="AG755" i="1"/>
  <c r="BS755" i="1"/>
  <c r="AT368" i="2"/>
  <c r="AU368" i="2" s="1"/>
  <c r="AB368" i="2"/>
  <c r="CE736" i="1"/>
  <c r="CD742" i="1"/>
  <c r="AG742" i="1"/>
  <c r="BT742" i="1"/>
  <c r="BS742" i="1"/>
  <c r="FM743" i="1"/>
  <c r="GK743" i="1"/>
  <c r="GY743" i="1" s="1"/>
  <c r="FK743" i="1"/>
  <c r="GF743" i="1"/>
  <c r="GR743" i="1"/>
  <c r="CD745" i="1"/>
  <c r="EI745" i="1" s="1"/>
  <c r="AG745" i="1"/>
  <c r="BT745" i="1"/>
  <c r="BS745" i="1"/>
  <c r="ET745" i="1"/>
  <c r="AJ753" i="1"/>
  <c r="AK753" i="1" s="1"/>
  <c r="GE759" i="1"/>
  <c r="FA759" i="1"/>
  <c r="EU763" i="1"/>
  <c r="EV763" i="1" s="1"/>
  <c r="AI724" i="1"/>
  <c r="AH724" i="1" s="1"/>
  <c r="AI726" i="1"/>
  <c r="AH726" i="1" s="1"/>
  <c r="BY726" i="1"/>
  <c r="BS727" i="1"/>
  <c r="EL730" i="1"/>
  <c r="EL731" i="1"/>
  <c r="GT732" i="1"/>
  <c r="AF735" i="1"/>
  <c r="BY735" i="1" s="1"/>
  <c r="BB736" i="1"/>
  <c r="CF736" i="1"/>
  <c r="HU736" i="1"/>
  <c r="ES737" i="1"/>
  <c r="GX737" i="1"/>
  <c r="CD738" i="1"/>
  <c r="AF741" i="1"/>
  <c r="ES744" i="1"/>
  <c r="ES745" i="1"/>
  <c r="GX747" i="1"/>
  <c r="GT747" i="1"/>
  <c r="GV747" i="1" s="1"/>
  <c r="HW747" i="1"/>
  <c r="AJ752" i="1"/>
  <c r="AK752" i="1" s="1"/>
  <c r="AF754" i="1"/>
  <c r="CT767" i="1"/>
  <c r="CF767" i="1"/>
  <c r="CE767" i="1"/>
  <c r="BS725" i="1"/>
  <c r="BZ726" i="1"/>
  <c r="BT727" i="1"/>
  <c r="EM730" i="1"/>
  <c r="EM731" i="1"/>
  <c r="EW731" i="1" s="1"/>
  <c r="CA733" i="1"/>
  <c r="EK733" i="1"/>
  <c r="GD733" i="1"/>
  <c r="HU739" i="1"/>
  <c r="GE742" i="1"/>
  <c r="BY745" i="1"/>
  <c r="EX745" i="1" s="1"/>
  <c r="AJ751" i="1"/>
  <c r="AK751" i="1" s="1"/>
  <c r="AI751" i="1"/>
  <c r="AH751" i="1" s="1"/>
  <c r="AF753" i="1"/>
  <c r="DL758" i="1"/>
  <c r="DI758" i="1"/>
  <c r="DH758" i="1"/>
  <c r="DW758" i="1"/>
  <c r="GB759" i="1"/>
  <c r="EZ759" i="1"/>
  <c r="EY759" i="1"/>
  <c r="GC759" i="1"/>
  <c r="BT723" i="1"/>
  <c r="CE724" i="1"/>
  <c r="BT725" i="1"/>
  <c r="CA726" i="1"/>
  <c r="FD726" i="1" s="1"/>
  <c r="BU727" i="1"/>
  <c r="GT727" i="1"/>
  <c r="ES728" i="1"/>
  <c r="CE730" i="1"/>
  <c r="EN730" i="1"/>
  <c r="CE731" i="1"/>
  <c r="EN731" i="1"/>
  <c r="CE732" i="1"/>
  <c r="GE738" i="1"/>
  <c r="HU738" i="1"/>
  <c r="BB739" i="1"/>
  <c r="EY740" i="1"/>
  <c r="AG750" i="1"/>
  <c r="DG750" i="1"/>
  <c r="CD750" i="1"/>
  <c r="AF752" i="1"/>
  <c r="BW754" i="1"/>
  <c r="BX754" i="1" s="1"/>
  <c r="CF724" i="1"/>
  <c r="BV727" i="1"/>
  <c r="CF730" i="1"/>
  <c r="EO730" i="1"/>
  <c r="CF731" i="1"/>
  <c r="EO731" i="1"/>
  <c r="CF732" i="1"/>
  <c r="AI735" i="1"/>
  <c r="AH735" i="1" s="1"/>
  <c r="ES736" i="1"/>
  <c r="EU736" i="1" s="1"/>
  <c r="EV736" i="1" s="1"/>
  <c r="BZ743" i="1"/>
  <c r="EK750" i="1"/>
  <c r="BS751" i="1"/>
  <c r="ES751" i="1"/>
  <c r="EU751" i="1" s="1"/>
  <c r="EV751" i="1" s="1"/>
  <c r="DG751" i="1"/>
  <c r="CD751" i="1"/>
  <c r="BY751" i="1"/>
  <c r="AG751" i="1"/>
  <c r="AT348" i="2"/>
  <c r="AU348" i="2" s="1"/>
  <c r="AB348" i="2"/>
  <c r="EY725" i="1"/>
  <c r="BW727" i="1"/>
  <c r="BX727" i="1" s="1"/>
  <c r="BS729" i="1"/>
  <c r="ET729" i="1"/>
  <c r="EP730" i="1"/>
  <c r="EP731" i="1"/>
  <c r="BS736" i="1"/>
  <c r="ET736" i="1"/>
  <c r="GP739" i="1"/>
  <c r="FP743" i="1"/>
  <c r="BV746" i="1"/>
  <c r="FE733" i="1"/>
  <c r="BT736" i="1"/>
  <c r="BV738" i="1"/>
  <c r="BT738" i="1"/>
  <c r="ES738" i="1"/>
  <c r="FF739" i="1"/>
  <c r="GD740" i="1"/>
  <c r="GX740" i="1"/>
  <c r="GP740" i="1"/>
  <c r="GP742" i="1"/>
  <c r="FR743" i="1"/>
  <c r="AG749" i="1"/>
  <c r="DG749" i="1"/>
  <c r="CD749" i="1"/>
  <c r="FB758" i="1"/>
  <c r="BB732" i="1"/>
  <c r="ES732" i="1"/>
  <c r="EU732" i="1" s="1"/>
  <c r="EV732" i="1" s="1"/>
  <c r="BU736" i="1"/>
  <c r="BB738" i="1"/>
  <c r="EY739" i="1"/>
  <c r="AF740" i="1"/>
  <c r="CD743" i="1"/>
  <c r="AG743" i="1"/>
  <c r="BV744" i="1"/>
  <c r="AJ747" i="1"/>
  <c r="AK747" i="1" s="1"/>
  <c r="G747" i="1"/>
  <c r="H747" i="1" s="1"/>
  <c r="ET751" i="1"/>
  <c r="BV742" i="1"/>
  <c r="ES742" i="1"/>
  <c r="EQ743" i="1"/>
  <c r="FE743" i="1" s="1"/>
  <c r="EP743" i="1"/>
  <c r="EO743" i="1"/>
  <c r="EM743" i="1"/>
  <c r="EW743" i="1" s="1"/>
  <c r="DW743" i="1"/>
  <c r="DL743" i="1"/>
  <c r="BV745" i="1"/>
  <c r="AI747" i="1"/>
  <c r="AH747" i="1" s="1"/>
  <c r="BV743" i="1"/>
  <c r="GE758" i="1"/>
  <c r="FA758" i="1"/>
  <c r="AJ761" i="1"/>
  <c r="AK761" i="1" s="1"/>
  <c r="AI761" i="1"/>
  <c r="AH761" i="1" s="1"/>
  <c r="AF761" i="1"/>
  <c r="BW761" i="1" s="1"/>
  <c r="BX761" i="1" s="1"/>
  <c r="GE762" i="1"/>
  <c r="FA762" i="1"/>
  <c r="AA383" i="2"/>
  <c r="Z383" i="2"/>
  <c r="AW383" i="2" s="1"/>
  <c r="BW743" i="1"/>
  <c r="BX743" i="1" s="1"/>
  <c r="HU748" i="1"/>
  <c r="HU749" i="1"/>
  <c r="BY755" i="1"/>
  <c r="BW755" i="1"/>
  <c r="BX755" i="1" s="1"/>
  <c r="BU755" i="1"/>
  <c r="ET755" i="1"/>
  <c r="HU756" i="1"/>
  <c r="BU756" i="1"/>
  <c r="GX758" i="1"/>
  <c r="DL762" i="1"/>
  <c r="DI762" i="1"/>
  <c r="DH762" i="1"/>
  <c r="CT766" i="1"/>
  <c r="CF766" i="1"/>
  <c r="CE766" i="1"/>
  <c r="AA361" i="2"/>
  <c r="Z361" i="2"/>
  <c r="AB462" i="2"/>
  <c r="AT462" i="2"/>
  <c r="AU462" i="2" s="1"/>
  <c r="BB755" i="1"/>
  <c r="BB756" i="1"/>
  <c r="GD756" i="1"/>
  <c r="GX756" i="1"/>
  <c r="AJ758" i="1"/>
  <c r="AK758" i="1" s="1"/>
  <c r="HW758" i="1"/>
  <c r="GP760" i="1"/>
  <c r="DW762" i="1"/>
  <c r="GD762" i="1"/>
  <c r="GX762" i="1"/>
  <c r="AT365" i="2"/>
  <c r="AU365" i="2" s="1"/>
  <c r="AB365" i="2"/>
  <c r="AT373" i="2"/>
  <c r="AU373" i="2" s="1"/>
  <c r="AB373" i="2"/>
  <c r="FF757" i="1"/>
  <c r="FE757" i="1"/>
  <c r="CT765" i="1"/>
  <c r="CF765" i="1"/>
  <c r="CE765" i="1"/>
  <c r="AA367" i="2"/>
  <c r="Z367" i="2"/>
  <c r="CD758" i="1"/>
  <c r="AG758" i="1"/>
  <c r="BS758" i="1"/>
  <c r="BY758" i="1" s="1"/>
  <c r="HU761" i="1"/>
  <c r="BV761" i="1"/>
  <c r="FA761" i="1" s="1"/>
  <c r="BU761" i="1"/>
  <c r="EZ761" i="1" s="1"/>
  <c r="ET761" i="1"/>
  <c r="AW361" i="2"/>
  <c r="Z371" i="2"/>
  <c r="AW371" i="2" s="1"/>
  <c r="AA371" i="2"/>
  <c r="BS741" i="1"/>
  <c r="BW742" i="1"/>
  <c r="BX742" i="1" s="1"/>
  <c r="CA743" i="1"/>
  <c r="BW744" i="1"/>
  <c r="BX744" i="1" s="1"/>
  <c r="BW745" i="1"/>
  <c r="BX745" i="1" s="1"/>
  <c r="BW746" i="1"/>
  <c r="BX746" i="1" s="1"/>
  <c r="BV747" i="1"/>
  <c r="ET747" i="1"/>
  <c r="HU750" i="1"/>
  <c r="HU755" i="1"/>
  <c r="GP759" i="1"/>
  <c r="GE760" i="1"/>
  <c r="BB761" i="1"/>
  <c r="CF762" i="1"/>
  <c r="CE762" i="1"/>
  <c r="CT764" i="1"/>
  <c r="CF764" i="1"/>
  <c r="CE764" i="1"/>
  <c r="AT505" i="2"/>
  <c r="AU505" i="2" s="1"/>
  <c r="AB505" i="2"/>
  <c r="ES748" i="1"/>
  <c r="ES749" i="1"/>
  <c r="FB759" i="1"/>
  <c r="GX767" i="1"/>
  <c r="GT767" i="1"/>
  <c r="GV767" i="1" s="1"/>
  <c r="HW767" i="1"/>
  <c r="AW367" i="2"/>
  <c r="AF739" i="1"/>
  <c r="AI739" i="1" s="1"/>
  <c r="AH739" i="1" s="1"/>
  <c r="BU741" i="1"/>
  <c r="ET748" i="1"/>
  <c r="ET749" i="1"/>
  <c r="HW750" i="1"/>
  <c r="HW751" i="1"/>
  <c r="HW752" i="1"/>
  <c r="HW753" i="1"/>
  <c r="BB754" i="1"/>
  <c r="ET754" i="1"/>
  <c r="BT755" i="1"/>
  <c r="BW759" i="1"/>
  <c r="BX759" i="1" s="1"/>
  <c r="FF761" i="1"/>
  <c r="FE761" i="1"/>
  <c r="AB345" i="2"/>
  <c r="AT390" i="2"/>
  <c r="AU390" i="2" s="1"/>
  <c r="AB390" i="2"/>
  <c r="FE742" i="1"/>
  <c r="BS748" i="1"/>
  <c r="BS749" i="1"/>
  <c r="BY749" i="1" s="1"/>
  <c r="BS750" i="1"/>
  <c r="CA750" i="1" s="1"/>
  <c r="ES750" i="1"/>
  <c r="BV755" i="1"/>
  <c r="AJ763" i="1"/>
  <c r="AK763" i="1" s="1"/>
  <c r="GX766" i="1"/>
  <c r="GT766" i="1"/>
  <c r="GV766" i="1" s="1"/>
  <c r="HW766" i="1"/>
  <c r="EK740" i="1"/>
  <c r="BB743" i="1"/>
  <c r="BT748" i="1"/>
  <c r="BT749" i="1"/>
  <c r="BT750" i="1"/>
  <c r="ET750" i="1"/>
  <c r="ES755" i="1"/>
  <c r="EU759" i="1"/>
  <c r="EV759" i="1" s="1"/>
  <c r="GD760" i="1"/>
  <c r="BT761" i="1"/>
  <c r="FB762" i="1"/>
  <c r="EU762" i="1"/>
  <c r="EV762" i="1" s="1"/>
  <c r="AT351" i="2"/>
  <c r="AU351" i="2" s="1"/>
  <c r="AB351" i="2"/>
  <c r="AT360" i="2"/>
  <c r="AU360" i="2" s="1"/>
  <c r="AB360" i="2"/>
  <c r="HU741" i="1"/>
  <c r="BU748" i="1"/>
  <c r="BU749" i="1"/>
  <c r="BU750" i="1"/>
  <c r="AJ757" i="1"/>
  <c r="AK757" i="1" s="1"/>
  <c r="AF757" i="1"/>
  <c r="BT757" i="1" s="1"/>
  <c r="AJ759" i="1"/>
  <c r="AK759" i="1" s="1"/>
  <c r="DW759" i="1"/>
  <c r="DL759" i="1"/>
  <c r="CE763" i="1"/>
  <c r="CT763" i="1"/>
  <c r="GX765" i="1"/>
  <c r="GT765" i="1"/>
  <c r="GV765" i="1" s="1"/>
  <c r="HW765" i="1"/>
  <c r="AB435" i="2"/>
  <c r="AT435" i="2"/>
  <c r="AU435" i="2" s="1"/>
  <c r="BV748" i="1"/>
  <c r="BV749" i="1"/>
  <c r="BV750" i="1"/>
  <c r="AI755" i="1"/>
  <c r="AH755" i="1" s="1"/>
  <c r="GE757" i="1"/>
  <c r="GD757" i="1"/>
  <c r="DH759" i="1"/>
  <c r="AT433" i="2"/>
  <c r="AU433" i="2" s="1"/>
  <c r="AB433" i="2"/>
  <c r="AB478" i="2"/>
  <c r="AT478" i="2"/>
  <c r="AU478" i="2" s="1"/>
  <c r="AF756" i="1"/>
  <c r="ET756" i="1" s="1"/>
  <c r="ES758" i="1"/>
  <c r="EU758" i="1" s="1"/>
  <c r="EV758" i="1" s="1"/>
  <c r="CD759" i="1"/>
  <c r="BY759" i="1"/>
  <c r="BT759" i="1"/>
  <c r="DI759" i="1"/>
  <c r="EZ762" i="1"/>
  <c r="EY762" i="1"/>
  <c r="GP762" i="1"/>
  <c r="GX764" i="1"/>
  <c r="GT764" i="1"/>
  <c r="GV764" i="1" s="1"/>
  <c r="HW764" i="1"/>
  <c r="AT335" i="2"/>
  <c r="AU335" i="2" s="1"/>
  <c r="AB335" i="2"/>
  <c r="AT370" i="2"/>
  <c r="AU370" i="2" s="1"/>
  <c r="AB370" i="2"/>
  <c r="GT758" i="1"/>
  <c r="GV758" i="1" s="1"/>
  <c r="BS759" i="1"/>
  <c r="BT760" i="1"/>
  <c r="GT762" i="1"/>
  <c r="GV762" i="1" s="1"/>
  <c r="HU763" i="1"/>
  <c r="HU764" i="1"/>
  <c r="HU765" i="1"/>
  <c r="HU766" i="1"/>
  <c r="HU767" i="1"/>
  <c r="AT374" i="2"/>
  <c r="AU374" i="2" s="1"/>
  <c r="AB374" i="2"/>
  <c r="AW505" i="2"/>
  <c r="BS762" i="1"/>
  <c r="BS763" i="1"/>
  <c r="BY763" i="1" s="1"/>
  <c r="AT417" i="2"/>
  <c r="AU417" i="2" s="1"/>
  <c r="AB417" i="2"/>
  <c r="AS438" i="2"/>
  <c r="AA438" i="2"/>
  <c r="AB466" i="2"/>
  <c r="AW476" i="2"/>
  <c r="AT664" i="2"/>
  <c r="AU664" i="2" s="1"/>
  <c r="AB664" i="2"/>
  <c r="X684" i="2"/>
  <c r="AS684" i="2"/>
  <c r="Z684" i="2"/>
  <c r="Y684" i="2" s="1"/>
  <c r="AV684" i="2" s="1"/>
  <c r="BT758" i="1"/>
  <c r="AF760" i="1"/>
  <c r="BV760" i="1"/>
  <c r="BT762" i="1"/>
  <c r="BT763" i="1"/>
  <c r="DG763" i="1"/>
  <c r="AB362" i="2"/>
  <c r="AW376" i="2"/>
  <c r="AA393" i="2"/>
  <c r="Z393" i="2"/>
  <c r="AW393" i="2" s="1"/>
  <c r="AW412" i="2"/>
  <c r="AS422" i="2"/>
  <c r="AA422" i="2"/>
  <c r="X438" i="2"/>
  <c r="AB445" i="2"/>
  <c r="X486" i="2"/>
  <c r="AW494" i="2"/>
  <c r="ES763" i="1"/>
  <c r="AT471" i="2"/>
  <c r="AU471" i="2" s="1"/>
  <c r="AB471" i="2"/>
  <c r="AG763" i="1"/>
  <c r="ET763" i="1"/>
  <c r="AB331" i="2"/>
  <c r="AB347" i="2"/>
  <c r="AB450" i="2"/>
  <c r="EY757" i="1"/>
  <c r="BW758" i="1"/>
  <c r="BX758" i="1" s="1"/>
  <c r="EY761" i="1"/>
  <c r="AG762" i="1"/>
  <c r="BW762" i="1"/>
  <c r="BX762" i="1" s="1"/>
  <c r="BW763" i="1"/>
  <c r="BX763" i="1" s="1"/>
  <c r="DG764" i="1"/>
  <c r="ES764" i="1"/>
  <c r="EU764" i="1" s="1"/>
  <c r="EV764" i="1" s="1"/>
  <c r="DG765" i="1"/>
  <c r="ES765" i="1"/>
  <c r="EU765" i="1" s="1"/>
  <c r="EV765" i="1" s="1"/>
  <c r="DG766" i="1"/>
  <c r="ES766" i="1"/>
  <c r="EU766" i="1" s="1"/>
  <c r="EV766" i="1" s="1"/>
  <c r="DG767" i="1"/>
  <c r="ES767" i="1"/>
  <c r="EU767" i="1" s="1"/>
  <c r="EV767" i="1" s="1"/>
  <c r="AB334" i="2"/>
  <c r="AB350" i="2"/>
  <c r="AA366" i="2"/>
  <c r="AW380" i="2"/>
  <c r="AA382" i="2"/>
  <c r="Z382" i="2"/>
  <c r="AW382" i="2" s="1"/>
  <c r="AT391" i="2"/>
  <c r="AU391" i="2" s="1"/>
  <c r="AB391" i="2"/>
  <c r="AT407" i="2"/>
  <c r="AU407" i="2" s="1"/>
  <c r="AB407" i="2"/>
  <c r="AS443" i="2"/>
  <c r="AA443" i="2"/>
  <c r="X443" i="2"/>
  <c r="AT455" i="2"/>
  <c r="AU455" i="2" s="1"/>
  <c r="AB455" i="2"/>
  <c r="AB482" i="2"/>
  <c r="AW510" i="2"/>
  <c r="X518" i="2"/>
  <c r="AI759" i="1"/>
  <c r="AH759" i="1" s="1"/>
  <c r="GX760" i="1"/>
  <c r="AI763" i="1"/>
  <c r="AH763" i="1" s="1"/>
  <c r="ET764" i="1"/>
  <c r="ET765" i="1"/>
  <c r="ET766" i="1"/>
  <c r="ET767" i="1"/>
  <c r="AA377" i="2"/>
  <c r="Z377" i="2"/>
  <c r="AW377" i="2" s="1"/>
  <c r="AT389" i="2"/>
  <c r="AU389" i="2" s="1"/>
  <c r="AB389" i="2"/>
  <c r="AW407" i="2"/>
  <c r="AS427" i="2"/>
  <c r="AA427" i="2"/>
  <c r="X427" i="2"/>
  <c r="AW455" i="2"/>
  <c r="AT465" i="2"/>
  <c r="AU465" i="2" s="1"/>
  <c r="AB465" i="2"/>
  <c r="Y640" i="2"/>
  <c r="AV640" i="2" s="1"/>
  <c r="AW640" i="2"/>
  <c r="AR640" i="2" s="1"/>
  <c r="AI758" i="1"/>
  <c r="AH758" i="1" s="1"/>
  <c r="AI762" i="1"/>
  <c r="AH762" i="1" s="1"/>
  <c r="BY762" i="1"/>
  <c r="BS764" i="1"/>
  <c r="BS765" i="1"/>
  <c r="BS766" i="1"/>
  <c r="BS767" i="1"/>
  <c r="AB324" i="2"/>
  <c r="AB340" i="2"/>
  <c r="AB356" i="2"/>
  <c r="Z365" i="2"/>
  <c r="Z370" i="2"/>
  <c r="AW370" i="2" s="1"/>
  <c r="Z373" i="2"/>
  <c r="AT380" i="2"/>
  <c r="AU380" i="2" s="1"/>
  <c r="AB413" i="2"/>
  <c r="AB472" i="2"/>
  <c r="AT472" i="2"/>
  <c r="AU472" i="2" s="1"/>
  <c r="AS493" i="2"/>
  <c r="X493" i="2"/>
  <c r="AT550" i="2"/>
  <c r="AU550" i="2" s="1"/>
  <c r="AB550" i="2"/>
  <c r="BT764" i="1"/>
  <c r="BT765" i="1"/>
  <c r="BT766" i="1"/>
  <c r="BT767" i="1"/>
  <c r="AT387" i="2"/>
  <c r="AU387" i="2" s="1"/>
  <c r="AT401" i="2"/>
  <c r="AU401" i="2" s="1"/>
  <c r="AB401" i="2"/>
  <c r="AS475" i="2"/>
  <c r="AA475" i="2"/>
  <c r="X475" i="2"/>
  <c r="BU764" i="1"/>
  <c r="BU765" i="1"/>
  <c r="BU766" i="1"/>
  <c r="BU767" i="1"/>
  <c r="AB330" i="2"/>
  <c r="AB346" i="2"/>
  <c r="AW373" i="2"/>
  <c r="AB375" i="2"/>
  <c r="AA384" i="2"/>
  <c r="AB395" i="2"/>
  <c r="AB408" i="2"/>
  <c r="AT408" i="2"/>
  <c r="AU408" i="2" s="1"/>
  <c r="AB434" i="2"/>
  <c r="AB456" i="2"/>
  <c r="AT456" i="2"/>
  <c r="AU456" i="2" s="1"/>
  <c r="AB500" i="2"/>
  <c r="AS411" i="2"/>
  <c r="AA411" i="2"/>
  <c r="X411" i="2"/>
  <c r="AT439" i="2"/>
  <c r="AU439" i="2" s="1"/>
  <c r="AB439" i="2"/>
  <c r="AT449" i="2"/>
  <c r="AU449" i="2" s="1"/>
  <c r="AB449" i="2"/>
  <c r="AS470" i="2"/>
  <c r="AA470" i="2"/>
  <c r="AS509" i="2"/>
  <c r="X509" i="2"/>
  <c r="AT522" i="2"/>
  <c r="AU522" i="2" s="1"/>
  <c r="AB522" i="2"/>
  <c r="BB760" i="1"/>
  <c r="Z369" i="2"/>
  <c r="AB379" i="2"/>
  <c r="AW384" i="2"/>
  <c r="AT388" i="2"/>
  <c r="AU388" i="2" s="1"/>
  <c r="AB388" i="2"/>
  <c r="AB418" i="2"/>
  <c r="AT423" i="2"/>
  <c r="AU423" i="2" s="1"/>
  <c r="AB423" i="2"/>
  <c r="AW439" i="2"/>
  <c r="AS459" i="2"/>
  <c r="AA459" i="2"/>
  <c r="X459" i="2"/>
  <c r="AT467" i="2"/>
  <c r="AU467" i="2" s="1"/>
  <c r="X470" i="2"/>
  <c r="AT487" i="2"/>
  <c r="AU487" i="2" s="1"/>
  <c r="AB487" i="2"/>
  <c r="AW379" i="2"/>
  <c r="AT403" i="2"/>
  <c r="AU403" i="2" s="1"/>
  <c r="AS406" i="2"/>
  <c r="AA406" i="2"/>
  <c r="AW423" i="2"/>
  <c r="AS454" i="2"/>
  <c r="AA454" i="2"/>
  <c r="AW487" i="2"/>
  <c r="AT516" i="2"/>
  <c r="AU516" i="2" s="1"/>
  <c r="AB516" i="2"/>
  <c r="AS527" i="2"/>
  <c r="X527" i="2"/>
  <c r="AW550" i="2"/>
  <c r="AS586" i="2"/>
  <c r="Z586" i="2"/>
  <c r="Y586" i="2" s="1"/>
  <c r="AV586" i="2" s="1"/>
  <c r="X586" i="2"/>
  <c r="X597" i="2"/>
  <c r="AS597" i="2"/>
  <c r="Z597" i="2"/>
  <c r="Y597" i="2" s="1"/>
  <c r="AV597" i="2" s="1"/>
  <c r="X608" i="2"/>
  <c r="AS608" i="2"/>
  <c r="Z608" i="2"/>
  <c r="Y608" i="2" s="1"/>
  <c r="AV608" i="2" s="1"/>
  <c r="AB636" i="2"/>
  <c r="AT636" i="2"/>
  <c r="AU636" i="2" s="1"/>
  <c r="AR636" i="2"/>
  <c r="X708" i="2"/>
  <c r="AS708" i="2"/>
  <c r="Z708" i="2"/>
  <c r="Y708" i="2" s="1"/>
  <c r="AV708" i="2" s="1"/>
  <c r="X400" i="2"/>
  <c r="AS402" i="2"/>
  <c r="X416" i="2"/>
  <c r="AS418" i="2"/>
  <c r="X432" i="2"/>
  <c r="AS434" i="2"/>
  <c r="X448" i="2"/>
  <c r="X464" i="2"/>
  <c r="X480" i="2"/>
  <c r="X498" i="2"/>
  <c r="X514" i="2"/>
  <c r="AW522" i="2"/>
  <c r="Y527" i="2"/>
  <c r="AV527" i="2" s="1"/>
  <c r="Y658" i="2"/>
  <c r="AV658" i="2" s="1"/>
  <c r="AW658" i="2"/>
  <c r="AW548" i="2"/>
  <c r="Y548" i="2"/>
  <c r="AV548" i="2" s="1"/>
  <c r="X652" i="2"/>
  <c r="AS652" i="2"/>
  <c r="AT658" i="2"/>
  <c r="AU658" i="2" s="1"/>
  <c r="AR658" i="2"/>
  <c r="AB658" i="2"/>
  <c r="AT667" i="2"/>
  <c r="AU667" i="2" s="1"/>
  <c r="AR667" i="2"/>
  <c r="AW684" i="2"/>
  <c r="AR684" i="2" s="1"/>
  <c r="AW708" i="2"/>
  <c r="AR708" i="2" s="1"/>
  <c r="Y405" i="2"/>
  <c r="AV405" i="2" s="1"/>
  <c r="X410" i="2"/>
  <c r="AS412" i="2"/>
  <c r="X426" i="2"/>
  <c r="AS428" i="2"/>
  <c r="X442" i="2"/>
  <c r="AS444" i="2"/>
  <c r="Y453" i="2"/>
  <c r="AV453" i="2" s="1"/>
  <c r="X458" i="2"/>
  <c r="X474" i="2"/>
  <c r="AB486" i="2"/>
  <c r="X492" i="2"/>
  <c r="AB504" i="2"/>
  <c r="X508" i="2"/>
  <c r="AB518" i="2"/>
  <c r="Y521" i="2"/>
  <c r="AV521" i="2" s="1"/>
  <c r="AB524" i="2"/>
  <c r="AW586" i="2"/>
  <c r="AW597" i="2"/>
  <c r="AW608" i="2"/>
  <c r="AR608" i="2" s="1"/>
  <c r="AT626" i="2"/>
  <c r="AU626" i="2" s="1"/>
  <c r="AR626" i="2"/>
  <c r="Z652" i="2"/>
  <c r="Y652" i="2" s="1"/>
  <c r="AV652" i="2" s="1"/>
  <c r="AB667" i="2"/>
  <c r="AS632" i="2"/>
  <c r="Z632" i="2"/>
  <c r="AB400" i="2"/>
  <c r="X404" i="2"/>
  <c r="AB416" i="2"/>
  <c r="X420" i="2"/>
  <c r="AB432" i="2"/>
  <c r="X436" i="2"/>
  <c r="AB448" i="2"/>
  <c r="X452" i="2"/>
  <c r="AB464" i="2"/>
  <c r="X468" i="2"/>
  <c r="AB480" i="2"/>
  <c r="X484" i="2"/>
  <c r="AB498" i="2"/>
  <c r="X502" i="2"/>
  <c r="AB514" i="2"/>
  <c r="X517" i="2"/>
  <c r="AT582" i="2"/>
  <c r="AU582" i="2" s="1"/>
  <c r="AB582" i="2"/>
  <c r="AW606" i="2"/>
  <c r="AR606" i="2" s="1"/>
  <c r="X632" i="2"/>
  <c r="X678" i="2"/>
  <c r="AS678" i="2"/>
  <c r="Z678" i="2"/>
  <c r="AB405" i="2"/>
  <c r="X409" i="2"/>
  <c r="AA410" i="2"/>
  <c r="AB421" i="2"/>
  <c r="X425" i="2"/>
  <c r="AA426" i="2"/>
  <c r="AB437" i="2"/>
  <c r="X441" i="2"/>
  <c r="AA442" i="2"/>
  <c r="AB453" i="2"/>
  <c r="X457" i="2"/>
  <c r="AA458" i="2"/>
  <c r="AB469" i="2"/>
  <c r="X473" i="2"/>
  <c r="AA474" i="2"/>
  <c r="AB485" i="2"/>
  <c r="X491" i="2"/>
  <c r="AB503" i="2"/>
  <c r="X507" i="2"/>
  <c r="Y523" i="2"/>
  <c r="AV523" i="2" s="1"/>
  <c r="X526" i="2"/>
  <c r="Y532" i="2"/>
  <c r="AV532" i="2" s="1"/>
  <c r="AW582" i="2"/>
  <c r="AS681" i="2"/>
  <c r="Z681" i="2"/>
  <c r="Y681" i="2" s="1"/>
  <c r="AV681" i="2" s="1"/>
  <c r="X692" i="2"/>
  <c r="AS692" i="2"/>
  <c r="Z692" i="2"/>
  <c r="Y692" i="2" s="1"/>
  <c r="AV692" i="2" s="1"/>
  <c r="AB378" i="2"/>
  <c r="Z388" i="2"/>
  <c r="AW388" i="2" s="1"/>
  <c r="AA415" i="2"/>
  <c r="X446" i="2"/>
  <c r="AA463" i="2"/>
  <c r="AA479" i="2"/>
  <c r="AT543" i="2"/>
  <c r="AU543" i="2" s="1"/>
  <c r="AB543" i="2"/>
  <c r="AS547" i="2"/>
  <c r="X547" i="2"/>
  <c r="X716" i="2"/>
  <c r="AS716" i="2"/>
  <c r="Z716" i="2"/>
  <c r="Y716" i="2" s="1"/>
  <c r="AV716" i="2" s="1"/>
  <c r="AB399" i="2"/>
  <c r="X403" i="2"/>
  <c r="AA404" i="2"/>
  <c r="X419" i="2"/>
  <c r="AA420" i="2"/>
  <c r="AB431" i="2"/>
  <c r="X435" i="2"/>
  <c r="AA436" i="2"/>
  <c r="AB447" i="2"/>
  <c r="X451" i="2"/>
  <c r="AA452" i="2"/>
  <c r="AA468" i="2"/>
  <c r="AT532" i="2"/>
  <c r="AU532" i="2" s="1"/>
  <c r="AB532" i="2"/>
  <c r="AT609" i="2"/>
  <c r="AU609" i="2" s="1"/>
  <c r="AR609" i="2"/>
  <c r="AB609" i="2"/>
  <c r="AW692" i="2"/>
  <c r="AR692" i="2" s="1"/>
  <c r="X408" i="2"/>
  <c r="AA409" i="2"/>
  <c r="AA425" i="2"/>
  <c r="AA441" i="2"/>
  <c r="X456" i="2"/>
  <c r="AA457" i="2"/>
  <c r="X472" i="2"/>
  <c r="AA473" i="2"/>
  <c r="AB484" i="2"/>
  <c r="AB502" i="2"/>
  <c r="AB517" i="2"/>
  <c r="AB545" i="2"/>
  <c r="AW587" i="2"/>
  <c r="AW716" i="2"/>
  <c r="AR716" i="2" s="1"/>
  <c r="Z387" i="2"/>
  <c r="AW387" i="2" s="1"/>
  <c r="X413" i="2"/>
  <c r="X429" i="2"/>
  <c r="X445" i="2"/>
  <c r="AA446" i="2"/>
  <c r="AW517" i="2"/>
  <c r="AW534" i="2"/>
  <c r="AS538" i="2"/>
  <c r="X538" i="2"/>
  <c r="AS554" i="2"/>
  <c r="X554" i="2"/>
  <c r="AS520" i="2"/>
  <c r="AT523" i="2"/>
  <c r="AU523" i="2" s="1"/>
  <c r="AS534" i="2"/>
  <c r="Y594" i="2"/>
  <c r="AV594" i="2" s="1"/>
  <c r="AW594" i="2"/>
  <c r="AW639" i="2"/>
  <c r="AR639" i="2" s="1"/>
  <c r="X700" i="2"/>
  <c r="AS700" i="2"/>
  <c r="Z700" i="2"/>
  <c r="Y700" i="2" s="1"/>
  <c r="AV700" i="2" s="1"/>
  <c r="AB601" i="2"/>
  <c r="AT566" i="2"/>
  <c r="AU566" i="2" s="1"/>
  <c r="AB566" i="2"/>
  <c r="AS570" i="2"/>
  <c r="X570" i="2"/>
  <c r="Y664" i="2"/>
  <c r="AV664" i="2" s="1"/>
  <c r="AW664" i="2"/>
  <c r="AR664" i="2" s="1"/>
  <c r="AR605" i="2"/>
  <c r="X543" i="2"/>
  <c r="X559" i="2"/>
  <c r="X575" i="2"/>
  <c r="X591" i="2"/>
  <c r="X600" i="2"/>
  <c r="X604" i="2"/>
  <c r="AB605" i="2"/>
  <c r="X612" i="2"/>
  <c r="X625" i="2"/>
  <c r="AB642" i="2"/>
  <c r="X648" i="2"/>
  <c r="AW649" i="2"/>
  <c r="AR649" i="2" s="1"/>
  <c r="AR655" i="2"/>
  <c r="X672" i="2"/>
  <c r="AT678" i="2"/>
  <c r="AU678" i="2" s="1"/>
  <c r="AB678" i="2"/>
  <c r="AR687" i="2"/>
  <c r="X689" i="2"/>
  <c r="AR695" i="2"/>
  <c r="X697" i="2"/>
  <c r="AR703" i="2"/>
  <c r="X705" i="2"/>
  <c r="AR711" i="2"/>
  <c r="X713" i="2"/>
  <c r="AS550" i="2"/>
  <c r="Y575" i="2"/>
  <c r="AV575" i="2" s="1"/>
  <c r="Y604" i="2"/>
  <c r="AV604" i="2" s="1"/>
  <c r="Y612" i="2"/>
  <c r="AR645" i="2"/>
  <c r="Z648" i="2"/>
  <c r="Z666" i="2"/>
  <c r="Z672" i="2"/>
  <c r="AS718" i="2"/>
  <c r="X718" i="2"/>
  <c r="X537" i="2"/>
  <c r="AB549" i="2"/>
  <c r="X553" i="2"/>
  <c r="Y564" i="2"/>
  <c r="AV564" i="2" s="1"/>
  <c r="AB565" i="2"/>
  <c r="X569" i="2"/>
  <c r="Y580" i="2"/>
  <c r="AV580" i="2" s="1"/>
  <c r="Z591" i="2"/>
  <c r="Y596" i="2"/>
  <c r="AV596" i="2" s="1"/>
  <c r="AT672" i="2"/>
  <c r="AU672" i="2" s="1"/>
  <c r="AB672" i="2"/>
  <c r="Z689" i="2"/>
  <c r="Y689" i="2" s="1"/>
  <c r="AV689" i="2" s="1"/>
  <c r="Z697" i="2"/>
  <c r="Y697" i="2" s="1"/>
  <c r="AV697" i="2" s="1"/>
  <c r="Z705" i="2"/>
  <c r="Y705" i="2" s="1"/>
  <c r="AV705" i="2" s="1"/>
  <c r="Z713" i="2"/>
  <c r="Y713" i="2" s="1"/>
  <c r="AV713" i="2" s="1"/>
  <c r="Z718" i="2"/>
  <c r="Y718" i="2" s="1"/>
  <c r="AV718" i="2" s="1"/>
  <c r="AT604" i="2"/>
  <c r="AU604" i="2" s="1"/>
  <c r="AB604" i="2"/>
  <c r="AR612" i="2"/>
  <c r="AB612" i="2"/>
  <c r="AT638" i="2"/>
  <c r="AU638" i="2" s="1"/>
  <c r="AB638" i="2"/>
  <c r="AW645" i="2"/>
  <c r="AW675" i="2"/>
  <c r="AR675" i="2" s="1"/>
  <c r="AT684" i="2"/>
  <c r="AU684" i="2" s="1"/>
  <c r="Z686" i="2"/>
  <c r="AS694" i="2"/>
  <c r="X694" i="2"/>
  <c r="AS702" i="2"/>
  <c r="X702" i="2"/>
  <c r="AS710" i="2"/>
  <c r="X710" i="2"/>
  <c r="AW545" i="2"/>
  <c r="AB559" i="2"/>
  <c r="AW561" i="2"/>
  <c r="X563" i="2"/>
  <c r="AB575" i="2"/>
  <c r="X579" i="2"/>
  <c r="AB591" i="2"/>
  <c r="X595" i="2"/>
  <c r="AB600" i="2"/>
  <c r="X603" i="2"/>
  <c r="X611" i="2"/>
  <c r="Z614" i="2"/>
  <c r="AW635" i="2"/>
  <c r="AR635" i="2" s="1"/>
  <c r="Z641" i="2"/>
  <c r="Y641" i="2" s="1"/>
  <c r="AV641" i="2" s="1"/>
  <c r="AT654" i="2"/>
  <c r="AU654" i="2" s="1"/>
  <c r="AB654" i="2"/>
  <c r="Z657" i="2"/>
  <c r="Y657" i="2" s="1"/>
  <c r="AV657" i="2" s="1"/>
  <c r="AR663" i="2"/>
  <c r="AW669" i="2"/>
  <c r="AR669" i="2" s="1"/>
  <c r="X680" i="2"/>
  <c r="AT686" i="2"/>
  <c r="AU686" i="2" s="1"/>
  <c r="AB686" i="2"/>
  <c r="Z694" i="2"/>
  <c r="Z702" i="2"/>
  <c r="Z710" i="2"/>
  <c r="X536" i="2"/>
  <c r="AB548" i="2"/>
  <c r="X552" i="2"/>
  <c r="AB564" i="2"/>
  <c r="X568" i="2"/>
  <c r="AB580" i="2"/>
  <c r="X584" i="2"/>
  <c r="Z590" i="2"/>
  <c r="AB596" i="2"/>
  <c r="X599" i="2"/>
  <c r="AW600" i="2"/>
  <c r="AR604" i="2"/>
  <c r="Z607" i="2"/>
  <c r="Y607" i="2" s="1"/>
  <c r="AV607" i="2" s="1"/>
  <c r="AT612" i="2"/>
  <c r="AU612" i="2" s="1"/>
  <c r="AW625" i="2"/>
  <c r="AR625" i="2" s="1"/>
  <c r="Z634" i="2"/>
  <c r="Z644" i="2"/>
  <c r="AB651" i="2"/>
  <c r="AR660" i="2"/>
  <c r="Z674" i="2"/>
  <c r="Z680" i="2"/>
  <c r="AW689" i="2"/>
  <c r="AR689" i="2" s="1"/>
  <c r="AT694" i="2"/>
  <c r="AU694" i="2" s="1"/>
  <c r="AB694" i="2"/>
  <c r="AW697" i="2"/>
  <c r="AR697" i="2" s="1"/>
  <c r="AT702" i="2"/>
  <c r="AU702" i="2" s="1"/>
  <c r="AB702" i="2"/>
  <c r="AT710" i="2"/>
  <c r="AU710" i="2" s="1"/>
  <c r="AB710" i="2"/>
  <c r="AW713" i="2"/>
  <c r="AR713" i="2" s="1"/>
  <c r="Z595" i="2"/>
  <c r="AR603" i="2"/>
  <c r="AR611" i="2"/>
  <c r="AR631" i="2"/>
  <c r="AW651" i="2"/>
  <c r="AR651" i="2" s="1"/>
  <c r="AS660" i="2"/>
  <c r="AS666" i="2"/>
  <c r="AT680" i="2"/>
  <c r="AU680" i="2" s="1"/>
  <c r="AB680" i="2"/>
  <c r="Z584" i="2"/>
  <c r="X594" i="2"/>
  <c r="Z599" i="2"/>
  <c r="Y599" i="2" s="1"/>
  <c r="AV599" i="2" s="1"/>
  <c r="X606" i="2"/>
  <c r="AB607" i="2"/>
  <c r="AS628" i="2"/>
  <c r="AB634" i="2"/>
  <c r="X640" i="2"/>
  <c r="AW641" i="2"/>
  <c r="AR641" i="2" s="1"/>
  <c r="AS654" i="2"/>
  <c r="AW657" i="2"/>
  <c r="AR657" i="2" s="1"/>
  <c r="AT660" i="2"/>
  <c r="AU660" i="2" s="1"/>
  <c r="Z662" i="2"/>
  <c r="AB674" i="2"/>
  <c r="AW683" i="2"/>
  <c r="AR683" i="2" s="1"/>
  <c r="AS686" i="2"/>
  <c r="X688" i="2"/>
  <c r="AB691" i="2"/>
  <c r="X696" i="2"/>
  <c r="AB699" i="2"/>
  <c r="X704" i="2"/>
  <c r="AB707" i="2"/>
  <c r="X712" i="2"/>
  <c r="AB715" i="2"/>
  <c r="AT628" i="2"/>
  <c r="AU628" i="2" s="1"/>
  <c r="AR637" i="2"/>
  <c r="AR647" i="2"/>
  <c r="AT662" i="2"/>
  <c r="AU662" i="2" s="1"/>
  <c r="AB662" i="2"/>
  <c r="AR671" i="2"/>
  <c r="AW677" i="2"/>
  <c r="AR677" i="2" s="1"/>
  <c r="AW688" i="2"/>
  <c r="AR688" i="2" s="1"/>
  <c r="Y688" i="2"/>
  <c r="AV688" i="2" s="1"/>
  <c r="AW691" i="2"/>
  <c r="AR691" i="2" s="1"/>
  <c r="AW696" i="2"/>
  <c r="AR696" i="2" s="1"/>
  <c r="Y696" i="2"/>
  <c r="AV696" i="2" s="1"/>
  <c r="AW699" i="2"/>
  <c r="AW704" i="2"/>
  <c r="AR704" i="2" s="1"/>
  <c r="Y704" i="2"/>
  <c r="AV704" i="2" s="1"/>
  <c r="AW707" i="2"/>
  <c r="AR707" i="2" s="1"/>
  <c r="AW712" i="2"/>
  <c r="Y712" i="2"/>
  <c r="AV712" i="2" s="1"/>
  <c r="AS603" i="2"/>
  <c r="Z610" i="2"/>
  <c r="AS611" i="2"/>
  <c r="AS614" i="2"/>
  <c r="X633" i="2"/>
  <c r="AW638" i="2"/>
  <c r="AR638" i="2" s="1"/>
  <c r="AS644" i="2"/>
  <c r="AB650" i="2"/>
  <c r="AT688" i="2"/>
  <c r="AU688" i="2" s="1"/>
  <c r="AB688" i="2"/>
  <c r="AT696" i="2"/>
  <c r="AU696" i="2" s="1"/>
  <c r="AB696" i="2"/>
  <c r="AR699" i="2"/>
  <c r="AT704" i="2"/>
  <c r="AU704" i="2" s="1"/>
  <c r="AB704" i="2"/>
  <c r="AT712" i="2"/>
  <c r="AU712" i="2" s="1"/>
  <c r="AB712" i="2"/>
  <c r="AR715" i="2"/>
  <c r="AW599" i="2"/>
  <c r="Y613" i="2"/>
  <c r="AW628" i="2"/>
  <c r="AR628" i="2" s="1"/>
  <c r="AT630" i="2"/>
  <c r="AU630" i="2" s="1"/>
  <c r="AB630" i="2"/>
  <c r="AS634" i="2"/>
  <c r="AT644" i="2"/>
  <c r="AU644" i="2" s="1"/>
  <c r="AR653" i="2"/>
  <c r="AW654" i="2"/>
  <c r="AR654" i="2" s="1"/>
  <c r="AT656" i="2"/>
  <c r="AU656" i="2" s="1"/>
  <c r="AB656" i="2"/>
  <c r="AS674" i="2"/>
  <c r="AR685" i="2"/>
  <c r="AR717" i="2"/>
  <c r="AW627" i="2"/>
  <c r="AR627" i="2" s="1"/>
  <c r="AW659" i="2"/>
  <c r="AR659" i="2" s="1"/>
  <c r="AS662" i="2"/>
  <c r="AW665" i="2"/>
  <c r="AR665" i="2" s="1"/>
  <c r="AR693" i="2"/>
  <c r="AR701" i="2"/>
  <c r="AR709" i="2"/>
  <c r="AR712" i="2"/>
  <c r="AT646" i="2"/>
  <c r="AU646" i="2" s="1"/>
  <c r="AB646" i="2"/>
  <c r="AT670" i="2"/>
  <c r="AU670" i="2" s="1"/>
  <c r="AB670" i="2"/>
  <c r="AR679" i="2"/>
  <c r="AW717" i="2"/>
  <c r="X719" i="2"/>
  <c r="Z719" i="2"/>
  <c r="Y719" i="2" s="1"/>
  <c r="AV719" i="2" s="1"/>
  <c r="AB719" i="2"/>
  <c r="EX625" i="1" l="1"/>
  <c r="EW625" i="1"/>
  <c r="FD645" i="1"/>
  <c r="FC645" i="1"/>
  <c r="EX563" i="1"/>
  <c r="EW563" i="1"/>
  <c r="EX515" i="1"/>
  <c r="EW515" i="1"/>
  <c r="EX450" i="1"/>
  <c r="EW450" i="1"/>
  <c r="EX438" i="1"/>
  <c r="EW438" i="1"/>
  <c r="EX680" i="1"/>
  <c r="EW680" i="1"/>
  <c r="EX600" i="1"/>
  <c r="EW600" i="1"/>
  <c r="GA746" i="1"/>
  <c r="FZ746" i="1"/>
  <c r="EX608" i="1"/>
  <c r="EW608" i="1"/>
  <c r="EX591" i="1"/>
  <c r="EW591" i="1"/>
  <c r="EX550" i="1"/>
  <c r="EW550" i="1"/>
  <c r="EX571" i="1"/>
  <c r="EW571" i="1"/>
  <c r="EX558" i="1"/>
  <c r="EW558" i="1"/>
  <c r="EX366" i="1"/>
  <c r="EW366" i="1"/>
  <c r="EX649" i="1"/>
  <c r="EW649" i="1"/>
  <c r="EX639" i="1"/>
  <c r="EW639" i="1"/>
  <c r="EX486" i="1"/>
  <c r="EW486" i="1"/>
  <c r="EX448" i="1"/>
  <c r="EW448" i="1"/>
  <c r="FD362" i="1"/>
  <c r="FC362" i="1"/>
  <c r="EX715" i="1"/>
  <c r="EW715" i="1"/>
  <c r="EX682" i="1"/>
  <c r="EW682" i="1"/>
  <c r="EX617" i="1"/>
  <c r="EW617" i="1"/>
  <c r="EW403" i="1"/>
  <c r="EX403" i="1"/>
  <c r="EX361" i="1"/>
  <c r="EW361" i="1"/>
  <c r="FD456" i="1"/>
  <c r="FC456" i="1"/>
  <c r="FD365" i="1"/>
  <c r="FC365" i="1"/>
  <c r="EX561" i="1"/>
  <c r="EW561" i="1"/>
  <c r="EW758" i="1"/>
  <c r="EX758" i="1"/>
  <c r="EX685" i="1"/>
  <c r="EW685" i="1"/>
  <c r="EX626" i="1"/>
  <c r="EW626" i="1"/>
  <c r="EX615" i="1"/>
  <c r="EW615" i="1"/>
  <c r="EX458" i="1"/>
  <c r="EW458" i="1"/>
  <c r="EX413" i="1"/>
  <c r="EW413" i="1"/>
  <c r="FD397" i="1"/>
  <c r="FC397" i="1"/>
  <c r="EX663" i="1"/>
  <c r="EW663" i="1"/>
  <c r="FD614" i="1"/>
  <c r="FC614" i="1"/>
  <c r="EX556" i="1"/>
  <c r="EW556" i="1"/>
  <c r="FD495" i="1"/>
  <c r="FC495" i="1"/>
  <c r="EX394" i="1"/>
  <c r="EW394" i="1"/>
  <c r="FE755" i="1"/>
  <c r="FF755" i="1"/>
  <c r="EX481" i="1"/>
  <c r="EW481" i="1"/>
  <c r="EX393" i="1"/>
  <c r="EW393" i="1"/>
  <c r="EX735" i="1"/>
  <c r="EW735" i="1"/>
  <c r="EX714" i="1"/>
  <c r="EW714" i="1"/>
  <c r="EX650" i="1"/>
  <c r="EW650" i="1"/>
  <c r="FD638" i="1"/>
  <c r="FC638" i="1"/>
  <c r="FD579" i="1"/>
  <c r="FC579" i="1"/>
  <c r="EX480" i="1"/>
  <c r="EW480" i="1"/>
  <c r="FD411" i="1"/>
  <c r="FC411" i="1"/>
  <c r="EX323" i="1"/>
  <c r="EW323" i="1"/>
  <c r="EX611" i="1"/>
  <c r="EW611" i="1"/>
  <c r="EX552" i="1"/>
  <c r="EW552" i="1"/>
  <c r="EX518" i="1"/>
  <c r="EW518" i="1"/>
  <c r="EX368" i="1"/>
  <c r="EW368" i="1"/>
  <c r="EX322" i="1"/>
  <c r="EW322" i="1"/>
  <c r="EX658" i="1"/>
  <c r="EW658" i="1"/>
  <c r="EX441" i="1"/>
  <c r="EW441" i="1"/>
  <c r="EX321" i="1"/>
  <c r="EW321" i="1"/>
  <c r="EX706" i="1"/>
  <c r="EW706" i="1"/>
  <c r="EX636" i="1"/>
  <c r="EW636" i="1"/>
  <c r="FD533" i="1"/>
  <c r="FC533" i="1"/>
  <c r="EX367" i="1"/>
  <c r="EW367" i="1"/>
  <c r="FE111" i="1"/>
  <c r="FF111" i="1"/>
  <c r="FB652" i="1"/>
  <c r="EU652" i="1"/>
  <c r="EV652" i="1" s="1"/>
  <c r="BS753" i="1"/>
  <c r="ES753" i="1"/>
  <c r="DG753" i="1"/>
  <c r="CD753" i="1"/>
  <c r="BY753" i="1"/>
  <c r="AG753" i="1"/>
  <c r="BV753" i="1"/>
  <c r="BT753" i="1"/>
  <c r="FB550" i="1"/>
  <c r="FA550" i="1"/>
  <c r="FD467" i="1"/>
  <c r="FC467" i="1"/>
  <c r="DW422" i="1"/>
  <c r="DL422" i="1"/>
  <c r="DI422" i="1"/>
  <c r="DH422" i="1"/>
  <c r="CT347" i="1"/>
  <c r="CI347" i="1"/>
  <c r="CF347" i="1"/>
  <c r="CE347" i="1"/>
  <c r="GK318" i="1"/>
  <c r="GY318" i="1" s="1"/>
  <c r="GF318" i="1"/>
  <c r="FR318" i="1"/>
  <c r="FP318" i="1"/>
  <c r="FK318" i="1"/>
  <c r="GR318" i="1"/>
  <c r="Y680" i="2"/>
  <c r="AV680" i="2" s="1"/>
  <c r="AW680" i="2"/>
  <c r="AR680" i="2" s="1"/>
  <c r="AT436" i="2"/>
  <c r="AU436" i="2" s="1"/>
  <c r="AB436" i="2"/>
  <c r="EX700" i="1"/>
  <c r="EW700" i="1"/>
  <c r="EX579" i="1"/>
  <c r="EW579" i="1"/>
  <c r="AT393" i="2"/>
  <c r="AU393" i="2" s="1"/>
  <c r="AB393" i="2"/>
  <c r="EU749" i="1"/>
  <c r="EV749" i="1" s="1"/>
  <c r="GR748" i="1"/>
  <c r="FR748" i="1"/>
  <c r="FP748" i="1"/>
  <c r="FM748" i="1"/>
  <c r="GK748" i="1"/>
  <c r="GY748" i="1" s="1"/>
  <c r="FK748" i="1"/>
  <c r="GF748" i="1"/>
  <c r="FD743" i="1"/>
  <c r="GR736" i="1"/>
  <c r="FR736" i="1"/>
  <c r="FP736" i="1"/>
  <c r="FM736" i="1"/>
  <c r="GK736" i="1"/>
  <c r="GY736" i="1" s="1"/>
  <c r="FK736" i="1"/>
  <c r="GF736" i="1"/>
  <c r="BY736" i="1"/>
  <c r="BS752" i="1"/>
  <c r="ES752" i="1"/>
  <c r="DG752" i="1"/>
  <c r="CD752" i="1"/>
  <c r="AG752" i="1"/>
  <c r="BV752" i="1"/>
  <c r="BT752" i="1"/>
  <c r="EY727" i="1"/>
  <c r="EZ727" i="1"/>
  <c r="GA745" i="1"/>
  <c r="FZ745" i="1"/>
  <c r="EX727" i="1"/>
  <c r="EW727" i="1"/>
  <c r="BV757" i="1"/>
  <c r="GF697" i="1"/>
  <c r="FR697" i="1"/>
  <c r="FP697" i="1"/>
  <c r="FM697" i="1"/>
  <c r="GR697" i="1"/>
  <c r="FK697" i="1"/>
  <c r="GK697" i="1"/>
  <c r="GY697" i="1" s="1"/>
  <c r="BY697" i="1"/>
  <c r="GR716" i="1"/>
  <c r="FM716" i="1"/>
  <c r="FK716" i="1"/>
  <c r="GK716" i="1"/>
  <c r="GY716" i="1" s="1"/>
  <c r="GF716" i="1"/>
  <c r="FR716" i="1"/>
  <c r="FP716" i="1"/>
  <c r="EY731" i="1"/>
  <c r="FB693" i="1"/>
  <c r="EU693" i="1"/>
  <c r="EV693" i="1" s="1"/>
  <c r="FB676" i="1"/>
  <c r="EU676" i="1"/>
  <c r="EV676" i="1" s="1"/>
  <c r="GK676" i="1"/>
  <c r="GY676" i="1" s="1"/>
  <c r="GF676" i="1"/>
  <c r="FR676" i="1"/>
  <c r="FP676" i="1"/>
  <c r="FM676" i="1"/>
  <c r="GR676" i="1"/>
  <c r="FK676" i="1"/>
  <c r="EW677" i="1"/>
  <c r="EX677" i="1"/>
  <c r="GK640" i="1"/>
  <c r="GY640" i="1" s="1"/>
  <c r="GF640" i="1"/>
  <c r="FM640" i="1"/>
  <c r="GR640" i="1"/>
  <c r="FK640" i="1"/>
  <c r="FR640" i="1"/>
  <c r="FP640" i="1"/>
  <c r="FB682" i="1"/>
  <c r="EU682" i="1"/>
  <c r="EV682" i="1" s="1"/>
  <c r="DW649" i="1"/>
  <c r="DL649" i="1"/>
  <c r="DI649" i="1"/>
  <c r="DH649" i="1"/>
  <c r="FD642" i="1"/>
  <c r="FC642" i="1"/>
  <c r="FB621" i="1"/>
  <c r="EU621" i="1"/>
  <c r="EV621" i="1" s="1"/>
  <c r="EU631" i="1"/>
  <c r="EV631" i="1" s="1"/>
  <c r="FB631" i="1"/>
  <c r="EZ588" i="1"/>
  <c r="EY588" i="1"/>
  <c r="DW597" i="1"/>
  <c r="DL597" i="1"/>
  <c r="DI597" i="1"/>
  <c r="DH597" i="1"/>
  <c r="EU572" i="1"/>
  <c r="EV572" i="1" s="1"/>
  <c r="FB572" i="1"/>
  <c r="CT599" i="1"/>
  <c r="CI599" i="1"/>
  <c r="CF599" i="1"/>
  <c r="CE599" i="1"/>
  <c r="EU633" i="1"/>
  <c r="EV633" i="1" s="1"/>
  <c r="FB633" i="1"/>
  <c r="EU570" i="1"/>
  <c r="EV570" i="1" s="1"/>
  <c r="FB570" i="1"/>
  <c r="FA570" i="1"/>
  <c r="GF538" i="1"/>
  <c r="FR538" i="1"/>
  <c r="FM538" i="1"/>
  <c r="GR538" i="1"/>
  <c r="FK538" i="1"/>
  <c r="GK538" i="1"/>
  <c r="GY538" i="1" s="1"/>
  <c r="FP538" i="1"/>
  <c r="GK562" i="1"/>
  <c r="GY562" i="1" s="1"/>
  <c r="GF562" i="1"/>
  <c r="FR562" i="1"/>
  <c r="FP562" i="1"/>
  <c r="GR562" i="1"/>
  <c r="BY562" i="1"/>
  <c r="FM562" i="1"/>
  <c r="FK562" i="1"/>
  <c r="EX539" i="1"/>
  <c r="EW539" i="1"/>
  <c r="GK567" i="1"/>
  <c r="GY567" i="1" s="1"/>
  <c r="FR567" i="1"/>
  <c r="FP567" i="1"/>
  <c r="FM567" i="1"/>
  <c r="FK567" i="1"/>
  <c r="BY567" i="1"/>
  <c r="GR567" i="1"/>
  <c r="GF567" i="1"/>
  <c r="FB581" i="1"/>
  <c r="CT547" i="1"/>
  <c r="CI547" i="1"/>
  <c r="CF547" i="1"/>
  <c r="CE547" i="1"/>
  <c r="GK513" i="1"/>
  <c r="GY513" i="1" s="1"/>
  <c r="GF513" i="1"/>
  <c r="FR513" i="1"/>
  <c r="FP513" i="1"/>
  <c r="FM513" i="1"/>
  <c r="FK513" i="1"/>
  <c r="GR513" i="1"/>
  <c r="FR510" i="1"/>
  <c r="FP510" i="1"/>
  <c r="FM510" i="1"/>
  <c r="GR510" i="1"/>
  <c r="FK510" i="1"/>
  <c r="GK510" i="1"/>
  <c r="GY510" i="1" s="1"/>
  <c r="GF510" i="1"/>
  <c r="FB559" i="1"/>
  <c r="EU559" i="1"/>
  <c r="EV559" i="1" s="1"/>
  <c r="EX546" i="1"/>
  <c r="EW546" i="1"/>
  <c r="FB519" i="1"/>
  <c r="EU519" i="1"/>
  <c r="EV519" i="1" s="1"/>
  <c r="EU512" i="1"/>
  <c r="EV512" i="1" s="1"/>
  <c r="FB512" i="1"/>
  <c r="EU470" i="1"/>
  <c r="EV470" i="1" s="1"/>
  <c r="FB470" i="1"/>
  <c r="BY533" i="1"/>
  <c r="GK464" i="1"/>
  <c r="GY464" i="1" s="1"/>
  <c r="GF464" i="1"/>
  <c r="FR464" i="1"/>
  <c r="FP464" i="1"/>
  <c r="FM464" i="1"/>
  <c r="FK464" i="1"/>
  <c r="GR464" i="1"/>
  <c r="EU481" i="1"/>
  <c r="EV481" i="1" s="1"/>
  <c r="FB481" i="1"/>
  <c r="FA481" i="1"/>
  <c r="FB469" i="1"/>
  <c r="EU469" i="1"/>
  <c r="EV469" i="1" s="1"/>
  <c r="EW529" i="1"/>
  <c r="CT475" i="1"/>
  <c r="CI475" i="1"/>
  <c r="CF475" i="1"/>
  <c r="CE475" i="1"/>
  <c r="EX502" i="1"/>
  <c r="EW502" i="1"/>
  <c r="CT493" i="1"/>
  <c r="CI493" i="1"/>
  <c r="CF493" i="1"/>
  <c r="CE493" i="1"/>
  <c r="EX465" i="1"/>
  <c r="EW465" i="1"/>
  <c r="EU457" i="1"/>
  <c r="EV457" i="1" s="1"/>
  <c r="FB457" i="1"/>
  <c r="FR455" i="1"/>
  <c r="FP455" i="1"/>
  <c r="FM455" i="1"/>
  <c r="GR455" i="1"/>
  <c r="FK455" i="1"/>
  <c r="GK455" i="1"/>
  <c r="GY455" i="1" s="1"/>
  <c r="GF455" i="1"/>
  <c r="GK492" i="1"/>
  <c r="GY492" i="1" s="1"/>
  <c r="GF492" i="1"/>
  <c r="FR492" i="1"/>
  <c r="FP492" i="1"/>
  <c r="GR492" i="1"/>
  <c r="FM492" i="1"/>
  <c r="FK492" i="1"/>
  <c r="EU468" i="1"/>
  <c r="EV468" i="1" s="1"/>
  <c r="FB468" i="1"/>
  <c r="FB450" i="1"/>
  <c r="EU450" i="1"/>
  <c r="EV450" i="1" s="1"/>
  <c r="EZ450" i="1"/>
  <c r="EY450" i="1"/>
  <c r="EW455" i="1"/>
  <c r="CT464" i="1"/>
  <c r="CI464" i="1"/>
  <c r="CF464" i="1"/>
  <c r="CE464" i="1"/>
  <c r="EW452" i="1"/>
  <c r="CT371" i="1"/>
  <c r="CI371" i="1"/>
  <c r="CF371" i="1"/>
  <c r="CE371" i="1"/>
  <c r="GR410" i="1"/>
  <c r="FR410" i="1"/>
  <c r="FP410" i="1"/>
  <c r="FK410" i="1"/>
  <c r="GK410" i="1"/>
  <c r="GY410" i="1" s="1"/>
  <c r="GF410" i="1"/>
  <c r="BY428" i="1"/>
  <c r="DW410" i="1"/>
  <c r="DL410" i="1"/>
  <c r="DI410" i="1"/>
  <c r="DH410" i="1"/>
  <c r="FK372" i="1"/>
  <c r="GK372" i="1"/>
  <c r="GY372" i="1" s="1"/>
  <c r="CA372" i="1"/>
  <c r="GF372" i="1"/>
  <c r="FR372" i="1"/>
  <c r="FP372" i="1"/>
  <c r="GR372" i="1"/>
  <c r="GK379" i="1"/>
  <c r="GY379" i="1" s="1"/>
  <c r="GF379" i="1"/>
  <c r="FR379" i="1"/>
  <c r="FP379" i="1"/>
  <c r="GR379" i="1"/>
  <c r="FK379" i="1"/>
  <c r="EW424" i="1"/>
  <c r="FR348" i="1"/>
  <c r="FP348" i="1"/>
  <c r="GR348" i="1"/>
  <c r="FM348" i="1"/>
  <c r="FK348" i="1"/>
  <c r="GK348" i="1"/>
  <c r="GY348" i="1" s="1"/>
  <c r="GF348" i="1"/>
  <c r="FB366" i="1"/>
  <c r="FA366" i="1"/>
  <c r="EU366" i="1"/>
  <c r="EV366" i="1" s="1"/>
  <c r="GK376" i="1"/>
  <c r="GY376" i="1" s="1"/>
  <c r="GF376" i="1"/>
  <c r="FR376" i="1"/>
  <c r="FP376" i="1"/>
  <c r="FK376" i="1"/>
  <c r="GR376" i="1"/>
  <c r="FR406" i="1"/>
  <c r="FP406" i="1"/>
  <c r="FK406" i="1"/>
  <c r="GR406" i="1"/>
  <c r="GK406" i="1"/>
  <c r="GY406" i="1" s="1"/>
  <c r="GF406" i="1"/>
  <c r="GK370" i="1"/>
  <c r="GY370" i="1" s="1"/>
  <c r="GF370" i="1"/>
  <c r="FR370" i="1"/>
  <c r="FP370" i="1"/>
  <c r="FK370" i="1"/>
  <c r="GR370" i="1"/>
  <c r="FB328" i="1"/>
  <c r="EU328" i="1"/>
  <c r="EV328" i="1" s="1"/>
  <c r="GK320" i="1"/>
  <c r="GY320" i="1" s="1"/>
  <c r="GF320" i="1"/>
  <c r="FR320" i="1"/>
  <c r="FP320" i="1"/>
  <c r="FK320" i="1"/>
  <c r="GR320" i="1"/>
  <c r="EY351" i="1"/>
  <c r="EW372" i="1"/>
  <c r="CT320" i="1"/>
  <c r="CI320" i="1"/>
  <c r="CF320" i="1"/>
  <c r="CE320" i="1"/>
  <c r="FF219" i="1"/>
  <c r="FD229" i="1"/>
  <c r="FD204" i="1"/>
  <c r="FB110" i="1"/>
  <c r="FA110" i="1"/>
  <c r="FB227" i="1"/>
  <c r="FA227" i="1"/>
  <c r="EZ203" i="1"/>
  <c r="FB206" i="1"/>
  <c r="FC89" i="1"/>
  <c r="FD89" i="1"/>
  <c r="FB118" i="1"/>
  <c r="FB114" i="1"/>
  <c r="FB111" i="1"/>
  <c r="FA111" i="1"/>
  <c r="EX82" i="1"/>
  <c r="EZ99" i="1"/>
  <c r="FD72" i="1"/>
  <c r="FD122" i="1"/>
  <c r="FD83" i="1"/>
  <c r="FR713" i="1"/>
  <c r="FP713" i="1"/>
  <c r="FM713" i="1"/>
  <c r="GR713" i="1"/>
  <c r="FK713" i="1"/>
  <c r="GK713" i="1"/>
  <c r="GY713" i="1" s="1"/>
  <c r="GF713" i="1"/>
  <c r="EX696" i="1"/>
  <c r="EW696" i="1"/>
  <c r="DW631" i="1"/>
  <c r="DL631" i="1"/>
  <c r="DI631" i="1"/>
  <c r="DH631" i="1"/>
  <c r="FB571" i="1"/>
  <c r="EU571" i="1"/>
  <c r="EV571" i="1" s="1"/>
  <c r="DW582" i="1"/>
  <c r="DL582" i="1"/>
  <c r="DI582" i="1"/>
  <c r="DH582" i="1"/>
  <c r="FR457" i="1"/>
  <c r="FP457" i="1"/>
  <c r="FM457" i="1"/>
  <c r="GR457" i="1"/>
  <c r="FK457" i="1"/>
  <c r="GK457" i="1"/>
  <c r="GY457" i="1" s="1"/>
  <c r="GF457" i="1"/>
  <c r="CT408" i="1"/>
  <c r="CI408" i="1"/>
  <c r="CF408" i="1"/>
  <c r="CE408" i="1"/>
  <c r="FB691" i="1"/>
  <c r="EU691" i="1"/>
  <c r="EV691" i="1" s="1"/>
  <c r="GK678" i="1"/>
  <c r="GY678" i="1" s="1"/>
  <c r="GF678" i="1"/>
  <c r="FR678" i="1"/>
  <c r="FP678" i="1"/>
  <c r="FM678" i="1"/>
  <c r="FK678" i="1"/>
  <c r="GR678" i="1"/>
  <c r="CT652" i="1"/>
  <c r="CI652" i="1"/>
  <c r="CF652" i="1"/>
  <c r="CE652" i="1"/>
  <c r="FB636" i="1"/>
  <c r="EU636" i="1"/>
  <c r="EV636" i="1" s="1"/>
  <c r="GF550" i="1"/>
  <c r="FR550" i="1"/>
  <c r="FP550" i="1"/>
  <c r="FM550" i="1"/>
  <c r="GR550" i="1"/>
  <c r="FK550" i="1"/>
  <c r="GK550" i="1"/>
  <c r="GY550" i="1" s="1"/>
  <c r="FM542" i="1"/>
  <c r="GR542" i="1"/>
  <c r="FK542" i="1"/>
  <c r="GK542" i="1"/>
  <c r="GY542" i="1" s="1"/>
  <c r="GF542" i="1"/>
  <c r="FR542" i="1"/>
  <c r="FP542" i="1"/>
  <c r="FR509" i="1"/>
  <c r="FP509" i="1"/>
  <c r="GR509" i="1"/>
  <c r="FM509" i="1"/>
  <c r="FK509" i="1"/>
  <c r="GK509" i="1"/>
  <c r="GY509" i="1" s="1"/>
  <c r="GF509" i="1"/>
  <c r="EU561" i="1"/>
  <c r="EV561" i="1" s="1"/>
  <c r="FB561" i="1"/>
  <c r="FB389" i="1"/>
  <c r="FA389" i="1"/>
  <c r="EU389" i="1"/>
  <c r="EV389" i="1" s="1"/>
  <c r="AW674" i="2"/>
  <c r="AR674" i="2" s="1"/>
  <c r="Y674" i="2"/>
  <c r="AV674" i="2" s="1"/>
  <c r="Y590" i="2"/>
  <c r="AV590" i="2" s="1"/>
  <c r="AW590" i="2"/>
  <c r="Y678" i="2"/>
  <c r="AV678" i="2" s="1"/>
  <c r="AW678" i="2"/>
  <c r="AR678" i="2" s="1"/>
  <c r="GR767" i="1"/>
  <c r="FR767" i="1"/>
  <c r="FP767" i="1"/>
  <c r="FM767" i="1"/>
  <c r="GK767" i="1"/>
  <c r="GY767" i="1" s="1"/>
  <c r="FK767" i="1"/>
  <c r="BY767" i="1"/>
  <c r="GF767" i="1"/>
  <c r="AT427" i="2"/>
  <c r="AU427" i="2" s="1"/>
  <c r="AB427" i="2"/>
  <c r="EX759" i="1"/>
  <c r="EW759" i="1"/>
  <c r="AW719" i="2"/>
  <c r="AR719" i="2" s="1"/>
  <c r="AT441" i="2"/>
  <c r="AU441" i="2" s="1"/>
  <c r="AB441" i="2"/>
  <c r="AT415" i="2"/>
  <c r="AU415" i="2" s="1"/>
  <c r="AB415" i="2"/>
  <c r="AT474" i="2"/>
  <c r="AU474" i="2" s="1"/>
  <c r="AB474" i="2"/>
  <c r="AT454" i="2"/>
  <c r="AU454" i="2" s="1"/>
  <c r="AB454" i="2"/>
  <c r="BZ763" i="1"/>
  <c r="GR766" i="1"/>
  <c r="FR766" i="1"/>
  <c r="FP766" i="1"/>
  <c r="FM766" i="1"/>
  <c r="GK766" i="1"/>
  <c r="GY766" i="1" s="1"/>
  <c r="FK766" i="1"/>
  <c r="GF766" i="1"/>
  <c r="BY766" i="1"/>
  <c r="AT438" i="2"/>
  <c r="AU438" i="2" s="1"/>
  <c r="AB438" i="2"/>
  <c r="FP759" i="1"/>
  <c r="FM759" i="1"/>
  <c r="GK759" i="1"/>
  <c r="GY759" i="1" s="1"/>
  <c r="FK759" i="1"/>
  <c r="GF759" i="1"/>
  <c r="GR759" i="1"/>
  <c r="FR759" i="1"/>
  <c r="CT759" i="1"/>
  <c r="CF759" i="1"/>
  <c r="CE759" i="1"/>
  <c r="EU748" i="1"/>
  <c r="EV748" i="1" s="1"/>
  <c r="CF758" i="1"/>
  <c r="CE758" i="1"/>
  <c r="CT758" i="1"/>
  <c r="AT361" i="2"/>
  <c r="AU361" i="2" s="1"/>
  <c r="AB361" i="2"/>
  <c r="EZ755" i="1"/>
  <c r="FB742" i="1"/>
  <c r="EU742" i="1"/>
  <c r="EV742" i="1" s="1"/>
  <c r="GR751" i="1"/>
  <c r="FR751" i="1"/>
  <c r="FP751" i="1"/>
  <c r="FM751" i="1"/>
  <c r="GK751" i="1"/>
  <c r="GY751" i="1" s="1"/>
  <c r="FK751" i="1"/>
  <c r="GF751" i="1"/>
  <c r="CT750" i="1"/>
  <c r="CF750" i="1"/>
  <c r="CE750" i="1"/>
  <c r="BY748" i="1"/>
  <c r="EX748" i="1" s="1"/>
  <c r="EZ735" i="1"/>
  <c r="EY735" i="1"/>
  <c r="FA722" i="1"/>
  <c r="EX712" i="1"/>
  <c r="EW712" i="1"/>
  <c r="FC729" i="1"/>
  <c r="FD729" i="1"/>
  <c r="BW757" i="1"/>
  <c r="BX757" i="1" s="1"/>
  <c r="GF692" i="1"/>
  <c r="FR692" i="1"/>
  <c r="FP692" i="1"/>
  <c r="FM692" i="1"/>
  <c r="GR692" i="1"/>
  <c r="FK692" i="1"/>
  <c r="GK692" i="1"/>
  <c r="GY692" i="1" s="1"/>
  <c r="BY692" i="1"/>
  <c r="DL680" i="1"/>
  <c r="DI680" i="1"/>
  <c r="DH680" i="1"/>
  <c r="DW680" i="1"/>
  <c r="DW707" i="1"/>
  <c r="DL707" i="1"/>
  <c r="DI707" i="1"/>
  <c r="DH707" i="1"/>
  <c r="EU679" i="1"/>
  <c r="EV679" i="1" s="1"/>
  <c r="FB679" i="1"/>
  <c r="CT675" i="1"/>
  <c r="CI675" i="1"/>
  <c r="CF675" i="1"/>
  <c r="CE675" i="1"/>
  <c r="FA693" i="1"/>
  <c r="FB675" i="1"/>
  <c r="EU675" i="1"/>
  <c r="EV675" i="1" s="1"/>
  <c r="FC701" i="1"/>
  <c r="FB681" i="1"/>
  <c r="FD677" i="1"/>
  <c r="FC677" i="1"/>
  <c r="EW701" i="1"/>
  <c r="FB670" i="1"/>
  <c r="EW667" i="1"/>
  <c r="CT649" i="1"/>
  <c r="CI649" i="1"/>
  <c r="CF649" i="1"/>
  <c r="CE649" i="1"/>
  <c r="FB630" i="1"/>
  <c r="EU630" i="1"/>
  <c r="EV630" i="1" s="1"/>
  <c r="EX643" i="1"/>
  <c r="EW643" i="1"/>
  <c r="BY614" i="1"/>
  <c r="CT645" i="1"/>
  <c r="CI645" i="1"/>
  <c r="CF645" i="1"/>
  <c r="CE645" i="1"/>
  <c r="FB629" i="1"/>
  <c r="EU629" i="1"/>
  <c r="EV629" i="1" s="1"/>
  <c r="EU603" i="1"/>
  <c r="EV603" i="1" s="1"/>
  <c r="FB603" i="1"/>
  <c r="FA603" i="1"/>
  <c r="FB640" i="1"/>
  <c r="EU640" i="1"/>
  <c r="EV640" i="1" s="1"/>
  <c r="FA629" i="1"/>
  <c r="GR619" i="1"/>
  <c r="FK619" i="1"/>
  <c r="GK619" i="1"/>
  <c r="GY619" i="1" s="1"/>
  <c r="GF619" i="1"/>
  <c r="FR619" i="1"/>
  <c r="FP619" i="1"/>
  <c r="FM619" i="1"/>
  <c r="EU624" i="1"/>
  <c r="EV624" i="1" s="1"/>
  <c r="FB624" i="1"/>
  <c r="FA624" i="1"/>
  <c r="EU611" i="1"/>
  <c r="EV611" i="1" s="1"/>
  <c r="FB611" i="1"/>
  <c r="EU594" i="1"/>
  <c r="EV594" i="1" s="1"/>
  <c r="FB594" i="1"/>
  <c r="DW599" i="1"/>
  <c r="DL599" i="1"/>
  <c r="DI599" i="1"/>
  <c r="DH599" i="1"/>
  <c r="EU615" i="1"/>
  <c r="EV615" i="1" s="1"/>
  <c r="FB615" i="1"/>
  <c r="FA615" i="1"/>
  <c r="GR537" i="1"/>
  <c r="FM537" i="1"/>
  <c r="FK537" i="1"/>
  <c r="GK537" i="1"/>
  <c r="GY537" i="1" s="1"/>
  <c r="GF537" i="1"/>
  <c r="CA537" i="1"/>
  <c r="FR537" i="1"/>
  <c r="FP537" i="1"/>
  <c r="EY591" i="1"/>
  <c r="FA571" i="1"/>
  <c r="CT562" i="1"/>
  <c r="CI562" i="1"/>
  <c r="CF562" i="1"/>
  <c r="CE562" i="1"/>
  <c r="EZ531" i="1"/>
  <c r="EY531" i="1"/>
  <c r="EZ513" i="1"/>
  <c r="EY513" i="1"/>
  <c r="EZ558" i="1"/>
  <c r="EY558" i="1"/>
  <c r="EZ535" i="1"/>
  <c r="EY535" i="1"/>
  <c r="EX535" i="1"/>
  <c r="EW535" i="1"/>
  <c r="FR516" i="1"/>
  <c r="FP516" i="1"/>
  <c r="GR516" i="1"/>
  <c r="FM516" i="1"/>
  <c r="FK516" i="1"/>
  <c r="GK516" i="1"/>
  <c r="GY516" i="1" s="1"/>
  <c r="GF516" i="1"/>
  <c r="CA516" i="1"/>
  <c r="BZ516" i="1"/>
  <c r="CT512" i="1"/>
  <c r="CI512" i="1"/>
  <c r="CF512" i="1"/>
  <c r="CE512" i="1"/>
  <c r="FB540" i="1"/>
  <c r="EU540" i="1"/>
  <c r="EV540" i="1" s="1"/>
  <c r="FA541" i="1"/>
  <c r="FR522" i="1"/>
  <c r="FP522" i="1"/>
  <c r="FM522" i="1"/>
  <c r="GR522" i="1"/>
  <c r="FK522" i="1"/>
  <c r="GK522" i="1"/>
  <c r="GY522" i="1" s="1"/>
  <c r="GF522" i="1"/>
  <c r="EU514" i="1"/>
  <c r="EV514" i="1" s="1"/>
  <c r="FB514" i="1"/>
  <c r="FA514" i="1"/>
  <c r="BZ533" i="1"/>
  <c r="GK501" i="1"/>
  <c r="GY501" i="1" s="1"/>
  <c r="GF501" i="1"/>
  <c r="FR501" i="1"/>
  <c r="FP501" i="1"/>
  <c r="FM501" i="1"/>
  <c r="FK501" i="1"/>
  <c r="GR501" i="1"/>
  <c r="FB486" i="1"/>
  <c r="EU486" i="1"/>
  <c r="EV486" i="1" s="1"/>
  <c r="FB485" i="1"/>
  <c r="EU485" i="1"/>
  <c r="EV485" i="1" s="1"/>
  <c r="EZ467" i="1"/>
  <c r="EY467" i="1"/>
  <c r="GF477" i="1"/>
  <c r="FR477" i="1"/>
  <c r="FP477" i="1"/>
  <c r="GR477" i="1"/>
  <c r="FK477" i="1"/>
  <c r="GK477" i="1"/>
  <c r="GY477" i="1" s="1"/>
  <c r="FR528" i="1"/>
  <c r="FP528" i="1"/>
  <c r="FM528" i="1"/>
  <c r="GR528" i="1"/>
  <c r="FK528" i="1"/>
  <c r="GK528" i="1"/>
  <c r="GY528" i="1" s="1"/>
  <c r="GF528" i="1"/>
  <c r="EU493" i="1"/>
  <c r="EV493" i="1" s="1"/>
  <c r="FB493" i="1"/>
  <c r="FA454" i="1"/>
  <c r="EU454" i="1"/>
  <c r="EV454" i="1" s="1"/>
  <c r="FB454" i="1"/>
  <c r="GK420" i="1"/>
  <c r="GY420" i="1" s="1"/>
  <c r="GF420" i="1"/>
  <c r="FR420" i="1"/>
  <c r="FP420" i="1"/>
  <c r="FK420" i="1"/>
  <c r="GR420" i="1"/>
  <c r="FR449" i="1"/>
  <c r="FP449" i="1"/>
  <c r="GR449" i="1"/>
  <c r="FM449" i="1"/>
  <c r="FK449" i="1"/>
  <c r="GK449" i="1"/>
  <c r="GY449" i="1" s="1"/>
  <c r="GF449" i="1"/>
  <c r="BY449" i="1"/>
  <c r="FB412" i="1"/>
  <c r="FA412" i="1"/>
  <c r="EU412" i="1"/>
  <c r="EV412" i="1" s="1"/>
  <c r="DW464" i="1"/>
  <c r="DL464" i="1"/>
  <c r="DI464" i="1"/>
  <c r="DH464" i="1"/>
  <c r="DW435" i="1"/>
  <c r="DL435" i="1"/>
  <c r="DI435" i="1"/>
  <c r="DH435" i="1"/>
  <c r="EY500" i="1"/>
  <c r="FD421" i="1"/>
  <c r="FC421" i="1"/>
  <c r="CT443" i="1"/>
  <c r="CI443" i="1"/>
  <c r="CF443" i="1"/>
  <c r="CE443" i="1"/>
  <c r="CT405" i="1"/>
  <c r="CI405" i="1"/>
  <c r="CF405" i="1"/>
  <c r="CE405" i="1"/>
  <c r="EX433" i="1"/>
  <c r="EW433" i="1"/>
  <c r="FB386" i="1"/>
  <c r="EU386" i="1"/>
  <c r="EV386" i="1" s="1"/>
  <c r="EZ386" i="1"/>
  <c r="EY386" i="1"/>
  <c r="CT449" i="1"/>
  <c r="CI449" i="1"/>
  <c r="CF449" i="1"/>
  <c r="CE449" i="1"/>
  <c r="EX371" i="1"/>
  <c r="EW371" i="1"/>
  <c r="EU446" i="1"/>
  <c r="EV446" i="1" s="1"/>
  <c r="FB446" i="1"/>
  <c r="GF432" i="1"/>
  <c r="FR432" i="1"/>
  <c r="FP432" i="1"/>
  <c r="GR432" i="1"/>
  <c r="FK432" i="1"/>
  <c r="GK432" i="1"/>
  <c r="GY432" i="1" s="1"/>
  <c r="EW444" i="1"/>
  <c r="BZ397" i="1"/>
  <c r="FR409" i="1"/>
  <c r="FP409" i="1"/>
  <c r="FK409" i="1"/>
  <c r="GR409" i="1"/>
  <c r="GK409" i="1"/>
  <c r="GY409" i="1" s="1"/>
  <c r="GF409" i="1"/>
  <c r="EX360" i="1"/>
  <c r="EW360" i="1"/>
  <c r="EZ347" i="1"/>
  <c r="EY347" i="1"/>
  <c r="EY414" i="1"/>
  <c r="FB349" i="1"/>
  <c r="FA349" i="1"/>
  <c r="EU349" i="1"/>
  <c r="EV349" i="1" s="1"/>
  <c r="FK367" i="1"/>
  <c r="GR367" i="1"/>
  <c r="GK367" i="1"/>
  <c r="GY367" i="1" s="1"/>
  <c r="GF367" i="1"/>
  <c r="FR367" i="1"/>
  <c r="FP367" i="1"/>
  <c r="FB354" i="1"/>
  <c r="FA354" i="1"/>
  <c r="EU354" i="1"/>
  <c r="EV354" i="1" s="1"/>
  <c r="EZ333" i="1"/>
  <c r="EY333" i="1"/>
  <c r="FB357" i="1"/>
  <c r="FA357" i="1"/>
  <c r="EU357" i="1"/>
  <c r="EV357" i="1" s="1"/>
  <c r="FR358" i="1"/>
  <c r="FP358" i="1"/>
  <c r="GR358" i="1"/>
  <c r="FK358" i="1"/>
  <c r="GK358" i="1"/>
  <c r="GY358" i="1" s="1"/>
  <c r="CA358" i="1"/>
  <c r="BZ358" i="1"/>
  <c r="GF358" i="1"/>
  <c r="EZ411" i="1"/>
  <c r="EY411" i="1"/>
  <c r="FR352" i="1"/>
  <c r="FP352" i="1"/>
  <c r="FM352" i="1"/>
  <c r="GR352" i="1"/>
  <c r="FK352" i="1"/>
  <c r="GK352" i="1"/>
  <c r="GY352" i="1" s="1"/>
  <c r="GF352" i="1"/>
  <c r="BZ365" i="1"/>
  <c r="EW392" i="1"/>
  <c r="DW350" i="1"/>
  <c r="DL350" i="1"/>
  <c r="DI350" i="1"/>
  <c r="DH350" i="1"/>
  <c r="EW324" i="1"/>
  <c r="EX324" i="1"/>
  <c r="FC348" i="1"/>
  <c r="FR326" i="1"/>
  <c r="FP326" i="1"/>
  <c r="FK326" i="1"/>
  <c r="GR326" i="1"/>
  <c r="GK326" i="1"/>
  <c r="GY326" i="1" s="1"/>
  <c r="GF326" i="1"/>
  <c r="EX382" i="1"/>
  <c r="EW382" i="1"/>
  <c r="CT367" i="1"/>
  <c r="CI367" i="1"/>
  <c r="CF367" i="1"/>
  <c r="CE367" i="1"/>
  <c r="DW320" i="1"/>
  <c r="DL320" i="1"/>
  <c r="DI320" i="1"/>
  <c r="DH320" i="1"/>
  <c r="EX222" i="1"/>
  <c r="EX203" i="1"/>
  <c r="EZ254" i="1"/>
  <c r="FB121" i="1"/>
  <c r="FD81" i="1"/>
  <c r="FC81" i="1"/>
  <c r="FB223" i="1"/>
  <c r="EX118" i="1"/>
  <c r="EX110" i="1"/>
  <c r="EZ101" i="1"/>
  <c r="FB95" i="1"/>
  <c r="FB119" i="1"/>
  <c r="FR624" i="1"/>
  <c r="FP624" i="1"/>
  <c r="GR624" i="1"/>
  <c r="FM624" i="1"/>
  <c r="FK624" i="1"/>
  <c r="GK624" i="1"/>
  <c r="GY624" i="1" s="1"/>
  <c r="GF624" i="1"/>
  <c r="BY624" i="1"/>
  <c r="FR405" i="1"/>
  <c r="FP405" i="1"/>
  <c r="FK405" i="1"/>
  <c r="GR405" i="1"/>
  <c r="GK405" i="1"/>
  <c r="GY405" i="1" s="1"/>
  <c r="GF405" i="1"/>
  <c r="EU339" i="1"/>
  <c r="EV339" i="1" s="1"/>
  <c r="FB339" i="1"/>
  <c r="AT457" i="2"/>
  <c r="AU457" i="2" s="1"/>
  <c r="AB457" i="2"/>
  <c r="FK632" i="1"/>
  <c r="GK632" i="1"/>
  <c r="GF632" i="1"/>
  <c r="FR632" i="1"/>
  <c r="BY632" i="1"/>
  <c r="FP632" i="1"/>
  <c r="FM632" i="1"/>
  <c r="GR632" i="1"/>
  <c r="EX582" i="1"/>
  <c r="EW582" i="1"/>
  <c r="FB588" i="1"/>
  <c r="EU545" i="1"/>
  <c r="EV545" i="1" s="1"/>
  <c r="FB545" i="1"/>
  <c r="FA545" i="1"/>
  <c r="FR470" i="1"/>
  <c r="FP470" i="1"/>
  <c r="GR470" i="1"/>
  <c r="FM470" i="1"/>
  <c r="FK470" i="1"/>
  <c r="GK470" i="1"/>
  <c r="GY470" i="1" s="1"/>
  <c r="GF470" i="1"/>
  <c r="CA470" i="1"/>
  <c r="BZ470" i="1"/>
  <c r="BY470" i="1"/>
  <c r="AB446" i="2"/>
  <c r="AT446" i="2"/>
  <c r="AU446" i="2" s="1"/>
  <c r="AT425" i="2"/>
  <c r="AU425" i="2" s="1"/>
  <c r="AB425" i="2"/>
  <c r="AT420" i="2"/>
  <c r="AU420" i="2" s="1"/>
  <c r="AB420" i="2"/>
  <c r="GR765" i="1"/>
  <c r="FR765" i="1"/>
  <c r="FP765" i="1"/>
  <c r="FM765" i="1"/>
  <c r="GK765" i="1"/>
  <c r="GY765" i="1" s="1"/>
  <c r="FK765" i="1"/>
  <c r="GF765" i="1"/>
  <c r="BY765" i="1"/>
  <c r="EJ767" i="1"/>
  <c r="EI767" i="1"/>
  <c r="DW767" i="1"/>
  <c r="DL767" i="1"/>
  <c r="DI767" i="1"/>
  <c r="DH767" i="1"/>
  <c r="EQ767" i="1"/>
  <c r="EP767" i="1"/>
  <c r="EO767" i="1"/>
  <c r="EN767" i="1"/>
  <c r="EM767" i="1"/>
  <c r="EW767" i="1" s="1"/>
  <c r="EL767" i="1"/>
  <c r="EK767" i="1"/>
  <c r="GK741" i="1"/>
  <c r="GY741" i="1" s="1"/>
  <c r="FR741" i="1"/>
  <c r="FP741" i="1"/>
  <c r="FM741" i="1"/>
  <c r="FK741" i="1"/>
  <c r="GR741" i="1"/>
  <c r="GF741" i="1"/>
  <c r="GE750" i="1"/>
  <c r="GD750" i="1"/>
  <c r="FA750" i="1"/>
  <c r="DW750" i="1"/>
  <c r="DL750" i="1"/>
  <c r="DI750" i="1"/>
  <c r="DH750" i="1"/>
  <c r="EQ750" i="1"/>
  <c r="EP750" i="1"/>
  <c r="EO750" i="1"/>
  <c r="EN750" i="1"/>
  <c r="EM750" i="1"/>
  <c r="EL750" i="1"/>
  <c r="EJ750" i="1"/>
  <c r="EI750" i="1"/>
  <c r="AG741" i="1"/>
  <c r="DG741" i="1"/>
  <c r="ET741" i="1"/>
  <c r="CD741" i="1"/>
  <c r="BV741" i="1"/>
  <c r="BT741" i="1"/>
  <c r="GR742" i="1"/>
  <c r="FM742" i="1"/>
  <c r="FK742" i="1"/>
  <c r="GK742" i="1"/>
  <c r="GY742" i="1" s="1"/>
  <c r="GF742" i="1"/>
  <c r="FR742" i="1"/>
  <c r="FP742" i="1"/>
  <c r="FB726" i="1"/>
  <c r="EU726" i="1"/>
  <c r="EV726" i="1" s="1"/>
  <c r="EI746" i="1"/>
  <c r="CT748" i="1"/>
  <c r="CF748" i="1"/>
  <c r="CE748" i="1"/>
  <c r="FB735" i="1"/>
  <c r="CT720" i="1"/>
  <c r="CI720" i="1"/>
  <c r="CF720" i="1"/>
  <c r="CE720" i="1"/>
  <c r="DW729" i="1"/>
  <c r="DL729" i="1"/>
  <c r="DI729" i="1"/>
  <c r="DH729" i="1"/>
  <c r="FP681" i="1"/>
  <c r="FM681" i="1"/>
  <c r="GK681" i="1"/>
  <c r="GY681" i="1" s="1"/>
  <c r="GF681" i="1"/>
  <c r="FR681" i="1"/>
  <c r="FK681" i="1"/>
  <c r="GR681" i="1"/>
  <c r="EZ697" i="1"/>
  <c r="EY697" i="1"/>
  <c r="EX718" i="1"/>
  <c r="EW718" i="1"/>
  <c r="GF690" i="1"/>
  <c r="FR690" i="1"/>
  <c r="FP690" i="1"/>
  <c r="FM690" i="1"/>
  <c r="GR690" i="1"/>
  <c r="FK690" i="1"/>
  <c r="GK690" i="1"/>
  <c r="GY690" i="1" s="1"/>
  <c r="BY690" i="1"/>
  <c r="GK683" i="1"/>
  <c r="GY683" i="1" s="1"/>
  <c r="GF683" i="1"/>
  <c r="FP683" i="1"/>
  <c r="FM683" i="1"/>
  <c r="GR683" i="1"/>
  <c r="FR683" i="1"/>
  <c r="FK683" i="1"/>
  <c r="EZ716" i="1"/>
  <c r="EY716" i="1"/>
  <c r="GF694" i="1"/>
  <c r="FR694" i="1"/>
  <c r="FP694" i="1"/>
  <c r="GR694" i="1"/>
  <c r="FM694" i="1"/>
  <c r="FK694" i="1"/>
  <c r="GK694" i="1"/>
  <c r="GY694" i="1" s="1"/>
  <c r="EW668" i="1"/>
  <c r="EX668" i="1"/>
  <c r="FR702" i="1"/>
  <c r="FM702" i="1"/>
  <c r="GR702" i="1"/>
  <c r="FK702" i="1"/>
  <c r="GF702" i="1"/>
  <c r="GK702" i="1"/>
  <c r="GY702" i="1" s="1"/>
  <c r="FP702" i="1"/>
  <c r="DI699" i="1"/>
  <c r="DW699" i="1"/>
  <c r="DL699" i="1"/>
  <c r="DH699" i="1"/>
  <c r="FB673" i="1"/>
  <c r="EU673" i="1"/>
  <c r="EV673" i="1" s="1"/>
  <c r="EY692" i="1"/>
  <c r="FB651" i="1"/>
  <c r="EU651" i="1"/>
  <c r="EV651" i="1" s="1"/>
  <c r="CT677" i="1"/>
  <c r="CI677" i="1"/>
  <c r="CF677" i="1"/>
  <c r="CE677" i="1"/>
  <c r="FB664" i="1"/>
  <c r="EU664" i="1"/>
  <c r="EV664" i="1" s="1"/>
  <c r="EZ650" i="1"/>
  <c r="EY650" i="1"/>
  <c r="CT647" i="1"/>
  <c r="CI647" i="1"/>
  <c r="CF647" i="1"/>
  <c r="CE647" i="1"/>
  <c r="EU641" i="1"/>
  <c r="EV641" i="1" s="1"/>
  <c r="FB641" i="1"/>
  <c r="FR628" i="1"/>
  <c r="FP628" i="1"/>
  <c r="FM628" i="1"/>
  <c r="FK628" i="1"/>
  <c r="GR628" i="1"/>
  <c r="GK628" i="1"/>
  <c r="GY628" i="1" s="1"/>
  <c r="GF628" i="1"/>
  <c r="FB613" i="1"/>
  <c r="EU613" i="1"/>
  <c r="EV613" i="1" s="1"/>
  <c r="FB625" i="1"/>
  <c r="EU625" i="1"/>
  <c r="EV625" i="1" s="1"/>
  <c r="EZ630" i="1"/>
  <c r="EY630" i="1"/>
  <c r="FM623" i="1"/>
  <c r="GR623" i="1"/>
  <c r="FK623" i="1"/>
  <c r="GK623" i="1"/>
  <c r="GY623" i="1" s="1"/>
  <c r="GF623" i="1"/>
  <c r="FP623" i="1"/>
  <c r="FR623" i="1"/>
  <c r="EW640" i="1"/>
  <c r="DL645" i="1"/>
  <c r="DI645" i="1"/>
  <c r="DH645" i="1"/>
  <c r="DW645" i="1"/>
  <c r="BY628" i="1"/>
  <c r="GF627" i="1"/>
  <c r="FR627" i="1"/>
  <c r="FP627" i="1"/>
  <c r="FM627" i="1"/>
  <c r="FK627" i="1"/>
  <c r="GR627" i="1"/>
  <c r="GK627" i="1"/>
  <c r="GY627" i="1" s="1"/>
  <c r="EX622" i="1"/>
  <c r="EW622" i="1"/>
  <c r="FR635" i="1"/>
  <c r="FP635" i="1"/>
  <c r="GR635" i="1"/>
  <c r="FM635" i="1"/>
  <c r="FK635" i="1"/>
  <c r="GK635" i="1"/>
  <c r="GY635" i="1" s="1"/>
  <c r="GF635" i="1"/>
  <c r="GK587" i="1"/>
  <c r="GY587" i="1" s="1"/>
  <c r="GF587" i="1"/>
  <c r="FR587" i="1"/>
  <c r="FP587" i="1"/>
  <c r="FM587" i="1"/>
  <c r="GR587" i="1"/>
  <c r="FK587" i="1"/>
  <c r="GK569" i="1"/>
  <c r="GY569" i="1" s="1"/>
  <c r="GF569" i="1"/>
  <c r="FR569" i="1"/>
  <c r="FP569" i="1"/>
  <c r="FM569" i="1"/>
  <c r="GR569" i="1"/>
  <c r="FK569" i="1"/>
  <c r="EY615" i="1"/>
  <c r="EX584" i="1"/>
  <c r="EW584" i="1"/>
  <c r="EX577" i="1"/>
  <c r="EW577" i="1"/>
  <c r="CT537" i="1"/>
  <c r="CI537" i="1"/>
  <c r="CF537" i="1"/>
  <c r="CE537" i="1"/>
  <c r="EW570" i="1"/>
  <c r="FB551" i="1"/>
  <c r="EU551" i="1"/>
  <c r="EV551" i="1" s="1"/>
  <c r="FR512" i="1"/>
  <c r="FP512" i="1"/>
  <c r="GR512" i="1"/>
  <c r="FM512" i="1"/>
  <c r="FK512" i="1"/>
  <c r="GK512" i="1"/>
  <c r="GY512" i="1" s="1"/>
  <c r="GF512" i="1"/>
  <c r="FB558" i="1"/>
  <c r="EU558" i="1"/>
  <c r="EV558" i="1" s="1"/>
  <c r="BY509" i="1"/>
  <c r="EX510" i="1"/>
  <c r="EW510" i="1"/>
  <c r="BY542" i="1"/>
  <c r="EY539" i="1"/>
  <c r="EX559" i="1"/>
  <c r="EW559" i="1"/>
  <c r="FB500" i="1"/>
  <c r="FA500" i="1"/>
  <c r="EU500" i="1"/>
  <c r="EV500" i="1" s="1"/>
  <c r="GK462" i="1"/>
  <c r="GY462" i="1" s="1"/>
  <c r="GF462" i="1"/>
  <c r="FR462" i="1"/>
  <c r="FP462" i="1"/>
  <c r="FM462" i="1"/>
  <c r="FK462" i="1"/>
  <c r="GR462" i="1"/>
  <c r="FD519" i="1"/>
  <c r="FC519" i="1"/>
  <c r="FB509" i="1"/>
  <c r="EU509" i="1"/>
  <c r="EV509" i="1" s="1"/>
  <c r="FR486" i="1"/>
  <c r="FP486" i="1"/>
  <c r="FK486" i="1"/>
  <c r="GR486" i="1"/>
  <c r="GK486" i="1"/>
  <c r="GY486" i="1" s="1"/>
  <c r="GF486" i="1"/>
  <c r="CT509" i="1"/>
  <c r="CI509" i="1"/>
  <c r="CF509" i="1"/>
  <c r="CE509" i="1"/>
  <c r="EU476" i="1"/>
  <c r="EV476" i="1" s="1"/>
  <c r="FB476" i="1"/>
  <c r="FA476" i="1"/>
  <c r="EX463" i="1"/>
  <c r="EW463" i="1"/>
  <c r="DW471" i="1"/>
  <c r="DL471" i="1"/>
  <c r="DI471" i="1"/>
  <c r="DH471" i="1"/>
  <c r="EU475" i="1"/>
  <c r="EV475" i="1" s="1"/>
  <c r="FB475" i="1"/>
  <c r="FA475" i="1"/>
  <c r="CT543" i="1"/>
  <c r="CI543" i="1"/>
  <c r="CF543" i="1"/>
  <c r="CE543" i="1"/>
  <c r="EU490" i="1"/>
  <c r="EV490" i="1" s="1"/>
  <c r="FB490" i="1"/>
  <c r="EY469" i="1"/>
  <c r="EZ419" i="1"/>
  <c r="EY419" i="1"/>
  <c r="EY498" i="1"/>
  <c r="EX468" i="1"/>
  <c r="EW468" i="1"/>
  <c r="FB448" i="1"/>
  <c r="EU448" i="1"/>
  <c r="EV448" i="1" s="1"/>
  <c r="EZ448" i="1"/>
  <c r="EY448" i="1"/>
  <c r="EW464" i="1"/>
  <c r="EU439" i="1"/>
  <c r="EV439" i="1" s="1"/>
  <c r="FB439" i="1"/>
  <c r="CT423" i="1"/>
  <c r="CI423" i="1"/>
  <c r="CF423" i="1"/>
  <c r="CE423" i="1"/>
  <c r="GR391" i="1"/>
  <c r="GF391" i="1"/>
  <c r="FR391" i="1"/>
  <c r="FP391" i="1"/>
  <c r="FK391" i="1"/>
  <c r="CT403" i="1"/>
  <c r="CI403" i="1"/>
  <c r="CF403" i="1"/>
  <c r="CE403" i="1"/>
  <c r="CT420" i="1"/>
  <c r="CI420" i="1"/>
  <c r="CF420" i="1"/>
  <c r="CE420" i="1"/>
  <c r="CT402" i="1"/>
  <c r="CI402" i="1"/>
  <c r="CF402" i="1"/>
  <c r="CE402" i="1"/>
  <c r="EW384" i="1"/>
  <c r="EX384" i="1"/>
  <c r="DW449" i="1"/>
  <c r="DL449" i="1"/>
  <c r="DI449" i="1"/>
  <c r="DH449" i="1"/>
  <c r="EZ384" i="1"/>
  <c r="EY384" i="1"/>
  <c r="EU380" i="1"/>
  <c r="EV380" i="1" s="1"/>
  <c r="FB380" i="1"/>
  <c r="FA380" i="1"/>
  <c r="FK400" i="1"/>
  <c r="GK400" i="1"/>
  <c r="GY400" i="1" s="1"/>
  <c r="GF400" i="1"/>
  <c r="FR400" i="1"/>
  <c r="FP400" i="1"/>
  <c r="GR400" i="1"/>
  <c r="FR388" i="1"/>
  <c r="FP388" i="1"/>
  <c r="FK388" i="1"/>
  <c r="GR388" i="1"/>
  <c r="GK388" i="1"/>
  <c r="GY388" i="1" s="1"/>
  <c r="GF388" i="1"/>
  <c r="FB347" i="1"/>
  <c r="FA347" i="1"/>
  <c r="EU347" i="1"/>
  <c r="EV347" i="1" s="1"/>
  <c r="EW380" i="1"/>
  <c r="EZ366" i="1"/>
  <c r="EY366" i="1"/>
  <c r="EZ332" i="1"/>
  <c r="EY332" i="1"/>
  <c r="CT341" i="1"/>
  <c r="CI341" i="1"/>
  <c r="CF341" i="1"/>
  <c r="CE341" i="1"/>
  <c r="FB456" i="1"/>
  <c r="EU456" i="1"/>
  <c r="EV456" i="1" s="1"/>
  <c r="EU411" i="1"/>
  <c r="EV411" i="1" s="1"/>
  <c r="FB411" i="1"/>
  <c r="FA411" i="1"/>
  <c r="EZ376" i="1"/>
  <c r="EY376" i="1"/>
  <c r="FA446" i="1"/>
  <c r="DW363" i="1"/>
  <c r="DL363" i="1"/>
  <c r="DI363" i="1"/>
  <c r="DH363" i="1"/>
  <c r="EZ406" i="1"/>
  <c r="EY406" i="1"/>
  <c r="EW328" i="1"/>
  <c r="CT346" i="1"/>
  <c r="CI346" i="1"/>
  <c r="CF346" i="1"/>
  <c r="CE346" i="1"/>
  <c r="FB350" i="1"/>
  <c r="FA350" i="1"/>
  <c r="EU350" i="1"/>
  <c r="EV350" i="1" s="1"/>
  <c r="DL328" i="1"/>
  <c r="DI328" i="1"/>
  <c r="DH328" i="1"/>
  <c r="DW328" i="1"/>
  <c r="CT364" i="1"/>
  <c r="CI364" i="1"/>
  <c r="CF364" i="1"/>
  <c r="CE364" i="1"/>
  <c r="DW367" i="1"/>
  <c r="DL367" i="1"/>
  <c r="DI367" i="1"/>
  <c r="DH367" i="1"/>
  <c r="EZ337" i="1"/>
  <c r="EY337" i="1"/>
  <c r="FF227" i="1"/>
  <c r="FE227" i="1"/>
  <c r="FB225" i="1"/>
  <c r="FB215" i="1"/>
  <c r="EZ109" i="1"/>
  <c r="FB79" i="1"/>
  <c r="EZ107" i="1"/>
  <c r="EU515" i="1"/>
  <c r="EV515" i="1" s="1"/>
  <c r="FB515" i="1"/>
  <c r="EX491" i="1"/>
  <c r="EW491" i="1"/>
  <c r="FB502" i="1"/>
  <c r="EU502" i="1"/>
  <c r="EV502" i="1" s="1"/>
  <c r="EZ433" i="1"/>
  <c r="EY433" i="1"/>
  <c r="GF633" i="1"/>
  <c r="FR633" i="1"/>
  <c r="FP633" i="1"/>
  <c r="FM633" i="1"/>
  <c r="GR633" i="1"/>
  <c r="FK633" i="1"/>
  <c r="GK633" i="1"/>
  <c r="GY633" i="1" s="1"/>
  <c r="FB608" i="1"/>
  <c r="EU608" i="1"/>
  <c r="EV608" i="1" s="1"/>
  <c r="DW515" i="1"/>
  <c r="DL515" i="1"/>
  <c r="DI515" i="1"/>
  <c r="DH515" i="1"/>
  <c r="FB472" i="1"/>
  <c r="FA472" i="1"/>
  <c r="EU472" i="1"/>
  <c r="EV472" i="1" s="1"/>
  <c r="EU503" i="1"/>
  <c r="EV503" i="1" s="1"/>
  <c r="FB503" i="1"/>
  <c r="EZ422" i="1"/>
  <c r="EY422" i="1"/>
  <c r="GK451" i="1"/>
  <c r="GY451" i="1" s="1"/>
  <c r="GF451" i="1"/>
  <c r="FR451" i="1"/>
  <c r="FP451" i="1"/>
  <c r="FM451" i="1"/>
  <c r="FK451" i="1"/>
  <c r="GR451" i="1"/>
  <c r="BY451" i="1"/>
  <c r="FM450" i="1"/>
  <c r="GR450" i="1"/>
  <c r="FK450" i="1"/>
  <c r="GK450" i="1"/>
  <c r="GY450" i="1" s="1"/>
  <c r="GF450" i="1"/>
  <c r="FR450" i="1"/>
  <c r="FP450" i="1"/>
  <c r="EX496" i="1"/>
  <c r="EW496" i="1"/>
  <c r="DW462" i="1"/>
  <c r="DL462" i="1"/>
  <c r="DI462" i="1"/>
  <c r="DH462" i="1"/>
  <c r="FD414" i="1"/>
  <c r="FC414" i="1"/>
  <c r="EU433" i="1"/>
  <c r="EV433" i="1" s="1"/>
  <c r="FB433" i="1"/>
  <c r="FD446" i="1"/>
  <c r="FC446" i="1"/>
  <c r="EZ407" i="1"/>
  <c r="EY407" i="1"/>
  <c r="CT414" i="1"/>
  <c r="CI414" i="1"/>
  <c r="CF414" i="1"/>
  <c r="CE414" i="1"/>
  <c r="DW369" i="1"/>
  <c r="DL369" i="1"/>
  <c r="DI369" i="1"/>
  <c r="DH369" i="1"/>
  <c r="EX445" i="1"/>
  <c r="EW445" i="1"/>
  <c r="EX352" i="1"/>
  <c r="EW352" i="1"/>
  <c r="FP361" i="1"/>
  <c r="FK361" i="1"/>
  <c r="GR361" i="1"/>
  <c r="GK361" i="1"/>
  <c r="GY361" i="1" s="1"/>
  <c r="GF361" i="1"/>
  <c r="FR361" i="1"/>
  <c r="DW417" i="1"/>
  <c r="DL417" i="1"/>
  <c r="DI417" i="1"/>
  <c r="DH417" i="1"/>
  <c r="DW347" i="1"/>
  <c r="DL347" i="1"/>
  <c r="DI347" i="1"/>
  <c r="DH347" i="1"/>
  <c r="EU382" i="1"/>
  <c r="EV382" i="1" s="1"/>
  <c r="FB382" i="1"/>
  <c r="FF320" i="1"/>
  <c r="FE320" i="1"/>
  <c r="FB216" i="1"/>
  <c r="EZ216" i="1"/>
  <c r="FF83" i="1"/>
  <c r="FE83" i="1"/>
  <c r="EL763" i="1"/>
  <c r="EJ763" i="1"/>
  <c r="EI763" i="1"/>
  <c r="DW763" i="1"/>
  <c r="DL763" i="1"/>
  <c r="DI763" i="1"/>
  <c r="DH763" i="1"/>
  <c r="EQ763" i="1"/>
  <c r="EP763" i="1"/>
  <c r="EN763" i="1"/>
  <c r="EM763" i="1"/>
  <c r="EW763" i="1" s="1"/>
  <c r="EO763" i="1"/>
  <c r="AT367" i="2"/>
  <c r="AU367" i="2" s="1"/>
  <c r="AB367" i="2"/>
  <c r="EX755" i="1"/>
  <c r="EU738" i="1"/>
  <c r="EV738" i="1" s="1"/>
  <c r="FA738" i="1"/>
  <c r="FB738" i="1"/>
  <c r="CT738" i="1"/>
  <c r="CF738" i="1"/>
  <c r="CE738" i="1"/>
  <c r="EJ746" i="1"/>
  <c r="EI748" i="1"/>
  <c r="DW748" i="1"/>
  <c r="DL748" i="1"/>
  <c r="DI748" i="1"/>
  <c r="DH748" i="1"/>
  <c r="EQ748" i="1"/>
  <c r="EP748" i="1"/>
  <c r="EO748" i="1"/>
  <c r="EN748" i="1"/>
  <c r="EM748" i="1"/>
  <c r="EL748" i="1"/>
  <c r="EK748" i="1"/>
  <c r="FB748" i="1" s="1"/>
  <c r="EJ748" i="1"/>
  <c r="GF717" i="1"/>
  <c r="FR717" i="1"/>
  <c r="FP717" i="1"/>
  <c r="GR717" i="1"/>
  <c r="FM717" i="1"/>
  <c r="FK717" i="1"/>
  <c r="GK717" i="1"/>
  <c r="GY717" i="1" s="1"/>
  <c r="BY717" i="1"/>
  <c r="FP722" i="1"/>
  <c r="FM722" i="1"/>
  <c r="CA722" i="1"/>
  <c r="FR722" i="1"/>
  <c r="FK722" i="1"/>
  <c r="GR722" i="1"/>
  <c r="GF722" i="1"/>
  <c r="BY713" i="1"/>
  <c r="FP679" i="1"/>
  <c r="FM679" i="1"/>
  <c r="GK679" i="1"/>
  <c r="GY679" i="1" s="1"/>
  <c r="GF679" i="1"/>
  <c r="FR679" i="1"/>
  <c r="FK679" i="1"/>
  <c r="GR679" i="1"/>
  <c r="FB708" i="1"/>
  <c r="EU708" i="1"/>
  <c r="EV708" i="1" s="1"/>
  <c r="DW723" i="1"/>
  <c r="DL723" i="1"/>
  <c r="DH723" i="1"/>
  <c r="DI723" i="1"/>
  <c r="FD691" i="1"/>
  <c r="FC691" i="1"/>
  <c r="FB716" i="1"/>
  <c r="EU716" i="1"/>
  <c r="EV716" i="1" s="1"/>
  <c r="EX688" i="1"/>
  <c r="EW688" i="1"/>
  <c r="DL681" i="1"/>
  <c r="DI681" i="1"/>
  <c r="DH681" i="1"/>
  <c r="DW681" i="1"/>
  <c r="DW676" i="1"/>
  <c r="DL676" i="1"/>
  <c r="DI676" i="1"/>
  <c r="DH676" i="1"/>
  <c r="DI677" i="1"/>
  <c r="DH677" i="1"/>
  <c r="DW677" i="1"/>
  <c r="DL677" i="1"/>
  <c r="CT682" i="1"/>
  <c r="CI682" i="1"/>
  <c r="CF682" i="1"/>
  <c r="CE682" i="1"/>
  <c r="EU667" i="1"/>
  <c r="EV667" i="1" s="1"/>
  <c r="FB667" i="1"/>
  <c r="CT660" i="1"/>
  <c r="CI660" i="1"/>
  <c r="CF660" i="1"/>
  <c r="CE660" i="1"/>
  <c r="FB665" i="1"/>
  <c r="EU665" i="1"/>
  <c r="EV665" i="1" s="1"/>
  <c r="CF612" i="1"/>
  <c r="CE612" i="1"/>
  <c r="CT612" i="1"/>
  <c r="CI612" i="1"/>
  <c r="FB623" i="1"/>
  <c r="EU623" i="1"/>
  <c r="EV623" i="1" s="1"/>
  <c r="EZ625" i="1"/>
  <c r="EY625" i="1"/>
  <c r="CT653" i="1"/>
  <c r="CI653" i="1"/>
  <c r="CF653" i="1"/>
  <c r="CE653" i="1"/>
  <c r="EU649" i="1"/>
  <c r="EV649" i="1" s="1"/>
  <c r="FB649" i="1"/>
  <c r="FA649" i="1"/>
  <c r="EZ622" i="1"/>
  <c r="EY622" i="1"/>
  <c r="DW637" i="1"/>
  <c r="DL637" i="1"/>
  <c r="DI637" i="1"/>
  <c r="DH637" i="1"/>
  <c r="EU634" i="1"/>
  <c r="EV634" i="1" s="1"/>
  <c r="FB634" i="1"/>
  <c r="FR645" i="1"/>
  <c r="FP645" i="1"/>
  <c r="GR645" i="1"/>
  <c r="FM645" i="1"/>
  <c r="FK645" i="1"/>
  <c r="GK645" i="1"/>
  <c r="GY645" i="1" s="1"/>
  <c r="GF645" i="1"/>
  <c r="GF599" i="1"/>
  <c r="FR599" i="1"/>
  <c r="FP599" i="1"/>
  <c r="FM599" i="1"/>
  <c r="GR599" i="1"/>
  <c r="FK599" i="1"/>
  <c r="GK599" i="1"/>
  <c r="GY599" i="1" s="1"/>
  <c r="FB598" i="1"/>
  <c r="EU598" i="1"/>
  <c r="EV598" i="1" s="1"/>
  <c r="CT640" i="1"/>
  <c r="CI640" i="1"/>
  <c r="CF640" i="1"/>
  <c r="CE640" i="1"/>
  <c r="FR579" i="1"/>
  <c r="FP579" i="1"/>
  <c r="GR579" i="1"/>
  <c r="FM579" i="1"/>
  <c r="FK579" i="1"/>
  <c r="GK579" i="1"/>
  <c r="GY579" i="1" s="1"/>
  <c r="GF579" i="1"/>
  <c r="CT633" i="1"/>
  <c r="CI633" i="1"/>
  <c r="CF633" i="1"/>
  <c r="CE633" i="1"/>
  <c r="DW566" i="1"/>
  <c r="DH566" i="1"/>
  <c r="DL566" i="1"/>
  <c r="DI566" i="1"/>
  <c r="EX587" i="1"/>
  <c r="EW587" i="1"/>
  <c r="EX569" i="1"/>
  <c r="EW569" i="1"/>
  <c r="EW594" i="1"/>
  <c r="FR709" i="1"/>
  <c r="FP709" i="1"/>
  <c r="FM709" i="1"/>
  <c r="GR709" i="1"/>
  <c r="FK709" i="1"/>
  <c r="GK709" i="1"/>
  <c r="GY709" i="1" s="1"/>
  <c r="GF709" i="1"/>
  <c r="EU554" i="1"/>
  <c r="EV554" i="1" s="1"/>
  <c r="FB554" i="1"/>
  <c r="GK543" i="1"/>
  <c r="GY543" i="1" s="1"/>
  <c r="GF543" i="1"/>
  <c r="FR543" i="1"/>
  <c r="FP543" i="1"/>
  <c r="FM543" i="1"/>
  <c r="GR543" i="1"/>
  <c r="FK543" i="1"/>
  <c r="GR564" i="1"/>
  <c r="FK564" i="1"/>
  <c r="FR564" i="1"/>
  <c r="FP564" i="1"/>
  <c r="FM564" i="1"/>
  <c r="GK564" i="1"/>
  <c r="GY564" i="1" s="1"/>
  <c r="GF564" i="1"/>
  <c r="BY564" i="1"/>
  <c r="FR554" i="1"/>
  <c r="FP554" i="1"/>
  <c r="GR554" i="1"/>
  <c r="FM554" i="1"/>
  <c r="FK554" i="1"/>
  <c r="GK554" i="1"/>
  <c r="GY554" i="1" s="1"/>
  <c r="GF554" i="1"/>
  <c r="BY554" i="1"/>
  <c r="EZ567" i="1"/>
  <c r="EY567" i="1"/>
  <c r="EZ545" i="1"/>
  <c r="EY545" i="1"/>
  <c r="DL534" i="1"/>
  <c r="DI534" i="1"/>
  <c r="DH534" i="1"/>
  <c r="DW534" i="1"/>
  <c r="GK506" i="1"/>
  <c r="GY506" i="1" s="1"/>
  <c r="FR506" i="1"/>
  <c r="FM506" i="1"/>
  <c r="GF506" i="1"/>
  <c r="FP506" i="1"/>
  <c r="FK506" i="1"/>
  <c r="GR506" i="1"/>
  <c r="EX512" i="1"/>
  <c r="EW512" i="1"/>
  <c r="DW510" i="1"/>
  <c r="DL510" i="1"/>
  <c r="DI510" i="1"/>
  <c r="DH510" i="1"/>
  <c r="FB531" i="1"/>
  <c r="EU531" i="1"/>
  <c r="EV531" i="1" s="1"/>
  <c r="EX499" i="1"/>
  <c r="EW499" i="1"/>
  <c r="FB461" i="1"/>
  <c r="FA461" i="1"/>
  <c r="EU461" i="1"/>
  <c r="EV461" i="1" s="1"/>
  <c r="FB483" i="1"/>
  <c r="EU483" i="1"/>
  <c r="EV483" i="1" s="1"/>
  <c r="FD474" i="1"/>
  <c r="FC474" i="1"/>
  <c r="FB482" i="1"/>
  <c r="EU482" i="1"/>
  <c r="EV482" i="1" s="1"/>
  <c r="EZ485" i="1"/>
  <c r="EY485" i="1"/>
  <c r="DW509" i="1"/>
  <c r="DL509" i="1"/>
  <c r="DI509" i="1"/>
  <c r="DH509" i="1"/>
  <c r="EZ528" i="1"/>
  <c r="EY528" i="1"/>
  <c r="DW495" i="1"/>
  <c r="DL495" i="1"/>
  <c r="DI495" i="1"/>
  <c r="DH495" i="1"/>
  <c r="DW483" i="1"/>
  <c r="DL483" i="1"/>
  <c r="DI483" i="1"/>
  <c r="DH483" i="1"/>
  <c r="EU455" i="1"/>
  <c r="EV455" i="1" s="1"/>
  <c r="FB455" i="1"/>
  <c r="EY510" i="1"/>
  <c r="EU507" i="1"/>
  <c r="EV507" i="1" s="1"/>
  <c r="FB507" i="1"/>
  <c r="CT421" i="1"/>
  <c r="CI421" i="1"/>
  <c r="CF421" i="1"/>
  <c r="CE421" i="1"/>
  <c r="FM448" i="1"/>
  <c r="GR448" i="1"/>
  <c r="FK448" i="1"/>
  <c r="GK448" i="1"/>
  <c r="GY448" i="1" s="1"/>
  <c r="GF448" i="1"/>
  <c r="FP448" i="1"/>
  <c r="FR448" i="1"/>
  <c r="FC463" i="1"/>
  <c r="FR390" i="1"/>
  <c r="FP390" i="1"/>
  <c r="FK390" i="1"/>
  <c r="GR390" i="1"/>
  <c r="GF390" i="1"/>
  <c r="FD400" i="1"/>
  <c r="FC400" i="1"/>
  <c r="FB383" i="1"/>
  <c r="EU383" i="1"/>
  <c r="EV383" i="1" s="1"/>
  <c r="FA448" i="1"/>
  <c r="DW393" i="1"/>
  <c r="DL393" i="1"/>
  <c r="DI393" i="1"/>
  <c r="DH393" i="1"/>
  <c r="FA433" i="1"/>
  <c r="FD428" i="1"/>
  <c r="FC428" i="1"/>
  <c r="DW379" i="1"/>
  <c r="DL379" i="1"/>
  <c r="DI379" i="1"/>
  <c r="DH379" i="1"/>
  <c r="FB441" i="1"/>
  <c r="EU441" i="1"/>
  <c r="EV441" i="1" s="1"/>
  <c r="FB379" i="1"/>
  <c r="EU379" i="1"/>
  <c r="EV379" i="1" s="1"/>
  <c r="EZ409" i="1"/>
  <c r="EY409" i="1"/>
  <c r="BY405" i="1"/>
  <c r="FB363" i="1"/>
  <c r="FA363" i="1"/>
  <c r="EU363" i="1"/>
  <c r="EV363" i="1" s="1"/>
  <c r="EZ331" i="1"/>
  <c r="EY331" i="1"/>
  <c r="FB376" i="1"/>
  <c r="EU376" i="1"/>
  <c r="EV376" i="1" s="1"/>
  <c r="EU406" i="1"/>
  <c r="EV406" i="1" s="1"/>
  <c r="FB406" i="1"/>
  <c r="FA406" i="1"/>
  <c r="BY365" i="1"/>
  <c r="EX343" i="1"/>
  <c r="EW343" i="1"/>
  <c r="FR323" i="1"/>
  <c r="FP323" i="1"/>
  <c r="GR323" i="1"/>
  <c r="FK323" i="1"/>
  <c r="GK323" i="1"/>
  <c r="GY323" i="1" s="1"/>
  <c r="CB323" i="1"/>
  <c r="GF323" i="1"/>
  <c r="DW364" i="1"/>
  <c r="DL364" i="1"/>
  <c r="DI364" i="1"/>
  <c r="DH364" i="1"/>
  <c r="EZ326" i="1"/>
  <c r="EY326" i="1"/>
  <c r="FB325" i="1"/>
  <c r="FA325" i="1"/>
  <c r="EU325" i="1"/>
  <c r="EV325" i="1" s="1"/>
  <c r="FR336" i="1"/>
  <c r="FP336" i="1"/>
  <c r="FK336" i="1"/>
  <c r="GR336" i="1"/>
  <c r="GK336" i="1"/>
  <c r="GY336" i="1" s="1"/>
  <c r="GF336" i="1"/>
  <c r="EX113" i="1"/>
  <c r="EW113" i="1"/>
  <c r="EZ220" i="1"/>
  <c r="EY220" i="1"/>
  <c r="FB69" i="1"/>
  <c r="FA69" i="1"/>
  <c r="EZ221" i="1"/>
  <c r="EZ228" i="1"/>
  <c r="EZ222" i="1"/>
  <c r="FE113" i="1"/>
  <c r="FF113" i="1"/>
  <c r="FE72" i="1"/>
  <c r="FF72" i="1"/>
  <c r="FD123" i="1"/>
  <c r="EZ104" i="1"/>
  <c r="EX78" i="1"/>
  <c r="FD88" i="1"/>
  <c r="EX96" i="1"/>
  <c r="CT751" i="1"/>
  <c r="CF751" i="1"/>
  <c r="CE751" i="1"/>
  <c r="EX689" i="1"/>
  <c r="EW689" i="1"/>
  <c r="FB533" i="1"/>
  <c r="EU533" i="1"/>
  <c r="EV533" i="1" s="1"/>
  <c r="EU427" i="1"/>
  <c r="EV427" i="1" s="1"/>
  <c r="FB427" i="1"/>
  <c r="FA427" i="1"/>
  <c r="DI751" i="1"/>
  <c r="DH751" i="1"/>
  <c r="EQ751" i="1"/>
  <c r="EP751" i="1"/>
  <c r="EO751" i="1"/>
  <c r="EN751" i="1"/>
  <c r="EM751" i="1"/>
  <c r="EW751" i="1" s="1"/>
  <c r="EL751" i="1"/>
  <c r="EJ751" i="1"/>
  <c r="EI751" i="1"/>
  <c r="DW751" i="1"/>
  <c r="DL751" i="1"/>
  <c r="AI734" i="1"/>
  <c r="AH734" i="1" s="1"/>
  <c r="FP604" i="1"/>
  <c r="FM604" i="1"/>
  <c r="GR604" i="1"/>
  <c r="FK604" i="1"/>
  <c r="GK604" i="1"/>
  <c r="GY604" i="1" s="1"/>
  <c r="GF604" i="1"/>
  <c r="FR604" i="1"/>
  <c r="EX482" i="1"/>
  <c r="EW482" i="1"/>
  <c r="Y595" i="2"/>
  <c r="AV595" i="2" s="1"/>
  <c r="AW595" i="2"/>
  <c r="AT409" i="2"/>
  <c r="AU409" i="2" s="1"/>
  <c r="AB409" i="2"/>
  <c r="AW652" i="2"/>
  <c r="AR652" i="2" s="1"/>
  <c r="GR764" i="1"/>
  <c r="FR764" i="1"/>
  <c r="FP764" i="1"/>
  <c r="FM764" i="1"/>
  <c r="GK764" i="1"/>
  <c r="GY764" i="1" s="1"/>
  <c r="FK764" i="1"/>
  <c r="GF764" i="1"/>
  <c r="BY764" i="1"/>
  <c r="CD756" i="1"/>
  <c r="AG756" i="1"/>
  <c r="BS756" i="1"/>
  <c r="DG756" i="1"/>
  <c r="AT371" i="2"/>
  <c r="AU371" i="2" s="1"/>
  <c r="AB371" i="2"/>
  <c r="AW718" i="2"/>
  <c r="AR718" i="2" s="1"/>
  <c r="AT404" i="2"/>
  <c r="AU404" i="2" s="1"/>
  <c r="AB404" i="2"/>
  <c r="AT458" i="2"/>
  <c r="AU458" i="2" s="1"/>
  <c r="AB458" i="2"/>
  <c r="AT406" i="2"/>
  <c r="AU406" i="2" s="1"/>
  <c r="AB406" i="2"/>
  <c r="AT411" i="2"/>
  <c r="AU411" i="2" s="1"/>
  <c r="AB411" i="2"/>
  <c r="EJ766" i="1"/>
  <c r="EI766" i="1"/>
  <c r="DW766" i="1"/>
  <c r="DL766" i="1"/>
  <c r="DI766" i="1"/>
  <c r="DH766" i="1"/>
  <c r="EQ766" i="1"/>
  <c r="EP766" i="1"/>
  <c r="EO766" i="1"/>
  <c r="EN766" i="1"/>
  <c r="EM766" i="1"/>
  <c r="EW766" i="1" s="1"/>
  <c r="EL766" i="1"/>
  <c r="EK766" i="1"/>
  <c r="AI756" i="1"/>
  <c r="AH756" i="1" s="1"/>
  <c r="EZ748" i="1"/>
  <c r="EZ741" i="1"/>
  <c r="EY741" i="1"/>
  <c r="EU743" i="1"/>
  <c r="EV743" i="1" s="1"/>
  <c r="ET752" i="1"/>
  <c r="FR729" i="1"/>
  <c r="FP729" i="1"/>
  <c r="FM729" i="1"/>
  <c r="FK729" i="1"/>
  <c r="GR729" i="1"/>
  <c r="GF729" i="1"/>
  <c r="BY742" i="1"/>
  <c r="EK746" i="1"/>
  <c r="EL746" i="1"/>
  <c r="EZ715" i="1"/>
  <c r="EY715" i="1"/>
  <c r="EJ744" i="1"/>
  <c r="EY730" i="1"/>
  <c r="EY704" i="1"/>
  <c r="FP723" i="1"/>
  <c r="FM723" i="1"/>
  <c r="GF723" i="1"/>
  <c r="FR723" i="1"/>
  <c r="FK723" i="1"/>
  <c r="GR723" i="1"/>
  <c r="GK723" i="1"/>
  <c r="GY723" i="1" s="1"/>
  <c r="EW705" i="1"/>
  <c r="EX705" i="1"/>
  <c r="FR677" i="1"/>
  <c r="FP677" i="1"/>
  <c r="GR677" i="1"/>
  <c r="FM677" i="1"/>
  <c r="FK677" i="1"/>
  <c r="GK677" i="1"/>
  <c r="GY677" i="1" s="1"/>
  <c r="GF677" i="1"/>
  <c r="FD673" i="1"/>
  <c r="FC673" i="1"/>
  <c r="EW733" i="1"/>
  <c r="EU737" i="1"/>
  <c r="EV737" i="1" s="1"/>
  <c r="FB737" i="1"/>
  <c r="EW698" i="1"/>
  <c r="CT692" i="1"/>
  <c r="CI692" i="1"/>
  <c r="CF692" i="1"/>
  <c r="CE692" i="1"/>
  <c r="EY676" i="1"/>
  <c r="DW682" i="1"/>
  <c r="DL682" i="1"/>
  <c r="DI682" i="1"/>
  <c r="DH682" i="1"/>
  <c r="EX659" i="1"/>
  <c r="EW659" i="1"/>
  <c r="EW662" i="1"/>
  <c r="EU647" i="1"/>
  <c r="EV647" i="1" s="1"/>
  <c r="FB647" i="1"/>
  <c r="EZ623" i="1"/>
  <c r="EY623" i="1"/>
  <c r="FA652" i="1"/>
  <c r="FP622" i="1"/>
  <c r="FM622" i="1"/>
  <c r="GR622" i="1"/>
  <c r="FK622" i="1"/>
  <c r="GK622" i="1"/>
  <c r="GY622" i="1" s="1"/>
  <c r="GF622" i="1"/>
  <c r="FR622" i="1"/>
  <c r="EY664" i="1"/>
  <c r="BY638" i="1"/>
  <c r="FA625" i="1"/>
  <c r="CT626" i="1"/>
  <c r="CI626" i="1"/>
  <c r="CF626" i="1"/>
  <c r="CE626" i="1"/>
  <c r="EU627" i="1"/>
  <c r="EV627" i="1" s="1"/>
  <c r="FB627" i="1"/>
  <c r="FA627" i="1"/>
  <c r="EZ619" i="1"/>
  <c r="EY619" i="1"/>
  <c r="FR596" i="1"/>
  <c r="FP596" i="1"/>
  <c r="GR596" i="1"/>
  <c r="FM596" i="1"/>
  <c r="FK596" i="1"/>
  <c r="GK596" i="1"/>
  <c r="GY596" i="1" s="1"/>
  <c r="GF596" i="1"/>
  <c r="CA596" i="1"/>
  <c r="FD575" i="1"/>
  <c r="FC575" i="1"/>
  <c r="FB589" i="1"/>
  <c r="EY611" i="1"/>
  <c r="CT588" i="1"/>
  <c r="CI588" i="1"/>
  <c r="CF588" i="1"/>
  <c r="CE588" i="1"/>
  <c r="DW633" i="1"/>
  <c r="DL633" i="1"/>
  <c r="DI633" i="1"/>
  <c r="DH633" i="1"/>
  <c r="DW578" i="1"/>
  <c r="DL578" i="1"/>
  <c r="DI578" i="1"/>
  <c r="DH578" i="1"/>
  <c r="FR590" i="1"/>
  <c r="FM590" i="1"/>
  <c r="GR590" i="1"/>
  <c r="FK590" i="1"/>
  <c r="GK590" i="1"/>
  <c r="GY590" i="1" s="1"/>
  <c r="GF590" i="1"/>
  <c r="FP590" i="1"/>
  <c r="EZ562" i="1"/>
  <c r="EY562" i="1"/>
  <c r="EU547" i="1"/>
  <c r="EV547" i="1" s="1"/>
  <c r="FB547" i="1"/>
  <c r="FA547" i="1"/>
  <c r="CT552" i="1"/>
  <c r="CI552" i="1"/>
  <c r="CF552" i="1"/>
  <c r="CE552" i="1"/>
  <c r="FM536" i="1"/>
  <c r="GR536" i="1"/>
  <c r="FK536" i="1"/>
  <c r="GK536" i="1"/>
  <c r="GY536" i="1" s="1"/>
  <c r="GF536" i="1"/>
  <c r="FR536" i="1"/>
  <c r="FP536" i="1"/>
  <c r="FB567" i="1"/>
  <c r="EU567" i="1"/>
  <c r="EV567" i="1" s="1"/>
  <c r="EU565" i="1"/>
  <c r="EV565" i="1" s="1"/>
  <c r="FB565" i="1"/>
  <c r="FA565" i="1"/>
  <c r="FR530" i="1"/>
  <c r="FP530" i="1"/>
  <c r="GR530" i="1"/>
  <c r="FM530" i="1"/>
  <c r="FK530" i="1"/>
  <c r="GK530" i="1"/>
  <c r="GY530" i="1" s="1"/>
  <c r="GF530" i="1"/>
  <c r="GK531" i="1"/>
  <c r="GY531" i="1" s="1"/>
  <c r="GF531" i="1"/>
  <c r="FR531" i="1"/>
  <c r="FP531" i="1"/>
  <c r="FM531" i="1"/>
  <c r="FK531" i="1"/>
  <c r="GR531" i="1"/>
  <c r="EZ526" i="1"/>
  <c r="EY526" i="1"/>
  <c r="EU498" i="1"/>
  <c r="EV498" i="1" s="1"/>
  <c r="FB498" i="1"/>
  <c r="FA498" i="1"/>
  <c r="EX475" i="1"/>
  <c r="EW475" i="1"/>
  <c r="CT460" i="1"/>
  <c r="CI460" i="1"/>
  <c r="CF460" i="1"/>
  <c r="CE460" i="1"/>
  <c r="EU528" i="1"/>
  <c r="EV528" i="1" s="1"/>
  <c r="FB528" i="1"/>
  <c r="EW516" i="1"/>
  <c r="EU494" i="1"/>
  <c r="EV494" i="1" s="1"/>
  <c r="FB494" i="1"/>
  <c r="FA494" i="1"/>
  <c r="DW469" i="1"/>
  <c r="DL469" i="1"/>
  <c r="DI469" i="1"/>
  <c r="DH469" i="1"/>
  <c r="DW543" i="1"/>
  <c r="DL543" i="1"/>
  <c r="DI543" i="1"/>
  <c r="DH543" i="1"/>
  <c r="FA502" i="1"/>
  <c r="EZ417" i="1"/>
  <c r="EY417" i="1"/>
  <c r="EW474" i="1"/>
  <c r="EZ415" i="1"/>
  <c r="EY415" i="1"/>
  <c r="FA483" i="1"/>
  <c r="FR479" i="1"/>
  <c r="FP479" i="1"/>
  <c r="FK479" i="1"/>
  <c r="GR479" i="1"/>
  <c r="GK479" i="1"/>
  <c r="GY479" i="1" s="1"/>
  <c r="GF479" i="1"/>
  <c r="FA457" i="1"/>
  <c r="BY418" i="1"/>
  <c r="EZ430" i="1"/>
  <c r="EY430" i="1"/>
  <c r="FA450" i="1"/>
  <c r="DW443" i="1"/>
  <c r="DL443" i="1"/>
  <c r="DI443" i="1"/>
  <c r="DH443" i="1"/>
  <c r="FK398" i="1"/>
  <c r="GR398" i="1"/>
  <c r="GF398" i="1"/>
  <c r="BY398" i="1"/>
  <c r="FR398" i="1"/>
  <c r="FP398" i="1"/>
  <c r="BZ400" i="1"/>
  <c r="DW420" i="1"/>
  <c r="DL420" i="1"/>
  <c r="DI420" i="1"/>
  <c r="DH420" i="1"/>
  <c r="BY400" i="1"/>
  <c r="EW381" i="1"/>
  <c r="EX381" i="1"/>
  <c r="BY506" i="1"/>
  <c r="EZ432" i="1"/>
  <c r="EY432" i="1"/>
  <c r="EZ388" i="1"/>
  <c r="EY388" i="1"/>
  <c r="FB367" i="1"/>
  <c r="EU367" i="1"/>
  <c r="EV367" i="1" s="1"/>
  <c r="FR431" i="1"/>
  <c r="FP431" i="1"/>
  <c r="FK431" i="1"/>
  <c r="GR431" i="1"/>
  <c r="GK431" i="1"/>
  <c r="GY431" i="1" s="1"/>
  <c r="GF431" i="1"/>
  <c r="EU409" i="1"/>
  <c r="EV409" i="1" s="1"/>
  <c r="FB409" i="1"/>
  <c r="FA409" i="1"/>
  <c r="FB345" i="1"/>
  <c r="FA345" i="1"/>
  <c r="EU345" i="1"/>
  <c r="EV345" i="1" s="1"/>
  <c r="FK364" i="1"/>
  <c r="GR364" i="1"/>
  <c r="GK364" i="1"/>
  <c r="GY364" i="1" s="1"/>
  <c r="GF364" i="1"/>
  <c r="FR364" i="1"/>
  <c r="FP364" i="1"/>
  <c r="BY364" i="1"/>
  <c r="BY456" i="1"/>
  <c r="BZ348" i="1"/>
  <c r="BY390" i="1"/>
  <c r="EU330" i="1"/>
  <c r="EV330" i="1" s="1"/>
  <c r="FB330" i="1"/>
  <c r="EU362" i="1"/>
  <c r="EV362" i="1" s="1"/>
  <c r="FB362" i="1"/>
  <c r="FA328" i="1"/>
  <c r="FP322" i="1"/>
  <c r="FK322" i="1"/>
  <c r="GR322" i="1"/>
  <c r="GK322" i="1"/>
  <c r="GY322" i="1" s="1"/>
  <c r="GF322" i="1"/>
  <c r="CB322" i="1"/>
  <c r="FR322" i="1"/>
  <c r="CT362" i="1"/>
  <c r="CI362" i="1"/>
  <c r="CF362" i="1"/>
  <c r="CE362" i="1"/>
  <c r="EW341" i="1"/>
  <c r="EY359" i="1"/>
  <c r="GR317" i="1"/>
  <c r="GK317" i="1"/>
  <c r="GY317" i="1" s="1"/>
  <c r="GF317" i="1"/>
  <c r="FR317" i="1"/>
  <c r="FP317" i="1"/>
  <c r="FK317" i="1"/>
  <c r="EX112" i="1"/>
  <c r="EW112" i="1"/>
  <c r="FD75" i="1"/>
  <c r="FC75" i="1"/>
  <c r="FB220" i="1"/>
  <c r="FA220" i="1"/>
  <c r="FB222" i="1"/>
  <c r="FB219" i="1"/>
  <c r="EZ224" i="1"/>
  <c r="EY224" i="1"/>
  <c r="FB207" i="1"/>
  <c r="FE112" i="1"/>
  <c r="FF112" i="1"/>
  <c r="FF93" i="1"/>
  <c r="EZ76" i="1"/>
  <c r="EZ86" i="1"/>
  <c r="EZ97" i="1"/>
  <c r="EZ112" i="1"/>
  <c r="AT479" i="2"/>
  <c r="AU479" i="2" s="1"/>
  <c r="AB479" i="2"/>
  <c r="FR735" i="1"/>
  <c r="FP735" i="1"/>
  <c r="FM735" i="1"/>
  <c r="GR735" i="1"/>
  <c r="FK735" i="1"/>
  <c r="GK735" i="1"/>
  <c r="GY735" i="1" s="1"/>
  <c r="GF735" i="1"/>
  <c r="GF647" i="1"/>
  <c r="FR647" i="1"/>
  <c r="FP647" i="1"/>
  <c r="FM647" i="1"/>
  <c r="BY647" i="1"/>
  <c r="GR647" i="1"/>
  <c r="FK647" i="1"/>
  <c r="GK647" i="1"/>
  <c r="GY647" i="1" s="1"/>
  <c r="EW642" i="1"/>
  <c r="EZ643" i="1"/>
  <c r="EY643" i="1"/>
  <c r="GF600" i="1"/>
  <c r="CA600" i="1"/>
  <c r="FR600" i="1"/>
  <c r="FP600" i="1"/>
  <c r="GR600" i="1"/>
  <c r="GK600" i="1"/>
  <c r="GY600" i="1" s="1"/>
  <c r="FM600" i="1"/>
  <c r="FK600" i="1"/>
  <c r="GK423" i="1"/>
  <c r="GY423" i="1" s="1"/>
  <c r="GF423" i="1"/>
  <c r="FR423" i="1"/>
  <c r="FP423" i="1"/>
  <c r="GR423" i="1"/>
  <c r="FK423" i="1"/>
  <c r="FB415" i="1"/>
  <c r="FA415" i="1"/>
  <c r="EU415" i="1"/>
  <c r="EV415" i="1" s="1"/>
  <c r="FB442" i="1"/>
  <c r="EU442" i="1"/>
  <c r="EV442" i="1" s="1"/>
  <c r="FP363" i="1"/>
  <c r="FK363" i="1"/>
  <c r="GR363" i="1"/>
  <c r="GK363" i="1"/>
  <c r="GY363" i="1" s="1"/>
  <c r="GF363" i="1"/>
  <c r="FR363" i="1"/>
  <c r="CT350" i="1"/>
  <c r="CI350" i="1"/>
  <c r="CF350" i="1"/>
  <c r="CE350" i="1"/>
  <c r="EZ382" i="1"/>
  <c r="EY382" i="1"/>
  <c r="EX114" i="1"/>
  <c r="EW114" i="1"/>
  <c r="EZ736" i="1"/>
  <c r="EY736" i="1"/>
  <c r="BS757" i="1"/>
  <c r="BY757" i="1" s="1"/>
  <c r="DW711" i="1"/>
  <c r="DL711" i="1"/>
  <c r="DI711" i="1"/>
  <c r="DH711" i="1"/>
  <c r="FR571" i="1"/>
  <c r="FP571" i="1"/>
  <c r="FM571" i="1"/>
  <c r="GK571" i="1"/>
  <c r="GY571" i="1" s="1"/>
  <c r="GF571" i="1"/>
  <c r="FK571" i="1"/>
  <c r="GR571" i="1"/>
  <c r="GR763" i="1"/>
  <c r="FR763" i="1"/>
  <c r="FP763" i="1"/>
  <c r="FM763" i="1"/>
  <c r="GK763" i="1"/>
  <c r="GY763" i="1" s="1"/>
  <c r="FK763" i="1"/>
  <c r="GF763" i="1"/>
  <c r="BT739" i="1"/>
  <c r="EM746" i="1"/>
  <c r="EW746" i="1" s="1"/>
  <c r="FB722" i="1"/>
  <c r="EU722" i="1"/>
  <c r="EV722" i="1" s="1"/>
  <c r="FR674" i="1"/>
  <c r="FP674" i="1"/>
  <c r="FM674" i="1"/>
  <c r="GR674" i="1"/>
  <c r="FK674" i="1"/>
  <c r="GK674" i="1"/>
  <c r="GY674" i="1" s="1"/>
  <c r="BY674" i="1"/>
  <c r="GF674" i="1"/>
  <c r="EZ694" i="1"/>
  <c r="EY694" i="1"/>
  <c r="GF685" i="1"/>
  <c r="FR685" i="1"/>
  <c r="FM685" i="1"/>
  <c r="GR685" i="1"/>
  <c r="FK685" i="1"/>
  <c r="GK685" i="1"/>
  <c r="GY685" i="1" s="1"/>
  <c r="FP685" i="1"/>
  <c r="EX702" i="1"/>
  <c r="EW702" i="1"/>
  <c r="DW692" i="1"/>
  <c r="DL692" i="1"/>
  <c r="DI692" i="1"/>
  <c r="DH692" i="1"/>
  <c r="GK680" i="1"/>
  <c r="GY680" i="1" s="1"/>
  <c r="GF680" i="1"/>
  <c r="FR680" i="1"/>
  <c r="FP680" i="1"/>
  <c r="FK680" i="1"/>
  <c r="GR680" i="1"/>
  <c r="CA680" i="1"/>
  <c r="FM680" i="1"/>
  <c r="DL662" i="1"/>
  <c r="DI662" i="1"/>
  <c r="DH662" i="1"/>
  <c r="DW662" i="1"/>
  <c r="FP682" i="1"/>
  <c r="FM682" i="1"/>
  <c r="GR682" i="1"/>
  <c r="FK682" i="1"/>
  <c r="GK682" i="1"/>
  <c r="GY682" i="1" s="1"/>
  <c r="GF682" i="1"/>
  <c r="FR682" i="1"/>
  <c r="FB650" i="1"/>
  <c r="EU650" i="1"/>
  <c r="EV650" i="1" s="1"/>
  <c r="FB637" i="1"/>
  <c r="EU637" i="1"/>
  <c r="EV637" i="1" s="1"/>
  <c r="DW653" i="1"/>
  <c r="DL653" i="1"/>
  <c r="DI653" i="1"/>
  <c r="DH653" i="1"/>
  <c r="DW626" i="1"/>
  <c r="DL626" i="1"/>
  <c r="DI626" i="1"/>
  <c r="DH626" i="1"/>
  <c r="FB619" i="1"/>
  <c r="EU619" i="1"/>
  <c r="EV619" i="1" s="1"/>
  <c r="CT594" i="1"/>
  <c r="CI594" i="1"/>
  <c r="CF594" i="1"/>
  <c r="CE594" i="1"/>
  <c r="EU612" i="1"/>
  <c r="EV612" i="1" s="1"/>
  <c r="FB612" i="1"/>
  <c r="FA612" i="1"/>
  <c r="CT592" i="1"/>
  <c r="CI592" i="1"/>
  <c r="CF592" i="1"/>
  <c r="CE592" i="1"/>
  <c r="FR617" i="1"/>
  <c r="FP617" i="1"/>
  <c r="GR617" i="1"/>
  <c r="FM617" i="1"/>
  <c r="FK617" i="1"/>
  <c r="GF617" i="1"/>
  <c r="GK617" i="1"/>
  <c r="GY617" i="1" s="1"/>
  <c r="EZ580" i="1"/>
  <c r="EY580" i="1"/>
  <c r="FD582" i="1"/>
  <c r="FC582" i="1"/>
  <c r="EX589" i="1"/>
  <c r="EW589" i="1"/>
  <c r="DW588" i="1"/>
  <c r="DL588" i="1"/>
  <c r="DI588" i="1"/>
  <c r="DH588" i="1"/>
  <c r="EX586" i="1"/>
  <c r="EW586" i="1"/>
  <c r="CT569" i="1"/>
  <c r="CI569" i="1"/>
  <c r="CE569" i="1"/>
  <c r="CF569" i="1"/>
  <c r="DW542" i="1"/>
  <c r="DL542" i="1"/>
  <c r="DI542" i="1"/>
  <c r="DH542" i="1"/>
  <c r="FB544" i="1"/>
  <c r="EU544" i="1"/>
  <c r="EV544" i="1" s="1"/>
  <c r="FR541" i="1"/>
  <c r="FP541" i="1"/>
  <c r="FM541" i="1"/>
  <c r="GR541" i="1"/>
  <c r="FK541" i="1"/>
  <c r="GK541" i="1"/>
  <c r="GY541" i="1" s="1"/>
  <c r="GF541" i="1"/>
  <c r="FA554" i="1"/>
  <c r="EX497" i="1"/>
  <c r="EW497" i="1"/>
  <c r="CT531" i="1"/>
  <c r="CI531" i="1"/>
  <c r="CF531" i="1"/>
  <c r="CE531" i="1"/>
  <c r="EZ481" i="1"/>
  <c r="EY481" i="1"/>
  <c r="FR481" i="1"/>
  <c r="FP481" i="1"/>
  <c r="GR481" i="1"/>
  <c r="FK481" i="1"/>
  <c r="GK481" i="1"/>
  <c r="GY481" i="1" s="1"/>
  <c r="GF481" i="1"/>
  <c r="CA481" i="1"/>
  <c r="BZ481" i="1"/>
  <c r="FP471" i="1"/>
  <c r="FM471" i="1"/>
  <c r="GR471" i="1"/>
  <c r="FK471" i="1"/>
  <c r="GK471" i="1"/>
  <c r="GY471" i="1" s="1"/>
  <c r="GF471" i="1"/>
  <c r="FR471" i="1"/>
  <c r="CT490" i="1"/>
  <c r="CI490" i="1"/>
  <c r="CF490" i="1"/>
  <c r="CE490" i="1"/>
  <c r="EX454" i="1"/>
  <c r="EW454" i="1"/>
  <c r="EW508" i="1"/>
  <c r="EZ451" i="1"/>
  <c r="EY451" i="1"/>
  <c r="FB438" i="1"/>
  <c r="EU438" i="1"/>
  <c r="EV438" i="1" s="1"/>
  <c r="BY501" i="1"/>
  <c r="EU449" i="1"/>
  <c r="EV449" i="1" s="1"/>
  <c r="FB449" i="1"/>
  <c r="FA449" i="1"/>
  <c r="DW423" i="1"/>
  <c r="DL423" i="1"/>
  <c r="DI423" i="1"/>
  <c r="DH423" i="1"/>
  <c r="EX389" i="1"/>
  <c r="EW389" i="1"/>
  <c r="FR397" i="1"/>
  <c r="FP397" i="1"/>
  <c r="FK397" i="1"/>
  <c r="GR397" i="1"/>
  <c r="GF397" i="1"/>
  <c r="FR437" i="1"/>
  <c r="FP437" i="1"/>
  <c r="FM437" i="1"/>
  <c r="GR437" i="1"/>
  <c r="FK437" i="1"/>
  <c r="GK437" i="1"/>
  <c r="GY437" i="1" s="1"/>
  <c r="GF437" i="1"/>
  <c r="FA469" i="1"/>
  <c r="EZ381" i="1"/>
  <c r="EY381" i="1"/>
  <c r="FB432" i="1"/>
  <c r="EU432" i="1"/>
  <c r="EV432" i="1" s="1"/>
  <c r="BZ390" i="1"/>
  <c r="CT441" i="1"/>
  <c r="CI441" i="1"/>
  <c r="CF441" i="1"/>
  <c r="CE441" i="1"/>
  <c r="EU388" i="1"/>
  <c r="EV388" i="1" s="1"/>
  <c r="FB388" i="1"/>
  <c r="FA388" i="1"/>
  <c r="EX379" i="1"/>
  <c r="EW379" i="1"/>
  <c r="FR344" i="1"/>
  <c r="FP344" i="1"/>
  <c r="GR344" i="1"/>
  <c r="FM344" i="1"/>
  <c r="FK344" i="1"/>
  <c r="GK344" i="1"/>
  <c r="GY344" i="1" s="1"/>
  <c r="GF344" i="1"/>
  <c r="BZ344" i="1"/>
  <c r="EX357" i="1"/>
  <c r="EW357" i="1"/>
  <c r="FR362" i="1"/>
  <c r="FP362" i="1"/>
  <c r="GR362" i="1"/>
  <c r="FK362" i="1"/>
  <c r="GK362" i="1"/>
  <c r="GY362" i="1" s="1"/>
  <c r="GF362" i="1"/>
  <c r="EY449" i="1"/>
  <c r="EZ363" i="1"/>
  <c r="EY363" i="1"/>
  <c r="FR351" i="1"/>
  <c r="FP351" i="1"/>
  <c r="GR351" i="1"/>
  <c r="FM351" i="1"/>
  <c r="FK351" i="1"/>
  <c r="GK351" i="1"/>
  <c r="GY351" i="1" s="1"/>
  <c r="GF351" i="1"/>
  <c r="BY351" i="1"/>
  <c r="FR355" i="1"/>
  <c r="FP355" i="1"/>
  <c r="GR355" i="1"/>
  <c r="FM355" i="1"/>
  <c r="FK355" i="1"/>
  <c r="GK355" i="1"/>
  <c r="GY355" i="1" s="1"/>
  <c r="GF355" i="1"/>
  <c r="BZ355" i="1"/>
  <c r="BY355" i="1"/>
  <c r="FR334" i="1"/>
  <c r="FP334" i="1"/>
  <c r="GR334" i="1"/>
  <c r="GK334" i="1"/>
  <c r="GY334" i="1" s="1"/>
  <c r="GF334" i="1"/>
  <c r="FK334" i="1"/>
  <c r="BY334" i="1"/>
  <c r="BZ456" i="1"/>
  <c r="FA379" i="1"/>
  <c r="FA432" i="1"/>
  <c r="EX406" i="1"/>
  <c r="EW406" i="1"/>
  <c r="CA390" i="1"/>
  <c r="FB341" i="1"/>
  <c r="EU341" i="1"/>
  <c r="EV341" i="1" s="1"/>
  <c r="FA341" i="1"/>
  <c r="EY398" i="1"/>
  <c r="FA329" i="1"/>
  <c r="FB329" i="1"/>
  <c r="EU329" i="1"/>
  <c r="EV329" i="1" s="1"/>
  <c r="DW346" i="1"/>
  <c r="DL346" i="1"/>
  <c r="DI346" i="1"/>
  <c r="DH346" i="1"/>
  <c r="EX326" i="1"/>
  <c r="EW326" i="1"/>
  <c r="FA386" i="1"/>
  <c r="FR335" i="1"/>
  <c r="FP335" i="1"/>
  <c r="FK335" i="1"/>
  <c r="GR335" i="1"/>
  <c r="GK335" i="1"/>
  <c r="GY335" i="1" s="1"/>
  <c r="GF335" i="1"/>
  <c r="FP321" i="1"/>
  <c r="FK321" i="1"/>
  <c r="GR321" i="1"/>
  <c r="GK321" i="1"/>
  <c r="GY321" i="1" s="1"/>
  <c r="GF321" i="1"/>
  <c r="CB321" i="1"/>
  <c r="FR321" i="1"/>
  <c r="DL362" i="1"/>
  <c r="DI362" i="1"/>
  <c r="DH362" i="1"/>
  <c r="DW362" i="1"/>
  <c r="EX253" i="1"/>
  <c r="EW253" i="1"/>
  <c r="EW338" i="1"/>
  <c r="EU324" i="1"/>
  <c r="EV324" i="1" s="1"/>
  <c r="FB324" i="1"/>
  <c r="FA324" i="1"/>
  <c r="EU336" i="1"/>
  <c r="EV336" i="1" s="1"/>
  <c r="FB336" i="1"/>
  <c r="EZ217" i="1"/>
  <c r="EY217" i="1"/>
  <c r="FB253" i="1"/>
  <c r="EX111" i="1"/>
  <c r="EW111" i="1"/>
  <c r="FB71" i="1"/>
  <c r="FA71" i="1"/>
  <c r="FB224" i="1"/>
  <c r="FA224" i="1"/>
  <c r="FB218" i="1"/>
  <c r="FA218" i="1"/>
  <c r="FB113" i="1"/>
  <c r="FA113" i="1"/>
  <c r="EX95" i="1"/>
  <c r="EZ91" i="1"/>
  <c r="FB70" i="1"/>
  <c r="EZ82" i="1"/>
  <c r="EX122" i="1"/>
  <c r="GF616" i="1"/>
  <c r="FR616" i="1"/>
  <c r="FP616" i="1"/>
  <c r="GR616" i="1"/>
  <c r="FK616" i="1"/>
  <c r="FM616" i="1"/>
  <c r="BY616" i="1"/>
  <c r="GK616" i="1"/>
  <c r="GY616" i="1" s="1"/>
  <c r="FB546" i="1"/>
  <c r="EU546" i="1"/>
  <c r="EV546" i="1" s="1"/>
  <c r="EZ389" i="1"/>
  <c r="EY389" i="1"/>
  <c r="EX395" i="1"/>
  <c r="EW395" i="1"/>
  <c r="FB203" i="1"/>
  <c r="FA203" i="1"/>
  <c r="EX84" i="1"/>
  <c r="EU750" i="1"/>
  <c r="EV750" i="1" s="1"/>
  <c r="FB750" i="1"/>
  <c r="EZ678" i="1"/>
  <c r="EY678" i="1"/>
  <c r="FR656" i="1"/>
  <c r="FP656" i="1"/>
  <c r="GR656" i="1"/>
  <c r="FM656" i="1"/>
  <c r="FK656" i="1"/>
  <c r="GK656" i="1"/>
  <c r="GY656" i="1" s="1"/>
  <c r="GF656" i="1"/>
  <c r="BY656" i="1"/>
  <c r="BZ656" i="1"/>
  <c r="FB643" i="1"/>
  <c r="EU643" i="1"/>
  <c r="EV643" i="1" s="1"/>
  <c r="FB462" i="1"/>
  <c r="EU462" i="1"/>
  <c r="EV462" i="1" s="1"/>
  <c r="Y610" i="2"/>
  <c r="AV610" i="2" s="1"/>
  <c r="AW610" i="2"/>
  <c r="AR610" i="2" s="1"/>
  <c r="EW762" i="1"/>
  <c r="EX762" i="1"/>
  <c r="AT377" i="2"/>
  <c r="AU377" i="2" s="1"/>
  <c r="AB377" i="2"/>
  <c r="EJ765" i="1"/>
  <c r="EI765" i="1"/>
  <c r="DW765" i="1"/>
  <c r="DL765" i="1"/>
  <c r="DI765" i="1"/>
  <c r="DH765" i="1"/>
  <c r="EQ765" i="1"/>
  <c r="EP765" i="1"/>
  <c r="EO765" i="1"/>
  <c r="EN765" i="1"/>
  <c r="EM765" i="1"/>
  <c r="EW765" i="1" s="1"/>
  <c r="EL765" i="1"/>
  <c r="EK765" i="1"/>
  <c r="FB760" i="1"/>
  <c r="FM762" i="1"/>
  <c r="GK762" i="1"/>
  <c r="GY762" i="1" s="1"/>
  <c r="FK762" i="1"/>
  <c r="GF762" i="1"/>
  <c r="FR762" i="1"/>
  <c r="FP762" i="1"/>
  <c r="GR762" i="1"/>
  <c r="BW741" i="1"/>
  <c r="BX741" i="1" s="1"/>
  <c r="FA760" i="1"/>
  <c r="FB745" i="1"/>
  <c r="EU745" i="1"/>
  <c r="EV745" i="1" s="1"/>
  <c r="EI749" i="1"/>
  <c r="DW749" i="1"/>
  <c r="DL749" i="1"/>
  <c r="DI749" i="1"/>
  <c r="DH749" i="1"/>
  <c r="EQ749" i="1"/>
  <c r="EP749" i="1"/>
  <c r="EO749" i="1"/>
  <c r="EN749" i="1"/>
  <c r="EM749" i="1"/>
  <c r="EW749" i="1" s="1"/>
  <c r="EK749" i="1"/>
  <c r="EJ749" i="1"/>
  <c r="EL749" i="1"/>
  <c r="ET753" i="1"/>
  <c r="BV739" i="1"/>
  <c r="AI753" i="1"/>
  <c r="AH753" i="1" s="1"/>
  <c r="EN746" i="1"/>
  <c r="FR719" i="1"/>
  <c r="FP719" i="1"/>
  <c r="FM719" i="1"/>
  <c r="FK719" i="1"/>
  <c r="GR719" i="1"/>
  <c r="GF719" i="1"/>
  <c r="EL755" i="1"/>
  <c r="EM744" i="1"/>
  <c r="EW744" i="1" s="1"/>
  <c r="BY722" i="1"/>
  <c r="EZ724" i="1"/>
  <c r="EY724" i="1"/>
  <c r="FA725" i="1"/>
  <c r="FB725" i="1"/>
  <c r="EU711" i="1"/>
  <c r="EV711" i="1" s="1"/>
  <c r="FB711" i="1"/>
  <c r="FA711" i="1"/>
  <c r="BZ680" i="1"/>
  <c r="BY716" i="1"/>
  <c r="FR672" i="1"/>
  <c r="FP672" i="1"/>
  <c r="FM672" i="1"/>
  <c r="GR672" i="1"/>
  <c r="FK672" i="1"/>
  <c r="GK672" i="1"/>
  <c r="GY672" i="1" s="1"/>
  <c r="BY672" i="1"/>
  <c r="GF672" i="1"/>
  <c r="GK665" i="1"/>
  <c r="GY665" i="1" s="1"/>
  <c r="GF665" i="1"/>
  <c r="FR665" i="1"/>
  <c r="FP665" i="1"/>
  <c r="GR665" i="1"/>
  <c r="FK665" i="1"/>
  <c r="FM665" i="1"/>
  <c r="FB694" i="1"/>
  <c r="EU694" i="1"/>
  <c r="EV694" i="1" s="1"/>
  <c r="FA673" i="1"/>
  <c r="EX691" i="1"/>
  <c r="EW691" i="1"/>
  <c r="FB646" i="1"/>
  <c r="EU646" i="1"/>
  <c r="EV646" i="1" s="1"/>
  <c r="GK658" i="1"/>
  <c r="GY658" i="1" s="1"/>
  <c r="GF658" i="1"/>
  <c r="FR658" i="1"/>
  <c r="FP658" i="1"/>
  <c r="FM658" i="1"/>
  <c r="GR658" i="1"/>
  <c r="FK658" i="1"/>
  <c r="EX648" i="1"/>
  <c r="EW648" i="1"/>
  <c r="FR649" i="1"/>
  <c r="FP649" i="1"/>
  <c r="GR649" i="1"/>
  <c r="FM649" i="1"/>
  <c r="FK649" i="1"/>
  <c r="GK649" i="1"/>
  <c r="GY649" i="1" s="1"/>
  <c r="GF649" i="1"/>
  <c r="CA649" i="1"/>
  <c r="FB659" i="1"/>
  <c r="EU659" i="1"/>
  <c r="EV659" i="1" s="1"/>
  <c r="FC666" i="1"/>
  <c r="FA667" i="1"/>
  <c r="BZ649" i="1"/>
  <c r="CT629" i="1"/>
  <c r="CI629" i="1"/>
  <c r="CF629" i="1"/>
  <c r="CE629" i="1"/>
  <c r="FA634" i="1"/>
  <c r="EX621" i="1"/>
  <c r="EW621" i="1"/>
  <c r="CT658" i="1"/>
  <c r="CI658" i="1"/>
  <c r="CF658" i="1"/>
  <c r="CE658" i="1"/>
  <c r="BY633" i="1"/>
  <c r="GF606" i="1"/>
  <c r="FR606" i="1"/>
  <c r="FP606" i="1"/>
  <c r="FM606" i="1"/>
  <c r="BY606" i="1"/>
  <c r="GR606" i="1"/>
  <c r="FK606" i="1"/>
  <c r="GK606" i="1"/>
  <c r="GY606" i="1" s="1"/>
  <c r="EW623" i="1"/>
  <c r="BY627" i="1"/>
  <c r="FA636" i="1"/>
  <c r="FR620" i="1"/>
  <c r="FP620" i="1"/>
  <c r="FM620" i="1"/>
  <c r="GR620" i="1"/>
  <c r="FK620" i="1"/>
  <c r="GK620" i="1"/>
  <c r="GY620" i="1" s="1"/>
  <c r="GF620" i="1"/>
  <c r="EU609" i="1"/>
  <c r="EV609" i="1" s="1"/>
  <c r="FB609" i="1"/>
  <c r="FA609" i="1"/>
  <c r="EZ635" i="1"/>
  <c r="EY635" i="1"/>
  <c r="DW592" i="1"/>
  <c r="DL592" i="1"/>
  <c r="DH592" i="1"/>
  <c r="DI592" i="1"/>
  <c r="FP586" i="1"/>
  <c r="GR586" i="1"/>
  <c r="FM586" i="1"/>
  <c r="FK586" i="1"/>
  <c r="GK586" i="1"/>
  <c r="GY586" i="1" s="1"/>
  <c r="GF586" i="1"/>
  <c r="FR586" i="1"/>
  <c r="FA608" i="1"/>
  <c r="FA598" i="1"/>
  <c r="CA586" i="1"/>
  <c r="FR597" i="1"/>
  <c r="FP597" i="1"/>
  <c r="FM597" i="1"/>
  <c r="GR597" i="1"/>
  <c r="FK597" i="1"/>
  <c r="GK597" i="1"/>
  <c r="GY597" i="1" s="1"/>
  <c r="GF597" i="1"/>
  <c r="BZ586" i="1"/>
  <c r="DW709" i="1"/>
  <c r="DL709" i="1"/>
  <c r="DI709" i="1"/>
  <c r="DH709" i="1"/>
  <c r="FB549" i="1"/>
  <c r="EU549" i="1"/>
  <c r="EV549" i="1" s="1"/>
  <c r="FR561" i="1"/>
  <c r="FP561" i="1"/>
  <c r="GR561" i="1"/>
  <c r="FM561" i="1"/>
  <c r="FK561" i="1"/>
  <c r="GK561" i="1"/>
  <c r="GY561" i="1" s="1"/>
  <c r="GF561" i="1"/>
  <c r="DW564" i="1"/>
  <c r="DL564" i="1"/>
  <c r="DI564" i="1"/>
  <c r="DH564" i="1"/>
  <c r="BZ554" i="1"/>
  <c r="GK525" i="1"/>
  <c r="GY525" i="1" s="1"/>
  <c r="GF525" i="1"/>
  <c r="FR525" i="1"/>
  <c r="FP525" i="1"/>
  <c r="FM525" i="1"/>
  <c r="GR525" i="1"/>
  <c r="FK525" i="1"/>
  <c r="BZ509" i="1"/>
  <c r="FC558" i="1"/>
  <c r="FD558" i="1"/>
  <c r="CT539" i="1"/>
  <c r="CI539" i="1"/>
  <c r="CF539" i="1"/>
  <c r="CE539" i="1"/>
  <c r="CT520" i="1"/>
  <c r="CI520" i="1"/>
  <c r="CF520" i="1"/>
  <c r="CE520" i="1"/>
  <c r="CT556" i="1"/>
  <c r="CI556" i="1"/>
  <c r="CF556" i="1"/>
  <c r="CE556" i="1"/>
  <c r="BY525" i="1"/>
  <c r="EW521" i="1"/>
  <c r="FC551" i="1"/>
  <c r="FR460" i="1"/>
  <c r="FP460" i="1"/>
  <c r="GR460" i="1"/>
  <c r="FM460" i="1"/>
  <c r="FK460" i="1"/>
  <c r="GK460" i="1"/>
  <c r="GY460" i="1" s="1"/>
  <c r="GF460" i="1"/>
  <c r="CA460" i="1"/>
  <c r="DW531" i="1"/>
  <c r="DL531" i="1"/>
  <c r="DI531" i="1"/>
  <c r="DH531" i="1"/>
  <c r="CA509" i="1"/>
  <c r="FB480" i="1"/>
  <c r="EU480" i="1"/>
  <c r="EV480" i="1" s="1"/>
  <c r="FR483" i="1"/>
  <c r="FP483" i="1"/>
  <c r="FK483" i="1"/>
  <c r="GR483" i="1"/>
  <c r="GK483" i="1"/>
  <c r="GY483" i="1" s="1"/>
  <c r="GF483" i="1"/>
  <c r="FP459" i="1"/>
  <c r="FM459" i="1"/>
  <c r="GR459" i="1"/>
  <c r="FK459" i="1"/>
  <c r="GK459" i="1"/>
  <c r="GY459" i="1" s="1"/>
  <c r="GF459" i="1"/>
  <c r="FR459" i="1"/>
  <c r="FR499" i="1"/>
  <c r="FP499" i="1"/>
  <c r="FM499" i="1"/>
  <c r="GR499" i="1"/>
  <c r="FK499" i="1"/>
  <c r="GK499" i="1"/>
  <c r="GY499" i="1" s="1"/>
  <c r="GF499" i="1"/>
  <c r="DW487" i="1"/>
  <c r="DL487" i="1"/>
  <c r="DI487" i="1"/>
  <c r="DH487" i="1"/>
  <c r="EX528" i="1"/>
  <c r="EW528" i="1"/>
  <c r="GF507" i="1"/>
  <c r="FR507" i="1"/>
  <c r="FP507" i="1"/>
  <c r="FM507" i="1"/>
  <c r="GR507" i="1"/>
  <c r="FK507" i="1"/>
  <c r="GK507" i="1"/>
  <c r="GY507" i="1" s="1"/>
  <c r="EX493" i="1"/>
  <c r="EW493" i="1"/>
  <c r="EW507" i="1"/>
  <c r="FA493" i="1"/>
  <c r="GR422" i="1"/>
  <c r="GK422" i="1"/>
  <c r="GY422" i="1" s="1"/>
  <c r="GF422" i="1"/>
  <c r="BY422" i="1"/>
  <c r="FR422" i="1"/>
  <c r="FP422" i="1"/>
  <c r="FK422" i="1"/>
  <c r="FD425" i="1"/>
  <c r="FC425" i="1"/>
  <c r="BY471" i="1"/>
  <c r="EZ479" i="1"/>
  <c r="EY479" i="1"/>
  <c r="CT452" i="1"/>
  <c r="CI452" i="1"/>
  <c r="CF452" i="1"/>
  <c r="CE452" i="1"/>
  <c r="FA468" i="1"/>
  <c r="FR447" i="1"/>
  <c r="FP447" i="1"/>
  <c r="FM447" i="1"/>
  <c r="GR447" i="1"/>
  <c r="FK447" i="1"/>
  <c r="GK447" i="1"/>
  <c r="GY447" i="1" s="1"/>
  <c r="GF447" i="1"/>
  <c r="CT419" i="1"/>
  <c r="CI419" i="1"/>
  <c r="CE419" i="1"/>
  <c r="CF419" i="1"/>
  <c r="CT399" i="1"/>
  <c r="CI399" i="1"/>
  <c r="CF399" i="1"/>
  <c r="CE399" i="1"/>
  <c r="CT380" i="1"/>
  <c r="CI380" i="1"/>
  <c r="CF380" i="1"/>
  <c r="CE380" i="1"/>
  <c r="CT506" i="1"/>
  <c r="CI506" i="1"/>
  <c r="CF506" i="1"/>
  <c r="CE506" i="1"/>
  <c r="EU377" i="1"/>
  <c r="EV377" i="1" s="1"/>
  <c r="FB377" i="1"/>
  <c r="FA377" i="1"/>
  <c r="FR387" i="1"/>
  <c r="FP387" i="1"/>
  <c r="FK387" i="1"/>
  <c r="GR387" i="1"/>
  <c r="GK387" i="1"/>
  <c r="GY387" i="1" s="1"/>
  <c r="GF387" i="1"/>
  <c r="BZ379" i="1"/>
  <c r="FB364" i="1"/>
  <c r="EU364" i="1"/>
  <c r="EV364" i="1" s="1"/>
  <c r="EZ431" i="1"/>
  <c r="EY431" i="1"/>
  <c r="BY409" i="1"/>
  <c r="GK343" i="1"/>
  <c r="GY343" i="1" s="1"/>
  <c r="GF343" i="1"/>
  <c r="FR343" i="1"/>
  <c r="FP343" i="1"/>
  <c r="FM343" i="1"/>
  <c r="FK343" i="1"/>
  <c r="GR343" i="1"/>
  <c r="BY391" i="1"/>
  <c r="FB361" i="1"/>
  <c r="FA361" i="1"/>
  <c r="EU361" i="1"/>
  <c r="EV361" i="1" s="1"/>
  <c r="FB353" i="1"/>
  <c r="FA353" i="1"/>
  <c r="EU353" i="1"/>
  <c r="EV353" i="1" s="1"/>
  <c r="EU390" i="1"/>
  <c r="EV390" i="1" s="1"/>
  <c r="FB390" i="1"/>
  <c r="BZ376" i="1"/>
  <c r="EW404" i="1"/>
  <c r="DW361" i="1"/>
  <c r="DL361" i="1"/>
  <c r="DI361" i="1"/>
  <c r="DH361" i="1"/>
  <c r="CA344" i="1"/>
  <c r="BY344" i="1"/>
  <c r="CT390" i="1"/>
  <c r="CI390" i="1"/>
  <c r="CF390" i="1"/>
  <c r="CE390" i="1"/>
  <c r="BZ362" i="1"/>
  <c r="EY397" i="1"/>
  <c r="BY362" i="1"/>
  <c r="FD369" i="1"/>
  <c r="FC369" i="1"/>
  <c r="FB346" i="1"/>
  <c r="FA346" i="1"/>
  <c r="EU346" i="1"/>
  <c r="EV346" i="1" s="1"/>
  <c r="EW369" i="1"/>
  <c r="FF330" i="1"/>
  <c r="FE330" i="1"/>
  <c r="EU318" i="1"/>
  <c r="EV318" i="1" s="1"/>
  <c r="FB318" i="1"/>
  <c r="FA318" i="1"/>
  <c r="EY321" i="1"/>
  <c r="FA336" i="1"/>
  <c r="GK337" i="1"/>
  <c r="GY337" i="1" s="1"/>
  <c r="GF337" i="1"/>
  <c r="FR337" i="1"/>
  <c r="FP337" i="1"/>
  <c r="GR337" i="1"/>
  <c r="FK337" i="1"/>
  <c r="FA330" i="1"/>
  <c r="FB97" i="1"/>
  <c r="FB117" i="1"/>
  <c r="FA117" i="1"/>
  <c r="EX90" i="1"/>
  <c r="FB112" i="1"/>
  <c r="FA112" i="1"/>
  <c r="FB122" i="1"/>
  <c r="FA122" i="1"/>
  <c r="FB96" i="1"/>
  <c r="EZ100" i="1"/>
  <c r="FD117" i="1"/>
  <c r="GR750" i="1"/>
  <c r="FR750" i="1"/>
  <c r="FP750" i="1"/>
  <c r="FM750" i="1"/>
  <c r="GK750" i="1"/>
  <c r="GY750" i="1" s="1"/>
  <c r="FK750" i="1"/>
  <c r="GF750" i="1"/>
  <c r="BZ750" i="1"/>
  <c r="BY750" i="1"/>
  <c r="EX750" i="1" s="1"/>
  <c r="FD763" i="1"/>
  <c r="ET734" i="1"/>
  <c r="DG734" i="1"/>
  <c r="CD734" i="1"/>
  <c r="AG734" i="1"/>
  <c r="BW734" i="1"/>
  <c r="BX734" i="1" s="1"/>
  <c r="BV734" i="1"/>
  <c r="BT734" i="1"/>
  <c r="BS734" i="1"/>
  <c r="BY734" i="1" s="1"/>
  <c r="EZ636" i="1"/>
  <c r="EY636" i="1"/>
  <c r="EX595" i="1"/>
  <c r="EW595" i="1"/>
  <c r="EZ549" i="1"/>
  <c r="EY549" i="1"/>
  <c r="FA533" i="1"/>
  <c r="FB464" i="1"/>
  <c r="EU464" i="1"/>
  <c r="EV464" i="1" s="1"/>
  <c r="DW366" i="1"/>
  <c r="DL366" i="1"/>
  <c r="DI366" i="1"/>
  <c r="DH366" i="1"/>
  <c r="EU466" i="1"/>
  <c r="EV466" i="1" s="1"/>
  <c r="FB466" i="1"/>
  <c r="FA466" i="1"/>
  <c r="Y672" i="2"/>
  <c r="AV672" i="2" s="1"/>
  <c r="AW672" i="2"/>
  <c r="AR672" i="2" s="1"/>
  <c r="AT442" i="2"/>
  <c r="AU442" i="2" s="1"/>
  <c r="AB442" i="2"/>
  <c r="AT475" i="2"/>
  <c r="AU475" i="2" s="1"/>
  <c r="AB475" i="2"/>
  <c r="CD760" i="1"/>
  <c r="AG760" i="1"/>
  <c r="DG760" i="1"/>
  <c r="ET760" i="1"/>
  <c r="ES760" i="1"/>
  <c r="EU760" i="1" s="1"/>
  <c r="EV760" i="1" s="1"/>
  <c r="BW760" i="1"/>
  <c r="BX760" i="1" s="1"/>
  <c r="BS760" i="1"/>
  <c r="FA740" i="1"/>
  <c r="FF744" i="1"/>
  <c r="FB744" i="1"/>
  <c r="EU744" i="1"/>
  <c r="EV744" i="1" s="1"/>
  <c r="BW752" i="1"/>
  <c r="BX752" i="1" s="1"/>
  <c r="CD754" i="1"/>
  <c r="BS754" i="1"/>
  <c r="DG754" i="1"/>
  <c r="BZ754" i="1"/>
  <c r="BY754" i="1"/>
  <c r="AG754" i="1"/>
  <c r="BT754" i="1"/>
  <c r="BV754" i="1"/>
  <c r="EK744" i="1"/>
  <c r="CA736" i="1"/>
  <c r="EO746" i="1"/>
  <c r="EN755" i="1"/>
  <c r="GR747" i="1"/>
  <c r="FR747" i="1"/>
  <c r="FP747" i="1"/>
  <c r="FM747" i="1"/>
  <c r="GK747" i="1"/>
  <c r="GY747" i="1" s="1"/>
  <c r="FK747" i="1"/>
  <c r="GF747" i="1"/>
  <c r="BZ722" i="1"/>
  <c r="EU728" i="1"/>
  <c r="EV728" i="1" s="1"/>
  <c r="FB728" i="1"/>
  <c r="FA728" i="1"/>
  <c r="FB712" i="1"/>
  <c r="EU712" i="1"/>
  <c r="EV712" i="1" s="1"/>
  <c r="BY719" i="1"/>
  <c r="GF704" i="1"/>
  <c r="FR704" i="1"/>
  <c r="GR704" i="1"/>
  <c r="FK704" i="1"/>
  <c r="FP704" i="1"/>
  <c r="FM704" i="1"/>
  <c r="GK704" i="1"/>
  <c r="GY704" i="1" s="1"/>
  <c r="EX693" i="1"/>
  <c r="EW693" i="1"/>
  <c r="EX684" i="1"/>
  <c r="EW684" i="1"/>
  <c r="CT737" i="1"/>
  <c r="CF737" i="1"/>
  <c r="CE737" i="1"/>
  <c r="FR707" i="1"/>
  <c r="FP707" i="1"/>
  <c r="FM707" i="1"/>
  <c r="GR707" i="1"/>
  <c r="FK707" i="1"/>
  <c r="GK707" i="1"/>
  <c r="GY707" i="1" s="1"/>
  <c r="GF707" i="1"/>
  <c r="EZ657" i="1"/>
  <c r="EY657" i="1"/>
  <c r="DW667" i="1"/>
  <c r="DL667" i="1"/>
  <c r="DI667" i="1"/>
  <c r="DH667" i="1"/>
  <c r="FB632" i="1"/>
  <c r="EU632" i="1"/>
  <c r="EV632" i="1" s="1"/>
  <c r="FR655" i="1"/>
  <c r="FP655" i="1"/>
  <c r="FM655" i="1"/>
  <c r="GR655" i="1"/>
  <c r="FK655" i="1"/>
  <c r="GK655" i="1"/>
  <c r="GY655" i="1" s="1"/>
  <c r="GF655" i="1"/>
  <c r="DH639" i="1"/>
  <c r="DW639" i="1"/>
  <c r="DL639" i="1"/>
  <c r="DI639" i="1"/>
  <c r="EZ592" i="1"/>
  <c r="EY592" i="1"/>
  <c r="DW640" i="1"/>
  <c r="DL640" i="1"/>
  <c r="DI640" i="1"/>
  <c r="DH640" i="1"/>
  <c r="EX607" i="1"/>
  <c r="EW607" i="1"/>
  <c r="DW598" i="1"/>
  <c r="DL598" i="1"/>
  <c r="DI598" i="1"/>
  <c r="DH598" i="1"/>
  <c r="EW631" i="1"/>
  <c r="BY665" i="1"/>
  <c r="EU635" i="1"/>
  <c r="EV635" i="1" s="1"/>
  <c r="FB635" i="1"/>
  <c r="EY608" i="1"/>
  <c r="GK592" i="1"/>
  <c r="GY592" i="1" s="1"/>
  <c r="FP592" i="1"/>
  <c r="FR592" i="1"/>
  <c r="BY592" i="1"/>
  <c r="FM592" i="1"/>
  <c r="FK592" i="1"/>
  <c r="GR592" i="1"/>
  <c r="GF592" i="1"/>
  <c r="BY604" i="1"/>
  <c r="GK580" i="1"/>
  <c r="GY580" i="1" s="1"/>
  <c r="GF580" i="1"/>
  <c r="FR580" i="1"/>
  <c r="FP580" i="1"/>
  <c r="FM580" i="1"/>
  <c r="GR580" i="1"/>
  <c r="FK580" i="1"/>
  <c r="FB618" i="1"/>
  <c r="CT586" i="1"/>
  <c r="CI586" i="1"/>
  <c r="CF586" i="1"/>
  <c r="CE586" i="1"/>
  <c r="FR602" i="1"/>
  <c r="FP602" i="1"/>
  <c r="FM602" i="1"/>
  <c r="GR602" i="1"/>
  <c r="FK602" i="1"/>
  <c r="GK602" i="1"/>
  <c r="GY602" i="1" s="1"/>
  <c r="GF602" i="1"/>
  <c r="EU590" i="1"/>
  <c r="EV590" i="1" s="1"/>
  <c r="FB590" i="1"/>
  <c r="FA590" i="1"/>
  <c r="FB709" i="1"/>
  <c r="EU709" i="1"/>
  <c r="EV709" i="1" s="1"/>
  <c r="FA709" i="1"/>
  <c r="FB542" i="1"/>
  <c r="EU542" i="1"/>
  <c r="EV542" i="1" s="1"/>
  <c r="GK549" i="1"/>
  <c r="GY549" i="1" s="1"/>
  <c r="GF549" i="1"/>
  <c r="FR549" i="1"/>
  <c r="FP549" i="1"/>
  <c r="BY549" i="1"/>
  <c r="FM549" i="1"/>
  <c r="FK549" i="1"/>
  <c r="GR549" i="1"/>
  <c r="FA544" i="1"/>
  <c r="BY543" i="1"/>
  <c r="EZ506" i="1"/>
  <c r="EY506" i="1"/>
  <c r="FB510" i="1"/>
  <c r="EU510" i="1"/>
  <c r="EV510" i="1" s="1"/>
  <c r="EX519" i="1"/>
  <c r="EW519" i="1"/>
  <c r="EZ508" i="1"/>
  <c r="EY508" i="1"/>
  <c r="EZ460" i="1"/>
  <c r="EY460" i="1"/>
  <c r="FB518" i="1"/>
  <c r="EU518" i="1"/>
  <c r="EV518" i="1" s="1"/>
  <c r="FC530" i="1"/>
  <c r="FB459" i="1"/>
  <c r="EU459" i="1"/>
  <c r="EV459" i="1" s="1"/>
  <c r="CT463" i="1"/>
  <c r="CI463" i="1"/>
  <c r="CF463" i="1"/>
  <c r="CE463" i="1"/>
  <c r="FD502" i="1"/>
  <c r="FC502" i="1"/>
  <c r="EZ482" i="1"/>
  <c r="EY482" i="1"/>
  <c r="BY457" i="1"/>
  <c r="EW505" i="1"/>
  <c r="EX505" i="1"/>
  <c r="CT454" i="1"/>
  <c r="CI454" i="1"/>
  <c r="CF454" i="1"/>
  <c r="CE454" i="1"/>
  <c r="FB491" i="1"/>
  <c r="EU491" i="1"/>
  <c r="EV491" i="1" s="1"/>
  <c r="EU465" i="1"/>
  <c r="EV465" i="1" s="1"/>
  <c r="FB465" i="1"/>
  <c r="FA465" i="1"/>
  <c r="GK443" i="1"/>
  <c r="GY443" i="1" s="1"/>
  <c r="GF443" i="1"/>
  <c r="FR443" i="1"/>
  <c r="FP443" i="1"/>
  <c r="GR443" i="1"/>
  <c r="FM443" i="1"/>
  <c r="FK443" i="1"/>
  <c r="FA490" i="1"/>
  <c r="GR419" i="1"/>
  <c r="GK419" i="1"/>
  <c r="GY419" i="1" s="1"/>
  <c r="GF419" i="1"/>
  <c r="FK419" i="1"/>
  <c r="BY419" i="1"/>
  <c r="FR419" i="1"/>
  <c r="FP419" i="1"/>
  <c r="CT507" i="1"/>
  <c r="CF507" i="1"/>
  <c r="CE507" i="1"/>
  <c r="CI507" i="1"/>
  <c r="EZ412" i="1"/>
  <c r="EY412" i="1"/>
  <c r="CT444" i="1"/>
  <c r="CI444" i="1"/>
  <c r="CF444" i="1"/>
  <c r="CE444" i="1"/>
  <c r="EU479" i="1"/>
  <c r="EV479" i="1" s="1"/>
  <c r="FB479" i="1"/>
  <c r="FA479" i="1"/>
  <c r="CT501" i="1"/>
  <c r="CI501" i="1"/>
  <c r="CF501" i="1"/>
  <c r="CE501" i="1"/>
  <c r="FB419" i="1"/>
  <c r="EU419" i="1"/>
  <c r="EV419" i="1" s="1"/>
  <c r="FR434" i="1"/>
  <c r="FP434" i="1"/>
  <c r="FK434" i="1"/>
  <c r="GR434" i="1"/>
  <c r="GK434" i="1"/>
  <c r="GY434" i="1" s="1"/>
  <c r="GF434" i="1"/>
  <c r="CT451" i="1"/>
  <c r="CI451" i="1"/>
  <c r="CF451" i="1"/>
  <c r="CE451" i="1"/>
  <c r="EZ437" i="1"/>
  <c r="EY437" i="1"/>
  <c r="DW419" i="1"/>
  <c r="DL419" i="1"/>
  <c r="DI419" i="1"/>
  <c r="DH419" i="1"/>
  <c r="EW378" i="1"/>
  <c r="EX378" i="1"/>
  <c r="DW506" i="1"/>
  <c r="DL506" i="1"/>
  <c r="DI506" i="1"/>
  <c r="DH506" i="1"/>
  <c r="FB417" i="1"/>
  <c r="EU417" i="1"/>
  <c r="EV417" i="1" s="1"/>
  <c r="EZ378" i="1"/>
  <c r="EY378" i="1"/>
  <c r="BY388" i="1"/>
  <c r="EZ362" i="1"/>
  <c r="EY362" i="1"/>
  <c r="EZ342" i="1"/>
  <c r="EY342" i="1"/>
  <c r="EU431" i="1"/>
  <c r="EV431" i="1" s="1"/>
  <c r="FB431" i="1"/>
  <c r="EU355" i="1"/>
  <c r="EV355" i="1" s="1"/>
  <c r="FB355" i="1"/>
  <c r="FA355" i="1"/>
  <c r="CT391" i="1"/>
  <c r="CI391" i="1"/>
  <c r="CF391" i="1"/>
  <c r="CE391" i="1"/>
  <c r="GK342" i="1"/>
  <c r="GY342" i="1" s="1"/>
  <c r="GF342" i="1"/>
  <c r="FR342" i="1"/>
  <c r="FP342" i="1"/>
  <c r="FM342" i="1"/>
  <c r="FK342" i="1"/>
  <c r="GR342" i="1"/>
  <c r="EZ361" i="1"/>
  <c r="EY361" i="1"/>
  <c r="EZ349" i="1"/>
  <c r="EY349" i="1"/>
  <c r="CT368" i="1"/>
  <c r="CI368" i="1"/>
  <c r="CF368" i="1"/>
  <c r="CE368" i="1"/>
  <c r="CT397" i="1"/>
  <c r="CI397" i="1"/>
  <c r="CF397" i="1"/>
  <c r="CE397" i="1"/>
  <c r="DW360" i="1"/>
  <c r="DL360" i="1"/>
  <c r="DI360" i="1"/>
  <c r="DH360" i="1"/>
  <c r="FR396" i="1"/>
  <c r="FP396" i="1"/>
  <c r="FK396" i="1"/>
  <c r="GR396" i="1"/>
  <c r="GF396" i="1"/>
  <c r="CA355" i="1"/>
  <c r="FD341" i="1"/>
  <c r="FC341" i="1"/>
  <c r="FB327" i="1"/>
  <c r="EU327" i="1"/>
  <c r="EV327" i="1" s="1"/>
  <c r="EU335" i="1"/>
  <c r="EV335" i="1" s="1"/>
  <c r="FB335" i="1"/>
  <c r="BY336" i="1"/>
  <c r="BY320" i="1"/>
  <c r="FA317" i="1"/>
  <c r="EU317" i="1"/>
  <c r="EV317" i="1" s="1"/>
  <c r="FB317" i="1"/>
  <c r="EY323" i="1"/>
  <c r="EZ115" i="1"/>
  <c r="EY115" i="1"/>
  <c r="EX218" i="1"/>
  <c r="EW218" i="1"/>
  <c r="FF230" i="1"/>
  <c r="FB76" i="1"/>
  <c r="EZ223" i="1"/>
  <c r="EX94" i="1"/>
  <c r="EZ93" i="1"/>
  <c r="EY93" i="1"/>
  <c r="EZ111" i="1"/>
  <c r="FC743" i="1"/>
  <c r="FZ743" i="1"/>
  <c r="GA743" i="1"/>
  <c r="EU729" i="1"/>
  <c r="EV729" i="1" s="1"/>
  <c r="FB729" i="1"/>
  <c r="FB700" i="1"/>
  <c r="EU700" i="1"/>
  <c r="EV700" i="1" s="1"/>
  <c r="DW467" i="1"/>
  <c r="DL467" i="1"/>
  <c r="DI467" i="1"/>
  <c r="DH467" i="1"/>
  <c r="CT462" i="1"/>
  <c r="CI462" i="1"/>
  <c r="CF462" i="1"/>
  <c r="CE462" i="1"/>
  <c r="FR403" i="1"/>
  <c r="FP403" i="1"/>
  <c r="FK403" i="1"/>
  <c r="GR403" i="1"/>
  <c r="GK403" i="1"/>
  <c r="GY403" i="1" s="1"/>
  <c r="GF403" i="1"/>
  <c r="CF742" i="1"/>
  <c r="CE742" i="1"/>
  <c r="CT742" i="1"/>
  <c r="EK763" i="1"/>
  <c r="BT756" i="1"/>
  <c r="AT383" i="2"/>
  <c r="AU383" i="2" s="1"/>
  <c r="AB383" i="2"/>
  <c r="FB746" i="1"/>
  <c r="EU746" i="1"/>
  <c r="EV746" i="1" s="1"/>
  <c r="AI752" i="1"/>
  <c r="AH752" i="1" s="1"/>
  <c r="CF744" i="1"/>
  <c r="CE744" i="1"/>
  <c r="CT744" i="1"/>
  <c r="FB733" i="1"/>
  <c r="EU733" i="1"/>
  <c r="EV733" i="1" s="1"/>
  <c r="EU717" i="1"/>
  <c r="EV717" i="1" s="1"/>
  <c r="FB717" i="1"/>
  <c r="EO755" i="1"/>
  <c r="FR724" i="1"/>
  <c r="GR724" i="1"/>
  <c r="FM724" i="1"/>
  <c r="FK724" i="1"/>
  <c r="GK724" i="1"/>
  <c r="GY724" i="1" s="1"/>
  <c r="GF724" i="1"/>
  <c r="FP724" i="1"/>
  <c r="EO744" i="1"/>
  <c r="FF745" i="1"/>
  <c r="DW710" i="1"/>
  <c r="DL710" i="1"/>
  <c r="DH710" i="1"/>
  <c r="DI710" i="1"/>
  <c r="CI700" i="1"/>
  <c r="CE700" i="1"/>
  <c r="CT700" i="1"/>
  <c r="CF700" i="1"/>
  <c r="EY712" i="1"/>
  <c r="FD698" i="1"/>
  <c r="FC698" i="1"/>
  <c r="EZ700" i="1"/>
  <c r="EY700" i="1"/>
  <c r="EX686" i="1"/>
  <c r="EW686" i="1"/>
  <c r="FM689" i="1"/>
  <c r="GR689" i="1"/>
  <c r="FK689" i="1"/>
  <c r="GK689" i="1"/>
  <c r="GY689" i="1" s="1"/>
  <c r="GF689" i="1"/>
  <c r="FR689" i="1"/>
  <c r="FP689" i="1"/>
  <c r="FB663" i="1"/>
  <c r="EU663" i="1"/>
  <c r="EV663" i="1" s="1"/>
  <c r="BY694" i="1"/>
  <c r="EZ671" i="1"/>
  <c r="EY671" i="1"/>
  <c r="EU685" i="1"/>
  <c r="EV685" i="1" s="1"/>
  <c r="FB685" i="1"/>
  <c r="CT684" i="1"/>
  <c r="CI684" i="1"/>
  <c r="CF684" i="1"/>
  <c r="CE684" i="1"/>
  <c r="EU702" i="1"/>
  <c r="EV702" i="1" s="1"/>
  <c r="FB702" i="1"/>
  <c r="FA702" i="1"/>
  <c r="EU656" i="1"/>
  <c r="EV656" i="1" s="1"/>
  <c r="FB656" i="1"/>
  <c r="EU654" i="1"/>
  <c r="EV654" i="1" s="1"/>
  <c r="FB654" i="1"/>
  <c r="DL643" i="1"/>
  <c r="DI643" i="1"/>
  <c r="DH643" i="1"/>
  <c r="DW643" i="1"/>
  <c r="EX644" i="1"/>
  <c r="EW644" i="1"/>
  <c r="FB658" i="1"/>
  <c r="EU658" i="1"/>
  <c r="EV658" i="1" s="1"/>
  <c r="FR631" i="1"/>
  <c r="FP631" i="1"/>
  <c r="GR631" i="1"/>
  <c r="FM631" i="1"/>
  <c r="FK631" i="1"/>
  <c r="GK631" i="1"/>
  <c r="GY631" i="1" s="1"/>
  <c r="GF631" i="1"/>
  <c r="EU645" i="1"/>
  <c r="EV645" i="1" s="1"/>
  <c r="FB645" i="1"/>
  <c r="DW658" i="1"/>
  <c r="DL658" i="1"/>
  <c r="DI658" i="1"/>
  <c r="DH658" i="1"/>
  <c r="GR696" i="1"/>
  <c r="FK696" i="1"/>
  <c r="GK696" i="1"/>
  <c r="GY696" i="1" s="1"/>
  <c r="GF696" i="1"/>
  <c r="FR696" i="1"/>
  <c r="FP696" i="1"/>
  <c r="FM696" i="1"/>
  <c r="CA631" i="1"/>
  <c r="EY649" i="1"/>
  <c r="FM639" i="1"/>
  <c r="GR639" i="1"/>
  <c r="FK639" i="1"/>
  <c r="GF639" i="1"/>
  <c r="FR639" i="1"/>
  <c r="FP639" i="1"/>
  <c r="GK639" i="1"/>
  <c r="GY639" i="1" s="1"/>
  <c r="FA645" i="1"/>
  <c r="FM608" i="1"/>
  <c r="FK608" i="1"/>
  <c r="GR608" i="1"/>
  <c r="GK608" i="1"/>
  <c r="GF608" i="1"/>
  <c r="FR608" i="1"/>
  <c r="FP608" i="1"/>
  <c r="FM591" i="1"/>
  <c r="GR591" i="1"/>
  <c r="FK591" i="1"/>
  <c r="GK591" i="1"/>
  <c r="GY591" i="1" s="1"/>
  <c r="GF591" i="1"/>
  <c r="FR591" i="1"/>
  <c r="FP591" i="1"/>
  <c r="EX612" i="1"/>
  <c r="EW612" i="1"/>
  <c r="DW604" i="1"/>
  <c r="DL604" i="1"/>
  <c r="DI604" i="1"/>
  <c r="DH604" i="1"/>
  <c r="FR595" i="1"/>
  <c r="FP595" i="1"/>
  <c r="FM595" i="1"/>
  <c r="GR595" i="1"/>
  <c r="FK595" i="1"/>
  <c r="GK595" i="1"/>
  <c r="GY595" i="1" s="1"/>
  <c r="GF595" i="1"/>
  <c r="FB575" i="1"/>
  <c r="EU575" i="1"/>
  <c r="EV575" i="1" s="1"/>
  <c r="GR565" i="1"/>
  <c r="FR565" i="1"/>
  <c r="FP565" i="1"/>
  <c r="CA565" i="1"/>
  <c r="FM565" i="1"/>
  <c r="FK565" i="1"/>
  <c r="GK565" i="1"/>
  <c r="GY565" i="1" s="1"/>
  <c r="GF565" i="1"/>
  <c r="GK556" i="1"/>
  <c r="GY556" i="1" s="1"/>
  <c r="GF556" i="1"/>
  <c r="FR556" i="1"/>
  <c r="FP556" i="1"/>
  <c r="FM556" i="1"/>
  <c r="GR556" i="1"/>
  <c r="FK556" i="1"/>
  <c r="DW540" i="1"/>
  <c r="DL540" i="1"/>
  <c r="DI540" i="1"/>
  <c r="DH540" i="1"/>
  <c r="CA561" i="1"/>
  <c r="BY538" i="1"/>
  <c r="FB541" i="1"/>
  <c r="EU541" i="1"/>
  <c r="EV541" i="1" s="1"/>
  <c r="DW556" i="1"/>
  <c r="DL556" i="1"/>
  <c r="DI556" i="1"/>
  <c r="DH556" i="1"/>
  <c r="FB548" i="1"/>
  <c r="EU548" i="1"/>
  <c r="EV548" i="1" s="1"/>
  <c r="FB499" i="1"/>
  <c r="EU499" i="1"/>
  <c r="EV499" i="1" s="1"/>
  <c r="FA531" i="1"/>
  <c r="FR485" i="1"/>
  <c r="FP485" i="1"/>
  <c r="FK485" i="1"/>
  <c r="GR485" i="1"/>
  <c r="GK485" i="1"/>
  <c r="GY485" i="1" s="1"/>
  <c r="GF485" i="1"/>
  <c r="CT473" i="1"/>
  <c r="CI473" i="1"/>
  <c r="CF473" i="1"/>
  <c r="CE473" i="1"/>
  <c r="FB463" i="1"/>
  <c r="EU463" i="1"/>
  <c r="EV463" i="1" s="1"/>
  <c r="FC453" i="1"/>
  <c r="FA486" i="1"/>
  <c r="EY486" i="1"/>
  <c r="BY513" i="1"/>
  <c r="GR417" i="1"/>
  <c r="GK417" i="1"/>
  <c r="GY417" i="1" s="1"/>
  <c r="GF417" i="1"/>
  <c r="FR417" i="1"/>
  <c r="FP417" i="1"/>
  <c r="FK417" i="1"/>
  <c r="GR440" i="1"/>
  <c r="FK440" i="1"/>
  <c r="GK440" i="1"/>
  <c r="GY440" i="1" s="1"/>
  <c r="GF440" i="1"/>
  <c r="BY440" i="1"/>
  <c r="FR440" i="1"/>
  <c r="FP440" i="1"/>
  <c r="FM440" i="1"/>
  <c r="EW477" i="1"/>
  <c r="EZ447" i="1"/>
  <c r="EY447" i="1"/>
  <c r="EU414" i="1"/>
  <c r="EV414" i="1" s="1"/>
  <c r="FB414" i="1"/>
  <c r="FA414" i="1"/>
  <c r="DW451" i="1"/>
  <c r="DL451" i="1"/>
  <c r="DI451" i="1"/>
  <c r="DH451" i="1"/>
  <c r="FB437" i="1"/>
  <c r="FA437" i="1"/>
  <c r="EU437" i="1"/>
  <c r="EV437" i="1" s="1"/>
  <c r="FA480" i="1"/>
  <c r="FR436" i="1"/>
  <c r="FP436" i="1"/>
  <c r="FK436" i="1"/>
  <c r="GR436" i="1"/>
  <c r="GK436" i="1"/>
  <c r="GY436" i="1" s="1"/>
  <c r="GF436" i="1"/>
  <c r="EU375" i="1"/>
  <c r="EV375" i="1" s="1"/>
  <c r="FB375" i="1"/>
  <c r="EW446" i="1"/>
  <c r="BZ432" i="1"/>
  <c r="EU374" i="1"/>
  <c r="EV374" i="1" s="1"/>
  <c r="FB374" i="1"/>
  <c r="FA374" i="1"/>
  <c r="FR384" i="1"/>
  <c r="FP384" i="1"/>
  <c r="FK384" i="1"/>
  <c r="GR384" i="1"/>
  <c r="GK384" i="1"/>
  <c r="GY384" i="1" s="1"/>
  <c r="GF384" i="1"/>
  <c r="DW441" i="1"/>
  <c r="DL441" i="1"/>
  <c r="DI441" i="1"/>
  <c r="DH441" i="1"/>
  <c r="CA379" i="1"/>
  <c r="GK368" i="1"/>
  <c r="GY368" i="1" s="1"/>
  <c r="GF368" i="1"/>
  <c r="FR368" i="1"/>
  <c r="FP368" i="1"/>
  <c r="FK368" i="1"/>
  <c r="GR368" i="1"/>
  <c r="EU334" i="1"/>
  <c r="EV334" i="1" s="1"/>
  <c r="FB334" i="1"/>
  <c r="EU358" i="1"/>
  <c r="EV358" i="1" s="1"/>
  <c r="FB358" i="1"/>
  <c r="GR347" i="1"/>
  <c r="FK347" i="1"/>
  <c r="GK347" i="1"/>
  <c r="GY347" i="1" s="1"/>
  <c r="GF347" i="1"/>
  <c r="FR347" i="1"/>
  <c r="FP347" i="1"/>
  <c r="FM347" i="1"/>
  <c r="BY347" i="1"/>
  <c r="EW416" i="1"/>
  <c r="BY411" i="1"/>
  <c r="CA376" i="1"/>
  <c r="GF404" i="1"/>
  <c r="FR404" i="1"/>
  <c r="FP404" i="1"/>
  <c r="GR404" i="1"/>
  <c r="FK404" i="1"/>
  <c r="GK404" i="1"/>
  <c r="GY404" i="1" s="1"/>
  <c r="EY440" i="1"/>
  <c r="DW397" i="1"/>
  <c r="DL397" i="1"/>
  <c r="DI397" i="1"/>
  <c r="DH397" i="1"/>
  <c r="DL390" i="1"/>
  <c r="DI390" i="1"/>
  <c r="DH390" i="1"/>
  <c r="DW390" i="1"/>
  <c r="BZ351" i="1"/>
  <c r="EW329" i="1"/>
  <c r="EY358" i="1"/>
  <c r="FR359" i="1"/>
  <c r="FP359" i="1"/>
  <c r="FK359" i="1"/>
  <c r="GR359" i="1"/>
  <c r="GK359" i="1"/>
  <c r="GY359" i="1" s="1"/>
  <c r="GF359" i="1"/>
  <c r="EW339" i="1"/>
  <c r="FA327" i="1"/>
  <c r="EZ207" i="1"/>
  <c r="EY207" i="1"/>
  <c r="FB337" i="1"/>
  <c r="EU337" i="1"/>
  <c r="EV337" i="1" s="1"/>
  <c r="EZ114" i="1"/>
  <c r="EY114" i="1"/>
  <c r="FB82" i="1"/>
  <c r="FA82" i="1"/>
  <c r="FB226" i="1"/>
  <c r="FF81" i="1"/>
  <c r="FB123" i="1"/>
  <c r="EZ79" i="1"/>
  <c r="EZ77" i="1"/>
  <c r="EX92" i="1"/>
  <c r="EW92" i="1"/>
  <c r="EX117" i="1"/>
  <c r="FB93" i="1"/>
  <c r="FA93" i="1"/>
  <c r="GC755" i="1"/>
  <c r="EY755" i="1"/>
  <c r="GB755" i="1"/>
  <c r="ET757" i="1"/>
  <c r="DL561" i="1"/>
  <c r="DI561" i="1"/>
  <c r="DH561" i="1"/>
  <c r="DW561" i="1"/>
  <c r="CT465" i="1"/>
  <c r="CI465" i="1"/>
  <c r="CF465" i="1"/>
  <c r="CE465" i="1"/>
  <c r="DW351" i="1"/>
  <c r="DL351" i="1"/>
  <c r="DI351" i="1"/>
  <c r="DH351" i="1"/>
  <c r="FB73" i="1"/>
  <c r="FA73" i="1"/>
  <c r="FM758" i="1"/>
  <c r="GK758" i="1"/>
  <c r="GY758" i="1" s="1"/>
  <c r="FK758" i="1"/>
  <c r="GF758" i="1"/>
  <c r="FR758" i="1"/>
  <c r="FP758" i="1"/>
  <c r="GR758" i="1"/>
  <c r="EU723" i="1"/>
  <c r="EV723" i="1" s="1"/>
  <c r="FB723" i="1"/>
  <c r="FB678" i="1"/>
  <c r="EU678" i="1"/>
  <c r="EV678" i="1" s="1"/>
  <c r="FA691" i="1"/>
  <c r="FP650" i="1"/>
  <c r="FM650" i="1"/>
  <c r="GR650" i="1"/>
  <c r="FK650" i="1"/>
  <c r="GK650" i="1"/>
  <c r="GY650" i="1" s="1"/>
  <c r="GF650" i="1"/>
  <c r="FR650" i="1"/>
  <c r="EZ632" i="1"/>
  <c r="EY632" i="1"/>
  <c r="FM625" i="1"/>
  <c r="GR625" i="1"/>
  <c r="FK625" i="1"/>
  <c r="GK625" i="1"/>
  <c r="GY625" i="1" s="1"/>
  <c r="GF625" i="1"/>
  <c r="FR625" i="1"/>
  <c r="FP625" i="1"/>
  <c r="FB605" i="1"/>
  <c r="EU605" i="1"/>
  <c r="EV605" i="1" s="1"/>
  <c r="FR615" i="1"/>
  <c r="FP615" i="1"/>
  <c r="FM615" i="1"/>
  <c r="GR615" i="1"/>
  <c r="FK615" i="1"/>
  <c r="GF615" i="1"/>
  <c r="GK615" i="1"/>
  <c r="GY615" i="1" s="1"/>
  <c r="EU535" i="1"/>
  <c r="EV535" i="1" s="1"/>
  <c r="FB535" i="1"/>
  <c r="FA535" i="1"/>
  <c r="CT525" i="1"/>
  <c r="CI525" i="1"/>
  <c r="CF525" i="1"/>
  <c r="CE525" i="1"/>
  <c r="EZ559" i="1"/>
  <c r="EY559" i="1"/>
  <c r="DL504" i="1"/>
  <c r="DI504" i="1"/>
  <c r="DH504" i="1"/>
  <c r="DW504" i="1"/>
  <c r="EW517" i="1"/>
  <c r="CT481" i="1"/>
  <c r="CI481" i="1"/>
  <c r="CF481" i="1"/>
  <c r="CE481" i="1"/>
  <c r="FB369" i="1"/>
  <c r="EU369" i="1"/>
  <c r="EV369" i="1" s="1"/>
  <c r="AT443" i="2"/>
  <c r="AU443" i="2" s="1"/>
  <c r="AB443" i="2"/>
  <c r="CT749" i="1"/>
  <c r="CF749" i="1"/>
  <c r="CE749" i="1"/>
  <c r="Y614" i="2"/>
  <c r="AV614" i="2" s="1"/>
  <c r="AW614" i="2"/>
  <c r="AR614" i="2" s="1"/>
  <c r="AW705" i="2"/>
  <c r="AR705" i="2" s="1"/>
  <c r="Y710" i="2"/>
  <c r="AV710" i="2" s="1"/>
  <c r="AW710" i="2"/>
  <c r="AR710" i="2" s="1"/>
  <c r="Y686" i="2"/>
  <c r="AV686" i="2" s="1"/>
  <c r="AW686" i="2"/>
  <c r="AR686" i="2" s="1"/>
  <c r="AW666" i="2"/>
  <c r="AR666" i="2" s="1"/>
  <c r="Y666" i="2"/>
  <c r="AV666" i="2" s="1"/>
  <c r="Y632" i="2"/>
  <c r="AV632" i="2" s="1"/>
  <c r="AW632" i="2"/>
  <c r="AR632" i="2" s="1"/>
  <c r="EJ764" i="1"/>
  <c r="EI764" i="1"/>
  <c r="DW764" i="1"/>
  <c r="DL764" i="1"/>
  <c r="DI764" i="1"/>
  <c r="DH764" i="1"/>
  <c r="EQ764" i="1"/>
  <c r="EP764" i="1"/>
  <c r="EO764" i="1"/>
  <c r="EN764" i="1"/>
  <c r="EM764" i="1"/>
  <c r="EW764" i="1" s="1"/>
  <c r="EL764" i="1"/>
  <c r="EK764" i="1"/>
  <c r="Y702" i="2"/>
  <c r="AV702" i="2" s="1"/>
  <c r="AW702" i="2"/>
  <c r="AR702" i="2" s="1"/>
  <c r="BS761" i="1"/>
  <c r="CT743" i="1"/>
  <c r="CF743" i="1"/>
  <c r="CE743" i="1"/>
  <c r="FA733" i="1"/>
  <c r="CD735" i="1"/>
  <c r="AG735" i="1"/>
  <c r="DG735" i="1"/>
  <c r="ET735" i="1"/>
  <c r="ES735" i="1"/>
  <c r="EU735" i="1" s="1"/>
  <c r="EV735" i="1" s="1"/>
  <c r="FM745" i="1"/>
  <c r="GK745" i="1"/>
  <c r="GY745" i="1" s="1"/>
  <c r="FK745" i="1"/>
  <c r="GF745" i="1"/>
  <c r="FR745" i="1"/>
  <c r="FP745" i="1"/>
  <c r="GR745" i="1"/>
  <c r="FP755" i="1"/>
  <c r="GK755" i="1"/>
  <c r="GY755" i="1" s="1"/>
  <c r="GF755" i="1"/>
  <c r="FR755" i="1"/>
  <c r="FM755" i="1"/>
  <c r="GR755" i="1"/>
  <c r="FK755" i="1"/>
  <c r="AI741" i="1"/>
  <c r="AH741" i="1" s="1"/>
  <c r="EW738" i="1"/>
  <c r="FR728" i="1"/>
  <c r="FP728" i="1"/>
  <c r="GR728" i="1"/>
  <c r="GF728" i="1"/>
  <c r="FM728" i="1"/>
  <c r="FK728" i="1"/>
  <c r="BY724" i="1"/>
  <c r="DL719" i="1"/>
  <c r="DI719" i="1"/>
  <c r="DH719" i="1"/>
  <c r="DW719" i="1"/>
  <c r="EP755" i="1"/>
  <c r="FB710" i="1"/>
  <c r="EU710" i="1"/>
  <c r="EV710" i="1" s="1"/>
  <c r="EK747" i="1"/>
  <c r="EJ747" i="1"/>
  <c r="EI747" i="1"/>
  <c r="DW747" i="1"/>
  <c r="DL747" i="1"/>
  <c r="DI747" i="1"/>
  <c r="EQ747" i="1"/>
  <c r="EP747" i="1"/>
  <c r="EO747" i="1"/>
  <c r="DH747" i="1"/>
  <c r="EN747" i="1"/>
  <c r="EM747" i="1"/>
  <c r="EW747" i="1" s="1"/>
  <c r="EL747" i="1"/>
  <c r="EP744" i="1"/>
  <c r="EY738" i="1"/>
  <c r="EU692" i="1"/>
  <c r="EV692" i="1" s="1"/>
  <c r="FB692" i="1"/>
  <c r="DL702" i="1"/>
  <c r="DI702" i="1"/>
  <c r="DH702" i="1"/>
  <c r="DW702" i="1"/>
  <c r="EU690" i="1"/>
  <c r="EV690" i="1" s="1"/>
  <c r="FB690" i="1"/>
  <c r="FB683" i="1"/>
  <c r="EU683" i="1"/>
  <c r="EV683" i="1" s="1"/>
  <c r="EW710" i="1"/>
  <c r="EZ703" i="1"/>
  <c r="EY703" i="1"/>
  <c r="EU704" i="1"/>
  <c r="EV704" i="1" s="1"/>
  <c r="FB704" i="1"/>
  <c r="EW703" i="1"/>
  <c r="BZ694" i="1"/>
  <c r="FP663" i="1"/>
  <c r="GR663" i="1"/>
  <c r="FM663" i="1"/>
  <c r="FK663" i="1"/>
  <c r="GF663" i="1"/>
  <c r="CA663" i="1"/>
  <c r="BZ663" i="1"/>
  <c r="FR663" i="1"/>
  <c r="GK663" i="1"/>
  <c r="GY663" i="1" s="1"/>
  <c r="EX675" i="1"/>
  <c r="EW675" i="1"/>
  <c r="DH684" i="1"/>
  <c r="DW684" i="1"/>
  <c r="DL684" i="1"/>
  <c r="DI684" i="1"/>
  <c r="FR737" i="1"/>
  <c r="GK737" i="1"/>
  <c r="GY737" i="1" s="1"/>
  <c r="GF737" i="1"/>
  <c r="FP737" i="1"/>
  <c r="FM737" i="1"/>
  <c r="FK737" i="1"/>
  <c r="GR737" i="1"/>
  <c r="CF680" i="1"/>
  <c r="CE680" i="1"/>
  <c r="CT680" i="1"/>
  <c r="CI680" i="1"/>
  <c r="FA665" i="1"/>
  <c r="CA628" i="1"/>
  <c r="GF613" i="1"/>
  <c r="FR613" i="1"/>
  <c r="FP613" i="1"/>
  <c r="FM613" i="1"/>
  <c r="FK613" i="1"/>
  <c r="GR613" i="1"/>
  <c r="GK613" i="1"/>
  <c r="GY613" i="1" s="1"/>
  <c r="FR603" i="1"/>
  <c r="FP603" i="1"/>
  <c r="GR603" i="1"/>
  <c r="FM603" i="1"/>
  <c r="FK603" i="1"/>
  <c r="GK603" i="1"/>
  <c r="GY603" i="1" s="1"/>
  <c r="CA603" i="1"/>
  <c r="BY603" i="1"/>
  <c r="GF603" i="1"/>
  <c r="FD593" i="1"/>
  <c r="FC593" i="1"/>
  <c r="EU638" i="1"/>
  <c r="EV638" i="1" s="1"/>
  <c r="FB638" i="1"/>
  <c r="FB601" i="1"/>
  <c r="BY635" i="1"/>
  <c r="FP588" i="1"/>
  <c r="FM588" i="1"/>
  <c r="GR588" i="1"/>
  <c r="FK588" i="1"/>
  <c r="GK588" i="1"/>
  <c r="GY588" i="1" s="1"/>
  <c r="GF588" i="1"/>
  <c r="FR588" i="1"/>
  <c r="EU617" i="1"/>
  <c r="EV617" i="1" s="1"/>
  <c r="FB617" i="1"/>
  <c r="EY593" i="1"/>
  <c r="CT577" i="1"/>
  <c r="CI577" i="1"/>
  <c r="CF577" i="1"/>
  <c r="CE577" i="1"/>
  <c r="FA575" i="1"/>
  <c r="EZ597" i="1"/>
  <c r="EY597" i="1"/>
  <c r="FR584" i="1"/>
  <c r="FP584" i="1"/>
  <c r="FM584" i="1"/>
  <c r="GR584" i="1"/>
  <c r="FK584" i="1"/>
  <c r="GK584" i="1"/>
  <c r="GY584" i="1" s="1"/>
  <c r="GF584" i="1"/>
  <c r="FB616" i="1"/>
  <c r="FA616" i="1"/>
  <c r="GK582" i="1"/>
  <c r="GY582" i="1" s="1"/>
  <c r="GF582" i="1"/>
  <c r="BZ582" i="1"/>
  <c r="FR582" i="1"/>
  <c r="FP582" i="1"/>
  <c r="GR582" i="1"/>
  <c r="FM582" i="1"/>
  <c r="FK582" i="1"/>
  <c r="CT709" i="1"/>
  <c r="CI709" i="1"/>
  <c r="CF709" i="1"/>
  <c r="CE709" i="1"/>
  <c r="FB586" i="1"/>
  <c r="EU586" i="1"/>
  <c r="EV586" i="1" s="1"/>
  <c r="FB599" i="1"/>
  <c r="EU539" i="1"/>
  <c r="EV539" i="1" s="1"/>
  <c r="FB539" i="1"/>
  <c r="BY537" i="1"/>
  <c r="CA554" i="1"/>
  <c r="EU523" i="1"/>
  <c r="EV523" i="1" s="1"/>
  <c r="FB523" i="1"/>
  <c r="FB566" i="1"/>
  <c r="EU532" i="1"/>
  <c r="EV532" i="1" s="1"/>
  <c r="FB532" i="1"/>
  <c r="FA532" i="1"/>
  <c r="EZ472" i="1"/>
  <c r="EY472" i="1"/>
  <c r="FB497" i="1"/>
  <c r="EU497" i="1"/>
  <c r="EV497" i="1" s="1"/>
  <c r="FB477" i="1"/>
  <c r="EU477" i="1"/>
  <c r="EV477" i="1" s="1"/>
  <c r="DW481" i="1"/>
  <c r="DL481" i="1"/>
  <c r="DI481" i="1"/>
  <c r="DH481" i="1"/>
  <c r="FP469" i="1"/>
  <c r="FM469" i="1"/>
  <c r="GR469" i="1"/>
  <c r="FK469" i="1"/>
  <c r="GK469" i="1"/>
  <c r="GY469" i="1" s="1"/>
  <c r="GF469" i="1"/>
  <c r="FR469" i="1"/>
  <c r="CT505" i="1"/>
  <c r="CI505" i="1"/>
  <c r="CF505" i="1"/>
  <c r="CE505" i="1"/>
  <c r="FR467" i="1"/>
  <c r="FP467" i="1"/>
  <c r="GR467" i="1"/>
  <c r="FM467" i="1"/>
  <c r="FK467" i="1"/>
  <c r="GK467" i="1"/>
  <c r="GY467" i="1" s="1"/>
  <c r="GF467" i="1"/>
  <c r="EX503" i="1"/>
  <c r="EW503" i="1"/>
  <c r="EX490" i="1"/>
  <c r="EW490" i="1"/>
  <c r="EU478" i="1"/>
  <c r="EV478" i="1" s="1"/>
  <c r="FB478" i="1"/>
  <c r="FA478" i="1"/>
  <c r="FA510" i="1"/>
  <c r="EY499" i="1"/>
  <c r="GK441" i="1"/>
  <c r="GY441" i="1" s="1"/>
  <c r="GF441" i="1"/>
  <c r="FR441" i="1"/>
  <c r="FP441" i="1"/>
  <c r="FM441" i="1"/>
  <c r="FK441" i="1"/>
  <c r="GR441" i="1"/>
  <c r="EZ438" i="1"/>
  <c r="EY438" i="1"/>
  <c r="DL507" i="1"/>
  <c r="DI507" i="1"/>
  <c r="DH507" i="1"/>
  <c r="DW507" i="1"/>
  <c r="EX479" i="1"/>
  <c r="EW479" i="1"/>
  <c r="GF495" i="1"/>
  <c r="FR495" i="1"/>
  <c r="FP495" i="1"/>
  <c r="GR495" i="1"/>
  <c r="FM495" i="1"/>
  <c r="FK495" i="1"/>
  <c r="GK495" i="1"/>
  <c r="GY495" i="1" s="1"/>
  <c r="FA485" i="1"/>
  <c r="DW415" i="1"/>
  <c r="DL415" i="1"/>
  <c r="DI415" i="1"/>
  <c r="DH415" i="1"/>
  <c r="DW501" i="1"/>
  <c r="DL501" i="1"/>
  <c r="DI501" i="1"/>
  <c r="DH501" i="1"/>
  <c r="BY423" i="1"/>
  <c r="FA499" i="1"/>
  <c r="EZ434" i="1"/>
  <c r="EY434" i="1"/>
  <c r="FB447" i="1"/>
  <c r="FA447" i="1"/>
  <c r="EU447" i="1"/>
  <c r="EV447" i="1" s="1"/>
  <c r="EW435" i="1"/>
  <c r="FB394" i="1"/>
  <c r="EU394" i="1"/>
  <c r="EV394" i="1" s="1"/>
  <c r="CT377" i="1"/>
  <c r="CI377" i="1"/>
  <c r="CF377" i="1"/>
  <c r="CE377" i="1"/>
  <c r="EY509" i="1"/>
  <c r="EZ375" i="1"/>
  <c r="EY375" i="1"/>
  <c r="CA432" i="1"/>
  <c r="EW427" i="1"/>
  <c r="BY397" i="1"/>
  <c r="EX431" i="1"/>
  <c r="EW431" i="1"/>
  <c r="EZ367" i="1"/>
  <c r="EY367" i="1"/>
  <c r="EX353" i="1"/>
  <c r="EW353" i="1"/>
  <c r="EX356" i="1"/>
  <c r="EW356" i="1"/>
  <c r="FA441" i="1"/>
  <c r="FB418" i="1"/>
  <c r="EU418" i="1"/>
  <c r="EV418" i="1" s="1"/>
  <c r="BZ411" i="1"/>
  <c r="CB334" i="1"/>
  <c r="EU370" i="1"/>
  <c r="EV370" i="1" s="1"/>
  <c r="FB370" i="1"/>
  <c r="EU323" i="1"/>
  <c r="EV323" i="1" s="1"/>
  <c r="FB323" i="1"/>
  <c r="FA390" i="1"/>
  <c r="BY318" i="1"/>
  <c r="EX318" i="1" s="1"/>
  <c r="BY335" i="1"/>
  <c r="GK327" i="1"/>
  <c r="GY327" i="1" s="1"/>
  <c r="GF327" i="1"/>
  <c r="FR327" i="1"/>
  <c r="FP327" i="1"/>
  <c r="FK327" i="1"/>
  <c r="GR327" i="1"/>
  <c r="CB327" i="1"/>
  <c r="FA339" i="1"/>
  <c r="EZ206" i="1"/>
  <c r="EY206" i="1"/>
  <c r="EX79" i="1"/>
  <c r="EW79" i="1"/>
  <c r="FB254" i="1"/>
  <c r="EZ98" i="1"/>
  <c r="FD80" i="1"/>
  <c r="FB83" i="1"/>
  <c r="FA83" i="1"/>
  <c r="EX87" i="1"/>
  <c r="EW87" i="1"/>
  <c r="FF89" i="1"/>
  <c r="CF746" i="1"/>
  <c r="CE746" i="1"/>
  <c r="CT746" i="1"/>
  <c r="FR706" i="1"/>
  <c r="FP706" i="1"/>
  <c r="GK706" i="1"/>
  <c r="GY706" i="1" s="1"/>
  <c r="FM706" i="1"/>
  <c r="FK706" i="1"/>
  <c r="GR706" i="1"/>
  <c r="GF706" i="1"/>
  <c r="FB669" i="1"/>
  <c r="EU669" i="1"/>
  <c r="EV669" i="1" s="1"/>
  <c r="DL530" i="1"/>
  <c r="DI530" i="1"/>
  <c r="DH530" i="1"/>
  <c r="DW530" i="1"/>
  <c r="FR480" i="1"/>
  <c r="FP480" i="1"/>
  <c r="FK480" i="1"/>
  <c r="GR480" i="1"/>
  <c r="GK480" i="1"/>
  <c r="GY480" i="1" s="1"/>
  <c r="GF480" i="1"/>
  <c r="FB425" i="1"/>
  <c r="EU425" i="1"/>
  <c r="EV425" i="1" s="1"/>
  <c r="FB428" i="1"/>
  <c r="EU428" i="1"/>
  <c r="EV428" i="1" s="1"/>
  <c r="EX115" i="1"/>
  <c r="EW115" i="1"/>
  <c r="AI757" i="1"/>
  <c r="AH757" i="1" s="1"/>
  <c r="FP714" i="1"/>
  <c r="FM714" i="1"/>
  <c r="GR714" i="1"/>
  <c r="FK714" i="1"/>
  <c r="GK714" i="1"/>
  <c r="GY714" i="1" s="1"/>
  <c r="GF714" i="1"/>
  <c r="FR714" i="1"/>
  <c r="EZ589" i="1"/>
  <c r="EY589" i="1"/>
  <c r="CT427" i="1"/>
  <c r="CI427" i="1"/>
  <c r="CF427" i="1"/>
  <c r="CE427" i="1"/>
  <c r="Y644" i="2"/>
  <c r="AV644" i="2" s="1"/>
  <c r="AW644" i="2"/>
  <c r="AR644" i="2" s="1"/>
  <c r="EZ764" i="1"/>
  <c r="DG739" i="1"/>
  <c r="ET739" i="1"/>
  <c r="ES739" i="1"/>
  <c r="AG739" i="1"/>
  <c r="CD739" i="1"/>
  <c r="BW739" i="1"/>
  <c r="BX739" i="1" s="1"/>
  <c r="FM744" i="1"/>
  <c r="GK744" i="1"/>
  <c r="GY744" i="1" s="1"/>
  <c r="FK744" i="1"/>
  <c r="GF744" i="1"/>
  <c r="FR744" i="1"/>
  <c r="FP744" i="1"/>
  <c r="GR744" i="1"/>
  <c r="FB724" i="1"/>
  <c r="FA724" i="1"/>
  <c r="EU724" i="1"/>
  <c r="EV724" i="1" s="1"/>
  <c r="Y584" i="2"/>
  <c r="AV584" i="2" s="1"/>
  <c r="AW584" i="2"/>
  <c r="Y634" i="2"/>
  <c r="AV634" i="2" s="1"/>
  <c r="AW634" i="2"/>
  <c r="AR634" i="2" s="1"/>
  <c r="Y662" i="2"/>
  <c r="AV662" i="2" s="1"/>
  <c r="AW662" i="2"/>
  <c r="AR662" i="2" s="1"/>
  <c r="AW607" i="2"/>
  <c r="AR607" i="2" s="1"/>
  <c r="Y694" i="2"/>
  <c r="AV694" i="2" s="1"/>
  <c r="AW694" i="2"/>
  <c r="AR694" i="2" s="1"/>
  <c r="AW681" i="2"/>
  <c r="AR681" i="2" s="1"/>
  <c r="Y648" i="2"/>
  <c r="AV648" i="2" s="1"/>
  <c r="AW648" i="2"/>
  <c r="AR648" i="2" s="1"/>
  <c r="AW700" i="2"/>
  <c r="AR700" i="2" s="1"/>
  <c r="AT426" i="2"/>
  <c r="AU426" i="2" s="1"/>
  <c r="AB426" i="2"/>
  <c r="ES754" i="1"/>
  <c r="AI760" i="1"/>
  <c r="AH760" i="1" s="1"/>
  <c r="EK755" i="1"/>
  <c r="ES756" i="1"/>
  <c r="EL743" i="1"/>
  <c r="FF743" i="1"/>
  <c r="BW753" i="1"/>
  <c r="BX753" i="1" s="1"/>
  <c r="FD733" i="1"/>
  <c r="FC733" i="1"/>
  <c r="BZ736" i="1"/>
  <c r="EK743" i="1"/>
  <c r="FB743" i="1" s="1"/>
  <c r="EZ717" i="1"/>
  <c r="EY717" i="1"/>
  <c r="FB736" i="1"/>
  <c r="EW723" i="1"/>
  <c r="EW720" i="1"/>
  <c r="DW728" i="1"/>
  <c r="DL728" i="1"/>
  <c r="DI728" i="1"/>
  <c r="DH728" i="1"/>
  <c r="FA723" i="1"/>
  <c r="EU718" i="1"/>
  <c r="EV718" i="1" s="1"/>
  <c r="FB718" i="1"/>
  <c r="GR684" i="1"/>
  <c r="FM684" i="1"/>
  <c r="FK684" i="1"/>
  <c r="GK684" i="1"/>
  <c r="GY684" i="1" s="1"/>
  <c r="GF684" i="1"/>
  <c r="FR684" i="1"/>
  <c r="FP684" i="1"/>
  <c r="CA684" i="1"/>
  <c r="BZ684" i="1"/>
  <c r="CE704" i="1"/>
  <c r="CT704" i="1"/>
  <c r="CI704" i="1"/>
  <c r="CF704" i="1"/>
  <c r="CT695" i="1"/>
  <c r="CI695" i="1"/>
  <c r="CF695" i="1"/>
  <c r="CE695" i="1"/>
  <c r="BY681" i="1"/>
  <c r="FB703" i="1"/>
  <c r="EU703" i="1"/>
  <c r="EV703" i="1" s="1"/>
  <c r="EZ689" i="1"/>
  <c r="EY689" i="1"/>
  <c r="FA700" i="1"/>
  <c r="CA694" i="1"/>
  <c r="FD670" i="1"/>
  <c r="FC670" i="1"/>
  <c r="FB707" i="1"/>
  <c r="EU707" i="1"/>
  <c r="EV707" i="1" s="1"/>
  <c r="FA707" i="1"/>
  <c r="CT679" i="1"/>
  <c r="CI679" i="1"/>
  <c r="CF679" i="1"/>
  <c r="CE679" i="1"/>
  <c r="FA664" i="1"/>
  <c r="GK653" i="1"/>
  <c r="GY653" i="1" s="1"/>
  <c r="GF653" i="1"/>
  <c r="FR653" i="1"/>
  <c r="FP653" i="1"/>
  <c r="FM653" i="1"/>
  <c r="GR653" i="1"/>
  <c r="FK653" i="1"/>
  <c r="FB644" i="1"/>
  <c r="EU644" i="1"/>
  <c r="EV644" i="1" s="1"/>
  <c r="FM644" i="1"/>
  <c r="GR644" i="1"/>
  <c r="FK644" i="1"/>
  <c r="GK644" i="1"/>
  <c r="GY644" i="1" s="1"/>
  <c r="GF644" i="1"/>
  <c r="FR644" i="1"/>
  <c r="FP644" i="1"/>
  <c r="BY678" i="1"/>
  <c r="GF687" i="1"/>
  <c r="FR687" i="1"/>
  <c r="FP687" i="1"/>
  <c r="GR687" i="1"/>
  <c r="FM687" i="1"/>
  <c r="FK687" i="1"/>
  <c r="GK687" i="1"/>
  <c r="GY687" i="1" s="1"/>
  <c r="EU660" i="1"/>
  <c r="EV660" i="1" s="1"/>
  <c r="FB660" i="1"/>
  <c r="FA650" i="1"/>
  <c r="EZ655" i="1"/>
  <c r="EY655" i="1"/>
  <c r="DW632" i="1"/>
  <c r="DL632" i="1"/>
  <c r="DI632" i="1"/>
  <c r="DH632" i="1"/>
  <c r="BZ638" i="1"/>
  <c r="CT628" i="1"/>
  <c r="CI628" i="1"/>
  <c r="CF628" i="1"/>
  <c r="CE628" i="1"/>
  <c r="EW619" i="1"/>
  <c r="CT601" i="1"/>
  <c r="CI601" i="1"/>
  <c r="CF601" i="1"/>
  <c r="CE601" i="1"/>
  <c r="DW596" i="1"/>
  <c r="DL596" i="1"/>
  <c r="DI596" i="1"/>
  <c r="DH596" i="1"/>
  <c r="FB620" i="1"/>
  <c r="FA620" i="1"/>
  <c r="EU620" i="1"/>
  <c r="EV620" i="1" s="1"/>
  <c r="CT665" i="1"/>
  <c r="CI665" i="1"/>
  <c r="CE665" i="1"/>
  <c r="CF665" i="1"/>
  <c r="BZ635" i="1"/>
  <c r="FB573" i="1"/>
  <c r="EU573" i="1"/>
  <c r="EV573" i="1" s="1"/>
  <c r="FB584" i="1"/>
  <c r="EU584" i="1"/>
  <c r="EV584" i="1" s="1"/>
  <c r="EZ602" i="1"/>
  <c r="EY602" i="1"/>
  <c r="FB582" i="1"/>
  <c r="EU582" i="1"/>
  <c r="EV582" i="1" s="1"/>
  <c r="FB597" i="1"/>
  <c r="EU597" i="1"/>
  <c r="EV597" i="1" s="1"/>
  <c r="BY565" i="1"/>
  <c r="FB562" i="1"/>
  <c r="EU562" i="1"/>
  <c r="EV562" i="1" s="1"/>
  <c r="FA584" i="1"/>
  <c r="DW547" i="1"/>
  <c r="DL547" i="1"/>
  <c r="DI547" i="1"/>
  <c r="DH547" i="1"/>
  <c r="BZ537" i="1"/>
  <c r="GF551" i="1"/>
  <c r="FR551" i="1"/>
  <c r="FP551" i="1"/>
  <c r="GR551" i="1"/>
  <c r="FM551" i="1"/>
  <c r="FK551" i="1"/>
  <c r="GK551" i="1"/>
  <c r="GY551" i="1" s="1"/>
  <c r="EU538" i="1"/>
  <c r="EV538" i="1" s="1"/>
  <c r="FB538" i="1"/>
  <c r="BY541" i="1"/>
  <c r="FA562" i="1"/>
  <c r="BY522" i="1"/>
  <c r="BY536" i="1"/>
  <c r="DW511" i="1"/>
  <c r="DL511" i="1"/>
  <c r="DI511" i="1"/>
  <c r="DH511" i="1"/>
  <c r="BZ512" i="1"/>
  <c r="EZ521" i="1"/>
  <c r="EY521" i="1"/>
  <c r="FR546" i="1"/>
  <c r="FP546" i="1"/>
  <c r="FM546" i="1"/>
  <c r="GR546" i="1"/>
  <c r="FK546" i="1"/>
  <c r="GK546" i="1"/>
  <c r="GY546" i="1" s="1"/>
  <c r="GF546" i="1"/>
  <c r="EU527" i="1"/>
  <c r="EV527" i="1" s="1"/>
  <c r="FB527" i="1"/>
  <c r="FA527" i="1"/>
  <c r="DW528" i="1"/>
  <c r="DL528" i="1"/>
  <c r="DI528" i="1"/>
  <c r="DH528" i="1"/>
  <c r="EW534" i="1"/>
  <c r="CT457" i="1"/>
  <c r="CI457" i="1"/>
  <c r="CF457" i="1"/>
  <c r="CE457" i="1"/>
  <c r="EZ480" i="1"/>
  <c r="EY480" i="1"/>
  <c r="DH505" i="1"/>
  <c r="DW505" i="1"/>
  <c r="DL505" i="1"/>
  <c r="DI505" i="1"/>
  <c r="FA518" i="1"/>
  <c r="BZ460" i="1"/>
  <c r="FA509" i="1"/>
  <c r="BY492" i="1"/>
  <c r="FB440" i="1"/>
  <c r="FA440" i="1"/>
  <c r="EU440" i="1"/>
  <c r="EV440" i="1" s="1"/>
  <c r="FC512" i="1"/>
  <c r="FR439" i="1"/>
  <c r="FP439" i="1"/>
  <c r="GR439" i="1"/>
  <c r="FM439" i="1"/>
  <c r="FK439" i="1"/>
  <c r="GK439" i="1"/>
  <c r="GY439" i="1" s="1"/>
  <c r="GF439" i="1"/>
  <c r="BY439" i="1"/>
  <c r="CT513" i="1"/>
  <c r="CI513" i="1"/>
  <c r="CF513" i="1"/>
  <c r="CE513" i="1"/>
  <c r="FR414" i="1"/>
  <c r="FP414" i="1"/>
  <c r="GR414" i="1"/>
  <c r="FK414" i="1"/>
  <c r="GK414" i="1"/>
  <c r="GY414" i="1" s="1"/>
  <c r="GF414" i="1"/>
  <c r="BZ414" i="1"/>
  <c r="BY414" i="1"/>
  <c r="FR496" i="1"/>
  <c r="FP496" i="1"/>
  <c r="FM496" i="1"/>
  <c r="GR496" i="1"/>
  <c r="FK496" i="1"/>
  <c r="GK496" i="1"/>
  <c r="GY496" i="1" s="1"/>
  <c r="GF496" i="1"/>
  <c r="CA418" i="1"/>
  <c r="CA449" i="1"/>
  <c r="EW466" i="1"/>
  <c r="EY471" i="1"/>
  <c r="FB434" i="1"/>
  <c r="FA434" i="1"/>
  <c r="EU434" i="1"/>
  <c r="EV434" i="1" s="1"/>
  <c r="BY410" i="1"/>
  <c r="EU393" i="1"/>
  <c r="EV393" i="1" s="1"/>
  <c r="FB393" i="1"/>
  <c r="CT411" i="1"/>
  <c r="CI411" i="1"/>
  <c r="CF411" i="1"/>
  <c r="CE411" i="1"/>
  <c r="BY437" i="1"/>
  <c r="FP394" i="1"/>
  <c r="FK394" i="1"/>
  <c r="GR394" i="1"/>
  <c r="GF394" i="1"/>
  <c r="FR394" i="1"/>
  <c r="EW375" i="1"/>
  <c r="EX375" i="1"/>
  <c r="EX377" i="1"/>
  <c r="EW377" i="1"/>
  <c r="EZ436" i="1"/>
  <c r="EY436" i="1"/>
  <c r="FK416" i="1"/>
  <c r="GR416" i="1"/>
  <c r="GK416" i="1"/>
  <c r="GY416" i="1" s="1"/>
  <c r="GF416" i="1"/>
  <c r="FR416" i="1"/>
  <c r="FP416" i="1"/>
  <c r="EW476" i="1"/>
  <c r="EU402" i="1"/>
  <c r="EV402" i="1" s="1"/>
  <c r="FB402" i="1"/>
  <c r="FA402" i="1"/>
  <c r="EU371" i="1"/>
  <c r="EV371" i="1" s="1"/>
  <c r="FB371" i="1"/>
  <c r="FA371" i="1"/>
  <c r="FR381" i="1"/>
  <c r="FP381" i="1"/>
  <c r="FK381" i="1"/>
  <c r="GR381" i="1"/>
  <c r="GK381" i="1"/>
  <c r="GY381" i="1" s="1"/>
  <c r="GF381" i="1"/>
  <c r="FA393" i="1"/>
  <c r="FR445" i="1"/>
  <c r="FP445" i="1"/>
  <c r="FM445" i="1"/>
  <c r="GR445" i="1"/>
  <c r="FK445" i="1"/>
  <c r="GK445" i="1"/>
  <c r="GY445" i="1" s="1"/>
  <c r="GF445" i="1"/>
  <c r="DW391" i="1"/>
  <c r="DL391" i="1"/>
  <c r="DI391" i="1"/>
  <c r="DH391" i="1"/>
  <c r="EZ345" i="1"/>
  <c r="EY345" i="1"/>
  <c r="FA425" i="1"/>
  <c r="FR385" i="1"/>
  <c r="FP385" i="1"/>
  <c r="FK385" i="1"/>
  <c r="GR385" i="1"/>
  <c r="GK385" i="1"/>
  <c r="GY385" i="1" s="1"/>
  <c r="GF385" i="1"/>
  <c r="FF329" i="1"/>
  <c r="FE329" i="1"/>
  <c r="EW386" i="1"/>
  <c r="EZ396" i="1"/>
  <c r="EY396" i="1"/>
  <c r="EX327" i="1"/>
  <c r="EW327" i="1"/>
  <c r="FB322" i="1"/>
  <c r="FA322" i="1"/>
  <c r="EU322" i="1"/>
  <c r="EV322" i="1" s="1"/>
  <c r="CT317" i="1"/>
  <c r="CI317" i="1"/>
  <c r="CF317" i="1"/>
  <c r="CE317" i="1"/>
  <c r="FF325" i="1"/>
  <c r="FE325" i="1"/>
  <c r="CB317" i="1"/>
  <c r="EZ205" i="1"/>
  <c r="EY205" i="1"/>
  <c r="BY337" i="1"/>
  <c r="BY363" i="1"/>
  <c r="FC84" i="1"/>
  <c r="FD84" i="1"/>
  <c r="FB77" i="1"/>
  <c r="FB120" i="1"/>
  <c r="EZ110" i="1"/>
  <c r="FB74" i="1"/>
  <c r="EZ88" i="1"/>
  <c r="BZ715" i="1"/>
  <c r="FR715" i="1"/>
  <c r="GR715" i="1"/>
  <c r="FP715" i="1"/>
  <c r="FM715" i="1"/>
  <c r="GK715" i="1"/>
  <c r="GY715" i="1" s="1"/>
  <c r="FK715" i="1"/>
  <c r="GF715" i="1"/>
  <c r="CA715" i="1"/>
  <c r="FB520" i="1"/>
  <c r="EU520" i="1"/>
  <c r="EV520" i="1" s="1"/>
  <c r="EX348" i="1"/>
  <c r="EW348" i="1"/>
  <c r="FF318" i="1"/>
  <c r="FE318" i="1"/>
  <c r="GR749" i="1"/>
  <c r="FR749" i="1"/>
  <c r="FP749" i="1"/>
  <c r="FM749" i="1"/>
  <c r="GK749" i="1"/>
  <c r="GY749" i="1" s="1"/>
  <c r="FK749" i="1"/>
  <c r="GF749" i="1"/>
  <c r="GF725" i="1"/>
  <c r="FP725" i="1"/>
  <c r="FM725" i="1"/>
  <c r="GR725" i="1"/>
  <c r="BY725" i="1"/>
  <c r="GK725" i="1"/>
  <c r="GY725" i="1" s="1"/>
  <c r="FR725" i="1"/>
  <c r="FK725" i="1"/>
  <c r="DL721" i="1"/>
  <c r="DI721" i="1"/>
  <c r="DH721" i="1"/>
  <c r="DW721" i="1"/>
  <c r="CT699" i="1"/>
  <c r="CI699" i="1"/>
  <c r="CF699" i="1"/>
  <c r="CE699" i="1"/>
  <c r="FB591" i="1"/>
  <c r="EU591" i="1"/>
  <c r="EV591" i="1" s="1"/>
  <c r="CT564" i="1"/>
  <c r="CI564" i="1"/>
  <c r="CF564" i="1"/>
  <c r="CE564" i="1"/>
  <c r="FB553" i="1"/>
  <c r="EU553" i="1"/>
  <c r="EV553" i="1" s="1"/>
  <c r="CT503" i="1"/>
  <c r="CI503" i="1"/>
  <c r="CF503" i="1"/>
  <c r="CE503" i="1"/>
  <c r="FB474" i="1"/>
  <c r="EU474" i="1"/>
  <c r="EV474" i="1" s="1"/>
  <c r="FB543" i="1"/>
  <c r="EU543" i="1"/>
  <c r="EV543" i="1" s="1"/>
  <c r="DW492" i="1"/>
  <c r="DL492" i="1"/>
  <c r="DI492" i="1"/>
  <c r="DH492" i="1"/>
  <c r="EZ468" i="1"/>
  <c r="EY468" i="1"/>
  <c r="FM438" i="1"/>
  <c r="GR438" i="1"/>
  <c r="FK438" i="1"/>
  <c r="GK438" i="1"/>
  <c r="GY438" i="1" s="1"/>
  <c r="GF438" i="1"/>
  <c r="FR438" i="1"/>
  <c r="FP438" i="1"/>
  <c r="FA503" i="1"/>
  <c r="EX495" i="1"/>
  <c r="EW495" i="1"/>
  <c r="EX421" i="1"/>
  <c r="EW421" i="1"/>
  <c r="FB407" i="1"/>
  <c r="EU407" i="1"/>
  <c r="EV407" i="1" s="1"/>
  <c r="EW387" i="1"/>
  <c r="EX387" i="1"/>
  <c r="FB331" i="1"/>
  <c r="FA331" i="1"/>
  <c r="EU331" i="1"/>
  <c r="EV331" i="1" s="1"/>
  <c r="EX385" i="1"/>
  <c r="EW385" i="1"/>
  <c r="EU338" i="1"/>
  <c r="EV338" i="1" s="1"/>
  <c r="FB338" i="1"/>
  <c r="EX325" i="1"/>
  <c r="EW325" i="1"/>
  <c r="DW327" i="1"/>
  <c r="DL327" i="1"/>
  <c r="DI327" i="1"/>
  <c r="DH327" i="1"/>
  <c r="EY335" i="1"/>
  <c r="EZ226" i="1"/>
  <c r="EY226" i="1"/>
  <c r="EZ227" i="1"/>
  <c r="EY227" i="1"/>
  <c r="GE745" i="1"/>
  <c r="FA745" i="1"/>
  <c r="GD745" i="1"/>
  <c r="FB761" i="1"/>
  <c r="EU761" i="1"/>
  <c r="EV761" i="1" s="1"/>
  <c r="EZ756" i="1"/>
  <c r="EY756" i="1"/>
  <c r="CD740" i="1"/>
  <c r="CA740" i="1"/>
  <c r="ET740" i="1"/>
  <c r="BT740" i="1"/>
  <c r="AG740" i="1"/>
  <c r="BZ740" i="1"/>
  <c r="BS740" i="1"/>
  <c r="BY740" i="1" s="1"/>
  <c r="DG740" i="1"/>
  <c r="AI740" i="1"/>
  <c r="AH740" i="1" s="1"/>
  <c r="ES740" i="1"/>
  <c r="BY741" i="1"/>
  <c r="EK751" i="1"/>
  <c r="CF755" i="1"/>
  <c r="CE755" i="1"/>
  <c r="CT755" i="1"/>
  <c r="FM746" i="1"/>
  <c r="GK746" i="1"/>
  <c r="GY746" i="1" s="1"/>
  <c r="FK746" i="1"/>
  <c r="GF746" i="1"/>
  <c r="FR746" i="1"/>
  <c r="FP746" i="1"/>
  <c r="GR746" i="1"/>
  <c r="GC745" i="1"/>
  <c r="EY745" i="1"/>
  <c r="GB745" i="1"/>
  <c r="EX747" i="1"/>
  <c r="CT718" i="1"/>
  <c r="CI718" i="1"/>
  <c r="CF718" i="1"/>
  <c r="CE718" i="1"/>
  <c r="EZ701" i="1"/>
  <c r="EY701" i="1"/>
  <c r="CT706" i="1"/>
  <c r="CI706" i="1"/>
  <c r="CF706" i="1"/>
  <c r="CE706" i="1"/>
  <c r="DW704" i="1"/>
  <c r="DL704" i="1"/>
  <c r="DI704" i="1"/>
  <c r="DH704" i="1"/>
  <c r="CT693" i="1"/>
  <c r="CI693" i="1"/>
  <c r="CF693" i="1"/>
  <c r="CE693" i="1"/>
  <c r="EX711" i="1"/>
  <c r="EW711" i="1"/>
  <c r="FP699" i="1"/>
  <c r="GK699" i="1"/>
  <c r="GY699" i="1" s="1"/>
  <c r="GF699" i="1"/>
  <c r="FR699" i="1"/>
  <c r="GR699" i="1"/>
  <c r="FK699" i="1"/>
  <c r="FM699" i="1"/>
  <c r="FB689" i="1"/>
  <c r="EU689" i="1"/>
  <c r="EV689" i="1" s="1"/>
  <c r="GF667" i="1"/>
  <c r="FR667" i="1"/>
  <c r="FP667" i="1"/>
  <c r="FM667" i="1"/>
  <c r="GR667" i="1"/>
  <c r="FK667" i="1"/>
  <c r="GK667" i="1"/>
  <c r="GY667" i="1" s="1"/>
  <c r="FB699" i="1"/>
  <c r="EU699" i="1"/>
  <c r="EV699" i="1" s="1"/>
  <c r="FD708" i="1"/>
  <c r="FC708" i="1"/>
  <c r="BY683" i="1"/>
  <c r="EW704" i="1"/>
  <c r="EX673" i="1"/>
  <c r="EW673" i="1"/>
  <c r="FA689" i="1"/>
  <c r="DI737" i="1"/>
  <c r="DW737" i="1"/>
  <c r="DL737" i="1"/>
  <c r="DH737" i="1"/>
  <c r="EZ651" i="1"/>
  <c r="EY651" i="1"/>
  <c r="FM657" i="1"/>
  <c r="GR657" i="1"/>
  <c r="FK657" i="1"/>
  <c r="GK657" i="1"/>
  <c r="GY657" i="1" s="1"/>
  <c r="GF657" i="1"/>
  <c r="FR657" i="1"/>
  <c r="FP657" i="1"/>
  <c r="CT641" i="1"/>
  <c r="CI641" i="1"/>
  <c r="CF641" i="1"/>
  <c r="CE641" i="1"/>
  <c r="EX666" i="1"/>
  <c r="EW666" i="1"/>
  <c r="FR662" i="1"/>
  <c r="FP662" i="1"/>
  <c r="FM662" i="1"/>
  <c r="GR662" i="1"/>
  <c r="FK662" i="1"/>
  <c r="GK662" i="1"/>
  <c r="GY662" i="1" s="1"/>
  <c r="GF662" i="1"/>
  <c r="FP614" i="1"/>
  <c r="GR614" i="1"/>
  <c r="FM614" i="1"/>
  <c r="FK614" i="1"/>
  <c r="GK614" i="1"/>
  <c r="GY614" i="1" s="1"/>
  <c r="GF614" i="1"/>
  <c r="FR614" i="1"/>
  <c r="BZ614" i="1"/>
  <c r="FM626" i="1"/>
  <c r="FK626" i="1"/>
  <c r="GR626" i="1"/>
  <c r="GK626" i="1"/>
  <c r="GY626" i="1" s="1"/>
  <c r="GF626" i="1"/>
  <c r="FP626" i="1"/>
  <c r="FR626" i="1"/>
  <c r="FB655" i="1"/>
  <c r="FA655" i="1"/>
  <c r="EU655" i="1"/>
  <c r="EV655" i="1" s="1"/>
  <c r="FA654" i="1"/>
  <c r="FB696" i="1"/>
  <c r="EU696" i="1"/>
  <c r="EV696" i="1" s="1"/>
  <c r="BZ628" i="1"/>
  <c r="FA637" i="1"/>
  <c r="DW610" i="1"/>
  <c r="DI610" i="1"/>
  <c r="DH610" i="1"/>
  <c r="DL610" i="1"/>
  <c r="FR636" i="1"/>
  <c r="FP636" i="1"/>
  <c r="FM636" i="1"/>
  <c r="GR636" i="1"/>
  <c r="FK636" i="1"/>
  <c r="GK636" i="1"/>
  <c r="GY636" i="1" s="1"/>
  <c r="GF636" i="1"/>
  <c r="BZ600" i="1"/>
  <c r="CT624" i="1"/>
  <c r="CI624" i="1"/>
  <c r="CF624" i="1"/>
  <c r="CE624" i="1"/>
  <c r="EX620" i="1"/>
  <c r="EW620" i="1"/>
  <c r="CA635" i="1"/>
  <c r="DW602" i="1"/>
  <c r="DL602" i="1"/>
  <c r="DI602" i="1"/>
  <c r="DH602" i="1"/>
  <c r="GF581" i="1"/>
  <c r="FR581" i="1"/>
  <c r="FP581" i="1"/>
  <c r="FM581" i="1"/>
  <c r="BY581" i="1"/>
  <c r="GR581" i="1"/>
  <c r="FK581" i="1"/>
  <c r="GK581" i="1"/>
  <c r="GY581" i="1" s="1"/>
  <c r="GF610" i="1"/>
  <c r="FR610" i="1"/>
  <c r="FM610" i="1"/>
  <c r="FK610" i="1"/>
  <c r="GR610" i="1"/>
  <c r="GK610" i="1"/>
  <c r="GY610" i="1" s="1"/>
  <c r="FP610" i="1"/>
  <c r="FB602" i="1"/>
  <c r="EU602" i="1"/>
  <c r="EV602" i="1" s="1"/>
  <c r="EZ595" i="1"/>
  <c r="EY595" i="1"/>
  <c r="EU583" i="1"/>
  <c r="EV583" i="1" s="1"/>
  <c r="FB583" i="1"/>
  <c r="FA583" i="1"/>
  <c r="BZ579" i="1"/>
  <c r="EY620" i="1"/>
  <c r="BY580" i="1"/>
  <c r="EZ554" i="1"/>
  <c r="EY554" i="1"/>
  <c r="FC572" i="1"/>
  <c r="FA572" i="1"/>
  <c r="FR552" i="1"/>
  <c r="FP552" i="1"/>
  <c r="FM552" i="1"/>
  <c r="GR552" i="1"/>
  <c r="FK552" i="1"/>
  <c r="GK552" i="1"/>
  <c r="GY552" i="1" s="1"/>
  <c r="GF552" i="1"/>
  <c r="FR539" i="1"/>
  <c r="FP539" i="1"/>
  <c r="FM539" i="1"/>
  <c r="GR539" i="1"/>
  <c r="FK539" i="1"/>
  <c r="GK539" i="1"/>
  <c r="GY539" i="1" s="1"/>
  <c r="GF539" i="1"/>
  <c r="FB537" i="1"/>
  <c r="EU537" i="1"/>
  <c r="EV537" i="1" s="1"/>
  <c r="FA537" i="1"/>
  <c r="GK520" i="1"/>
  <c r="GY520" i="1" s="1"/>
  <c r="GF520" i="1"/>
  <c r="FR520" i="1"/>
  <c r="FP520" i="1"/>
  <c r="FM520" i="1"/>
  <c r="GR520" i="1"/>
  <c r="FK520" i="1"/>
  <c r="EW560" i="1"/>
  <c r="FB522" i="1"/>
  <c r="EU522" i="1"/>
  <c r="EV522" i="1" s="1"/>
  <c r="FA561" i="1"/>
  <c r="DW524" i="1"/>
  <c r="DL524" i="1"/>
  <c r="DI524" i="1"/>
  <c r="DH524" i="1"/>
  <c r="EX527" i="1"/>
  <c r="EW527" i="1"/>
  <c r="EW540" i="1"/>
  <c r="FR515" i="1"/>
  <c r="FP515" i="1"/>
  <c r="FM515" i="1"/>
  <c r="GR515" i="1"/>
  <c r="FK515" i="1"/>
  <c r="GK515" i="1"/>
  <c r="GY515" i="1" s="1"/>
  <c r="GF515" i="1"/>
  <c r="FB504" i="1"/>
  <c r="EU504" i="1"/>
  <c r="EV504" i="1" s="1"/>
  <c r="GK533" i="1"/>
  <c r="GY533" i="1" s="1"/>
  <c r="GF533" i="1"/>
  <c r="FR533" i="1"/>
  <c r="FP533" i="1"/>
  <c r="GR533" i="1"/>
  <c r="FM533" i="1"/>
  <c r="FK533" i="1"/>
  <c r="FA515" i="1"/>
  <c r="FB513" i="1"/>
  <c r="EU513" i="1"/>
  <c r="EV513" i="1" s="1"/>
  <c r="BY460" i="1"/>
  <c r="FR458" i="1"/>
  <c r="FP458" i="1"/>
  <c r="FM458" i="1"/>
  <c r="GR458" i="1"/>
  <c r="FK458" i="1"/>
  <c r="GK458" i="1"/>
  <c r="GY458" i="1" s="1"/>
  <c r="GF458" i="1"/>
  <c r="DW513" i="1"/>
  <c r="DL513" i="1"/>
  <c r="DI513" i="1"/>
  <c r="DH513" i="1"/>
  <c r="BY459" i="1"/>
  <c r="DW416" i="1"/>
  <c r="DL416" i="1"/>
  <c r="DI416" i="1"/>
  <c r="DH416" i="1"/>
  <c r="FD439" i="1"/>
  <c r="FC439" i="1"/>
  <c r="EU444" i="1"/>
  <c r="EV444" i="1" s="1"/>
  <c r="FB444" i="1"/>
  <c r="FA444" i="1"/>
  <c r="FA464" i="1"/>
  <c r="EW467" i="1"/>
  <c r="FB398" i="1"/>
  <c r="FA398" i="1"/>
  <c r="EU398" i="1"/>
  <c r="EV398" i="1" s="1"/>
  <c r="EX407" i="1"/>
  <c r="EW407" i="1"/>
  <c r="EX447" i="1"/>
  <c r="EW447" i="1"/>
  <c r="FK413" i="1"/>
  <c r="GR413" i="1"/>
  <c r="GK413" i="1"/>
  <c r="GY413" i="1" s="1"/>
  <c r="GF413" i="1"/>
  <c r="FR413" i="1"/>
  <c r="FP413" i="1"/>
  <c r="DW411" i="1"/>
  <c r="DL411" i="1"/>
  <c r="DI411" i="1"/>
  <c r="DH411" i="1"/>
  <c r="BY483" i="1"/>
  <c r="FR393" i="1"/>
  <c r="FP393" i="1"/>
  <c r="FK393" i="1"/>
  <c r="CA393" i="1"/>
  <c r="BZ393" i="1"/>
  <c r="GR393" i="1"/>
  <c r="GF393" i="1"/>
  <c r="EU436" i="1"/>
  <c r="EV436" i="1" s="1"/>
  <c r="FB436" i="1"/>
  <c r="EX373" i="1"/>
  <c r="EW373" i="1"/>
  <c r="GK428" i="1"/>
  <c r="GY428" i="1" s="1"/>
  <c r="GF428" i="1"/>
  <c r="FR428" i="1"/>
  <c r="FP428" i="1"/>
  <c r="FK428" i="1"/>
  <c r="GR428" i="1"/>
  <c r="FR378" i="1"/>
  <c r="FP378" i="1"/>
  <c r="FK378" i="1"/>
  <c r="GR378" i="1"/>
  <c r="GK378" i="1"/>
  <c r="GY378" i="1" s="1"/>
  <c r="GF378" i="1"/>
  <c r="FR365" i="1"/>
  <c r="FP365" i="1"/>
  <c r="GR365" i="1"/>
  <c r="FK365" i="1"/>
  <c r="GK365" i="1"/>
  <c r="GY365" i="1" s="1"/>
  <c r="GF365" i="1"/>
  <c r="FB333" i="1"/>
  <c r="FA333" i="1"/>
  <c r="EU333" i="1"/>
  <c r="EV333" i="1" s="1"/>
  <c r="EZ404" i="1"/>
  <c r="EY404" i="1"/>
  <c r="EW408" i="1"/>
  <c r="EU396" i="1"/>
  <c r="EV396" i="1" s="1"/>
  <c r="FB396" i="1"/>
  <c r="FA396" i="1"/>
  <c r="EX370" i="1"/>
  <c r="EW370" i="1"/>
  <c r="FF326" i="1"/>
  <c r="FE326" i="1"/>
  <c r="FB321" i="1"/>
  <c r="FA321" i="1"/>
  <c r="EU321" i="1"/>
  <c r="EV321" i="1" s="1"/>
  <c r="FF324" i="1"/>
  <c r="FE324" i="1"/>
  <c r="EU359" i="1"/>
  <c r="EV359" i="1" s="1"/>
  <c r="FB359" i="1"/>
  <c r="BY358" i="1"/>
  <c r="EY334" i="1"/>
  <c r="EW330" i="1"/>
  <c r="EX229" i="1"/>
  <c r="FB229" i="1"/>
  <c r="FF218" i="1"/>
  <c r="FE218" i="1"/>
  <c r="EX85" i="1"/>
  <c r="EZ121" i="1"/>
  <c r="EZ106" i="1"/>
  <c r="FD92" i="1"/>
  <c r="FC92" i="1"/>
  <c r="FD116" i="1"/>
  <c r="FB695" i="1"/>
  <c r="EU695" i="1"/>
  <c r="EV695" i="1" s="1"/>
  <c r="CT549" i="1"/>
  <c r="CI549" i="1"/>
  <c r="CF549" i="1"/>
  <c r="CE549" i="1"/>
  <c r="GK473" i="1"/>
  <c r="GY473" i="1" s="1"/>
  <c r="GF473" i="1"/>
  <c r="FR473" i="1"/>
  <c r="FP473" i="1"/>
  <c r="BY473" i="1"/>
  <c r="FM473" i="1"/>
  <c r="GR473" i="1"/>
  <c r="FK473" i="1"/>
  <c r="FA442" i="1"/>
  <c r="EU351" i="1"/>
  <c r="EV351" i="1" s="1"/>
  <c r="FB351" i="1"/>
  <c r="FA351" i="1"/>
  <c r="FR411" i="1"/>
  <c r="FP411" i="1"/>
  <c r="GR411" i="1"/>
  <c r="FK411" i="1"/>
  <c r="GK411" i="1"/>
  <c r="GY411" i="1" s="1"/>
  <c r="GF411" i="1"/>
  <c r="CT417" i="1"/>
  <c r="CI417" i="1"/>
  <c r="CE417" i="1"/>
  <c r="CF417" i="1"/>
  <c r="FB115" i="1"/>
  <c r="FA115" i="1"/>
  <c r="FR611" i="1"/>
  <c r="FP611" i="1"/>
  <c r="FM611" i="1"/>
  <c r="GR611" i="1"/>
  <c r="FK611" i="1"/>
  <c r="GF611" i="1"/>
  <c r="GK611" i="1"/>
  <c r="GY611" i="1" s="1"/>
  <c r="GF456" i="1"/>
  <c r="FR456" i="1"/>
  <c r="FP456" i="1"/>
  <c r="GR456" i="1"/>
  <c r="FM456" i="1"/>
  <c r="GK456" i="1"/>
  <c r="GY456" i="1" s="1"/>
  <c r="FK456" i="1"/>
  <c r="AT468" i="2"/>
  <c r="AU468" i="2" s="1"/>
  <c r="AB468" i="2"/>
  <c r="AW591" i="2"/>
  <c r="Y591" i="2"/>
  <c r="AV591" i="2" s="1"/>
  <c r="AT452" i="2"/>
  <c r="AU452" i="2" s="1"/>
  <c r="AB452" i="2"/>
  <c r="AB382" i="2"/>
  <c r="AT382" i="2"/>
  <c r="AU382" i="2" s="1"/>
  <c r="AT422" i="2"/>
  <c r="AU422" i="2" s="1"/>
  <c r="AB422" i="2"/>
  <c r="ES761" i="1"/>
  <c r="EU755" i="1"/>
  <c r="EV755" i="1" s="1"/>
  <c r="FB755" i="1"/>
  <c r="CA754" i="1"/>
  <c r="EU747" i="1"/>
  <c r="EV747" i="1" s="1"/>
  <c r="FB747" i="1"/>
  <c r="BV756" i="1"/>
  <c r="EN743" i="1"/>
  <c r="BV740" i="1"/>
  <c r="FB727" i="1"/>
  <c r="EU727" i="1"/>
  <c r="EV727" i="1" s="1"/>
  <c r="EW730" i="1"/>
  <c r="CF745" i="1"/>
  <c r="CE745" i="1"/>
  <c r="CT745" i="1"/>
  <c r="AI754" i="1"/>
  <c r="AH754" i="1" s="1"/>
  <c r="EZ732" i="1"/>
  <c r="EY732" i="1"/>
  <c r="EL745" i="1"/>
  <c r="DL713" i="1"/>
  <c r="DI713" i="1"/>
  <c r="DH713" i="1"/>
  <c r="DW713" i="1"/>
  <c r="CA747" i="1"/>
  <c r="FA729" i="1"/>
  <c r="EX731" i="1"/>
  <c r="BY729" i="1"/>
  <c r="FB721" i="1"/>
  <c r="FA726" i="1"/>
  <c r="DW706" i="1"/>
  <c r="DL706" i="1"/>
  <c r="DI706" i="1"/>
  <c r="DH706" i="1"/>
  <c r="FA735" i="1"/>
  <c r="EX732" i="1"/>
  <c r="EW732" i="1"/>
  <c r="BY679" i="1"/>
  <c r="CT666" i="1"/>
  <c r="CI666" i="1"/>
  <c r="CF666" i="1"/>
  <c r="CE666" i="1"/>
  <c r="EU680" i="1"/>
  <c r="EV680" i="1" s="1"/>
  <c r="FB680" i="1"/>
  <c r="FA679" i="1"/>
  <c r="FA718" i="1"/>
  <c r="CT707" i="1"/>
  <c r="CI707" i="1"/>
  <c r="CF707" i="1"/>
  <c r="CE707" i="1"/>
  <c r="GF660" i="1"/>
  <c r="FR660" i="1"/>
  <c r="FP660" i="1"/>
  <c r="FM660" i="1"/>
  <c r="BY660" i="1"/>
  <c r="GR660" i="1"/>
  <c r="FK660" i="1"/>
  <c r="GK660" i="1"/>
  <c r="GY660" i="1" s="1"/>
  <c r="EY665" i="1"/>
  <c r="EY687" i="1"/>
  <c r="BY699" i="1"/>
  <c r="DW656" i="1"/>
  <c r="DL656" i="1"/>
  <c r="DI656" i="1"/>
  <c r="DH656" i="1"/>
  <c r="DW650" i="1"/>
  <c r="DL650" i="1"/>
  <c r="DI650" i="1"/>
  <c r="DH650" i="1"/>
  <c r="FB642" i="1"/>
  <c r="EU642" i="1"/>
  <c r="EV642" i="1" s="1"/>
  <c r="GR637" i="1"/>
  <c r="FK637" i="1"/>
  <c r="GK637" i="1"/>
  <c r="GY637" i="1" s="1"/>
  <c r="GF637" i="1"/>
  <c r="FR637" i="1"/>
  <c r="BY637" i="1"/>
  <c r="FP637" i="1"/>
  <c r="FM637" i="1"/>
  <c r="FM630" i="1"/>
  <c r="GR630" i="1"/>
  <c r="FK630" i="1"/>
  <c r="GK630" i="1"/>
  <c r="GY630" i="1" s="1"/>
  <c r="GF630" i="1"/>
  <c r="FR630" i="1"/>
  <c r="FP630" i="1"/>
  <c r="EY644" i="1"/>
  <c r="FR643" i="1"/>
  <c r="FP643" i="1"/>
  <c r="FM643" i="1"/>
  <c r="GR643" i="1"/>
  <c r="FK643" i="1"/>
  <c r="GK643" i="1"/>
  <c r="GY643" i="1" s="1"/>
  <c r="GF643" i="1"/>
  <c r="DW636" i="1"/>
  <c r="DL636" i="1"/>
  <c r="DI636" i="1"/>
  <c r="DH636" i="1"/>
  <c r="CT638" i="1"/>
  <c r="CI638" i="1"/>
  <c r="CF638" i="1"/>
  <c r="CE638" i="1"/>
  <c r="DL628" i="1"/>
  <c r="DI628" i="1"/>
  <c r="DH628" i="1"/>
  <c r="DW628" i="1"/>
  <c r="EW634" i="1"/>
  <c r="DW624" i="1"/>
  <c r="DL624" i="1"/>
  <c r="DI624" i="1"/>
  <c r="DH624" i="1"/>
  <c r="CT614" i="1"/>
  <c r="CI614" i="1"/>
  <c r="CF614" i="1"/>
  <c r="CE614" i="1"/>
  <c r="DW665" i="1"/>
  <c r="DL665" i="1"/>
  <c r="DI665" i="1"/>
  <c r="DH665" i="1"/>
  <c r="GF576" i="1"/>
  <c r="FR576" i="1"/>
  <c r="FP576" i="1"/>
  <c r="FM576" i="1"/>
  <c r="BY576" i="1"/>
  <c r="GR576" i="1"/>
  <c r="FK576" i="1"/>
  <c r="GK576" i="1"/>
  <c r="GY576" i="1" s="1"/>
  <c r="FB580" i="1"/>
  <c r="EU580" i="1"/>
  <c r="EV580" i="1" s="1"/>
  <c r="EW599" i="1"/>
  <c r="EY596" i="1"/>
  <c r="BY597" i="1"/>
  <c r="EU595" i="1"/>
  <c r="EV595" i="1" s="1"/>
  <c r="FB595" i="1"/>
  <c r="FA595" i="1"/>
  <c r="GF589" i="1"/>
  <c r="FR589" i="1"/>
  <c r="FP589" i="1"/>
  <c r="FM589" i="1"/>
  <c r="FK589" i="1"/>
  <c r="GR589" i="1"/>
  <c r="GK589" i="1"/>
  <c r="GY589" i="1" s="1"/>
  <c r="FR577" i="1"/>
  <c r="FP577" i="1"/>
  <c r="FM577" i="1"/>
  <c r="GR577" i="1"/>
  <c r="FK577" i="1"/>
  <c r="GK577" i="1"/>
  <c r="GY577" i="1" s="1"/>
  <c r="GF577" i="1"/>
  <c r="EU564" i="1"/>
  <c r="EV564" i="1" s="1"/>
  <c r="FB564" i="1"/>
  <c r="FB536" i="1"/>
  <c r="EU536" i="1"/>
  <c r="EV536" i="1" s="1"/>
  <c r="EY585" i="1"/>
  <c r="CT545" i="1"/>
  <c r="CI545" i="1"/>
  <c r="CF545" i="1"/>
  <c r="CE545" i="1"/>
  <c r="DW536" i="1"/>
  <c r="DL536" i="1"/>
  <c r="DI536" i="1"/>
  <c r="DH536" i="1"/>
  <c r="FA617" i="1"/>
  <c r="DW548" i="1"/>
  <c r="DL548" i="1"/>
  <c r="DI548" i="1"/>
  <c r="DH548" i="1"/>
  <c r="DW551" i="1"/>
  <c r="DL551" i="1"/>
  <c r="DI551" i="1"/>
  <c r="DH551" i="1"/>
  <c r="EW551" i="1"/>
  <c r="BZ561" i="1"/>
  <c r="FR523" i="1"/>
  <c r="FP523" i="1"/>
  <c r="GR523" i="1"/>
  <c r="FM523" i="1"/>
  <c r="FK523" i="1"/>
  <c r="GK523" i="1"/>
  <c r="GY523" i="1" s="1"/>
  <c r="GF523" i="1"/>
  <c r="CA523" i="1"/>
  <c r="BZ523" i="1"/>
  <c r="BY523" i="1"/>
  <c r="EW557" i="1"/>
  <c r="FA539" i="1"/>
  <c r="BY520" i="1"/>
  <c r="FR559" i="1"/>
  <c r="FP559" i="1"/>
  <c r="FM559" i="1"/>
  <c r="GR559" i="1"/>
  <c r="FK559" i="1"/>
  <c r="GK559" i="1"/>
  <c r="GY559" i="1" s="1"/>
  <c r="GF559" i="1"/>
  <c r="DW522" i="1"/>
  <c r="DL522" i="1"/>
  <c r="DI522" i="1"/>
  <c r="DH522" i="1"/>
  <c r="FB525" i="1"/>
  <c r="EU525" i="1"/>
  <c r="EV525" i="1" s="1"/>
  <c r="GR472" i="1"/>
  <c r="FK472" i="1"/>
  <c r="GK472" i="1"/>
  <c r="GY472" i="1" s="1"/>
  <c r="GF472" i="1"/>
  <c r="FR472" i="1"/>
  <c r="FP472" i="1"/>
  <c r="BY472" i="1"/>
  <c r="FM472" i="1"/>
  <c r="BY530" i="1"/>
  <c r="CT455" i="1"/>
  <c r="CI455" i="1"/>
  <c r="CF455" i="1"/>
  <c r="CE455" i="1"/>
  <c r="CT518" i="1"/>
  <c r="CI518" i="1"/>
  <c r="CF518" i="1"/>
  <c r="CE518" i="1"/>
  <c r="EW532" i="1"/>
  <c r="EX478" i="1"/>
  <c r="EW478" i="1"/>
  <c r="FR497" i="1"/>
  <c r="FP497" i="1"/>
  <c r="FM497" i="1"/>
  <c r="GR497" i="1"/>
  <c r="FK497" i="1"/>
  <c r="GK497" i="1"/>
  <c r="GY497" i="1" s="1"/>
  <c r="GF497" i="1"/>
  <c r="FB506" i="1"/>
  <c r="EU506" i="1"/>
  <c r="EV506" i="1" s="1"/>
  <c r="FR482" i="1"/>
  <c r="FP482" i="1"/>
  <c r="FK482" i="1"/>
  <c r="GR482" i="1"/>
  <c r="GK482" i="1"/>
  <c r="GY482" i="1" s="1"/>
  <c r="GF482" i="1"/>
  <c r="DW477" i="1"/>
  <c r="DL477" i="1"/>
  <c r="DI477" i="1"/>
  <c r="DH477" i="1"/>
  <c r="CT492" i="1"/>
  <c r="CI492" i="1"/>
  <c r="CF492" i="1"/>
  <c r="CE492" i="1"/>
  <c r="FB435" i="1"/>
  <c r="EU435" i="1"/>
  <c r="EV435" i="1" s="1"/>
  <c r="CT430" i="1"/>
  <c r="CI430" i="1"/>
  <c r="CF430" i="1"/>
  <c r="CE430" i="1"/>
  <c r="EZ496" i="1"/>
  <c r="EY496" i="1"/>
  <c r="CA477" i="1"/>
  <c r="EX442" i="1"/>
  <c r="EW442" i="1"/>
  <c r="DW413" i="1"/>
  <c r="DL413" i="1"/>
  <c r="DI413" i="1"/>
  <c r="DH413" i="1"/>
  <c r="BY462" i="1"/>
  <c r="FB453" i="1"/>
  <c r="EU453" i="1"/>
  <c r="EV453" i="1" s="1"/>
  <c r="EZ495" i="1"/>
  <c r="EY495" i="1"/>
  <c r="BY420" i="1"/>
  <c r="FA462" i="1"/>
  <c r="EU397" i="1"/>
  <c r="EV397" i="1" s="1"/>
  <c r="FB397" i="1"/>
  <c r="FA397" i="1"/>
  <c r="BY434" i="1"/>
  <c r="FR433" i="1"/>
  <c r="FP433" i="1"/>
  <c r="FK433" i="1"/>
  <c r="GR433" i="1"/>
  <c r="GK433" i="1"/>
  <c r="GY433" i="1" s="1"/>
  <c r="GF433" i="1"/>
  <c r="EZ410" i="1"/>
  <c r="EY410" i="1"/>
  <c r="CT374" i="1"/>
  <c r="CI374" i="1"/>
  <c r="CF374" i="1"/>
  <c r="CE374" i="1"/>
  <c r="EZ416" i="1"/>
  <c r="EY416" i="1"/>
  <c r="CT439" i="1"/>
  <c r="CI439" i="1"/>
  <c r="CF439" i="1"/>
  <c r="CE439" i="1"/>
  <c r="EZ372" i="1"/>
  <c r="EY372" i="1"/>
  <c r="FR408" i="1"/>
  <c r="FP408" i="1"/>
  <c r="FK408" i="1"/>
  <c r="GR408" i="1"/>
  <c r="GK408" i="1"/>
  <c r="GY408" i="1" s="1"/>
  <c r="GF408" i="1"/>
  <c r="EY377" i="1"/>
  <c r="EZ377" i="1"/>
  <c r="EW383" i="1"/>
  <c r="EZ445" i="1"/>
  <c r="EY445" i="1"/>
  <c r="EZ364" i="1"/>
  <c r="EY364" i="1"/>
  <c r="EZ385" i="1"/>
  <c r="EY385" i="1"/>
  <c r="FP366" i="1"/>
  <c r="FK366" i="1"/>
  <c r="GR366" i="1"/>
  <c r="GK366" i="1"/>
  <c r="GY366" i="1" s="1"/>
  <c r="GF366" i="1"/>
  <c r="FR366" i="1"/>
  <c r="CT418" i="1"/>
  <c r="CI418" i="1"/>
  <c r="CF418" i="1"/>
  <c r="CE418" i="1"/>
  <c r="EY379" i="1"/>
  <c r="FB404" i="1"/>
  <c r="EU404" i="1"/>
  <c r="EV404" i="1" s="1"/>
  <c r="FR356" i="1"/>
  <c r="FP356" i="1"/>
  <c r="FM356" i="1"/>
  <c r="GR356" i="1"/>
  <c r="FK356" i="1"/>
  <c r="GK356" i="1"/>
  <c r="GY356" i="1" s="1"/>
  <c r="GF356" i="1"/>
  <c r="FF328" i="1"/>
  <c r="FE328" i="1"/>
  <c r="EW376" i="1"/>
  <c r="CA351" i="1"/>
  <c r="BY342" i="1"/>
  <c r="FB320" i="1"/>
  <c r="EU320" i="1"/>
  <c r="EV320" i="1" s="1"/>
  <c r="EZ327" i="1"/>
  <c r="EY327" i="1"/>
  <c r="EW340" i="1"/>
  <c r="FR382" i="1"/>
  <c r="FP382" i="1"/>
  <c r="FK382" i="1"/>
  <c r="GR382" i="1"/>
  <c r="GK382" i="1"/>
  <c r="GY382" i="1" s="1"/>
  <c r="GF382" i="1"/>
  <c r="EZ230" i="1"/>
  <c r="EY230" i="1"/>
  <c r="FD253" i="1"/>
  <c r="FF122" i="1"/>
  <c r="FE122" i="1"/>
  <c r="EX123" i="1"/>
  <c r="EX119" i="1"/>
  <c r="FF92" i="1"/>
  <c r="FE92" i="1"/>
  <c r="EX83" i="1"/>
  <c r="FD87" i="1"/>
  <c r="FC87" i="1"/>
  <c r="FF115" i="1"/>
  <c r="AT366" i="2"/>
  <c r="AU366" i="2" s="1"/>
  <c r="AB366" i="2"/>
  <c r="CD757" i="1"/>
  <c r="AG757" i="1"/>
  <c r="DG757" i="1"/>
  <c r="EX726" i="1"/>
  <c r="EW726" i="1"/>
  <c r="EZ656" i="1"/>
  <c r="EY656" i="1"/>
  <c r="FB593" i="1"/>
  <c r="EU593" i="1"/>
  <c r="EV593" i="1" s="1"/>
  <c r="GK574" i="1"/>
  <c r="GY574" i="1" s="1"/>
  <c r="GF574" i="1"/>
  <c r="FR574" i="1"/>
  <c r="FP574" i="1"/>
  <c r="FM574" i="1"/>
  <c r="GR574" i="1"/>
  <c r="FK574" i="1"/>
  <c r="BY574" i="1"/>
  <c r="EU458" i="1"/>
  <c r="EV458" i="1" s="1"/>
  <c r="FB458" i="1"/>
  <c r="FA458" i="1"/>
  <c r="EX425" i="1"/>
  <c r="EW425" i="1"/>
  <c r="FB413" i="1"/>
  <c r="FA413" i="1"/>
  <c r="EU413" i="1"/>
  <c r="EV413" i="1" s="1"/>
  <c r="EZ123" i="1"/>
  <c r="EY123" i="1"/>
  <c r="AT463" i="2"/>
  <c r="AU463" i="2" s="1"/>
  <c r="AB463" i="2"/>
  <c r="EX687" i="1"/>
  <c r="EW687" i="1"/>
  <c r="AT473" i="2"/>
  <c r="AU473" i="2" s="1"/>
  <c r="AB473" i="2"/>
  <c r="AT410" i="2"/>
  <c r="AU410" i="2" s="1"/>
  <c r="AB410" i="2"/>
  <c r="AT459" i="2"/>
  <c r="AU459" i="2" s="1"/>
  <c r="AB459" i="2"/>
  <c r="AT470" i="2"/>
  <c r="AU470" i="2" s="1"/>
  <c r="AB470" i="2"/>
  <c r="AT384" i="2"/>
  <c r="AU384" i="2" s="1"/>
  <c r="AB384" i="2"/>
  <c r="ES741" i="1"/>
  <c r="BW756" i="1"/>
  <c r="BX756" i="1" s="1"/>
  <c r="CD761" i="1"/>
  <c r="AG761" i="1"/>
  <c r="DG761" i="1"/>
  <c r="BS739" i="1"/>
  <c r="EX751" i="1"/>
  <c r="FM727" i="1"/>
  <c r="FK727" i="1"/>
  <c r="GR727" i="1"/>
  <c r="GF727" i="1"/>
  <c r="FR727" i="1"/>
  <c r="FP727" i="1"/>
  <c r="EW745" i="1"/>
  <c r="EQ746" i="1"/>
  <c r="EI755" i="1"/>
  <c r="EJ743" i="1"/>
  <c r="CT747" i="1"/>
  <c r="CF747" i="1"/>
  <c r="CE747" i="1"/>
  <c r="FC726" i="1"/>
  <c r="EU720" i="1"/>
  <c r="EV720" i="1" s="1"/>
  <c r="FB720" i="1"/>
  <c r="ES757" i="1"/>
  <c r="EU697" i="1"/>
  <c r="EV697" i="1" s="1"/>
  <c r="FB697" i="1"/>
  <c r="FA697" i="1"/>
  <c r="EW721" i="1"/>
  <c r="EX721" i="1"/>
  <c r="CT711" i="1"/>
  <c r="CI711" i="1"/>
  <c r="CE711" i="1"/>
  <c r="CF711" i="1"/>
  <c r="EW707" i="1"/>
  <c r="EW709" i="1"/>
  <c r="EY709" i="1"/>
  <c r="FA690" i="1"/>
  <c r="FB701" i="1"/>
  <c r="EY685" i="1"/>
  <c r="FP652" i="1"/>
  <c r="GR652" i="1"/>
  <c r="FM652" i="1"/>
  <c r="FK652" i="1"/>
  <c r="GK652" i="1"/>
  <c r="GY652" i="1" s="1"/>
  <c r="GF652" i="1"/>
  <c r="BZ652" i="1"/>
  <c r="BY652" i="1"/>
  <c r="FR652" i="1"/>
  <c r="FA683" i="1"/>
  <c r="FB671" i="1"/>
  <c r="EU671" i="1"/>
  <c r="EV671" i="1" s="1"/>
  <c r="FA676" i="1"/>
  <c r="FB657" i="1"/>
  <c r="EU657" i="1"/>
  <c r="EV657" i="1" s="1"/>
  <c r="CT654" i="1"/>
  <c r="CI654" i="1"/>
  <c r="CF654" i="1"/>
  <c r="CE654" i="1"/>
  <c r="EX695" i="1"/>
  <c r="EW695" i="1"/>
  <c r="EU662" i="1"/>
  <c r="EV662" i="1" s="1"/>
  <c r="FB662" i="1"/>
  <c r="CA652" i="1"/>
  <c r="BY676" i="1"/>
  <c r="FB687" i="1"/>
  <c r="EU687" i="1"/>
  <c r="EV687" i="1" s="1"/>
  <c r="CA656" i="1"/>
  <c r="GF618" i="1"/>
  <c r="FR618" i="1"/>
  <c r="FP618" i="1"/>
  <c r="FM618" i="1"/>
  <c r="GR618" i="1"/>
  <c r="FK618" i="1"/>
  <c r="GK618" i="1"/>
  <c r="GY618" i="1" s="1"/>
  <c r="BY618" i="1"/>
  <c r="FR638" i="1"/>
  <c r="FP638" i="1"/>
  <c r="GR638" i="1"/>
  <c r="FM638" i="1"/>
  <c r="FK638" i="1"/>
  <c r="GK638" i="1"/>
  <c r="GY638" i="1" s="1"/>
  <c r="GF638" i="1"/>
  <c r="EZ637" i="1"/>
  <c r="EY637" i="1"/>
  <c r="CT634" i="1"/>
  <c r="CI634" i="1"/>
  <c r="CF634" i="1"/>
  <c r="CE634" i="1"/>
  <c r="BY655" i="1"/>
  <c r="FA651" i="1"/>
  <c r="BY645" i="1"/>
  <c r="DI638" i="1"/>
  <c r="DH638" i="1"/>
  <c r="DW638" i="1"/>
  <c r="DL638" i="1"/>
  <c r="GR598" i="1"/>
  <c r="FK598" i="1"/>
  <c r="GK598" i="1"/>
  <c r="GY598" i="1" s="1"/>
  <c r="GF598" i="1"/>
  <c r="FR598" i="1"/>
  <c r="BY598" i="1"/>
  <c r="FP598" i="1"/>
  <c r="FM598" i="1"/>
  <c r="CT609" i="1"/>
  <c r="CI609" i="1"/>
  <c r="CF609" i="1"/>
  <c r="CE609" i="1"/>
  <c r="DW603" i="1"/>
  <c r="DL603" i="1"/>
  <c r="DI603" i="1"/>
  <c r="DH603" i="1"/>
  <c r="FA623" i="1"/>
  <c r="FB607" i="1"/>
  <c r="EU607" i="1"/>
  <c r="EV607" i="1" s="1"/>
  <c r="EX593" i="1"/>
  <c r="EW593" i="1"/>
  <c r="FB600" i="1"/>
  <c r="EU600" i="1"/>
  <c r="EV600" i="1" s="1"/>
  <c r="DI614" i="1"/>
  <c r="DH614" i="1"/>
  <c r="DW614" i="1"/>
  <c r="DL614" i="1"/>
  <c r="BY657" i="1"/>
  <c r="CT631" i="1"/>
  <c r="CI631" i="1"/>
  <c r="CF631" i="1"/>
  <c r="CE631" i="1"/>
  <c r="FP568" i="1"/>
  <c r="GR568" i="1"/>
  <c r="FM568" i="1"/>
  <c r="FK568" i="1"/>
  <c r="GK568" i="1"/>
  <c r="GY568" i="1" s="1"/>
  <c r="GF568" i="1"/>
  <c r="BZ568" i="1"/>
  <c r="BY568" i="1"/>
  <c r="FR568" i="1"/>
  <c r="CA568" i="1"/>
  <c r="EW601" i="1"/>
  <c r="EZ579" i="1"/>
  <c r="EY579" i="1"/>
  <c r="FB610" i="1"/>
  <c r="EU610" i="1"/>
  <c r="EV610" i="1" s="1"/>
  <c r="FB585" i="1"/>
  <c r="EU585" i="1"/>
  <c r="EV585" i="1" s="1"/>
  <c r="EW588" i="1"/>
  <c r="BY602" i="1"/>
  <c r="EU577" i="1"/>
  <c r="EV577" i="1" s="1"/>
  <c r="FB577" i="1"/>
  <c r="CT572" i="1"/>
  <c r="CI572" i="1"/>
  <c r="CF572" i="1"/>
  <c r="CE572" i="1"/>
  <c r="FA611" i="1"/>
  <c r="GF563" i="1"/>
  <c r="GK563" i="1"/>
  <c r="GY563" i="1" s="1"/>
  <c r="FR563" i="1"/>
  <c r="FP563" i="1"/>
  <c r="GR563" i="1"/>
  <c r="FM563" i="1"/>
  <c r="FK563" i="1"/>
  <c r="FA580" i="1"/>
  <c r="FA551" i="1"/>
  <c r="EU552" i="1"/>
  <c r="EV552" i="1" s="1"/>
  <c r="FB552" i="1"/>
  <c r="FA602" i="1"/>
  <c r="EZ518" i="1"/>
  <c r="EY518" i="1"/>
  <c r="FR558" i="1"/>
  <c r="FP558" i="1"/>
  <c r="GR558" i="1"/>
  <c r="FM558" i="1"/>
  <c r="FK558" i="1"/>
  <c r="GK558" i="1"/>
  <c r="GY558" i="1" s="1"/>
  <c r="GF558" i="1"/>
  <c r="CT561" i="1"/>
  <c r="CI561" i="1"/>
  <c r="CF561" i="1"/>
  <c r="CE561" i="1"/>
  <c r="GK518" i="1"/>
  <c r="GY518" i="1" s="1"/>
  <c r="GF518" i="1"/>
  <c r="FR518" i="1"/>
  <c r="FP518" i="1"/>
  <c r="FM518" i="1"/>
  <c r="FK518" i="1"/>
  <c r="GR518" i="1"/>
  <c r="FR535" i="1"/>
  <c r="FP535" i="1"/>
  <c r="GR535" i="1"/>
  <c r="FK535" i="1"/>
  <c r="GK535" i="1"/>
  <c r="GY535" i="1" s="1"/>
  <c r="GF535" i="1"/>
  <c r="FM535" i="1"/>
  <c r="EX514" i="1"/>
  <c r="EW514" i="1"/>
  <c r="EZ546" i="1"/>
  <c r="EY546" i="1"/>
  <c r="EU596" i="1"/>
  <c r="EV596" i="1" s="1"/>
  <c r="FB596" i="1"/>
  <c r="EZ515" i="1"/>
  <c r="EY515" i="1"/>
  <c r="EZ533" i="1"/>
  <c r="EY533" i="1"/>
  <c r="EX485" i="1"/>
  <c r="EW485" i="1"/>
  <c r="FB471" i="1"/>
  <c r="EU471" i="1"/>
  <c r="EV471" i="1" s="1"/>
  <c r="CT530" i="1"/>
  <c r="CI530" i="1"/>
  <c r="CF530" i="1"/>
  <c r="CE530" i="1"/>
  <c r="DW518" i="1"/>
  <c r="DL518" i="1"/>
  <c r="DI518" i="1"/>
  <c r="DH518" i="1"/>
  <c r="EW531" i="1"/>
  <c r="EZ477" i="1"/>
  <c r="EY477" i="1"/>
  <c r="DW486" i="1"/>
  <c r="DL486" i="1"/>
  <c r="DI486" i="1"/>
  <c r="DH486" i="1"/>
  <c r="EZ476" i="1"/>
  <c r="EY476" i="1"/>
  <c r="DW459" i="1"/>
  <c r="DL459" i="1"/>
  <c r="DI459" i="1"/>
  <c r="DH459" i="1"/>
  <c r="FR418" i="1"/>
  <c r="FP418" i="1"/>
  <c r="GR418" i="1"/>
  <c r="FK418" i="1"/>
  <c r="GK418" i="1"/>
  <c r="GY418" i="1" s="1"/>
  <c r="GF418" i="1"/>
  <c r="FR468" i="1"/>
  <c r="FP468" i="1"/>
  <c r="FM468" i="1"/>
  <c r="GR468" i="1"/>
  <c r="FK468" i="1"/>
  <c r="GK468" i="1"/>
  <c r="GY468" i="1" s="1"/>
  <c r="GF468" i="1"/>
  <c r="EU496" i="1"/>
  <c r="EV496" i="1" s="1"/>
  <c r="FB496" i="1"/>
  <c r="FA496" i="1"/>
  <c r="BY469" i="1"/>
  <c r="FC505" i="1"/>
  <c r="FB495" i="1"/>
  <c r="EU495" i="1"/>
  <c r="EV495" i="1" s="1"/>
  <c r="EU430" i="1"/>
  <c r="EV430" i="1" s="1"/>
  <c r="FB430" i="1"/>
  <c r="FA430" i="1"/>
  <c r="DW412" i="1"/>
  <c r="DL412" i="1"/>
  <c r="DI412" i="1"/>
  <c r="DH412" i="1"/>
  <c r="BY443" i="1"/>
  <c r="CT422" i="1"/>
  <c r="CI422" i="1"/>
  <c r="CF422" i="1"/>
  <c r="CE422" i="1"/>
  <c r="EW430" i="1"/>
  <c r="EZ413" i="1"/>
  <c r="EY413" i="1"/>
  <c r="FB410" i="1"/>
  <c r="FA410" i="1"/>
  <c r="EU410" i="1"/>
  <c r="EV410" i="1" s="1"/>
  <c r="FA459" i="1"/>
  <c r="EX374" i="1"/>
  <c r="EW374" i="1"/>
  <c r="BY436" i="1"/>
  <c r="FB416" i="1"/>
  <c r="EU416" i="1"/>
  <c r="EV416" i="1" s="1"/>
  <c r="FR446" i="1"/>
  <c r="FP446" i="1"/>
  <c r="GR446" i="1"/>
  <c r="FM446" i="1"/>
  <c r="FK446" i="1"/>
  <c r="GK446" i="1"/>
  <c r="GY446" i="1" s="1"/>
  <c r="GF446" i="1"/>
  <c r="DL439" i="1"/>
  <c r="DI439" i="1"/>
  <c r="DH439" i="1"/>
  <c r="DW439" i="1"/>
  <c r="EX401" i="1"/>
  <c r="EW401" i="1"/>
  <c r="EZ428" i="1"/>
  <c r="EY428" i="1"/>
  <c r="EU399" i="1"/>
  <c r="EV399" i="1" s="1"/>
  <c r="FB399" i="1"/>
  <c r="FA399" i="1"/>
  <c r="EW432" i="1"/>
  <c r="FR375" i="1"/>
  <c r="FP375" i="1"/>
  <c r="FK375" i="1"/>
  <c r="GR375" i="1"/>
  <c r="GK375" i="1"/>
  <c r="GY375" i="1" s="1"/>
  <c r="GF375" i="1"/>
  <c r="EU445" i="1"/>
  <c r="EV445" i="1" s="1"/>
  <c r="FB445" i="1"/>
  <c r="FB332" i="1"/>
  <c r="FA332" i="1"/>
  <c r="EU332" i="1"/>
  <c r="EV332" i="1" s="1"/>
  <c r="FB360" i="1"/>
  <c r="FA360" i="1"/>
  <c r="EU360" i="1"/>
  <c r="EV360" i="1" s="1"/>
  <c r="EU385" i="1"/>
  <c r="EV385" i="1" s="1"/>
  <c r="FB385" i="1"/>
  <c r="DH418" i="1"/>
  <c r="DL418" i="1"/>
  <c r="DI418" i="1"/>
  <c r="DW418" i="1"/>
  <c r="FA477" i="1"/>
  <c r="DW357" i="1"/>
  <c r="DL357" i="1"/>
  <c r="DI357" i="1"/>
  <c r="DH357" i="1"/>
  <c r="BY417" i="1"/>
  <c r="BY396" i="1"/>
  <c r="EU340" i="1"/>
  <c r="EV340" i="1" s="1"/>
  <c r="FB340" i="1"/>
  <c r="CT351" i="1"/>
  <c r="CI351" i="1"/>
  <c r="CF351" i="1"/>
  <c r="CE351" i="1"/>
  <c r="FB326" i="1"/>
  <c r="EU326" i="1"/>
  <c r="EV326" i="1" s="1"/>
  <c r="BY359" i="1"/>
  <c r="FA335" i="1"/>
  <c r="FA340" i="1"/>
  <c r="EY322" i="1"/>
  <c r="EX215" i="1"/>
  <c r="EW215" i="1"/>
  <c r="EZ116" i="1"/>
  <c r="EY116" i="1"/>
  <c r="FD74" i="1"/>
  <c r="FC74" i="1"/>
  <c r="EX76" i="1"/>
  <c r="EW76" i="1"/>
  <c r="FB228" i="1"/>
  <c r="FB205" i="1"/>
  <c r="FF226" i="1"/>
  <c r="FF223" i="1"/>
  <c r="FD90" i="1"/>
  <c r="FC90" i="1"/>
  <c r="EZ85" i="1"/>
  <c r="EY85" i="1"/>
  <c r="FB75" i="1"/>
  <c r="FF116" i="1"/>
  <c r="EZ108" i="1"/>
  <c r="FB116" i="1"/>
  <c r="EZ81" i="1"/>
  <c r="FF224" i="1"/>
  <c r="FF87" i="1"/>
  <c r="FE87" i="1"/>
  <c r="FF114" i="1"/>
  <c r="EX734" i="1" l="1"/>
  <c r="EW734" i="1"/>
  <c r="EW740" i="1"/>
  <c r="EX740" i="1"/>
  <c r="EX757" i="1"/>
  <c r="EW757" i="1"/>
  <c r="EX598" i="1"/>
  <c r="EW598" i="1"/>
  <c r="DL761" i="1"/>
  <c r="DI761" i="1"/>
  <c r="DH761" i="1"/>
  <c r="DW761" i="1"/>
  <c r="EX530" i="1"/>
  <c r="EW530" i="1"/>
  <c r="EX459" i="1"/>
  <c r="EW459" i="1"/>
  <c r="FD449" i="1"/>
  <c r="FC449" i="1"/>
  <c r="CT739" i="1"/>
  <c r="CF739" i="1"/>
  <c r="CE739" i="1"/>
  <c r="FF747" i="1"/>
  <c r="FE747" i="1"/>
  <c r="EX694" i="1"/>
  <c r="EW694" i="1"/>
  <c r="FA763" i="1"/>
  <c r="GE763" i="1"/>
  <c r="GD763" i="1"/>
  <c r="FB763" i="1"/>
  <c r="FD355" i="1"/>
  <c r="FC355" i="1"/>
  <c r="GK760" i="1"/>
  <c r="GY760" i="1" s="1"/>
  <c r="FK760" i="1"/>
  <c r="GF760" i="1"/>
  <c r="GR760" i="1"/>
  <c r="FR760" i="1"/>
  <c r="FP760" i="1"/>
  <c r="FM760" i="1"/>
  <c r="BY760" i="1"/>
  <c r="BZ760" i="1"/>
  <c r="CA760" i="1"/>
  <c r="GC749" i="1"/>
  <c r="EY749" i="1"/>
  <c r="GB749" i="1"/>
  <c r="FD481" i="1"/>
  <c r="FC481" i="1"/>
  <c r="EX674" i="1"/>
  <c r="EW674" i="1"/>
  <c r="FE766" i="1"/>
  <c r="FF766" i="1"/>
  <c r="GC746" i="1"/>
  <c r="EY746" i="1"/>
  <c r="GB746" i="1"/>
  <c r="EZ746" i="1"/>
  <c r="EX542" i="1"/>
  <c r="EW542" i="1"/>
  <c r="DL741" i="1"/>
  <c r="DW741" i="1"/>
  <c r="DI741" i="1"/>
  <c r="DH741" i="1"/>
  <c r="EX766" i="1"/>
  <c r="EU734" i="1"/>
  <c r="EV734" i="1" s="1"/>
  <c r="FB734" i="1"/>
  <c r="FA734" i="1"/>
  <c r="EX469" i="1"/>
  <c r="EW469" i="1"/>
  <c r="EX358" i="1"/>
  <c r="EW358" i="1"/>
  <c r="FD418" i="1"/>
  <c r="FC418" i="1"/>
  <c r="EX492" i="1"/>
  <c r="EW492" i="1"/>
  <c r="FD663" i="1"/>
  <c r="FC663" i="1"/>
  <c r="GE764" i="1"/>
  <c r="FB764" i="1"/>
  <c r="FA764" i="1"/>
  <c r="GD764" i="1"/>
  <c r="EX719" i="1"/>
  <c r="EW719" i="1"/>
  <c r="FD736" i="1"/>
  <c r="FC736" i="1"/>
  <c r="EX422" i="1"/>
  <c r="EW422" i="1"/>
  <c r="FD460" i="1"/>
  <c r="FC460" i="1"/>
  <c r="EX633" i="1"/>
  <c r="EW633" i="1"/>
  <c r="GE749" i="1"/>
  <c r="GD749" i="1"/>
  <c r="FA749" i="1"/>
  <c r="EX656" i="1"/>
  <c r="EW656" i="1"/>
  <c r="EX456" i="1"/>
  <c r="EW456" i="1"/>
  <c r="EX418" i="1"/>
  <c r="EW418" i="1"/>
  <c r="EX564" i="1"/>
  <c r="EW564" i="1"/>
  <c r="EX746" i="1"/>
  <c r="EX690" i="1"/>
  <c r="EW690" i="1"/>
  <c r="GR752" i="1"/>
  <c r="FR752" i="1"/>
  <c r="FP752" i="1"/>
  <c r="FM752" i="1"/>
  <c r="GK752" i="1"/>
  <c r="GY752" i="1" s="1"/>
  <c r="FK752" i="1"/>
  <c r="GF752" i="1"/>
  <c r="EU753" i="1"/>
  <c r="EV753" i="1" s="1"/>
  <c r="GF739" i="1"/>
  <c r="FM739" i="1"/>
  <c r="FK739" i="1"/>
  <c r="GR739" i="1"/>
  <c r="GK739" i="1"/>
  <c r="GY739" i="1" s="1"/>
  <c r="FR739" i="1"/>
  <c r="FP739" i="1"/>
  <c r="FD656" i="1"/>
  <c r="FC656" i="1"/>
  <c r="CF761" i="1"/>
  <c r="CE761" i="1"/>
  <c r="CT761" i="1"/>
  <c r="EX472" i="1"/>
  <c r="EW472" i="1"/>
  <c r="GE755" i="1"/>
  <c r="FA755" i="1"/>
  <c r="GD755" i="1"/>
  <c r="EX457" i="1"/>
  <c r="EW457" i="1"/>
  <c r="GE744" i="1"/>
  <c r="FA744" i="1"/>
  <c r="GD744" i="1"/>
  <c r="FD649" i="1"/>
  <c r="FC649" i="1"/>
  <c r="EX672" i="1"/>
  <c r="EW672" i="1"/>
  <c r="EW722" i="1"/>
  <c r="EX722" i="1"/>
  <c r="EX364" i="1"/>
  <c r="EW364" i="1"/>
  <c r="GC751" i="1"/>
  <c r="EY751" i="1"/>
  <c r="GB751" i="1"/>
  <c r="EZ751" i="1"/>
  <c r="EW736" i="1"/>
  <c r="EX736" i="1"/>
  <c r="FB749" i="1"/>
  <c r="FF317" i="1"/>
  <c r="FE317" i="1"/>
  <c r="GA747" i="1"/>
  <c r="FZ747" i="1"/>
  <c r="FC747" i="1"/>
  <c r="EX602" i="1"/>
  <c r="EW602" i="1"/>
  <c r="EX637" i="1"/>
  <c r="EW637" i="1"/>
  <c r="EX699" i="1"/>
  <c r="EW699" i="1"/>
  <c r="EX483" i="1"/>
  <c r="EW483" i="1"/>
  <c r="GE751" i="1"/>
  <c r="FA751" i="1"/>
  <c r="GD751" i="1"/>
  <c r="FB751" i="1"/>
  <c r="EX437" i="1"/>
  <c r="EW437" i="1"/>
  <c r="EX440" i="1"/>
  <c r="EW440" i="1"/>
  <c r="EU754" i="1"/>
  <c r="EV754" i="1" s="1"/>
  <c r="CT734" i="1"/>
  <c r="CI734" i="1"/>
  <c r="CF734" i="1"/>
  <c r="CE734" i="1"/>
  <c r="FD596" i="1"/>
  <c r="FC596" i="1"/>
  <c r="EZ749" i="1"/>
  <c r="EX713" i="1"/>
  <c r="EW713" i="1"/>
  <c r="GC748" i="1"/>
  <c r="EY748" i="1"/>
  <c r="GB748" i="1"/>
  <c r="EX509" i="1"/>
  <c r="EW509" i="1"/>
  <c r="GC750" i="1"/>
  <c r="GB750" i="1"/>
  <c r="EY750" i="1"/>
  <c r="FB757" i="1"/>
  <c r="EU757" i="1"/>
  <c r="EV757" i="1" s="1"/>
  <c r="FA757" i="1"/>
  <c r="EX753" i="1"/>
  <c r="GC743" i="1"/>
  <c r="EY743" i="1"/>
  <c r="GB743" i="1"/>
  <c r="EZ743" i="1"/>
  <c r="EX434" i="1"/>
  <c r="EW434" i="1"/>
  <c r="EX576" i="1"/>
  <c r="EW576" i="1"/>
  <c r="EW729" i="1"/>
  <c r="EX729" i="1"/>
  <c r="FD635" i="1"/>
  <c r="FC635" i="1"/>
  <c r="EX741" i="1"/>
  <c r="EW741" i="1"/>
  <c r="DW739" i="1"/>
  <c r="DL739" i="1"/>
  <c r="DI739" i="1"/>
  <c r="DH739" i="1"/>
  <c r="FD631" i="1"/>
  <c r="FC631" i="1"/>
  <c r="EX592" i="1"/>
  <c r="EW592" i="1"/>
  <c r="DL760" i="1"/>
  <c r="DI760" i="1"/>
  <c r="DH760" i="1"/>
  <c r="DW760" i="1"/>
  <c r="DI734" i="1"/>
  <c r="DH734" i="1"/>
  <c r="DW734" i="1"/>
  <c r="DL734" i="1"/>
  <c r="EX355" i="1"/>
  <c r="EW355" i="1"/>
  <c r="FF322" i="1"/>
  <c r="FE322" i="1"/>
  <c r="DW756" i="1"/>
  <c r="DH756" i="1"/>
  <c r="DL756" i="1"/>
  <c r="DI756" i="1"/>
  <c r="GE748" i="1"/>
  <c r="GD748" i="1"/>
  <c r="FA748" i="1"/>
  <c r="FD372" i="1"/>
  <c r="FC372" i="1"/>
  <c r="CT753" i="1"/>
  <c r="CF753" i="1"/>
  <c r="CE753" i="1"/>
  <c r="EX390" i="1"/>
  <c r="EW390" i="1"/>
  <c r="EX451" i="1"/>
  <c r="EW451" i="1"/>
  <c r="EX676" i="1"/>
  <c r="EW676" i="1"/>
  <c r="FD477" i="1"/>
  <c r="FC477" i="1"/>
  <c r="EX439" i="1"/>
  <c r="EW439" i="1"/>
  <c r="EX536" i="1"/>
  <c r="EW536" i="1"/>
  <c r="EX635" i="1"/>
  <c r="EW635" i="1"/>
  <c r="GC747" i="1"/>
  <c r="GB747" i="1"/>
  <c r="EY747" i="1"/>
  <c r="EZ747" i="1"/>
  <c r="FD376" i="1"/>
  <c r="FC376" i="1"/>
  <c r="GA749" i="1"/>
  <c r="FZ749" i="1"/>
  <c r="GC765" i="1"/>
  <c r="EY765" i="1"/>
  <c r="GB765" i="1"/>
  <c r="EX638" i="1"/>
  <c r="EW638" i="1"/>
  <c r="GK756" i="1"/>
  <c r="GY756" i="1" s="1"/>
  <c r="GF756" i="1"/>
  <c r="GR756" i="1"/>
  <c r="FR756" i="1"/>
  <c r="FP756" i="1"/>
  <c r="FM756" i="1"/>
  <c r="FK756" i="1"/>
  <c r="BY756" i="1"/>
  <c r="GC763" i="1"/>
  <c r="GB763" i="1"/>
  <c r="EY763" i="1"/>
  <c r="EZ763" i="1"/>
  <c r="EW750" i="1"/>
  <c r="GC767" i="1"/>
  <c r="EY767" i="1"/>
  <c r="GB767" i="1"/>
  <c r="EX470" i="1"/>
  <c r="EW470" i="1"/>
  <c r="EX562" i="1"/>
  <c r="EW562" i="1"/>
  <c r="DI753" i="1"/>
  <c r="DH753" i="1"/>
  <c r="EQ753" i="1"/>
  <c r="EP753" i="1"/>
  <c r="EO753" i="1"/>
  <c r="EN753" i="1"/>
  <c r="EM753" i="1"/>
  <c r="EW753" i="1" s="1"/>
  <c r="EL753" i="1"/>
  <c r="EJ753" i="1"/>
  <c r="EI753" i="1"/>
  <c r="DW753" i="1"/>
  <c r="DL753" i="1"/>
  <c r="EK753" i="1"/>
  <c r="FB753" i="1" s="1"/>
  <c r="EX522" i="1"/>
  <c r="EW522" i="1"/>
  <c r="FD694" i="1"/>
  <c r="FC694" i="1"/>
  <c r="FD684" i="1"/>
  <c r="FC684" i="1"/>
  <c r="EX335" i="1"/>
  <c r="EW335" i="1"/>
  <c r="FA747" i="1"/>
  <c r="GE747" i="1"/>
  <c r="GD747" i="1"/>
  <c r="GA764" i="1"/>
  <c r="FZ764" i="1"/>
  <c r="EX411" i="1"/>
  <c r="EW411" i="1"/>
  <c r="CF760" i="1"/>
  <c r="CE760" i="1"/>
  <c r="CT760" i="1"/>
  <c r="EX344" i="1"/>
  <c r="EW344" i="1"/>
  <c r="EX391" i="1"/>
  <c r="EW391" i="1"/>
  <c r="FE749" i="1"/>
  <c r="FF749" i="1"/>
  <c r="EX398" i="1"/>
  <c r="EW398" i="1"/>
  <c r="GC766" i="1"/>
  <c r="EY766" i="1"/>
  <c r="GB766" i="1"/>
  <c r="EW748" i="1"/>
  <c r="EX765" i="1"/>
  <c r="EX520" i="1"/>
  <c r="EW520" i="1"/>
  <c r="FD747" i="1"/>
  <c r="EX580" i="1"/>
  <c r="EW580" i="1"/>
  <c r="DH740" i="1"/>
  <c r="DW740" i="1"/>
  <c r="DL740" i="1"/>
  <c r="DI740" i="1"/>
  <c r="DW735" i="1"/>
  <c r="DL735" i="1"/>
  <c r="DI735" i="1"/>
  <c r="DH735" i="1"/>
  <c r="FE764" i="1"/>
  <c r="FF764" i="1"/>
  <c r="FD344" i="1"/>
  <c r="FC344" i="1"/>
  <c r="EX627" i="1"/>
  <c r="EW627" i="1"/>
  <c r="EX616" i="1"/>
  <c r="EW616" i="1"/>
  <c r="FD390" i="1"/>
  <c r="FC390" i="1"/>
  <c r="EX647" i="1"/>
  <c r="EW647" i="1"/>
  <c r="GC744" i="1"/>
  <c r="EY744" i="1"/>
  <c r="GB744" i="1"/>
  <c r="EZ744" i="1"/>
  <c r="EZ765" i="1"/>
  <c r="CT756" i="1"/>
  <c r="CF756" i="1"/>
  <c r="CE756" i="1"/>
  <c r="GA751" i="1"/>
  <c r="FZ751" i="1"/>
  <c r="FF323" i="1"/>
  <c r="FE323" i="1"/>
  <c r="EZ766" i="1"/>
  <c r="EX628" i="1"/>
  <c r="EW628" i="1"/>
  <c r="FD470" i="1"/>
  <c r="FC470" i="1"/>
  <c r="EX624" i="1"/>
  <c r="EW624" i="1"/>
  <c r="FD537" i="1"/>
  <c r="FC537" i="1"/>
  <c r="EX767" i="1"/>
  <c r="GR753" i="1"/>
  <c r="FR753" i="1"/>
  <c r="FP753" i="1"/>
  <c r="FM753" i="1"/>
  <c r="GK753" i="1"/>
  <c r="GY753" i="1" s="1"/>
  <c r="FK753" i="1"/>
  <c r="GF753" i="1"/>
  <c r="EX549" i="1"/>
  <c r="EW549" i="1"/>
  <c r="EX362" i="1"/>
  <c r="EW362" i="1"/>
  <c r="FD652" i="1"/>
  <c r="FC652" i="1"/>
  <c r="EX396" i="1"/>
  <c r="EW396" i="1"/>
  <c r="EX436" i="1"/>
  <c r="EW436" i="1"/>
  <c r="EX342" i="1"/>
  <c r="EW342" i="1"/>
  <c r="FB756" i="1"/>
  <c r="EU756" i="1"/>
  <c r="EV756" i="1" s="1"/>
  <c r="FA756" i="1"/>
  <c r="GF740" i="1"/>
  <c r="FP740" i="1"/>
  <c r="FM740" i="1"/>
  <c r="FR740" i="1"/>
  <c r="FK740" i="1"/>
  <c r="GR740" i="1"/>
  <c r="GK740" i="1"/>
  <c r="GY740" i="1" s="1"/>
  <c r="EX541" i="1"/>
  <c r="EW541" i="1"/>
  <c r="FD554" i="1"/>
  <c r="FC554" i="1"/>
  <c r="EX347" i="1"/>
  <c r="EW347" i="1"/>
  <c r="EX320" i="1"/>
  <c r="EW320" i="1"/>
  <c r="EM754" i="1"/>
  <c r="EW754" i="1" s="1"/>
  <c r="EL754" i="1"/>
  <c r="EI754" i="1"/>
  <c r="DI754" i="1"/>
  <c r="DH754" i="1"/>
  <c r="EQ754" i="1"/>
  <c r="EP754" i="1"/>
  <c r="EO754" i="1"/>
  <c r="EN754" i="1"/>
  <c r="EJ754" i="1"/>
  <c r="DW754" i="1"/>
  <c r="DL754" i="1"/>
  <c r="EK754" i="1"/>
  <c r="EX764" i="1"/>
  <c r="FE751" i="1"/>
  <c r="FF751" i="1"/>
  <c r="FD722" i="1"/>
  <c r="FC722" i="1"/>
  <c r="FC750" i="1"/>
  <c r="GA750" i="1"/>
  <c r="FZ750" i="1"/>
  <c r="EZ750" i="1"/>
  <c r="EX632" i="1"/>
  <c r="EW632" i="1"/>
  <c r="GA766" i="1"/>
  <c r="FZ766" i="1"/>
  <c r="EX420" i="1"/>
  <c r="EW420" i="1"/>
  <c r="EX523" i="1"/>
  <c r="EW523" i="1"/>
  <c r="EX660" i="1"/>
  <c r="EW660" i="1"/>
  <c r="EX725" i="1"/>
  <c r="EW725" i="1"/>
  <c r="EX414" i="1"/>
  <c r="EW414" i="1"/>
  <c r="EX537" i="1"/>
  <c r="EW537" i="1"/>
  <c r="FZ744" i="1"/>
  <c r="GA744" i="1"/>
  <c r="GA755" i="1"/>
  <c r="FZ755" i="1"/>
  <c r="CT735" i="1"/>
  <c r="CI735" i="1"/>
  <c r="CF735" i="1"/>
  <c r="CE735" i="1"/>
  <c r="EX538" i="1"/>
  <c r="EW538" i="1"/>
  <c r="EX336" i="1"/>
  <c r="EW336" i="1"/>
  <c r="FP754" i="1"/>
  <c r="GR754" i="1"/>
  <c r="GK754" i="1"/>
  <c r="GY754" i="1" s="1"/>
  <c r="GF754" i="1"/>
  <c r="FR754" i="1"/>
  <c r="FM754" i="1"/>
  <c r="FK754" i="1"/>
  <c r="EX716" i="1"/>
  <c r="EW716" i="1"/>
  <c r="FA765" i="1"/>
  <c r="GE765" i="1"/>
  <c r="GD765" i="1"/>
  <c r="FB765" i="1"/>
  <c r="FD680" i="1"/>
  <c r="FC680" i="1"/>
  <c r="EX554" i="1"/>
  <c r="EW554" i="1"/>
  <c r="GA748" i="1"/>
  <c r="FZ748" i="1"/>
  <c r="FE750" i="1"/>
  <c r="FF750" i="1"/>
  <c r="FB767" i="1"/>
  <c r="FA767" i="1"/>
  <c r="GE767" i="1"/>
  <c r="GD767" i="1"/>
  <c r="EX604" i="1"/>
  <c r="EW604" i="1"/>
  <c r="EX443" i="1"/>
  <c r="EW443" i="1"/>
  <c r="EX657" i="1"/>
  <c r="EW657" i="1"/>
  <c r="EX645" i="1"/>
  <c r="EW645" i="1"/>
  <c r="EX618" i="1"/>
  <c r="EW618" i="1"/>
  <c r="EX679" i="1"/>
  <c r="EW679" i="1"/>
  <c r="EX473" i="1"/>
  <c r="EW473" i="1"/>
  <c r="EX410" i="1"/>
  <c r="EW410" i="1"/>
  <c r="EX565" i="1"/>
  <c r="EW565" i="1"/>
  <c r="GE743" i="1"/>
  <c r="GD743" i="1"/>
  <c r="FA743" i="1"/>
  <c r="EX397" i="1"/>
  <c r="EW397" i="1"/>
  <c r="FD379" i="1"/>
  <c r="FC379" i="1"/>
  <c r="FD561" i="1"/>
  <c r="FC561" i="1"/>
  <c r="FD565" i="1"/>
  <c r="FC565" i="1"/>
  <c r="EX388" i="1"/>
  <c r="EW388" i="1"/>
  <c r="EX419" i="1"/>
  <c r="EW419" i="1"/>
  <c r="EX543" i="1"/>
  <c r="EW543" i="1"/>
  <c r="CE754" i="1"/>
  <c r="CT754" i="1"/>
  <c r="CF754" i="1"/>
  <c r="FB766" i="1"/>
  <c r="FA766" i="1"/>
  <c r="GE766" i="1"/>
  <c r="GD766" i="1"/>
  <c r="EW405" i="1"/>
  <c r="EX405" i="1"/>
  <c r="FE748" i="1"/>
  <c r="FF748" i="1"/>
  <c r="FE767" i="1"/>
  <c r="FF767" i="1"/>
  <c r="EX652" i="1"/>
  <c r="EW652" i="1"/>
  <c r="DL757" i="1"/>
  <c r="DH757" i="1"/>
  <c r="DW757" i="1"/>
  <c r="DI757" i="1"/>
  <c r="FD523" i="1"/>
  <c r="FC523" i="1"/>
  <c r="FD754" i="1"/>
  <c r="EX581" i="1"/>
  <c r="EW581" i="1"/>
  <c r="FD715" i="1"/>
  <c r="FC715" i="1"/>
  <c r="EX363" i="1"/>
  <c r="EW363" i="1"/>
  <c r="EX678" i="1"/>
  <c r="EW678" i="1"/>
  <c r="FD628" i="1"/>
  <c r="FC628" i="1"/>
  <c r="EX665" i="1"/>
  <c r="EW665" i="1"/>
  <c r="EX471" i="1"/>
  <c r="EW471" i="1"/>
  <c r="EX525" i="1"/>
  <c r="EW525" i="1"/>
  <c r="EX506" i="1"/>
  <c r="EW506" i="1"/>
  <c r="GE746" i="1"/>
  <c r="FA746" i="1"/>
  <c r="GD746" i="1"/>
  <c r="EX717" i="1"/>
  <c r="EW717" i="1"/>
  <c r="EX428" i="1"/>
  <c r="EW428" i="1"/>
  <c r="EX533" i="1"/>
  <c r="EW533" i="1"/>
  <c r="EX567" i="1"/>
  <c r="EW567" i="1"/>
  <c r="EX697" i="1"/>
  <c r="EW697" i="1"/>
  <c r="EU752" i="1"/>
  <c r="EV752" i="1" s="1"/>
  <c r="EX744" i="1"/>
  <c r="FF327" i="1"/>
  <c r="FE327" i="1"/>
  <c r="FE746" i="1"/>
  <c r="FF746" i="1"/>
  <c r="FD568" i="1"/>
  <c r="FC568" i="1"/>
  <c r="EX655" i="1"/>
  <c r="EW655" i="1"/>
  <c r="EX597" i="1"/>
  <c r="EW597" i="1"/>
  <c r="EX460" i="1"/>
  <c r="EW460" i="1"/>
  <c r="EX683" i="1"/>
  <c r="EW683" i="1"/>
  <c r="EX337" i="1"/>
  <c r="EW337" i="1"/>
  <c r="EX681" i="1"/>
  <c r="EW681" i="1"/>
  <c r="FD432" i="1"/>
  <c r="FC432" i="1"/>
  <c r="EX603" i="1"/>
  <c r="EW603" i="1"/>
  <c r="FD509" i="1"/>
  <c r="FC509" i="1"/>
  <c r="FD586" i="1"/>
  <c r="FC586" i="1"/>
  <c r="EX606" i="1"/>
  <c r="EW606" i="1"/>
  <c r="EX501" i="1"/>
  <c r="EW501" i="1"/>
  <c r="EX742" i="1"/>
  <c r="EW742" i="1"/>
  <c r="FD750" i="1"/>
  <c r="FD393" i="1"/>
  <c r="FC393" i="1"/>
  <c r="FE763" i="1"/>
  <c r="FF763" i="1"/>
  <c r="FD358" i="1"/>
  <c r="FC358" i="1"/>
  <c r="EX692" i="1"/>
  <c r="EW692" i="1"/>
  <c r="CF757" i="1"/>
  <c r="CE757" i="1"/>
  <c r="CT757" i="1"/>
  <c r="FD740" i="1"/>
  <c r="FC740" i="1"/>
  <c r="FF334" i="1"/>
  <c r="FE334" i="1"/>
  <c r="EX423" i="1"/>
  <c r="EW423" i="1"/>
  <c r="FD603" i="1"/>
  <c r="FC603" i="1"/>
  <c r="GC764" i="1"/>
  <c r="EY764" i="1"/>
  <c r="GB764" i="1"/>
  <c r="GF734" i="1"/>
  <c r="FR734" i="1"/>
  <c r="FP734" i="1"/>
  <c r="FM734" i="1"/>
  <c r="GR734" i="1"/>
  <c r="FK734" i="1"/>
  <c r="GK734" i="1"/>
  <c r="GY734" i="1" s="1"/>
  <c r="FB739" i="1"/>
  <c r="EU739" i="1"/>
  <c r="EV739" i="1" s="1"/>
  <c r="FA739" i="1"/>
  <c r="FF321" i="1"/>
  <c r="FE321" i="1"/>
  <c r="EX334" i="1"/>
  <c r="EW334" i="1"/>
  <c r="EX351" i="1"/>
  <c r="EW351" i="1"/>
  <c r="FM757" i="1"/>
  <c r="GK757" i="1"/>
  <c r="GY757" i="1" s="1"/>
  <c r="FK757" i="1"/>
  <c r="GF757" i="1"/>
  <c r="FR757" i="1"/>
  <c r="FP757" i="1"/>
  <c r="GR757" i="1"/>
  <c r="FB741" i="1"/>
  <c r="EU741" i="1"/>
  <c r="EV741" i="1" s="1"/>
  <c r="FA741" i="1"/>
  <c r="EX449" i="1"/>
  <c r="EW449" i="1"/>
  <c r="FD516" i="1"/>
  <c r="FC516" i="1"/>
  <c r="BY752" i="1"/>
  <c r="EX749" i="1"/>
  <c r="EX359" i="1"/>
  <c r="EW359" i="1"/>
  <c r="FE765" i="1"/>
  <c r="FF765" i="1"/>
  <c r="FD600" i="1"/>
  <c r="FC600" i="1"/>
  <c r="EX365" i="1"/>
  <c r="EW365" i="1"/>
  <c r="DI752" i="1"/>
  <c r="DH752" i="1"/>
  <c r="EQ752" i="1"/>
  <c r="EP752" i="1"/>
  <c r="EO752" i="1"/>
  <c r="EN752" i="1"/>
  <c r="EM752" i="1"/>
  <c r="EW752" i="1" s="1"/>
  <c r="EL752" i="1"/>
  <c r="EJ752" i="1"/>
  <c r="EI752" i="1"/>
  <c r="DW752" i="1"/>
  <c r="DL752" i="1"/>
  <c r="EK752" i="1"/>
  <c r="FB740" i="1"/>
  <c r="EU740" i="1"/>
  <c r="EV740" i="1" s="1"/>
  <c r="EX417" i="1"/>
  <c r="EW417" i="1"/>
  <c r="FD351" i="1"/>
  <c r="FC351" i="1"/>
  <c r="EX574" i="1"/>
  <c r="EW574" i="1"/>
  <c r="EX568" i="1"/>
  <c r="EW568" i="1"/>
  <c r="EX462" i="1"/>
  <c r="EW462" i="1"/>
  <c r="CE740" i="1"/>
  <c r="CT740" i="1"/>
  <c r="CF740" i="1"/>
  <c r="BY739" i="1"/>
  <c r="EX724" i="1"/>
  <c r="EW724" i="1"/>
  <c r="FM761" i="1"/>
  <c r="GK761" i="1"/>
  <c r="GY761" i="1" s="1"/>
  <c r="FK761" i="1"/>
  <c r="GF761" i="1"/>
  <c r="FP761" i="1"/>
  <c r="GR761" i="1"/>
  <c r="FR761" i="1"/>
  <c r="BY761" i="1"/>
  <c r="EX513" i="1"/>
  <c r="EW513" i="1"/>
  <c r="EX409" i="1"/>
  <c r="EW409" i="1"/>
  <c r="GA765" i="1"/>
  <c r="FZ765" i="1"/>
  <c r="EX400" i="1"/>
  <c r="EW400" i="1"/>
  <c r="GA763" i="1"/>
  <c r="FZ763" i="1"/>
  <c r="FC763" i="1"/>
  <c r="CT741" i="1"/>
  <c r="CF741" i="1"/>
  <c r="CE741" i="1"/>
  <c r="GA767" i="1"/>
  <c r="FZ767" i="1"/>
  <c r="EZ767" i="1"/>
  <c r="EX614" i="1"/>
  <c r="EW614" i="1"/>
  <c r="CT752" i="1"/>
  <c r="CF752" i="1"/>
  <c r="CE752" i="1"/>
  <c r="EX763" i="1"/>
  <c r="GC752" i="1" l="1"/>
  <c r="EY752" i="1"/>
  <c r="GB752" i="1"/>
  <c r="EZ752" i="1"/>
  <c r="GE754" i="1"/>
  <c r="FA754" i="1"/>
  <c r="GD754" i="1"/>
  <c r="GE752" i="1"/>
  <c r="FA752" i="1"/>
  <c r="GD752" i="1"/>
  <c r="EX761" i="1"/>
  <c r="EW761" i="1"/>
  <c r="EX752" i="1"/>
  <c r="EX754" i="1"/>
  <c r="GE753" i="1"/>
  <c r="FA753" i="1"/>
  <c r="GD753" i="1"/>
  <c r="FB754" i="1"/>
  <c r="FD760" i="1"/>
  <c r="FC760" i="1"/>
  <c r="GC754" i="1"/>
  <c r="EY754" i="1"/>
  <c r="GB754" i="1"/>
  <c r="EZ754" i="1"/>
  <c r="FE753" i="1"/>
  <c r="FF753" i="1"/>
  <c r="EW760" i="1"/>
  <c r="EX760" i="1"/>
  <c r="FE752" i="1"/>
  <c r="FF752" i="1"/>
  <c r="GC753" i="1"/>
  <c r="EY753" i="1"/>
  <c r="GB753" i="1"/>
  <c r="EZ753" i="1"/>
  <c r="FC754" i="1"/>
  <c r="GA754" i="1"/>
  <c r="FZ754" i="1"/>
  <c r="FE754" i="1"/>
  <c r="FF754" i="1"/>
  <c r="EW739" i="1"/>
  <c r="EX739" i="1"/>
  <c r="GA752" i="1"/>
  <c r="FZ752" i="1"/>
  <c r="FB752" i="1"/>
  <c r="GA753" i="1"/>
  <c r="FZ753" i="1"/>
  <c r="EX756" i="1"/>
  <c r="EW756" i="1"/>
</calcChain>
</file>

<file path=xl/sharedStrings.xml><?xml version="1.0" encoding="utf-8"?>
<sst xmlns="http://schemas.openxmlformats.org/spreadsheetml/2006/main" count="867" uniqueCount="311">
  <si>
    <t>博瑞德港区污水运行数据</t>
  </si>
  <si>
    <t>日期</t>
  </si>
  <si>
    <t>园区来水</t>
  </si>
  <si>
    <t>嘉兴石化</t>
  </si>
  <si>
    <t>低浓度</t>
  </si>
  <si>
    <t>高浓度调节池</t>
  </si>
  <si>
    <t>厌氧进水</t>
  </si>
  <si>
    <t>厌氧调质池</t>
  </si>
  <si>
    <r>
      <rPr>
        <b/>
        <sz val="8"/>
        <rFont val="宋体"/>
        <family val="3"/>
        <charset val="134"/>
      </rPr>
      <t>厌氧池</t>
    </r>
    <r>
      <rPr>
        <b/>
        <sz val="8"/>
        <rFont val="Arial"/>
        <family val="2"/>
        <charset val="1"/>
      </rPr>
      <t>A</t>
    </r>
  </si>
  <si>
    <r>
      <rPr>
        <b/>
        <sz val="8"/>
        <rFont val="宋体"/>
        <family val="3"/>
        <charset val="134"/>
      </rPr>
      <t>厌氧池</t>
    </r>
    <r>
      <rPr>
        <b/>
        <sz val="8"/>
        <rFont val="Arial"/>
        <family val="2"/>
        <charset val="1"/>
      </rPr>
      <t>B</t>
    </r>
  </si>
  <si>
    <t>厌氧出水</t>
  </si>
  <si>
    <t>低浓度调节池</t>
  </si>
  <si>
    <t>生化进水数据</t>
  </si>
  <si>
    <r>
      <rPr>
        <b/>
        <sz val="8"/>
        <rFont val="宋体"/>
        <family val="3"/>
        <charset val="134"/>
      </rPr>
      <t>缺氧反硝化池</t>
    </r>
    <r>
      <rPr>
        <b/>
        <sz val="8"/>
        <rFont val="Arial"/>
        <family val="2"/>
        <charset val="1"/>
      </rPr>
      <t>A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D-N</t>
    </r>
    <r>
      <rPr>
        <b/>
        <sz val="8"/>
        <rFont val="宋体"/>
        <family val="3"/>
        <charset val="134"/>
      </rPr>
      <t>）</t>
    </r>
  </si>
  <si>
    <r>
      <rPr>
        <b/>
        <sz val="8"/>
        <rFont val="宋体"/>
        <family val="3"/>
        <charset val="134"/>
      </rPr>
      <t>活性污泥池</t>
    </r>
    <r>
      <rPr>
        <b/>
        <sz val="8"/>
        <rFont val="Arial"/>
        <family val="2"/>
        <charset val="1"/>
      </rPr>
      <t>A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ASR</t>
    </r>
    <r>
      <rPr>
        <b/>
        <sz val="8"/>
        <rFont val="宋体"/>
        <family val="3"/>
        <charset val="134"/>
      </rPr>
      <t>）</t>
    </r>
  </si>
  <si>
    <r>
      <rPr>
        <b/>
        <sz val="8"/>
        <rFont val="Arial"/>
        <family val="2"/>
        <charset val="1"/>
      </rPr>
      <t>CBR</t>
    </r>
    <r>
      <rPr>
        <b/>
        <sz val="8"/>
        <rFont val="宋体"/>
        <family val="3"/>
        <charset val="134"/>
      </rPr>
      <t>池</t>
    </r>
    <r>
      <rPr>
        <b/>
        <sz val="8"/>
        <rFont val="Arial"/>
        <family val="2"/>
        <charset val="1"/>
      </rPr>
      <t>A</t>
    </r>
  </si>
  <si>
    <r>
      <rPr>
        <b/>
        <sz val="8"/>
        <rFont val="宋体"/>
        <charset val="134"/>
      </rPr>
      <t>二沉池</t>
    </r>
    <r>
      <rPr>
        <b/>
        <sz val="8"/>
        <rFont val="Arial"/>
        <family val="2"/>
        <charset val="1"/>
      </rPr>
      <t>A</t>
    </r>
  </si>
  <si>
    <r>
      <rPr>
        <b/>
        <sz val="8"/>
        <color rgb="FF000000"/>
        <rFont val="宋体"/>
        <family val="3"/>
        <charset val="134"/>
      </rPr>
      <t>缺氧池</t>
    </r>
    <r>
      <rPr>
        <b/>
        <sz val="8"/>
        <color rgb="FF000000"/>
        <rFont val="Arial"/>
        <family val="2"/>
        <charset val="1"/>
      </rPr>
      <t>B</t>
    </r>
    <r>
      <rPr>
        <b/>
        <sz val="8"/>
        <color rgb="FF000000"/>
        <rFont val="宋体"/>
        <family val="3"/>
        <charset val="134"/>
      </rPr>
      <t>（</t>
    </r>
    <r>
      <rPr>
        <b/>
        <sz val="8"/>
        <color rgb="FF000000"/>
        <rFont val="Arial"/>
        <family val="2"/>
        <charset val="1"/>
      </rPr>
      <t>D-N</t>
    </r>
    <r>
      <rPr>
        <b/>
        <sz val="8"/>
        <color rgb="FF000000"/>
        <rFont val="宋体"/>
        <family val="3"/>
        <charset val="134"/>
      </rPr>
      <t>）</t>
    </r>
  </si>
  <si>
    <r>
      <rPr>
        <b/>
        <sz val="8"/>
        <rFont val="宋体"/>
        <family val="3"/>
        <charset val="134"/>
      </rPr>
      <t>活性污泥池</t>
    </r>
    <r>
      <rPr>
        <b/>
        <sz val="8"/>
        <rFont val="Arial"/>
        <family val="2"/>
        <charset val="1"/>
      </rPr>
      <t>B</t>
    </r>
    <r>
      <rPr>
        <b/>
        <sz val="8"/>
        <rFont val="宋体"/>
        <family val="3"/>
        <charset val="134"/>
      </rPr>
      <t>（</t>
    </r>
    <r>
      <rPr>
        <b/>
        <sz val="8"/>
        <rFont val="Arial"/>
        <family val="2"/>
        <charset val="1"/>
      </rPr>
      <t>ASR</t>
    </r>
    <r>
      <rPr>
        <b/>
        <sz val="8"/>
        <rFont val="宋体"/>
        <family val="3"/>
        <charset val="134"/>
      </rPr>
      <t>）</t>
    </r>
  </si>
  <si>
    <r>
      <rPr>
        <b/>
        <sz val="8"/>
        <color rgb="FF000000"/>
        <rFont val="Arial"/>
        <family val="2"/>
        <charset val="1"/>
      </rPr>
      <t>CBR</t>
    </r>
    <r>
      <rPr>
        <b/>
        <sz val="8"/>
        <color rgb="FF000000"/>
        <rFont val="宋体"/>
        <family val="3"/>
        <charset val="134"/>
      </rPr>
      <t>池</t>
    </r>
    <r>
      <rPr>
        <b/>
        <sz val="8"/>
        <color rgb="FF000000"/>
        <rFont val="Arial"/>
        <family val="2"/>
        <charset val="1"/>
      </rPr>
      <t>B</t>
    </r>
  </si>
  <si>
    <r>
      <rPr>
        <b/>
        <sz val="8"/>
        <rFont val="宋体"/>
        <charset val="134"/>
      </rPr>
      <t>二沉池</t>
    </r>
    <r>
      <rPr>
        <b/>
        <sz val="8"/>
        <rFont val="Arial"/>
        <family val="2"/>
        <charset val="1"/>
      </rPr>
      <t>B</t>
    </r>
  </si>
  <si>
    <r>
      <rPr>
        <b/>
        <sz val="8"/>
        <rFont val="微软雅黑"/>
        <family val="2"/>
        <charset val="134"/>
      </rPr>
      <t>二沉池</t>
    </r>
    <r>
      <rPr>
        <b/>
        <sz val="8"/>
        <rFont val="宋体"/>
        <family val="2"/>
        <charset val="134"/>
      </rPr>
      <t>混合后</t>
    </r>
  </si>
  <si>
    <t>生化运行效果</t>
  </si>
  <si>
    <r>
      <rPr>
        <b/>
        <sz val="8"/>
        <rFont val="宋体"/>
        <charset val="134"/>
      </rPr>
      <t xml:space="preserve"> 回流 </t>
    </r>
    <r>
      <rPr>
        <b/>
        <sz val="8"/>
        <rFont val="Arial"/>
        <family val="2"/>
        <charset val="1"/>
      </rPr>
      <t xml:space="preserve">/ </t>
    </r>
    <r>
      <rPr>
        <b/>
        <sz val="8"/>
        <rFont val="宋体"/>
        <charset val="134"/>
      </rPr>
      <t xml:space="preserve">剩余污泥 </t>
    </r>
    <r>
      <rPr>
        <b/>
        <sz val="8"/>
        <rFont val="Arial"/>
        <family val="2"/>
        <charset val="1"/>
      </rPr>
      <t xml:space="preserve">/ </t>
    </r>
    <r>
      <rPr>
        <b/>
        <sz val="8"/>
        <rFont val="宋体"/>
        <charset val="134"/>
      </rPr>
      <t>泥饼</t>
    </r>
  </si>
  <si>
    <t>高效澄清池</t>
  </si>
  <si>
    <t>臭氧池</t>
  </si>
  <si>
    <r>
      <rPr>
        <b/>
        <sz val="8"/>
        <rFont val="宋体"/>
        <family val="3"/>
        <charset val="134"/>
      </rPr>
      <t>后置</t>
    </r>
    <r>
      <rPr>
        <b/>
        <sz val="8"/>
        <rFont val="Arial"/>
        <family val="2"/>
        <charset val="1"/>
      </rPr>
      <t>CBR</t>
    </r>
  </si>
  <si>
    <t>耦合臭氧生物膜运行效果</t>
  </si>
  <si>
    <t>排放池</t>
  </si>
  <si>
    <t>系统运行效果</t>
  </si>
  <si>
    <t>备注</t>
  </si>
  <si>
    <t>Q</t>
  </si>
  <si>
    <t>pH</t>
  </si>
  <si>
    <t>TOC</t>
  </si>
  <si>
    <t>COD</t>
  </si>
  <si>
    <t>COD Load</t>
  </si>
  <si>
    <t>Cond</t>
  </si>
  <si>
    <t>TDS</t>
  </si>
  <si>
    <t>TN</t>
  </si>
  <si>
    <r>
      <rPr>
        <b/>
        <sz val="8"/>
        <rFont val="Arial"/>
        <family val="2"/>
        <charset val="1"/>
      </rPr>
      <t>NH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</si>
  <si>
    <t>TP</t>
  </si>
  <si>
    <t>SS</t>
  </si>
  <si>
    <t>色度</t>
  </si>
  <si>
    <r>
      <rPr>
        <b/>
        <sz val="8"/>
        <rFont val="宋体"/>
        <family val="3"/>
        <charset val="134"/>
      </rPr>
      <t>总量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</si>
  <si>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至厌氧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</si>
  <si>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至低浓度</t>
    </r>
    <r>
      <rPr>
        <b/>
        <sz val="8"/>
        <rFont val="Arial"/>
        <family val="2"/>
        <charset val="1"/>
      </rPr>
      <t>Q</t>
    </r>
  </si>
  <si>
    <r>
      <rPr>
        <b/>
        <sz val="8"/>
        <rFont val="宋体"/>
        <family val="3"/>
        <charset val="134"/>
      </rPr>
      <t>至高浓度</t>
    </r>
    <r>
      <rPr>
        <b/>
        <sz val="8"/>
        <rFont val="Arial"/>
        <family val="2"/>
        <charset val="1"/>
      </rPr>
      <t>Q</t>
    </r>
  </si>
  <si>
    <t>Level</t>
  </si>
  <si>
    <t>T</t>
  </si>
  <si>
    <t>Q(A)</t>
  </si>
  <si>
    <t>Q(B)</t>
  </si>
  <si>
    <t>C/T</t>
  </si>
  <si>
    <t>AnS</t>
  </si>
  <si>
    <t>VFAs</t>
  </si>
  <si>
    <t>ALK</t>
  </si>
  <si>
    <r>
      <rPr>
        <b/>
        <sz val="8"/>
        <rFont val="Arial"/>
        <family val="2"/>
        <charset val="1"/>
      </rPr>
      <t>PO</t>
    </r>
    <r>
      <rPr>
        <b/>
        <vertAlign val="subscript"/>
        <sz val="8"/>
        <rFont val="Arial"/>
        <family val="2"/>
        <charset val="1"/>
      </rPr>
      <t>4</t>
    </r>
    <r>
      <rPr>
        <b/>
        <vertAlign val="super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-P</t>
    </r>
  </si>
  <si>
    <r>
      <rPr>
        <b/>
        <sz val="8"/>
        <rFont val="Arial"/>
        <family val="2"/>
        <charset val="1"/>
      </rPr>
      <t>Cl</t>
    </r>
    <r>
      <rPr>
        <b/>
        <vertAlign val="superscript"/>
        <sz val="8"/>
        <rFont val="Arial"/>
        <family val="2"/>
        <charset val="1"/>
      </rPr>
      <t>-</t>
    </r>
  </si>
  <si>
    <t>NaCl%</t>
  </si>
  <si>
    <r>
      <rPr>
        <b/>
        <sz val="8"/>
        <rFont val="Arial"/>
        <family val="2"/>
        <charset val="1"/>
      </rPr>
      <t>NO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</si>
  <si>
    <r>
      <rPr>
        <b/>
        <sz val="8"/>
        <rFont val="宋体"/>
        <family val="2"/>
        <charset val="134"/>
      </rPr>
      <t>总</t>
    </r>
    <r>
      <rPr>
        <b/>
        <sz val="8"/>
        <rFont val="Arial"/>
        <family val="2"/>
        <charset val="1"/>
      </rPr>
      <t>Q</t>
    </r>
  </si>
  <si>
    <t>HRT</t>
  </si>
  <si>
    <r>
      <rPr>
        <b/>
        <sz val="8"/>
        <color rgb="FFFF0000"/>
        <rFont val="Arial"/>
        <family val="2"/>
        <charset val="1"/>
      </rPr>
      <t>NO</t>
    </r>
    <r>
      <rPr>
        <b/>
        <vertAlign val="subscript"/>
        <sz val="8"/>
        <color rgb="FFFF0000"/>
        <rFont val="Arial"/>
        <family val="2"/>
        <charset val="1"/>
      </rPr>
      <t>3</t>
    </r>
    <r>
      <rPr>
        <b/>
        <sz val="8"/>
        <color rgb="FFFF0000"/>
        <rFont val="Arial"/>
        <family val="2"/>
        <charset val="1"/>
      </rPr>
      <t>-N</t>
    </r>
  </si>
  <si>
    <t>DO</t>
  </si>
  <si>
    <t>MLSS</t>
  </si>
  <si>
    <t>MLVSS</t>
  </si>
  <si>
    <t>f</t>
  </si>
  <si>
    <r>
      <rPr>
        <b/>
        <sz val="8"/>
        <color rgb="FFFF0000"/>
        <rFont val="Arial"/>
        <family val="2"/>
        <charset val="1"/>
      </rPr>
      <t>SV</t>
    </r>
    <r>
      <rPr>
        <b/>
        <vertAlign val="subscript"/>
        <sz val="8"/>
        <color rgb="FFFF0000"/>
        <rFont val="Arial"/>
        <family val="2"/>
        <charset val="1"/>
      </rPr>
      <t>30</t>
    </r>
  </si>
  <si>
    <t>SVI</t>
  </si>
  <si>
    <r>
      <rPr>
        <b/>
        <sz val="8"/>
        <color rgb="FFFF0000"/>
        <rFont val="Arial"/>
        <family val="2"/>
        <charset val="1"/>
      </rPr>
      <t>NH</t>
    </r>
    <r>
      <rPr>
        <b/>
        <vertAlign val="subscript"/>
        <sz val="8"/>
        <color rgb="FFFF0000"/>
        <rFont val="Arial"/>
        <family val="2"/>
        <charset val="1"/>
      </rPr>
      <t>3</t>
    </r>
    <r>
      <rPr>
        <b/>
        <sz val="8"/>
        <color rgb="FFFF0000"/>
        <rFont val="Arial"/>
        <family val="2"/>
        <charset val="1"/>
      </rPr>
      <t>-N</t>
    </r>
  </si>
  <si>
    <t>VLR</t>
  </si>
  <si>
    <t>TNr</t>
  </si>
  <si>
    <r>
      <rPr>
        <b/>
        <sz val="8"/>
        <rFont val="Arial"/>
        <family val="2"/>
        <charset val="1"/>
      </rPr>
      <t>TN</t>
    </r>
    <r>
      <rPr>
        <b/>
        <sz val="8"/>
        <rFont val="宋体"/>
        <family val="2"/>
        <charset val="134"/>
      </rPr>
      <t>差</t>
    </r>
  </si>
  <si>
    <t>TOCr</t>
  </si>
  <si>
    <r>
      <rPr>
        <b/>
        <sz val="8"/>
        <rFont val="Arial"/>
        <family val="2"/>
        <charset val="1"/>
      </rPr>
      <t>TOC</t>
    </r>
    <r>
      <rPr>
        <b/>
        <sz val="8"/>
        <rFont val="宋体"/>
        <family val="2"/>
        <charset val="134"/>
      </rPr>
      <t>差</t>
    </r>
  </si>
  <si>
    <t>CODr</t>
  </si>
  <si>
    <r>
      <rPr>
        <b/>
        <sz val="8"/>
        <rFont val="Arial"/>
        <family val="2"/>
        <charset val="1"/>
      </rPr>
      <t>COD</t>
    </r>
    <r>
      <rPr>
        <b/>
        <sz val="8"/>
        <rFont val="宋体"/>
        <family val="2"/>
        <charset val="134"/>
      </rPr>
      <t>差</t>
    </r>
  </si>
  <si>
    <t>TPr</t>
  </si>
  <si>
    <r>
      <rPr>
        <b/>
        <sz val="8"/>
        <rFont val="Arial"/>
        <family val="2"/>
        <charset val="1"/>
      </rPr>
      <t>TP</t>
    </r>
    <r>
      <rPr>
        <b/>
        <sz val="8"/>
        <rFont val="宋体"/>
        <family val="2"/>
        <charset val="134"/>
      </rPr>
      <t>差</t>
    </r>
  </si>
  <si>
    <t>SSr</t>
  </si>
  <si>
    <r>
      <rPr>
        <b/>
        <sz val="8"/>
        <rFont val="Arial"/>
        <family val="2"/>
        <charset val="1"/>
      </rPr>
      <t>SS</t>
    </r>
    <r>
      <rPr>
        <b/>
        <sz val="8"/>
        <rFont val="宋体"/>
        <family val="2"/>
        <charset val="134"/>
      </rPr>
      <t>差</t>
    </r>
  </si>
  <si>
    <t>Qr</t>
  </si>
  <si>
    <t>Qw</t>
  </si>
  <si>
    <t>Ws</t>
  </si>
  <si>
    <t>Wc</t>
  </si>
  <si>
    <t>粉炭</t>
  </si>
  <si>
    <t>粉炭（投加量）</t>
  </si>
  <si>
    <t>PAC</t>
  </si>
  <si>
    <t>PAC液位差</t>
  </si>
  <si>
    <t>PAC（投加量）</t>
  </si>
  <si>
    <t>PAM</t>
  </si>
  <si>
    <t>PAM(投加量）</t>
  </si>
  <si>
    <t>臭氧产量</t>
  </si>
  <si>
    <t>功率</t>
  </si>
  <si>
    <t>电耗</t>
  </si>
  <si>
    <t>投加量</t>
  </si>
  <si>
    <t>O/C</t>
  </si>
  <si>
    <t>Qd</t>
  </si>
  <si>
    <r>
      <rPr>
        <b/>
        <sz val="8"/>
        <rFont val="Arial"/>
        <family val="2"/>
        <charset val="1"/>
      </rPr>
      <t>pH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</si>
  <si>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TOC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</si>
  <si>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COD</t>
    </r>
    <r>
      <rPr>
        <b/>
        <vertAlign val="subscript"/>
        <sz val="8"/>
        <rFont val="宋体"/>
        <family val="3"/>
        <charset val="134"/>
      </rPr>
      <t>在线</t>
    </r>
  </si>
  <si>
    <t>BOD</t>
  </si>
  <si>
    <t>硬度</t>
  </si>
  <si>
    <r>
      <rPr>
        <b/>
        <sz val="8"/>
        <rFont val="Arial"/>
        <family val="2"/>
        <charset val="1"/>
      </rPr>
      <t>TN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</si>
  <si>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NH</t>
    </r>
    <r>
      <rPr>
        <b/>
        <vertAlign val="subscript"/>
        <sz val="8"/>
        <rFont val="Arial"/>
        <family val="2"/>
        <charset val="1"/>
      </rPr>
      <t>3</t>
    </r>
    <r>
      <rPr>
        <b/>
        <sz val="8"/>
        <rFont val="Arial"/>
        <family val="2"/>
        <charset val="1"/>
      </rPr>
      <t>-N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</si>
  <si>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8"/>
        <rFont val="Arial"/>
        <family val="2"/>
        <charset val="1"/>
      </rPr>
      <t>TP</t>
    </r>
    <r>
      <rPr>
        <b/>
        <vertAlign val="subscript"/>
        <sz val="8"/>
        <rFont val="宋体"/>
        <family val="3"/>
        <charset val="134"/>
      </rPr>
      <t>在线</t>
    </r>
  </si>
  <si>
    <r>
      <rPr>
        <b/>
        <sz val="7.5"/>
        <rFont val="Arial"/>
        <family val="2"/>
        <charset val="1"/>
      </rPr>
      <t>(m</t>
    </r>
    <r>
      <rPr>
        <b/>
        <vertAlign val="superscript"/>
        <sz val="7.5"/>
        <rFont val="Arial"/>
        <family val="2"/>
        <charset val="1"/>
      </rPr>
      <t>3</t>
    </r>
    <r>
      <rPr>
        <b/>
        <sz val="7.5"/>
        <rFont val="Arial"/>
        <family val="2"/>
        <charset val="1"/>
      </rPr>
      <t>/d)</t>
    </r>
  </si>
  <si>
    <t>(%)</t>
  </si>
  <si>
    <t>(mg/L)</t>
  </si>
  <si>
    <t>(kg/d)</t>
  </si>
  <si>
    <t>(uS/cm)</t>
  </si>
  <si>
    <r>
      <rPr>
        <b/>
        <sz val="7.5"/>
        <rFont val="Arial"/>
        <family val="2"/>
        <charset val="1"/>
      </rPr>
      <t>(</t>
    </r>
    <r>
      <rPr>
        <b/>
        <sz val="7.5"/>
        <rFont val="宋体"/>
        <family val="3"/>
        <charset val="134"/>
      </rPr>
      <t>倍</t>
    </r>
    <r>
      <rPr>
        <b/>
        <sz val="7.5"/>
        <rFont val="Arial"/>
        <family val="2"/>
        <charset val="1"/>
      </rPr>
      <t>)</t>
    </r>
  </si>
  <si>
    <t>(m)</t>
  </si>
  <si>
    <t>(℃)</t>
  </si>
  <si>
    <t>在线</t>
  </si>
  <si>
    <t>(m3/d)</t>
  </si>
  <si>
    <t>(mL/L)</t>
  </si>
  <si>
    <t>(meq/L)</t>
  </si>
  <si>
    <r>
      <rPr>
        <b/>
        <sz val="7.5"/>
        <rFont val="Arial"/>
        <family val="2"/>
        <charset val="1"/>
      </rPr>
      <t>(</t>
    </r>
    <r>
      <rPr>
        <b/>
        <sz val="7.5"/>
        <rFont val="宋体"/>
        <family val="3"/>
        <charset val="134"/>
      </rPr>
      <t>℃</t>
    </r>
    <r>
      <rPr>
        <b/>
        <sz val="7.5"/>
        <rFont val="Arial"/>
        <family val="2"/>
        <charset val="1"/>
      </rPr>
      <t>)</t>
    </r>
  </si>
  <si>
    <r>
      <rPr>
        <b/>
        <sz val="7.5"/>
        <rFont val="Arial"/>
        <family val="2"/>
        <charset val="1"/>
      </rPr>
      <t>(m</t>
    </r>
    <r>
      <rPr>
        <b/>
        <vertAlign val="superscript"/>
        <sz val="7.5"/>
        <rFont val="Arial"/>
        <family val="2"/>
        <charset val="1"/>
      </rPr>
      <t>3/d)</t>
    </r>
  </si>
  <si>
    <t>(h)</t>
  </si>
  <si>
    <r>
      <rPr>
        <b/>
        <sz val="7.5"/>
        <color rgb="FFFF0000"/>
        <rFont val="Arial"/>
        <family val="2"/>
        <charset val="1"/>
      </rPr>
      <t>(</t>
    </r>
    <r>
      <rPr>
        <b/>
        <sz val="7.5"/>
        <color rgb="FFFF0000"/>
        <rFont val="宋体"/>
        <family val="3"/>
        <charset val="134"/>
      </rPr>
      <t>℃</t>
    </r>
    <r>
      <rPr>
        <b/>
        <sz val="7.5"/>
        <color rgb="FFFF0000"/>
        <rFont val="Arial"/>
        <family val="2"/>
        <charset val="1"/>
      </rPr>
      <t>)</t>
    </r>
  </si>
  <si>
    <r>
      <rPr>
        <b/>
        <sz val="7.5"/>
        <color rgb="FFFF0000"/>
        <rFont val="Arial"/>
        <family val="2"/>
        <charset val="1"/>
      </rPr>
      <t>(</t>
    </r>
    <r>
      <rPr>
        <b/>
        <sz val="7.5"/>
        <color rgb="FFFF0000"/>
        <rFont val="宋体"/>
        <charset val="134"/>
      </rPr>
      <t>倍</t>
    </r>
    <r>
      <rPr>
        <b/>
        <sz val="7.5"/>
        <color rgb="FFFF0000"/>
        <rFont val="Arial"/>
        <family val="2"/>
        <charset val="1"/>
      </rPr>
      <t>)</t>
    </r>
  </si>
  <si>
    <r>
      <rPr>
        <b/>
        <sz val="7.5"/>
        <rFont val="Arial"/>
        <family val="2"/>
        <charset val="1"/>
      </rPr>
      <t>(kg/m</t>
    </r>
    <r>
      <rPr>
        <b/>
        <vertAlign val="superscript"/>
        <sz val="7.5"/>
        <rFont val="Arial"/>
        <family val="2"/>
        <charset val="1"/>
      </rPr>
      <t>3</t>
    </r>
    <r>
      <rPr>
        <b/>
        <sz val="7.5"/>
        <rFont val="Arial"/>
        <family val="2"/>
        <charset val="1"/>
      </rPr>
      <t>.d)</t>
    </r>
  </si>
  <si>
    <t>(ton/d)</t>
  </si>
  <si>
    <r>
      <rPr>
        <b/>
        <sz val="7.5"/>
        <rFont val="宋体"/>
        <charset val="134"/>
      </rPr>
      <t>（</t>
    </r>
    <r>
      <rPr>
        <b/>
        <sz val="7.5"/>
        <rFont val="Arial"/>
        <family val="2"/>
        <charset val="1"/>
      </rPr>
      <t>%</t>
    </r>
    <r>
      <rPr>
        <b/>
        <sz val="7.5"/>
        <rFont val="宋体"/>
        <charset val="134"/>
      </rPr>
      <t>）</t>
    </r>
  </si>
  <si>
    <r>
      <rPr>
        <b/>
        <sz val="7.5"/>
        <rFont val="宋体"/>
        <charset val="134"/>
      </rPr>
      <t>（</t>
    </r>
    <r>
      <rPr>
        <b/>
        <sz val="7.5"/>
        <rFont val="Arial"/>
        <family val="2"/>
        <charset val="1"/>
      </rPr>
      <t>kg/h</t>
    </r>
    <r>
      <rPr>
        <b/>
        <sz val="7.5"/>
        <rFont val="宋体"/>
        <charset val="134"/>
      </rPr>
      <t>）</t>
    </r>
  </si>
  <si>
    <t>(kWh)</t>
  </si>
  <si>
    <t>(kWh/kgO3)</t>
  </si>
  <si>
    <r>
      <rPr>
        <sz val="8"/>
        <rFont val="Arial"/>
        <family val="2"/>
        <charset val="1"/>
      </rPr>
      <t>6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</si>
  <si>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200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</si>
  <si>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500</t>
    </r>
  </si>
  <si>
    <t>-</t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</si>
  <si>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2,000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</si>
  <si>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70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</si>
  <si>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35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</si>
  <si>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8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</si>
  <si>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120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</si>
  <si>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50</t>
    </r>
  </si>
  <si>
    <t>≤10,000</t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</si>
  <si>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10,000</t>
    </r>
  </si>
  <si>
    <t>≤9,000</t>
  </si>
  <si>
    <r>
      <rPr>
        <sz val="8"/>
        <rFont val="Arial"/>
        <family val="2"/>
        <charset val="1"/>
      </rPr>
      <t>6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8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</si>
  <si>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800</t>
    </r>
  </si>
  <si>
    <r>
      <rPr>
        <sz val="8"/>
        <color rgb="FFFF0000"/>
        <rFont val="Arial"/>
        <family val="2"/>
        <charset val="1"/>
      </rPr>
      <t>6</t>
    </r>
    <r>
      <rPr>
        <sz val="8"/>
        <color rgb="FFFF0000"/>
        <rFont val="宋体"/>
        <family val="3"/>
        <charset val="134"/>
      </rPr>
      <t>～</t>
    </r>
    <r>
      <rPr>
        <sz val="8"/>
        <color rgb="FFFF0000"/>
        <rFont val="Arial"/>
        <family val="2"/>
        <charset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</si>
  <si>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40</t>
    </r>
  </si>
  <si>
    <r>
      <rPr>
        <sz val="8"/>
        <rFont val="Arial"/>
        <family val="2"/>
        <charset val="1"/>
      </rPr>
      <t>2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4</t>
    </r>
  </si>
  <si>
    <t>6,000~8,000</t>
  </si>
  <si>
    <r>
      <rPr>
        <sz val="8"/>
        <color rgb="FFFF0000"/>
        <rFont val="Arial"/>
        <family val="2"/>
        <charset val="1"/>
      </rPr>
      <t>2</t>
    </r>
    <r>
      <rPr>
        <sz val="8"/>
        <color rgb="FFFF0000"/>
        <rFont val="宋体"/>
        <family val="3"/>
        <charset val="134"/>
      </rPr>
      <t>～</t>
    </r>
    <r>
      <rPr>
        <sz val="8"/>
        <color rgb="FFFF0000"/>
        <rFont val="Arial"/>
        <family val="2"/>
        <charset val="1"/>
      </rPr>
      <t>4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</si>
  <si>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100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</si>
  <si>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</si>
  <si>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</si>
  <si>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10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</si>
  <si>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2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</si>
  <si>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30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</si>
  <si>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</si>
  <si>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</si>
  <si>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</si>
  <si>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10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</si>
  <si>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</si>
  <si>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30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</si>
  <si>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80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</si>
  <si>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0.5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</si>
  <si>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25</t>
    </r>
  </si>
  <si>
    <r>
      <rPr>
        <sz val="8"/>
        <color rgb="FFFF0000"/>
        <rFont val="宋体"/>
        <family val="3"/>
        <charset val="134"/>
      </rPr>
      <t>≤</t>
    </r>
    <r>
      <rPr>
        <sz val="8"/>
        <color rgb="FFFF0000"/>
        <rFont val="Arial"/>
        <family val="2"/>
        <charset val="1"/>
      </rPr>
      <t>60</t>
    </r>
  </si>
  <si>
    <r>
      <rPr>
        <sz val="8"/>
        <rFont val="宋体"/>
        <family val="3"/>
        <charset val="134"/>
      </rPr>
      <t>≤</t>
    </r>
    <r>
      <rPr>
        <sz val="8"/>
        <rFont val="Arial"/>
        <family val="2"/>
        <charset val="1"/>
      </rPr>
      <t>20</t>
    </r>
  </si>
  <si>
    <t>≤15</t>
  </si>
  <si>
    <t>≤50</t>
  </si>
  <si>
    <t>≤5</t>
  </si>
  <si>
    <t>≤10</t>
  </si>
  <si>
    <t>≤30</t>
  </si>
  <si>
    <t>停车检修污泥井</t>
  </si>
  <si>
    <t>臭氧调试</t>
  </si>
  <si>
    <t>道路施工，臭氧停止运行</t>
  </si>
  <si>
    <t>因施工破坏电缆，导致二沉池B刮吸泥机停止运行，生化B系统停止运行</t>
  </si>
  <si>
    <t>二沉池B刮吸泥机下午4点恢复运行，生化B系统恢复运行</t>
  </si>
  <si>
    <t>垃圾渗滤液进入系统</t>
  </si>
  <si>
    <t>COD分析采用国标方法</t>
  </si>
  <si>
    <t>因水厂排水管与厂外排海管道对接，无法排水，停车两天</t>
  </si>
  <si>
    <t>管道对接完成，晚上8点开始进水</t>
  </si>
  <si>
    <t>高密池出水超越一半废水至排放池</t>
  </si>
  <si>
    <t>由于扩建泵站流量计检修，废水由7号泵站进入水厂，园区来水减少</t>
  </si>
  <si>
    <t>下午5点扩建泵站流量计检修完毕，进水恢复正常</t>
  </si>
  <si>
    <t>垃圾渗滤液处理量提高至140m3/d</t>
  </si>
  <si>
    <t>调试活性炭装置</t>
  </si>
  <si>
    <t>高密池超越关闭</t>
  </si>
  <si>
    <t>臭氧系统关闭</t>
  </si>
  <si>
    <t>内回流泵各开一台</t>
  </si>
  <si>
    <t>扩建泵站停水6h，来水量减少；垃圾渗滤液处理量提高至150m3/d</t>
  </si>
  <si>
    <t>上午8点二沉池B刮吸泥机检修，停车7h，下午三点恢复运行</t>
  </si>
  <si>
    <t>活性炭装置停止运行</t>
  </si>
  <si>
    <t>开启臭氧循环泵</t>
  </si>
  <si>
    <t>TOC仪器故障，维修中</t>
  </si>
  <si>
    <t>TOC仪器维修完毕，恢复正常使用</t>
  </si>
  <si>
    <t>垃圾渗滤液处理量提高至180m3/d</t>
  </si>
  <si>
    <t>垃圾渗滤液处理量提高至200m3/d</t>
  </si>
  <si>
    <t>垃圾渗滤液处理量调整至120m3/d；生化池B和二沉池B停水改造；减小来水流量</t>
  </si>
  <si>
    <t>二沉池B改造结束；生化池B和二沉池B恢复进水，逐渐提高进水负荷</t>
  </si>
  <si>
    <t>高密池出水超越至排放池</t>
  </si>
  <si>
    <t>来水氯离子降低由于台风天气雨水量增加与德山化工减产导致</t>
  </si>
  <si>
    <t>生化池A和二沉池A停水改造，生化池B系统恢复正常运行</t>
  </si>
  <si>
    <t>上午八点高密池闸板整改，暂停进水</t>
  </si>
  <si>
    <t>下午六点高密池闸板整改完成，正常进水，逐渐提高进水负荷</t>
  </si>
  <si>
    <r>
      <rPr>
        <sz val="8"/>
        <rFont val="宋体"/>
        <family val="3"/>
        <charset val="134"/>
      </rPr>
      <t>生活垃圾渗滤液处理量调整为150m</t>
    </r>
    <r>
      <rPr>
        <vertAlign val="superscript"/>
        <sz val="8"/>
        <rFont val="宋体"/>
        <family val="3"/>
        <charset val="134"/>
      </rPr>
      <t>3</t>
    </r>
    <r>
      <rPr>
        <sz val="8"/>
        <rFont val="宋体"/>
        <family val="3"/>
        <charset val="134"/>
      </rPr>
      <t>/d</t>
    </r>
  </si>
  <si>
    <t>生化B系统水力负荷提高至113%维持运行</t>
  </si>
  <si>
    <t>生化A系统水利负荷提升至115%维持运行，生化B系统水力负荷下降至56%运行</t>
  </si>
  <si>
    <t>生化A、B系统恢复正常运行</t>
  </si>
  <si>
    <t>分析检测恢复单边</t>
  </si>
  <si>
    <t>园区收集管网阀门更换，来水量减少</t>
  </si>
  <si>
    <t>园区收集管网阀门更换完毕，来水量恢复</t>
  </si>
  <si>
    <t>生化B系统CBR出口筛网清洗，二沉池B中心集泥筒补漏点，生化池B系统停止进水</t>
  </si>
  <si>
    <t>生化B系统恢复进水</t>
  </si>
  <si>
    <t>启动臭氧投加装置</t>
  </si>
  <si>
    <t>臭氧投加30kg/h</t>
  </si>
  <si>
    <t>TOC仪器维修完毕，恢复使用</t>
  </si>
  <si>
    <t>TOC仪器异常</t>
  </si>
  <si>
    <t>停止活性炭投加</t>
  </si>
  <si>
    <t>联合污水厂检修，限制排水</t>
  </si>
  <si>
    <t>恢复排水</t>
  </si>
  <si>
    <t>活性炭装置故障检修</t>
  </si>
  <si>
    <t>5.5.</t>
  </si>
  <si>
    <t>联合污水厂管线施工，停止进水</t>
  </si>
  <si>
    <t>恢复进水</t>
  </si>
  <si>
    <t>处理出水排海</t>
  </si>
  <si>
    <t>平台TOC=11.51</t>
  </si>
  <si>
    <t>平台TOC=12.32</t>
  </si>
  <si>
    <t>平台TOC=11.65</t>
  </si>
  <si>
    <t>平台TOC=10.70</t>
  </si>
  <si>
    <t>平台TOC=12.95</t>
  </si>
  <si>
    <t>平台TOC=12.11</t>
  </si>
  <si>
    <t>平台TOC=13.25</t>
  </si>
  <si>
    <t>平台TOC=14.81</t>
  </si>
  <si>
    <t>平台TOC=11.95</t>
  </si>
  <si>
    <t>平台TOC=13.18</t>
  </si>
  <si>
    <t>平台TOC=12.27</t>
  </si>
  <si>
    <t>平台TOC=11.44</t>
  </si>
  <si>
    <t>平台TOC=12.51</t>
  </si>
  <si>
    <t>平台TOC=11.74</t>
  </si>
  <si>
    <t>平台TOC=11.40</t>
  </si>
  <si>
    <t>平台TOC=12.78</t>
  </si>
  <si>
    <t>平台TOC=11.83</t>
  </si>
  <si>
    <t>平台TOC=12.05</t>
  </si>
  <si>
    <t>平台TOC=12.85</t>
  </si>
  <si>
    <t>平台TOC=12.34</t>
  </si>
  <si>
    <t>平台TOC=12.56</t>
  </si>
  <si>
    <t>平台TOC=10.97</t>
  </si>
  <si>
    <t>平台TOC=10.44</t>
  </si>
  <si>
    <t>平台TOC=10.51</t>
  </si>
  <si>
    <t>平台TOC=11.57</t>
  </si>
  <si>
    <t>平台TOC=11.36</t>
  </si>
  <si>
    <t>平台TOC=11.42</t>
  </si>
  <si>
    <t>平台TOC=10.98</t>
  </si>
  <si>
    <t>平台TOC=9.64</t>
  </si>
  <si>
    <t>平台TOC=9.19</t>
  </si>
  <si>
    <t>平台TOC=9.85</t>
  </si>
  <si>
    <t>平台TOC=10.94</t>
  </si>
  <si>
    <t>平台TOC=9.83</t>
  </si>
  <si>
    <t>平台TOC=10.72</t>
  </si>
  <si>
    <t>平台TOC=10.82</t>
  </si>
  <si>
    <t>平台TOC=10.90</t>
  </si>
  <si>
    <t>平台TOC=11.04</t>
  </si>
  <si>
    <t>平台TOC=11.18</t>
  </si>
  <si>
    <t>平台TOC=12.01</t>
  </si>
  <si>
    <t>平台TOC=12.48</t>
  </si>
  <si>
    <t>平台网站维护</t>
  </si>
  <si>
    <t>平台TOC=11.97</t>
  </si>
  <si>
    <t>平台TOC=12.08</t>
  </si>
  <si>
    <t>平台TOC=11.92</t>
  </si>
  <si>
    <t>平台TOC=11.32</t>
  </si>
  <si>
    <t>平台TOC=10.17</t>
  </si>
  <si>
    <t>平台TOC=10.38</t>
  </si>
  <si>
    <t>平台TOC=10.18</t>
  </si>
  <si>
    <t>平台TOC=11.47</t>
  </si>
  <si>
    <t>平台TOC=11.20</t>
  </si>
  <si>
    <t>平台TOC=11.10</t>
  </si>
  <si>
    <t>平台TOC=10.30</t>
  </si>
  <si>
    <t>平台TOC=11.25</t>
  </si>
  <si>
    <t>平台TOC=10.48</t>
  </si>
  <si>
    <t>后置CBR筛网清洗，高密池出水超越排放</t>
  </si>
  <si>
    <t>后置CBR筛网清洗完成，停止高密池出水超越排放</t>
  </si>
  <si>
    <t>DO和温度未测</t>
  </si>
  <si>
    <t>TOC仪器维修</t>
  </si>
  <si>
    <t>TOC检修完成</t>
  </si>
  <si>
    <t>TOC仪器维修完成</t>
  </si>
  <si>
    <t>更换活性炭厂家</t>
  </si>
  <si>
    <t>PAC进行优化</t>
  </si>
  <si>
    <t>生化池监测AB系统交替进行化验，2号泵站维保生活污水来水量减少</t>
  </si>
  <si>
    <t>2号泵站维修完成，园区生活污水来水量恢复</t>
  </si>
  <si>
    <t>湿污泥转运处置</t>
  </si>
  <si>
    <t>高密超越排放，臭氧池清理</t>
  </si>
  <si>
    <t>高密切换至臭氧池，恢复臭氧系统</t>
  </si>
  <si>
    <t>生化A系统停进水，前置CBR滤网破损，填料泄漏，清洗及维修滤网，臭氧系统停运</t>
  </si>
  <si>
    <t>生化系统恢复进水</t>
  </si>
  <si>
    <t>配合AI工作，每日各工艺段数据均进行分析</t>
  </si>
  <si>
    <t>博瑞德港区厌氧运行数据</t>
  </si>
  <si>
    <t>沼气</t>
  </si>
  <si>
    <t>厌氧单元</t>
  </si>
  <si>
    <t>RA+RB</t>
  </si>
  <si>
    <t>(Nm3/kgCODr)</t>
  </si>
  <si>
    <t>(kg/m3.d)</t>
  </si>
  <si>
    <t>≤200</t>
  </si>
  <si>
    <t>≤500</t>
  </si>
  <si>
    <t>≤70</t>
  </si>
  <si>
    <t>≤35</t>
  </si>
  <si>
    <t>≤8</t>
  </si>
  <si>
    <t>≤120</t>
  </si>
  <si>
    <r>
      <rPr>
        <sz val="8"/>
        <rFont val="Arial"/>
        <family val="2"/>
        <charset val="1"/>
      </rPr>
      <t>0.4</t>
    </r>
    <r>
      <rPr>
        <sz val="8"/>
        <rFont val="宋体"/>
        <family val="3"/>
        <charset val="134"/>
      </rPr>
      <t>～</t>
    </r>
    <r>
      <rPr>
        <sz val="8"/>
        <rFont val="Arial"/>
        <family val="2"/>
        <charset val="1"/>
      </rPr>
      <t>0.5</t>
    </r>
  </si>
  <si>
    <t>厌氧池A</t>
  </si>
  <si>
    <t>厌氧池B</t>
  </si>
  <si>
    <t>NH3-N</t>
  </si>
  <si>
    <t>PO43-P</t>
  </si>
  <si>
    <t>6～8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</si>
</sst>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76" formatCode="_ * #,##0.00_ ;_ * \-#,##0.00_ ;_ * \-??_ ;_ @_ "/>
    <numFmt numFmtId="177" formatCode="#,##0_);[Red]\(#,##0\)"/>
    <numFmt numFmtId="178" formatCode="0_ "/>
    <numFmt numFmtId="179" formatCode="#,##0_ "/>
    <numFmt numFmtId="180" formatCode="0.0_);[Red]\(0.0\)"/>
    <numFmt numFmtId="181" formatCode="0.00_);[Red]\(0.00\)"/>
    <numFmt numFmtId="182" formatCode="0_);[Red]\(0\)"/>
    <numFmt numFmtId="183" formatCode="#,##0.0_ "/>
    <numFmt numFmtId="184" formatCode="0.0%"/>
    <numFmt numFmtId="185" formatCode="0.0_ "/>
    <numFmt numFmtId="186" formatCode="0.00_ "/>
    <numFmt numFmtId="187" formatCode="#,##0_);\(#,##0\)"/>
    <numFmt numFmtId="188" formatCode="yy/m/d;@"/>
    <numFmt numFmtId="189" formatCode="#,##0.00_);[Red]\(#,##0.00\)"/>
    <numFmt numFmtId="190" formatCode="#,##0.0_);[Red]\(#,##0.0\)"/>
    <numFmt numFmtId="191" formatCode="#,##0.00_ "/>
  </numFmts>
  <fonts count="40" x14ac:knownFonts="1">
    <font>
      <sz val="12"/>
      <name val="宋体"/>
      <charset val="134"/>
    </font>
    <font>
      <sz val="8"/>
      <name val="Arial"/>
      <family val="2"/>
      <charset val="1"/>
    </font>
    <font>
      <sz val="7.5"/>
      <name val="Arial"/>
      <family val="2"/>
      <charset val="1"/>
    </font>
    <font>
      <sz val="8"/>
      <color rgb="FF000000"/>
      <name val="Arial"/>
      <family val="2"/>
      <charset val="1"/>
    </font>
    <font>
      <b/>
      <sz val="16"/>
      <name val="宋体"/>
      <family val="3"/>
      <charset val="134"/>
    </font>
    <font>
      <b/>
      <sz val="16"/>
      <name val="Arial"/>
      <family val="2"/>
      <charset val="1"/>
    </font>
    <font>
      <b/>
      <sz val="16"/>
      <color rgb="FF000000"/>
      <name val="Arial"/>
      <family val="2"/>
      <charset val="1"/>
    </font>
    <font>
      <sz val="16"/>
      <name val="Arial"/>
      <family val="2"/>
      <charset val="1"/>
    </font>
    <font>
      <b/>
      <sz val="8"/>
      <name val="宋体"/>
      <family val="3"/>
      <charset val="134"/>
    </font>
    <font>
      <b/>
      <sz val="8"/>
      <name val="Arial"/>
      <family val="2"/>
      <charset val="1"/>
    </font>
    <font>
      <b/>
      <sz val="8"/>
      <name val="宋体"/>
      <family val="2"/>
      <charset val="134"/>
    </font>
    <font>
      <b/>
      <sz val="8"/>
      <name val="宋体"/>
      <charset val="134"/>
    </font>
    <font>
      <b/>
      <sz val="8"/>
      <color rgb="FF000000"/>
      <name val="宋体"/>
      <family val="3"/>
      <charset val="134"/>
    </font>
    <font>
      <b/>
      <sz val="8"/>
      <color rgb="FF000000"/>
      <name val="Arial"/>
      <family val="2"/>
      <charset val="1"/>
    </font>
    <font>
      <b/>
      <sz val="8"/>
      <name val="微软雅黑"/>
      <family val="2"/>
      <charset val="134"/>
    </font>
    <font>
      <sz val="12"/>
      <name val="Arial"/>
      <family val="2"/>
      <charset val="1"/>
    </font>
    <font>
      <b/>
      <sz val="8"/>
      <color rgb="FFFF0000"/>
      <name val="Arial"/>
      <family val="2"/>
      <charset val="1"/>
    </font>
    <font>
      <b/>
      <vertAlign val="subscript"/>
      <sz val="8"/>
      <name val="Arial"/>
      <family val="2"/>
      <charset val="1"/>
    </font>
    <font>
      <b/>
      <vertAlign val="superscript"/>
      <sz val="8"/>
      <name val="Arial"/>
      <family val="2"/>
      <charset val="1"/>
    </font>
    <font>
      <b/>
      <sz val="8"/>
      <name val="Arial"/>
      <family val="2"/>
      <charset val="134"/>
    </font>
    <font>
      <b/>
      <vertAlign val="subscript"/>
      <sz val="8"/>
      <color rgb="FFFF0000"/>
      <name val="Arial"/>
      <family val="2"/>
      <charset val="1"/>
    </font>
    <font>
      <b/>
      <sz val="8"/>
      <color rgb="FFFF0000"/>
      <name val="宋体"/>
      <charset val="134"/>
    </font>
    <font>
      <b/>
      <vertAlign val="subscript"/>
      <sz val="8"/>
      <name val="宋体"/>
      <family val="3"/>
      <charset val="134"/>
    </font>
    <font>
      <b/>
      <sz val="7.5"/>
      <name val="Arial"/>
      <family val="2"/>
      <charset val="1"/>
    </font>
    <font>
      <b/>
      <vertAlign val="superscript"/>
      <sz val="7.5"/>
      <name val="Arial"/>
      <family val="2"/>
      <charset val="1"/>
    </font>
    <font>
      <b/>
      <sz val="7.5"/>
      <color rgb="FFFF0000"/>
      <name val="Arial"/>
      <family val="2"/>
      <charset val="1"/>
    </font>
    <font>
      <b/>
      <sz val="7.5"/>
      <name val="宋体"/>
      <family val="3"/>
      <charset val="134"/>
    </font>
    <font>
      <b/>
      <sz val="7.5"/>
      <name val="宋体"/>
      <charset val="134"/>
    </font>
    <font>
      <b/>
      <sz val="7.5"/>
      <color rgb="FFFF0000"/>
      <name val="宋体"/>
      <family val="3"/>
      <charset val="134"/>
    </font>
    <font>
      <b/>
      <sz val="7.5"/>
      <color rgb="FFFF0000"/>
      <name val="宋体"/>
      <charset val="134"/>
    </font>
    <font>
      <b/>
      <sz val="7.5"/>
      <color rgb="FF000000"/>
      <name val="Arial"/>
      <family val="2"/>
      <charset val="1"/>
    </font>
    <font>
      <sz val="8"/>
      <name val="宋体"/>
      <family val="3"/>
      <charset val="134"/>
    </font>
    <font>
      <sz val="8"/>
      <color rgb="FFFF0000"/>
      <name val="宋体"/>
      <family val="3"/>
      <charset val="134"/>
    </font>
    <font>
      <sz val="8"/>
      <color rgb="FFFF0000"/>
      <name val="Arial"/>
      <family val="2"/>
      <charset val="1"/>
    </font>
    <font>
      <sz val="8"/>
      <color rgb="FF000000"/>
      <name val="宋体"/>
      <family val="3"/>
      <charset val="134"/>
    </font>
    <font>
      <sz val="11"/>
      <name val="Arial"/>
      <family val="2"/>
      <charset val="1"/>
    </font>
    <font>
      <vertAlign val="superscript"/>
      <sz val="8"/>
      <name val="宋体"/>
      <family val="3"/>
      <charset val="134"/>
    </font>
    <font>
      <b/>
      <sz val="12"/>
      <name val="宋体"/>
      <family val="3"/>
      <charset val="134"/>
    </font>
    <font>
      <sz val="12"/>
      <name val="宋体"/>
      <charset val="134"/>
    </font>
    <font>
      <sz val="9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DBEEF4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AC090"/>
        <bgColor rgb="FFFCD5B5"/>
      </patternFill>
    </fill>
    <fill>
      <patternFill patternType="solid">
        <fgColor rgb="FFDBEEF4"/>
        <bgColor rgb="FFCCFFFF"/>
      </patternFill>
    </fill>
    <fill>
      <patternFill patternType="solid">
        <fgColor rgb="FFFCD5B5"/>
        <bgColor rgb="FFFAC090"/>
      </patternFill>
    </fill>
    <fill>
      <patternFill patternType="solid">
        <fgColor rgb="FF4F81BD"/>
        <bgColor rgb="FF808080"/>
      </patternFill>
    </fill>
  </fills>
  <borders count="21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/>
    <xf numFmtId="176" fontId="38" fillId="0" borderId="0" applyBorder="0" applyProtection="0"/>
    <xf numFmtId="9" fontId="38" fillId="0" borderId="0" applyBorder="0" applyProtection="0"/>
    <xf numFmtId="9" fontId="38" fillId="0" borderId="0" applyBorder="0" applyProtection="0"/>
  </cellStyleXfs>
  <cellXfs count="763">
    <xf numFmtId="0" fontId="0" fillId="0" borderId="0" xfId="0"/>
    <xf numFmtId="0" fontId="1" fillId="0" borderId="0" xfId="0" applyFont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177" fontId="1" fillId="2" borderId="0" xfId="0" applyNumberFormat="1" applyFont="1" applyFill="1" applyAlignment="1">
      <alignment horizontal="right" vertical="center"/>
    </xf>
    <xf numFmtId="9" fontId="1" fillId="2" borderId="0" xfId="0" applyNumberFormat="1" applyFont="1" applyFill="1" applyAlignment="1">
      <alignment horizontal="right" vertical="center"/>
    </xf>
    <xf numFmtId="9" fontId="1" fillId="2" borderId="0" xfId="0" applyNumberFormat="1" applyFont="1" applyFill="1" applyAlignment="1">
      <alignment horizontal="center" vertical="center"/>
    </xf>
    <xf numFmtId="179" fontId="0" fillId="3" borderId="0" xfId="0" applyNumberFormat="1" applyFill="1"/>
    <xf numFmtId="3" fontId="2" fillId="3" borderId="0" xfId="0" applyNumberFormat="1" applyFont="1" applyFill="1" applyAlignment="1">
      <alignment horizontal="right" vertical="center"/>
    </xf>
    <xf numFmtId="177" fontId="2" fillId="3" borderId="0" xfId="0" applyNumberFormat="1" applyFont="1" applyFill="1" applyAlignment="1">
      <alignment horizontal="right" vertical="center"/>
    </xf>
    <xf numFmtId="179" fontId="2" fillId="3" borderId="0" xfId="0" applyNumberFormat="1" applyFont="1" applyFill="1" applyAlignment="1">
      <alignment horizontal="right" vertical="center"/>
    </xf>
    <xf numFmtId="177" fontId="1" fillId="3" borderId="0" xfId="0" applyNumberFormat="1" applyFont="1" applyFill="1" applyAlignment="1">
      <alignment horizontal="right" vertical="center"/>
    </xf>
    <xf numFmtId="9" fontId="1" fillId="3" borderId="0" xfId="0" applyNumberFormat="1" applyFont="1" applyFill="1" applyAlignment="1">
      <alignment horizontal="right" vertical="center"/>
    </xf>
    <xf numFmtId="3" fontId="2" fillId="3" borderId="0" xfId="0" applyNumberFormat="1" applyFont="1" applyFill="1" applyAlignment="1">
      <alignment horizontal="center" vertical="center"/>
    </xf>
    <xf numFmtId="0" fontId="0" fillId="3" borderId="0" xfId="0" applyFill="1"/>
    <xf numFmtId="3" fontId="0" fillId="3" borderId="0" xfId="0" applyNumberFormat="1" applyFill="1"/>
    <xf numFmtId="9" fontId="0" fillId="3" borderId="0" xfId="0" applyNumberFormat="1" applyFill="1"/>
    <xf numFmtId="3" fontId="1" fillId="4" borderId="0" xfId="0" applyNumberFormat="1" applyFont="1" applyFill="1" applyAlignment="1">
      <alignment horizontal="right" vertical="center"/>
    </xf>
    <xf numFmtId="180" fontId="1" fillId="4" borderId="0" xfId="0" applyNumberFormat="1" applyFont="1" applyFill="1" applyAlignment="1">
      <alignment horizontal="right" vertical="center"/>
    </xf>
    <xf numFmtId="181" fontId="1" fillId="4" borderId="0" xfId="0" applyNumberFormat="1" applyFont="1" applyFill="1" applyAlignment="1">
      <alignment horizontal="right" vertical="center"/>
    </xf>
    <xf numFmtId="178" fontId="1" fillId="4" borderId="0" xfId="0" applyNumberFormat="1" applyFont="1" applyFill="1" applyAlignment="1">
      <alignment horizontal="right" vertical="center"/>
    </xf>
    <xf numFmtId="177" fontId="1" fillId="4" borderId="0" xfId="0" applyNumberFormat="1" applyFont="1" applyFill="1" applyAlignment="1">
      <alignment horizontal="right" vertical="center"/>
    </xf>
    <xf numFmtId="182" fontId="1" fillId="4" borderId="0" xfId="0" applyNumberFormat="1" applyFont="1" applyFill="1" applyAlignment="1">
      <alignment horizontal="right" vertical="center"/>
    </xf>
    <xf numFmtId="9" fontId="1" fillId="4" borderId="0" xfId="0" applyNumberFormat="1" applyFont="1" applyFill="1" applyAlignment="1">
      <alignment horizontal="right" vertical="center"/>
    </xf>
    <xf numFmtId="181" fontId="1" fillId="3" borderId="0" xfId="0" applyNumberFormat="1" applyFont="1" applyFill="1" applyAlignment="1">
      <alignment horizontal="right" vertical="center"/>
    </xf>
    <xf numFmtId="182" fontId="1" fillId="3" borderId="0" xfId="0" applyNumberFormat="1" applyFont="1" applyFill="1" applyAlignment="1">
      <alignment horizontal="right" vertical="center"/>
    </xf>
    <xf numFmtId="180" fontId="1" fillId="3" borderId="0" xfId="0" applyNumberFormat="1" applyFont="1" applyFill="1" applyAlignment="1">
      <alignment horizontal="right" vertical="center"/>
    </xf>
    <xf numFmtId="179" fontId="1" fillId="4" borderId="0" xfId="0" applyNumberFormat="1" applyFont="1" applyFill="1" applyAlignment="1">
      <alignment horizontal="right" vertical="center"/>
    </xf>
    <xf numFmtId="179" fontId="1" fillId="3" borderId="0" xfId="0" applyNumberFormat="1" applyFont="1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183" fontId="1" fillId="4" borderId="0" xfId="0" applyNumberFormat="1" applyFont="1" applyFill="1" applyAlignment="1">
      <alignment horizontal="right" vertical="center"/>
    </xf>
    <xf numFmtId="179" fontId="3" fillId="4" borderId="0" xfId="0" applyNumberFormat="1" applyFont="1" applyFill="1" applyAlignment="1">
      <alignment horizontal="right" vertical="center"/>
    </xf>
    <xf numFmtId="179" fontId="3" fillId="3" borderId="0" xfId="0" applyNumberFormat="1" applyFont="1" applyFill="1" applyAlignment="1">
      <alignment horizontal="right" vertical="center"/>
    </xf>
    <xf numFmtId="9" fontId="3" fillId="4" borderId="0" xfId="0" applyNumberFormat="1" applyFont="1" applyFill="1" applyAlignment="1">
      <alignment horizontal="right" vertical="center"/>
    </xf>
    <xf numFmtId="178" fontId="1" fillId="3" borderId="0" xfId="0" applyNumberFormat="1" applyFont="1" applyFill="1" applyAlignment="1">
      <alignment horizontal="right" vertical="center"/>
    </xf>
    <xf numFmtId="3" fontId="1" fillId="3" borderId="0" xfId="0" applyNumberFormat="1" applyFont="1" applyFill="1" applyAlignment="1">
      <alignment horizontal="right" vertical="center"/>
    </xf>
    <xf numFmtId="3" fontId="1" fillId="2" borderId="0" xfId="0" applyNumberFormat="1" applyFont="1" applyFill="1" applyAlignment="1">
      <alignment horizontal="right" vertical="center"/>
    </xf>
    <xf numFmtId="181" fontId="1" fillId="2" borderId="0" xfId="0" applyNumberFormat="1" applyFont="1" applyFill="1" applyAlignment="1">
      <alignment horizontal="right" vertical="center"/>
    </xf>
    <xf numFmtId="184" fontId="1" fillId="3" borderId="0" xfId="0" applyNumberFormat="1" applyFont="1" applyFill="1" applyAlignment="1">
      <alignment horizontal="right" vertical="center"/>
    </xf>
    <xf numFmtId="183" fontId="1" fillId="0" borderId="0" xfId="0" applyNumberFormat="1" applyFont="1" applyAlignment="1">
      <alignment horizontal="right" vertical="center"/>
    </xf>
    <xf numFmtId="9" fontId="1" fillId="0" borderId="0" xfId="0" applyNumberFormat="1" applyFont="1" applyAlignment="1">
      <alignment horizontal="right" vertical="center"/>
    </xf>
    <xf numFmtId="185" fontId="3" fillId="0" borderId="0" xfId="0" applyNumberFormat="1" applyFont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185" fontId="1" fillId="0" borderId="0" xfId="0" applyNumberFormat="1" applyFont="1" applyAlignment="1">
      <alignment horizontal="right" vertical="center"/>
    </xf>
    <xf numFmtId="180" fontId="1" fillId="0" borderId="0" xfId="0" applyNumberFormat="1" applyFont="1" applyAlignment="1">
      <alignment horizontal="right" vertical="center"/>
    </xf>
    <xf numFmtId="178" fontId="1" fillId="0" borderId="0" xfId="0" applyNumberFormat="1" applyFont="1" applyAlignment="1">
      <alignment horizontal="right" vertical="center"/>
    </xf>
    <xf numFmtId="186" fontId="1" fillId="0" borderId="0" xfId="0" applyNumberFormat="1" applyFont="1" applyAlignment="1">
      <alignment horizontal="right" vertical="center"/>
    </xf>
    <xf numFmtId="182" fontId="1" fillId="0" borderId="0" xfId="0" applyNumberFormat="1" applyFont="1" applyAlignment="1">
      <alignment horizontal="right" vertical="center"/>
    </xf>
    <xf numFmtId="181" fontId="1" fillId="0" borderId="0" xfId="0" applyNumberFormat="1" applyFont="1" applyAlignment="1">
      <alignment horizontal="right" vertical="center"/>
    </xf>
    <xf numFmtId="182" fontId="1" fillId="5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right" vertical="center"/>
    </xf>
    <xf numFmtId="0" fontId="0" fillId="0" borderId="0" xfId="0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8" fontId="5" fillId="0" borderId="0" xfId="0" applyNumberFormat="1" applyFont="1" applyAlignment="1">
      <alignment vertical="center"/>
    </xf>
    <xf numFmtId="0" fontId="5" fillId="3" borderId="0" xfId="0" applyFont="1" applyFill="1" applyAlignment="1">
      <alignment vertical="center"/>
    </xf>
    <xf numFmtId="177" fontId="5" fillId="3" borderId="0" xfId="0" applyNumberFormat="1" applyFont="1" applyFill="1" applyAlignment="1">
      <alignment vertical="center"/>
    </xf>
    <xf numFmtId="181" fontId="5" fillId="3" borderId="0" xfId="0" applyNumberFormat="1" applyFont="1" applyFill="1" applyAlignment="1">
      <alignment vertical="center"/>
    </xf>
    <xf numFmtId="182" fontId="5" fillId="3" borderId="0" xfId="0" applyNumberFormat="1" applyFont="1" applyFill="1" applyAlignment="1">
      <alignment vertical="center"/>
    </xf>
    <xf numFmtId="180" fontId="5" fillId="3" borderId="0" xfId="0" applyNumberFormat="1" applyFont="1" applyFill="1" applyAlignment="1">
      <alignment vertical="center"/>
    </xf>
    <xf numFmtId="179" fontId="5" fillId="0" borderId="0" xfId="0" applyNumberFormat="1" applyFont="1" applyAlignment="1">
      <alignment vertical="center"/>
    </xf>
    <xf numFmtId="179" fontId="5" fillId="3" borderId="0" xfId="0" applyNumberFormat="1" applyFont="1" applyFill="1" applyAlignment="1">
      <alignment vertical="center"/>
    </xf>
    <xf numFmtId="183" fontId="5" fillId="0" borderId="0" xfId="0" applyNumberFormat="1" applyFont="1" applyAlignment="1">
      <alignment vertical="center"/>
    </xf>
    <xf numFmtId="9" fontId="5" fillId="0" borderId="0" xfId="0" applyNumberFormat="1" applyFont="1" applyAlignment="1">
      <alignment vertical="center"/>
    </xf>
    <xf numFmtId="179" fontId="6" fillId="0" borderId="0" xfId="0" applyNumberFormat="1" applyFont="1" applyAlignment="1">
      <alignment vertical="center"/>
    </xf>
    <xf numFmtId="179" fontId="6" fillId="3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178" fontId="5" fillId="3" borderId="0" xfId="0" applyNumberFormat="1" applyFont="1" applyFill="1" applyAlignment="1">
      <alignment vertical="center"/>
    </xf>
    <xf numFmtId="184" fontId="5" fillId="3" borderId="0" xfId="0" applyNumberFormat="1" applyFont="1" applyFill="1" applyAlignment="1">
      <alignment vertical="center"/>
    </xf>
    <xf numFmtId="185" fontId="6" fillId="0" borderId="0" xfId="0" applyNumberFormat="1" applyFont="1" applyAlignment="1">
      <alignment vertical="center"/>
    </xf>
    <xf numFmtId="185" fontId="5" fillId="0" borderId="0" xfId="0" applyNumberFormat="1" applyFont="1" applyAlignment="1">
      <alignment vertical="center"/>
    </xf>
    <xf numFmtId="186" fontId="5" fillId="0" borderId="0" xfId="0" applyNumberFormat="1" applyFont="1" applyAlignment="1">
      <alignment vertical="center"/>
    </xf>
    <xf numFmtId="0" fontId="5" fillId="5" borderId="0" xfId="0" applyFont="1" applyFill="1" applyAlignment="1">
      <alignment vertical="center"/>
    </xf>
    <xf numFmtId="0" fontId="7" fillId="0" borderId="0" xfId="0" applyFont="1" applyAlignment="1">
      <alignment vertical="center" wrapText="1"/>
    </xf>
    <xf numFmtId="0" fontId="5" fillId="0" borderId="1" xfId="0" applyFont="1" applyBorder="1" applyAlignment="1">
      <alignment vertical="center"/>
    </xf>
    <xf numFmtId="178" fontId="5" fillId="0" borderId="1" xfId="0" applyNumberFormat="1" applyFont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177" fontId="5" fillId="3" borderId="1" xfId="0" applyNumberFormat="1" applyFont="1" applyFill="1" applyBorder="1" applyAlignment="1">
      <alignment vertical="center"/>
    </xf>
    <xf numFmtId="181" fontId="5" fillId="3" borderId="1" xfId="0" applyNumberFormat="1" applyFont="1" applyFill="1" applyBorder="1" applyAlignment="1">
      <alignment vertical="center"/>
    </xf>
    <xf numFmtId="182" fontId="5" fillId="3" borderId="1" xfId="0" applyNumberFormat="1" applyFont="1" applyFill="1" applyBorder="1" applyAlignment="1">
      <alignment vertical="center"/>
    </xf>
    <xf numFmtId="180" fontId="5" fillId="3" borderId="1" xfId="0" applyNumberFormat="1" applyFont="1" applyFill="1" applyBorder="1" applyAlignment="1">
      <alignment vertical="center"/>
    </xf>
    <xf numFmtId="179" fontId="5" fillId="0" borderId="1" xfId="0" applyNumberFormat="1" applyFont="1" applyBorder="1" applyAlignment="1">
      <alignment vertical="center"/>
    </xf>
    <xf numFmtId="179" fontId="5" fillId="3" borderId="1" xfId="0" applyNumberFormat="1" applyFont="1" applyFill="1" applyBorder="1" applyAlignment="1">
      <alignment vertical="center"/>
    </xf>
    <xf numFmtId="183" fontId="5" fillId="0" borderId="1" xfId="0" applyNumberFormat="1" applyFont="1" applyBorder="1" applyAlignment="1">
      <alignment vertical="center"/>
    </xf>
    <xf numFmtId="9" fontId="5" fillId="0" borderId="1" xfId="0" applyNumberFormat="1" applyFont="1" applyBorder="1" applyAlignment="1">
      <alignment vertical="center"/>
    </xf>
    <xf numFmtId="179" fontId="6" fillId="0" borderId="1" xfId="0" applyNumberFormat="1" applyFont="1" applyBorder="1" applyAlignment="1">
      <alignment vertical="center"/>
    </xf>
    <xf numFmtId="179" fontId="6" fillId="3" borderId="1" xfId="0" applyNumberFormat="1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78" fontId="5" fillId="3" borderId="1" xfId="0" applyNumberFormat="1" applyFont="1" applyFill="1" applyBorder="1" applyAlignment="1">
      <alignment vertical="center"/>
    </xf>
    <xf numFmtId="184" fontId="5" fillId="3" borderId="1" xfId="0" applyNumberFormat="1" applyFont="1" applyFill="1" applyBorder="1" applyAlignment="1">
      <alignment vertical="center"/>
    </xf>
    <xf numFmtId="185" fontId="6" fillId="0" borderId="1" xfId="0" applyNumberFormat="1" applyFont="1" applyBorder="1" applyAlignment="1">
      <alignment vertical="center"/>
    </xf>
    <xf numFmtId="185" fontId="5" fillId="0" borderId="1" xfId="0" applyNumberFormat="1" applyFont="1" applyBorder="1" applyAlignment="1">
      <alignment vertical="center"/>
    </xf>
    <xf numFmtId="186" fontId="5" fillId="0" borderId="1" xfId="0" applyNumberFormat="1" applyFont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179" fontId="8" fillId="3" borderId="4" xfId="0" applyNumberFormat="1" applyFont="1" applyFill="1" applyBorder="1" applyAlignment="1">
      <alignment vertical="center" wrapText="1"/>
    </xf>
    <xf numFmtId="0" fontId="8" fillId="3" borderId="4" xfId="0" applyFont="1" applyFill="1" applyBorder="1" applyAlignment="1">
      <alignment vertical="center" wrapText="1"/>
    </xf>
    <xf numFmtId="0" fontId="8" fillId="3" borderId="5" xfId="0" applyFont="1" applyFill="1" applyBorder="1" applyAlignment="1">
      <alignment vertical="center" wrapText="1"/>
    </xf>
    <xf numFmtId="179" fontId="8" fillId="3" borderId="6" xfId="0" applyNumberFormat="1" applyFont="1" applyFill="1" applyBorder="1" applyAlignment="1">
      <alignment vertical="center"/>
    </xf>
    <xf numFmtId="0" fontId="9" fillId="3" borderId="6" xfId="0" applyFont="1" applyFill="1" applyBorder="1" applyAlignment="1">
      <alignment vertical="center"/>
    </xf>
    <xf numFmtId="178" fontId="9" fillId="3" borderId="6" xfId="0" applyNumberFormat="1" applyFont="1" applyFill="1" applyBorder="1" applyAlignment="1">
      <alignment vertical="center"/>
    </xf>
    <xf numFmtId="179" fontId="8" fillId="3" borderId="3" xfId="0" applyNumberFormat="1" applyFont="1" applyFill="1" applyBorder="1" applyAlignment="1">
      <alignment vertical="center"/>
    </xf>
    <xf numFmtId="9" fontId="8" fillId="3" borderId="4" xfId="0" applyNumberFormat="1" applyFont="1" applyFill="1" applyBorder="1" applyAlignment="1">
      <alignment vertical="center"/>
    </xf>
    <xf numFmtId="179" fontId="8" fillId="3" borderId="4" xfId="0" applyNumberFormat="1" applyFont="1" applyFill="1" applyBorder="1" applyAlignment="1">
      <alignment vertical="center"/>
    </xf>
    <xf numFmtId="178" fontId="8" fillId="3" borderId="6" xfId="0" applyNumberFormat="1" applyFont="1" applyFill="1" applyBorder="1" applyAlignment="1">
      <alignment vertical="center"/>
    </xf>
    <xf numFmtId="186" fontId="9" fillId="3" borderId="6" xfId="0" applyNumberFormat="1" applyFont="1" applyFill="1" applyBorder="1" applyAlignment="1">
      <alignment vertical="center"/>
    </xf>
    <xf numFmtId="179" fontId="8" fillId="3" borderId="6" xfId="0" applyNumberFormat="1" applyFont="1" applyFill="1" applyBorder="1" applyAlignment="1">
      <alignment horizontal="center" vertical="center"/>
    </xf>
    <xf numFmtId="186" fontId="8" fillId="3" borderId="6" xfId="0" applyNumberFormat="1" applyFont="1" applyFill="1" applyBorder="1" applyAlignment="1">
      <alignment vertical="center"/>
    </xf>
    <xf numFmtId="181" fontId="8" fillId="4" borderId="3" xfId="0" applyNumberFormat="1" applyFont="1" applyFill="1" applyBorder="1" applyAlignment="1">
      <alignment vertical="center"/>
    </xf>
    <xf numFmtId="181" fontId="9" fillId="4" borderId="4" xfId="0" applyNumberFormat="1" applyFont="1" applyFill="1" applyBorder="1" applyAlignment="1">
      <alignment vertical="center"/>
    </xf>
    <xf numFmtId="181" fontId="9" fillId="4" borderId="5" xfId="0" applyNumberFormat="1" applyFont="1" applyFill="1" applyBorder="1" applyAlignment="1">
      <alignment vertical="center"/>
    </xf>
    <xf numFmtId="177" fontId="10" fillId="3" borderId="4" xfId="0" applyNumberFormat="1" applyFont="1" applyFill="1" applyBorder="1" applyAlignment="1">
      <alignment vertical="center"/>
    </xf>
    <xf numFmtId="181" fontId="10" fillId="3" borderId="4" xfId="0" applyNumberFormat="1" applyFont="1" applyFill="1" applyBorder="1" applyAlignment="1">
      <alignment vertical="center"/>
    </xf>
    <xf numFmtId="182" fontId="9" fillId="3" borderId="4" xfId="0" applyNumberFormat="1" applyFont="1" applyFill="1" applyBorder="1" applyAlignment="1">
      <alignment vertical="center"/>
    </xf>
    <xf numFmtId="180" fontId="9" fillId="3" borderId="4" xfId="0" applyNumberFormat="1" applyFont="1" applyFill="1" applyBorder="1" applyAlignment="1">
      <alignment vertical="center"/>
    </xf>
    <xf numFmtId="179" fontId="8" fillId="4" borderId="4" xfId="0" applyNumberFormat="1" applyFont="1" applyFill="1" applyBorder="1" applyAlignment="1">
      <alignment vertical="center"/>
    </xf>
    <xf numFmtId="179" fontId="9" fillId="3" borderId="4" xfId="0" applyNumberFormat="1" applyFont="1" applyFill="1" applyBorder="1" applyAlignment="1">
      <alignment vertical="center"/>
    </xf>
    <xf numFmtId="178" fontId="9" fillId="4" borderId="4" xfId="0" applyNumberFormat="1" applyFont="1" applyFill="1" applyBorder="1" applyAlignment="1">
      <alignment vertical="center"/>
    </xf>
    <xf numFmtId="0" fontId="9" fillId="4" borderId="4" xfId="0" applyFont="1" applyFill="1" applyBorder="1" applyAlignment="1">
      <alignment vertical="center"/>
    </xf>
    <xf numFmtId="0" fontId="8" fillId="4" borderId="3" xfId="0" applyFont="1" applyFill="1" applyBorder="1" applyAlignment="1">
      <alignment vertical="center"/>
    </xf>
    <xf numFmtId="183" fontId="9" fillId="4" borderId="4" xfId="0" applyNumberFormat="1" applyFont="1" applyFill="1" applyBorder="1" applyAlignment="1">
      <alignment vertical="center"/>
    </xf>
    <xf numFmtId="9" fontId="9" fillId="4" borderId="4" xfId="0" applyNumberFormat="1" applyFont="1" applyFill="1" applyBorder="1" applyAlignment="1">
      <alignment vertical="center"/>
    </xf>
    <xf numFmtId="178" fontId="9" fillId="4" borderId="3" xfId="0" applyNumberFormat="1" applyFont="1" applyFill="1" applyBorder="1" applyAlignment="1">
      <alignment vertical="center"/>
    </xf>
    <xf numFmtId="0" fontId="9" fillId="4" borderId="5" xfId="0" applyFont="1" applyFill="1" applyBorder="1" applyAlignment="1">
      <alignment vertical="center"/>
    </xf>
    <xf numFmtId="0" fontId="11" fillId="4" borderId="3" xfId="0" applyFont="1" applyFill="1" applyBorder="1" applyAlignment="1">
      <alignment vertical="center"/>
    </xf>
    <xf numFmtId="179" fontId="12" fillId="4" borderId="3" xfId="0" applyNumberFormat="1" applyFont="1" applyFill="1" applyBorder="1" applyAlignment="1">
      <alignment vertical="center"/>
    </xf>
    <xf numFmtId="179" fontId="12" fillId="3" borderId="4" xfId="0" applyNumberFormat="1" applyFont="1" applyFill="1" applyBorder="1" applyAlignment="1">
      <alignment vertical="center"/>
    </xf>
    <xf numFmtId="179" fontId="12" fillId="4" borderId="4" xfId="0" applyNumberFormat="1" applyFont="1" applyFill="1" applyBorder="1" applyAlignment="1">
      <alignment vertical="center"/>
    </xf>
    <xf numFmtId="0" fontId="13" fillId="4" borderId="4" xfId="0" applyFont="1" applyFill="1" applyBorder="1" applyAlignment="1">
      <alignment vertical="center"/>
    </xf>
    <xf numFmtId="0" fontId="13" fillId="4" borderId="3" xfId="0" applyFont="1" applyFill="1" applyBorder="1" applyAlignment="1">
      <alignment vertical="center"/>
    </xf>
    <xf numFmtId="0" fontId="14" fillId="3" borderId="3" xfId="0" applyFont="1" applyFill="1" applyBorder="1" applyAlignment="1">
      <alignment vertical="center"/>
    </xf>
    <xf numFmtId="0" fontId="9" fillId="3" borderId="4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9" fillId="2" borderId="4" xfId="0" applyFont="1" applyFill="1" applyBorder="1" applyAlignment="1">
      <alignment vertical="center"/>
    </xf>
    <xf numFmtId="0" fontId="9" fillId="2" borderId="5" xfId="0" applyFont="1" applyFill="1" applyBorder="1" applyAlignment="1">
      <alignment vertical="center"/>
    </xf>
    <xf numFmtId="184" fontId="9" fillId="3" borderId="4" xfId="0" applyNumberFormat="1" applyFont="1" applyFill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9" fontId="9" fillId="0" borderId="4" xfId="0" applyNumberFormat="1" applyFont="1" applyBorder="1" applyAlignment="1">
      <alignment vertical="center"/>
    </xf>
    <xf numFmtId="185" fontId="12" fillId="0" borderId="3" xfId="0" applyNumberFormat="1" applyFont="1" applyBorder="1" applyAlignment="1">
      <alignment vertical="center"/>
    </xf>
    <xf numFmtId="185" fontId="12" fillId="0" borderId="4" xfId="0" applyNumberFormat="1" applyFont="1" applyBorder="1" applyAlignment="1">
      <alignment vertical="center"/>
    </xf>
    <xf numFmtId="185" fontId="9" fillId="0" borderId="4" xfId="0" applyNumberFormat="1" applyFont="1" applyBorder="1" applyAlignment="1">
      <alignment vertical="center"/>
    </xf>
    <xf numFmtId="178" fontId="9" fillId="0" borderId="4" xfId="0" applyNumberFormat="1" applyFont="1" applyBorder="1" applyAlignment="1">
      <alignment vertical="center"/>
    </xf>
    <xf numFmtId="181" fontId="9" fillId="3" borderId="4" xfId="0" applyNumberFormat="1" applyFont="1" applyFill="1" applyBorder="1" applyAlignment="1">
      <alignment vertical="center"/>
    </xf>
    <xf numFmtId="0" fontId="9" fillId="0" borderId="5" xfId="0" applyFont="1" applyBorder="1" applyAlignment="1">
      <alignment vertical="center"/>
    </xf>
    <xf numFmtId="185" fontId="8" fillId="0" borderId="3" xfId="0" applyNumberFormat="1" applyFont="1" applyBorder="1" applyAlignment="1">
      <alignment vertical="center"/>
    </xf>
    <xf numFmtId="186" fontId="9" fillId="0" borderId="4" xfId="0" applyNumberFormat="1" applyFont="1" applyBorder="1" applyAlignment="1">
      <alignment vertical="center"/>
    </xf>
    <xf numFmtId="182" fontId="8" fillId="0" borderId="3" xfId="0" applyNumberFormat="1" applyFont="1" applyBorder="1" applyAlignment="1">
      <alignment vertical="center"/>
    </xf>
    <xf numFmtId="182" fontId="9" fillId="0" borderId="4" xfId="0" applyNumberFormat="1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9" fillId="5" borderId="4" xfId="0" applyFont="1" applyFill="1" applyBorder="1" applyAlignment="1">
      <alignment vertical="center"/>
    </xf>
    <xf numFmtId="0" fontId="8" fillId="0" borderId="3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177" fontId="9" fillId="0" borderId="9" xfId="0" applyNumberFormat="1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181" fontId="9" fillId="0" borderId="11" xfId="0" applyNumberFormat="1" applyFont="1" applyBorder="1" applyAlignment="1">
      <alignment horizontal="center" vertical="center"/>
    </xf>
    <xf numFmtId="178" fontId="9" fillId="0" borderId="11" xfId="0" applyNumberFormat="1" applyFont="1" applyBorder="1" applyAlignment="1">
      <alignment horizontal="center" vertical="center"/>
    </xf>
    <xf numFmtId="177" fontId="16" fillId="0" borderId="9" xfId="0" applyNumberFormat="1" applyFont="1" applyBorder="1" applyAlignment="1">
      <alignment horizontal="center" vertical="center" wrapText="1"/>
    </xf>
    <xf numFmtId="0" fontId="9" fillId="2" borderId="9" xfId="0" applyFont="1" applyFill="1" applyBorder="1" applyAlignment="1">
      <alignment vertical="center" wrapText="1"/>
    </xf>
    <xf numFmtId="0" fontId="9" fillId="2" borderId="10" xfId="0" applyFont="1" applyFill="1" applyBorder="1" applyAlignment="1">
      <alignment vertical="center" wrapText="1"/>
    </xf>
    <xf numFmtId="177" fontId="9" fillId="0" borderId="11" xfId="0" applyNumberFormat="1" applyFont="1" applyBorder="1" applyAlignment="1">
      <alignment horizontal="center" vertical="center"/>
    </xf>
    <xf numFmtId="180" fontId="9" fillId="0" borderId="9" xfId="0" applyNumberFormat="1" applyFont="1" applyBorder="1" applyAlignment="1">
      <alignment horizontal="center" vertical="center"/>
    </xf>
    <xf numFmtId="180" fontId="9" fillId="0" borderId="11" xfId="0" applyNumberFormat="1" applyFont="1" applyBorder="1" applyAlignment="1">
      <alignment horizontal="center" vertical="center"/>
    </xf>
    <xf numFmtId="180" fontId="11" fillId="0" borderId="9" xfId="0" applyNumberFormat="1" applyFont="1" applyBorder="1" applyAlignment="1">
      <alignment horizontal="center" vertical="center"/>
    </xf>
    <xf numFmtId="179" fontId="8" fillId="3" borderId="9" xfId="0" applyNumberFormat="1" applyFont="1" applyFill="1" applyBorder="1" applyAlignment="1">
      <alignment horizontal="center" vertical="center" wrapText="1"/>
    </xf>
    <xf numFmtId="177" fontId="8" fillId="3" borderId="9" xfId="0" applyNumberFormat="1" applyFont="1" applyFill="1" applyBorder="1" applyAlignment="1">
      <alignment horizontal="right" vertical="center" wrapText="1"/>
    </xf>
    <xf numFmtId="177" fontId="8" fillId="3" borderId="9" xfId="0" applyNumberFormat="1" applyFont="1" applyFill="1" applyBorder="1" applyAlignment="1">
      <alignment horizontal="center" vertical="center" wrapText="1"/>
    </xf>
    <xf numFmtId="181" fontId="9" fillId="3" borderId="11" xfId="0" applyNumberFormat="1" applyFont="1" applyFill="1" applyBorder="1" applyAlignment="1">
      <alignment horizontal="center" vertical="center"/>
    </xf>
    <xf numFmtId="179" fontId="9" fillId="3" borderId="11" xfId="0" applyNumberFormat="1" applyFont="1" applyFill="1" applyBorder="1" applyAlignment="1">
      <alignment horizontal="center" vertical="center"/>
    </xf>
    <xf numFmtId="177" fontId="9" fillId="3" borderId="9" xfId="0" applyNumberFormat="1" applyFont="1" applyFill="1" applyBorder="1" applyAlignment="1">
      <alignment horizontal="center" vertical="center" wrapText="1"/>
    </xf>
    <xf numFmtId="177" fontId="9" fillId="3" borderId="11" xfId="0" applyNumberFormat="1" applyFont="1" applyFill="1" applyBorder="1" applyAlignment="1">
      <alignment horizontal="center" vertical="center"/>
    </xf>
    <xf numFmtId="178" fontId="9" fillId="3" borderId="11" xfId="0" applyNumberFormat="1" applyFont="1" applyFill="1" applyBorder="1" applyAlignment="1">
      <alignment horizontal="center" vertical="center"/>
    </xf>
    <xf numFmtId="181" fontId="9" fillId="3" borderId="11" xfId="0" applyNumberFormat="1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178" fontId="9" fillId="3" borderId="9" xfId="0" applyNumberFormat="1" applyFont="1" applyFill="1" applyBorder="1" applyAlignment="1">
      <alignment vertical="center"/>
    </xf>
    <xf numFmtId="9" fontId="9" fillId="3" borderId="10" xfId="0" applyNumberFormat="1" applyFont="1" applyFill="1" applyBorder="1" applyAlignment="1">
      <alignment vertical="center"/>
    </xf>
    <xf numFmtId="179" fontId="9" fillId="3" borderId="11" xfId="0" applyNumberFormat="1" applyFont="1" applyFill="1" applyBorder="1" applyAlignment="1">
      <alignment vertical="center" wrapText="1"/>
    </xf>
    <xf numFmtId="9" fontId="9" fillId="3" borderId="11" xfId="0" applyNumberFormat="1" applyFont="1" applyFill="1" applyBorder="1" applyAlignment="1">
      <alignment vertical="center" wrapText="1"/>
    </xf>
    <xf numFmtId="186" fontId="9" fillId="3" borderId="11" xfId="0" applyNumberFormat="1" applyFont="1" applyFill="1" applyBorder="1" applyAlignment="1">
      <alignment horizontal="center" vertical="center"/>
    </xf>
    <xf numFmtId="185" fontId="9" fillId="3" borderId="11" xfId="0" applyNumberFormat="1" applyFont="1" applyFill="1" applyBorder="1" applyAlignment="1">
      <alignment horizontal="center" vertical="center"/>
    </xf>
    <xf numFmtId="0" fontId="9" fillId="4" borderId="9" xfId="0" applyFont="1" applyFill="1" applyBorder="1" applyAlignment="1">
      <alignment vertical="center"/>
    </xf>
    <xf numFmtId="0" fontId="9" fillId="4" borderId="10" xfId="0" applyFont="1" applyFill="1" applyBorder="1" applyAlignment="1">
      <alignment vertical="center"/>
    </xf>
    <xf numFmtId="180" fontId="9" fillId="4" borderId="11" xfId="0" applyNumberFormat="1" applyFont="1" applyFill="1" applyBorder="1" applyAlignment="1">
      <alignment horizontal="center" vertical="center"/>
    </xf>
    <xf numFmtId="181" fontId="9" fillId="4" borderId="11" xfId="0" applyNumberFormat="1" applyFont="1" applyFill="1" applyBorder="1" applyAlignment="1">
      <alignment horizontal="center" vertical="center"/>
    </xf>
    <xf numFmtId="178" fontId="9" fillId="4" borderId="11" xfId="0" applyNumberFormat="1" applyFont="1" applyFill="1" applyBorder="1" applyAlignment="1">
      <alignment horizontal="center" vertical="center"/>
    </xf>
    <xf numFmtId="177" fontId="16" fillId="4" borderId="11" xfId="0" applyNumberFormat="1" applyFont="1" applyFill="1" applyBorder="1" applyAlignment="1">
      <alignment horizontal="center" vertical="center"/>
    </xf>
    <xf numFmtId="177" fontId="9" fillId="4" borderId="11" xfId="0" applyNumberFormat="1" applyFont="1" applyFill="1" applyBorder="1" applyAlignment="1">
      <alignment horizontal="center" vertical="center"/>
    </xf>
    <xf numFmtId="180" fontId="9" fillId="4" borderId="9" xfId="0" applyNumberFormat="1" applyFont="1" applyFill="1" applyBorder="1" applyAlignment="1">
      <alignment horizontal="center" vertical="center"/>
    </xf>
    <xf numFmtId="182" fontId="9" fillId="4" borderId="11" xfId="0" applyNumberFormat="1" applyFont="1" applyFill="1" applyBorder="1" applyAlignment="1">
      <alignment horizontal="center" vertical="center"/>
    </xf>
    <xf numFmtId="182" fontId="11" fillId="4" borderId="9" xfId="0" applyNumberFormat="1" applyFont="1" applyFill="1" applyBorder="1" applyAlignment="1">
      <alignment horizontal="center" vertical="center"/>
    </xf>
    <xf numFmtId="181" fontId="9" fillId="4" borderId="9" xfId="0" applyNumberFormat="1" applyFont="1" applyFill="1" applyBorder="1" applyAlignment="1">
      <alignment vertical="center"/>
    </xf>
    <xf numFmtId="0" fontId="1" fillId="4" borderId="10" xfId="0" applyFont="1" applyFill="1" applyBorder="1" applyAlignment="1">
      <alignment vertical="center"/>
    </xf>
    <xf numFmtId="182" fontId="19" fillId="3" borderId="11" xfId="0" applyNumberFormat="1" applyFont="1" applyFill="1" applyBorder="1" applyAlignment="1">
      <alignment horizontal="center" vertical="center"/>
    </xf>
    <xf numFmtId="182" fontId="9" fillId="3" borderId="11" xfId="0" applyNumberFormat="1" applyFont="1" applyFill="1" applyBorder="1" applyAlignment="1">
      <alignment horizontal="center" vertical="center"/>
    </xf>
    <xf numFmtId="180" fontId="9" fillId="3" borderId="9" xfId="0" applyNumberFormat="1" applyFont="1" applyFill="1" applyBorder="1" applyAlignment="1">
      <alignment horizontal="center" vertical="center"/>
    </xf>
    <xf numFmtId="180" fontId="9" fillId="3" borderId="11" xfId="0" applyNumberFormat="1" applyFont="1" applyFill="1" applyBorder="1" applyAlignment="1">
      <alignment horizontal="center" vertical="center"/>
    </xf>
    <xf numFmtId="182" fontId="19" fillId="3" borderId="9" xfId="0" applyNumberFormat="1" applyFont="1" applyFill="1" applyBorder="1" applyAlignment="1">
      <alignment horizontal="center" vertical="center"/>
    </xf>
    <xf numFmtId="179" fontId="9" fillId="4" borderId="9" xfId="0" applyNumberFormat="1" applyFont="1" applyFill="1" applyBorder="1" applyAlignment="1">
      <alignment vertical="center"/>
    </xf>
    <xf numFmtId="179" fontId="10" fillId="3" borderId="12" xfId="0" applyNumberFormat="1" applyFont="1" applyFill="1" applyBorder="1" applyAlignment="1">
      <alignment vertical="center"/>
    </xf>
    <xf numFmtId="179" fontId="9" fillId="4" borderId="10" xfId="0" applyNumberFormat="1" applyFont="1" applyFill="1" applyBorder="1" applyAlignment="1">
      <alignment vertical="center"/>
    </xf>
    <xf numFmtId="181" fontId="16" fillId="4" borderId="11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vertical="center"/>
    </xf>
    <xf numFmtId="182" fontId="9" fillId="4" borderId="11" xfId="0" applyNumberFormat="1" applyFont="1" applyFill="1" applyBorder="1" applyAlignment="1">
      <alignment vertical="center"/>
    </xf>
    <xf numFmtId="183" fontId="16" fillId="4" borderId="11" xfId="0" applyNumberFormat="1" applyFont="1" applyFill="1" applyBorder="1" applyAlignment="1">
      <alignment horizontal="center" vertical="center"/>
    </xf>
    <xf numFmtId="179" fontId="16" fillId="4" borderId="11" xfId="0" applyNumberFormat="1" applyFont="1" applyFill="1" applyBorder="1" applyAlignment="1">
      <alignment horizontal="center" vertical="center"/>
    </xf>
    <xf numFmtId="9" fontId="16" fillId="4" borderId="11" xfId="0" applyNumberFormat="1" applyFont="1" applyFill="1" applyBorder="1" applyAlignment="1">
      <alignment horizontal="center" vertical="center"/>
    </xf>
    <xf numFmtId="178" fontId="16" fillId="4" borderId="11" xfId="0" applyNumberFormat="1" applyFont="1" applyFill="1" applyBorder="1" applyAlignment="1">
      <alignment horizontal="center" vertical="center"/>
    </xf>
    <xf numFmtId="182" fontId="16" fillId="4" borderId="11" xfId="0" applyNumberFormat="1" applyFont="1" applyFill="1" applyBorder="1" applyAlignment="1">
      <alignment horizontal="center" vertical="center"/>
    </xf>
    <xf numFmtId="3" fontId="16" fillId="4" borderId="11" xfId="0" applyNumberFormat="1" applyFont="1" applyFill="1" applyBorder="1" applyAlignment="1">
      <alignment horizontal="center" vertical="center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9" xfId="0" applyNumberFormat="1" applyFont="1" applyFill="1" applyBorder="1" applyAlignment="1">
      <alignment horizontal="center" vertical="center"/>
    </xf>
    <xf numFmtId="0" fontId="16" fillId="4" borderId="11" xfId="0" applyFont="1" applyFill="1" applyBorder="1" applyAlignment="1">
      <alignment horizontal="center" vertical="center"/>
    </xf>
    <xf numFmtId="0" fontId="21" fillId="4" borderId="9" xfId="0" applyFont="1" applyFill="1" applyBorder="1" applyAlignment="1">
      <alignment horizontal="center" vertical="center"/>
    </xf>
    <xf numFmtId="9" fontId="9" fillId="4" borderId="11" xfId="0" applyNumberFormat="1" applyFont="1" applyFill="1" applyBorder="1" applyAlignment="1">
      <alignment horizontal="center" vertical="center"/>
    </xf>
    <xf numFmtId="181" fontId="16" fillId="3" borderId="11" xfId="0" applyNumberFormat="1" applyFont="1" applyFill="1" applyBorder="1" applyAlignment="1">
      <alignment horizontal="center" vertical="center"/>
    </xf>
    <xf numFmtId="178" fontId="16" fillId="3" borderId="11" xfId="0" applyNumberFormat="1" applyFont="1" applyFill="1" applyBorder="1" applyAlignment="1">
      <alignment horizontal="center" vertical="center"/>
    </xf>
    <xf numFmtId="182" fontId="16" fillId="3" borderId="11" xfId="0" applyNumberFormat="1" applyFont="1" applyFill="1" applyBorder="1" applyAlignment="1">
      <alignment horizontal="center" vertical="center"/>
    </xf>
    <xf numFmtId="3" fontId="16" fillId="3" borderId="11" xfId="0" applyNumberFormat="1" applyFont="1" applyFill="1" applyBorder="1" applyAlignment="1">
      <alignment horizontal="center" vertical="center"/>
    </xf>
    <xf numFmtId="180" fontId="16" fillId="3" borderId="11" xfId="0" applyNumberFormat="1" applyFont="1" applyFill="1" applyBorder="1" applyAlignment="1">
      <alignment horizontal="center" vertical="center"/>
    </xf>
    <xf numFmtId="180" fontId="16" fillId="3" borderId="9" xfId="0" applyNumberFormat="1" applyFont="1" applyFill="1" applyBorder="1" applyAlignment="1">
      <alignment horizontal="center" vertical="center"/>
    </xf>
    <xf numFmtId="0" fontId="16" fillId="3" borderId="11" xfId="0" applyFont="1" applyFill="1" applyBorder="1" applyAlignment="1">
      <alignment horizontal="center" vertical="center"/>
    </xf>
    <xf numFmtId="0" fontId="21" fillId="3" borderId="9" xfId="0" applyFont="1" applyFill="1" applyBorder="1" applyAlignment="1">
      <alignment horizontal="center" vertical="center"/>
    </xf>
    <xf numFmtId="3" fontId="9" fillId="2" borderId="11" xfId="0" applyNumberFormat="1" applyFont="1" applyFill="1" applyBorder="1" applyAlignment="1">
      <alignment horizontal="center" vertical="center"/>
    </xf>
    <xf numFmtId="180" fontId="9" fillId="2" borderId="10" xfId="0" applyNumberFormat="1" applyFont="1" applyFill="1" applyBorder="1" applyAlignment="1">
      <alignment horizontal="center" vertical="center"/>
    </xf>
    <xf numFmtId="180" fontId="9" fillId="2" borderId="9" xfId="0" applyNumberFormat="1" applyFont="1" applyFill="1" applyBorder="1" applyAlignment="1">
      <alignment vertical="center"/>
    </xf>
    <xf numFmtId="180" fontId="9" fillId="2" borderId="10" xfId="0" applyNumberFormat="1" applyFont="1" applyFill="1" applyBorder="1" applyAlignment="1">
      <alignment vertical="center"/>
    </xf>
    <xf numFmtId="9" fontId="9" fillId="2" borderId="11" xfId="0" applyNumberFormat="1" applyFont="1" applyFill="1" applyBorder="1" applyAlignment="1">
      <alignment horizontal="center" vertical="center"/>
    </xf>
    <xf numFmtId="184" fontId="9" fillId="3" borderId="11" xfId="0" applyNumberFormat="1" applyFont="1" applyFill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183" fontId="9" fillId="0" borderId="11" xfId="0" applyNumberFormat="1" applyFont="1" applyBorder="1" applyAlignment="1">
      <alignment horizontal="center" vertical="center"/>
    </xf>
    <xf numFmtId="9" fontId="9" fillId="0" borderId="11" xfId="0" applyNumberFormat="1" applyFont="1" applyBorder="1" applyAlignment="1">
      <alignment horizontal="center" vertical="center"/>
    </xf>
    <xf numFmtId="185" fontId="13" fillId="2" borderId="11" xfId="0" applyNumberFormat="1" applyFont="1" applyFill="1" applyBorder="1" applyAlignment="1">
      <alignment horizontal="center" vertical="center"/>
    </xf>
    <xf numFmtId="185" fontId="12" fillId="2" borderId="11" xfId="0" applyNumberFormat="1" applyFont="1" applyFill="1" applyBorder="1" applyAlignment="1">
      <alignment horizontal="center" vertical="center"/>
    </xf>
    <xf numFmtId="182" fontId="8" fillId="2" borderId="11" xfId="0" applyNumberFormat="1" applyFont="1" applyFill="1" applyBorder="1" applyAlignment="1">
      <alignment horizontal="center" vertical="center"/>
    </xf>
    <xf numFmtId="182" fontId="8" fillId="3" borderId="11" xfId="0" applyNumberFormat="1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185" fontId="8" fillId="0" borderId="11" xfId="0" applyNumberFormat="1" applyFont="1" applyBorder="1" applyAlignment="1">
      <alignment horizontal="center" vertical="center"/>
    </xf>
    <xf numFmtId="180" fontId="8" fillId="0" borderId="11" xfId="0" applyNumberFormat="1" applyFont="1" applyBorder="1" applyAlignment="1">
      <alignment horizontal="center" vertical="center"/>
    </xf>
    <xf numFmtId="182" fontId="16" fillId="0" borderId="11" xfId="0" applyNumberFormat="1" applyFont="1" applyBorder="1" applyAlignment="1">
      <alignment horizontal="center" vertical="center"/>
    </xf>
    <xf numFmtId="182" fontId="11" fillId="0" borderId="11" xfId="0" applyNumberFormat="1" applyFont="1" applyBorder="1" applyAlignment="1">
      <alignment horizontal="center" vertical="center"/>
    </xf>
    <xf numFmtId="182" fontId="9" fillId="0" borderId="11" xfId="0" applyNumberFormat="1" applyFont="1" applyBorder="1" applyAlignment="1">
      <alignment horizontal="center" vertical="center"/>
    </xf>
    <xf numFmtId="185" fontId="9" fillId="2" borderId="11" xfId="0" applyNumberFormat="1" applyFont="1" applyFill="1" applyBorder="1" applyAlignment="1">
      <alignment horizontal="center" vertical="center"/>
    </xf>
    <xf numFmtId="182" fontId="8" fillId="0" borderId="9" xfId="0" applyNumberFormat="1" applyFont="1" applyBorder="1" applyAlignment="1">
      <alignment vertical="center"/>
    </xf>
    <xf numFmtId="182" fontId="8" fillId="0" borderId="10" xfId="0" applyNumberFormat="1" applyFont="1" applyBorder="1" applyAlignment="1">
      <alignment vertical="center"/>
    </xf>
    <xf numFmtId="182" fontId="8" fillId="0" borderId="11" xfId="0" applyNumberFormat="1" applyFont="1" applyBorder="1" applyAlignment="1">
      <alignment horizontal="center" vertical="center"/>
    </xf>
    <xf numFmtId="186" fontId="9" fillId="0" borderId="11" xfId="0" applyNumberFormat="1" applyFont="1" applyBorder="1" applyAlignment="1">
      <alignment horizontal="center" vertical="center"/>
    </xf>
    <xf numFmtId="178" fontId="11" fillId="0" borderId="11" xfId="0" applyNumberFormat="1" applyFont="1" applyBorder="1" applyAlignment="1">
      <alignment horizontal="center" vertical="center"/>
    </xf>
    <xf numFmtId="182" fontId="16" fillId="5" borderId="11" xfId="0" applyNumberFormat="1" applyFont="1" applyFill="1" applyBorder="1" applyAlignment="1">
      <alignment horizontal="center" vertical="center"/>
    </xf>
    <xf numFmtId="177" fontId="8" fillId="0" borderId="9" xfId="0" applyNumberFormat="1" applyFont="1" applyBorder="1" applyAlignment="1">
      <alignment horizontal="center" vertical="center"/>
    </xf>
    <xf numFmtId="3" fontId="23" fillId="0" borderId="11" xfId="0" applyNumberFormat="1" applyFont="1" applyBorder="1" applyAlignment="1">
      <alignment horizontal="center" vertical="center" wrapText="1"/>
    </xf>
    <xf numFmtId="9" fontId="23" fillId="0" borderId="11" xfId="0" applyNumberFormat="1" applyFont="1" applyBorder="1" applyAlignment="1">
      <alignment horizontal="center" vertical="center"/>
    </xf>
    <xf numFmtId="181" fontId="23" fillId="0" borderId="11" xfId="0" applyNumberFormat="1" applyFont="1" applyBorder="1" applyAlignment="1">
      <alignment horizontal="center" vertical="center"/>
    </xf>
    <xf numFmtId="178" fontId="23" fillId="0" borderId="11" xfId="0" applyNumberFormat="1" applyFont="1" applyBorder="1" applyAlignment="1">
      <alignment horizontal="center" vertical="center"/>
    </xf>
    <xf numFmtId="177" fontId="25" fillId="0" borderId="11" xfId="0" applyNumberFormat="1" applyFont="1" applyBorder="1" applyAlignment="1">
      <alignment horizontal="center" vertical="center" wrapText="1"/>
    </xf>
    <xf numFmtId="177" fontId="23" fillId="2" borderId="11" xfId="0" applyNumberFormat="1" applyFont="1" applyFill="1" applyBorder="1" applyAlignment="1">
      <alignment horizontal="center" vertical="center" wrapText="1"/>
    </xf>
    <xf numFmtId="9" fontId="23" fillId="2" borderId="11" xfId="0" applyNumberFormat="1" applyFont="1" applyFill="1" applyBorder="1" applyAlignment="1">
      <alignment horizontal="center" vertical="center" wrapText="1"/>
    </xf>
    <xf numFmtId="177" fontId="23" fillId="0" borderId="11" xfId="0" applyNumberFormat="1" applyFont="1" applyBorder="1" applyAlignment="1">
      <alignment horizontal="center" vertical="center"/>
    </xf>
    <xf numFmtId="180" fontId="23" fillId="0" borderId="9" xfId="0" applyNumberFormat="1" applyFont="1" applyBorder="1" applyAlignment="1">
      <alignment horizontal="center" vertical="center"/>
    </xf>
    <xf numFmtId="180" fontId="23" fillId="0" borderId="11" xfId="0" applyNumberFormat="1" applyFont="1" applyBorder="1" applyAlignment="1">
      <alignment horizontal="center" vertical="center"/>
    </xf>
    <xf numFmtId="179" fontId="23" fillId="3" borderId="11" xfId="0" applyNumberFormat="1" applyFont="1" applyFill="1" applyBorder="1" applyAlignment="1">
      <alignment horizontal="center" vertical="center" wrapText="1"/>
    </xf>
    <xf numFmtId="3" fontId="23" fillId="3" borderId="11" xfId="0" applyNumberFormat="1" applyFont="1" applyFill="1" applyBorder="1" applyAlignment="1">
      <alignment horizontal="right" vertical="center" wrapText="1"/>
    </xf>
    <xf numFmtId="3" fontId="23" fillId="3" borderId="11" xfId="0" applyNumberFormat="1" applyFont="1" applyFill="1" applyBorder="1" applyAlignment="1">
      <alignment horizontal="center" vertical="center" wrapText="1"/>
    </xf>
    <xf numFmtId="181" fontId="23" fillId="3" borderId="11" xfId="0" applyNumberFormat="1" applyFont="1" applyFill="1" applyBorder="1" applyAlignment="1">
      <alignment horizontal="center" vertical="center"/>
    </xf>
    <xf numFmtId="179" fontId="23" fillId="3" borderId="11" xfId="0" applyNumberFormat="1" applyFont="1" applyFill="1" applyBorder="1" applyAlignment="1">
      <alignment horizontal="center" vertical="center"/>
    </xf>
    <xf numFmtId="177" fontId="23" fillId="3" borderId="11" xfId="0" applyNumberFormat="1" applyFont="1" applyFill="1" applyBorder="1" applyAlignment="1">
      <alignment horizontal="center" vertical="center" wrapText="1"/>
    </xf>
    <xf numFmtId="177" fontId="23" fillId="3" borderId="11" xfId="0" applyNumberFormat="1" applyFont="1" applyFill="1" applyBorder="1" applyAlignment="1">
      <alignment horizontal="center" vertical="center"/>
    </xf>
    <xf numFmtId="178" fontId="23" fillId="3" borderId="11" xfId="0" applyNumberFormat="1" applyFont="1" applyFill="1" applyBorder="1" applyAlignment="1">
      <alignment horizontal="center" vertical="center"/>
    </xf>
    <xf numFmtId="9" fontId="23" fillId="3" borderId="11" xfId="0" applyNumberFormat="1" applyFont="1" applyFill="1" applyBorder="1" applyAlignment="1">
      <alignment horizontal="center" vertical="center"/>
    </xf>
    <xf numFmtId="9" fontId="23" fillId="3" borderId="11" xfId="0" applyNumberFormat="1" applyFont="1" applyFill="1" applyBorder="1" applyAlignment="1">
      <alignment horizontal="center" vertical="center" wrapText="1"/>
    </xf>
    <xf numFmtId="186" fontId="27" fillId="3" borderId="11" xfId="0" applyNumberFormat="1" applyFont="1" applyFill="1" applyBorder="1" applyAlignment="1">
      <alignment horizontal="center" vertical="center"/>
    </xf>
    <xf numFmtId="185" fontId="23" fillId="3" borderId="11" xfId="0" applyNumberFormat="1" applyFont="1" applyFill="1" applyBorder="1" applyAlignment="1">
      <alignment horizontal="center" vertical="center"/>
    </xf>
    <xf numFmtId="186" fontId="23" fillId="3" borderId="11" xfId="0" applyNumberFormat="1" applyFont="1" applyFill="1" applyBorder="1" applyAlignment="1">
      <alignment horizontal="center" vertical="center"/>
    </xf>
    <xf numFmtId="3" fontId="23" fillId="4" borderId="11" xfId="0" applyNumberFormat="1" applyFont="1" applyFill="1" applyBorder="1" applyAlignment="1">
      <alignment horizontal="center" vertical="center"/>
    </xf>
    <xf numFmtId="9" fontId="23" fillId="4" borderId="11" xfId="0" applyNumberFormat="1" applyFont="1" applyFill="1" applyBorder="1" applyAlignment="1">
      <alignment horizontal="center" vertical="center"/>
    </xf>
    <xf numFmtId="180" fontId="23" fillId="4" borderId="11" xfId="0" applyNumberFormat="1" applyFont="1" applyFill="1" applyBorder="1" applyAlignment="1">
      <alignment horizontal="center" vertical="center"/>
    </xf>
    <xf numFmtId="181" fontId="23" fillId="4" borderId="11" xfId="0" applyNumberFormat="1" applyFont="1" applyFill="1" applyBorder="1" applyAlignment="1">
      <alignment horizontal="center" vertical="center"/>
    </xf>
    <xf numFmtId="178" fontId="23" fillId="4" borderId="11" xfId="0" applyNumberFormat="1" applyFont="1" applyFill="1" applyBorder="1" applyAlignment="1">
      <alignment horizontal="center" vertical="center"/>
    </xf>
    <xf numFmtId="177" fontId="25" fillId="4" borderId="11" xfId="0" applyNumberFormat="1" applyFont="1" applyFill="1" applyBorder="1" applyAlignment="1">
      <alignment horizontal="center" vertical="center"/>
    </xf>
    <xf numFmtId="177" fontId="23" fillId="4" borderId="11" xfId="0" applyNumberFormat="1" applyFont="1" applyFill="1" applyBorder="1" applyAlignment="1">
      <alignment horizontal="center" vertical="center"/>
    </xf>
    <xf numFmtId="180" fontId="23" fillId="4" borderId="9" xfId="0" applyNumberFormat="1" applyFont="1" applyFill="1" applyBorder="1" applyAlignment="1">
      <alignment horizontal="center" vertical="center"/>
    </xf>
    <xf numFmtId="182" fontId="23" fillId="4" borderId="11" xfId="0" applyNumberFormat="1" applyFont="1" applyFill="1" applyBorder="1" applyAlignment="1">
      <alignment horizontal="center" vertical="center"/>
    </xf>
    <xf numFmtId="182" fontId="23" fillId="4" borderId="9" xfId="0" applyNumberFormat="1" applyFont="1" applyFill="1" applyBorder="1" applyAlignment="1">
      <alignment horizontal="center" vertical="center"/>
    </xf>
    <xf numFmtId="182" fontId="23" fillId="3" borderId="11" xfId="0" applyNumberFormat="1" applyFont="1" applyFill="1" applyBorder="1" applyAlignment="1">
      <alignment horizontal="center" vertical="center"/>
    </xf>
    <xf numFmtId="180" fontId="23" fillId="3" borderId="9" xfId="0" applyNumberFormat="1" applyFont="1" applyFill="1" applyBorder="1" applyAlignment="1">
      <alignment horizontal="center" vertical="center"/>
    </xf>
    <xf numFmtId="180" fontId="23" fillId="3" borderId="11" xfId="0" applyNumberFormat="1" applyFont="1" applyFill="1" applyBorder="1" applyAlignment="1">
      <alignment horizontal="center" vertical="center"/>
    </xf>
    <xf numFmtId="179" fontId="23" fillId="4" borderId="11" xfId="0" applyNumberFormat="1" applyFont="1" applyFill="1" applyBorder="1" applyAlignment="1">
      <alignment horizontal="center" vertical="center"/>
    </xf>
    <xf numFmtId="181" fontId="25" fillId="4" borderId="11" xfId="0" applyNumberFormat="1" applyFont="1" applyFill="1" applyBorder="1" applyAlignment="1">
      <alignment horizontal="center" vertical="center"/>
    </xf>
    <xf numFmtId="180" fontId="25" fillId="4" borderId="11" xfId="0" applyNumberFormat="1" applyFont="1" applyFill="1" applyBorder="1" applyAlignment="1">
      <alignment horizontal="center" vertical="center"/>
    </xf>
    <xf numFmtId="183" fontId="25" fillId="4" borderId="11" xfId="0" applyNumberFormat="1" applyFont="1" applyFill="1" applyBorder="1" applyAlignment="1">
      <alignment horizontal="center" vertical="center"/>
    </xf>
    <xf numFmtId="179" fontId="25" fillId="4" borderId="11" xfId="0" applyNumberFormat="1" applyFont="1" applyFill="1" applyBorder="1" applyAlignment="1">
      <alignment horizontal="center" vertical="center"/>
    </xf>
    <xf numFmtId="9" fontId="25" fillId="4" borderId="11" xfId="0" applyNumberFormat="1" applyFont="1" applyFill="1" applyBorder="1" applyAlignment="1">
      <alignment horizontal="center" vertical="center"/>
    </xf>
    <xf numFmtId="178" fontId="25" fillId="4" borderId="11" xfId="0" applyNumberFormat="1" applyFont="1" applyFill="1" applyBorder="1" applyAlignment="1">
      <alignment horizontal="center" vertical="center"/>
    </xf>
    <xf numFmtId="182" fontId="25" fillId="4" borderId="11" xfId="0" applyNumberFormat="1" applyFont="1" applyFill="1" applyBorder="1" applyAlignment="1">
      <alignment horizontal="center" vertical="center"/>
    </xf>
    <xf numFmtId="3" fontId="25" fillId="4" borderId="11" xfId="0" applyNumberFormat="1" applyFont="1" applyFill="1" applyBorder="1" applyAlignment="1">
      <alignment horizontal="center" vertical="center"/>
    </xf>
    <xf numFmtId="180" fontId="25" fillId="4" borderId="9" xfId="0" applyNumberFormat="1" applyFont="1" applyFill="1" applyBorder="1" applyAlignment="1">
      <alignment horizontal="center" vertical="center"/>
    </xf>
    <xf numFmtId="181" fontId="25" fillId="3" borderId="11" xfId="0" applyNumberFormat="1" applyFont="1" applyFill="1" applyBorder="1" applyAlignment="1">
      <alignment horizontal="center" vertical="center"/>
    </xf>
    <xf numFmtId="178" fontId="25" fillId="3" borderId="11" xfId="0" applyNumberFormat="1" applyFont="1" applyFill="1" applyBorder="1" applyAlignment="1">
      <alignment horizontal="center" vertical="center"/>
    </xf>
    <xf numFmtId="182" fontId="25" fillId="3" borderId="11" xfId="0" applyNumberFormat="1" applyFont="1" applyFill="1" applyBorder="1" applyAlignment="1">
      <alignment horizontal="center" vertical="center"/>
    </xf>
    <xf numFmtId="3" fontId="25" fillId="3" borderId="11" xfId="0" applyNumberFormat="1" applyFont="1" applyFill="1" applyBorder="1" applyAlignment="1">
      <alignment horizontal="center" vertical="center"/>
    </xf>
    <xf numFmtId="180" fontId="25" fillId="3" borderId="11" xfId="0" applyNumberFormat="1" applyFont="1" applyFill="1" applyBorder="1" applyAlignment="1">
      <alignment horizontal="center" vertical="center"/>
    </xf>
    <xf numFmtId="180" fontId="25" fillId="3" borderId="9" xfId="0" applyNumberFormat="1" applyFont="1" applyFill="1" applyBorder="1" applyAlignment="1">
      <alignment horizontal="center" vertical="center"/>
    </xf>
    <xf numFmtId="3" fontId="23" fillId="2" borderId="11" xfId="0" applyNumberFormat="1" applyFont="1" applyFill="1" applyBorder="1" applyAlignment="1">
      <alignment horizontal="center" vertical="center"/>
    </xf>
    <xf numFmtId="9" fontId="23" fillId="2" borderId="11" xfId="0" applyNumberFormat="1" applyFont="1" applyFill="1" applyBorder="1" applyAlignment="1">
      <alignment horizontal="center" vertical="center"/>
    </xf>
    <xf numFmtId="181" fontId="23" fillId="2" borderId="11" xfId="0" applyNumberFormat="1" applyFont="1" applyFill="1" applyBorder="1" applyAlignment="1">
      <alignment horizontal="center" vertical="center"/>
    </xf>
    <xf numFmtId="184" fontId="23" fillId="3" borderId="11" xfId="0" applyNumberFormat="1" applyFont="1" applyFill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183" fontId="23" fillId="0" borderId="11" xfId="0" applyNumberFormat="1" applyFont="1" applyBorder="1" applyAlignment="1">
      <alignment horizontal="center" vertical="center"/>
    </xf>
    <xf numFmtId="183" fontId="27" fillId="0" borderId="11" xfId="0" applyNumberFormat="1" applyFont="1" applyBorder="1" applyAlignment="1">
      <alignment horizontal="center" vertical="center"/>
    </xf>
    <xf numFmtId="185" fontId="30" fillId="2" borderId="11" xfId="0" applyNumberFormat="1" applyFont="1" applyFill="1" applyBorder="1" applyAlignment="1">
      <alignment horizontal="center" vertical="center"/>
    </xf>
    <xf numFmtId="182" fontId="23" fillId="0" borderId="11" xfId="0" applyNumberFormat="1" applyFont="1" applyBorder="1" applyAlignment="1">
      <alignment horizontal="center" vertical="center"/>
    </xf>
    <xf numFmtId="185" fontId="23" fillId="0" borderId="11" xfId="0" applyNumberFormat="1" applyFont="1" applyBorder="1" applyAlignment="1">
      <alignment horizontal="center" vertical="center"/>
    </xf>
    <xf numFmtId="182" fontId="25" fillId="0" borderId="11" xfId="0" applyNumberFormat="1" applyFont="1" applyBorder="1" applyAlignment="1">
      <alignment horizontal="center" vertical="center"/>
    </xf>
    <xf numFmtId="185" fontId="23" fillId="2" borderId="11" xfId="0" applyNumberFormat="1" applyFont="1" applyFill="1" applyBorder="1" applyAlignment="1">
      <alignment horizontal="center" vertical="center"/>
    </xf>
    <xf numFmtId="9" fontId="27" fillId="2" borderId="11" xfId="0" applyNumberFormat="1" applyFont="1" applyFill="1" applyBorder="1" applyAlignment="1">
      <alignment horizontal="center" vertical="center"/>
    </xf>
    <xf numFmtId="186" fontId="23" fillId="0" borderId="11" xfId="0" applyNumberFormat="1" applyFont="1" applyBorder="1" applyAlignment="1">
      <alignment horizontal="center" vertical="center"/>
    </xf>
    <xf numFmtId="180" fontId="9" fillId="0" borderId="11" xfId="0" applyNumberFormat="1" applyFont="1" applyBorder="1" applyAlignment="1">
      <alignment vertical="center"/>
    </xf>
    <xf numFmtId="182" fontId="25" fillId="5" borderId="11" xfId="0" applyNumberFormat="1" applyFont="1" applyFill="1" applyBorder="1" applyAlignment="1">
      <alignment horizontal="center" vertical="center"/>
    </xf>
    <xf numFmtId="0" fontId="15" fillId="0" borderId="13" xfId="0" applyFont="1" applyBorder="1" applyAlignment="1">
      <alignment vertical="center"/>
    </xf>
    <xf numFmtId="3" fontId="1" fillId="0" borderId="14" xfId="0" applyNumberFormat="1" applyFont="1" applyBorder="1" applyAlignment="1">
      <alignment horizontal="center" vertical="center"/>
    </xf>
    <xf numFmtId="9" fontId="1" fillId="0" borderId="14" xfId="0" applyNumberFormat="1" applyFont="1" applyBorder="1" applyAlignment="1">
      <alignment horizontal="center" vertical="center"/>
    </xf>
    <xf numFmtId="181" fontId="1" fillId="0" borderId="14" xfId="0" applyNumberFormat="1" applyFont="1" applyBorder="1" applyAlignment="1">
      <alignment horizontal="center" vertical="center"/>
    </xf>
    <xf numFmtId="178" fontId="31" fillId="0" borderId="14" xfId="0" applyNumberFormat="1" applyFont="1" applyBorder="1" applyAlignment="1">
      <alignment horizontal="center" vertical="center"/>
    </xf>
    <xf numFmtId="177" fontId="32" fillId="0" borderId="14" xfId="0" applyNumberFormat="1" applyFont="1" applyBorder="1" applyAlignment="1">
      <alignment horizontal="center" vertical="center"/>
    </xf>
    <xf numFmtId="177" fontId="1" fillId="2" borderId="14" xfId="1" applyNumberFormat="1" applyFont="1" applyFill="1" applyBorder="1" applyAlignment="1" applyProtection="1">
      <alignment horizontal="center" vertical="center" wrapText="1"/>
    </xf>
    <xf numFmtId="9" fontId="1" fillId="2" borderId="14" xfId="2" applyFont="1" applyFill="1" applyBorder="1" applyAlignment="1" applyProtection="1">
      <alignment horizontal="center" vertical="center" wrapText="1"/>
    </xf>
    <xf numFmtId="177" fontId="1" fillId="0" borderId="14" xfId="0" applyNumberFormat="1" applyFont="1" applyBorder="1" applyAlignment="1">
      <alignment horizontal="center" vertical="center"/>
    </xf>
    <xf numFmtId="3" fontId="31" fillId="0" borderId="15" xfId="0" applyNumberFormat="1" applyFont="1" applyBorder="1" applyAlignment="1">
      <alignment horizontal="center" vertical="center"/>
    </xf>
    <xf numFmtId="180" fontId="31" fillId="0" borderId="14" xfId="0" applyNumberFormat="1" applyFont="1" applyBorder="1" applyAlignment="1">
      <alignment horizontal="center" vertical="center"/>
    </xf>
    <xf numFmtId="180" fontId="31" fillId="0" borderId="15" xfId="0" applyNumberFormat="1" applyFont="1" applyBorder="1" applyAlignment="1">
      <alignment horizontal="center" vertical="center"/>
    </xf>
    <xf numFmtId="182" fontId="31" fillId="0" borderId="15" xfId="0" applyNumberFormat="1" applyFont="1" applyBorder="1" applyAlignment="1">
      <alignment horizontal="center" vertical="center"/>
    </xf>
    <xf numFmtId="179" fontId="15" fillId="3" borderId="16" xfId="0" applyNumberFormat="1" applyFont="1" applyFill="1" applyBorder="1" applyAlignment="1">
      <alignment horizontal="center" vertical="center"/>
    </xf>
    <xf numFmtId="3" fontId="1" fillId="3" borderId="14" xfId="0" applyNumberFormat="1" applyFont="1" applyFill="1" applyBorder="1" applyAlignment="1">
      <alignment horizontal="right" vertical="center"/>
    </xf>
    <xf numFmtId="3" fontId="1" fillId="3" borderId="14" xfId="0" applyNumberFormat="1" applyFont="1" applyFill="1" applyBorder="1" applyAlignment="1">
      <alignment horizontal="center" vertical="center"/>
    </xf>
    <xf numFmtId="181" fontId="1" fillId="3" borderId="14" xfId="0" applyNumberFormat="1" applyFont="1" applyFill="1" applyBorder="1" applyAlignment="1">
      <alignment horizontal="center" vertical="center"/>
    </xf>
    <xf numFmtId="179" fontId="1" fillId="3" borderId="14" xfId="0" applyNumberFormat="1" applyFont="1" applyFill="1" applyBorder="1" applyAlignment="1">
      <alignment horizontal="center" vertical="center"/>
    </xf>
    <xf numFmtId="177" fontId="1" fillId="3" borderId="14" xfId="0" applyNumberFormat="1" applyFont="1" applyFill="1" applyBorder="1" applyAlignment="1">
      <alignment horizontal="center" vertical="center"/>
    </xf>
    <xf numFmtId="179" fontId="1" fillId="3" borderId="14" xfId="1" applyNumberFormat="1" applyFont="1" applyFill="1" applyBorder="1" applyAlignment="1" applyProtection="1">
      <alignment horizontal="center" vertical="center" wrapText="1"/>
    </xf>
    <xf numFmtId="178" fontId="1" fillId="3" borderId="14" xfId="0" applyNumberFormat="1" applyFont="1" applyFill="1" applyBorder="1" applyAlignment="1">
      <alignment horizontal="center" vertical="center"/>
    </xf>
    <xf numFmtId="177" fontId="31" fillId="3" borderId="14" xfId="0" applyNumberFormat="1" applyFont="1" applyFill="1" applyBorder="1" applyAlignment="1">
      <alignment horizontal="center" vertical="center"/>
    </xf>
    <xf numFmtId="9" fontId="1" fillId="3" borderId="14" xfId="2" applyFont="1" applyFill="1" applyBorder="1" applyAlignment="1" applyProtection="1">
      <alignment horizontal="center" vertical="center"/>
    </xf>
    <xf numFmtId="9" fontId="1" fillId="3" borderId="14" xfId="0" applyNumberFormat="1" applyFont="1" applyFill="1" applyBorder="1" applyAlignment="1">
      <alignment horizontal="center" vertical="center"/>
    </xf>
    <xf numFmtId="178" fontId="1" fillId="3" borderId="14" xfId="2" applyNumberFormat="1" applyFont="1" applyFill="1" applyBorder="1" applyAlignment="1" applyProtection="1">
      <alignment horizontal="center" vertical="center"/>
    </xf>
    <xf numFmtId="9" fontId="1" fillId="3" borderId="14" xfId="2" applyFont="1" applyFill="1" applyBorder="1" applyAlignment="1" applyProtection="1">
      <alignment horizontal="center" vertical="center" wrapText="1"/>
    </xf>
    <xf numFmtId="186" fontId="1" fillId="3" borderId="14" xfId="2" applyNumberFormat="1" applyFont="1" applyFill="1" applyBorder="1" applyAlignment="1" applyProtection="1">
      <alignment horizontal="center" vertical="center"/>
    </xf>
    <xf numFmtId="179" fontId="1" fillId="3" borderId="14" xfId="2" applyNumberFormat="1" applyFont="1" applyFill="1" applyBorder="1" applyAlignment="1" applyProtection="1">
      <alignment horizontal="center" vertical="center"/>
    </xf>
    <xf numFmtId="185" fontId="1" fillId="3" borderId="14" xfId="2" applyNumberFormat="1" applyFont="1" applyFill="1" applyBorder="1" applyAlignment="1" applyProtection="1">
      <alignment horizontal="center" vertical="center"/>
    </xf>
    <xf numFmtId="3" fontId="1" fillId="4" borderId="14" xfId="0" applyNumberFormat="1" applyFont="1" applyFill="1" applyBorder="1" applyAlignment="1">
      <alignment horizontal="center" vertical="center"/>
    </xf>
    <xf numFmtId="9" fontId="1" fillId="4" borderId="14" xfId="0" applyNumberFormat="1" applyFont="1" applyFill="1" applyBorder="1" applyAlignment="1">
      <alignment horizontal="center" vertical="center"/>
    </xf>
    <xf numFmtId="182" fontId="1" fillId="4" borderId="15" xfId="0" applyNumberFormat="1" applyFont="1" applyFill="1" applyBorder="1" applyAlignment="1">
      <alignment horizontal="center" vertical="center"/>
    </xf>
    <xf numFmtId="181" fontId="1" fillId="4" borderId="14" xfId="0" applyNumberFormat="1" applyFont="1" applyFill="1" applyBorder="1" applyAlignment="1">
      <alignment horizontal="center" vertical="center"/>
    </xf>
    <xf numFmtId="178" fontId="31" fillId="4" borderId="14" xfId="0" applyNumberFormat="1" applyFont="1" applyFill="1" applyBorder="1" applyAlignment="1">
      <alignment horizontal="center" vertical="center"/>
    </xf>
    <xf numFmtId="177" fontId="32" fillId="4" borderId="14" xfId="0" applyNumberFormat="1" applyFont="1" applyFill="1" applyBorder="1" applyAlignment="1">
      <alignment horizontal="center" vertical="center"/>
    </xf>
    <xf numFmtId="177" fontId="1" fillId="4" borderId="14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180" fontId="31" fillId="4" borderId="14" xfId="0" applyNumberFormat="1" applyFont="1" applyFill="1" applyBorder="1" applyAlignment="1">
      <alignment horizontal="center" vertical="center"/>
    </xf>
    <xf numFmtId="182" fontId="31" fillId="4" borderId="15" xfId="0" applyNumberFormat="1" applyFont="1" applyFill="1" applyBorder="1" applyAlignment="1">
      <alignment horizontal="center" vertical="center"/>
    </xf>
    <xf numFmtId="182" fontId="31" fillId="4" borderId="14" xfId="0" applyNumberFormat="1" applyFont="1" applyFill="1" applyBorder="1" applyAlignment="1">
      <alignment horizontal="center" vertical="center"/>
    </xf>
    <xf numFmtId="9" fontId="1" fillId="4" borderId="14" xfId="2" applyFont="1" applyFill="1" applyBorder="1" applyAlignment="1" applyProtection="1">
      <alignment horizontal="center" vertical="center"/>
    </xf>
    <xf numFmtId="182" fontId="1" fillId="3" borderId="14" xfId="0" applyNumberFormat="1" applyFont="1" applyFill="1" applyBorder="1" applyAlignment="1">
      <alignment horizontal="center" vertical="center"/>
    </xf>
    <xf numFmtId="180" fontId="1" fillId="3" borderId="14" xfId="0" applyNumberFormat="1" applyFont="1" applyFill="1" applyBorder="1" applyAlignment="1">
      <alignment horizontal="center" vertical="center"/>
    </xf>
    <xf numFmtId="179" fontId="1" fillId="4" borderId="14" xfId="0" applyNumberFormat="1" applyFont="1" applyFill="1" applyBorder="1" applyAlignment="1">
      <alignment horizontal="center" vertical="center"/>
    </xf>
    <xf numFmtId="178" fontId="1" fillId="4" borderId="14" xfId="2" applyNumberFormat="1" applyFont="1" applyFill="1" applyBorder="1" applyAlignment="1" applyProtection="1">
      <alignment horizontal="center" vertical="center"/>
    </xf>
    <xf numFmtId="0" fontId="33" fillId="4" borderId="14" xfId="0" applyFont="1" applyFill="1" applyBorder="1" applyAlignment="1">
      <alignment horizontal="center" vertical="center"/>
    </xf>
    <xf numFmtId="180" fontId="33" fillId="4" borderId="14" xfId="0" applyNumberFormat="1" applyFont="1" applyFill="1" applyBorder="1" applyAlignment="1">
      <alignment horizontal="center" vertical="center"/>
    </xf>
    <xf numFmtId="183" fontId="31" fillId="4" borderId="14" xfId="0" applyNumberFormat="1" applyFont="1" applyFill="1" applyBorder="1" applyAlignment="1">
      <alignment horizontal="center" vertical="center"/>
    </xf>
    <xf numFmtId="183" fontId="1" fillId="4" borderId="14" xfId="0" applyNumberFormat="1" applyFont="1" applyFill="1" applyBorder="1" applyAlignment="1">
      <alignment horizontal="center" vertical="center"/>
    </xf>
    <xf numFmtId="181" fontId="33" fillId="4" borderId="14" xfId="0" applyNumberFormat="1" applyFont="1" applyFill="1" applyBorder="1" applyAlignment="1">
      <alignment horizontal="center" vertical="center"/>
    </xf>
    <xf numFmtId="179" fontId="33" fillId="4" borderId="14" xfId="0" applyNumberFormat="1" applyFont="1" applyFill="1" applyBorder="1" applyAlignment="1">
      <alignment horizontal="center" vertical="center"/>
    </xf>
    <xf numFmtId="178" fontId="1" fillId="4" borderId="14" xfId="0" applyNumberFormat="1" applyFont="1" applyFill="1" applyBorder="1" applyAlignment="1">
      <alignment horizontal="center" vertical="center"/>
    </xf>
    <xf numFmtId="178" fontId="33" fillId="4" borderId="14" xfId="0" applyNumberFormat="1" applyFont="1" applyFill="1" applyBorder="1" applyAlignment="1">
      <alignment horizontal="center" vertical="center"/>
    </xf>
    <xf numFmtId="182" fontId="32" fillId="4" borderId="14" xfId="0" applyNumberFormat="1" applyFont="1" applyFill="1" applyBorder="1" applyAlignment="1">
      <alignment horizontal="center" vertical="center"/>
    </xf>
    <xf numFmtId="3" fontId="33" fillId="4" borderId="14" xfId="0" applyNumberFormat="1" applyFont="1" applyFill="1" applyBorder="1" applyAlignment="1">
      <alignment horizontal="center" vertical="center"/>
    </xf>
    <xf numFmtId="180" fontId="32" fillId="4" borderId="14" xfId="0" applyNumberFormat="1" applyFont="1" applyFill="1" applyBorder="1" applyAlignment="1">
      <alignment horizontal="center" vertical="center"/>
    </xf>
    <xf numFmtId="178" fontId="3" fillId="4" borderId="14" xfId="0" applyNumberFormat="1" applyFont="1" applyFill="1" applyBorder="1" applyAlignment="1">
      <alignment horizontal="center" vertical="center"/>
    </xf>
    <xf numFmtId="182" fontId="31" fillId="3" borderId="14" xfId="0" applyNumberFormat="1" applyFont="1" applyFill="1" applyBorder="1" applyAlignment="1">
      <alignment horizontal="center" vertical="center"/>
    </xf>
    <xf numFmtId="180" fontId="31" fillId="3" borderId="14" xfId="0" applyNumberFormat="1" applyFont="1" applyFill="1" applyBorder="1" applyAlignment="1">
      <alignment horizontal="center" vertical="center"/>
    </xf>
    <xf numFmtId="3" fontId="1" fillId="2" borderId="14" xfId="0" applyNumberFormat="1" applyFont="1" applyFill="1" applyBorder="1" applyAlignment="1">
      <alignment horizontal="center" vertical="center"/>
    </xf>
    <xf numFmtId="9" fontId="1" fillId="2" borderId="14" xfId="0" applyNumberFormat="1" applyFont="1" applyFill="1" applyBorder="1" applyAlignment="1">
      <alignment horizontal="center" vertical="center"/>
    </xf>
    <xf numFmtId="181" fontId="1" fillId="2" borderId="14" xfId="0" applyNumberFormat="1" applyFont="1" applyFill="1" applyBorder="1" applyAlignment="1">
      <alignment horizontal="center" vertical="center"/>
    </xf>
    <xf numFmtId="182" fontId="1" fillId="0" borderId="14" xfId="0" applyNumberFormat="1" applyFont="1" applyBorder="1" applyAlignment="1">
      <alignment horizontal="center" vertical="center"/>
    </xf>
    <xf numFmtId="184" fontId="1" fillId="3" borderId="14" xfId="0" applyNumberFormat="1" applyFont="1" applyFill="1" applyBorder="1" applyAlignment="1">
      <alignment horizontal="center" vertical="center"/>
    </xf>
    <xf numFmtId="183" fontId="1" fillId="0" borderId="14" xfId="0" applyNumberFormat="1" applyFont="1" applyBorder="1" applyAlignment="1">
      <alignment horizontal="center" vertical="center"/>
    </xf>
    <xf numFmtId="185" fontId="3" fillId="0" borderId="14" xfId="0" applyNumberFormat="1" applyFont="1" applyBorder="1" applyAlignment="1">
      <alignment horizontal="center" vertical="center"/>
    </xf>
    <xf numFmtId="185" fontId="34" fillId="0" borderId="14" xfId="0" applyNumberFormat="1" applyFont="1" applyBorder="1" applyAlignment="1">
      <alignment horizontal="center" vertical="center"/>
    </xf>
    <xf numFmtId="182" fontId="31" fillId="0" borderId="14" xfId="0" applyNumberFormat="1" applyFont="1" applyBorder="1" applyAlignment="1">
      <alignment horizontal="center" vertical="center"/>
    </xf>
    <xf numFmtId="185" fontId="31" fillId="0" borderId="14" xfId="0" applyNumberFormat="1" applyFont="1" applyBorder="1" applyAlignment="1">
      <alignment horizontal="center" vertical="center"/>
    </xf>
    <xf numFmtId="178" fontId="1" fillId="0" borderId="14" xfId="0" applyNumberFormat="1" applyFont="1" applyBorder="1" applyAlignment="1">
      <alignment horizontal="center" vertical="center"/>
    </xf>
    <xf numFmtId="182" fontId="32" fillId="0" borderId="14" xfId="0" applyNumberFormat="1" applyFont="1" applyBorder="1" applyAlignment="1">
      <alignment horizontal="center" vertical="center"/>
    </xf>
    <xf numFmtId="185" fontId="1" fillId="0" borderId="14" xfId="0" applyNumberFormat="1" applyFont="1" applyBorder="1" applyAlignment="1">
      <alignment horizontal="center" vertical="center"/>
    </xf>
    <xf numFmtId="186" fontId="1" fillId="0" borderId="14" xfId="0" applyNumberFormat="1" applyFont="1" applyBorder="1" applyAlignment="1">
      <alignment horizontal="center" vertical="center"/>
    </xf>
    <xf numFmtId="182" fontId="32" fillId="5" borderId="14" xfId="0" applyNumberFormat="1" applyFont="1" applyFill="1" applyBorder="1" applyAlignment="1">
      <alignment horizontal="center" vertical="center"/>
    </xf>
    <xf numFmtId="187" fontId="31" fillId="0" borderId="14" xfId="0" applyNumberFormat="1" applyFont="1" applyBorder="1" applyAlignment="1">
      <alignment horizontal="center" vertical="center"/>
    </xf>
    <xf numFmtId="177" fontId="1" fillId="0" borderId="15" xfId="0" applyNumberFormat="1" applyFont="1" applyBorder="1" applyAlignment="1">
      <alignment horizontal="center" vertical="center"/>
    </xf>
    <xf numFmtId="188" fontId="1" fillId="0" borderId="17" xfId="0" applyNumberFormat="1" applyFont="1" applyBorder="1" applyAlignment="1">
      <alignment horizontal="right" vertical="center"/>
    </xf>
    <xf numFmtId="3" fontId="1" fillId="0" borderId="11" xfId="3" applyNumberFormat="1" applyFont="1" applyBorder="1" applyAlignment="1">
      <alignment horizontal="right" vertical="center"/>
    </xf>
    <xf numFmtId="9" fontId="1" fillId="6" borderId="18" xfId="0" applyNumberFormat="1" applyFont="1" applyFill="1" applyBorder="1" applyAlignment="1">
      <alignment horizontal="right" vertical="center"/>
    </xf>
    <xf numFmtId="186" fontId="1" fillId="0" borderId="18" xfId="0" applyNumberFormat="1" applyFont="1" applyBorder="1" applyAlignment="1">
      <alignment horizontal="right" vertical="center"/>
    </xf>
    <xf numFmtId="178" fontId="1" fillId="0" borderId="18" xfId="0" applyNumberFormat="1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177" fontId="1" fillId="6" borderId="11" xfId="0" applyNumberFormat="1" applyFont="1" applyFill="1" applyBorder="1" applyAlignment="1">
      <alignment horizontal="right" vertical="center"/>
    </xf>
    <xf numFmtId="180" fontId="1" fillId="0" borderId="18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center" vertical="center"/>
    </xf>
    <xf numFmtId="177" fontId="1" fillId="3" borderId="11" xfId="0" applyNumberFormat="1" applyFont="1" applyFill="1" applyBorder="1" applyAlignment="1">
      <alignment horizontal="right" vertical="center"/>
    </xf>
    <xf numFmtId="186" fontId="1" fillId="3" borderId="18" xfId="0" applyNumberFormat="1" applyFont="1" applyFill="1" applyBorder="1" applyAlignment="1">
      <alignment horizontal="right" vertical="center"/>
    </xf>
    <xf numFmtId="179" fontId="1" fillId="3" borderId="18" xfId="0" applyNumberFormat="1" applyFont="1" applyFill="1" applyBorder="1" applyAlignment="1">
      <alignment horizontal="right" vertical="center"/>
    </xf>
    <xf numFmtId="3" fontId="1" fillId="3" borderId="11" xfId="3" applyNumberFormat="1" applyFont="1" applyFill="1" applyBorder="1" applyAlignment="1">
      <alignment horizontal="center" vertical="center"/>
    </xf>
    <xf numFmtId="181" fontId="1" fillId="3" borderId="18" xfId="3" applyNumberFormat="1" applyFont="1" applyFill="1" applyBorder="1" applyAlignment="1">
      <alignment horizontal="right" vertical="center"/>
    </xf>
    <xf numFmtId="178" fontId="1" fillId="3" borderId="18" xfId="3" applyNumberFormat="1" applyFont="1" applyFill="1" applyBorder="1" applyAlignment="1">
      <alignment horizontal="right" vertical="center"/>
    </xf>
    <xf numFmtId="177" fontId="1" fillId="3" borderId="18" xfId="3" applyNumberFormat="1" applyFont="1" applyFill="1" applyBorder="1" applyAlignment="1">
      <alignment horizontal="right" vertical="center"/>
    </xf>
    <xf numFmtId="9" fontId="1" fillId="3" borderId="18" xfId="0" applyNumberFormat="1" applyFont="1" applyFill="1" applyBorder="1" applyAlignment="1">
      <alignment horizontal="right" vertical="center"/>
    </xf>
    <xf numFmtId="3" fontId="1" fillId="3" borderId="18" xfId="0" applyNumberFormat="1" applyFont="1" applyFill="1" applyBorder="1" applyAlignment="1">
      <alignment horizontal="right" vertical="center"/>
    </xf>
    <xf numFmtId="178" fontId="1" fillId="3" borderId="18" xfId="0" applyNumberFormat="1" applyFont="1" applyFill="1" applyBorder="1" applyAlignment="1">
      <alignment horizontal="right" vertical="center"/>
    </xf>
    <xf numFmtId="185" fontId="1" fillId="3" borderId="18" xfId="0" applyNumberFormat="1" applyFont="1" applyFill="1" applyBorder="1" applyAlignment="1">
      <alignment horizontal="right" vertical="center"/>
    </xf>
    <xf numFmtId="177" fontId="1" fillId="4" borderId="11" xfId="0" applyNumberFormat="1" applyFont="1" applyFill="1" applyBorder="1" applyAlignment="1">
      <alignment horizontal="right" vertical="center"/>
    </xf>
    <xf numFmtId="9" fontId="1" fillId="4" borderId="18" xfId="0" applyNumberFormat="1" applyFont="1" applyFill="1" applyBorder="1" applyAlignment="1">
      <alignment horizontal="right" vertical="center"/>
    </xf>
    <xf numFmtId="180" fontId="1" fillId="4" borderId="11" xfId="0" applyNumberFormat="1" applyFont="1" applyFill="1" applyBorder="1" applyAlignment="1">
      <alignment horizontal="right" vertical="center"/>
    </xf>
    <xf numFmtId="181" fontId="1" fillId="4" borderId="11" xfId="3" applyNumberFormat="1" applyFont="1" applyFill="1" applyBorder="1" applyAlignment="1">
      <alignment horizontal="right" vertical="center"/>
    </xf>
    <xf numFmtId="178" fontId="1" fillId="4" borderId="11" xfId="3" applyNumberFormat="1" applyFont="1" applyFill="1" applyBorder="1" applyAlignment="1">
      <alignment horizontal="right" vertical="center"/>
    </xf>
    <xf numFmtId="182" fontId="1" fillId="4" borderId="11" xfId="0" applyNumberFormat="1" applyFont="1" applyFill="1" applyBorder="1" applyAlignment="1">
      <alignment horizontal="right" vertical="center"/>
    </xf>
    <xf numFmtId="177" fontId="1" fillId="4" borderId="11" xfId="3" applyNumberFormat="1" applyFont="1" applyFill="1" applyBorder="1" applyAlignment="1">
      <alignment horizontal="right" vertical="center"/>
    </xf>
    <xf numFmtId="180" fontId="1" fillId="4" borderId="11" xfId="3" applyNumberFormat="1" applyFont="1" applyFill="1" applyBorder="1" applyAlignment="1">
      <alignment horizontal="right" vertical="center"/>
    </xf>
    <xf numFmtId="180" fontId="1" fillId="4" borderId="11" xfId="3" applyNumberFormat="1" applyFont="1" applyFill="1" applyBorder="1" applyAlignment="1">
      <alignment horizontal="right" vertical="center"/>
    </xf>
    <xf numFmtId="181" fontId="1" fillId="3" borderId="11" xfId="0" applyNumberFormat="1" applyFont="1" applyFill="1" applyBorder="1" applyAlignment="1">
      <alignment horizontal="right" vertical="center"/>
    </xf>
    <xf numFmtId="182" fontId="1" fillId="3" borderId="11" xfId="0" applyNumberFormat="1" applyFont="1" applyFill="1" applyBorder="1" applyAlignment="1">
      <alignment horizontal="right" vertical="center"/>
    </xf>
    <xf numFmtId="180" fontId="1" fillId="3" borderId="11" xfId="0" applyNumberFormat="1" applyFont="1" applyFill="1" applyBorder="1" applyAlignment="1">
      <alignment horizontal="right" vertical="center"/>
    </xf>
    <xf numFmtId="179" fontId="1" fillId="4" borderId="11" xfId="0" applyNumberFormat="1" applyFont="1" applyFill="1" applyBorder="1" applyAlignment="1">
      <alignment horizontal="right" vertical="center"/>
    </xf>
    <xf numFmtId="178" fontId="1" fillId="4" borderId="18" xfId="0" applyNumberFormat="1" applyFont="1" applyFill="1" applyBorder="1" applyAlignment="1">
      <alignment horizontal="right" vertical="center"/>
    </xf>
    <xf numFmtId="181" fontId="1" fillId="4" borderId="11" xfId="0" applyNumberFormat="1" applyFont="1" applyFill="1" applyBorder="1" applyAlignment="1">
      <alignment horizontal="right" vertical="center"/>
    </xf>
    <xf numFmtId="182" fontId="1" fillId="4" borderId="18" xfId="0" applyNumberFormat="1" applyFont="1" applyFill="1" applyBorder="1" applyAlignment="1">
      <alignment horizontal="right" vertical="center"/>
    </xf>
    <xf numFmtId="183" fontId="1" fillId="4" borderId="11" xfId="0" applyNumberFormat="1" applyFont="1" applyFill="1" applyBorder="1" applyAlignment="1">
      <alignment horizontal="right" vertical="center"/>
    </xf>
    <xf numFmtId="9" fontId="1" fillId="4" borderId="11" xfId="0" applyNumberFormat="1" applyFont="1" applyFill="1" applyBorder="1" applyAlignment="1">
      <alignment horizontal="right" vertical="center"/>
    </xf>
    <xf numFmtId="181" fontId="1" fillId="0" borderId="11" xfId="0" applyNumberFormat="1" applyFont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right" vertical="center"/>
    </xf>
    <xf numFmtId="3" fontId="1" fillId="0" borderId="18" xfId="0" applyNumberFormat="1" applyFont="1" applyBorder="1" applyAlignment="1">
      <alignment horizontal="right" vertical="center"/>
    </xf>
    <xf numFmtId="180" fontId="1" fillId="0" borderId="11" xfId="0" applyNumberFormat="1" applyFont="1" applyBorder="1" applyAlignment="1">
      <alignment horizontal="right" vertical="center"/>
    </xf>
    <xf numFmtId="182" fontId="1" fillId="0" borderId="11" xfId="0" applyNumberFormat="1" applyFont="1" applyBorder="1" applyAlignment="1">
      <alignment horizontal="right" vertical="center"/>
    </xf>
    <xf numFmtId="179" fontId="3" fillId="4" borderId="18" xfId="0" applyNumberFormat="1" applyFont="1" applyFill="1" applyBorder="1" applyAlignment="1">
      <alignment horizontal="right" vertical="center"/>
    </xf>
    <xf numFmtId="179" fontId="3" fillId="3" borderId="18" xfId="0" applyNumberFormat="1" applyFont="1" applyFill="1" applyBorder="1" applyAlignment="1">
      <alignment horizontal="right" vertical="center"/>
    </xf>
    <xf numFmtId="182" fontId="3" fillId="4" borderId="18" xfId="0" applyNumberFormat="1" applyFont="1" applyFill="1" applyBorder="1" applyAlignment="1">
      <alignment horizontal="right" vertical="center"/>
    </xf>
    <xf numFmtId="178" fontId="1" fillId="3" borderId="11" xfId="0" applyNumberFormat="1" applyFont="1" applyFill="1" applyBorder="1" applyAlignment="1">
      <alignment horizontal="right" vertical="center"/>
    </xf>
    <xf numFmtId="182" fontId="1" fillId="3" borderId="18" xfId="0" applyNumberFormat="1" applyFont="1" applyFill="1" applyBorder="1" applyAlignment="1">
      <alignment horizontal="right" vertical="center"/>
    </xf>
    <xf numFmtId="3" fontId="1" fillId="6" borderId="18" xfId="0" applyNumberFormat="1" applyFont="1" applyFill="1" applyBorder="1" applyAlignment="1">
      <alignment horizontal="right" vertical="center"/>
    </xf>
    <xf numFmtId="9" fontId="1" fillId="6" borderId="11" xfId="0" applyNumberFormat="1" applyFont="1" applyFill="1" applyBorder="1" applyAlignment="1">
      <alignment horizontal="right" vertical="center"/>
    </xf>
    <xf numFmtId="181" fontId="1" fillId="6" borderId="11" xfId="0" applyNumberFormat="1" applyFont="1" applyFill="1" applyBorder="1" applyAlignment="1">
      <alignment horizontal="right" vertical="center"/>
    </xf>
    <xf numFmtId="184" fontId="1" fillId="3" borderId="11" xfId="0" applyNumberFormat="1" applyFont="1" applyFill="1" applyBorder="1" applyAlignment="1">
      <alignment horizontal="right" vertical="center"/>
    </xf>
    <xf numFmtId="183" fontId="1" fillId="0" borderId="11" xfId="0" applyNumberFormat="1" applyFont="1" applyBorder="1" applyAlignment="1">
      <alignment horizontal="right" vertical="center"/>
    </xf>
    <xf numFmtId="9" fontId="1" fillId="0" borderId="18" xfId="0" applyNumberFormat="1" applyFont="1" applyBorder="1" applyAlignment="1">
      <alignment horizontal="right" vertical="center"/>
    </xf>
    <xf numFmtId="185" fontId="3" fillId="6" borderId="18" xfId="0" applyNumberFormat="1" applyFont="1" applyFill="1" applyBorder="1" applyAlignment="1">
      <alignment horizontal="right" vertical="center"/>
    </xf>
    <xf numFmtId="177" fontId="1" fillId="3" borderId="18" xfId="0" applyNumberFormat="1" applyFont="1" applyFill="1" applyBorder="1" applyAlignment="1">
      <alignment horizontal="right" vertical="center"/>
    </xf>
    <xf numFmtId="185" fontId="1" fillId="0" borderId="11" xfId="0" applyNumberFormat="1" applyFont="1" applyBorder="1" applyAlignment="1">
      <alignment horizontal="right" vertical="center"/>
    </xf>
    <xf numFmtId="180" fontId="1" fillId="6" borderId="18" xfId="0" applyNumberFormat="1" applyFont="1" applyFill="1" applyBorder="1" applyAlignment="1">
      <alignment horizontal="right" vertical="center"/>
    </xf>
    <xf numFmtId="189" fontId="1" fillId="0" borderId="11" xfId="0" applyNumberFormat="1" applyFont="1" applyBorder="1" applyAlignment="1">
      <alignment horizontal="right" vertical="center"/>
    </xf>
    <xf numFmtId="178" fontId="33" fillId="0" borderId="11" xfId="0" applyNumberFormat="1" applyFont="1" applyBorder="1" applyAlignment="1">
      <alignment horizontal="right" vertical="center"/>
    </xf>
    <xf numFmtId="185" fontId="1" fillId="6" borderId="18" xfId="0" applyNumberFormat="1" applyFont="1" applyFill="1" applyBorder="1" applyAlignment="1">
      <alignment horizontal="right" vertical="center"/>
    </xf>
    <xf numFmtId="180" fontId="1" fillId="6" borderId="11" xfId="0" applyNumberFormat="1" applyFont="1" applyFill="1" applyBorder="1" applyAlignment="1">
      <alignment horizontal="right" vertical="center"/>
    </xf>
    <xf numFmtId="182" fontId="1" fillId="6" borderId="11" xfId="0" applyNumberFormat="1" applyFont="1" applyFill="1" applyBorder="1" applyAlignment="1">
      <alignment horizontal="right" vertical="center"/>
    </xf>
    <xf numFmtId="186" fontId="1" fillId="0" borderId="11" xfId="0" applyNumberFormat="1" applyFont="1" applyBorder="1" applyAlignment="1">
      <alignment horizontal="right" vertical="center"/>
    </xf>
    <xf numFmtId="177" fontId="1" fillId="0" borderId="18" xfId="0" applyNumberFormat="1" applyFont="1" applyBorder="1" applyAlignment="1">
      <alignment horizontal="right" vertical="center"/>
    </xf>
    <xf numFmtId="177" fontId="1" fillId="6" borderId="18" xfId="0" applyNumberFormat="1" applyFont="1" applyFill="1" applyBorder="1" applyAlignment="1">
      <alignment horizontal="right" vertical="center"/>
    </xf>
    <xf numFmtId="181" fontId="1" fillId="6" borderId="19" xfId="0" applyNumberFormat="1" applyFont="1" applyFill="1" applyBorder="1" applyAlignment="1">
      <alignment horizontal="right" vertical="center"/>
    </xf>
    <xf numFmtId="180" fontId="1" fillId="0" borderId="19" xfId="0" applyNumberFormat="1" applyFont="1" applyBorder="1" applyAlignment="1">
      <alignment horizontal="right" vertical="center"/>
    </xf>
    <xf numFmtId="181" fontId="1" fillId="0" borderId="19" xfId="0" applyNumberFormat="1" applyFont="1" applyBorder="1" applyAlignment="1">
      <alignment horizontal="right" vertical="center"/>
    </xf>
    <xf numFmtId="182" fontId="33" fillId="0" borderId="19" xfId="0" applyNumberFormat="1" applyFont="1" applyBorder="1" applyAlignment="1">
      <alignment horizontal="right" vertical="center"/>
    </xf>
    <xf numFmtId="0" fontId="31" fillId="0" borderId="11" xfId="0" applyFont="1" applyBorder="1" applyAlignment="1">
      <alignment horizontal="center" vertical="center" wrapText="1"/>
    </xf>
    <xf numFmtId="9" fontId="1" fillId="0" borderId="18" xfId="0" applyNumberFormat="1" applyFont="1" applyBorder="1" applyAlignment="1">
      <alignment horizontal="center" vertical="center"/>
    </xf>
    <xf numFmtId="179" fontId="1" fillId="3" borderId="11" xfId="0" applyNumberFormat="1" applyFont="1" applyFill="1" applyBorder="1" applyAlignment="1">
      <alignment horizontal="right" vertical="center"/>
    </xf>
    <xf numFmtId="181" fontId="1" fillId="3" borderId="11" xfId="3" applyNumberFormat="1" applyFont="1" applyFill="1" applyBorder="1" applyAlignment="1">
      <alignment horizontal="right" vertical="center"/>
    </xf>
    <xf numFmtId="178" fontId="1" fillId="3" borderId="11" xfId="3" applyNumberFormat="1" applyFont="1" applyFill="1" applyBorder="1" applyAlignment="1">
      <alignment horizontal="right" vertical="center"/>
    </xf>
    <xf numFmtId="177" fontId="1" fillId="3" borderId="11" xfId="3" applyNumberFormat="1" applyFont="1" applyFill="1" applyBorder="1" applyAlignment="1">
      <alignment horizontal="right" vertical="center"/>
    </xf>
    <xf numFmtId="9" fontId="1" fillId="3" borderId="11" xfId="0" applyNumberFormat="1" applyFont="1" applyFill="1" applyBorder="1" applyAlignment="1">
      <alignment horizontal="right" vertical="center"/>
    </xf>
    <xf numFmtId="3" fontId="1" fillId="3" borderId="11" xfId="0" applyNumberFormat="1" applyFont="1" applyFill="1" applyBorder="1" applyAlignment="1">
      <alignment horizontal="right" vertical="center"/>
    </xf>
    <xf numFmtId="186" fontId="1" fillId="3" borderId="11" xfId="0" applyNumberFormat="1" applyFont="1" applyFill="1" applyBorder="1" applyAlignment="1">
      <alignment horizontal="right" vertical="center"/>
    </xf>
    <xf numFmtId="185" fontId="1" fillId="3" borderId="11" xfId="0" applyNumberFormat="1" applyFont="1" applyFill="1" applyBorder="1" applyAlignment="1">
      <alignment horizontal="right" vertical="center"/>
    </xf>
    <xf numFmtId="9" fontId="1" fillId="4" borderId="11" xfId="3" applyFont="1" applyFill="1" applyBorder="1" applyAlignment="1">
      <alignment horizontal="right" vertical="center"/>
    </xf>
    <xf numFmtId="9" fontId="33" fillId="6" borderId="11" xfId="0" applyNumberFormat="1" applyFont="1" applyFill="1" applyBorder="1" applyAlignment="1">
      <alignment horizontal="right" vertical="center"/>
    </xf>
    <xf numFmtId="180" fontId="33" fillId="3" borderId="11" xfId="0" applyNumberFormat="1" applyFont="1" applyFill="1" applyBorder="1" applyAlignment="1">
      <alignment horizontal="right" vertical="center"/>
    </xf>
    <xf numFmtId="188" fontId="1" fillId="2" borderId="17" xfId="0" applyNumberFormat="1" applyFont="1" applyFill="1" applyBorder="1" applyAlignment="1">
      <alignment horizontal="right" vertical="center"/>
    </xf>
    <xf numFmtId="188" fontId="1" fillId="7" borderId="17" xfId="0" applyNumberFormat="1" applyFont="1" applyFill="1" applyBorder="1" applyAlignment="1">
      <alignment horizontal="right" vertical="center"/>
    </xf>
    <xf numFmtId="3" fontId="1" fillId="7" borderId="11" xfId="3" applyNumberFormat="1" applyFont="1" applyFill="1" applyBorder="1" applyAlignment="1">
      <alignment horizontal="right" vertical="center"/>
    </xf>
    <xf numFmtId="9" fontId="1" fillId="7" borderId="18" xfId="0" applyNumberFormat="1" applyFont="1" applyFill="1" applyBorder="1" applyAlignment="1">
      <alignment horizontal="right" vertical="center"/>
    </xf>
    <xf numFmtId="186" fontId="1" fillId="7" borderId="18" xfId="0" applyNumberFormat="1" applyFont="1" applyFill="1" applyBorder="1" applyAlignment="1">
      <alignment horizontal="right" vertical="center"/>
    </xf>
    <xf numFmtId="178" fontId="1" fillId="7" borderId="18" xfId="0" applyNumberFormat="1" applyFont="1" applyFill="1" applyBorder="1" applyAlignment="1">
      <alignment horizontal="right" vertical="center"/>
    </xf>
    <xf numFmtId="177" fontId="1" fillId="7" borderId="11" xfId="0" applyNumberFormat="1" applyFont="1" applyFill="1" applyBorder="1" applyAlignment="1">
      <alignment horizontal="right" vertical="center"/>
    </xf>
    <xf numFmtId="180" fontId="1" fillId="7" borderId="18" xfId="0" applyNumberFormat="1" applyFont="1" applyFill="1" applyBorder="1" applyAlignment="1">
      <alignment horizontal="right" vertical="center"/>
    </xf>
    <xf numFmtId="182" fontId="1" fillId="7" borderId="18" xfId="0" applyNumberFormat="1" applyFont="1" applyFill="1" applyBorder="1" applyAlignment="1">
      <alignment horizontal="center" vertical="center"/>
    </xf>
    <xf numFmtId="181" fontId="1" fillId="7" borderId="11" xfId="0" applyNumberFormat="1" applyFont="1" applyFill="1" applyBorder="1" applyAlignment="1">
      <alignment horizontal="right" vertical="center"/>
    </xf>
    <xf numFmtId="178" fontId="1" fillId="7" borderId="11" xfId="0" applyNumberFormat="1" applyFont="1" applyFill="1" applyBorder="1" applyAlignment="1">
      <alignment horizontal="right" vertical="center"/>
    </xf>
    <xf numFmtId="182" fontId="1" fillId="7" borderId="18" xfId="0" applyNumberFormat="1" applyFont="1" applyFill="1" applyBorder="1" applyAlignment="1">
      <alignment horizontal="right" vertical="center"/>
    </xf>
    <xf numFmtId="3" fontId="1" fillId="7" borderId="18" xfId="0" applyNumberFormat="1" applyFont="1" applyFill="1" applyBorder="1" applyAlignment="1">
      <alignment horizontal="right" vertical="center"/>
    </xf>
    <xf numFmtId="180" fontId="1" fillId="7" borderId="11" xfId="0" applyNumberFormat="1" applyFont="1" applyFill="1" applyBorder="1" applyAlignment="1">
      <alignment horizontal="right" vertical="center"/>
    </xf>
    <xf numFmtId="182" fontId="1" fillId="7" borderId="11" xfId="0" applyNumberFormat="1" applyFont="1" applyFill="1" applyBorder="1" applyAlignment="1">
      <alignment horizontal="right" vertical="center"/>
    </xf>
    <xf numFmtId="9" fontId="1" fillId="7" borderId="11" xfId="0" applyNumberFormat="1" applyFont="1" applyFill="1" applyBorder="1" applyAlignment="1">
      <alignment horizontal="right" vertical="center"/>
    </xf>
    <xf numFmtId="9" fontId="33" fillId="7" borderId="11" xfId="0" applyNumberFormat="1" applyFont="1" applyFill="1" applyBorder="1" applyAlignment="1">
      <alignment horizontal="right" vertical="center"/>
    </xf>
    <xf numFmtId="183" fontId="1" fillId="7" borderId="11" xfId="0" applyNumberFormat="1" applyFont="1" applyFill="1" applyBorder="1" applyAlignment="1">
      <alignment horizontal="right" vertical="center"/>
    </xf>
    <xf numFmtId="185" fontId="3" fillId="7" borderId="18" xfId="0" applyNumberFormat="1" applyFont="1" applyFill="1" applyBorder="1" applyAlignment="1">
      <alignment horizontal="right" vertical="center"/>
    </xf>
    <xf numFmtId="185" fontId="1" fillId="7" borderId="11" xfId="0" applyNumberFormat="1" applyFont="1" applyFill="1" applyBorder="1" applyAlignment="1">
      <alignment horizontal="right" vertical="center"/>
    </xf>
    <xf numFmtId="189" fontId="1" fillId="7" borderId="11" xfId="0" applyNumberFormat="1" applyFont="1" applyFill="1" applyBorder="1" applyAlignment="1">
      <alignment horizontal="right" vertical="center"/>
    </xf>
    <xf numFmtId="178" fontId="33" fillId="7" borderId="11" xfId="0" applyNumberFormat="1" applyFont="1" applyFill="1" applyBorder="1" applyAlignment="1">
      <alignment horizontal="right" vertical="center"/>
    </xf>
    <xf numFmtId="185" fontId="1" fillId="7" borderId="18" xfId="0" applyNumberFormat="1" applyFont="1" applyFill="1" applyBorder="1" applyAlignment="1">
      <alignment horizontal="right" vertical="center"/>
    </xf>
    <xf numFmtId="186" fontId="1" fillId="7" borderId="11" xfId="0" applyNumberFormat="1" applyFont="1" applyFill="1" applyBorder="1" applyAlignment="1">
      <alignment horizontal="right" vertical="center"/>
    </xf>
    <xf numFmtId="177" fontId="1" fillId="7" borderId="18" xfId="0" applyNumberFormat="1" applyFont="1" applyFill="1" applyBorder="1" applyAlignment="1">
      <alignment horizontal="right" vertical="center"/>
    </xf>
    <xf numFmtId="181" fontId="1" fillId="7" borderId="19" xfId="0" applyNumberFormat="1" applyFont="1" applyFill="1" applyBorder="1" applyAlignment="1">
      <alignment horizontal="right" vertical="center"/>
    </xf>
    <xf numFmtId="180" fontId="1" fillId="7" borderId="19" xfId="0" applyNumberFormat="1" applyFont="1" applyFill="1" applyBorder="1" applyAlignment="1">
      <alignment horizontal="right" vertical="center"/>
    </xf>
    <xf numFmtId="182" fontId="3" fillId="7" borderId="19" xfId="0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vertical="center" wrapText="1"/>
    </xf>
    <xf numFmtId="9" fontId="3" fillId="6" borderId="11" xfId="0" applyNumberFormat="1" applyFont="1" applyFill="1" applyBorder="1" applyAlignment="1">
      <alignment horizontal="right" vertical="center"/>
    </xf>
    <xf numFmtId="180" fontId="3" fillId="3" borderId="11" xfId="0" applyNumberFormat="1" applyFont="1" applyFill="1" applyBorder="1" applyAlignment="1">
      <alignment horizontal="right" vertical="center"/>
    </xf>
    <xf numFmtId="3" fontId="3" fillId="0" borderId="11" xfId="3" applyNumberFormat="1" applyFont="1" applyBorder="1" applyAlignment="1">
      <alignment horizontal="right" vertical="center"/>
    </xf>
    <xf numFmtId="3" fontId="3" fillId="3" borderId="11" xfId="3" applyNumberFormat="1" applyFont="1" applyFill="1" applyBorder="1" applyAlignment="1">
      <alignment horizontal="center" vertical="center"/>
    </xf>
    <xf numFmtId="179" fontId="35" fillId="4" borderId="11" xfId="0" applyNumberFormat="1" applyFont="1" applyFill="1" applyBorder="1" applyAlignment="1">
      <alignment horizontal="center" vertical="center"/>
    </xf>
    <xf numFmtId="180" fontId="3" fillId="0" borderId="19" xfId="0" applyNumberFormat="1" applyFont="1" applyBorder="1" applyAlignment="1">
      <alignment horizontal="right" vertical="center"/>
    </xf>
    <xf numFmtId="181" fontId="3" fillId="0" borderId="19" xfId="0" applyNumberFormat="1" applyFont="1" applyBorder="1" applyAlignment="1">
      <alignment horizontal="right" vertical="center"/>
    </xf>
    <xf numFmtId="181" fontId="3" fillId="6" borderId="19" xfId="0" applyNumberFormat="1" applyFont="1" applyFill="1" applyBorder="1" applyAlignment="1">
      <alignment horizontal="right" vertical="center"/>
    </xf>
    <xf numFmtId="182" fontId="3" fillId="0" borderId="19" xfId="0" applyNumberFormat="1" applyFont="1" applyBorder="1" applyAlignment="1">
      <alignment horizontal="right" vertical="center"/>
    </xf>
    <xf numFmtId="3" fontId="3" fillId="6" borderId="18" xfId="0" applyNumberFormat="1" applyFont="1" applyFill="1" applyBorder="1" applyAlignment="1">
      <alignment horizontal="right" vertical="center"/>
    </xf>
    <xf numFmtId="180" fontId="3" fillId="7" borderId="19" xfId="0" applyNumberFormat="1" applyFont="1" applyFill="1" applyBorder="1" applyAlignment="1">
      <alignment horizontal="right" vertical="center"/>
    </xf>
    <xf numFmtId="181" fontId="3" fillId="7" borderId="19" xfId="0" applyNumberFormat="1" applyFont="1" applyFill="1" applyBorder="1" applyAlignment="1">
      <alignment horizontal="right" vertical="center"/>
    </xf>
    <xf numFmtId="3" fontId="3" fillId="7" borderId="18" xfId="0" applyNumberFormat="1" applyFont="1" applyFill="1" applyBorder="1" applyAlignment="1">
      <alignment horizontal="right" vertical="center"/>
    </xf>
    <xf numFmtId="9" fontId="3" fillId="7" borderId="11" xfId="0" applyNumberFormat="1" applyFont="1" applyFill="1" applyBorder="1" applyAlignment="1">
      <alignment horizontal="right" vertical="center"/>
    </xf>
    <xf numFmtId="182" fontId="3" fillId="3" borderId="18" xfId="0" applyNumberFormat="1" applyFont="1" applyFill="1" applyBorder="1" applyAlignment="1">
      <alignment horizontal="right" vertical="center"/>
    </xf>
    <xf numFmtId="178" fontId="3" fillId="4" borderId="18" xfId="0" applyNumberFormat="1" applyFont="1" applyFill="1" applyBorder="1" applyAlignment="1">
      <alignment horizontal="right" vertical="center"/>
    </xf>
    <xf numFmtId="178" fontId="3" fillId="0" borderId="11" xfId="0" applyNumberFormat="1" applyFont="1" applyBorder="1" applyAlignment="1">
      <alignment horizontal="right" vertical="center"/>
    </xf>
    <xf numFmtId="177" fontId="3" fillId="0" borderId="11" xfId="0" applyNumberFormat="1" applyFont="1" applyBorder="1" applyAlignment="1">
      <alignment horizontal="right" vertical="center"/>
    </xf>
    <xf numFmtId="177" fontId="3" fillId="6" borderId="11" xfId="0" applyNumberFormat="1" applyFont="1" applyFill="1" applyBorder="1" applyAlignment="1">
      <alignment horizontal="right" vertical="center"/>
    </xf>
    <xf numFmtId="189" fontId="1" fillId="3" borderId="18" xfId="0" applyNumberFormat="1" applyFont="1" applyFill="1" applyBorder="1" applyAlignment="1">
      <alignment horizontal="right" vertical="center"/>
    </xf>
    <xf numFmtId="178" fontId="1" fillId="4" borderId="11" xfId="0" applyNumberFormat="1" applyFont="1" applyFill="1" applyBorder="1" applyAlignment="1">
      <alignment horizontal="right" vertical="center"/>
    </xf>
    <xf numFmtId="178" fontId="3" fillId="4" borderId="11" xfId="0" applyNumberFormat="1" applyFont="1" applyFill="1" applyBorder="1" applyAlignment="1">
      <alignment horizontal="right" vertical="center"/>
    </xf>
    <xf numFmtId="178" fontId="3" fillId="7" borderId="11" xfId="0" applyNumberFormat="1" applyFont="1" applyFill="1" applyBorder="1" applyAlignment="1">
      <alignment horizontal="right" vertical="center"/>
    </xf>
    <xf numFmtId="177" fontId="3" fillId="7" borderId="11" xfId="0" applyNumberFormat="1" applyFont="1" applyFill="1" applyBorder="1" applyAlignment="1">
      <alignment horizontal="right" vertical="center"/>
    </xf>
    <xf numFmtId="182" fontId="3" fillId="0" borderId="18" xfId="0" applyNumberFormat="1" applyFont="1" applyBorder="1" applyAlignment="1">
      <alignment horizontal="right" vertical="center"/>
    </xf>
    <xf numFmtId="189" fontId="3" fillId="0" borderId="11" xfId="0" applyNumberFormat="1" applyFont="1" applyBorder="1" applyAlignment="1">
      <alignment horizontal="right" vertical="center"/>
    </xf>
    <xf numFmtId="179" fontId="35" fillId="4" borderId="11" xfId="0" applyNumberFormat="1" applyFont="1" applyFill="1" applyBorder="1" applyAlignment="1">
      <alignment horizontal="right" vertical="center"/>
    </xf>
    <xf numFmtId="190" fontId="1" fillId="0" borderId="18" xfId="0" applyNumberFormat="1" applyFont="1" applyBorder="1" applyAlignment="1">
      <alignment horizontal="right" vertical="center"/>
    </xf>
    <xf numFmtId="180" fontId="3" fillId="4" borderId="11" xfId="0" applyNumberFormat="1" applyFont="1" applyFill="1" applyBorder="1" applyAlignment="1">
      <alignment horizontal="right" vertical="center"/>
    </xf>
    <xf numFmtId="181" fontId="3" fillId="4" borderId="11" xfId="3" applyNumberFormat="1" applyFont="1" applyFill="1" applyBorder="1" applyAlignment="1">
      <alignment horizontal="right" vertical="center"/>
    </xf>
    <xf numFmtId="190" fontId="1" fillId="7" borderId="18" xfId="0" applyNumberFormat="1" applyFont="1" applyFill="1" applyBorder="1" applyAlignment="1">
      <alignment horizontal="right" vertical="center"/>
    </xf>
    <xf numFmtId="190" fontId="1" fillId="7" borderId="11" xfId="0" applyNumberFormat="1" applyFont="1" applyFill="1" applyBorder="1" applyAlignment="1">
      <alignment horizontal="right" vertical="center"/>
    </xf>
    <xf numFmtId="185" fontId="1" fillId="7" borderId="19" xfId="0" applyNumberFormat="1" applyFont="1" applyFill="1" applyBorder="1" applyAlignment="1">
      <alignment horizontal="right" vertical="center"/>
    </xf>
    <xf numFmtId="182" fontId="33" fillId="0" borderId="18" xfId="0" applyNumberFormat="1" applyFont="1" applyBorder="1" applyAlignment="1">
      <alignment horizontal="right" vertical="center"/>
    </xf>
    <xf numFmtId="177" fontId="1" fillId="0" borderId="11" xfId="3" applyNumberFormat="1" applyFont="1" applyBorder="1" applyAlignment="1">
      <alignment horizontal="right" vertical="center"/>
    </xf>
    <xf numFmtId="185" fontId="1" fillId="6" borderId="19" xfId="0" applyNumberFormat="1" applyFont="1" applyFill="1" applyBorder="1" applyAlignment="1">
      <alignment horizontal="right" vertical="center"/>
    </xf>
    <xf numFmtId="179" fontId="1" fillId="0" borderId="11" xfId="0" applyNumberFormat="1" applyFont="1" applyBorder="1" applyAlignment="1">
      <alignment horizontal="right" vertical="center"/>
    </xf>
    <xf numFmtId="179" fontId="1" fillId="7" borderId="11" xfId="0" applyNumberFormat="1" applyFont="1" applyFill="1" applyBorder="1" applyAlignment="1">
      <alignment horizontal="right" vertical="center"/>
    </xf>
    <xf numFmtId="186" fontId="1" fillId="2" borderId="18" xfId="0" applyNumberFormat="1" applyFont="1" applyFill="1" applyBorder="1" applyAlignment="1">
      <alignment horizontal="right" vertical="center"/>
    </xf>
    <xf numFmtId="178" fontId="1" fillId="2" borderId="18" xfId="0" applyNumberFormat="1" applyFont="1" applyFill="1" applyBorder="1" applyAlignment="1">
      <alignment horizontal="right" vertical="center"/>
    </xf>
    <xf numFmtId="177" fontId="1" fillId="2" borderId="11" xfId="0" applyNumberFormat="1" applyFont="1" applyFill="1" applyBorder="1" applyAlignment="1">
      <alignment horizontal="right" vertical="center"/>
    </xf>
    <xf numFmtId="180" fontId="1" fillId="2" borderId="18" xfId="0" applyNumberFormat="1" applyFont="1" applyFill="1" applyBorder="1" applyAlignment="1">
      <alignment horizontal="right" vertical="center"/>
    </xf>
    <xf numFmtId="182" fontId="1" fillId="2" borderId="18" xfId="0" applyNumberFormat="1" applyFont="1" applyFill="1" applyBorder="1" applyAlignment="1">
      <alignment horizontal="center" vertical="center"/>
    </xf>
    <xf numFmtId="181" fontId="1" fillId="2" borderId="11" xfId="0" applyNumberFormat="1" applyFont="1" applyFill="1" applyBorder="1" applyAlignment="1">
      <alignment horizontal="right" vertical="center"/>
    </xf>
    <xf numFmtId="178" fontId="1" fillId="2" borderId="11" xfId="0" applyNumberFormat="1" applyFont="1" applyFill="1" applyBorder="1" applyAlignment="1">
      <alignment horizontal="right" vertical="center"/>
    </xf>
    <xf numFmtId="182" fontId="1" fillId="2" borderId="18" xfId="0" applyNumberFormat="1" applyFont="1" applyFill="1" applyBorder="1" applyAlignment="1">
      <alignment horizontal="right" vertical="center"/>
    </xf>
    <xf numFmtId="3" fontId="1" fillId="2" borderId="18" xfId="0" applyNumberFormat="1" applyFont="1" applyFill="1" applyBorder="1" applyAlignment="1">
      <alignment horizontal="right" vertical="center"/>
    </xf>
    <xf numFmtId="180" fontId="1" fillId="2" borderId="11" xfId="0" applyNumberFormat="1" applyFont="1" applyFill="1" applyBorder="1" applyAlignment="1">
      <alignment horizontal="right" vertical="center"/>
    </xf>
    <xf numFmtId="182" fontId="1" fillId="2" borderId="11" xfId="0" applyNumberFormat="1" applyFont="1" applyFill="1" applyBorder="1" applyAlignment="1">
      <alignment horizontal="right" vertical="center"/>
    </xf>
    <xf numFmtId="189" fontId="1" fillId="2" borderId="11" xfId="0" applyNumberFormat="1" applyFont="1" applyFill="1" applyBorder="1" applyAlignment="1">
      <alignment horizontal="right" vertical="center"/>
    </xf>
    <xf numFmtId="178" fontId="3" fillId="2" borderId="11" xfId="0" applyNumberFormat="1" applyFont="1" applyFill="1" applyBorder="1" applyAlignment="1">
      <alignment horizontal="right" vertical="center"/>
    </xf>
    <xf numFmtId="177" fontId="3" fillId="2" borderId="11" xfId="0" applyNumberFormat="1" applyFont="1" applyFill="1" applyBorder="1" applyAlignment="1">
      <alignment horizontal="right" vertical="center"/>
    </xf>
    <xf numFmtId="189" fontId="3" fillId="2" borderId="11" xfId="0" applyNumberFormat="1" applyFont="1" applyFill="1" applyBorder="1" applyAlignment="1">
      <alignment horizontal="right" vertical="center"/>
    </xf>
    <xf numFmtId="177" fontId="1" fillId="2" borderId="18" xfId="0" applyNumberFormat="1" applyFont="1" applyFill="1" applyBorder="1" applyAlignment="1">
      <alignment horizontal="right" vertical="center"/>
    </xf>
    <xf numFmtId="190" fontId="1" fillId="2" borderId="18" xfId="0" applyNumberFormat="1" applyFont="1" applyFill="1" applyBorder="1" applyAlignment="1">
      <alignment horizontal="right" vertical="center"/>
    </xf>
    <xf numFmtId="180" fontId="3" fillId="2" borderId="19" xfId="0" applyNumberFormat="1" applyFont="1" applyFill="1" applyBorder="1" applyAlignment="1">
      <alignment horizontal="right" vertical="center"/>
    </xf>
    <xf numFmtId="181" fontId="3" fillId="2" borderId="19" xfId="0" applyNumberFormat="1" applyFont="1" applyFill="1" applyBorder="1" applyAlignment="1">
      <alignment horizontal="right" vertical="center"/>
    </xf>
    <xf numFmtId="182" fontId="3" fillId="2" borderId="19" xfId="0" applyNumberFormat="1" applyFont="1" applyFill="1" applyBorder="1" applyAlignment="1">
      <alignment horizontal="right" vertical="center"/>
    </xf>
    <xf numFmtId="186" fontId="1" fillId="0" borderId="18" xfId="0" applyNumberFormat="1" applyFont="1" applyBorder="1" applyAlignment="1">
      <alignment horizontal="right" vertical="center"/>
    </xf>
    <xf numFmtId="178" fontId="1" fillId="0" borderId="18" xfId="0" applyNumberFormat="1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180" fontId="1" fillId="0" borderId="18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center" vertical="center"/>
    </xf>
    <xf numFmtId="189" fontId="1" fillId="0" borderId="11" xfId="0" applyNumberFormat="1" applyFont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  <xf numFmtId="182" fontId="1" fillId="0" borderId="18" xfId="0" applyNumberFormat="1" applyFont="1" applyBorder="1" applyAlignment="1">
      <alignment horizontal="right" vertical="center"/>
    </xf>
    <xf numFmtId="177" fontId="3" fillId="0" borderId="11" xfId="0" applyNumberFormat="1" applyFont="1" applyBorder="1" applyAlignment="1">
      <alignment horizontal="right" vertical="center"/>
    </xf>
    <xf numFmtId="189" fontId="3" fillId="0" borderId="11" xfId="0" applyNumberFormat="1" applyFont="1" applyBorder="1" applyAlignment="1">
      <alignment horizontal="right" vertical="center"/>
    </xf>
    <xf numFmtId="181" fontId="1" fillId="0" borderId="11" xfId="0" applyNumberFormat="1" applyFont="1" applyBorder="1" applyAlignment="1">
      <alignment horizontal="right" vertical="center"/>
    </xf>
    <xf numFmtId="182" fontId="1" fillId="0" borderId="11" xfId="0" applyNumberFormat="1" applyFont="1" applyBorder="1" applyAlignment="1">
      <alignment horizontal="right" vertical="center"/>
    </xf>
    <xf numFmtId="177" fontId="1" fillId="0" borderId="18" xfId="0" applyNumberFormat="1" applyFont="1" applyBorder="1" applyAlignment="1">
      <alignment horizontal="right" vertical="center"/>
    </xf>
    <xf numFmtId="190" fontId="1" fillId="0" borderId="18" xfId="0" applyNumberFormat="1" applyFont="1" applyBorder="1" applyAlignment="1">
      <alignment horizontal="right" vertical="center"/>
    </xf>
    <xf numFmtId="180" fontId="3" fillId="0" borderId="19" xfId="0" applyNumberFormat="1" applyFont="1" applyBorder="1" applyAlignment="1">
      <alignment horizontal="right" vertical="center"/>
    </xf>
    <xf numFmtId="181" fontId="3" fillId="0" borderId="19" xfId="0" applyNumberFormat="1" applyFont="1" applyBorder="1" applyAlignment="1">
      <alignment horizontal="right" vertical="center"/>
    </xf>
    <xf numFmtId="182" fontId="3" fillId="0" borderId="19" xfId="0" applyNumberFormat="1" applyFont="1" applyBorder="1" applyAlignment="1">
      <alignment horizontal="right" vertical="center"/>
    </xf>
    <xf numFmtId="178" fontId="3" fillId="6" borderId="11" xfId="0" applyNumberFormat="1" applyFont="1" applyFill="1" applyBorder="1" applyAlignment="1">
      <alignment horizontal="right" vertical="center"/>
    </xf>
    <xf numFmtId="0" fontId="1" fillId="0" borderId="11" xfId="0" applyFont="1" applyBorder="1" applyAlignment="1">
      <alignment horizontal="right" vertical="center"/>
    </xf>
    <xf numFmtId="183" fontId="1" fillId="0" borderId="11" xfId="0" applyNumberFormat="1" applyFont="1" applyBorder="1" applyAlignment="1">
      <alignment horizontal="right" vertical="center"/>
    </xf>
    <xf numFmtId="9" fontId="1" fillId="0" borderId="18" xfId="0" applyNumberFormat="1" applyFont="1" applyBorder="1" applyAlignment="1">
      <alignment horizontal="right" vertical="center"/>
    </xf>
    <xf numFmtId="0" fontId="1" fillId="6" borderId="11" xfId="0" applyFont="1" applyFill="1" applyBorder="1" applyAlignment="1">
      <alignment horizontal="right" vertical="center"/>
    </xf>
    <xf numFmtId="186" fontId="1" fillId="0" borderId="11" xfId="0" applyNumberFormat="1" applyFont="1" applyBorder="1" applyAlignment="1">
      <alignment horizontal="right" vertical="center"/>
    </xf>
    <xf numFmtId="185" fontId="3" fillId="6" borderId="11" xfId="0" applyNumberFormat="1" applyFont="1" applyFill="1" applyBorder="1" applyAlignment="1">
      <alignment horizontal="right" vertical="center"/>
    </xf>
    <xf numFmtId="178" fontId="1" fillId="6" borderId="11" xfId="0" applyNumberFormat="1" applyFont="1" applyFill="1" applyBorder="1" applyAlignment="1">
      <alignment horizontal="right" vertical="center"/>
    </xf>
    <xf numFmtId="185" fontId="1" fillId="6" borderId="11" xfId="0" applyNumberFormat="1" applyFont="1" applyFill="1" applyBorder="1" applyAlignment="1">
      <alignment horizontal="right" vertical="center"/>
    </xf>
    <xf numFmtId="0" fontId="31" fillId="0" borderId="11" xfId="0" applyFont="1" applyBorder="1" applyAlignment="1">
      <alignment horizontal="center" wrapText="1"/>
    </xf>
    <xf numFmtId="0" fontId="31" fillId="0" borderId="0" xfId="0" applyFont="1"/>
    <xf numFmtId="0" fontId="31" fillId="0" borderId="11" xfId="0" applyFont="1" applyBorder="1" applyAlignment="1">
      <alignment horizontal="center" vertical="center" wrapText="1"/>
    </xf>
    <xf numFmtId="3" fontId="3" fillId="7" borderId="11" xfId="3" applyNumberFormat="1" applyFont="1" applyFill="1" applyBorder="1" applyAlignment="1">
      <alignment horizontal="right" vertical="center"/>
    </xf>
    <xf numFmtId="0" fontId="1" fillId="7" borderId="11" xfId="0" applyFont="1" applyFill="1" applyBorder="1" applyAlignment="1">
      <alignment horizontal="right" vertical="center"/>
    </xf>
    <xf numFmtId="189" fontId="3" fillId="7" borderId="11" xfId="0" applyNumberFormat="1" applyFont="1" applyFill="1" applyBorder="1" applyAlignment="1">
      <alignment horizontal="right" vertical="center"/>
    </xf>
    <xf numFmtId="185" fontId="3" fillId="7" borderId="11" xfId="0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wrapText="1"/>
    </xf>
    <xf numFmtId="9" fontId="1" fillId="4" borderId="11" xfId="0" applyNumberFormat="1" applyFont="1" applyFill="1" applyBorder="1" applyAlignment="1" applyProtection="1">
      <alignment horizontal="right" vertical="center"/>
    </xf>
    <xf numFmtId="177" fontId="1" fillId="0" borderId="11" xfId="0" applyNumberFormat="1" applyFont="1" applyBorder="1" applyAlignment="1">
      <alignment vertical="center"/>
    </xf>
    <xf numFmtId="188" fontId="1" fillId="8" borderId="17" xfId="0" applyNumberFormat="1" applyFont="1" applyFill="1" applyBorder="1" applyAlignment="1">
      <alignment horizontal="right" vertical="center"/>
    </xf>
    <xf numFmtId="3" fontId="3" fillId="8" borderId="11" xfId="3" applyNumberFormat="1" applyFont="1" applyFill="1" applyBorder="1" applyAlignment="1">
      <alignment horizontal="right" vertical="center"/>
    </xf>
    <xf numFmtId="9" fontId="1" fillId="8" borderId="18" xfId="0" applyNumberFormat="1" applyFont="1" applyFill="1" applyBorder="1" applyAlignment="1">
      <alignment horizontal="right" vertical="center"/>
    </xf>
    <xf numFmtId="186" fontId="1" fillId="8" borderId="18" xfId="0" applyNumberFormat="1" applyFont="1" applyFill="1" applyBorder="1" applyAlignment="1">
      <alignment horizontal="right" vertical="center"/>
    </xf>
    <xf numFmtId="178" fontId="1" fillId="8" borderId="18" xfId="0" applyNumberFormat="1" applyFont="1" applyFill="1" applyBorder="1" applyAlignment="1">
      <alignment horizontal="right" vertical="center"/>
    </xf>
    <xf numFmtId="177" fontId="1" fillId="8" borderId="11" xfId="0" applyNumberFormat="1" applyFont="1" applyFill="1" applyBorder="1" applyAlignment="1">
      <alignment horizontal="right" vertical="center"/>
    </xf>
    <xf numFmtId="180" fontId="1" fillId="8" borderId="18" xfId="0" applyNumberFormat="1" applyFont="1" applyFill="1" applyBorder="1" applyAlignment="1">
      <alignment horizontal="right" vertical="center"/>
    </xf>
    <xf numFmtId="182" fontId="1" fillId="8" borderId="18" xfId="0" applyNumberFormat="1" applyFont="1" applyFill="1" applyBorder="1" applyAlignment="1">
      <alignment horizontal="center" vertical="center"/>
    </xf>
    <xf numFmtId="179" fontId="1" fillId="8" borderId="18" xfId="0" applyNumberFormat="1" applyFont="1" applyFill="1" applyBorder="1" applyAlignment="1">
      <alignment horizontal="right" vertical="center"/>
    </xf>
    <xf numFmtId="3" fontId="3" fillId="8" borderId="11" xfId="3" applyNumberFormat="1" applyFont="1" applyFill="1" applyBorder="1" applyAlignment="1">
      <alignment horizontal="center" vertical="center"/>
    </xf>
    <xf numFmtId="179" fontId="1" fillId="8" borderId="11" xfId="0" applyNumberFormat="1" applyFont="1" applyFill="1" applyBorder="1" applyAlignment="1">
      <alignment horizontal="right" vertical="center"/>
    </xf>
    <xf numFmtId="181" fontId="1" fillId="8" borderId="11" xfId="0" applyNumberFormat="1" applyFont="1" applyFill="1" applyBorder="1" applyAlignment="1">
      <alignment horizontal="right" vertical="center"/>
    </xf>
    <xf numFmtId="178" fontId="1" fillId="8" borderId="11" xfId="0" applyNumberFormat="1" applyFont="1" applyFill="1" applyBorder="1" applyAlignment="1">
      <alignment horizontal="right" vertical="center"/>
    </xf>
    <xf numFmtId="181" fontId="1" fillId="8" borderId="11" xfId="3" applyNumberFormat="1" applyFont="1" applyFill="1" applyBorder="1" applyAlignment="1">
      <alignment horizontal="right" vertical="center"/>
    </xf>
    <xf numFmtId="9" fontId="1" fillId="8" borderId="11" xfId="0" applyNumberFormat="1" applyFont="1" applyFill="1" applyBorder="1" applyAlignment="1">
      <alignment horizontal="right" vertical="center"/>
    </xf>
    <xf numFmtId="3" fontId="1" fillId="8" borderId="11" xfId="0" applyNumberFormat="1" applyFont="1" applyFill="1" applyBorder="1" applyAlignment="1">
      <alignment horizontal="right" vertical="center"/>
    </xf>
    <xf numFmtId="186" fontId="1" fillId="8" borderId="11" xfId="0" applyNumberFormat="1" applyFont="1" applyFill="1" applyBorder="1" applyAlignment="1">
      <alignment horizontal="right" vertical="center"/>
    </xf>
    <xf numFmtId="185" fontId="1" fillId="8" borderId="11" xfId="0" applyNumberFormat="1" applyFont="1" applyFill="1" applyBorder="1" applyAlignment="1">
      <alignment horizontal="right" vertical="center"/>
    </xf>
    <xf numFmtId="180" fontId="1" fillId="8" borderId="11" xfId="0" applyNumberFormat="1" applyFont="1" applyFill="1" applyBorder="1" applyAlignment="1">
      <alignment horizontal="right" vertical="center"/>
    </xf>
    <xf numFmtId="178" fontId="1" fillId="8" borderId="11" xfId="3" applyNumberFormat="1" applyFont="1" applyFill="1" applyBorder="1" applyAlignment="1">
      <alignment horizontal="right" vertical="center"/>
    </xf>
    <xf numFmtId="182" fontId="1" fillId="8" borderId="11" xfId="0" applyNumberFormat="1" applyFont="1" applyFill="1" applyBorder="1" applyAlignment="1">
      <alignment horizontal="right" vertical="center"/>
    </xf>
    <xf numFmtId="177" fontId="1" fillId="8" borderId="11" xfId="3" applyNumberFormat="1" applyFont="1" applyFill="1" applyBorder="1" applyAlignment="1">
      <alignment horizontal="right" vertical="center"/>
    </xf>
    <xf numFmtId="180" fontId="1" fillId="8" borderId="11" xfId="3" applyNumberFormat="1" applyFont="1" applyFill="1" applyBorder="1" applyAlignment="1">
      <alignment horizontal="right" vertical="center"/>
    </xf>
    <xf numFmtId="180" fontId="1" fillId="8" borderId="11" xfId="3" applyNumberFormat="1" applyFont="1" applyFill="1" applyBorder="1" applyAlignment="1">
      <alignment horizontal="right" vertical="center"/>
    </xf>
    <xf numFmtId="182" fontId="3" fillId="8" borderId="18" xfId="0" applyNumberFormat="1" applyFont="1" applyFill="1" applyBorder="1" applyAlignment="1">
      <alignment horizontal="right" vertical="center"/>
    </xf>
    <xf numFmtId="183" fontId="1" fillId="8" borderId="11" xfId="0" applyNumberFormat="1" applyFont="1" applyFill="1" applyBorder="1" applyAlignment="1">
      <alignment horizontal="right" vertical="center"/>
    </xf>
    <xf numFmtId="182" fontId="1" fillId="8" borderId="18" xfId="0" applyNumberFormat="1" applyFont="1" applyFill="1" applyBorder="1" applyAlignment="1">
      <alignment horizontal="right" vertical="center"/>
    </xf>
    <xf numFmtId="3" fontId="1" fillId="8" borderId="18" xfId="0" applyNumberFormat="1" applyFont="1" applyFill="1" applyBorder="1" applyAlignment="1">
      <alignment horizontal="right" vertical="center"/>
    </xf>
    <xf numFmtId="179" fontId="3" fillId="8" borderId="18" xfId="0" applyNumberFormat="1" applyFont="1" applyFill="1" applyBorder="1" applyAlignment="1">
      <alignment horizontal="right" vertical="center"/>
    </xf>
    <xf numFmtId="9" fontId="3" fillId="8" borderId="11" xfId="0" applyNumberFormat="1" applyFont="1" applyFill="1" applyBorder="1" applyAlignment="1">
      <alignment horizontal="right" vertical="center"/>
    </xf>
    <xf numFmtId="180" fontId="3" fillId="8" borderId="11" xfId="0" applyNumberFormat="1" applyFont="1" applyFill="1" applyBorder="1" applyAlignment="1">
      <alignment horizontal="right" vertical="center"/>
    </xf>
    <xf numFmtId="184" fontId="1" fillId="8" borderId="11" xfId="0" applyNumberFormat="1" applyFont="1" applyFill="1" applyBorder="1" applyAlignment="1">
      <alignment horizontal="right" vertical="center"/>
    </xf>
    <xf numFmtId="0" fontId="1" fillId="8" borderId="11" xfId="0" applyFont="1" applyFill="1" applyBorder="1" applyAlignment="1">
      <alignment horizontal="right" vertical="center"/>
    </xf>
    <xf numFmtId="185" fontId="3" fillId="8" borderId="18" xfId="0" applyNumberFormat="1" applyFont="1" applyFill="1" applyBorder="1" applyAlignment="1">
      <alignment horizontal="right" vertical="center"/>
    </xf>
    <xf numFmtId="177" fontId="3" fillId="8" borderId="11" xfId="0" applyNumberFormat="1" applyFont="1" applyFill="1" applyBorder="1" applyAlignment="1">
      <alignment horizontal="right" vertical="center"/>
    </xf>
    <xf numFmtId="189" fontId="1" fillId="8" borderId="18" xfId="0" applyNumberFormat="1" applyFont="1" applyFill="1" applyBorder="1" applyAlignment="1">
      <alignment horizontal="right" vertical="center"/>
    </xf>
    <xf numFmtId="189" fontId="1" fillId="8" borderId="11" xfId="0" applyNumberFormat="1" applyFont="1" applyFill="1" applyBorder="1" applyAlignment="1">
      <alignment horizontal="right" vertical="center"/>
    </xf>
    <xf numFmtId="189" fontId="3" fillId="8" borderId="11" xfId="0" applyNumberFormat="1" applyFont="1" applyFill="1" applyBorder="1" applyAlignment="1">
      <alignment horizontal="right" vertical="center"/>
    </xf>
    <xf numFmtId="185" fontId="1" fillId="8" borderId="18" xfId="0" applyNumberFormat="1" applyFont="1" applyFill="1" applyBorder="1" applyAlignment="1">
      <alignment horizontal="right" vertical="center"/>
    </xf>
    <xf numFmtId="177" fontId="1" fillId="8" borderId="11" xfId="0" applyNumberFormat="1" applyFont="1" applyFill="1" applyBorder="1" applyAlignment="1">
      <alignment vertical="center"/>
    </xf>
    <xf numFmtId="178" fontId="3" fillId="8" borderId="11" xfId="0" applyNumberFormat="1" applyFont="1" applyFill="1" applyBorder="1" applyAlignment="1">
      <alignment horizontal="right" vertical="center"/>
    </xf>
    <xf numFmtId="177" fontId="1" fillId="8" borderId="18" xfId="0" applyNumberFormat="1" applyFont="1" applyFill="1" applyBorder="1" applyAlignment="1">
      <alignment horizontal="right" vertical="center"/>
    </xf>
    <xf numFmtId="190" fontId="1" fillId="8" borderId="18" xfId="0" applyNumberFormat="1" applyFont="1" applyFill="1" applyBorder="1" applyAlignment="1">
      <alignment horizontal="right" vertical="center"/>
    </xf>
    <xf numFmtId="185" fontId="1" fillId="8" borderId="19" xfId="0" applyNumberFormat="1" applyFont="1" applyFill="1" applyBorder="1" applyAlignment="1">
      <alignment horizontal="right" vertical="center"/>
    </xf>
    <xf numFmtId="180" fontId="3" fillId="8" borderId="19" xfId="0" applyNumberFormat="1" applyFont="1" applyFill="1" applyBorder="1" applyAlignment="1">
      <alignment horizontal="right" vertical="center"/>
    </xf>
    <xf numFmtId="181" fontId="3" fillId="8" borderId="19" xfId="0" applyNumberFormat="1" applyFont="1" applyFill="1" applyBorder="1" applyAlignment="1">
      <alignment horizontal="right" vertical="center"/>
    </xf>
    <xf numFmtId="182" fontId="3" fillId="8" borderId="19" xfId="0" applyNumberFormat="1" applyFont="1" applyFill="1" applyBorder="1" applyAlignment="1">
      <alignment horizontal="right" vertical="center"/>
    </xf>
    <xf numFmtId="3" fontId="3" fillId="8" borderId="18" xfId="0" applyNumberFormat="1" applyFont="1" applyFill="1" applyBorder="1" applyAlignment="1">
      <alignment horizontal="right" vertical="center"/>
    </xf>
    <xf numFmtId="0" fontId="31" fillId="8" borderId="11" xfId="0" applyFont="1" applyFill="1" applyBorder="1" applyAlignment="1">
      <alignment horizontal="center" vertical="center" wrapText="1"/>
    </xf>
    <xf numFmtId="0" fontId="31" fillId="8" borderId="0" xfId="0" applyFont="1" applyFill="1"/>
    <xf numFmtId="191" fontId="1" fillId="3" borderId="11" xfId="0" applyNumberFormat="1" applyFont="1" applyFill="1" applyBorder="1" applyAlignment="1">
      <alignment horizontal="right" vertical="center"/>
    </xf>
    <xf numFmtId="182" fontId="1" fillId="6" borderId="0" xfId="0" applyNumberFormat="1" applyFont="1" applyFill="1" applyBorder="1" applyAlignment="1">
      <alignment horizontal="right" vertical="center"/>
    </xf>
    <xf numFmtId="0" fontId="31" fillId="0" borderId="0" xfId="0" applyFont="1" applyBorder="1"/>
    <xf numFmtId="182" fontId="1" fillId="6" borderId="18" xfId="0" applyNumberFormat="1" applyFont="1" applyFill="1" applyBorder="1" applyAlignment="1">
      <alignment horizontal="right" vertical="center"/>
    </xf>
    <xf numFmtId="0" fontId="31" fillId="4" borderId="0" xfId="0" applyFont="1" applyFill="1" applyBorder="1"/>
    <xf numFmtId="0" fontId="31" fillId="4" borderId="11" xfId="0" applyFont="1" applyFill="1" applyBorder="1"/>
    <xf numFmtId="0" fontId="3" fillId="4" borderId="18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right" vertical="center"/>
    </xf>
    <xf numFmtId="179" fontId="3" fillId="3" borderId="11" xfId="3" applyNumberFormat="1" applyFont="1" applyFill="1" applyBorder="1" applyAlignment="1">
      <alignment horizontal="right" vertical="center"/>
    </xf>
    <xf numFmtId="3" fontId="3" fillId="3" borderId="18" xfId="3" applyNumberFormat="1" applyFont="1" applyFill="1" applyBorder="1" applyAlignment="1">
      <alignment horizontal="right" vertical="center"/>
    </xf>
    <xf numFmtId="181" fontId="1" fillId="0" borderId="11" xfId="3" applyNumberFormat="1" applyFont="1" applyBorder="1" applyAlignment="1">
      <alignment horizontal="right" vertical="center"/>
    </xf>
    <xf numFmtId="178" fontId="1" fillId="0" borderId="11" xfId="3" applyNumberFormat="1" applyFont="1" applyBorder="1" applyAlignment="1">
      <alignment horizontal="right" vertical="center"/>
    </xf>
    <xf numFmtId="180" fontId="1" fillId="0" borderId="11" xfId="3" applyNumberFormat="1" applyFont="1" applyBorder="1" applyAlignment="1">
      <alignment horizontal="right" vertical="center"/>
    </xf>
    <xf numFmtId="180" fontId="1" fillId="0" borderId="11" xfId="3" applyNumberFormat="1" applyFont="1" applyBorder="1" applyAlignment="1">
      <alignment horizontal="right" vertical="center"/>
    </xf>
    <xf numFmtId="180" fontId="1" fillId="3" borderId="18" xfId="0" applyNumberFormat="1" applyFont="1" applyFill="1" applyBorder="1" applyAlignment="1">
      <alignment horizontal="right" vertical="center"/>
    </xf>
    <xf numFmtId="182" fontId="3" fillId="6" borderId="18" xfId="0" applyNumberFormat="1" applyFont="1" applyFill="1" applyBorder="1" applyAlignment="1">
      <alignment horizontal="right" vertical="center"/>
    </xf>
    <xf numFmtId="9" fontId="1" fillId="0" borderId="11" xfId="0" applyNumberFormat="1" applyFont="1" applyBorder="1" applyAlignment="1">
      <alignment horizontal="right" vertical="center"/>
    </xf>
    <xf numFmtId="179" fontId="3" fillId="0" borderId="18" xfId="0" applyNumberFormat="1" applyFont="1" applyBorder="1" applyAlignment="1">
      <alignment horizontal="right" vertical="center"/>
    </xf>
    <xf numFmtId="0" fontId="31" fillId="0" borderId="11" xfId="0" applyFont="1" applyBorder="1" applyAlignment="1">
      <alignment horizontal="center" vertical="center"/>
    </xf>
    <xf numFmtId="181" fontId="1" fillId="0" borderId="11" xfId="3" applyNumberFormat="1" applyFont="1" applyBorder="1" applyAlignment="1">
      <alignment horizontal="right" vertical="center"/>
    </xf>
    <xf numFmtId="181" fontId="1" fillId="7" borderId="11" xfId="3" applyNumberFormat="1" applyFont="1" applyFill="1" applyBorder="1" applyAlignment="1">
      <alignment horizontal="right" vertical="center"/>
    </xf>
    <xf numFmtId="178" fontId="1" fillId="7" borderId="11" xfId="3" applyNumberFormat="1" applyFont="1" applyFill="1" applyBorder="1" applyAlignment="1">
      <alignment horizontal="right" vertical="center"/>
    </xf>
    <xf numFmtId="177" fontId="1" fillId="7" borderId="11" xfId="3" applyNumberFormat="1" applyFont="1" applyFill="1" applyBorder="1" applyAlignment="1">
      <alignment horizontal="right" vertical="center"/>
    </xf>
    <xf numFmtId="180" fontId="1" fillId="7" borderId="11" xfId="3" applyNumberFormat="1" applyFont="1" applyFill="1" applyBorder="1" applyAlignment="1">
      <alignment horizontal="right" vertical="center"/>
    </xf>
    <xf numFmtId="180" fontId="1" fillId="7" borderId="11" xfId="3" applyNumberFormat="1" applyFont="1" applyFill="1" applyBorder="1" applyAlignment="1">
      <alignment horizontal="right" vertical="center"/>
    </xf>
    <xf numFmtId="180" fontId="3" fillId="7" borderId="11" xfId="0" applyNumberFormat="1" applyFont="1" applyFill="1" applyBorder="1" applyAlignment="1">
      <alignment horizontal="right" vertical="center"/>
    </xf>
    <xf numFmtId="181" fontId="3" fillId="7" borderId="11" xfId="3" applyNumberFormat="1" applyFont="1" applyFill="1" applyBorder="1" applyAlignment="1">
      <alignment horizontal="right" vertical="center"/>
    </xf>
    <xf numFmtId="0" fontId="31" fillId="7" borderId="11" xfId="0" applyFont="1" applyFill="1" applyBorder="1" applyAlignment="1">
      <alignment horizontal="center" vertical="center"/>
    </xf>
    <xf numFmtId="179" fontId="3" fillId="0" borderId="11" xfId="3" applyNumberFormat="1" applyFont="1" applyBorder="1" applyAlignment="1">
      <alignment horizontal="right" vertical="center"/>
    </xf>
    <xf numFmtId="3" fontId="3" fillId="0" borderId="18" xfId="3" applyNumberFormat="1" applyFont="1" applyBorder="1" applyAlignment="1">
      <alignment horizontal="right" vertical="center"/>
    </xf>
    <xf numFmtId="3" fontId="3" fillId="0" borderId="11" xfId="3" applyNumberFormat="1" applyFont="1" applyBorder="1" applyAlignment="1">
      <alignment horizontal="center" vertical="center"/>
    </xf>
    <xf numFmtId="0" fontId="31" fillId="0" borderId="0" xfId="0" applyFont="1"/>
    <xf numFmtId="3" fontId="1" fillId="7" borderId="11" xfId="3" applyNumberFormat="1" applyFont="1" applyFill="1" applyBorder="1" applyAlignment="1">
      <alignment horizontal="center" vertical="center"/>
    </xf>
    <xf numFmtId="9" fontId="1" fillId="0" borderId="11" xfId="0" applyNumberFormat="1" applyFont="1" applyBorder="1" applyAlignment="1">
      <alignment horizontal="right" vertical="center"/>
    </xf>
    <xf numFmtId="179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3" fontId="0" fillId="0" borderId="0" xfId="0" applyNumberFormat="1"/>
    <xf numFmtId="9" fontId="0" fillId="0" borderId="0" xfId="0" applyNumberFormat="1"/>
    <xf numFmtId="179" fontId="0" fillId="0" borderId="0" xfId="0" applyNumberFormat="1"/>
    <xf numFmtId="186" fontId="0" fillId="0" borderId="0" xfId="0" applyNumberFormat="1"/>
    <xf numFmtId="179" fontId="8" fillId="0" borderId="6" xfId="0" applyNumberFormat="1" applyFont="1" applyBorder="1" applyAlignment="1">
      <alignment horizontal="center" vertical="center"/>
    </xf>
    <xf numFmtId="177" fontId="9" fillId="0" borderId="9" xfId="0" applyNumberFormat="1" applyFont="1" applyBorder="1" applyAlignment="1">
      <alignment horizontal="center" vertical="center" wrapText="1"/>
    </xf>
    <xf numFmtId="179" fontId="9" fillId="0" borderId="11" xfId="0" applyNumberFormat="1" applyFont="1" applyBorder="1" applyAlignment="1">
      <alignment horizontal="center" vertical="center"/>
    </xf>
    <xf numFmtId="185" fontId="9" fillId="0" borderId="11" xfId="0" applyNumberFormat="1" applyFont="1" applyBorder="1" applyAlignment="1">
      <alignment horizontal="center" vertical="center"/>
    </xf>
    <xf numFmtId="178" fontId="9" fillId="0" borderId="9" xfId="0" applyNumberFormat="1" applyFont="1" applyBorder="1" applyAlignment="1">
      <alignment horizontal="center" vertical="center"/>
    </xf>
    <xf numFmtId="179" fontId="23" fillId="0" borderId="11" xfId="0" applyNumberFormat="1" applyFont="1" applyBorder="1" applyAlignment="1">
      <alignment horizontal="center" vertical="center"/>
    </xf>
    <xf numFmtId="177" fontId="23" fillId="0" borderId="11" xfId="0" applyNumberFormat="1" applyFont="1" applyBorder="1" applyAlignment="1">
      <alignment horizontal="center" vertical="center" wrapText="1"/>
    </xf>
    <xf numFmtId="178" fontId="23" fillId="2" borderId="11" xfId="0" applyNumberFormat="1" applyFont="1" applyFill="1" applyBorder="1" applyAlignment="1">
      <alignment horizontal="center" vertical="center"/>
    </xf>
    <xf numFmtId="179" fontId="23" fillId="2" borderId="11" xfId="0" applyNumberFormat="1" applyFont="1" applyFill="1" applyBorder="1" applyAlignment="1">
      <alignment horizontal="center" vertical="center" wrapText="1"/>
    </xf>
    <xf numFmtId="186" fontId="27" fillId="2" borderId="11" xfId="0" applyNumberFormat="1" applyFont="1" applyFill="1" applyBorder="1" applyAlignment="1">
      <alignment horizontal="center" vertical="center"/>
    </xf>
    <xf numFmtId="179" fontId="23" fillId="2" borderId="11" xfId="0" applyNumberFormat="1" applyFont="1" applyFill="1" applyBorder="1" applyAlignment="1">
      <alignment horizontal="center" vertical="center"/>
    </xf>
    <xf numFmtId="186" fontId="23" fillId="2" borderId="11" xfId="0" applyNumberFormat="1" applyFont="1" applyFill="1" applyBorder="1" applyAlignment="1">
      <alignment horizontal="center" vertical="center"/>
    </xf>
    <xf numFmtId="184" fontId="23" fillId="2" borderId="11" xfId="0" applyNumberFormat="1" applyFont="1" applyFill="1" applyBorder="1" applyAlignment="1">
      <alignment horizontal="center" vertical="center"/>
    </xf>
    <xf numFmtId="178" fontId="23" fillId="2" borderId="9" xfId="0" applyNumberFormat="1" applyFont="1" applyFill="1" applyBorder="1" applyAlignment="1">
      <alignment horizontal="center" vertical="center"/>
    </xf>
    <xf numFmtId="179" fontId="1" fillId="0" borderId="14" xfId="0" applyNumberFormat="1" applyFont="1" applyBorder="1" applyAlignment="1">
      <alignment horizontal="center" vertical="center"/>
    </xf>
    <xf numFmtId="180" fontId="1" fillId="0" borderId="14" xfId="0" applyNumberFormat="1" applyFont="1" applyBorder="1" applyAlignment="1">
      <alignment horizontal="center" vertical="center"/>
    </xf>
    <xf numFmtId="180" fontId="1" fillId="0" borderId="15" xfId="0" applyNumberFormat="1" applyFont="1" applyBorder="1" applyAlignment="1">
      <alignment horizontal="center" vertical="center"/>
    </xf>
    <xf numFmtId="179" fontId="1" fillId="2" borderId="14" xfId="1" applyNumberFormat="1" applyFont="1" applyFill="1" applyBorder="1" applyAlignment="1" applyProtection="1">
      <alignment horizontal="center" vertical="center" wrapText="1"/>
    </xf>
    <xf numFmtId="177" fontId="31" fillId="0" borderId="14" xfId="0" applyNumberFormat="1" applyFont="1" applyBorder="1" applyAlignment="1">
      <alignment horizontal="center" vertical="center"/>
    </xf>
    <xf numFmtId="9" fontId="1" fillId="2" borderId="14" xfId="2" applyFont="1" applyFill="1" applyBorder="1" applyAlignment="1" applyProtection="1">
      <alignment horizontal="center" vertical="center"/>
    </xf>
    <xf numFmtId="178" fontId="1" fillId="2" borderId="14" xfId="2" applyNumberFormat="1" applyFont="1" applyFill="1" applyBorder="1" applyAlignment="1" applyProtection="1">
      <alignment horizontal="center" vertical="center"/>
    </xf>
    <xf numFmtId="186" fontId="1" fillId="2" borderId="14" xfId="2" applyNumberFormat="1" applyFont="1" applyFill="1" applyBorder="1" applyAlignment="1" applyProtection="1">
      <alignment horizontal="center" vertical="center"/>
    </xf>
    <xf numFmtId="179" fontId="1" fillId="2" borderId="14" xfId="2" applyNumberFormat="1" applyFont="1" applyFill="1" applyBorder="1" applyAlignment="1" applyProtection="1">
      <alignment horizontal="center" vertical="center"/>
    </xf>
    <xf numFmtId="185" fontId="1" fillId="2" borderId="14" xfId="2" applyNumberFormat="1" applyFont="1" applyFill="1" applyBorder="1" applyAlignment="1" applyProtection="1">
      <alignment horizontal="center" vertical="center"/>
    </xf>
    <xf numFmtId="178" fontId="1" fillId="2" borderId="15" xfId="2" applyNumberFormat="1" applyFont="1" applyFill="1" applyBorder="1" applyAlignment="1" applyProtection="1">
      <alignment horizontal="center" vertical="center"/>
    </xf>
    <xf numFmtId="179" fontId="1" fillId="0" borderId="18" xfId="0" applyNumberFormat="1" applyFont="1" applyBorder="1" applyAlignment="1">
      <alignment horizontal="right" vertical="center"/>
    </xf>
    <xf numFmtId="3" fontId="1" fillId="0" borderId="11" xfId="3" applyNumberFormat="1" applyFont="1" applyBorder="1" applyAlignment="1">
      <alignment horizontal="center" vertical="center"/>
    </xf>
    <xf numFmtId="181" fontId="1" fillId="0" borderId="18" xfId="3" applyNumberFormat="1" applyFont="1" applyBorder="1" applyAlignment="1">
      <alignment horizontal="right" vertical="center"/>
    </xf>
    <xf numFmtId="178" fontId="1" fillId="0" borderId="18" xfId="3" applyNumberFormat="1" applyFont="1" applyBorder="1" applyAlignment="1">
      <alignment horizontal="right" vertical="center"/>
    </xf>
    <xf numFmtId="177" fontId="1" fillId="0" borderId="18" xfId="3" applyNumberFormat="1" applyFont="1" applyBorder="1" applyAlignment="1">
      <alignment horizontal="right" vertical="center"/>
    </xf>
    <xf numFmtId="179" fontId="1" fillId="6" borderId="18" xfId="0" applyNumberFormat="1" applyFont="1" applyFill="1" applyBorder="1" applyAlignment="1">
      <alignment horizontal="right" vertical="center"/>
    </xf>
    <xf numFmtId="186" fontId="1" fillId="6" borderId="18" xfId="0" applyNumberFormat="1" applyFont="1" applyFill="1" applyBorder="1" applyAlignment="1">
      <alignment horizontal="right" vertical="center"/>
    </xf>
    <xf numFmtId="185" fontId="1" fillId="0" borderId="18" xfId="0" applyNumberFormat="1" applyFont="1" applyBorder="1" applyAlignment="1">
      <alignment horizontal="right" vertical="center"/>
    </xf>
    <xf numFmtId="178" fontId="1" fillId="6" borderId="18" xfId="0" applyNumberFormat="1" applyFont="1" applyFill="1" applyBorder="1" applyAlignment="1">
      <alignment horizontal="right" vertical="center"/>
    </xf>
    <xf numFmtId="184" fontId="1" fillId="6" borderId="18" xfId="0" applyNumberFormat="1" applyFont="1" applyFill="1" applyBorder="1" applyAlignment="1">
      <alignment horizontal="right" vertical="center"/>
    </xf>
    <xf numFmtId="178" fontId="1" fillId="6" borderId="19" xfId="0" applyNumberFormat="1" applyFont="1" applyFill="1" applyBorder="1" applyAlignment="1">
      <alignment horizontal="right" vertical="center"/>
    </xf>
    <xf numFmtId="188" fontId="1" fillId="0" borderId="8" xfId="0" applyNumberFormat="1" applyFont="1" applyBorder="1" applyAlignment="1">
      <alignment horizontal="right" vertical="center"/>
    </xf>
    <xf numFmtId="3" fontId="1" fillId="6" borderId="11" xfId="0" applyNumberFormat="1" applyFont="1" applyFill="1" applyBorder="1" applyAlignment="1">
      <alignment horizontal="right" vertical="center"/>
    </xf>
    <xf numFmtId="179" fontId="1" fillId="6" borderId="11" xfId="0" applyNumberFormat="1" applyFont="1" applyFill="1" applyBorder="1" applyAlignment="1">
      <alignment horizontal="right" vertical="center"/>
    </xf>
    <xf numFmtId="186" fontId="1" fillId="6" borderId="11" xfId="0" applyNumberFormat="1" applyFont="1" applyFill="1" applyBorder="1" applyAlignment="1">
      <alignment horizontal="right" vertical="center"/>
    </xf>
    <xf numFmtId="184" fontId="1" fillId="6" borderId="11" xfId="0" applyNumberFormat="1" applyFont="1" applyFill="1" applyBorder="1" applyAlignment="1">
      <alignment horizontal="right" vertical="center"/>
    </xf>
    <xf numFmtId="178" fontId="1" fillId="6" borderId="9" xfId="0" applyNumberFormat="1" applyFont="1" applyFill="1" applyBorder="1" applyAlignment="1">
      <alignment horizontal="right" vertical="center"/>
    </xf>
    <xf numFmtId="188" fontId="1" fillId="2" borderId="8" xfId="0" applyNumberFormat="1" applyFont="1" applyFill="1" applyBorder="1" applyAlignment="1">
      <alignment horizontal="right" vertical="center"/>
    </xf>
    <xf numFmtId="188" fontId="1" fillId="7" borderId="8" xfId="0" applyNumberFormat="1" applyFont="1" applyFill="1" applyBorder="1" applyAlignment="1">
      <alignment horizontal="right" vertical="center"/>
    </xf>
    <xf numFmtId="179" fontId="1" fillId="7" borderId="18" xfId="0" applyNumberFormat="1" applyFont="1" applyFill="1" applyBorder="1" applyAlignment="1">
      <alignment horizontal="right" vertical="center"/>
    </xf>
    <xf numFmtId="3" fontId="1" fillId="7" borderId="11" xfId="0" applyNumberFormat="1" applyFont="1" applyFill="1" applyBorder="1" applyAlignment="1">
      <alignment horizontal="right" vertical="center"/>
    </xf>
    <xf numFmtId="184" fontId="1" fillId="7" borderId="11" xfId="0" applyNumberFormat="1" applyFont="1" applyFill="1" applyBorder="1" applyAlignment="1">
      <alignment horizontal="right" vertical="center"/>
    </xf>
    <xf numFmtId="178" fontId="1" fillId="7" borderId="9" xfId="0" applyNumberFormat="1" applyFont="1" applyFill="1" applyBorder="1" applyAlignment="1">
      <alignment horizontal="right" vertical="center"/>
    </xf>
    <xf numFmtId="179" fontId="1" fillId="2" borderId="18" xfId="0" applyNumberFormat="1" applyFont="1" applyFill="1" applyBorder="1" applyAlignment="1">
      <alignment horizontal="right" vertical="center"/>
    </xf>
    <xf numFmtId="3" fontId="3" fillId="7" borderId="11" xfId="3" applyNumberFormat="1" applyFont="1" applyFill="1" applyBorder="1" applyAlignment="1">
      <alignment horizontal="center" vertical="center"/>
    </xf>
    <xf numFmtId="9" fontId="1" fillId="6" borderId="9" xfId="0" applyNumberFormat="1" applyFont="1" applyFill="1" applyBorder="1" applyAlignment="1">
      <alignment horizontal="right" vertical="center"/>
    </xf>
    <xf numFmtId="9" fontId="1" fillId="7" borderId="9" xfId="0" applyNumberFormat="1" applyFont="1" applyFill="1" applyBorder="1" applyAlignment="1">
      <alignment horizontal="right" vertical="center"/>
    </xf>
    <xf numFmtId="0" fontId="8" fillId="0" borderId="7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179" fontId="8" fillId="0" borderId="6" xfId="0" applyNumberFormat="1" applyFont="1" applyBorder="1" applyAlignment="1">
      <alignment horizontal="center" vertical="center"/>
    </xf>
    <xf numFmtId="179" fontId="8" fillId="0" borderId="3" xfId="0" applyNumberFormat="1" applyFont="1" applyBorder="1" applyAlignment="1">
      <alignment horizontal="center" vertical="center"/>
    </xf>
    <xf numFmtId="178" fontId="8" fillId="0" borderId="6" xfId="0" applyNumberFormat="1" applyFont="1" applyBorder="1" applyAlignment="1">
      <alignment horizontal="center" vertical="center"/>
    </xf>
    <xf numFmtId="186" fontId="8" fillId="0" borderId="6" xfId="0" applyNumberFormat="1" applyFont="1" applyBorder="1" applyAlignment="1">
      <alignment horizontal="center" vertical="center"/>
    </xf>
    <xf numFmtId="178" fontId="8" fillId="0" borderId="3" xfId="0" applyNumberFormat="1" applyFon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/>
    </xf>
    <xf numFmtId="178" fontId="9" fillId="0" borderId="11" xfId="0" applyNumberFormat="1" applyFont="1" applyBorder="1" applyAlignment="1">
      <alignment horizontal="center" vertical="center"/>
    </xf>
    <xf numFmtId="179" fontId="9" fillId="2" borderId="11" xfId="0" applyNumberFormat="1" applyFont="1" applyFill="1" applyBorder="1" applyAlignment="1">
      <alignment horizontal="center" vertical="center" wrapText="1"/>
    </xf>
    <xf numFmtId="179" fontId="9" fillId="0" borderId="11" xfId="0" applyNumberFormat="1" applyFont="1" applyBorder="1" applyAlignment="1">
      <alignment horizontal="center" vertical="center"/>
    </xf>
    <xf numFmtId="186" fontId="9" fillId="0" borderId="11" xfId="0" applyNumberFormat="1" applyFont="1" applyBorder="1" applyAlignment="1">
      <alignment horizontal="center" vertical="center"/>
    </xf>
  </cellXfs>
  <cellStyles count="4">
    <cellStyle name="百分比" xfId="2" builtinId="5"/>
    <cellStyle name="常规" xfId="0" builtinId="0"/>
    <cellStyle name="解释性文本" xfId="3" builtinId="53" customBuiltin="1"/>
    <cellStyle name="千位分隔" xfId="1" builtin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D5B5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770"/>
  <sheetViews>
    <sheetView tabSelected="1" zoomScale="90" zoomScaleNormal="90" workbookViewId="0">
      <pane xSplit="1" ySplit="6" topLeftCell="BN392" activePane="bottomRight" state="frozen"/>
      <selection pane="topRight" activeCell="FD1" sqref="FD1"/>
      <selection pane="bottomLeft" activeCell="A701" sqref="A701"/>
      <selection pane="bottomRight" activeCell="CM411" sqref="CM411"/>
    </sheetView>
  </sheetViews>
  <sheetFormatPr defaultRowHeight="14.25" x14ac:dyDescent="0.15"/>
  <cols>
    <col min="1" max="1" width="7.25" style="1" customWidth="1"/>
    <col min="2" max="2" width="6.5" style="2" customWidth="1"/>
    <col min="3" max="3" width="5" style="3" customWidth="1"/>
    <col min="4" max="4" width="5.125" style="3" customWidth="1"/>
    <col min="5" max="5" width="5.125" style="4" customWidth="1"/>
    <col min="6" max="6" width="5.125" style="5" customWidth="1"/>
    <col min="7" max="7" width="5.625" style="6" customWidth="1"/>
    <col min="8" max="9" width="5.625" style="7" customWidth="1"/>
    <col min="10" max="10" width="6" style="7" customWidth="1"/>
    <col min="11" max="13" width="5.125" style="7" customWidth="1"/>
    <col min="14" max="15" width="5.125" style="8" customWidth="1"/>
    <col min="16" max="16" width="7.125" style="9" customWidth="1"/>
    <col min="17" max="17" width="7" style="10" customWidth="1"/>
    <col min="18" max="18" width="7.375" style="10" customWidth="1"/>
    <col min="19" max="19" width="8.25" style="10" customWidth="1"/>
    <col min="20" max="20" width="5.125" style="11" customWidth="1"/>
    <col min="21" max="21" width="6.125" style="12" customWidth="1"/>
    <col min="22" max="22" width="6.875" style="13" customWidth="1"/>
    <col min="23" max="23" width="5.625" style="14" customWidth="1"/>
    <col min="24" max="24" width="9.125" style="15" customWidth="1"/>
    <col min="25" max="31" width="5.625" style="16" customWidth="1"/>
    <col min="32" max="32" width="5.625" style="17" customWidth="1"/>
    <col min="33" max="33" width="5.625" style="18" customWidth="1"/>
    <col min="34" max="35" width="5.625" style="17" customWidth="1"/>
    <col min="36" max="36" width="5.625" style="9" customWidth="1"/>
    <col min="37" max="37" width="5.625" style="18" customWidth="1"/>
    <col min="38" max="39" width="5.625" style="16" customWidth="1"/>
    <col min="40" max="40" width="7.125" style="16" customWidth="1"/>
    <col min="41" max="41" width="11.125" style="16" customWidth="1"/>
    <col min="42" max="52" width="5.625" style="16" customWidth="1"/>
    <col min="53" max="53" width="5.875" style="19" customWidth="1"/>
    <col min="54" max="55" width="5.125" style="20" customWidth="1"/>
    <col min="56" max="56" width="5.125" style="21" customWidth="1"/>
    <col min="57" max="57" width="5.125" style="22" customWidth="1"/>
    <col min="58" max="58" width="5.125" style="23" customWidth="1"/>
    <col min="59" max="59" width="6" style="23" customWidth="1"/>
    <col min="60" max="60" width="5.125" style="20" customWidth="1"/>
    <col min="61" max="61" width="10.625" style="20" customWidth="1"/>
    <col min="62" max="62" width="5.625" style="20" customWidth="1"/>
    <col min="63" max="63" width="11.125" style="23" customWidth="1"/>
    <col min="64" max="67" width="5.125" style="20" customWidth="1"/>
    <col min="68" max="68" width="5.125" style="24" customWidth="1"/>
    <col min="69" max="69" width="4.625" style="21" customWidth="1"/>
    <col min="70" max="70" width="4.625" style="25" customWidth="1"/>
    <col min="71" max="71" width="5.625" style="13" customWidth="1"/>
    <col min="72" max="72" width="5.625" style="26" customWidth="1"/>
    <col min="73" max="78" width="5.875" style="27" customWidth="1"/>
    <col min="79" max="79" width="5.875" style="28" customWidth="1"/>
    <col min="80" max="80" width="5.875" style="27" customWidth="1"/>
    <col min="81" max="81" width="5.875" style="29" customWidth="1"/>
    <col min="82" max="82" width="5.875" style="30" customWidth="1"/>
    <col min="83" max="83" width="5.875" style="25" customWidth="1"/>
    <col min="84" max="84" width="5.125" style="22" customWidth="1"/>
    <col min="85" max="85" width="5.125" style="21" customWidth="1"/>
    <col min="86" max="86" width="5.125" style="31" customWidth="1"/>
    <col min="87" max="87" width="5.125" style="25" customWidth="1"/>
    <col min="88" max="89" width="5.125" style="32" customWidth="1"/>
    <col min="90" max="91" width="5.125" style="25" customWidth="1"/>
    <col min="92" max="92" width="6.625" style="25" customWidth="1"/>
    <col min="93" max="93" width="9.125" style="29" customWidth="1"/>
    <col min="94" max="94" width="5.625" style="29" customWidth="1"/>
    <col min="95" max="97" width="5.125" style="25" customWidth="1"/>
    <col min="98" max="98" width="5.125" style="22" customWidth="1"/>
    <col min="99" max="99" width="5.125" style="21" customWidth="1"/>
    <col min="100" max="100" width="5.125" style="25" customWidth="1"/>
    <col min="101" max="101" width="5.125" style="22" customWidth="1"/>
    <col min="102" max="102" width="5.125" style="25" customWidth="1"/>
    <col min="103" max="103" width="6.375" style="19" customWidth="1"/>
    <col min="104" max="107" width="5.125" style="20" customWidth="1"/>
    <col min="108" max="109" width="5.125" style="25" customWidth="1"/>
    <col min="110" max="110" width="5.875" style="33" customWidth="1"/>
    <col min="111" max="111" width="5.875" style="34" customWidth="1"/>
    <col min="112" max="112" width="5.875" style="33" customWidth="1"/>
    <col min="113" max="113" width="5.125" style="35" customWidth="1"/>
    <col min="114" max="114" width="5.125" style="21" customWidth="1"/>
    <col min="115" max="115" width="5.125" style="31" customWidth="1"/>
    <col min="116" max="119" width="5.125" style="25" customWidth="1"/>
    <col min="120" max="120" width="7.5" style="25" customWidth="1"/>
    <col min="121" max="121" width="6.625" style="25" customWidth="1"/>
    <col min="122" max="122" width="9.125" style="29" customWidth="1"/>
    <col min="123" max="123" width="5.625" style="29" customWidth="1"/>
    <col min="124" max="126" width="5.125" style="25" customWidth="1"/>
    <col min="127" max="127" width="5.125" style="35" customWidth="1"/>
    <col min="128" max="128" width="5.125" style="21" customWidth="1"/>
    <col min="129" max="129" width="5.125" style="25" customWidth="1"/>
    <col min="130" max="130" width="5.125" style="22" customWidth="1"/>
    <col min="131" max="131" width="5.125" style="25" customWidth="1"/>
    <col min="132" max="132" width="6.5" style="19" customWidth="1"/>
    <col min="133" max="136" width="5.125" style="20" customWidth="1"/>
    <col min="137" max="138" width="5.125" style="25" customWidth="1"/>
    <col min="139" max="139" width="5.125" style="14" customWidth="1"/>
    <col min="140" max="140" width="5.125" style="36" customWidth="1"/>
    <col min="141" max="141" width="5.125" style="14" customWidth="1"/>
    <col min="142" max="142" width="6.5" style="37" customWidth="1"/>
    <col min="143" max="146" width="5.125" style="28" customWidth="1"/>
    <col min="147" max="148" width="5.125" style="14" customWidth="1"/>
    <col min="149" max="149" width="5.875" style="38" customWidth="1"/>
    <col min="150" max="150" width="5.875" style="7" customWidth="1"/>
    <col min="151" max="151" width="5.875" style="39" customWidth="1"/>
    <col min="152" max="153" width="5.875" style="7" customWidth="1"/>
    <col min="154" max="154" width="5.875" style="28" customWidth="1"/>
    <col min="155" max="155" width="5.875" style="7" customWidth="1"/>
    <col min="156" max="156" width="5.875" style="28" customWidth="1"/>
    <col min="157" max="157" width="5.875" style="7" customWidth="1"/>
    <col min="158" max="158" width="5.875" style="28" customWidth="1"/>
    <col min="159" max="159" width="5.875" style="40" customWidth="1"/>
    <col min="160" max="160" width="5.875" style="28" customWidth="1"/>
    <col min="161" max="161" width="5.875" style="40" customWidth="1"/>
    <col min="162" max="162" width="5.875" style="27" customWidth="1"/>
    <col min="163" max="163" width="5.875" style="5" customWidth="1"/>
    <col min="164" max="164" width="5.875" style="1" customWidth="1"/>
    <col min="165" max="165" width="5.875" style="41" customWidth="1"/>
    <col min="166" max="166" width="5.875" style="42" customWidth="1"/>
    <col min="167" max="168" width="5.875" style="43" customWidth="1"/>
    <col min="169" max="169" width="11.5" style="43" customWidth="1"/>
    <col min="170" max="170" width="5.875" style="1" customWidth="1"/>
    <col min="171" max="171" width="8" style="44" customWidth="1"/>
    <col min="172" max="172" width="11" style="1" customWidth="1"/>
    <col min="173" max="173" width="5.875" style="45" customWidth="1"/>
    <col min="174" max="174" width="10.25" style="46" customWidth="1"/>
    <col min="175" max="175" width="5.875" style="1" customWidth="1"/>
    <col min="176" max="176" width="5.875" style="47" customWidth="1"/>
    <col min="177" max="180" width="5.875" style="1" customWidth="1"/>
    <col min="181" max="182" width="5.875" style="44" customWidth="1"/>
    <col min="183" max="183" width="5.875" style="26" customWidth="1"/>
    <col min="184" max="184" width="5.875" style="1" customWidth="1"/>
    <col min="185" max="185" width="5.875" style="28" customWidth="1"/>
    <col min="186" max="186" width="5.875" style="1" customWidth="1"/>
    <col min="187" max="187" width="5.875" style="27" customWidth="1"/>
    <col min="188" max="188" width="5.875" style="45" customWidth="1"/>
    <col min="189" max="193" width="5.875" style="1" customWidth="1"/>
    <col min="194" max="194" width="5.875" style="48" customWidth="1"/>
    <col min="195" max="195" width="5.875" style="47" customWidth="1"/>
    <col min="196" max="198" width="5.875" style="1" customWidth="1"/>
    <col min="199" max="199" width="5.875" style="47" customWidth="1"/>
    <col min="200" max="200" width="5.875" style="45" customWidth="1"/>
    <col min="201" max="201" width="5.875" style="47" customWidth="1"/>
    <col min="202" max="206" width="5.875" style="1" customWidth="1"/>
    <col min="207" max="207" width="5.875" style="46" customWidth="1"/>
    <col min="208" max="208" width="5.875" style="49" customWidth="1"/>
    <col min="209" max="210" width="5.875" style="50" customWidth="1"/>
    <col min="211" max="211" width="5.875" style="47" customWidth="1"/>
    <col min="212" max="212" width="5.875" style="51" customWidth="1"/>
    <col min="213" max="214" width="5.875" style="49" customWidth="1"/>
    <col min="215" max="215" width="5.875" style="1" customWidth="1"/>
    <col min="216" max="216" width="5.875" style="52" customWidth="1"/>
    <col min="217" max="222" width="5.875" style="5" customWidth="1"/>
    <col min="223" max="224" width="5.875" style="46" customWidth="1"/>
    <col min="225" max="227" width="5.125" style="46" customWidth="1"/>
    <col min="228" max="228" width="5.125" style="49" customWidth="1"/>
    <col min="229" max="229" width="6.25" style="53" customWidth="1"/>
    <col min="230" max="232" width="5.375" style="1" customWidth="1"/>
    <col min="233" max="233" width="8.625" style="54" customWidth="1"/>
    <col min="234" max="234" width="29.125" style="1" customWidth="1"/>
    <col min="235" max="1025" width="8.625" customWidth="1"/>
  </cols>
  <sheetData>
    <row r="1" spans="1:233" ht="25.5" customHeight="1" x14ac:dyDescent="0.15">
      <c r="A1" s="55" t="s">
        <v>0</v>
      </c>
      <c r="B1" s="56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6"/>
      <c r="BB1" s="56"/>
      <c r="BC1" s="56"/>
      <c r="BD1" s="56"/>
      <c r="BE1" s="57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9"/>
      <c r="BT1" s="60"/>
      <c r="BU1" s="61"/>
      <c r="BV1" s="61"/>
      <c r="BW1" s="61"/>
      <c r="BX1" s="61"/>
      <c r="BY1" s="61"/>
      <c r="BZ1" s="61"/>
      <c r="CA1" s="62"/>
      <c r="CB1" s="61"/>
      <c r="CC1" s="63"/>
      <c r="CD1" s="64"/>
      <c r="CE1" s="63"/>
      <c r="CF1" s="57"/>
      <c r="CG1" s="56"/>
      <c r="CH1" s="56"/>
      <c r="CI1" s="56"/>
      <c r="CJ1" s="65"/>
      <c r="CK1" s="65"/>
      <c r="CL1" s="56"/>
      <c r="CM1" s="56"/>
      <c r="CN1" s="56"/>
      <c r="CO1" s="63"/>
      <c r="CP1" s="63"/>
      <c r="CQ1" s="66"/>
      <c r="CR1" s="56"/>
      <c r="CS1" s="56"/>
      <c r="CT1" s="57"/>
      <c r="CU1" s="56"/>
      <c r="CV1" s="56"/>
      <c r="CW1" s="57"/>
      <c r="CX1" s="56"/>
      <c r="CY1" s="56"/>
      <c r="CZ1" s="56"/>
      <c r="DA1" s="56"/>
      <c r="DB1" s="56"/>
      <c r="DC1" s="56"/>
      <c r="DD1" s="56"/>
      <c r="DE1" s="56"/>
      <c r="DF1" s="67"/>
      <c r="DG1" s="68"/>
      <c r="DH1" s="67"/>
      <c r="DI1" s="69"/>
      <c r="DJ1" s="56"/>
      <c r="DK1" s="56"/>
      <c r="DL1" s="56"/>
      <c r="DM1" s="56"/>
      <c r="DN1" s="56"/>
      <c r="DO1" s="56"/>
      <c r="DP1" s="56"/>
      <c r="DQ1" s="56"/>
      <c r="DR1" s="63"/>
      <c r="DS1" s="63"/>
      <c r="DT1" s="66"/>
      <c r="DU1" s="56"/>
      <c r="DV1" s="56"/>
      <c r="DW1" s="69"/>
      <c r="DX1" s="56"/>
      <c r="DY1" s="56"/>
      <c r="DZ1" s="57"/>
      <c r="EA1" s="56"/>
      <c r="EB1" s="56"/>
      <c r="EC1" s="56"/>
      <c r="ED1" s="56"/>
      <c r="EE1" s="56"/>
      <c r="EF1" s="56"/>
      <c r="EG1" s="56"/>
      <c r="EH1" s="56"/>
      <c r="EI1" s="58"/>
      <c r="EJ1" s="70"/>
      <c r="EK1" s="58"/>
      <c r="EL1" s="58"/>
      <c r="EM1" s="58"/>
      <c r="EN1" s="58"/>
      <c r="EO1" s="58"/>
      <c r="EP1" s="58"/>
      <c r="EQ1" s="58"/>
      <c r="ER1" s="58"/>
      <c r="ES1" s="56"/>
      <c r="ET1" s="56"/>
      <c r="EU1" s="56"/>
      <c r="EV1" s="56"/>
      <c r="EW1" s="56"/>
      <c r="EX1" s="62"/>
      <c r="EY1" s="56"/>
      <c r="EZ1" s="62"/>
      <c r="FA1" s="56"/>
      <c r="FB1" s="62"/>
      <c r="FC1" s="71"/>
      <c r="FD1" s="62"/>
      <c r="FE1" s="71"/>
      <c r="FF1" s="61"/>
      <c r="FG1" s="56"/>
      <c r="FH1" s="56"/>
      <c r="FI1" s="65"/>
      <c r="FJ1" s="66"/>
      <c r="FK1" s="72"/>
      <c r="FL1" s="72"/>
      <c r="FM1" s="72"/>
      <c r="FN1" s="56"/>
      <c r="FO1" s="58"/>
      <c r="FP1" s="56"/>
      <c r="FQ1" s="73"/>
      <c r="FR1" s="56"/>
      <c r="FS1" s="56"/>
      <c r="FT1" s="57"/>
      <c r="FU1" s="56"/>
      <c r="FV1" s="56"/>
      <c r="FW1" s="56"/>
      <c r="FX1" s="56"/>
      <c r="FY1" s="58"/>
      <c r="FZ1" s="58"/>
      <c r="GA1" s="60"/>
      <c r="GB1" s="56"/>
      <c r="GC1" s="62"/>
      <c r="GD1" s="56"/>
      <c r="GE1" s="61"/>
      <c r="GF1" s="73"/>
      <c r="GG1" s="56"/>
      <c r="GH1" s="56"/>
      <c r="GI1" s="56"/>
      <c r="GJ1" s="56"/>
      <c r="GK1" s="56"/>
      <c r="GL1" s="74"/>
      <c r="GM1" s="57"/>
      <c r="GN1" s="56"/>
      <c r="GO1" s="56"/>
      <c r="GP1" s="56"/>
      <c r="GQ1" s="57"/>
      <c r="GR1" s="73"/>
      <c r="GS1" s="57"/>
      <c r="GT1" s="56"/>
      <c r="GU1" s="56"/>
      <c r="GV1" s="56"/>
      <c r="GW1" s="56"/>
      <c r="GX1" s="56"/>
      <c r="GY1" s="56"/>
      <c r="GZ1" s="56"/>
      <c r="HA1" s="56"/>
      <c r="HB1" s="56"/>
      <c r="HC1" s="57"/>
      <c r="HD1" s="75"/>
      <c r="HE1" s="56"/>
      <c r="HF1" s="56"/>
      <c r="HG1" s="56"/>
      <c r="HH1" s="56"/>
      <c r="HI1" s="56"/>
      <c r="HJ1" s="56"/>
      <c r="HK1" s="56"/>
      <c r="HL1" s="56"/>
      <c r="HM1" s="56"/>
      <c r="HN1" s="56"/>
      <c r="HO1" s="56"/>
      <c r="HP1" s="56"/>
      <c r="HQ1" s="56"/>
      <c r="HR1" s="56"/>
      <c r="HS1" s="56"/>
      <c r="HT1" s="56"/>
      <c r="HU1" s="56"/>
      <c r="HV1" s="56"/>
      <c r="HW1" s="56"/>
      <c r="HX1" s="56"/>
      <c r="HY1" s="76"/>
    </row>
    <row r="2" spans="1:233" ht="19.5" customHeight="1" x14ac:dyDescent="0.15">
      <c r="A2" s="77"/>
      <c r="B2" s="77"/>
      <c r="C2" s="77"/>
      <c r="D2" s="77"/>
      <c r="E2" s="78"/>
      <c r="F2" s="77"/>
      <c r="G2" s="77"/>
      <c r="H2" s="77"/>
      <c r="I2" s="77"/>
      <c r="J2" s="77"/>
      <c r="K2" s="77"/>
      <c r="L2" s="77"/>
      <c r="M2" s="77"/>
      <c r="N2" s="77"/>
      <c r="O2" s="77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7"/>
      <c r="BB2" s="77"/>
      <c r="BC2" s="77"/>
      <c r="BD2" s="77"/>
      <c r="BE2" s="78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80"/>
      <c r="BT2" s="81"/>
      <c r="BU2" s="82"/>
      <c r="BV2" s="82"/>
      <c r="BW2" s="82"/>
      <c r="BX2" s="82"/>
      <c r="BY2" s="82"/>
      <c r="BZ2" s="82"/>
      <c r="CA2" s="83"/>
      <c r="CB2" s="82"/>
      <c r="CC2" s="84"/>
      <c r="CD2" s="85"/>
      <c r="CE2" s="84"/>
      <c r="CF2" s="78"/>
      <c r="CG2" s="77"/>
      <c r="CH2" s="77"/>
      <c r="CI2" s="77"/>
      <c r="CJ2" s="86"/>
      <c r="CK2" s="86"/>
      <c r="CL2" s="77"/>
      <c r="CM2" s="77"/>
      <c r="CN2" s="77"/>
      <c r="CO2" s="84"/>
      <c r="CP2" s="84"/>
      <c r="CQ2" s="87"/>
      <c r="CR2" s="77"/>
      <c r="CS2" s="77"/>
      <c r="CT2" s="78"/>
      <c r="CU2" s="77"/>
      <c r="CV2" s="77"/>
      <c r="CW2" s="78"/>
      <c r="CX2" s="77"/>
      <c r="CY2" s="77"/>
      <c r="CZ2" s="77"/>
      <c r="DA2" s="77"/>
      <c r="DB2" s="77"/>
      <c r="DC2" s="77"/>
      <c r="DD2" s="77"/>
      <c r="DE2" s="77"/>
      <c r="DF2" s="88"/>
      <c r="DG2" s="89"/>
      <c r="DH2" s="88"/>
      <c r="DI2" s="90"/>
      <c r="DJ2" s="77"/>
      <c r="DK2" s="77"/>
      <c r="DL2" s="77"/>
      <c r="DM2" s="77"/>
      <c r="DN2" s="77"/>
      <c r="DO2" s="77"/>
      <c r="DP2" s="77"/>
      <c r="DQ2" s="77"/>
      <c r="DR2" s="84"/>
      <c r="DS2" s="84"/>
      <c r="DT2" s="87"/>
      <c r="DU2" s="77"/>
      <c r="DV2" s="77"/>
      <c r="DW2" s="90"/>
      <c r="DX2" s="77"/>
      <c r="DY2" s="77"/>
      <c r="DZ2" s="78"/>
      <c r="EA2" s="77"/>
      <c r="EB2" s="77"/>
      <c r="EC2" s="77"/>
      <c r="ED2" s="77"/>
      <c r="EE2" s="77"/>
      <c r="EF2" s="77"/>
      <c r="EG2" s="77"/>
      <c r="EH2" s="77"/>
      <c r="EI2" s="79"/>
      <c r="EJ2" s="91"/>
      <c r="EK2" s="79"/>
      <c r="EL2" s="79"/>
      <c r="EM2" s="79"/>
      <c r="EN2" s="79"/>
      <c r="EO2" s="79"/>
      <c r="EP2" s="79"/>
      <c r="EQ2" s="79"/>
      <c r="ER2" s="79"/>
      <c r="ES2" s="77"/>
      <c r="ET2" s="77"/>
      <c r="EU2" s="77"/>
      <c r="EV2" s="77"/>
      <c r="EW2" s="77"/>
      <c r="EX2" s="83"/>
      <c r="EY2" s="77"/>
      <c r="EZ2" s="83"/>
      <c r="FA2" s="77"/>
      <c r="FB2" s="83"/>
      <c r="FC2" s="92"/>
      <c r="FD2" s="83"/>
      <c r="FE2" s="92"/>
      <c r="FF2" s="82"/>
      <c r="FG2" s="77"/>
      <c r="FH2" s="77"/>
      <c r="FI2" s="86"/>
      <c r="FJ2" s="87"/>
      <c r="FK2" s="93"/>
      <c r="FL2" s="93"/>
      <c r="FM2" s="93"/>
      <c r="FN2" s="77"/>
      <c r="FO2" s="79"/>
      <c r="FP2" s="77"/>
      <c r="FQ2" s="94"/>
      <c r="FR2" s="77"/>
      <c r="FS2" s="77"/>
      <c r="FT2" s="78"/>
      <c r="FU2" s="77"/>
      <c r="FV2" s="77"/>
      <c r="FW2" s="77"/>
      <c r="FX2" s="77"/>
      <c r="FY2" s="79"/>
      <c r="FZ2" s="79"/>
      <c r="GA2" s="81"/>
      <c r="GB2" s="77"/>
      <c r="GC2" s="83"/>
      <c r="GD2" s="77"/>
      <c r="GE2" s="82"/>
      <c r="GF2" s="94"/>
      <c r="GG2" s="77"/>
      <c r="GH2" s="77"/>
      <c r="GI2" s="77"/>
      <c r="GJ2" s="77"/>
      <c r="GK2" s="77"/>
      <c r="GL2" s="95"/>
      <c r="GM2" s="78"/>
      <c r="GN2" s="77"/>
      <c r="GO2" s="77"/>
      <c r="GP2" s="77"/>
      <c r="GQ2" s="78"/>
      <c r="GR2" s="94"/>
      <c r="GS2" s="78"/>
      <c r="GT2" s="77"/>
      <c r="GU2" s="77"/>
      <c r="GV2" s="77"/>
      <c r="GW2" s="77"/>
      <c r="GX2" s="77"/>
      <c r="GY2" s="77"/>
      <c r="GZ2" s="77"/>
      <c r="HA2" s="77"/>
      <c r="HB2" s="77"/>
      <c r="HC2" s="78"/>
      <c r="HD2" s="96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97"/>
    </row>
    <row r="3" spans="1:233" ht="19.5" customHeight="1" x14ac:dyDescent="0.15">
      <c r="A3" s="98" t="s">
        <v>1</v>
      </c>
      <c r="B3" s="99" t="s">
        <v>2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1"/>
      <c r="P3" s="102" t="s">
        <v>3</v>
      </c>
      <c r="Q3" s="103"/>
      <c r="R3" s="103"/>
      <c r="S3" s="103"/>
      <c r="T3" s="103"/>
      <c r="U3" s="103"/>
      <c r="V3" s="103"/>
      <c r="W3" s="103"/>
      <c r="X3" s="104" t="s">
        <v>4</v>
      </c>
      <c r="Y3" s="105" t="s">
        <v>5</v>
      </c>
      <c r="Z3" s="106"/>
      <c r="AA3" s="107"/>
      <c r="AB3" s="106"/>
      <c r="AC3" s="106"/>
      <c r="AD3" s="106"/>
      <c r="AE3" s="106"/>
      <c r="AF3" s="108" t="s">
        <v>6</v>
      </c>
      <c r="AG3" s="109"/>
      <c r="AH3" s="110"/>
      <c r="AI3" s="110"/>
      <c r="AJ3" s="110"/>
      <c r="AK3" s="110"/>
      <c r="AL3" s="111" t="s">
        <v>7</v>
      </c>
      <c r="AM3" s="112"/>
      <c r="AN3" s="113" t="s">
        <v>8</v>
      </c>
      <c r="AO3" s="113" t="s">
        <v>9</v>
      </c>
      <c r="AP3" s="114" t="s">
        <v>10</v>
      </c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5" t="s">
        <v>11</v>
      </c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7"/>
      <c r="BS3" s="118" t="s">
        <v>12</v>
      </c>
      <c r="BT3" s="119"/>
      <c r="BU3" s="120"/>
      <c r="BV3" s="120"/>
      <c r="BW3" s="120"/>
      <c r="BX3" s="120"/>
      <c r="BY3" s="120"/>
      <c r="BZ3" s="120"/>
      <c r="CA3" s="121"/>
      <c r="CB3" s="120"/>
      <c r="CC3" s="122" t="s">
        <v>13</v>
      </c>
      <c r="CD3" s="123"/>
      <c r="CE3" s="122"/>
      <c r="CF3" s="124"/>
      <c r="CG3" s="125"/>
      <c r="CH3" s="125"/>
      <c r="CI3" s="126" t="s">
        <v>14</v>
      </c>
      <c r="CJ3" s="127"/>
      <c r="CK3" s="127"/>
      <c r="CL3" s="125"/>
      <c r="CM3" s="125"/>
      <c r="CN3" s="125"/>
      <c r="CO3" s="122"/>
      <c r="CP3" s="122"/>
      <c r="CQ3" s="128"/>
      <c r="CR3" s="125"/>
      <c r="CS3" s="125"/>
      <c r="CT3" s="129" t="s">
        <v>15</v>
      </c>
      <c r="CU3" s="130"/>
      <c r="CV3" s="131" t="s">
        <v>16</v>
      </c>
      <c r="CW3" s="125"/>
      <c r="CX3" s="125"/>
      <c r="CY3" s="125"/>
      <c r="CZ3" s="125"/>
      <c r="DA3" s="125"/>
      <c r="DB3" s="125"/>
      <c r="DC3" s="125"/>
      <c r="DD3" s="125"/>
      <c r="DE3" s="125"/>
      <c r="DF3" s="132" t="s">
        <v>17</v>
      </c>
      <c r="DG3" s="133"/>
      <c r="DH3" s="134"/>
      <c r="DI3" s="135"/>
      <c r="DJ3" s="125"/>
      <c r="DK3" s="125"/>
      <c r="DL3" s="126" t="s">
        <v>18</v>
      </c>
      <c r="DM3" s="125"/>
      <c r="DN3" s="125"/>
      <c r="DO3" s="125"/>
      <c r="DP3" s="125"/>
      <c r="DQ3" s="125"/>
      <c r="DR3" s="122"/>
      <c r="DS3" s="122"/>
      <c r="DT3" s="128"/>
      <c r="DU3" s="125"/>
      <c r="DV3" s="125"/>
      <c r="DW3" s="136" t="s">
        <v>19</v>
      </c>
      <c r="DX3" s="130"/>
      <c r="DY3" s="131" t="s">
        <v>20</v>
      </c>
      <c r="DZ3" s="125"/>
      <c r="EA3" s="125"/>
      <c r="EB3" s="125"/>
      <c r="EC3" s="125"/>
      <c r="ED3" s="125"/>
      <c r="EE3" s="125"/>
      <c r="EF3" s="125"/>
      <c r="EG3" s="125"/>
      <c r="EH3" s="125"/>
      <c r="EI3" s="137" t="s">
        <v>21</v>
      </c>
      <c r="EJ3" s="138"/>
      <c r="EK3" s="138"/>
      <c r="EL3" s="138"/>
      <c r="EM3" s="138"/>
      <c r="EN3" s="138"/>
      <c r="EO3" s="138"/>
      <c r="EP3" s="138"/>
      <c r="EQ3" s="138"/>
      <c r="ER3" s="138"/>
      <c r="ES3" s="139" t="s">
        <v>22</v>
      </c>
      <c r="ET3" s="140"/>
      <c r="EU3" s="140"/>
      <c r="EV3" s="140"/>
      <c r="EW3" s="140"/>
      <c r="EX3" s="121"/>
      <c r="EY3" s="140"/>
      <c r="EZ3" s="121"/>
      <c r="FA3" s="141"/>
      <c r="FB3" s="121"/>
      <c r="FC3" s="142"/>
      <c r="FD3" s="121"/>
      <c r="FE3" s="142"/>
      <c r="FF3" s="120"/>
      <c r="FG3" s="143" t="s">
        <v>23</v>
      </c>
      <c r="FH3" s="144"/>
      <c r="FI3" s="144"/>
      <c r="FJ3" s="145"/>
      <c r="FK3" s="146" t="s">
        <v>24</v>
      </c>
      <c r="FL3" s="147"/>
      <c r="FM3" s="147"/>
      <c r="FN3" s="144"/>
      <c r="FO3" s="138"/>
      <c r="FP3" s="144"/>
      <c r="FQ3" s="148"/>
      <c r="FR3" s="144"/>
      <c r="FS3" s="144"/>
      <c r="FT3" s="149"/>
      <c r="FU3" s="144"/>
      <c r="FV3" s="144"/>
      <c r="FW3" s="144"/>
      <c r="FX3" s="144"/>
      <c r="FY3" s="138"/>
      <c r="FZ3" s="138"/>
      <c r="GA3" s="150"/>
      <c r="GB3" s="144"/>
      <c r="GC3" s="121"/>
      <c r="GD3" s="151"/>
      <c r="GE3" s="120"/>
      <c r="GF3" s="152" t="s">
        <v>25</v>
      </c>
      <c r="GG3" s="144"/>
      <c r="GH3" s="144"/>
      <c r="GI3" s="144"/>
      <c r="GJ3" s="144"/>
      <c r="GK3" s="144"/>
      <c r="GL3" s="153"/>
      <c r="GM3" s="149"/>
      <c r="GN3" s="144"/>
      <c r="GO3" s="144"/>
      <c r="GP3" s="144"/>
      <c r="GQ3" s="149"/>
      <c r="GR3" s="152" t="s">
        <v>26</v>
      </c>
      <c r="GS3" s="149"/>
      <c r="GT3" s="144"/>
      <c r="GU3" s="144"/>
      <c r="GV3" s="151"/>
      <c r="GW3" s="154" t="s">
        <v>27</v>
      </c>
      <c r="GX3" s="155"/>
      <c r="GY3" s="151"/>
      <c r="GZ3" s="156" t="s">
        <v>28</v>
      </c>
      <c r="HA3" s="144"/>
      <c r="HB3" s="144"/>
      <c r="HC3" s="149"/>
      <c r="HD3" s="157"/>
      <c r="HE3" s="144"/>
      <c r="HF3" s="144"/>
      <c r="HG3" s="144"/>
      <c r="HH3" s="144"/>
      <c r="HI3" s="144"/>
      <c r="HJ3" s="144"/>
      <c r="HK3" s="144"/>
      <c r="HL3" s="144"/>
      <c r="HM3" s="144"/>
      <c r="HN3" s="144"/>
      <c r="HO3" s="144"/>
      <c r="HP3" s="144"/>
      <c r="HQ3" s="144"/>
      <c r="HR3" s="144"/>
      <c r="HS3" s="144"/>
      <c r="HT3" s="151"/>
      <c r="HU3" s="158" t="s">
        <v>29</v>
      </c>
      <c r="HV3" s="144"/>
      <c r="HW3" s="144"/>
      <c r="HX3" s="151"/>
      <c r="HY3" s="749" t="s">
        <v>30</v>
      </c>
    </row>
    <row r="4" spans="1:233" ht="15" customHeight="1" x14ac:dyDescent="0.15">
      <c r="A4" s="159"/>
      <c r="B4" s="160" t="s">
        <v>31</v>
      </c>
      <c r="C4" s="161"/>
      <c r="D4" s="162" t="s">
        <v>32</v>
      </c>
      <c r="E4" s="163" t="s">
        <v>33</v>
      </c>
      <c r="F4" s="164" t="s">
        <v>34</v>
      </c>
      <c r="G4" s="165" t="s">
        <v>35</v>
      </c>
      <c r="H4" s="166"/>
      <c r="I4" s="167" t="s">
        <v>36</v>
      </c>
      <c r="J4" s="168" t="s">
        <v>37</v>
      </c>
      <c r="K4" s="169" t="s">
        <v>38</v>
      </c>
      <c r="L4" s="169" t="s">
        <v>39</v>
      </c>
      <c r="M4" s="168" t="s">
        <v>40</v>
      </c>
      <c r="N4" s="168" t="s">
        <v>41</v>
      </c>
      <c r="O4" s="170" t="s">
        <v>42</v>
      </c>
      <c r="P4" s="171" t="s">
        <v>43</v>
      </c>
      <c r="Q4" s="172" t="s">
        <v>44</v>
      </c>
      <c r="R4" s="173" t="s">
        <v>45</v>
      </c>
      <c r="S4" s="173" t="s">
        <v>46</v>
      </c>
      <c r="T4" s="174" t="s">
        <v>32</v>
      </c>
      <c r="U4" s="175" t="s">
        <v>33</v>
      </c>
      <c r="V4" s="176" t="s">
        <v>34</v>
      </c>
      <c r="W4" s="177" t="s">
        <v>36</v>
      </c>
      <c r="X4" s="176" t="s">
        <v>31</v>
      </c>
      <c r="Y4" s="175" t="s">
        <v>31</v>
      </c>
      <c r="Z4" s="174" t="s">
        <v>32</v>
      </c>
      <c r="AA4" s="178" t="s">
        <v>33</v>
      </c>
      <c r="AB4" s="177" t="s">
        <v>34</v>
      </c>
      <c r="AC4" s="177" t="s">
        <v>36</v>
      </c>
      <c r="AD4" s="179" t="s">
        <v>47</v>
      </c>
      <c r="AE4" s="180"/>
      <c r="AF4" s="181" t="s">
        <v>31</v>
      </c>
      <c r="AG4" s="182"/>
      <c r="AH4" s="178" t="s">
        <v>33</v>
      </c>
      <c r="AI4" s="177" t="s">
        <v>34</v>
      </c>
      <c r="AJ4" s="183" t="s">
        <v>35</v>
      </c>
      <c r="AK4" s="184"/>
      <c r="AL4" s="178" t="s">
        <v>48</v>
      </c>
      <c r="AM4" s="185" t="s">
        <v>32</v>
      </c>
      <c r="AN4" s="175" t="s">
        <v>49</v>
      </c>
      <c r="AO4" s="175" t="s">
        <v>50</v>
      </c>
      <c r="AP4" s="185" t="s">
        <v>32</v>
      </c>
      <c r="AQ4" s="178" t="s">
        <v>33</v>
      </c>
      <c r="AR4" s="175" t="s">
        <v>34</v>
      </c>
      <c r="AS4" s="175" t="s">
        <v>51</v>
      </c>
      <c r="AT4" s="175" t="s">
        <v>36</v>
      </c>
      <c r="AU4" s="178" t="s">
        <v>41</v>
      </c>
      <c r="AV4" s="186" t="s">
        <v>52</v>
      </c>
      <c r="AW4" s="185" t="s">
        <v>53</v>
      </c>
      <c r="AX4" s="185" t="s">
        <v>54</v>
      </c>
      <c r="AY4" s="186" t="s">
        <v>39</v>
      </c>
      <c r="AZ4" s="186" t="s">
        <v>55</v>
      </c>
      <c r="BA4" s="187" t="s">
        <v>31</v>
      </c>
      <c r="BB4" s="188"/>
      <c r="BC4" s="189" t="s">
        <v>48</v>
      </c>
      <c r="BD4" s="190" t="s">
        <v>32</v>
      </c>
      <c r="BE4" s="191" t="s">
        <v>33</v>
      </c>
      <c r="BF4" s="192" t="s">
        <v>34</v>
      </c>
      <c r="BG4" s="193" t="s">
        <v>36</v>
      </c>
      <c r="BH4" s="194" t="s">
        <v>37</v>
      </c>
      <c r="BI4" s="194" t="s">
        <v>56</v>
      </c>
      <c r="BJ4" s="194" t="s">
        <v>57</v>
      </c>
      <c r="BK4" s="189" t="s">
        <v>38</v>
      </c>
      <c r="BL4" s="189" t="s">
        <v>39</v>
      </c>
      <c r="BM4" s="194" t="s">
        <v>58</v>
      </c>
      <c r="BN4" s="194" t="s">
        <v>40</v>
      </c>
      <c r="BO4" s="195" t="s">
        <v>41</v>
      </c>
      <c r="BP4" s="196" t="s">
        <v>42</v>
      </c>
      <c r="BQ4" s="197" t="s">
        <v>47</v>
      </c>
      <c r="BR4" s="198"/>
      <c r="BS4" s="177" t="s">
        <v>31</v>
      </c>
      <c r="BT4" s="174" t="s">
        <v>32</v>
      </c>
      <c r="BU4" s="199" t="s">
        <v>33</v>
      </c>
      <c r="BV4" s="200" t="s">
        <v>34</v>
      </c>
      <c r="BW4" s="177" t="s">
        <v>36</v>
      </c>
      <c r="BX4" s="201" t="s">
        <v>37</v>
      </c>
      <c r="BY4" s="199" t="s">
        <v>38</v>
      </c>
      <c r="BZ4" s="202" t="s">
        <v>39</v>
      </c>
      <c r="CA4" s="201" t="s">
        <v>40</v>
      </c>
      <c r="CB4" s="203" t="s">
        <v>41</v>
      </c>
      <c r="CC4" s="204" t="s">
        <v>31</v>
      </c>
      <c r="CD4" s="205" t="s">
        <v>59</v>
      </c>
      <c r="CE4" s="206"/>
      <c r="CF4" s="191" t="s">
        <v>60</v>
      </c>
      <c r="CG4" s="207" t="s">
        <v>32</v>
      </c>
      <c r="CH4" s="208" t="s">
        <v>61</v>
      </c>
      <c r="CI4" s="209" t="s">
        <v>60</v>
      </c>
      <c r="CJ4" s="210" t="s">
        <v>48</v>
      </c>
      <c r="CK4" s="210" t="s">
        <v>62</v>
      </c>
      <c r="CL4" s="207" t="s">
        <v>32</v>
      </c>
      <c r="CM4" s="207" t="s">
        <v>33</v>
      </c>
      <c r="CN4" s="207" t="s">
        <v>34</v>
      </c>
      <c r="CO4" s="211" t="s">
        <v>63</v>
      </c>
      <c r="CP4" s="211" t="s">
        <v>64</v>
      </c>
      <c r="CQ4" s="212" t="s">
        <v>65</v>
      </c>
      <c r="CR4" s="212" t="s">
        <v>66</v>
      </c>
      <c r="CS4" s="193" t="s">
        <v>67</v>
      </c>
      <c r="CT4" s="191" t="s">
        <v>60</v>
      </c>
      <c r="CU4" s="207" t="s">
        <v>62</v>
      </c>
      <c r="CV4" s="207" t="s">
        <v>32</v>
      </c>
      <c r="CW4" s="213" t="s">
        <v>33</v>
      </c>
      <c r="CX4" s="214" t="s">
        <v>34</v>
      </c>
      <c r="CY4" s="215" t="s">
        <v>36</v>
      </c>
      <c r="CZ4" s="216" t="s">
        <v>38</v>
      </c>
      <c r="DA4" s="216" t="s">
        <v>68</v>
      </c>
      <c r="DB4" s="217" t="s">
        <v>61</v>
      </c>
      <c r="DC4" s="217" t="s">
        <v>40</v>
      </c>
      <c r="DD4" s="218" t="s">
        <v>41</v>
      </c>
      <c r="DE4" s="219" t="s">
        <v>42</v>
      </c>
      <c r="DF4" s="204" t="s">
        <v>31</v>
      </c>
      <c r="DG4" s="205" t="s">
        <v>59</v>
      </c>
      <c r="DH4" s="206"/>
      <c r="DI4" s="195" t="s">
        <v>60</v>
      </c>
      <c r="DJ4" s="207" t="s">
        <v>32</v>
      </c>
      <c r="DK4" s="217" t="s">
        <v>61</v>
      </c>
      <c r="DL4" s="195" t="s">
        <v>60</v>
      </c>
      <c r="DM4" s="216" t="s">
        <v>48</v>
      </c>
      <c r="DN4" s="207" t="s">
        <v>62</v>
      </c>
      <c r="DO4" s="207" t="s">
        <v>32</v>
      </c>
      <c r="DP4" s="207" t="s">
        <v>33</v>
      </c>
      <c r="DQ4" s="207" t="s">
        <v>34</v>
      </c>
      <c r="DR4" s="211" t="s">
        <v>63</v>
      </c>
      <c r="DS4" s="211" t="s">
        <v>64</v>
      </c>
      <c r="DT4" s="220" t="s">
        <v>65</v>
      </c>
      <c r="DU4" s="212" t="s">
        <v>66</v>
      </c>
      <c r="DV4" s="193" t="s">
        <v>67</v>
      </c>
      <c r="DW4" s="214" t="s">
        <v>60</v>
      </c>
      <c r="DX4" s="207" t="s">
        <v>62</v>
      </c>
      <c r="DY4" s="207" t="s">
        <v>32</v>
      </c>
      <c r="DZ4" s="213" t="s">
        <v>33</v>
      </c>
      <c r="EA4" s="214" t="s">
        <v>34</v>
      </c>
      <c r="EB4" s="215" t="s">
        <v>36</v>
      </c>
      <c r="EC4" s="216" t="s">
        <v>38</v>
      </c>
      <c r="ED4" s="216" t="s">
        <v>68</v>
      </c>
      <c r="EE4" s="217" t="s">
        <v>61</v>
      </c>
      <c r="EF4" s="217" t="s">
        <v>40</v>
      </c>
      <c r="EG4" s="218" t="s">
        <v>41</v>
      </c>
      <c r="EH4" s="219" t="s">
        <v>42</v>
      </c>
      <c r="EI4" s="221" t="s">
        <v>32</v>
      </c>
      <c r="EJ4" s="222" t="s">
        <v>33</v>
      </c>
      <c r="EK4" s="223" t="s">
        <v>34</v>
      </c>
      <c r="EL4" s="224" t="s">
        <v>36</v>
      </c>
      <c r="EM4" s="225" t="s">
        <v>38</v>
      </c>
      <c r="EN4" s="225" t="s">
        <v>68</v>
      </c>
      <c r="EO4" s="226" t="s">
        <v>61</v>
      </c>
      <c r="EP4" s="226" t="s">
        <v>40</v>
      </c>
      <c r="EQ4" s="227" t="s">
        <v>41</v>
      </c>
      <c r="ER4" s="228" t="s">
        <v>42</v>
      </c>
      <c r="ES4" s="229" t="s">
        <v>60</v>
      </c>
      <c r="ET4" s="230" t="s">
        <v>31</v>
      </c>
      <c r="EU4" s="231" t="s">
        <v>69</v>
      </c>
      <c r="EV4" s="232"/>
      <c r="EW4" s="233" t="s">
        <v>70</v>
      </c>
      <c r="EX4" s="202" t="s">
        <v>71</v>
      </c>
      <c r="EY4" s="233" t="s">
        <v>72</v>
      </c>
      <c r="EZ4" s="202" t="s">
        <v>73</v>
      </c>
      <c r="FA4" s="233" t="s">
        <v>74</v>
      </c>
      <c r="FB4" s="202" t="s">
        <v>75</v>
      </c>
      <c r="FC4" s="234" t="s">
        <v>76</v>
      </c>
      <c r="FD4" s="202" t="s">
        <v>77</v>
      </c>
      <c r="FE4" s="234" t="s">
        <v>78</v>
      </c>
      <c r="FF4" s="200" t="s">
        <v>79</v>
      </c>
      <c r="FG4" s="167" t="s">
        <v>80</v>
      </c>
      <c r="FH4" s="235" t="s">
        <v>81</v>
      </c>
      <c r="FI4" s="236" t="s">
        <v>82</v>
      </c>
      <c r="FJ4" s="237" t="s">
        <v>83</v>
      </c>
      <c r="FK4" s="238" t="s">
        <v>60</v>
      </c>
      <c r="FL4" s="239" t="s">
        <v>84</v>
      </c>
      <c r="FM4" s="239" t="s">
        <v>85</v>
      </c>
      <c r="FN4" s="240" t="s">
        <v>86</v>
      </c>
      <c r="FO4" s="241" t="s">
        <v>87</v>
      </c>
      <c r="FP4" s="242" t="s">
        <v>88</v>
      </c>
      <c r="FQ4" s="243" t="s">
        <v>89</v>
      </c>
      <c r="FR4" s="244" t="s">
        <v>90</v>
      </c>
      <c r="FS4" s="162" t="s">
        <v>32</v>
      </c>
      <c r="FT4" s="163" t="s">
        <v>33</v>
      </c>
      <c r="FU4" s="245" t="s">
        <v>34</v>
      </c>
      <c r="FV4" s="235" t="s">
        <v>41</v>
      </c>
      <c r="FW4" s="168" t="s">
        <v>40</v>
      </c>
      <c r="FX4" s="246" t="s">
        <v>42</v>
      </c>
      <c r="FY4" s="200" t="s">
        <v>78</v>
      </c>
      <c r="FZ4" s="200" t="s">
        <v>76</v>
      </c>
      <c r="GA4" s="174" t="s">
        <v>77</v>
      </c>
      <c r="GB4" s="247" t="s">
        <v>72</v>
      </c>
      <c r="GC4" s="202" t="s">
        <v>73</v>
      </c>
      <c r="GD4" s="247" t="s">
        <v>74</v>
      </c>
      <c r="GE4" s="200" t="s">
        <v>75</v>
      </c>
      <c r="GF4" s="248" t="s">
        <v>60</v>
      </c>
      <c r="GG4" s="249" t="s">
        <v>91</v>
      </c>
      <c r="GH4" s="250"/>
      <c r="GI4" s="251" t="s">
        <v>92</v>
      </c>
      <c r="GJ4" s="251" t="s">
        <v>93</v>
      </c>
      <c r="GK4" s="251" t="s">
        <v>94</v>
      </c>
      <c r="GL4" s="252" t="s">
        <v>32</v>
      </c>
      <c r="GM4" s="163" t="s">
        <v>33</v>
      </c>
      <c r="GN4" s="245" t="s">
        <v>34</v>
      </c>
      <c r="GO4" s="247" t="s">
        <v>72</v>
      </c>
      <c r="GP4" s="247" t="s">
        <v>74</v>
      </c>
      <c r="GQ4" s="253" t="s">
        <v>42</v>
      </c>
      <c r="GR4" s="248" t="s">
        <v>60</v>
      </c>
      <c r="GS4" s="163" t="s">
        <v>33</v>
      </c>
      <c r="GT4" s="247" t="s">
        <v>34</v>
      </c>
      <c r="GU4" s="247" t="s">
        <v>72</v>
      </c>
      <c r="GV4" s="247" t="s">
        <v>74</v>
      </c>
      <c r="GW4" s="247" t="s">
        <v>72</v>
      </c>
      <c r="GX4" s="247" t="s">
        <v>74</v>
      </c>
      <c r="GY4" s="169" t="s">
        <v>95</v>
      </c>
      <c r="GZ4" s="247" t="s">
        <v>96</v>
      </c>
      <c r="HA4" s="162" t="s">
        <v>32</v>
      </c>
      <c r="HB4" s="162" t="s">
        <v>97</v>
      </c>
      <c r="HC4" s="163" t="s">
        <v>33</v>
      </c>
      <c r="HD4" s="254" t="s">
        <v>34</v>
      </c>
      <c r="HE4" s="247" t="s">
        <v>98</v>
      </c>
      <c r="HF4" s="247" t="s">
        <v>99</v>
      </c>
      <c r="HG4" s="247" t="s">
        <v>100</v>
      </c>
      <c r="HH4" s="235" t="s">
        <v>41</v>
      </c>
      <c r="HI4" s="167" t="s">
        <v>36</v>
      </c>
      <c r="HJ4" s="167" t="s">
        <v>37</v>
      </c>
      <c r="HK4" s="255" t="s">
        <v>101</v>
      </c>
      <c r="HL4" s="168" t="s">
        <v>56</v>
      </c>
      <c r="HM4" s="169" t="s">
        <v>38</v>
      </c>
      <c r="HN4" s="169" t="s">
        <v>102</v>
      </c>
      <c r="HO4" s="169" t="s">
        <v>39</v>
      </c>
      <c r="HP4" s="169" t="s">
        <v>103</v>
      </c>
      <c r="HQ4" s="168" t="s">
        <v>58</v>
      </c>
      <c r="HR4" s="168" t="s">
        <v>40</v>
      </c>
      <c r="HS4" s="168" t="s">
        <v>104</v>
      </c>
      <c r="HT4" s="246" t="s">
        <v>42</v>
      </c>
      <c r="HU4" s="229" t="s">
        <v>60</v>
      </c>
      <c r="HV4" s="233" t="s">
        <v>72</v>
      </c>
      <c r="HW4" s="233" t="s">
        <v>74</v>
      </c>
      <c r="HX4" s="233" t="s">
        <v>70</v>
      </c>
      <c r="HY4" s="749"/>
    </row>
    <row r="5" spans="1:233" ht="15" customHeight="1" x14ac:dyDescent="0.15">
      <c r="A5" s="159"/>
      <c r="B5" s="256" t="s">
        <v>105</v>
      </c>
      <c r="C5" s="257" t="s">
        <v>106</v>
      </c>
      <c r="D5" s="258"/>
      <c r="E5" s="259" t="s">
        <v>107</v>
      </c>
      <c r="F5" s="260" t="s">
        <v>107</v>
      </c>
      <c r="G5" s="261" t="s">
        <v>108</v>
      </c>
      <c r="H5" s="262" t="s">
        <v>106</v>
      </c>
      <c r="I5" s="263" t="s">
        <v>109</v>
      </c>
      <c r="J5" s="264" t="s">
        <v>107</v>
      </c>
      <c r="K5" s="265" t="s">
        <v>107</v>
      </c>
      <c r="L5" s="265" t="s">
        <v>107</v>
      </c>
      <c r="M5" s="264" t="s">
        <v>107</v>
      </c>
      <c r="N5" s="264" t="s">
        <v>107</v>
      </c>
      <c r="O5" s="264" t="s">
        <v>110</v>
      </c>
      <c r="P5" s="266" t="s">
        <v>105</v>
      </c>
      <c r="Q5" s="267" t="s">
        <v>105</v>
      </c>
      <c r="R5" s="268" t="s">
        <v>105</v>
      </c>
      <c r="S5" s="268" t="s">
        <v>105</v>
      </c>
      <c r="T5" s="269"/>
      <c r="U5" s="270" t="s">
        <v>107</v>
      </c>
      <c r="V5" s="271" t="s">
        <v>107</v>
      </c>
      <c r="W5" s="272" t="s">
        <v>109</v>
      </c>
      <c r="X5" s="268" t="s">
        <v>105</v>
      </c>
      <c r="Y5" s="270" t="s">
        <v>105</v>
      </c>
      <c r="Z5" s="269"/>
      <c r="AA5" s="273" t="s">
        <v>107</v>
      </c>
      <c r="AB5" s="272" t="s">
        <v>107</v>
      </c>
      <c r="AC5" s="272" t="s">
        <v>109</v>
      </c>
      <c r="AD5" s="269" t="s">
        <v>111</v>
      </c>
      <c r="AE5" s="274" t="s">
        <v>106</v>
      </c>
      <c r="AF5" s="273" t="s">
        <v>105</v>
      </c>
      <c r="AG5" s="274" t="s">
        <v>106</v>
      </c>
      <c r="AH5" s="273" t="s">
        <v>107</v>
      </c>
      <c r="AI5" s="272" t="s">
        <v>107</v>
      </c>
      <c r="AJ5" s="266" t="s">
        <v>108</v>
      </c>
      <c r="AK5" s="275" t="s">
        <v>106</v>
      </c>
      <c r="AL5" s="273" t="s">
        <v>112</v>
      </c>
      <c r="AM5" s="276" t="s">
        <v>113</v>
      </c>
      <c r="AN5" s="270" t="s">
        <v>114</v>
      </c>
      <c r="AO5" s="270" t="s">
        <v>114</v>
      </c>
      <c r="AP5" s="276"/>
      <c r="AQ5" s="273" t="s">
        <v>107</v>
      </c>
      <c r="AR5" s="270" t="s">
        <v>107</v>
      </c>
      <c r="AS5" s="270"/>
      <c r="AT5" s="270" t="s">
        <v>109</v>
      </c>
      <c r="AU5" s="273" t="s">
        <v>107</v>
      </c>
      <c r="AV5" s="277" t="s">
        <v>115</v>
      </c>
      <c r="AW5" s="278" t="s">
        <v>116</v>
      </c>
      <c r="AX5" s="278" t="s">
        <v>116</v>
      </c>
      <c r="AY5" s="277" t="s">
        <v>107</v>
      </c>
      <c r="AZ5" s="277" t="s">
        <v>107</v>
      </c>
      <c r="BA5" s="279" t="s">
        <v>105</v>
      </c>
      <c r="BB5" s="280" t="s">
        <v>106</v>
      </c>
      <c r="BC5" s="281" t="s">
        <v>117</v>
      </c>
      <c r="BD5" s="282"/>
      <c r="BE5" s="283" t="s">
        <v>107</v>
      </c>
      <c r="BF5" s="284" t="s">
        <v>107</v>
      </c>
      <c r="BG5" s="285" t="s">
        <v>109</v>
      </c>
      <c r="BH5" s="286" t="s">
        <v>107</v>
      </c>
      <c r="BI5" s="286" t="s">
        <v>107</v>
      </c>
      <c r="BJ5" s="280" t="s">
        <v>106</v>
      </c>
      <c r="BK5" s="281" t="s">
        <v>107</v>
      </c>
      <c r="BL5" s="281" t="s">
        <v>107</v>
      </c>
      <c r="BM5" s="281" t="s">
        <v>107</v>
      </c>
      <c r="BN5" s="286" t="s">
        <v>107</v>
      </c>
      <c r="BO5" s="287" t="s">
        <v>107</v>
      </c>
      <c r="BP5" s="288" t="s">
        <v>110</v>
      </c>
      <c r="BQ5" s="282" t="s">
        <v>111</v>
      </c>
      <c r="BR5" s="280" t="s">
        <v>106</v>
      </c>
      <c r="BS5" s="272" t="s">
        <v>114</v>
      </c>
      <c r="BT5" s="269"/>
      <c r="BU5" s="289" t="s">
        <v>107</v>
      </c>
      <c r="BV5" s="289" t="s">
        <v>107</v>
      </c>
      <c r="BW5" s="272" t="s">
        <v>109</v>
      </c>
      <c r="BX5" s="290" t="s">
        <v>107</v>
      </c>
      <c r="BY5" s="289" t="s">
        <v>107</v>
      </c>
      <c r="BZ5" s="291" t="s">
        <v>107</v>
      </c>
      <c r="CA5" s="290" t="s">
        <v>107</v>
      </c>
      <c r="CB5" s="289" t="s">
        <v>107</v>
      </c>
      <c r="CC5" s="292" t="s">
        <v>105</v>
      </c>
      <c r="CD5" s="292" t="s">
        <v>118</v>
      </c>
      <c r="CE5" s="280" t="s">
        <v>106</v>
      </c>
      <c r="CF5" s="283" t="s">
        <v>119</v>
      </c>
      <c r="CG5" s="293"/>
      <c r="CH5" s="294" t="s">
        <v>107</v>
      </c>
      <c r="CI5" s="287" t="s">
        <v>119</v>
      </c>
      <c r="CJ5" s="295" t="s">
        <v>120</v>
      </c>
      <c r="CK5" s="295" t="s">
        <v>107</v>
      </c>
      <c r="CL5" s="293"/>
      <c r="CM5" s="293" t="s">
        <v>107</v>
      </c>
      <c r="CN5" s="293" t="s">
        <v>107</v>
      </c>
      <c r="CO5" s="296" t="s">
        <v>107</v>
      </c>
      <c r="CP5" s="296" t="s">
        <v>107</v>
      </c>
      <c r="CQ5" s="297" t="s">
        <v>106</v>
      </c>
      <c r="CR5" s="297" t="s">
        <v>106</v>
      </c>
      <c r="CS5" s="285"/>
      <c r="CT5" s="283" t="s">
        <v>119</v>
      </c>
      <c r="CU5" s="293" t="s">
        <v>107</v>
      </c>
      <c r="CV5" s="293"/>
      <c r="CW5" s="298" t="s">
        <v>107</v>
      </c>
      <c r="CX5" s="299" t="s">
        <v>107</v>
      </c>
      <c r="CY5" s="300" t="s">
        <v>109</v>
      </c>
      <c r="CZ5" s="294" t="s">
        <v>107</v>
      </c>
      <c r="DA5" s="294" t="s">
        <v>107</v>
      </c>
      <c r="DB5" s="294" t="s">
        <v>107</v>
      </c>
      <c r="DC5" s="301" t="s">
        <v>107</v>
      </c>
      <c r="DD5" s="299" t="s">
        <v>107</v>
      </c>
      <c r="DE5" s="299" t="s">
        <v>121</v>
      </c>
      <c r="DF5" s="292" t="s">
        <v>105</v>
      </c>
      <c r="DG5" s="292" t="s">
        <v>118</v>
      </c>
      <c r="DH5" s="280" t="s">
        <v>106</v>
      </c>
      <c r="DI5" s="287" t="s">
        <v>119</v>
      </c>
      <c r="DJ5" s="293"/>
      <c r="DK5" s="294" t="s">
        <v>107</v>
      </c>
      <c r="DL5" s="287" t="s">
        <v>119</v>
      </c>
      <c r="DM5" s="294" t="s">
        <v>120</v>
      </c>
      <c r="DN5" s="293" t="s">
        <v>107</v>
      </c>
      <c r="DO5" s="293"/>
      <c r="DP5" s="293" t="s">
        <v>107</v>
      </c>
      <c r="DQ5" s="293" t="s">
        <v>107</v>
      </c>
      <c r="DR5" s="296" t="s">
        <v>107</v>
      </c>
      <c r="DS5" s="296" t="s">
        <v>107</v>
      </c>
      <c r="DT5" s="280" t="s">
        <v>106</v>
      </c>
      <c r="DU5" s="297" t="s">
        <v>106</v>
      </c>
      <c r="DV5" s="285"/>
      <c r="DW5" s="299" t="s">
        <v>119</v>
      </c>
      <c r="DX5" s="293" t="s">
        <v>107</v>
      </c>
      <c r="DY5" s="293"/>
      <c r="DZ5" s="298" t="s">
        <v>107</v>
      </c>
      <c r="EA5" s="299" t="s">
        <v>107</v>
      </c>
      <c r="EB5" s="300" t="s">
        <v>109</v>
      </c>
      <c r="EC5" s="294" t="s">
        <v>107</v>
      </c>
      <c r="ED5" s="294" t="s">
        <v>107</v>
      </c>
      <c r="EE5" s="294" t="s">
        <v>107</v>
      </c>
      <c r="EF5" s="301" t="s">
        <v>107</v>
      </c>
      <c r="EG5" s="299" t="s">
        <v>107</v>
      </c>
      <c r="EH5" s="299" t="s">
        <v>121</v>
      </c>
      <c r="EI5" s="302"/>
      <c r="EJ5" s="303" t="s">
        <v>107</v>
      </c>
      <c r="EK5" s="304" t="s">
        <v>107</v>
      </c>
      <c r="EL5" s="305" t="s">
        <v>109</v>
      </c>
      <c r="EM5" s="306" t="s">
        <v>107</v>
      </c>
      <c r="EN5" s="306" t="s">
        <v>107</v>
      </c>
      <c r="EO5" s="306" t="s">
        <v>107</v>
      </c>
      <c r="EP5" s="307" t="s">
        <v>107</v>
      </c>
      <c r="EQ5" s="304" t="s">
        <v>107</v>
      </c>
      <c r="ER5" s="304" t="s">
        <v>121</v>
      </c>
      <c r="ES5" s="308" t="s">
        <v>119</v>
      </c>
      <c r="ET5" s="309" t="s">
        <v>106</v>
      </c>
      <c r="EU5" s="310" t="s">
        <v>122</v>
      </c>
      <c r="EV5" s="309" t="s">
        <v>106</v>
      </c>
      <c r="EW5" s="309" t="s">
        <v>106</v>
      </c>
      <c r="EX5" s="291"/>
      <c r="EY5" s="309" t="s">
        <v>106</v>
      </c>
      <c r="EZ5" s="291"/>
      <c r="FA5" s="309" t="s">
        <v>106</v>
      </c>
      <c r="FB5" s="291"/>
      <c r="FC5" s="311"/>
      <c r="FD5" s="291"/>
      <c r="FE5" s="311"/>
      <c r="FF5" s="289"/>
      <c r="FG5" s="263" t="s">
        <v>105</v>
      </c>
      <c r="FH5" s="312" t="s">
        <v>105</v>
      </c>
      <c r="FI5" s="313" t="s">
        <v>123</v>
      </c>
      <c r="FJ5" s="314" t="s">
        <v>124</v>
      </c>
      <c r="FK5" s="315" t="s">
        <v>119</v>
      </c>
      <c r="FL5" s="316" t="s">
        <v>108</v>
      </c>
      <c r="FM5" s="316" t="s">
        <v>107</v>
      </c>
      <c r="FN5" s="316" t="s">
        <v>108</v>
      </c>
      <c r="FO5" s="289"/>
      <c r="FP5" s="316" t="s">
        <v>107</v>
      </c>
      <c r="FQ5" s="317" t="s">
        <v>108</v>
      </c>
      <c r="FR5" s="265" t="s">
        <v>107</v>
      </c>
      <c r="FS5" s="258"/>
      <c r="FT5" s="259" t="s">
        <v>107</v>
      </c>
      <c r="FU5" s="318" t="s">
        <v>107</v>
      </c>
      <c r="FV5" s="316" t="s">
        <v>107</v>
      </c>
      <c r="FW5" s="264" t="s">
        <v>107</v>
      </c>
      <c r="FX5" s="316" t="s">
        <v>110</v>
      </c>
      <c r="FY5" s="274" t="s">
        <v>106</v>
      </c>
      <c r="FZ5" s="274" t="s">
        <v>106</v>
      </c>
      <c r="GA5" s="269"/>
      <c r="GB5" s="309" t="s">
        <v>106</v>
      </c>
      <c r="GC5" s="291"/>
      <c r="GD5" s="309" t="s">
        <v>106</v>
      </c>
      <c r="GE5" s="289"/>
      <c r="GF5" s="319" t="s">
        <v>119</v>
      </c>
      <c r="GG5" s="320" t="s">
        <v>125</v>
      </c>
      <c r="GH5" s="309" t="s">
        <v>106</v>
      </c>
      <c r="GI5" s="309" t="s">
        <v>126</v>
      </c>
      <c r="GJ5" s="309" t="s">
        <v>127</v>
      </c>
      <c r="GK5" s="316" t="s">
        <v>107</v>
      </c>
      <c r="GL5" s="321"/>
      <c r="GM5" s="259" t="s">
        <v>107</v>
      </c>
      <c r="GN5" s="318" t="s">
        <v>107</v>
      </c>
      <c r="GO5" s="309" t="s">
        <v>106</v>
      </c>
      <c r="GP5" s="309" t="s">
        <v>106</v>
      </c>
      <c r="GQ5" s="259" t="s">
        <v>110</v>
      </c>
      <c r="GR5" s="319" t="s">
        <v>119</v>
      </c>
      <c r="GS5" s="259" t="s">
        <v>107</v>
      </c>
      <c r="GT5" s="316" t="s">
        <v>107</v>
      </c>
      <c r="GU5" s="309" t="s">
        <v>106</v>
      </c>
      <c r="GV5" s="309" t="s">
        <v>106</v>
      </c>
      <c r="GW5" s="309" t="s">
        <v>106</v>
      </c>
      <c r="GX5" s="309" t="s">
        <v>106</v>
      </c>
      <c r="GY5" s="322"/>
      <c r="GZ5" s="316" t="s">
        <v>105</v>
      </c>
      <c r="HA5" s="258"/>
      <c r="HB5" s="258"/>
      <c r="HC5" s="259" t="s">
        <v>107</v>
      </c>
      <c r="HD5" s="323" t="s">
        <v>107</v>
      </c>
      <c r="HE5" s="316" t="s">
        <v>107</v>
      </c>
      <c r="HF5" s="316" t="s">
        <v>107</v>
      </c>
      <c r="HG5" s="316" t="s">
        <v>107</v>
      </c>
      <c r="HH5" s="316" t="s">
        <v>107</v>
      </c>
      <c r="HI5" s="263" t="s">
        <v>109</v>
      </c>
      <c r="HJ5" s="265" t="s">
        <v>107</v>
      </c>
      <c r="HK5" s="265" t="s">
        <v>107</v>
      </c>
      <c r="HL5" s="264" t="s">
        <v>107</v>
      </c>
      <c r="HM5" s="265" t="s">
        <v>107</v>
      </c>
      <c r="HN5" s="265" t="s">
        <v>107</v>
      </c>
      <c r="HO5" s="265" t="s">
        <v>107</v>
      </c>
      <c r="HP5" s="265" t="s">
        <v>107</v>
      </c>
      <c r="HQ5" s="265" t="s">
        <v>107</v>
      </c>
      <c r="HR5" s="264" t="s">
        <v>107</v>
      </c>
      <c r="HS5" s="264" t="s">
        <v>107</v>
      </c>
      <c r="HT5" s="316" t="s">
        <v>110</v>
      </c>
      <c r="HU5" s="308" t="s">
        <v>119</v>
      </c>
      <c r="HV5" s="309" t="s">
        <v>106</v>
      </c>
      <c r="HW5" s="309" t="s">
        <v>106</v>
      </c>
      <c r="HX5" s="309" t="s">
        <v>106</v>
      </c>
      <c r="HY5" s="749"/>
    </row>
    <row r="6" spans="1:233" ht="12.95" customHeight="1" x14ac:dyDescent="0.15">
      <c r="A6" s="324"/>
      <c r="B6" s="325">
        <v>50000</v>
      </c>
      <c r="C6" s="326">
        <v>1</v>
      </c>
      <c r="D6" s="327" t="s">
        <v>128</v>
      </c>
      <c r="E6" s="328" t="s">
        <v>129</v>
      </c>
      <c r="F6" s="329" t="s">
        <v>130</v>
      </c>
      <c r="G6" s="330">
        <v>25000</v>
      </c>
      <c r="H6" s="331">
        <v>1</v>
      </c>
      <c r="I6" s="332" t="s">
        <v>131</v>
      </c>
      <c r="J6" s="333" t="s">
        <v>132</v>
      </c>
      <c r="K6" s="334" t="s">
        <v>133</v>
      </c>
      <c r="L6" s="334" t="s">
        <v>134</v>
      </c>
      <c r="M6" s="335" t="s">
        <v>135</v>
      </c>
      <c r="N6" s="335" t="s">
        <v>136</v>
      </c>
      <c r="O6" s="336" t="s">
        <v>137</v>
      </c>
      <c r="P6" s="337"/>
      <c r="Q6" s="338">
        <v>2500</v>
      </c>
      <c r="R6" s="339"/>
      <c r="S6" s="339"/>
      <c r="T6" s="340" t="s">
        <v>128</v>
      </c>
      <c r="U6" s="341" t="s">
        <v>131</v>
      </c>
      <c r="V6" s="342" t="s">
        <v>138</v>
      </c>
      <c r="W6" s="342" t="s">
        <v>131</v>
      </c>
      <c r="X6" s="339" t="s">
        <v>131</v>
      </c>
      <c r="Y6" s="343">
        <v>2500</v>
      </c>
      <c r="Z6" s="340" t="s">
        <v>128</v>
      </c>
      <c r="AA6" s="344" t="s">
        <v>131</v>
      </c>
      <c r="AB6" s="345" t="s">
        <v>139</v>
      </c>
      <c r="AC6" s="342" t="s">
        <v>131</v>
      </c>
      <c r="AD6" s="340">
        <v>7.2</v>
      </c>
      <c r="AE6" s="346">
        <v>1</v>
      </c>
      <c r="AF6" s="343">
        <v>2500</v>
      </c>
      <c r="AG6" s="347">
        <v>1</v>
      </c>
      <c r="AH6" s="348"/>
      <c r="AI6" s="342" t="s">
        <v>140</v>
      </c>
      <c r="AJ6" s="343">
        <v>22500</v>
      </c>
      <c r="AK6" s="349">
        <v>1</v>
      </c>
      <c r="AL6" s="348">
        <v>38</v>
      </c>
      <c r="AM6" s="350" t="s">
        <v>141</v>
      </c>
      <c r="AN6" s="351"/>
      <c r="AO6" s="351"/>
      <c r="AP6" s="350" t="s">
        <v>141</v>
      </c>
      <c r="AQ6" s="348"/>
      <c r="AR6" s="351"/>
      <c r="AS6" s="351"/>
      <c r="AT6" s="341" t="s">
        <v>131</v>
      </c>
      <c r="AU6" s="348"/>
      <c r="AV6" s="352"/>
      <c r="AW6" s="350"/>
      <c r="AX6" s="350"/>
      <c r="AY6" s="352"/>
      <c r="AZ6" s="352"/>
      <c r="BA6" s="353">
        <v>50000</v>
      </c>
      <c r="BB6" s="354">
        <v>1</v>
      </c>
      <c r="BC6" s="355"/>
      <c r="BD6" s="356" t="s">
        <v>128</v>
      </c>
      <c r="BE6" s="357" t="s">
        <v>129</v>
      </c>
      <c r="BF6" s="358" t="s">
        <v>130</v>
      </c>
      <c r="BG6" s="359" t="s">
        <v>131</v>
      </c>
      <c r="BH6" s="360" t="s">
        <v>132</v>
      </c>
      <c r="BI6" s="360" t="s">
        <v>142</v>
      </c>
      <c r="BJ6" s="360"/>
      <c r="BK6" s="361" t="s">
        <v>133</v>
      </c>
      <c r="BL6" s="361" t="s">
        <v>134</v>
      </c>
      <c r="BM6" s="359" t="s">
        <v>131</v>
      </c>
      <c r="BN6" s="362" t="s">
        <v>135</v>
      </c>
      <c r="BO6" s="363" t="s">
        <v>136</v>
      </c>
      <c r="BP6" s="362" t="s">
        <v>137</v>
      </c>
      <c r="BQ6" s="356">
        <v>7.2</v>
      </c>
      <c r="BR6" s="364">
        <v>1</v>
      </c>
      <c r="BS6" s="342"/>
      <c r="BT6" s="340"/>
      <c r="BU6" s="365"/>
      <c r="BV6" s="365"/>
      <c r="BW6" s="365"/>
      <c r="BX6" s="365"/>
      <c r="BY6" s="365"/>
      <c r="BZ6" s="365"/>
      <c r="CA6" s="366"/>
      <c r="CB6" s="365"/>
      <c r="CC6" s="367">
        <v>25000</v>
      </c>
      <c r="CD6" s="341"/>
      <c r="CE6" s="354">
        <v>1</v>
      </c>
      <c r="CF6" s="368">
        <v>6</v>
      </c>
      <c r="CG6" s="369" t="s">
        <v>143</v>
      </c>
      <c r="CH6" s="370"/>
      <c r="CI6" s="368">
        <v>9</v>
      </c>
      <c r="CJ6" s="371" t="s">
        <v>144</v>
      </c>
      <c r="CK6" s="372" t="s">
        <v>145</v>
      </c>
      <c r="CL6" s="373" t="s">
        <v>143</v>
      </c>
      <c r="CM6" s="373"/>
      <c r="CN6" s="373"/>
      <c r="CO6" s="374" t="s">
        <v>146</v>
      </c>
      <c r="CP6" s="374">
        <v>3500</v>
      </c>
      <c r="CQ6" s="354"/>
      <c r="CR6" s="354"/>
      <c r="CS6" s="359"/>
      <c r="CT6" s="375">
        <v>3</v>
      </c>
      <c r="CU6" s="373" t="s">
        <v>147</v>
      </c>
      <c r="CV6" s="373" t="s">
        <v>143</v>
      </c>
      <c r="CW6" s="376"/>
      <c r="CX6" s="377" t="s">
        <v>148</v>
      </c>
      <c r="CY6" s="378" t="s">
        <v>131</v>
      </c>
      <c r="CZ6" s="379" t="s">
        <v>149</v>
      </c>
      <c r="DA6" s="379" t="s">
        <v>150</v>
      </c>
      <c r="DB6" s="379" t="s">
        <v>151</v>
      </c>
      <c r="DC6" s="379" t="s">
        <v>152</v>
      </c>
      <c r="DD6" s="377" t="s">
        <v>153</v>
      </c>
      <c r="DE6" s="377"/>
      <c r="DF6" s="367">
        <v>25000</v>
      </c>
      <c r="DG6" s="341"/>
      <c r="DH6" s="354">
        <v>1</v>
      </c>
      <c r="DI6" s="368">
        <v>6</v>
      </c>
      <c r="DJ6" s="369" t="s">
        <v>143</v>
      </c>
      <c r="DK6" s="370"/>
      <c r="DL6" s="368">
        <v>9</v>
      </c>
      <c r="DM6" s="361" t="s">
        <v>144</v>
      </c>
      <c r="DN6" s="356" t="s">
        <v>145</v>
      </c>
      <c r="DO6" s="356" t="s">
        <v>128</v>
      </c>
      <c r="DP6" s="356"/>
      <c r="DQ6" s="356"/>
      <c r="DR6" s="367" t="s">
        <v>146</v>
      </c>
      <c r="DS6" s="367">
        <v>3500</v>
      </c>
      <c r="DT6" s="354"/>
      <c r="DU6" s="354"/>
      <c r="DV6" s="359"/>
      <c r="DW6" s="380">
        <v>3</v>
      </c>
      <c r="DX6" s="356" t="s">
        <v>145</v>
      </c>
      <c r="DY6" s="356" t="s">
        <v>128</v>
      </c>
      <c r="DZ6" s="375"/>
      <c r="EA6" s="363" t="s">
        <v>154</v>
      </c>
      <c r="EB6" s="353" t="s">
        <v>131</v>
      </c>
      <c r="EC6" s="361" t="s">
        <v>155</v>
      </c>
      <c r="ED6" s="361" t="s">
        <v>156</v>
      </c>
      <c r="EE6" s="361" t="s">
        <v>157</v>
      </c>
      <c r="EF6" s="361" t="s">
        <v>158</v>
      </c>
      <c r="EG6" s="363" t="s">
        <v>159</v>
      </c>
      <c r="EH6" s="363"/>
      <c r="EI6" s="340" t="s">
        <v>128</v>
      </c>
      <c r="EJ6" s="344"/>
      <c r="EK6" s="381" t="s">
        <v>154</v>
      </c>
      <c r="EL6" s="339" t="s">
        <v>131</v>
      </c>
      <c r="EM6" s="382" t="s">
        <v>155</v>
      </c>
      <c r="EN6" s="382" t="s">
        <v>156</v>
      </c>
      <c r="EO6" s="382" t="s">
        <v>157</v>
      </c>
      <c r="EP6" s="382" t="s">
        <v>158</v>
      </c>
      <c r="EQ6" s="381" t="s">
        <v>159</v>
      </c>
      <c r="ER6" s="365"/>
      <c r="ES6" s="383">
        <v>21</v>
      </c>
      <c r="ET6" s="384">
        <v>1</v>
      </c>
      <c r="EU6" s="385">
        <v>0.54</v>
      </c>
      <c r="EV6" s="384">
        <v>1</v>
      </c>
      <c r="EW6" s="386"/>
      <c r="EX6" s="366"/>
      <c r="EY6" s="384"/>
      <c r="EZ6" s="366"/>
      <c r="FA6" s="384"/>
      <c r="FB6" s="366"/>
      <c r="FC6" s="387"/>
      <c r="FD6" s="366"/>
      <c r="FE6" s="387"/>
      <c r="FF6" s="365"/>
      <c r="FG6" s="332">
        <v>47300</v>
      </c>
      <c r="FH6" s="386"/>
      <c r="FI6" s="388"/>
      <c r="FJ6" s="326"/>
      <c r="FK6" s="389">
        <v>1.5</v>
      </c>
      <c r="FL6" s="389"/>
      <c r="FM6" s="390" t="s">
        <v>94</v>
      </c>
      <c r="FN6" s="386"/>
      <c r="FO6" s="365"/>
      <c r="FP6" s="391" t="s">
        <v>94</v>
      </c>
      <c r="FQ6" s="392"/>
      <c r="FR6" s="334" t="s">
        <v>94</v>
      </c>
      <c r="FS6" s="327" t="s">
        <v>128</v>
      </c>
      <c r="FT6" s="393"/>
      <c r="FU6" s="394" t="s">
        <v>160</v>
      </c>
      <c r="FV6" s="391" t="s">
        <v>157</v>
      </c>
      <c r="FW6" s="336" t="s">
        <v>161</v>
      </c>
      <c r="FX6" s="391" t="s">
        <v>159</v>
      </c>
      <c r="FY6" s="365"/>
      <c r="FZ6" s="365"/>
      <c r="GA6" s="340"/>
      <c r="GB6" s="386"/>
      <c r="GC6" s="366"/>
      <c r="GD6" s="386"/>
      <c r="GE6" s="365"/>
      <c r="GF6" s="395">
        <v>2.1</v>
      </c>
      <c r="GG6" s="386">
        <v>80</v>
      </c>
      <c r="GH6" s="386"/>
      <c r="GI6" s="386"/>
      <c r="GJ6" s="334">
        <v>7.5</v>
      </c>
      <c r="GK6" s="386">
        <f>80*1000/(47300/24)</f>
        <v>40.591966173361527</v>
      </c>
      <c r="GL6" s="396" t="s">
        <v>128</v>
      </c>
      <c r="GM6" s="328" t="s">
        <v>162</v>
      </c>
      <c r="GN6" s="394" t="s">
        <v>163</v>
      </c>
      <c r="GO6" s="386"/>
      <c r="GP6" s="386"/>
      <c r="GQ6" s="328" t="s">
        <v>159</v>
      </c>
      <c r="GR6" s="395">
        <v>2</v>
      </c>
      <c r="GS6" s="328" t="s">
        <v>164</v>
      </c>
      <c r="GT6" s="391" t="s">
        <v>137</v>
      </c>
      <c r="GU6" s="386"/>
      <c r="GV6" s="386"/>
      <c r="GW6" s="386"/>
      <c r="GX6" s="386"/>
      <c r="GY6" s="334"/>
      <c r="GZ6" s="332">
        <v>50000</v>
      </c>
      <c r="HA6" s="327" t="s">
        <v>128</v>
      </c>
      <c r="HB6" s="327" t="s">
        <v>128</v>
      </c>
      <c r="HC6" s="328" t="s">
        <v>165</v>
      </c>
      <c r="HD6" s="397" t="s">
        <v>166</v>
      </c>
      <c r="HE6" s="391" t="s">
        <v>165</v>
      </c>
      <c r="HF6" s="391" t="s">
        <v>166</v>
      </c>
      <c r="HG6" s="398" t="s">
        <v>157</v>
      </c>
      <c r="HH6" s="391" t="s">
        <v>157</v>
      </c>
      <c r="HI6" s="332" t="s">
        <v>131</v>
      </c>
      <c r="HJ6" s="332" t="s">
        <v>131</v>
      </c>
      <c r="HK6" s="399"/>
      <c r="HL6" s="333" t="s">
        <v>142</v>
      </c>
      <c r="HM6" s="391" t="s">
        <v>155</v>
      </c>
      <c r="HN6" s="391" t="s">
        <v>155</v>
      </c>
      <c r="HO6" s="391" t="s">
        <v>167</v>
      </c>
      <c r="HP6" s="391" t="s">
        <v>167</v>
      </c>
      <c r="HQ6" s="391" t="s">
        <v>168</v>
      </c>
      <c r="HR6" s="336" t="s">
        <v>161</v>
      </c>
      <c r="HS6" s="336" t="s">
        <v>161</v>
      </c>
      <c r="HT6" s="391" t="s">
        <v>169</v>
      </c>
      <c r="HU6" s="325">
        <v>37</v>
      </c>
      <c r="HV6" s="386"/>
      <c r="HW6" s="386"/>
      <c r="HX6" s="386"/>
      <c r="HY6" s="749"/>
    </row>
    <row r="7" spans="1:233" ht="15" customHeight="1" x14ac:dyDescent="0.15">
      <c r="A7" s="400">
        <v>43489</v>
      </c>
      <c r="B7" s="401">
        <v>4308</v>
      </c>
      <c r="C7" s="402">
        <f>B7/$B$6</f>
        <v>8.616E-2</v>
      </c>
      <c r="D7" s="403">
        <v>7.81</v>
      </c>
      <c r="E7" s="404">
        <v>40</v>
      </c>
      <c r="F7" s="405">
        <v>170</v>
      </c>
      <c r="G7" s="406">
        <f>F7*B7/1000</f>
        <v>732.36</v>
      </c>
      <c r="H7" s="402">
        <f>G7/$G$6</f>
        <v>2.9294400000000002E-2</v>
      </c>
      <c r="I7" s="405">
        <v>6560</v>
      </c>
      <c r="J7" s="406">
        <f>I7*0.67</f>
        <v>4395.2</v>
      </c>
      <c r="K7" s="407">
        <v>8.6</v>
      </c>
      <c r="L7" s="407">
        <v>0.8</v>
      </c>
      <c r="M7" s="407">
        <v>2</v>
      </c>
      <c r="N7" s="408">
        <v>52</v>
      </c>
      <c r="O7" s="408"/>
      <c r="P7" s="409"/>
      <c r="Q7" s="409"/>
      <c r="R7" s="409"/>
      <c r="S7" s="409"/>
      <c r="T7" s="410"/>
      <c r="U7" s="411"/>
      <c r="V7" s="409"/>
      <c r="W7" s="409"/>
      <c r="X7" s="412"/>
      <c r="Y7" s="411"/>
      <c r="Z7" s="413"/>
      <c r="AA7" s="414"/>
      <c r="AB7" s="415"/>
      <c r="AC7" s="415"/>
      <c r="AD7" s="413">
        <v>0.12</v>
      </c>
      <c r="AE7" s="416">
        <f t="shared" ref="AE7:AE70" si="0">AD7/$AD$6</f>
        <v>1.6666666666666666E-2</v>
      </c>
      <c r="AF7" s="417"/>
      <c r="AG7" s="416"/>
      <c r="AH7" s="417"/>
      <c r="AI7" s="417"/>
      <c r="AJ7" s="411"/>
      <c r="AK7" s="416"/>
      <c r="AL7" s="418"/>
      <c r="AM7" s="410"/>
      <c r="AN7" s="411"/>
      <c r="AO7" s="411"/>
      <c r="AP7" s="410"/>
      <c r="AQ7" s="418"/>
      <c r="AR7" s="411"/>
      <c r="AS7" s="411"/>
      <c r="AT7" s="411"/>
      <c r="AU7" s="418"/>
      <c r="AV7" s="419"/>
      <c r="AW7" s="410"/>
      <c r="AX7" s="410"/>
      <c r="AY7" s="419"/>
      <c r="AZ7" s="419"/>
      <c r="BA7" s="420">
        <v>1000</v>
      </c>
      <c r="BB7" s="421">
        <f t="shared" ref="BB7:BB38" si="1">BA7/$BA$6</f>
        <v>0.02</v>
      </c>
      <c r="BC7" s="422"/>
      <c r="BD7" s="423">
        <v>8.23</v>
      </c>
      <c r="BE7" s="424">
        <v>68</v>
      </c>
      <c r="BF7" s="425">
        <v>173.4</v>
      </c>
      <c r="BG7" s="426"/>
      <c r="BH7" s="420"/>
      <c r="BI7" s="422"/>
      <c r="BJ7" s="421"/>
      <c r="BK7" s="427"/>
      <c r="BL7" s="427"/>
      <c r="BM7" s="428"/>
      <c r="BN7" s="422"/>
      <c r="BO7" s="422"/>
      <c r="BP7" s="425"/>
      <c r="BQ7" s="423">
        <v>0.21</v>
      </c>
      <c r="BR7" s="421">
        <f t="shared" ref="BR7:BR70" si="2">BQ7/$BQ$6</f>
        <v>2.9166666666666664E-2</v>
      </c>
      <c r="BS7" s="409">
        <f t="shared" ref="BS7:BS38" si="3">BA7</f>
        <v>1000</v>
      </c>
      <c r="BT7" s="429">
        <f>BD7</f>
        <v>8.23</v>
      </c>
      <c r="BU7" s="430">
        <f>BE7</f>
        <v>68</v>
      </c>
      <c r="BV7" s="430">
        <f>BF7</f>
        <v>173.4</v>
      </c>
      <c r="BW7" s="430"/>
      <c r="BX7" s="430"/>
      <c r="BY7" s="430"/>
      <c r="BZ7" s="430"/>
      <c r="CA7" s="431"/>
      <c r="CB7" s="430"/>
      <c r="CC7" s="432"/>
      <c r="CD7" s="411"/>
      <c r="CE7" s="421">
        <f t="shared" ref="CE7:CE38" si="4">CC7/25000</f>
        <v>0</v>
      </c>
      <c r="CF7" s="433">
        <f>13400/BA7*24/2</f>
        <v>160.80000000000001</v>
      </c>
      <c r="CG7" s="434"/>
      <c r="CH7" s="427"/>
      <c r="CI7" s="435"/>
      <c r="CJ7" s="436"/>
      <c r="CK7" s="436"/>
      <c r="CL7" s="423">
        <v>7.79</v>
      </c>
      <c r="CM7" s="423"/>
      <c r="CN7" s="423"/>
      <c r="CO7" s="432"/>
      <c r="CP7" s="432"/>
      <c r="CQ7" s="437"/>
      <c r="CR7" s="437">
        <v>0.02</v>
      </c>
      <c r="CS7" s="420"/>
      <c r="CT7" s="433"/>
      <c r="CU7" s="434"/>
      <c r="CV7" s="438">
        <v>7.96</v>
      </c>
      <c r="CW7" s="439"/>
      <c r="CX7" s="440"/>
      <c r="CY7" s="441">
        <v>5610</v>
      </c>
      <c r="CZ7" s="442"/>
      <c r="DA7" s="442"/>
      <c r="DB7" s="442"/>
      <c r="DC7" s="442"/>
      <c r="DD7" s="443"/>
      <c r="DE7" s="440"/>
      <c r="DF7" s="444">
        <v>1000</v>
      </c>
      <c r="DG7" s="445">
        <f t="shared" ref="DG7:DG38" si="5">DF7</f>
        <v>1000</v>
      </c>
      <c r="DH7" s="421">
        <f t="shared" ref="DH7:DH38" si="6">DF7/25000</f>
        <v>0.04</v>
      </c>
      <c r="DI7" s="446">
        <f t="shared" ref="DI7:DI38" si="7">6700/DF7*24</f>
        <v>160.80000000000001</v>
      </c>
      <c r="DJ7" s="434"/>
      <c r="DK7" s="427"/>
      <c r="DL7" s="446">
        <f t="shared" ref="DL7:DL38" si="8">9500/DF7*24</f>
        <v>228</v>
      </c>
      <c r="DM7" s="422"/>
      <c r="DN7" s="422"/>
      <c r="DO7" s="423">
        <v>7.79</v>
      </c>
      <c r="DP7" s="423"/>
      <c r="DQ7" s="423"/>
      <c r="DR7" s="432"/>
      <c r="DS7" s="432"/>
      <c r="DT7" s="437"/>
      <c r="DU7" s="437">
        <v>0.02</v>
      </c>
      <c r="DV7" s="420"/>
      <c r="DW7" s="446">
        <f t="shared" ref="DW7:DW38" si="9">3500/DF7*24</f>
        <v>84</v>
      </c>
      <c r="DX7" s="434"/>
      <c r="DY7" s="438">
        <v>7.96</v>
      </c>
      <c r="DZ7" s="439"/>
      <c r="EA7" s="440"/>
      <c r="EB7" s="441">
        <v>5610</v>
      </c>
      <c r="EC7" s="442"/>
      <c r="ED7" s="442"/>
      <c r="EE7" s="442"/>
      <c r="EF7" s="442"/>
      <c r="EG7" s="443"/>
      <c r="EH7" s="440"/>
      <c r="EI7" s="429">
        <f>(DY7*DG7+CV7*CD7)/(DG7+CD7)</f>
        <v>7.96</v>
      </c>
      <c r="EJ7" s="447"/>
      <c r="EK7" s="448"/>
      <c r="EL7" s="448">
        <f>(EB7*DG7+CY7*CD7)/(DG7+CD7)</f>
        <v>5610</v>
      </c>
      <c r="EM7" s="431"/>
      <c r="EN7" s="431"/>
      <c r="EO7" s="431"/>
      <c r="EP7" s="431"/>
      <c r="EQ7" s="430"/>
      <c r="ER7" s="448"/>
      <c r="ES7" s="449">
        <f t="shared" ref="ES7:ES38" si="10">44000/BA7*24</f>
        <v>1056</v>
      </c>
      <c r="ET7" s="450">
        <f t="shared" ref="ET7:ET38" si="11">BB7</f>
        <v>0.02</v>
      </c>
      <c r="EU7" s="451"/>
      <c r="EV7" s="450"/>
      <c r="EW7" s="450"/>
      <c r="EX7" s="431"/>
      <c r="EY7" s="450"/>
      <c r="EZ7" s="431"/>
      <c r="FA7" s="450"/>
      <c r="FB7" s="431"/>
      <c r="FC7" s="452"/>
      <c r="FD7" s="431"/>
      <c r="FE7" s="452"/>
      <c r="FF7" s="430"/>
      <c r="FG7" s="405"/>
      <c r="FH7" s="443"/>
      <c r="FI7" s="453"/>
      <c r="FJ7" s="454"/>
      <c r="FK7" s="455"/>
      <c r="FL7" s="405"/>
      <c r="FM7" s="455"/>
      <c r="FN7" s="405"/>
      <c r="FO7" s="456"/>
      <c r="FP7" s="449"/>
      <c r="FQ7" s="457"/>
      <c r="FR7" s="458"/>
      <c r="FS7" s="459"/>
      <c r="FT7" s="460"/>
      <c r="FU7" s="440"/>
      <c r="FV7" s="405"/>
      <c r="FW7" s="459"/>
      <c r="FX7" s="405"/>
      <c r="FY7" s="409"/>
      <c r="FZ7" s="409"/>
      <c r="GA7" s="429"/>
      <c r="GB7" s="450"/>
      <c r="GC7" s="431"/>
      <c r="GD7" s="450"/>
      <c r="GE7" s="448"/>
      <c r="GF7" s="461"/>
      <c r="GG7" s="405"/>
      <c r="GH7" s="450"/>
      <c r="GI7" s="405"/>
      <c r="GJ7" s="462"/>
      <c r="GK7" s="463"/>
      <c r="GL7" s="464"/>
      <c r="GM7" s="439"/>
      <c r="GN7" s="405"/>
      <c r="GO7" s="450"/>
      <c r="GP7" s="450"/>
      <c r="GQ7" s="439"/>
      <c r="GR7" s="461"/>
      <c r="GS7" s="406"/>
      <c r="GT7" s="406"/>
      <c r="GU7" s="450"/>
      <c r="GV7" s="450"/>
      <c r="GW7" s="450"/>
      <c r="GX7" s="450"/>
      <c r="GY7" s="462"/>
      <c r="GZ7" s="405"/>
      <c r="HA7" s="438"/>
      <c r="HB7" s="451"/>
      <c r="HC7" s="439"/>
      <c r="HD7" s="443"/>
      <c r="HE7" s="463"/>
      <c r="HF7" s="463"/>
      <c r="HG7" s="443"/>
      <c r="HH7" s="408"/>
      <c r="HI7" s="465"/>
      <c r="HJ7" s="406"/>
      <c r="HK7" s="406"/>
      <c r="HL7" s="442"/>
      <c r="HM7" s="465"/>
      <c r="HN7" s="466"/>
      <c r="HO7" s="407"/>
      <c r="HP7" s="467"/>
      <c r="HQ7" s="468"/>
      <c r="HR7" s="469"/>
      <c r="HS7" s="467"/>
      <c r="HT7" s="470"/>
      <c r="HU7" s="449"/>
      <c r="HV7" s="450"/>
      <c r="HW7" s="450"/>
      <c r="HX7" s="450"/>
      <c r="HY7" s="471"/>
    </row>
    <row r="8" spans="1:233" ht="15" customHeight="1" x14ac:dyDescent="0.15">
      <c r="A8" s="400">
        <v>43490</v>
      </c>
      <c r="B8" s="401"/>
      <c r="C8" s="402"/>
      <c r="D8" s="454"/>
      <c r="E8" s="404"/>
      <c r="F8" s="405"/>
      <c r="G8" s="406"/>
      <c r="H8" s="402"/>
      <c r="I8" s="454"/>
      <c r="J8" s="406"/>
      <c r="K8" s="454"/>
      <c r="L8" s="454"/>
      <c r="M8" s="454"/>
      <c r="N8" s="472"/>
      <c r="O8" s="472"/>
      <c r="P8" s="409"/>
      <c r="Q8" s="409"/>
      <c r="R8" s="409"/>
      <c r="S8" s="409"/>
      <c r="T8" s="416"/>
      <c r="U8" s="411"/>
      <c r="V8" s="409"/>
      <c r="W8" s="416"/>
      <c r="X8" s="412"/>
      <c r="Y8" s="473"/>
      <c r="Z8" s="474"/>
      <c r="AA8" s="475"/>
      <c r="AB8" s="476"/>
      <c r="AC8" s="476"/>
      <c r="AD8" s="474">
        <v>0.08</v>
      </c>
      <c r="AE8" s="477">
        <f t="shared" si="0"/>
        <v>1.1111111111111112E-2</v>
      </c>
      <c r="AF8" s="478"/>
      <c r="AG8" s="477"/>
      <c r="AH8" s="478"/>
      <c r="AI8" s="478"/>
      <c r="AJ8" s="473"/>
      <c r="AK8" s="477"/>
      <c r="AL8" s="447"/>
      <c r="AM8" s="479"/>
      <c r="AN8" s="473"/>
      <c r="AO8" s="473"/>
      <c r="AP8" s="479"/>
      <c r="AQ8" s="447"/>
      <c r="AR8" s="473"/>
      <c r="AS8" s="473"/>
      <c r="AT8" s="473"/>
      <c r="AU8" s="447"/>
      <c r="AV8" s="480"/>
      <c r="AW8" s="479"/>
      <c r="AX8" s="479"/>
      <c r="AY8" s="480"/>
      <c r="AZ8" s="480"/>
      <c r="BA8" s="420">
        <f t="shared" ref="BA8:BA39" si="12">CC8+DF8</f>
        <v>1000</v>
      </c>
      <c r="BB8" s="421">
        <f t="shared" si="1"/>
        <v>0.02</v>
      </c>
      <c r="BC8" s="422"/>
      <c r="BD8" s="423"/>
      <c r="BE8" s="424"/>
      <c r="BF8" s="425"/>
      <c r="BG8" s="426"/>
      <c r="BH8" s="420"/>
      <c r="BI8" s="422"/>
      <c r="BJ8" s="421"/>
      <c r="BK8" s="427"/>
      <c r="BL8" s="427"/>
      <c r="BM8" s="428"/>
      <c r="BN8" s="422"/>
      <c r="BO8" s="422"/>
      <c r="BP8" s="425"/>
      <c r="BQ8" s="423">
        <v>1.68</v>
      </c>
      <c r="BR8" s="421">
        <f t="shared" si="2"/>
        <v>0.23333333333333331</v>
      </c>
      <c r="BS8" s="409">
        <f t="shared" si="3"/>
        <v>1000</v>
      </c>
      <c r="BT8" s="429"/>
      <c r="BU8" s="430"/>
      <c r="BV8" s="430"/>
      <c r="BW8" s="430"/>
      <c r="BX8" s="430"/>
      <c r="BY8" s="430"/>
      <c r="BZ8" s="430"/>
      <c r="CA8" s="431"/>
      <c r="CB8" s="430"/>
      <c r="CC8" s="432"/>
      <c r="CD8" s="411"/>
      <c r="CE8" s="421">
        <f t="shared" si="4"/>
        <v>0</v>
      </c>
      <c r="CF8" s="433"/>
      <c r="CG8" s="434"/>
      <c r="CH8" s="427"/>
      <c r="CI8" s="435"/>
      <c r="CJ8" s="436"/>
      <c r="CK8" s="436"/>
      <c r="CL8" s="423"/>
      <c r="CM8" s="423"/>
      <c r="CN8" s="423"/>
      <c r="CO8" s="432"/>
      <c r="CP8" s="432"/>
      <c r="CQ8" s="437"/>
      <c r="CR8" s="437"/>
      <c r="CS8" s="481"/>
      <c r="CT8" s="433"/>
      <c r="CU8" s="434"/>
      <c r="CV8" s="438"/>
      <c r="CW8" s="439"/>
      <c r="CX8" s="440"/>
      <c r="CY8" s="441"/>
      <c r="CZ8" s="442"/>
      <c r="DA8" s="442"/>
      <c r="DB8" s="442"/>
      <c r="DC8" s="442"/>
      <c r="DD8" s="443"/>
      <c r="DE8" s="440"/>
      <c r="DF8" s="444">
        <v>1000</v>
      </c>
      <c r="DG8" s="445">
        <f t="shared" si="5"/>
        <v>1000</v>
      </c>
      <c r="DH8" s="421">
        <f t="shared" si="6"/>
        <v>0.04</v>
      </c>
      <c r="DI8" s="446">
        <f t="shared" si="7"/>
        <v>160.80000000000001</v>
      </c>
      <c r="DJ8" s="434"/>
      <c r="DK8" s="427"/>
      <c r="DL8" s="446">
        <f t="shared" si="8"/>
        <v>228</v>
      </c>
      <c r="DM8" s="422"/>
      <c r="DN8" s="422"/>
      <c r="DO8" s="423"/>
      <c r="DP8" s="423"/>
      <c r="DQ8" s="423"/>
      <c r="DR8" s="432"/>
      <c r="DS8" s="432"/>
      <c r="DT8" s="437"/>
      <c r="DU8" s="437">
        <v>0.02</v>
      </c>
      <c r="DV8" s="481"/>
      <c r="DW8" s="446">
        <f t="shared" si="9"/>
        <v>84</v>
      </c>
      <c r="DX8" s="434"/>
      <c r="DY8" s="438"/>
      <c r="DZ8" s="439"/>
      <c r="EA8" s="440"/>
      <c r="EB8" s="441"/>
      <c r="EC8" s="442"/>
      <c r="ED8" s="442"/>
      <c r="EE8" s="442"/>
      <c r="EF8" s="442"/>
      <c r="EG8" s="443"/>
      <c r="EH8" s="440"/>
      <c r="EI8" s="429"/>
      <c r="EJ8" s="447"/>
      <c r="EK8" s="448"/>
      <c r="EL8" s="417"/>
      <c r="EM8" s="431"/>
      <c r="EN8" s="431"/>
      <c r="EO8" s="431"/>
      <c r="EP8" s="431"/>
      <c r="EQ8" s="430"/>
      <c r="ER8" s="448"/>
      <c r="ES8" s="449">
        <f t="shared" si="10"/>
        <v>1056</v>
      </c>
      <c r="ET8" s="450">
        <f t="shared" si="11"/>
        <v>0.02</v>
      </c>
      <c r="EU8" s="451"/>
      <c r="EV8" s="450"/>
      <c r="EW8" s="450"/>
      <c r="EX8" s="431"/>
      <c r="EY8" s="450"/>
      <c r="EZ8" s="431"/>
      <c r="FA8" s="450"/>
      <c r="FB8" s="431"/>
      <c r="FC8" s="452"/>
      <c r="FD8" s="431"/>
      <c r="FE8" s="452"/>
      <c r="FF8" s="430"/>
      <c r="FG8" s="405">
        <v>16800</v>
      </c>
      <c r="FH8" s="443"/>
      <c r="FI8" s="453"/>
      <c r="FJ8" s="454"/>
      <c r="FK8" s="455"/>
      <c r="FL8" s="405"/>
      <c r="FM8" s="455"/>
      <c r="FN8" s="405"/>
      <c r="FO8" s="456"/>
      <c r="FP8" s="449"/>
      <c r="FQ8" s="457"/>
      <c r="FR8" s="458"/>
      <c r="FS8" s="459"/>
      <c r="FT8" s="460"/>
      <c r="FU8" s="440"/>
      <c r="FV8" s="405"/>
      <c r="FW8" s="459"/>
      <c r="FX8" s="405"/>
      <c r="FY8" s="409"/>
      <c r="FZ8" s="409"/>
      <c r="GA8" s="429"/>
      <c r="GB8" s="482"/>
      <c r="GC8" s="483"/>
      <c r="GD8" s="450"/>
      <c r="GE8" s="448"/>
      <c r="GF8" s="461"/>
      <c r="GG8" s="405"/>
      <c r="GH8" s="450"/>
      <c r="GI8" s="405"/>
      <c r="GJ8" s="462"/>
      <c r="GK8" s="463"/>
      <c r="GL8" s="464"/>
      <c r="GM8" s="439"/>
      <c r="GN8" s="405"/>
      <c r="GO8" s="482"/>
      <c r="GP8" s="450"/>
      <c r="GQ8" s="439"/>
      <c r="GR8" s="461"/>
      <c r="GS8" s="406"/>
      <c r="GT8" s="406"/>
      <c r="GU8" s="482"/>
      <c r="GV8" s="450"/>
      <c r="GW8" s="482"/>
      <c r="GX8" s="450"/>
      <c r="GY8" s="462"/>
      <c r="GZ8" s="405"/>
      <c r="HA8" s="438"/>
      <c r="HB8" s="451"/>
      <c r="HC8" s="439"/>
      <c r="HD8" s="443"/>
      <c r="HE8" s="463"/>
      <c r="HF8" s="463"/>
      <c r="HG8" s="443"/>
      <c r="HH8" s="408"/>
      <c r="HI8" s="465"/>
      <c r="HJ8" s="406"/>
      <c r="HK8" s="406"/>
      <c r="HL8" s="442"/>
      <c r="HM8" s="465"/>
      <c r="HN8" s="466"/>
      <c r="HO8" s="407"/>
      <c r="HP8" s="467"/>
      <c r="HQ8" s="468"/>
      <c r="HR8" s="469"/>
      <c r="HS8" s="467"/>
      <c r="HT8" s="470"/>
      <c r="HU8" s="449"/>
      <c r="HV8" s="482"/>
      <c r="HW8" s="450"/>
      <c r="HX8" s="450"/>
      <c r="HY8" s="471"/>
    </row>
    <row r="9" spans="1:233" ht="15" customHeight="1" x14ac:dyDescent="0.15">
      <c r="A9" s="484">
        <v>43491</v>
      </c>
      <c r="B9" s="401"/>
      <c r="C9" s="402"/>
      <c r="D9" s="454"/>
      <c r="E9" s="404"/>
      <c r="F9" s="405"/>
      <c r="G9" s="406"/>
      <c r="H9" s="402"/>
      <c r="I9" s="454"/>
      <c r="J9" s="406"/>
      <c r="K9" s="454"/>
      <c r="L9" s="454"/>
      <c r="M9" s="454"/>
      <c r="N9" s="472"/>
      <c r="O9" s="472"/>
      <c r="P9" s="409"/>
      <c r="Q9" s="409"/>
      <c r="R9" s="409"/>
      <c r="S9" s="409"/>
      <c r="T9" s="416"/>
      <c r="U9" s="411"/>
      <c r="V9" s="409"/>
      <c r="W9" s="416"/>
      <c r="X9" s="412"/>
      <c r="Y9" s="473"/>
      <c r="Z9" s="474"/>
      <c r="AA9" s="475"/>
      <c r="AB9" s="476"/>
      <c r="AC9" s="476"/>
      <c r="AD9" s="474">
        <v>0.18</v>
      </c>
      <c r="AE9" s="477">
        <f t="shared" si="0"/>
        <v>2.4999999999999998E-2</v>
      </c>
      <c r="AF9" s="478"/>
      <c r="AG9" s="477"/>
      <c r="AH9" s="478"/>
      <c r="AI9" s="478"/>
      <c r="AJ9" s="473"/>
      <c r="AK9" s="477"/>
      <c r="AL9" s="447"/>
      <c r="AM9" s="479"/>
      <c r="AN9" s="473"/>
      <c r="AO9" s="473"/>
      <c r="AP9" s="479"/>
      <c r="AQ9" s="447"/>
      <c r="AR9" s="473"/>
      <c r="AS9" s="473"/>
      <c r="AT9" s="473"/>
      <c r="AU9" s="447"/>
      <c r="AV9" s="480"/>
      <c r="AW9" s="479"/>
      <c r="AX9" s="479"/>
      <c r="AY9" s="480"/>
      <c r="AZ9" s="480"/>
      <c r="BA9" s="420">
        <f t="shared" si="12"/>
        <v>500</v>
      </c>
      <c r="BB9" s="421">
        <f t="shared" si="1"/>
        <v>0.01</v>
      </c>
      <c r="BC9" s="422"/>
      <c r="BD9" s="423">
        <v>7.92</v>
      </c>
      <c r="BE9" s="424">
        <v>15</v>
      </c>
      <c r="BF9" s="425"/>
      <c r="BG9" s="426"/>
      <c r="BH9" s="420"/>
      <c r="BI9" s="422"/>
      <c r="BJ9" s="421"/>
      <c r="BK9" s="427"/>
      <c r="BL9" s="427"/>
      <c r="BM9" s="428"/>
      <c r="BN9" s="422"/>
      <c r="BO9" s="422"/>
      <c r="BP9" s="425"/>
      <c r="BQ9" s="423">
        <v>1.57</v>
      </c>
      <c r="BR9" s="421">
        <f t="shared" si="2"/>
        <v>0.21805555555555556</v>
      </c>
      <c r="BS9" s="409">
        <f t="shared" si="3"/>
        <v>500</v>
      </c>
      <c r="BT9" s="429">
        <f>BD9</f>
        <v>7.92</v>
      </c>
      <c r="BU9" s="430">
        <f>BE9</f>
        <v>15</v>
      </c>
      <c r="BV9" s="430"/>
      <c r="BW9" s="430"/>
      <c r="BX9" s="430"/>
      <c r="BY9" s="430"/>
      <c r="BZ9" s="430"/>
      <c r="CA9" s="431"/>
      <c r="CB9" s="430"/>
      <c r="CC9" s="432"/>
      <c r="CD9" s="411"/>
      <c r="CE9" s="421">
        <f t="shared" si="4"/>
        <v>0</v>
      </c>
      <c r="CF9" s="433"/>
      <c r="CG9" s="434"/>
      <c r="CH9" s="427"/>
      <c r="CI9" s="435"/>
      <c r="CJ9" s="436"/>
      <c r="CK9" s="436"/>
      <c r="CL9" s="423"/>
      <c r="CM9" s="423"/>
      <c r="CN9" s="423"/>
      <c r="CO9" s="432"/>
      <c r="CP9" s="432"/>
      <c r="CQ9" s="437"/>
      <c r="CR9" s="437"/>
      <c r="CS9" s="420"/>
      <c r="CT9" s="433"/>
      <c r="CU9" s="434"/>
      <c r="CV9" s="438"/>
      <c r="CW9" s="439"/>
      <c r="CX9" s="440"/>
      <c r="CY9" s="441"/>
      <c r="CZ9" s="442"/>
      <c r="DA9" s="442"/>
      <c r="DB9" s="442"/>
      <c r="DC9" s="442"/>
      <c r="DD9" s="443"/>
      <c r="DE9" s="440"/>
      <c r="DF9" s="444">
        <v>500</v>
      </c>
      <c r="DG9" s="445">
        <f t="shared" si="5"/>
        <v>500</v>
      </c>
      <c r="DH9" s="421">
        <f t="shared" si="6"/>
        <v>0.02</v>
      </c>
      <c r="DI9" s="446">
        <f t="shared" si="7"/>
        <v>321.60000000000002</v>
      </c>
      <c r="DJ9" s="434"/>
      <c r="DK9" s="427"/>
      <c r="DL9" s="446">
        <f t="shared" si="8"/>
        <v>456</v>
      </c>
      <c r="DM9" s="422"/>
      <c r="DN9" s="422"/>
      <c r="DO9" s="423">
        <v>7.7</v>
      </c>
      <c r="DP9" s="423"/>
      <c r="DQ9" s="423"/>
      <c r="DR9" s="432"/>
      <c r="DS9" s="432"/>
      <c r="DT9" s="437"/>
      <c r="DU9" s="437">
        <v>0.03</v>
      </c>
      <c r="DV9" s="420"/>
      <c r="DW9" s="446">
        <f t="shared" si="9"/>
        <v>168</v>
      </c>
      <c r="DX9" s="434"/>
      <c r="DY9" s="438"/>
      <c r="DZ9" s="439"/>
      <c r="EA9" s="440"/>
      <c r="EB9" s="441"/>
      <c r="EC9" s="442"/>
      <c r="ED9" s="442"/>
      <c r="EE9" s="442"/>
      <c r="EF9" s="442"/>
      <c r="EG9" s="443"/>
      <c r="EH9" s="440"/>
      <c r="EI9" s="429"/>
      <c r="EJ9" s="447"/>
      <c r="EK9" s="448"/>
      <c r="EL9" s="417"/>
      <c r="EM9" s="431"/>
      <c r="EN9" s="431"/>
      <c r="EO9" s="431"/>
      <c r="EP9" s="431"/>
      <c r="EQ9" s="430"/>
      <c r="ER9" s="448"/>
      <c r="ES9" s="449">
        <f t="shared" si="10"/>
        <v>2112</v>
      </c>
      <c r="ET9" s="450">
        <f t="shared" si="11"/>
        <v>0.01</v>
      </c>
      <c r="EU9" s="451"/>
      <c r="EV9" s="450"/>
      <c r="EW9" s="450"/>
      <c r="EX9" s="431"/>
      <c r="EY9" s="450"/>
      <c r="EZ9" s="431"/>
      <c r="FA9" s="450"/>
      <c r="FB9" s="431"/>
      <c r="FC9" s="452"/>
      <c r="FD9" s="431"/>
      <c r="FE9" s="452"/>
      <c r="FF9" s="430"/>
      <c r="FG9" s="405">
        <v>16800</v>
      </c>
      <c r="FH9" s="443"/>
      <c r="FI9" s="453"/>
      <c r="FJ9" s="454"/>
      <c r="FK9" s="455"/>
      <c r="FL9" s="405"/>
      <c r="FM9" s="455"/>
      <c r="FN9" s="405"/>
      <c r="FO9" s="456"/>
      <c r="FP9" s="449"/>
      <c r="FQ9" s="457"/>
      <c r="FR9" s="458"/>
      <c r="FS9" s="459"/>
      <c r="FT9" s="460"/>
      <c r="FU9" s="440"/>
      <c r="FV9" s="405"/>
      <c r="FW9" s="459"/>
      <c r="FX9" s="405"/>
      <c r="FY9" s="409"/>
      <c r="FZ9" s="409"/>
      <c r="GA9" s="429"/>
      <c r="GB9" s="482"/>
      <c r="GC9" s="483"/>
      <c r="GD9" s="450"/>
      <c r="GE9" s="448"/>
      <c r="GF9" s="461"/>
      <c r="GG9" s="405"/>
      <c r="GH9" s="450"/>
      <c r="GI9" s="405"/>
      <c r="GJ9" s="462"/>
      <c r="GK9" s="463"/>
      <c r="GL9" s="464"/>
      <c r="GM9" s="439"/>
      <c r="GN9" s="405"/>
      <c r="GO9" s="482"/>
      <c r="GP9" s="450"/>
      <c r="GQ9" s="439"/>
      <c r="GR9" s="461"/>
      <c r="GS9" s="406"/>
      <c r="GT9" s="406"/>
      <c r="GU9" s="482"/>
      <c r="GV9" s="450"/>
      <c r="GW9" s="482"/>
      <c r="GX9" s="450"/>
      <c r="GY9" s="462"/>
      <c r="GZ9" s="405"/>
      <c r="HA9" s="438"/>
      <c r="HB9" s="451"/>
      <c r="HC9" s="439"/>
      <c r="HD9" s="443"/>
      <c r="HE9" s="463"/>
      <c r="HF9" s="463"/>
      <c r="HG9" s="443"/>
      <c r="HH9" s="408"/>
      <c r="HI9" s="465"/>
      <c r="HJ9" s="406"/>
      <c r="HK9" s="406"/>
      <c r="HL9" s="442"/>
      <c r="HM9" s="465"/>
      <c r="HN9" s="466"/>
      <c r="HO9" s="407"/>
      <c r="HP9" s="467"/>
      <c r="HQ9" s="468"/>
      <c r="HR9" s="469"/>
      <c r="HS9" s="467"/>
      <c r="HT9" s="470"/>
      <c r="HU9" s="449"/>
      <c r="HV9" s="482"/>
      <c r="HW9" s="450"/>
      <c r="HX9" s="450"/>
      <c r="HY9" s="471"/>
    </row>
    <row r="10" spans="1:233" x14ac:dyDescent="0.15">
      <c r="A10" s="485">
        <v>43492</v>
      </c>
      <c r="B10" s="486"/>
      <c r="C10" s="487"/>
      <c r="D10" s="488"/>
      <c r="E10" s="489"/>
      <c r="F10" s="490"/>
      <c r="G10" s="490"/>
      <c r="H10" s="487"/>
      <c r="I10" s="490"/>
      <c r="J10" s="490"/>
      <c r="K10" s="491"/>
      <c r="L10" s="491"/>
      <c r="M10" s="491"/>
      <c r="N10" s="492"/>
      <c r="O10" s="492"/>
      <c r="P10" s="409"/>
      <c r="Q10" s="409"/>
      <c r="R10" s="409"/>
      <c r="S10" s="409"/>
      <c r="T10" s="410"/>
      <c r="U10" s="411"/>
      <c r="V10" s="409"/>
      <c r="W10" s="409"/>
      <c r="X10" s="412"/>
      <c r="Y10" s="473"/>
      <c r="Z10" s="474"/>
      <c r="AA10" s="475"/>
      <c r="AB10" s="476"/>
      <c r="AC10" s="476"/>
      <c r="AD10" s="474">
        <v>0.17</v>
      </c>
      <c r="AE10" s="477">
        <f t="shared" si="0"/>
        <v>2.361111111111111E-2</v>
      </c>
      <c r="AF10" s="478"/>
      <c r="AG10" s="477"/>
      <c r="AH10" s="478"/>
      <c r="AI10" s="478"/>
      <c r="AJ10" s="473"/>
      <c r="AK10" s="477"/>
      <c r="AL10" s="447"/>
      <c r="AM10" s="479"/>
      <c r="AN10" s="473"/>
      <c r="AO10" s="473"/>
      <c r="AP10" s="479"/>
      <c r="AQ10" s="447"/>
      <c r="AR10" s="473"/>
      <c r="AS10" s="473"/>
      <c r="AT10" s="473"/>
      <c r="AU10" s="447"/>
      <c r="AV10" s="480"/>
      <c r="AW10" s="479"/>
      <c r="AX10" s="479"/>
      <c r="AY10" s="480"/>
      <c r="AZ10" s="480"/>
      <c r="BA10" s="420">
        <f t="shared" si="12"/>
        <v>1500</v>
      </c>
      <c r="BB10" s="421">
        <f t="shared" si="1"/>
        <v>0.03</v>
      </c>
      <c r="BC10" s="422"/>
      <c r="BD10" s="423"/>
      <c r="BE10" s="424"/>
      <c r="BF10" s="425"/>
      <c r="BG10" s="426"/>
      <c r="BH10" s="420"/>
      <c r="BI10" s="422"/>
      <c r="BJ10" s="421"/>
      <c r="BK10" s="427"/>
      <c r="BL10" s="427"/>
      <c r="BM10" s="428"/>
      <c r="BN10" s="422"/>
      <c r="BO10" s="425"/>
      <c r="BP10" s="425"/>
      <c r="BQ10" s="423">
        <v>0.5</v>
      </c>
      <c r="BR10" s="421">
        <f t="shared" si="2"/>
        <v>6.9444444444444448E-2</v>
      </c>
      <c r="BS10" s="409">
        <f t="shared" si="3"/>
        <v>1500</v>
      </c>
      <c r="BT10" s="429"/>
      <c r="BU10" s="430"/>
      <c r="BV10" s="430"/>
      <c r="BW10" s="430"/>
      <c r="BX10" s="430"/>
      <c r="BY10" s="430"/>
      <c r="BZ10" s="430"/>
      <c r="CA10" s="431"/>
      <c r="CB10" s="430"/>
      <c r="CC10" s="432"/>
      <c r="CD10" s="411"/>
      <c r="CE10" s="421">
        <f t="shared" si="4"/>
        <v>0</v>
      </c>
      <c r="CF10" s="433"/>
      <c r="CG10" s="434"/>
      <c r="CH10" s="427"/>
      <c r="CI10" s="435"/>
      <c r="CJ10" s="436"/>
      <c r="CK10" s="436"/>
      <c r="CL10" s="423"/>
      <c r="CM10" s="423"/>
      <c r="CN10" s="423"/>
      <c r="CO10" s="432"/>
      <c r="CP10" s="432"/>
      <c r="CQ10" s="437"/>
      <c r="CR10" s="437"/>
      <c r="CS10" s="481"/>
      <c r="CT10" s="433"/>
      <c r="CU10" s="434"/>
      <c r="CV10" s="493"/>
      <c r="CW10" s="494"/>
      <c r="CX10" s="495"/>
      <c r="CY10" s="496"/>
      <c r="CZ10" s="497"/>
      <c r="DA10" s="497"/>
      <c r="DB10" s="497"/>
      <c r="DC10" s="497"/>
      <c r="DD10" s="498"/>
      <c r="DE10" s="498"/>
      <c r="DF10" s="432">
        <v>1500</v>
      </c>
      <c r="DG10" s="445">
        <f t="shared" si="5"/>
        <v>1500</v>
      </c>
      <c r="DH10" s="421">
        <f t="shared" si="6"/>
        <v>0.06</v>
      </c>
      <c r="DI10" s="432">
        <f t="shared" si="7"/>
        <v>107.2</v>
      </c>
      <c r="DJ10" s="434"/>
      <c r="DK10" s="427"/>
      <c r="DL10" s="432">
        <f t="shared" si="8"/>
        <v>152</v>
      </c>
      <c r="DM10" s="422"/>
      <c r="DN10" s="422"/>
      <c r="DO10" s="423"/>
      <c r="DP10" s="423"/>
      <c r="DQ10" s="423"/>
      <c r="DR10" s="432"/>
      <c r="DS10" s="432"/>
      <c r="DT10" s="437"/>
      <c r="DU10" s="437">
        <v>0.03</v>
      </c>
      <c r="DV10" s="481"/>
      <c r="DW10" s="432">
        <f t="shared" si="9"/>
        <v>56</v>
      </c>
      <c r="DX10" s="434"/>
      <c r="DY10" s="493"/>
      <c r="DZ10" s="494"/>
      <c r="EA10" s="495"/>
      <c r="EB10" s="496"/>
      <c r="EC10" s="497"/>
      <c r="ED10" s="497"/>
      <c r="EE10" s="497"/>
      <c r="EF10" s="497"/>
      <c r="EG10" s="498"/>
      <c r="EH10" s="495"/>
      <c r="EI10" s="429"/>
      <c r="EJ10" s="447"/>
      <c r="EK10" s="448"/>
      <c r="EL10" s="417"/>
      <c r="EM10" s="431"/>
      <c r="EN10" s="431"/>
      <c r="EO10" s="431"/>
      <c r="EP10" s="431"/>
      <c r="EQ10" s="430"/>
      <c r="ER10" s="448"/>
      <c r="ES10" s="496">
        <f t="shared" si="10"/>
        <v>704</v>
      </c>
      <c r="ET10" s="499">
        <f t="shared" si="11"/>
        <v>0.03</v>
      </c>
      <c r="EU10" s="493"/>
      <c r="EV10" s="499"/>
      <c r="EW10" s="500"/>
      <c r="EX10" s="483"/>
      <c r="EY10" s="500"/>
      <c r="EZ10" s="483"/>
      <c r="FA10" s="499"/>
      <c r="FB10" s="431"/>
      <c r="FC10" s="452"/>
      <c r="FD10" s="431"/>
      <c r="FE10" s="452"/>
      <c r="FF10" s="430"/>
      <c r="FG10" s="490">
        <v>16800</v>
      </c>
      <c r="FH10" s="498"/>
      <c r="FI10" s="501"/>
      <c r="FJ10" s="487"/>
      <c r="FK10" s="502"/>
      <c r="FL10" s="490"/>
      <c r="FM10" s="502"/>
      <c r="FN10" s="490"/>
      <c r="FO10" s="456"/>
      <c r="FP10" s="496"/>
      <c r="FQ10" s="503"/>
      <c r="FR10" s="491"/>
      <c r="FS10" s="504"/>
      <c r="FT10" s="505"/>
      <c r="FU10" s="495"/>
      <c r="FV10" s="490"/>
      <c r="FW10" s="504"/>
      <c r="FX10" s="490"/>
      <c r="FY10" s="409"/>
      <c r="FZ10" s="409"/>
      <c r="GA10" s="429"/>
      <c r="GB10" s="500"/>
      <c r="GC10" s="483"/>
      <c r="GD10" s="499"/>
      <c r="GE10" s="448"/>
      <c r="GF10" s="506"/>
      <c r="GG10" s="490"/>
      <c r="GH10" s="499"/>
      <c r="GI10" s="490"/>
      <c r="GJ10" s="497"/>
      <c r="GK10" s="497"/>
      <c r="GL10" s="507"/>
      <c r="GM10" s="494"/>
      <c r="GN10" s="490"/>
      <c r="GO10" s="500"/>
      <c r="GP10" s="499"/>
      <c r="GQ10" s="494"/>
      <c r="GR10" s="506"/>
      <c r="GS10" s="490"/>
      <c r="GT10" s="490"/>
      <c r="GU10" s="500"/>
      <c r="GV10" s="500"/>
      <c r="GW10" s="500"/>
      <c r="GX10" s="499"/>
      <c r="GY10" s="497"/>
      <c r="GZ10" s="490"/>
      <c r="HA10" s="493"/>
      <c r="HB10" s="493"/>
      <c r="HC10" s="494"/>
      <c r="HD10" s="498"/>
      <c r="HE10" s="498"/>
      <c r="HF10" s="498"/>
      <c r="HG10" s="498"/>
      <c r="HH10" s="492"/>
      <c r="HI10" s="508"/>
      <c r="HJ10" s="490"/>
      <c r="HK10" s="490"/>
      <c r="HL10" s="497"/>
      <c r="HM10" s="508"/>
      <c r="HN10" s="508"/>
      <c r="HO10" s="491"/>
      <c r="HP10" s="509"/>
      <c r="HQ10" s="510"/>
      <c r="HR10" s="509"/>
      <c r="HS10" s="509"/>
      <c r="HT10" s="511"/>
      <c r="HU10" s="496"/>
      <c r="HV10" s="500"/>
      <c r="HW10" s="499"/>
      <c r="HX10" s="499"/>
      <c r="HY10" s="512"/>
    </row>
    <row r="11" spans="1:233" ht="15" customHeight="1" x14ac:dyDescent="0.15">
      <c r="A11" s="484">
        <v>43493</v>
      </c>
      <c r="B11" s="401">
        <v>12026</v>
      </c>
      <c r="C11" s="402">
        <f>B11/$B$6</f>
        <v>0.24052000000000001</v>
      </c>
      <c r="D11" s="403">
        <v>7.56</v>
      </c>
      <c r="E11" s="404">
        <v>25</v>
      </c>
      <c r="F11" s="405">
        <v>107</v>
      </c>
      <c r="G11" s="406">
        <f>F11*B11/1000</f>
        <v>1286.7819999999999</v>
      </c>
      <c r="H11" s="402">
        <f>G11/$G$6</f>
        <v>5.1471279999999994E-2</v>
      </c>
      <c r="I11" s="405">
        <v>5580</v>
      </c>
      <c r="J11" s="406">
        <f>I11*0.67</f>
        <v>3738.6000000000004</v>
      </c>
      <c r="K11" s="407">
        <v>41.3</v>
      </c>
      <c r="L11" s="407">
        <v>26.4</v>
      </c>
      <c r="M11" s="407">
        <v>2.2000000000000002</v>
      </c>
      <c r="N11" s="408">
        <v>141</v>
      </c>
      <c r="O11" s="408">
        <v>16</v>
      </c>
      <c r="P11" s="409"/>
      <c r="Q11" s="409"/>
      <c r="R11" s="409"/>
      <c r="S11" s="409"/>
      <c r="T11" s="410"/>
      <c r="U11" s="411"/>
      <c r="V11" s="409"/>
      <c r="W11" s="409"/>
      <c r="X11" s="412"/>
      <c r="Y11" s="473"/>
      <c r="Z11" s="474"/>
      <c r="AA11" s="475"/>
      <c r="AB11" s="476"/>
      <c r="AC11" s="476"/>
      <c r="AD11" s="474">
        <v>0.12</v>
      </c>
      <c r="AE11" s="477">
        <f t="shared" si="0"/>
        <v>1.6666666666666666E-2</v>
      </c>
      <c r="AF11" s="478"/>
      <c r="AG11" s="477"/>
      <c r="AH11" s="478"/>
      <c r="AI11" s="478"/>
      <c r="AJ11" s="473"/>
      <c r="AK11" s="477"/>
      <c r="AL11" s="447"/>
      <c r="AM11" s="479"/>
      <c r="AN11" s="473"/>
      <c r="AO11" s="473"/>
      <c r="AP11" s="479"/>
      <c r="AQ11" s="447"/>
      <c r="AR11" s="473"/>
      <c r="AS11" s="473"/>
      <c r="AT11" s="473"/>
      <c r="AU11" s="447"/>
      <c r="AV11" s="480"/>
      <c r="AW11" s="479"/>
      <c r="AX11" s="479"/>
      <c r="AY11" s="480"/>
      <c r="AZ11" s="480"/>
      <c r="BA11" s="420">
        <f t="shared" si="12"/>
        <v>1000</v>
      </c>
      <c r="BB11" s="421">
        <f t="shared" si="1"/>
        <v>0.02</v>
      </c>
      <c r="BC11" s="422"/>
      <c r="BD11" s="423"/>
      <c r="BE11" s="424"/>
      <c r="BF11" s="425"/>
      <c r="BG11" s="426"/>
      <c r="BH11" s="420"/>
      <c r="BI11" s="422"/>
      <c r="BJ11" s="421"/>
      <c r="BK11" s="427"/>
      <c r="BL11" s="427"/>
      <c r="BM11" s="428"/>
      <c r="BN11" s="422"/>
      <c r="BO11" s="422"/>
      <c r="BP11" s="425"/>
      <c r="BQ11" s="423">
        <v>0.73</v>
      </c>
      <c r="BR11" s="421">
        <f t="shared" si="2"/>
        <v>0.10138888888888889</v>
      </c>
      <c r="BS11" s="409">
        <f t="shared" si="3"/>
        <v>1000</v>
      </c>
      <c r="BT11" s="429"/>
      <c r="BU11" s="430"/>
      <c r="BV11" s="430"/>
      <c r="BW11" s="430"/>
      <c r="BX11" s="430"/>
      <c r="BY11" s="430"/>
      <c r="BZ11" s="430"/>
      <c r="CA11" s="431"/>
      <c r="CB11" s="430"/>
      <c r="CC11" s="432"/>
      <c r="CD11" s="411"/>
      <c r="CE11" s="421">
        <f t="shared" si="4"/>
        <v>0</v>
      </c>
      <c r="CF11" s="433"/>
      <c r="CG11" s="434"/>
      <c r="CH11" s="427"/>
      <c r="CI11" s="435"/>
      <c r="CJ11" s="436"/>
      <c r="CK11" s="436"/>
      <c r="CL11" s="423"/>
      <c r="CM11" s="423"/>
      <c r="CN11" s="423"/>
      <c r="CO11" s="432"/>
      <c r="CP11" s="432"/>
      <c r="CQ11" s="437"/>
      <c r="CR11" s="437"/>
      <c r="CS11" s="420"/>
      <c r="CT11" s="433"/>
      <c r="CU11" s="434"/>
      <c r="CV11" s="438"/>
      <c r="CW11" s="439"/>
      <c r="CX11" s="440"/>
      <c r="CY11" s="441"/>
      <c r="CZ11" s="442"/>
      <c r="DA11" s="442"/>
      <c r="DB11" s="442"/>
      <c r="DC11" s="442"/>
      <c r="DD11" s="443"/>
      <c r="DE11" s="440"/>
      <c r="DF11" s="444">
        <v>1000</v>
      </c>
      <c r="DG11" s="445">
        <f t="shared" si="5"/>
        <v>1000</v>
      </c>
      <c r="DH11" s="421">
        <f t="shared" si="6"/>
        <v>0.04</v>
      </c>
      <c r="DI11" s="446">
        <f t="shared" si="7"/>
        <v>160.80000000000001</v>
      </c>
      <c r="DJ11" s="434">
        <v>7.81</v>
      </c>
      <c r="DK11" s="427"/>
      <c r="DL11" s="446">
        <f t="shared" si="8"/>
        <v>228</v>
      </c>
      <c r="DM11" s="422"/>
      <c r="DN11" s="422"/>
      <c r="DO11" s="423">
        <v>7.9</v>
      </c>
      <c r="DP11" s="423"/>
      <c r="DQ11" s="423"/>
      <c r="DR11" s="432">
        <v>830</v>
      </c>
      <c r="DS11" s="432"/>
      <c r="DT11" s="437"/>
      <c r="DU11" s="437">
        <v>0.03</v>
      </c>
      <c r="DV11" s="420"/>
      <c r="DW11" s="446">
        <f t="shared" si="9"/>
        <v>84</v>
      </c>
      <c r="DX11" s="434"/>
      <c r="DY11" s="438">
        <v>7.91</v>
      </c>
      <c r="DZ11" s="439">
        <v>4.99</v>
      </c>
      <c r="EA11" s="440">
        <v>13</v>
      </c>
      <c r="EB11" s="441"/>
      <c r="EC11" s="442">
        <v>6.28</v>
      </c>
      <c r="ED11" s="442"/>
      <c r="EE11" s="442"/>
      <c r="EF11" s="442"/>
      <c r="EG11" s="443"/>
      <c r="EH11" s="440"/>
      <c r="EI11" s="429">
        <f>DY11</f>
        <v>7.91</v>
      </c>
      <c r="EJ11" s="447">
        <f>DZ11</f>
        <v>4.99</v>
      </c>
      <c r="EK11" s="448">
        <f>EA11</f>
        <v>13</v>
      </c>
      <c r="EL11" s="417"/>
      <c r="EM11" s="431">
        <f>EC11</f>
        <v>6.28</v>
      </c>
      <c r="EN11" s="431"/>
      <c r="EO11" s="431"/>
      <c r="EP11" s="431"/>
      <c r="EQ11" s="430"/>
      <c r="ER11" s="448"/>
      <c r="ES11" s="449">
        <f t="shared" si="10"/>
        <v>1056</v>
      </c>
      <c r="ET11" s="450">
        <f t="shared" si="11"/>
        <v>0.02</v>
      </c>
      <c r="EU11" s="451"/>
      <c r="EV11" s="450"/>
      <c r="EW11" s="450"/>
      <c r="EX11" s="431"/>
      <c r="EY11" s="450"/>
      <c r="EZ11" s="431"/>
      <c r="FA11" s="450"/>
      <c r="FB11" s="431"/>
      <c r="FC11" s="452"/>
      <c r="FD11" s="431"/>
      <c r="FE11" s="452"/>
      <c r="FF11" s="430"/>
      <c r="FG11" s="405">
        <v>16800</v>
      </c>
      <c r="FH11" s="443"/>
      <c r="FI11" s="453"/>
      <c r="FJ11" s="454"/>
      <c r="FK11" s="455"/>
      <c r="FL11" s="405"/>
      <c r="FM11" s="455"/>
      <c r="FN11" s="405"/>
      <c r="FO11" s="456"/>
      <c r="FP11" s="449"/>
      <c r="FQ11" s="457"/>
      <c r="FR11" s="458"/>
      <c r="FS11" s="459"/>
      <c r="FT11" s="460"/>
      <c r="FU11" s="440"/>
      <c r="FV11" s="405"/>
      <c r="FW11" s="459"/>
      <c r="FX11" s="405"/>
      <c r="FY11" s="409"/>
      <c r="FZ11" s="409"/>
      <c r="GA11" s="429"/>
      <c r="GB11" s="482"/>
      <c r="GC11" s="483"/>
      <c r="GD11" s="450"/>
      <c r="GE11" s="448"/>
      <c r="GF11" s="461"/>
      <c r="GG11" s="405"/>
      <c r="GH11" s="450"/>
      <c r="GI11" s="405"/>
      <c r="GJ11" s="462"/>
      <c r="GK11" s="463"/>
      <c r="GL11" s="464"/>
      <c r="GM11" s="439"/>
      <c r="GN11" s="405"/>
      <c r="GO11" s="482"/>
      <c r="GP11" s="450"/>
      <c r="GQ11" s="439"/>
      <c r="GR11" s="461"/>
      <c r="GS11" s="406"/>
      <c r="GT11" s="406"/>
      <c r="GU11" s="482"/>
      <c r="GV11" s="450"/>
      <c r="GW11" s="482"/>
      <c r="GX11" s="450"/>
      <c r="GY11" s="462"/>
      <c r="GZ11" s="405"/>
      <c r="HA11" s="438"/>
      <c r="HB11" s="451"/>
      <c r="HC11" s="439"/>
      <c r="HD11" s="443"/>
      <c r="HE11" s="463"/>
      <c r="HF11" s="463"/>
      <c r="HG11" s="443"/>
      <c r="HH11" s="408"/>
      <c r="HI11" s="465"/>
      <c r="HJ11" s="406"/>
      <c r="HK11" s="406"/>
      <c r="HL11" s="442"/>
      <c r="HM11" s="465"/>
      <c r="HN11" s="466"/>
      <c r="HO11" s="407"/>
      <c r="HP11" s="467"/>
      <c r="HQ11" s="468"/>
      <c r="HR11" s="469"/>
      <c r="HS11" s="467"/>
      <c r="HT11" s="470"/>
      <c r="HU11" s="449"/>
      <c r="HV11" s="482"/>
      <c r="HW11" s="450"/>
      <c r="HX11" s="450"/>
      <c r="HY11" s="471"/>
    </row>
    <row r="12" spans="1:233" ht="15" customHeight="1" x14ac:dyDescent="0.15">
      <c r="A12" s="400">
        <v>43494</v>
      </c>
      <c r="B12" s="401"/>
      <c r="C12" s="402"/>
      <c r="D12" s="454"/>
      <c r="E12" s="404"/>
      <c r="F12" s="405"/>
      <c r="G12" s="406"/>
      <c r="H12" s="402"/>
      <c r="I12" s="454"/>
      <c r="J12" s="406"/>
      <c r="K12" s="454"/>
      <c r="L12" s="454"/>
      <c r="M12" s="454"/>
      <c r="N12" s="472"/>
      <c r="O12" s="472"/>
      <c r="P12" s="409"/>
      <c r="Q12" s="409"/>
      <c r="R12" s="409"/>
      <c r="S12" s="409"/>
      <c r="T12" s="416"/>
      <c r="U12" s="411"/>
      <c r="V12" s="409"/>
      <c r="W12" s="416"/>
      <c r="X12" s="412"/>
      <c r="Y12" s="473"/>
      <c r="Z12" s="474"/>
      <c r="AA12" s="475"/>
      <c r="AB12" s="476"/>
      <c r="AC12" s="476"/>
      <c r="AD12" s="474">
        <v>0.14000000000000001</v>
      </c>
      <c r="AE12" s="477">
        <f t="shared" si="0"/>
        <v>1.9444444444444445E-2</v>
      </c>
      <c r="AF12" s="478"/>
      <c r="AG12" s="477"/>
      <c r="AH12" s="478"/>
      <c r="AI12" s="478"/>
      <c r="AJ12" s="473"/>
      <c r="AK12" s="477"/>
      <c r="AL12" s="447"/>
      <c r="AM12" s="479"/>
      <c r="AN12" s="473"/>
      <c r="AO12" s="473"/>
      <c r="AP12" s="479"/>
      <c r="AQ12" s="447"/>
      <c r="AR12" s="473"/>
      <c r="AS12" s="473"/>
      <c r="AT12" s="473"/>
      <c r="AU12" s="447"/>
      <c r="AV12" s="480"/>
      <c r="AW12" s="479"/>
      <c r="AX12" s="479"/>
      <c r="AY12" s="480"/>
      <c r="AZ12" s="480"/>
      <c r="BA12" s="420">
        <f t="shared" si="12"/>
        <v>1000</v>
      </c>
      <c r="BB12" s="421">
        <f t="shared" si="1"/>
        <v>0.02</v>
      </c>
      <c r="BC12" s="422"/>
      <c r="BD12" s="423"/>
      <c r="BE12" s="424"/>
      <c r="BF12" s="425"/>
      <c r="BG12" s="426"/>
      <c r="BH12" s="420"/>
      <c r="BI12" s="422"/>
      <c r="BJ12" s="421"/>
      <c r="BK12" s="427"/>
      <c r="BL12" s="427"/>
      <c r="BM12" s="428"/>
      <c r="BN12" s="422"/>
      <c r="BO12" s="422"/>
      <c r="BP12" s="425"/>
      <c r="BQ12" s="423">
        <v>6.48</v>
      </c>
      <c r="BR12" s="421">
        <f t="shared" si="2"/>
        <v>0.9</v>
      </c>
      <c r="BS12" s="409">
        <f t="shared" si="3"/>
        <v>1000</v>
      </c>
      <c r="BT12" s="429"/>
      <c r="BU12" s="430"/>
      <c r="BV12" s="430"/>
      <c r="BW12" s="430"/>
      <c r="BX12" s="430"/>
      <c r="BY12" s="430"/>
      <c r="BZ12" s="430"/>
      <c r="CA12" s="431"/>
      <c r="CB12" s="430"/>
      <c r="CC12" s="432"/>
      <c r="CD12" s="411"/>
      <c r="CE12" s="421">
        <f t="shared" si="4"/>
        <v>0</v>
      </c>
      <c r="CF12" s="433"/>
      <c r="CG12" s="434"/>
      <c r="CH12" s="427"/>
      <c r="CI12" s="435"/>
      <c r="CJ12" s="436"/>
      <c r="CK12" s="436"/>
      <c r="CL12" s="423"/>
      <c r="CM12" s="423"/>
      <c r="CN12" s="423"/>
      <c r="CO12" s="432"/>
      <c r="CP12" s="432"/>
      <c r="CQ12" s="437"/>
      <c r="CR12" s="437"/>
      <c r="CS12" s="420"/>
      <c r="CT12" s="433"/>
      <c r="CU12" s="434"/>
      <c r="CV12" s="438"/>
      <c r="CW12" s="439"/>
      <c r="CX12" s="440"/>
      <c r="CY12" s="441"/>
      <c r="CZ12" s="442"/>
      <c r="DA12" s="442"/>
      <c r="DB12" s="442"/>
      <c r="DC12" s="442"/>
      <c r="DD12" s="443"/>
      <c r="DE12" s="440"/>
      <c r="DF12" s="444">
        <v>1000</v>
      </c>
      <c r="DG12" s="445">
        <f t="shared" si="5"/>
        <v>1000</v>
      </c>
      <c r="DH12" s="421">
        <f t="shared" si="6"/>
        <v>0.04</v>
      </c>
      <c r="DI12" s="446">
        <f t="shared" si="7"/>
        <v>160.80000000000001</v>
      </c>
      <c r="DJ12" s="434"/>
      <c r="DK12" s="427"/>
      <c r="DL12" s="446">
        <f t="shared" si="8"/>
        <v>228</v>
      </c>
      <c r="DM12" s="422"/>
      <c r="DN12" s="422"/>
      <c r="DO12" s="423"/>
      <c r="DP12" s="423"/>
      <c r="DQ12" s="423"/>
      <c r="DR12" s="432"/>
      <c r="DS12" s="432"/>
      <c r="DT12" s="437"/>
      <c r="DU12" s="437">
        <v>0.03</v>
      </c>
      <c r="DV12" s="420"/>
      <c r="DW12" s="446">
        <f t="shared" si="9"/>
        <v>84</v>
      </c>
      <c r="DX12" s="434"/>
      <c r="DY12" s="438"/>
      <c r="DZ12" s="439"/>
      <c r="EA12" s="440"/>
      <c r="EB12" s="441"/>
      <c r="EC12" s="442"/>
      <c r="ED12" s="442"/>
      <c r="EE12" s="442"/>
      <c r="EF12" s="442"/>
      <c r="EG12" s="443"/>
      <c r="EH12" s="440"/>
      <c r="EI12" s="429"/>
      <c r="EJ12" s="447"/>
      <c r="EK12" s="448"/>
      <c r="EL12" s="417"/>
      <c r="EM12" s="431"/>
      <c r="EN12" s="431"/>
      <c r="EO12" s="431"/>
      <c r="EP12" s="431"/>
      <c r="EQ12" s="430"/>
      <c r="ER12" s="448"/>
      <c r="ES12" s="449">
        <f t="shared" si="10"/>
        <v>1056</v>
      </c>
      <c r="ET12" s="450">
        <f t="shared" si="11"/>
        <v>0.02</v>
      </c>
      <c r="EU12" s="451"/>
      <c r="EV12" s="450"/>
      <c r="EW12" s="450"/>
      <c r="EX12" s="431"/>
      <c r="EY12" s="450"/>
      <c r="EZ12" s="431"/>
      <c r="FA12" s="450"/>
      <c r="FB12" s="431"/>
      <c r="FC12" s="452"/>
      <c r="FD12" s="431"/>
      <c r="FE12" s="452"/>
      <c r="FF12" s="430"/>
      <c r="FG12" s="405">
        <v>16800</v>
      </c>
      <c r="FH12" s="443"/>
      <c r="FI12" s="453"/>
      <c r="FJ12" s="454"/>
      <c r="FK12" s="455"/>
      <c r="FL12" s="405"/>
      <c r="FM12" s="455"/>
      <c r="FN12" s="405"/>
      <c r="FO12" s="456"/>
      <c r="FP12" s="449"/>
      <c r="FQ12" s="457"/>
      <c r="FR12" s="458"/>
      <c r="FS12" s="459"/>
      <c r="FT12" s="460"/>
      <c r="FU12" s="440"/>
      <c r="FV12" s="405"/>
      <c r="FW12" s="459"/>
      <c r="FX12" s="405"/>
      <c r="FY12" s="409"/>
      <c r="FZ12" s="409"/>
      <c r="GA12" s="429"/>
      <c r="GB12" s="482"/>
      <c r="GC12" s="483"/>
      <c r="GD12" s="450"/>
      <c r="GE12" s="448"/>
      <c r="GF12" s="461"/>
      <c r="GG12" s="405"/>
      <c r="GH12" s="450"/>
      <c r="GI12" s="405"/>
      <c r="GJ12" s="462"/>
      <c r="GK12" s="463"/>
      <c r="GL12" s="464"/>
      <c r="GM12" s="439"/>
      <c r="GN12" s="405"/>
      <c r="GO12" s="482"/>
      <c r="GP12" s="450"/>
      <c r="GQ12" s="439"/>
      <c r="GR12" s="461"/>
      <c r="GS12" s="406"/>
      <c r="GT12" s="406"/>
      <c r="GU12" s="482"/>
      <c r="GV12" s="450"/>
      <c r="GW12" s="482"/>
      <c r="GX12" s="450"/>
      <c r="GY12" s="462"/>
      <c r="GZ12" s="405"/>
      <c r="HA12" s="438"/>
      <c r="HB12" s="451"/>
      <c r="HC12" s="439"/>
      <c r="HD12" s="443"/>
      <c r="HE12" s="463"/>
      <c r="HF12" s="463"/>
      <c r="HG12" s="443"/>
      <c r="HH12" s="408"/>
      <c r="HI12" s="465"/>
      <c r="HJ12" s="406"/>
      <c r="HK12" s="406"/>
      <c r="HL12" s="442"/>
      <c r="HM12" s="465"/>
      <c r="HN12" s="466"/>
      <c r="HO12" s="407"/>
      <c r="HP12" s="467"/>
      <c r="HQ12" s="468"/>
      <c r="HR12" s="469"/>
      <c r="HS12" s="467"/>
      <c r="HT12" s="470"/>
      <c r="HU12" s="449"/>
      <c r="HV12" s="482"/>
      <c r="HW12" s="450"/>
      <c r="HX12" s="450"/>
      <c r="HY12" s="471"/>
    </row>
    <row r="13" spans="1:233" ht="15" customHeight="1" x14ac:dyDescent="0.15">
      <c r="A13" s="484">
        <v>43495</v>
      </c>
      <c r="B13" s="401"/>
      <c r="C13" s="402"/>
      <c r="D13" s="454"/>
      <c r="E13" s="404"/>
      <c r="F13" s="405"/>
      <c r="G13" s="406"/>
      <c r="H13" s="402"/>
      <c r="I13" s="454"/>
      <c r="J13" s="406"/>
      <c r="K13" s="454"/>
      <c r="L13" s="454"/>
      <c r="M13" s="454"/>
      <c r="N13" s="472"/>
      <c r="O13" s="472"/>
      <c r="P13" s="409"/>
      <c r="Q13" s="409"/>
      <c r="R13" s="409"/>
      <c r="S13" s="409"/>
      <c r="T13" s="416"/>
      <c r="U13" s="411"/>
      <c r="V13" s="409"/>
      <c r="W13" s="416"/>
      <c r="X13" s="412"/>
      <c r="Y13" s="473"/>
      <c r="Z13" s="474"/>
      <c r="AA13" s="475"/>
      <c r="AB13" s="476"/>
      <c r="AC13" s="476"/>
      <c r="AD13" s="474">
        <v>0.11</v>
      </c>
      <c r="AE13" s="477">
        <f t="shared" si="0"/>
        <v>1.5277777777777777E-2</v>
      </c>
      <c r="AF13" s="478"/>
      <c r="AG13" s="477"/>
      <c r="AH13" s="478"/>
      <c r="AI13" s="478"/>
      <c r="AJ13" s="473"/>
      <c r="AK13" s="477"/>
      <c r="AL13" s="447"/>
      <c r="AM13" s="479"/>
      <c r="AN13" s="473"/>
      <c r="AO13" s="473"/>
      <c r="AP13" s="479"/>
      <c r="AQ13" s="447"/>
      <c r="AR13" s="473"/>
      <c r="AS13" s="473"/>
      <c r="AT13" s="473"/>
      <c r="AU13" s="447"/>
      <c r="AV13" s="480"/>
      <c r="AW13" s="479"/>
      <c r="AX13" s="479"/>
      <c r="AY13" s="480"/>
      <c r="AZ13" s="480"/>
      <c r="BA13" s="420">
        <f t="shared" si="12"/>
        <v>1000</v>
      </c>
      <c r="BB13" s="421">
        <f t="shared" si="1"/>
        <v>0.02</v>
      </c>
      <c r="BC13" s="422"/>
      <c r="BD13" s="423"/>
      <c r="BE13" s="424"/>
      <c r="BF13" s="425"/>
      <c r="BG13" s="426"/>
      <c r="BH13" s="420"/>
      <c r="BI13" s="422"/>
      <c r="BJ13" s="421"/>
      <c r="BK13" s="427"/>
      <c r="BL13" s="427"/>
      <c r="BM13" s="428"/>
      <c r="BN13" s="422"/>
      <c r="BO13" s="422"/>
      <c r="BP13" s="425"/>
      <c r="BQ13" s="423">
        <v>6.49</v>
      </c>
      <c r="BR13" s="421">
        <f t="shared" si="2"/>
        <v>0.90138888888888891</v>
      </c>
      <c r="BS13" s="409">
        <f t="shared" si="3"/>
        <v>1000</v>
      </c>
      <c r="BT13" s="429"/>
      <c r="BU13" s="430"/>
      <c r="BV13" s="430"/>
      <c r="BW13" s="430"/>
      <c r="BX13" s="430"/>
      <c r="BY13" s="430"/>
      <c r="BZ13" s="430"/>
      <c r="CA13" s="431"/>
      <c r="CB13" s="430"/>
      <c r="CC13" s="432"/>
      <c r="CD13" s="411"/>
      <c r="CE13" s="421">
        <f t="shared" si="4"/>
        <v>0</v>
      </c>
      <c r="CF13" s="433"/>
      <c r="CG13" s="434"/>
      <c r="CH13" s="427"/>
      <c r="CI13" s="435"/>
      <c r="CJ13" s="436"/>
      <c r="CK13" s="436"/>
      <c r="CL13" s="423"/>
      <c r="CM13" s="423"/>
      <c r="CN13" s="423"/>
      <c r="CO13" s="432"/>
      <c r="CP13" s="432"/>
      <c r="CQ13" s="437"/>
      <c r="CR13" s="437"/>
      <c r="CS13" s="420"/>
      <c r="CT13" s="433"/>
      <c r="CU13" s="434"/>
      <c r="CV13" s="438"/>
      <c r="CW13" s="439"/>
      <c r="CX13" s="440"/>
      <c r="CY13" s="441"/>
      <c r="CZ13" s="442"/>
      <c r="DA13" s="442"/>
      <c r="DB13" s="442"/>
      <c r="DC13" s="442"/>
      <c r="DD13" s="443"/>
      <c r="DE13" s="440"/>
      <c r="DF13" s="444">
        <v>1000</v>
      </c>
      <c r="DG13" s="445">
        <f t="shared" si="5"/>
        <v>1000</v>
      </c>
      <c r="DH13" s="421">
        <f t="shared" si="6"/>
        <v>0.04</v>
      </c>
      <c r="DI13" s="446">
        <f t="shared" si="7"/>
        <v>160.80000000000001</v>
      </c>
      <c r="DJ13" s="434"/>
      <c r="DK13" s="427"/>
      <c r="DL13" s="446">
        <f t="shared" si="8"/>
        <v>228</v>
      </c>
      <c r="DM13" s="422"/>
      <c r="DN13" s="422"/>
      <c r="DO13" s="423"/>
      <c r="DP13" s="423"/>
      <c r="DQ13" s="423"/>
      <c r="DR13" s="432"/>
      <c r="DS13" s="432"/>
      <c r="DT13" s="437"/>
      <c r="DU13" s="437">
        <v>0.03</v>
      </c>
      <c r="DV13" s="420"/>
      <c r="DW13" s="446">
        <f t="shared" si="9"/>
        <v>84</v>
      </c>
      <c r="DX13" s="434"/>
      <c r="DY13" s="438"/>
      <c r="DZ13" s="439"/>
      <c r="EA13" s="440"/>
      <c r="EB13" s="441"/>
      <c r="EC13" s="442"/>
      <c r="ED13" s="442"/>
      <c r="EE13" s="442"/>
      <c r="EF13" s="442"/>
      <c r="EG13" s="443"/>
      <c r="EH13" s="440"/>
      <c r="EI13" s="429"/>
      <c r="EJ13" s="447"/>
      <c r="EK13" s="448"/>
      <c r="EL13" s="417"/>
      <c r="EM13" s="431"/>
      <c r="EN13" s="431"/>
      <c r="EO13" s="431"/>
      <c r="EP13" s="431"/>
      <c r="EQ13" s="430"/>
      <c r="ER13" s="448"/>
      <c r="ES13" s="449">
        <f t="shared" si="10"/>
        <v>1056</v>
      </c>
      <c r="ET13" s="450">
        <f t="shared" si="11"/>
        <v>0.02</v>
      </c>
      <c r="EU13" s="451"/>
      <c r="EV13" s="450"/>
      <c r="EW13" s="450"/>
      <c r="EX13" s="431"/>
      <c r="EY13" s="450"/>
      <c r="EZ13" s="431"/>
      <c r="FA13" s="450"/>
      <c r="FB13" s="431"/>
      <c r="FC13" s="452"/>
      <c r="FD13" s="431"/>
      <c r="FE13" s="452"/>
      <c r="FF13" s="430"/>
      <c r="FG13" s="405">
        <v>16800</v>
      </c>
      <c r="FH13" s="443"/>
      <c r="FI13" s="453"/>
      <c r="FJ13" s="454"/>
      <c r="FK13" s="455"/>
      <c r="FL13" s="405"/>
      <c r="FM13" s="455"/>
      <c r="FN13" s="405"/>
      <c r="FO13" s="456"/>
      <c r="FP13" s="449"/>
      <c r="FQ13" s="457"/>
      <c r="FR13" s="458"/>
      <c r="FS13" s="459"/>
      <c r="FT13" s="460"/>
      <c r="FU13" s="440"/>
      <c r="FV13" s="405"/>
      <c r="FW13" s="459"/>
      <c r="FX13" s="405"/>
      <c r="FY13" s="409"/>
      <c r="FZ13" s="409"/>
      <c r="GA13" s="429"/>
      <c r="GB13" s="482"/>
      <c r="GC13" s="483"/>
      <c r="GD13" s="450"/>
      <c r="GE13" s="448"/>
      <c r="GF13" s="461"/>
      <c r="GG13" s="405"/>
      <c r="GH13" s="450"/>
      <c r="GI13" s="405"/>
      <c r="GJ13" s="462"/>
      <c r="GK13" s="463"/>
      <c r="GL13" s="464"/>
      <c r="GM13" s="439"/>
      <c r="GN13" s="405"/>
      <c r="GO13" s="482"/>
      <c r="GP13" s="450"/>
      <c r="GQ13" s="439"/>
      <c r="GR13" s="461"/>
      <c r="GS13" s="406"/>
      <c r="GT13" s="406"/>
      <c r="GU13" s="482"/>
      <c r="GV13" s="450"/>
      <c r="GW13" s="482"/>
      <c r="GX13" s="450"/>
      <c r="GY13" s="462"/>
      <c r="GZ13" s="405"/>
      <c r="HA13" s="438"/>
      <c r="HB13" s="451"/>
      <c r="HC13" s="439"/>
      <c r="HD13" s="443"/>
      <c r="HE13" s="463"/>
      <c r="HF13" s="463"/>
      <c r="HG13" s="443"/>
      <c r="HH13" s="408"/>
      <c r="HI13" s="465"/>
      <c r="HJ13" s="406"/>
      <c r="HK13" s="406"/>
      <c r="HL13" s="442"/>
      <c r="HM13" s="465"/>
      <c r="HN13" s="466"/>
      <c r="HO13" s="407"/>
      <c r="HP13" s="467"/>
      <c r="HQ13" s="468"/>
      <c r="HR13" s="469"/>
      <c r="HS13" s="467"/>
      <c r="HT13" s="470"/>
      <c r="HU13" s="449"/>
      <c r="HV13" s="482"/>
      <c r="HW13" s="450"/>
      <c r="HX13" s="450"/>
      <c r="HY13" s="471"/>
    </row>
    <row r="14" spans="1:233" ht="15" customHeight="1" x14ac:dyDescent="0.15">
      <c r="A14" s="400">
        <v>43496</v>
      </c>
      <c r="B14" s="401"/>
      <c r="C14" s="402"/>
      <c r="D14" s="454"/>
      <c r="E14" s="404"/>
      <c r="F14" s="405"/>
      <c r="G14" s="406"/>
      <c r="H14" s="402"/>
      <c r="I14" s="454"/>
      <c r="J14" s="406"/>
      <c r="K14" s="454"/>
      <c r="L14" s="454"/>
      <c r="M14" s="454"/>
      <c r="N14" s="472"/>
      <c r="O14" s="472"/>
      <c r="P14" s="409"/>
      <c r="Q14" s="409"/>
      <c r="R14" s="409"/>
      <c r="S14" s="409"/>
      <c r="T14" s="416"/>
      <c r="U14" s="411"/>
      <c r="V14" s="409"/>
      <c r="W14" s="416"/>
      <c r="X14" s="412"/>
      <c r="Y14" s="473"/>
      <c r="Z14" s="474"/>
      <c r="AA14" s="475"/>
      <c r="AB14" s="476"/>
      <c r="AC14" s="476"/>
      <c r="AD14" s="474">
        <v>0.15</v>
      </c>
      <c r="AE14" s="477">
        <f t="shared" si="0"/>
        <v>2.0833333333333332E-2</v>
      </c>
      <c r="AF14" s="478"/>
      <c r="AG14" s="477"/>
      <c r="AH14" s="478"/>
      <c r="AI14" s="478"/>
      <c r="AJ14" s="473"/>
      <c r="AK14" s="477"/>
      <c r="AL14" s="447"/>
      <c r="AM14" s="479"/>
      <c r="AN14" s="473"/>
      <c r="AO14" s="473"/>
      <c r="AP14" s="479"/>
      <c r="AQ14" s="447"/>
      <c r="AR14" s="473"/>
      <c r="AS14" s="473"/>
      <c r="AT14" s="473"/>
      <c r="AU14" s="447"/>
      <c r="AV14" s="480"/>
      <c r="AW14" s="479"/>
      <c r="AX14" s="479"/>
      <c r="AY14" s="480"/>
      <c r="AZ14" s="480"/>
      <c r="BA14" s="420">
        <f t="shared" si="12"/>
        <v>1000</v>
      </c>
      <c r="BB14" s="421">
        <f t="shared" si="1"/>
        <v>0.02</v>
      </c>
      <c r="BC14" s="422"/>
      <c r="BD14" s="423"/>
      <c r="BE14" s="424"/>
      <c r="BF14" s="425"/>
      <c r="BG14" s="426"/>
      <c r="BH14" s="420"/>
      <c r="BI14" s="422"/>
      <c r="BJ14" s="421"/>
      <c r="BK14" s="427"/>
      <c r="BL14" s="427"/>
      <c r="BM14" s="428"/>
      <c r="BN14" s="422"/>
      <c r="BO14" s="422"/>
      <c r="BP14" s="425"/>
      <c r="BQ14" s="423">
        <v>6.57</v>
      </c>
      <c r="BR14" s="421">
        <f t="shared" si="2"/>
        <v>0.91249999999999998</v>
      </c>
      <c r="BS14" s="409">
        <f t="shared" si="3"/>
        <v>1000</v>
      </c>
      <c r="BT14" s="429"/>
      <c r="BU14" s="430"/>
      <c r="BV14" s="430"/>
      <c r="BW14" s="430"/>
      <c r="BX14" s="430"/>
      <c r="BY14" s="430"/>
      <c r="BZ14" s="430"/>
      <c r="CA14" s="431"/>
      <c r="CB14" s="430"/>
      <c r="CC14" s="432"/>
      <c r="CD14" s="411"/>
      <c r="CE14" s="421">
        <f t="shared" si="4"/>
        <v>0</v>
      </c>
      <c r="CF14" s="433"/>
      <c r="CG14" s="434"/>
      <c r="CH14" s="427"/>
      <c r="CI14" s="435"/>
      <c r="CJ14" s="436"/>
      <c r="CK14" s="436"/>
      <c r="CL14" s="423"/>
      <c r="CM14" s="423"/>
      <c r="CN14" s="423"/>
      <c r="CO14" s="432"/>
      <c r="CP14" s="432"/>
      <c r="CQ14" s="437"/>
      <c r="CR14" s="437"/>
      <c r="CS14" s="420"/>
      <c r="CT14" s="433"/>
      <c r="CU14" s="434"/>
      <c r="CV14" s="438"/>
      <c r="CW14" s="439"/>
      <c r="CX14" s="440"/>
      <c r="CY14" s="441"/>
      <c r="CZ14" s="442"/>
      <c r="DA14" s="442"/>
      <c r="DB14" s="442"/>
      <c r="DC14" s="442"/>
      <c r="DD14" s="443"/>
      <c r="DE14" s="440"/>
      <c r="DF14" s="444">
        <v>1000</v>
      </c>
      <c r="DG14" s="445">
        <f t="shared" si="5"/>
        <v>1000</v>
      </c>
      <c r="DH14" s="421">
        <f t="shared" si="6"/>
        <v>0.04</v>
      </c>
      <c r="DI14" s="446">
        <f t="shared" si="7"/>
        <v>160.80000000000001</v>
      </c>
      <c r="DJ14" s="434"/>
      <c r="DK14" s="427"/>
      <c r="DL14" s="446">
        <f t="shared" si="8"/>
        <v>228</v>
      </c>
      <c r="DM14" s="422"/>
      <c r="DN14" s="422"/>
      <c r="DO14" s="423"/>
      <c r="DP14" s="423"/>
      <c r="DQ14" s="423"/>
      <c r="DR14" s="432"/>
      <c r="DS14" s="432"/>
      <c r="DT14" s="437"/>
      <c r="DU14" s="437">
        <v>0.03</v>
      </c>
      <c r="DV14" s="420"/>
      <c r="DW14" s="446">
        <f t="shared" si="9"/>
        <v>84</v>
      </c>
      <c r="DX14" s="434"/>
      <c r="DY14" s="438"/>
      <c r="DZ14" s="439"/>
      <c r="EA14" s="440"/>
      <c r="EB14" s="441"/>
      <c r="EC14" s="442"/>
      <c r="ED14" s="442"/>
      <c r="EE14" s="442"/>
      <c r="EF14" s="442"/>
      <c r="EG14" s="443"/>
      <c r="EH14" s="440"/>
      <c r="EI14" s="429"/>
      <c r="EJ14" s="447"/>
      <c r="EK14" s="448"/>
      <c r="EL14" s="417"/>
      <c r="EM14" s="431"/>
      <c r="EN14" s="431"/>
      <c r="EO14" s="431"/>
      <c r="EP14" s="431"/>
      <c r="EQ14" s="430"/>
      <c r="ER14" s="448"/>
      <c r="ES14" s="449">
        <f t="shared" si="10"/>
        <v>1056</v>
      </c>
      <c r="ET14" s="450">
        <f t="shared" si="11"/>
        <v>0.02</v>
      </c>
      <c r="EU14" s="451"/>
      <c r="EV14" s="450"/>
      <c r="EW14" s="450"/>
      <c r="EX14" s="431"/>
      <c r="EY14" s="450"/>
      <c r="EZ14" s="431"/>
      <c r="FA14" s="450"/>
      <c r="FB14" s="431"/>
      <c r="FC14" s="452"/>
      <c r="FD14" s="431"/>
      <c r="FE14" s="452"/>
      <c r="FF14" s="430"/>
      <c r="FG14" s="405">
        <v>16800</v>
      </c>
      <c r="FH14" s="443"/>
      <c r="FI14" s="453"/>
      <c r="FJ14" s="454"/>
      <c r="FK14" s="455"/>
      <c r="FL14" s="405"/>
      <c r="FM14" s="455"/>
      <c r="FN14" s="405"/>
      <c r="FO14" s="456"/>
      <c r="FP14" s="449"/>
      <c r="FQ14" s="457"/>
      <c r="FR14" s="458"/>
      <c r="FS14" s="459"/>
      <c r="FT14" s="460"/>
      <c r="FU14" s="440"/>
      <c r="FV14" s="405"/>
      <c r="FW14" s="459"/>
      <c r="FX14" s="405"/>
      <c r="FY14" s="409"/>
      <c r="FZ14" s="409"/>
      <c r="GA14" s="429"/>
      <c r="GB14" s="482"/>
      <c r="GC14" s="483"/>
      <c r="GD14" s="450"/>
      <c r="GE14" s="448"/>
      <c r="GF14" s="461"/>
      <c r="GG14" s="405"/>
      <c r="GH14" s="450"/>
      <c r="GI14" s="405"/>
      <c r="GJ14" s="462"/>
      <c r="GK14" s="463"/>
      <c r="GL14" s="464"/>
      <c r="GM14" s="439"/>
      <c r="GN14" s="405"/>
      <c r="GO14" s="482"/>
      <c r="GP14" s="450"/>
      <c r="GQ14" s="439"/>
      <c r="GR14" s="461"/>
      <c r="GS14" s="406"/>
      <c r="GT14" s="406"/>
      <c r="GU14" s="482"/>
      <c r="GV14" s="450"/>
      <c r="GW14" s="482"/>
      <c r="GX14" s="450"/>
      <c r="GY14" s="462"/>
      <c r="GZ14" s="405"/>
      <c r="HA14" s="438"/>
      <c r="HB14" s="451"/>
      <c r="HC14" s="439"/>
      <c r="HD14" s="443"/>
      <c r="HE14" s="463"/>
      <c r="HF14" s="463"/>
      <c r="HG14" s="443"/>
      <c r="HH14" s="408"/>
      <c r="HI14" s="465"/>
      <c r="HJ14" s="406"/>
      <c r="HK14" s="406"/>
      <c r="HL14" s="442"/>
      <c r="HM14" s="465"/>
      <c r="HN14" s="466"/>
      <c r="HO14" s="407"/>
      <c r="HP14" s="467"/>
      <c r="HQ14" s="468"/>
      <c r="HR14" s="469"/>
      <c r="HS14" s="467"/>
      <c r="HT14" s="470"/>
      <c r="HU14" s="449"/>
      <c r="HV14" s="482"/>
      <c r="HW14" s="450"/>
      <c r="HX14" s="450"/>
      <c r="HY14" s="471"/>
    </row>
    <row r="15" spans="1:233" ht="15" customHeight="1" x14ac:dyDescent="0.15">
      <c r="A15" s="484">
        <v>43497</v>
      </c>
      <c r="B15" s="401"/>
      <c r="C15" s="402"/>
      <c r="D15" s="454"/>
      <c r="E15" s="404"/>
      <c r="F15" s="405"/>
      <c r="G15" s="406"/>
      <c r="H15" s="402"/>
      <c r="I15" s="454"/>
      <c r="J15" s="406"/>
      <c r="K15" s="454"/>
      <c r="L15" s="454"/>
      <c r="M15" s="454"/>
      <c r="N15" s="472"/>
      <c r="O15" s="472"/>
      <c r="P15" s="409"/>
      <c r="Q15" s="409"/>
      <c r="R15" s="409"/>
      <c r="S15" s="409"/>
      <c r="T15" s="416"/>
      <c r="U15" s="411"/>
      <c r="V15" s="409"/>
      <c r="W15" s="416"/>
      <c r="X15" s="412"/>
      <c r="Y15" s="473"/>
      <c r="Z15" s="474"/>
      <c r="AA15" s="475"/>
      <c r="AB15" s="476"/>
      <c r="AC15" s="476"/>
      <c r="AD15" s="474">
        <v>0.16</v>
      </c>
      <c r="AE15" s="477">
        <f t="shared" si="0"/>
        <v>2.2222222222222223E-2</v>
      </c>
      <c r="AF15" s="478"/>
      <c r="AG15" s="477"/>
      <c r="AH15" s="478"/>
      <c r="AI15" s="478"/>
      <c r="AJ15" s="473"/>
      <c r="AK15" s="477"/>
      <c r="AL15" s="447"/>
      <c r="AM15" s="479"/>
      <c r="AN15" s="473"/>
      <c r="AO15" s="473"/>
      <c r="AP15" s="479"/>
      <c r="AQ15" s="447"/>
      <c r="AR15" s="473"/>
      <c r="AS15" s="473"/>
      <c r="AT15" s="473"/>
      <c r="AU15" s="447"/>
      <c r="AV15" s="480"/>
      <c r="AW15" s="479"/>
      <c r="AX15" s="479"/>
      <c r="AY15" s="480"/>
      <c r="AZ15" s="480"/>
      <c r="BA15" s="420">
        <f t="shared" si="12"/>
        <v>1000</v>
      </c>
      <c r="BB15" s="421">
        <f t="shared" si="1"/>
        <v>0.02</v>
      </c>
      <c r="BC15" s="422"/>
      <c r="BD15" s="423"/>
      <c r="BE15" s="424"/>
      <c r="BF15" s="425"/>
      <c r="BG15" s="426"/>
      <c r="BH15" s="420"/>
      <c r="BI15" s="422"/>
      <c r="BJ15" s="421"/>
      <c r="BK15" s="427"/>
      <c r="BL15" s="427"/>
      <c r="BM15" s="428"/>
      <c r="BN15" s="422"/>
      <c r="BO15" s="422"/>
      <c r="BP15" s="425"/>
      <c r="BQ15" s="423">
        <v>6.61</v>
      </c>
      <c r="BR15" s="421">
        <f t="shared" si="2"/>
        <v>0.91805555555555562</v>
      </c>
      <c r="BS15" s="409">
        <f t="shared" si="3"/>
        <v>1000</v>
      </c>
      <c r="BT15" s="429"/>
      <c r="BU15" s="430"/>
      <c r="BV15" s="430"/>
      <c r="BW15" s="430"/>
      <c r="BX15" s="430"/>
      <c r="BY15" s="430"/>
      <c r="BZ15" s="430"/>
      <c r="CA15" s="431"/>
      <c r="CB15" s="430"/>
      <c r="CC15" s="432"/>
      <c r="CD15" s="411"/>
      <c r="CE15" s="421">
        <f t="shared" si="4"/>
        <v>0</v>
      </c>
      <c r="CF15" s="433"/>
      <c r="CG15" s="434"/>
      <c r="CH15" s="427"/>
      <c r="CI15" s="435"/>
      <c r="CJ15" s="436"/>
      <c r="CK15" s="436"/>
      <c r="CL15" s="423"/>
      <c r="CM15" s="423"/>
      <c r="CN15" s="423"/>
      <c r="CO15" s="432"/>
      <c r="CP15" s="432"/>
      <c r="CQ15" s="437"/>
      <c r="CR15" s="437"/>
      <c r="CS15" s="481"/>
      <c r="CT15" s="433"/>
      <c r="CU15" s="434"/>
      <c r="CV15" s="438"/>
      <c r="CW15" s="439"/>
      <c r="CX15" s="440"/>
      <c r="CY15" s="441"/>
      <c r="CZ15" s="442"/>
      <c r="DA15" s="442"/>
      <c r="DB15" s="442"/>
      <c r="DC15" s="442"/>
      <c r="DD15" s="443"/>
      <c r="DE15" s="440"/>
      <c r="DF15" s="444">
        <v>1000</v>
      </c>
      <c r="DG15" s="445">
        <f t="shared" si="5"/>
        <v>1000</v>
      </c>
      <c r="DH15" s="421">
        <f t="shared" si="6"/>
        <v>0.04</v>
      </c>
      <c r="DI15" s="446">
        <f t="shared" si="7"/>
        <v>160.80000000000001</v>
      </c>
      <c r="DJ15" s="434"/>
      <c r="DK15" s="427"/>
      <c r="DL15" s="446">
        <f t="shared" si="8"/>
        <v>228</v>
      </c>
      <c r="DM15" s="422"/>
      <c r="DN15" s="422"/>
      <c r="DO15" s="423"/>
      <c r="DP15" s="423"/>
      <c r="DQ15" s="423"/>
      <c r="DR15" s="432"/>
      <c r="DS15" s="432"/>
      <c r="DT15" s="437"/>
      <c r="DU15" s="437">
        <v>0.04</v>
      </c>
      <c r="DV15" s="481"/>
      <c r="DW15" s="446">
        <f t="shared" si="9"/>
        <v>84</v>
      </c>
      <c r="DX15" s="434"/>
      <c r="DY15" s="438"/>
      <c r="DZ15" s="439"/>
      <c r="EA15" s="440"/>
      <c r="EB15" s="441"/>
      <c r="EC15" s="442"/>
      <c r="ED15" s="442"/>
      <c r="EE15" s="442"/>
      <c r="EF15" s="442"/>
      <c r="EG15" s="443"/>
      <c r="EH15" s="440"/>
      <c r="EI15" s="429"/>
      <c r="EJ15" s="447"/>
      <c r="EK15" s="448"/>
      <c r="EL15" s="417"/>
      <c r="EM15" s="431"/>
      <c r="EN15" s="431"/>
      <c r="EO15" s="431"/>
      <c r="EP15" s="431"/>
      <c r="EQ15" s="430"/>
      <c r="ER15" s="448"/>
      <c r="ES15" s="449">
        <f t="shared" si="10"/>
        <v>1056</v>
      </c>
      <c r="ET15" s="450">
        <f t="shared" si="11"/>
        <v>0.02</v>
      </c>
      <c r="EU15" s="451"/>
      <c r="EV15" s="450"/>
      <c r="EW15" s="450"/>
      <c r="EX15" s="431"/>
      <c r="EY15" s="450"/>
      <c r="EZ15" s="431"/>
      <c r="FA15" s="450"/>
      <c r="FB15" s="431"/>
      <c r="FC15" s="452"/>
      <c r="FD15" s="431"/>
      <c r="FE15" s="452"/>
      <c r="FF15" s="430"/>
      <c r="FG15" s="405">
        <v>16800</v>
      </c>
      <c r="FH15" s="443"/>
      <c r="FI15" s="453"/>
      <c r="FJ15" s="454"/>
      <c r="FK15" s="455"/>
      <c r="FL15" s="405"/>
      <c r="FM15" s="455"/>
      <c r="FN15" s="405"/>
      <c r="FO15" s="456"/>
      <c r="FP15" s="449"/>
      <c r="FQ15" s="457"/>
      <c r="FR15" s="458"/>
      <c r="FS15" s="459"/>
      <c r="FT15" s="460"/>
      <c r="FU15" s="440"/>
      <c r="FV15" s="405"/>
      <c r="FW15" s="459"/>
      <c r="FX15" s="405"/>
      <c r="FY15" s="409"/>
      <c r="FZ15" s="409"/>
      <c r="GA15" s="429"/>
      <c r="GB15" s="482"/>
      <c r="GC15" s="483"/>
      <c r="GD15" s="450"/>
      <c r="GE15" s="448"/>
      <c r="GF15" s="461"/>
      <c r="GG15" s="405"/>
      <c r="GH15" s="450"/>
      <c r="GI15" s="405"/>
      <c r="GJ15" s="462"/>
      <c r="GK15" s="463"/>
      <c r="GL15" s="464"/>
      <c r="GM15" s="439"/>
      <c r="GN15" s="405"/>
      <c r="GO15" s="482"/>
      <c r="GP15" s="450"/>
      <c r="GQ15" s="439"/>
      <c r="GR15" s="461"/>
      <c r="GS15" s="406"/>
      <c r="GT15" s="406"/>
      <c r="GU15" s="482"/>
      <c r="GV15" s="450"/>
      <c r="GW15" s="482"/>
      <c r="GX15" s="450"/>
      <c r="GY15" s="462"/>
      <c r="GZ15" s="405"/>
      <c r="HA15" s="438"/>
      <c r="HB15" s="451"/>
      <c r="HC15" s="439"/>
      <c r="HD15" s="443"/>
      <c r="HE15" s="463"/>
      <c r="HF15" s="463"/>
      <c r="HG15" s="443"/>
      <c r="HH15" s="408"/>
      <c r="HI15" s="465"/>
      <c r="HJ15" s="406"/>
      <c r="HK15" s="406"/>
      <c r="HL15" s="442"/>
      <c r="HM15" s="465"/>
      <c r="HN15" s="466"/>
      <c r="HO15" s="407"/>
      <c r="HP15" s="467"/>
      <c r="HQ15" s="468"/>
      <c r="HR15" s="469"/>
      <c r="HS15" s="467"/>
      <c r="HT15" s="470"/>
      <c r="HU15" s="449"/>
      <c r="HV15" s="482"/>
      <c r="HW15" s="450"/>
      <c r="HX15" s="450"/>
      <c r="HY15" s="471"/>
    </row>
    <row r="16" spans="1:233" ht="15" customHeight="1" x14ac:dyDescent="0.15">
      <c r="A16" s="400">
        <v>43498</v>
      </c>
      <c r="B16" s="401"/>
      <c r="C16" s="402"/>
      <c r="D16" s="454"/>
      <c r="E16" s="404"/>
      <c r="F16" s="405"/>
      <c r="G16" s="406"/>
      <c r="H16" s="402"/>
      <c r="I16" s="454"/>
      <c r="J16" s="406"/>
      <c r="K16" s="454"/>
      <c r="L16" s="454"/>
      <c r="M16" s="454"/>
      <c r="N16" s="472"/>
      <c r="O16" s="472"/>
      <c r="P16" s="409"/>
      <c r="Q16" s="409"/>
      <c r="R16" s="409"/>
      <c r="S16" s="409"/>
      <c r="T16" s="416"/>
      <c r="U16" s="411"/>
      <c r="V16" s="409"/>
      <c r="W16" s="416"/>
      <c r="X16" s="412"/>
      <c r="Y16" s="473"/>
      <c r="Z16" s="474"/>
      <c r="AA16" s="475"/>
      <c r="AB16" s="476"/>
      <c r="AC16" s="476"/>
      <c r="AD16" s="474">
        <v>0.13</v>
      </c>
      <c r="AE16" s="477">
        <f t="shared" si="0"/>
        <v>1.8055555555555557E-2</v>
      </c>
      <c r="AF16" s="478"/>
      <c r="AG16" s="477"/>
      <c r="AH16" s="478"/>
      <c r="AI16" s="478"/>
      <c r="AJ16" s="473"/>
      <c r="AK16" s="477"/>
      <c r="AL16" s="447"/>
      <c r="AM16" s="479"/>
      <c r="AN16" s="473"/>
      <c r="AO16" s="473"/>
      <c r="AP16" s="479"/>
      <c r="AQ16" s="447"/>
      <c r="AR16" s="473"/>
      <c r="AS16" s="473"/>
      <c r="AT16" s="473"/>
      <c r="AU16" s="447"/>
      <c r="AV16" s="480"/>
      <c r="AW16" s="479"/>
      <c r="AX16" s="479"/>
      <c r="AY16" s="480"/>
      <c r="AZ16" s="480"/>
      <c r="BA16" s="420">
        <f t="shared" si="12"/>
        <v>1000</v>
      </c>
      <c r="BB16" s="421">
        <f t="shared" si="1"/>
        <v>0.02</v>
      </c>
      <c r="BC16" s="422"/>
      <c r="BD16" s="423"/>
      <c r="BE16" s="424"/>
      <c r="BF16" s="425"/>
      <c r="BG16" s="426"/>
      <c r="BH16" s="420"/>
      <c r="BI16" s="422"/>
      <c r="BJ16" s="421"/>
      <c r="BK16" s="427"/>
      <c r="BL16" s="427"/>
      <c r="BM16" s="428"/>
      <c r="BN16" s="422"/>
      <c r="BO16" s="422"/>
      <c r="BP16" s="425"/>
      <c r="BQ16" s="423">
        <v>6.09</v>
      </c>
      <c r="BR16" s="421">
        <f t="shared" si="2"/>
        <v>0.84583333333333333</v>
      </c>
      <c r="BS16" s="409">
        <f t="shared" si="3"/>
        <v>1000</v>
      </c>
      <c r="BT16" s="429"/>
      <c r="BU16" s="430"/>
      <c r="BV16" s="430"/>
      <c r="BW16" s="430"/>
      <c r="BX16" s="430"/>
      <c r="BY16" s="430"/>
      <c r="BZ16" s="430"/>
      <c r="CA16" s="431"/>
      <c r="CB16" s="430"/>
      <c r="CC16" s="432"/>
      <c r="CD16" s="411"/>
      <c r="CE16" s="421">
        <f t="shared" si="4"/>
        <v>0</v>
      </c>
      <c r="CF16" s="433"/>
      <c r="CG16" s="434"/>
      <c r="CH16" s="427"/>
      <c r="CI16" s="435"/>
      <c r="CJ16" s="436"/>
      <c r="CK16" s="436"/>
      <c r="CL16" s="423"/>
      <c r="CM16" s="423"/>
      <c r="CN16" s="423"/>
      <c r="CO16" s="432"/>
      <c r="CP16" s="432"/>
      <c r="CQ16" s="437"/>
      <c r="CR16" s="437"/>
      <c r="CS16" s="420"/>
      <c r="CT16" s="433"/>
      <c r="CU16" s="434"/>
      <c r="CV16" s="438"/>
      <c r="CW16" s="439"/>
      <c r="CX16" s="440"/>
      <c r="CY16" s="441"/>
      <c r="CZ16" s="442"/>
      <c r="DA16" s="442"/>
      <c r="DB16" s="442"/>
      <c r="DC16" s="442"/>
      <c r="DD16" s="443"/>
      <c r="DE16" s="440"/>
      <c r="DF16" s="444">
        <v>1000</v>
      </c>
      <c r="DG16" s="445">
        <f t="shared" si="5"/>
        <v>1000</v>
      </c>
      <c r="DH16" s="421">
        <f t="shared" si="6"/>
        <v>0.04</v>
      </c>
      <c r="DI16" s="446">
        <f t="shared" si="7"/>
        <v>160.80000000000001</v>
      </c>
      <c r="DJ16" s="434"/>
      <c r="DK16" s="427"/>
      <c r="DL16" s="446">
        <f t="shared" si="8"/>
        <v>228</v>
      </c>
      <c r="DM16" s="422"/>
      <c r="DN16" s="422"/>
      <c r="DO16" s="423"/>
      <c r="DP16" s="423"/>
      <c r="DQ16" s="423"/>
      <c r="DR16" s="432"/>
      <c r="DS16" s="432"/>
      <c r="DT16" s="437"/>
      <c r="DU16" s="437">
        <v>0.04</v>
      </c>
      <c r="DV16" s="420"/>
      <c r="DW16" s="446">
        <f t="shared" si="9"/>
        <v>84</v>
      </c>
      <c r="DX16" s="434"/>
      <c r="DY16" s="438"/>
      <c r="DZ16" s="439"/>
      <c r="EA16" s="440"/>
      <c r="EB16" s="441"/>
      <c r="EC16" s="442"/>
      <c r="ED16" s="442"/>
      <c r="EE16" s="442"/>
      <c r="EF16" s="442"/>
      <c r="EG16" s="443"/>
      <c r="EH16" s="440"/>
      <c r="EI16" s="429"/>
      <c r="EJ16" s="447"/>
      <c r="EK16" s="448"/>
      <c r="EL16" s="417"/>
      <c r="EM16" s="431"/>
      <c r="EN16" s="431"/>
      <c r="EO16" s="431"/>
      <c r="EP16" s="431"/>
      <c r="EQ16" s="430"/>
      <c r="ER16" s="448"/>
      <c r="ES16" s="449">
        <f t="shared" si="10"/>
        <v>1056</v>
      </c>
      <c r="ET16" s="450">
        <f t="shared" si="11"/>
        <v>0.02</v>
      </c>
      <c r="EU16" s="451"/>
      <c r="EV16" s="450"/>
      <c r="EW16" s="450"/>
      <c r="EX16" s="431"/>
      <c r="EY16" s="450"/>
      <c r="EZ16" s="431"/>
      <c r="FA16" s="450"/>
      <c r="FB16" s="431"/>
      <c r="FC16" s="452"/>
      <c r="FD16" s="431"/>
      <c r="FE16" s="452"/>
      <c r="FF16" s="430"/>
      <c r="FG16" s="405">
        <v>16800</v>
      </c>
      <c r="FH16" s="443"/>
      <c r="FI16" s="453"/>
      <c r="FJ16" s="454"/>
      <c r="FK16" s="455"/>
      <c r="FL16" s="405"/>
      <c r="FM16" s="455"/>
      <c r="FN16" s="405"/>
      <c r="FO16" s="456"/>
      <c r="FP16" s="449"/>
      <c r="FQ16" s="457"/>
      <c r="FR16" s="458"/>
      <c r="FS16" s="459"/>
      <c r="FT16" s="460"/>
      <c r="FU16" s="440"/>
      <c r="FV16" s="405"/>
      <c r="FW16" s="459"/>
      <c r="FX16" s="405"/>
      <c r="FY16" s="409"/>
      <c r="FZ16" s="409"/>
      <c r="GA16" s="429"/>
      <c r="GB16" s="482"/>
      <c r="GC16" s="483"/>
      <c r="GD16" s="450"/>
      <c r="GE16" s="448"/>
      <c r="GF16" s="461"/>
      <c r="GG16" s="405"/>
      <c r="GH16" s="450"/>
      <c r="GI16" s="405"/>
      <c r="GJ16" s="462"/>
      <c r="GK16" s="463"/>
      <c r="GL16" s="464"/>
      <c r="GM16" s="439"/>
      <c r="GN16" s="405"/>
      <c r="GO16" s="482"/>
      <c r="GP16" s="450"/>
      <c r="GQ16" s="439"/>
      <c r="GR16" s="461"/>
      <c r="GS16" s="406"/>
      <c r="GT16" s="406"/>
      <c r="GU16" s="482"/>
      <c r="GV16" s="450"/>
      <c r="GW16" s="482"/>
      <c r="GX16" s="450"/>
      <c r="GY16" s="462"/>
      <c r="GZ16" s="405"/>
      <c r="HA16" s="438"/>
      <c r="HB16" s="451"/>
      <c r="HC16" s="439"/>
      <c r="HD16" s="443"/>
      <c r="HE16" s="463"/>
      <c r="HF16" s="463"/>
      <c r="HG16" s="443"/>
      <c r="HH16" s="408"/>
      <c r="HI16" s="465"/>
      <c r="HJ16" s="406"/>
      <c r="HK16" s="406"/>
      <c r="HL16" s="442"/>
      <c r="HM16" s="465"/>
      <c r="HN16" s="466"/>
      <c r="HO16" s="407"/>
      <c r="HP16" s="467"/>
      <c r="HQ16" s="468"/>
      <c r="HR16" s="469"/>
      <c r="HS16" s="467"/>
      <c r="HT16" s="470"/>
      <c r="HU16" s="449"/>
      <c r="HV16" s="482"/>
      <c r="HW16" s="450"/>
      <c r="HX16" s="450"/>
      <c r="HY16" s="471"/>
    </row>
    <row r="17" spans="1:233" x14ac:dyDescent="0.15">
      <c r="A17" s="485">
        <v>43499</v>
      </c>
      <c r="B17" s="486"/>
      <c r="C17" s="487"/>
      <c r="D17" s="488"/>
      <c r="E17" s="489"/>
      <c r="F17" s="490"/>
      <c r="G17" s="490"/>
      <c r="H17" s="487"/>
      <c r="I17" s="490"/>
      <c r="J17" s="490"/>
      <c r="K17" s="491"/>
      <c r="L17" s="491"/>
      <c r="M17" s="491"/>
      <c r="N17" s="492"/>
      <c r="O17" s="492"/>
      <c r="P17" s="409"/>
      <c r="Q17" s="409"/>
      <c r="R17" s="409"/>
      <c r="S17" s="409"/>
      <c r="T17" s="410"/>
      <c r="U17" s="411"/>
      <c r="V17" s="409"/>
      <c r="W17" s="409"/>
      <c r="X17" s="412"/>
      <c r="Y17" s="473"/>
      <c r="Z17" s="474"/>
      <c r="AA17" s="475"/>
      <c r="AB17" s="476"/>
      <c r="AC17" s="476"/>
      <c r="AD17" s="474">
        <v>0.15</v>
      </c>
      <c r="AE17" s="477">
        <f t="shared" si="0"/>
        <v>2.0833333333333332E-2</v>
      </c>
      <c r="AF17" s="478"/>
      <c r="AG17" s="477"/>
      <c r="AH17" s="478"/>
      <c r="AI17" s="478"/>
      <c r="AJ17" s="473"/>
      <c r="AK17" s="477"/>
      <c r="AL17" s="447"/>
      <c r="AM17" s="479"/>
      <c r="AN17" s="473"/>
      <c r="AO17" s="473"/>
      <c r="AP17" s="479"/>
      <c r="AQ17" s="447"/>
      <c r="AR17" s="473"/>
      <c r="AS17" s="473"/>
      <c r="AT17" s="473"/>
      <c r="AU17" s="447"/>
      <c r="AV17" s="480"/>
      <c r="AW17" s="479"/>
      <c r="AX17" s="479"/>
      <c r="AY17" s="480"/>
      <c r="AZ17" s="480"/>
      <c r="BA17" s="420">
        <f t="shared" si="12"/>
        <v>1000</v>
      </c>
      <c r="BB17" s="421">
        <f t="shared" si="1"/>
        <v>0.02</v>
      </c>
      <c r="BC17" s="422"/>
      <c r="BD17" s="423"/>
      <c r="BE17" s="424"/>
      <c r="BF17" s="425"/>
      <c r="BG17" s="426"/>
      <c r="BH17" s="420"/>
      <c r="BI17" s="422"/>
      <c r="BJ17" s="421"/>
      <c r="BK17" s="427"/>
      <c r="BL17" s="427"/>
      <c r="BM17" s="428"/>
      <c r="BN17" s="422"/>
      <c r="BO17" s="425"/>
      <c r="BP17" s="425"/>
      <c r="BQ17" s="423">
        <v>5.5</v>
      </c>
      <c r="BR17" s="421">
        <f t="shared" si="2"/>
        <v>0.76388888888888884</v>
      </c>
      <c r="BS17" s="409">
        <f t="shared" si="3"/>
        <v>1000</v>
      </c>
      <c r="BT17" s="429"/>
      <c r="BU17" s="430"/>
      <c r="BV17" s="430"/>
      <c r="BW17" s="430"/>
      <c r="BX17" s="430"/>
      <c r="BY17" s="430"/>
      <c r="BZ17" s="430"/>
      <c r="CA17" s="431"/>
      <c r="CB17" s="430"/>
      <c r="CC17" s="432"/>
      <c r="CD17" s="411"/>
      <c r="CE17" s="421">
        <f t="shared" si="4"/>
        <v>0</v>
      </c>
      <c r="CF17" s="433"/>
      <c r="CG17" s="434"/>
      <c r="CH17" s="427"/>
      <c r="CI17" s="435"/>
      <c r="CJ17" s="436"/>
      <c r="CK17" s="436"/>
      <c r="CL17" s="423"/>
      <c r="CM17" s="423"/>
      <c r="CN17" s="423"/>
      <c r="CO17" s="432"/>
      <c r="CP17" s="432"/>
      <c r="CQ17" s="437"/>
      <c r="CR17" s="437"/>
      <c r="CS17" s="481"/>
      <c r="CT17" s="433"/>
      <c r="CU17" s="434"/>
      <c r="CV17" s="493"/>
      <c r="CW17" s="494"/>
      <c r="CX17" s="495"/>
      <c r="CY17" s="496"/>
      <c r="CZ17" s="497"/>
      <c r="DA17" s="497"/>
      <c r="DB17" s="497"/>
      <c r="DC17" s="497"/>
      <c r="DD17" s="498"/>
      <c r="DE17" s="498"/>
      <c r="DF17" s="432">
        <v>1000</v>
      </c>
      <c r="DG17" s="445">
        <f t="shared" si="5"/>
        <v>1000</v>
      </c>
      <c r="DH17" s="421">
        <f t="shared" si="6"/>
        <v>0.04</v>
      </c>
      <c r="DI17" s="432">
        <f t="shared" si="7"/>
        <v>160.80000000000001</v>
      </c>
      <c r="DJ17" s="434"/>
      <c r="DK17" s="427"/>
      <c r="DL17" s="432">
        <f t="shared" si="8"/>
        <v>228</v>
      </c>
      <c r="DM17" s="422"/>
      <c r="DN17" s="422"/>
      <c r="DO17" s="423"/>
      <c r="DP17" s="423"/>
      <c r="DQ17" s="423"/>
      <c r="DR17" s="432"/>
      <c r="DS17" s="432"/>
      <c r="DT17" s="437"/>
      <c r="DU17" s="437">
        <v>0.04</v>
      </c>
      <c r="DV17" s="481"/>
      <c r="DW17" s="432">
        <f t="shared" si="9"/>
        <v>84</v>
      </c>
      <c r="DX17" s="434"/>
      <c r="DY17" s="493"/>
      <c r="DZ17" s="494"/>
      <c r="EA17" s="495"/>
      <c r="EB17" s="496"/>
      <c r="EC17" s="497"/>
      <c r="ED17" s="497"/>
      <c r="EE17" s="497"/>
      <c r="EF17" s="497"/>
      <c r="EG17" s="498"/>
      <c r="EH17" s="495"/>
      <c r="EI17" s="429"/>
      <c r="EJ17" s="447"/>
      <c r="EK17" s="448"/>
      <c r="EL17" s="417"/>
      <c r="EM17" s="431"/>
      <c r="EN17" s="431"/>
      <c r="EO17" s="431"/>
      <c r="EP17" s="431"/>
      <c r="EQ17" s="430"/>
      <c r="ER17" s="448"/>
      <c r="ES17" s="496">
        <f t="shared" si="10"/>
        <v>1056</v>
      </c>
      <c r="ET17" s="499">
        <f t="shared" si="11"/>
        <v>0.02</v>
      </c>
      <c r="EU17" s="493"/>
      <c r="EV17" s="499"/>
      <c r="EW17" s="500"/>
      <c r="EX17" s="483"/>
      <c r="EY17" s="500"/>
      <c r="EZ17" s="483"/>
      <c r="FA17" s="499"/>
      <c r="FB17" s="431"/>
      <c r="FC17" s="452"/>
      <c r="FD17" s="431"/>
      <c r="FE17" s="452"/>
      <c r="FF17" s="430"/>
      <c r="FG17" s="490">
        <v>16800</v>
      </c>
      <c r="FH17" s="498"/>
      <c r="FI17" s="501"/>
      <c r="FJ17" s="487"/>
      <c r="FK17" s="502"/>
      <c r="FL17" s="490"/>
      <c r="FM17" s="502"/>
      <c r="FN17" s="490"/>
      <c r="FO17" s="456"/>
      <c r="FP17" s="496"/>
      <c r="FQ17" s="503"/>
      <c r="FR17" s="491"/>
      <c r="FS17" s="504"/>
      <c r="FT17" s="505"/>
      <c r="FU17" s="495"/>
      <c r="FV17" s="490"/>
      <c r="FW17" s="504"/>
      <c r="FX17" s="490"/>
      <c r="FY17" s="409"/>
      <c r="FZ17" s="409"/>
      <c r="GA17" s="429"/>
      <c r="GB17" s="500"/>
      <c r="GC17" s="483"/>
      <c r="GD17" s="499"/>
      <c r="GE17" s="448"/>
      <c r="GF17" s="506"/>
      <c r="GG17" s="490"/>
      <c r="GH17" s="499"/>
      <c r="GI17" s="490"/>
      <c r="GJ17" s="497"/>
      <c r="GK17" s="497"/>
      <c r="GL17" s="507"/>
      <c r="GM17" s="494"/>
      <c r="GN17" s="490"/>
      <c r="GO17" s="500"/>
      <c r="GP17" s="499"/>
      <c r="GQ17" s="494"/>
      <c r="GR17" s="506"/>
      <c r="GS17" s="490"/>
      <c r="GT17" s="490"/>
      <c r="GU17" s="500"/>
      <c r="GV17" s="500"/>
      <c r="GW17" s="500"/>
      <c r="GX17" s="499"/>
      <c r="GY17" s="497"/>
      <c r="GZ17" s="490"/>
      <c r="HA17" s="493"/>
      <c r="HB17" s="493"/>
      <c r="HC17" s="494"/>
      <c r="HD17" s="498"/>
      <c r="HE17" s="498"/>
      <c r="HF17" s="498"/>
      <c r="HG17" s="498"/>
      <c r="HH17" s="492"/>
      <c r="HI17" s="508"/>
      <c r="HJ17" s="490"/>
      <c r="HK17" s="490"/>
      <c r="HL17" s="497"/>
      <c r="HM17" s="508"/>
      <c r="HN17" s="508"/>
      <c r="HO17" s="491"/>
      <c r="HP17" s="509"/>
      <c r="HQ17" s="510"/>
      <c r="HR17" s="509"/>
      <c r="HS17" s="509"/>
      <c r="HT17" s="511"/>
      <c r="HU17" s="496"/>
      <c r="HV17" s="500"/>
      <c r="HW17" s="499"/>
      <c r="HX17" s="499"/>
      <c r="HY17" s="512"/>
    </row>
    <row r="18" spans="1:233" ht="15" customHeight="1" x14ac:dyDescent="0.15">
      <c r="A18" s="400">
        <v>43500</v>
      </c>
      <c r="B18" s="401"/>
      <c r="C18" s="402"/>
      <c r="D18" s="454"/>
      <c r="E18" s="404"/>
      <c r="F18" s="405"/>
      <c r="G18" s="406"/>
      <c r="H18" s="402"/>
      <c r="I18" s="454"/>
      <c r="J18" s="406"/>
      <c r="K18" s="454"/>
      <c r="L18" s="454"/>
      <c r="M18" s="454"/>
      <c r="N18" s="472"/>
      <c r="O18" s="472"/>
      <c r="P18" s="409"/>
      <c r="Q18" s="409"/>
      <c r="R18" s="409"/>
      <c r="S18" s="409"/>
      <c r="T18" s="416"/>
      <c r="U18" s="411"/>
      <c r="V18" s="409"/>
      <c r="W18" s="416"/>
      <c r="X18" s="412"/>
      <c r="Y18" s="473"/>
      <c r="Z18" s="474"/>
      <c r="AA18" s="475"/>
      <c r="AB18" s="476"/>
      <c r="AC18" s="476"/>
      <c r="AD18" s="474">
        <v>0.12</v>
      </c>
      <c r="AE18" s="477">
        <f t="shared" si="0"/>
        <v>1.6666666666666666E-2</v>
      </c>
      <c r="AF18" s="478"/>
      <c r="AG18" s="477"/>
      <c r="AH18" s="478"/>
      <c r="AI18" s="478"/>
      <c r="AJ18" s="473"/>
      <c r="AK18" s="477"/>
      <c r="AL18" s="447"/>
      <c r="AM18" s="479"/>
      <c r="AN18" s="473"/>
      <c r="AO18" s="473"/>
      <c r="AP18" s="479"/>
      <c r="AQ18" s="447"/>
      <c r="AR18" s="473"/>
      <c r="AS18" s="473"/>
      <c r="AT18" s="473"/>
      <c r="AU18" s="447"/>
      <c r="AV18" s="480"/>
      <c r="AW18" s="479"/>
      <c r="AX18" s="479"/>
      <c r="AY18" s="480"/>
      <c r="AZ18" s="480"/>
      <c r="BA18" s="420">
        <f t="shared" si="12"/>
        <v>1000</v>
      </c>
      <c r="BB18" s="421">
        <f t="shared" si="1"/>
        <v>0.02</v>
      </c>
      <c r="BC18" s="422"/>
      <c r="BD18" s="423"/>
      <c r="BE18" s="424"/>
      <c r="BF18" s="425"/>
      <c r="BG18" s="426"/>
      <c r="BH18" s="420"/>
      <c r="BI18" s="422"/>
      <c r="BJ18" s="421"/>
      <c r="BK18" s="427"/>
      <c r="BL18" s="427"/>
      <c r="BM18" s="428"/>
      <c r="BN18" s="422"/>
      <c r="BO18" s="422"/>
      <c r="BP18" s="425"/>
      <c r="BQ18" s="423">
        <v>5.23</v>
      </c>
      <c r="BR18" s="421">
        <f t="shared" si="2"/>
        <v>0.72638888888888897</v>
      </c>
      <c r="BS18" s="409">
        <f t="shared" si="3"/>
        <v>1000</v>
      </c>
      <c r="BT18" s="429"/>
      <c r="BU18" s="430"/>
      <c r="BV18" s="430"/>
      <c r="BW18" s="430"/>
      <c r="BX18" s="430"/>
      <c r="BY18" s="430"/>
      <c r="BZ18" s="430"/>
      <c r="CA18" s="431"/>
      <c r="CB18" s="430"/>
      <c r="CC18" s="432"/>
      <c r="CD18" s="411"/>
      <c r="CE18" s="421">
        <f t="shared" si="4"/>
        <v>0</v>
      </c>
      <c r="CF18" s="433"/>
      <c r="CG18" s="434"/>
      <c r="CH18" s="427"/>
      <c r="CI18" s="435"/>
      <c r="CJ18" s="436"/>
      <c r="CK18" s="436"/>
      <c r="CL18" s="423"/>
      <c r="CM18" s="423"/>
      <c r="CN18" s="423"/>
      <c r="CO18" s="432"/>
      <c r="CP18" s="432"/>
      <c r="CQ18" s="437"/>
      <c r="CR18" s="437"/>
      <c r="CS18" s="420"/>
      <c r="CT18" s="433"/>
      <c r="CU18" s="434"/>
      <c r="CV18" s="438"/>
      <c r="CW18" s="439"/>
      <c r="CX18" s="440"/>
      <c r="CY18" s="441"/>
      <c r="CZ18" s="442"/>
      <c r="DA18" s="442"/>
      <c r="DB18" s="442"/>
      <c r="DC18" s="442"/>
      <c r="DD18" s="443"/>
      <c r="DE18" s="440"/>
      <c r="DF18" s="444">
        <v>1000</v>
      </c>
      <c r="DG18" s="445">
        <f t="shared" si="5"/>
        <v>1000</v>
      </c>
      <c r="DH18" s="421">
        <f t="shared" si="6"/>
        <v>0.04</v>
      </c>
      <c r="DI18" s="446">
        <f t="shared" si="7"/>
        <v>160.80000000000001</v>
      </c>
      <c r="DJ18" s="434"/>
      <c r="DK18" s="427"/>
      <c r="DL18" s="446">
        <f t="shared" si="8"/>
        <v>228</v>
      </c>
      <c r="DM18" s="422"/>
      <c r="DN18" s="422"/>
      <c r="DO18" s="423"/>
      <c r="DP18" s="423"/>
      <c r="DQ18" s="423"/>
      <c r="DR18" s="432"/>
      <c r="DS18" s="432"/>
      <c r="DT18" s="437"/>
      <c r="DU18" s="437">
        <v>0.04</v>
      </c>
      <c r="DV18" s="420"/>
      <c r="DW18" s="446">
        <f t="shared" si="9"/>
        <v>84</v>
      </c>
      <c r="DX18" s="434"/>
      <c r="DY18" s="438"/>
      <c r="DZ18" s="439"/>
      <c r="EA18" s="440"/>
      <c r="EB18" s="441"/>
      <c r="EC18" s="442"/>
      <c r="ED18" s="442"/>
      <c r="EE18" s="442"/>
      <c r="EF18" s="442"/>
      <c r="EG18" s="443"/>
      <c r="EH18" s="440"/>
      <c r="EI18" s="429"/>
      <c r="EJ18" s="447"/>
      <c r="EK18" s="448"/>
      <c r="EL18" s="417"/>
      <c r="EM18" s="431"/>
      <c r="EN18" s="431"/>
      <c r="EO18" s="431"/>
      <c r="EP18" s="431"/>
      <c r="EQ18" s="430"/>
      <c r="ER18" s="448"/>
      <c r="ES18" s="449">
        <f t="shared" si="10"/>
        <v>1056</v>
      </c>
      <c r="ET18" s="450">
        <f t="shared" si="11"/>
        <v>0.02</v>
      </c>
      <c r="EU18" s="451"/>
      <c r="EV18" s="450"/>
      <c r="EW18" s="450"/>
      <c r="EX18" s="431"/>
      <c r="EY18" s="450"/>
      <c r="EZ18" s="431"/>
      <c r="FA18" s="450"/>
      <c r="FB18" s="431"/>
      <c r="FC18" s="452"/>
      <c r="FD18" s="431"/>
      <c r="FE18" s="452"/>
      <c r="FF18" s="430"/>
      <c r="FG18" s="405">
        <v>16800</v>
      </c>
      <c r="FH18" s="443"/>
      <c r="FI18" s="453"/>
      <c r="FJ18" s="454"/>
      <c r="FK18" s="455"/>
      <c r="FL18" s="405"/>
      <c r="FM18" s="455"/>
      <c r="FN18" s="405"/>
      <c r="FO18" s="456"/>
      <c r="FP18" s="449"/>
      <c r="FQ18" s="457"/>
      <c r="FR18" s="458"/>
      <c r="FS18" s="459"/>
      <c r="FT18" s="460"/>
      <c r="FU18" s="440"/>
      <c r="FV18" s="405"/>
      <c r="FW18" s="459"/>
      <c r="FX18" s="405"/>
      <c r="FY18" s="409"/>
      <c r="FZ18" s="409"/>
      <c r="GA18" s="429"/>
      <c r="GB18" s="482"/>
      <c r="GC18" s="483"/>
      <c r="GD18" s="450"/>
      <c r="GE18" s="448"/>
      <c r="GF18" s="461"/>
      <c r="GG18" s="405"/>
      <c r="GH18" s="450"/>
      <c r="GI18" s="405"/>
      <c r="GJ18" s="462"/>
      <c r="GK18" s="463"/>
      <c r="GL18" s="464"/>
      <c r="GM18" s="439"/>
      <c r="GN18" s="405"/>
      <c r="GO18" s="482"/>
      <c r="GP18" s="450"/>
      <c r="GQ18" s="439"/>
      <c r="GR18" s="461"/>
      <c r="GS18" s="406"/>
      <c r="GT18" s="406"/>
      <c r="GU18" s="482"/>
      <c r="GV18" s="450"/>
      <c r="GW18" s="482"/>
      <c r="GX18" s="450"/>
      <c r="GY18" s="462"/>
      <c r="GZ18" s="405"/>
      <c r="HA18" s="438"/>
      <c r="HB18" s="451"/>
      <c r="HC18" s="439"/>
      <c r="HD18" s="443"/>
      <c r="HE18" s="463"/>
      <c r="HF18" s="463"/>
      <c r="HG18" s="443"/>
      <c r="HH18" s="408"/>
      <c r="HI18" s="465"/>
      <c r="HJ18" s="406"/>
      <c r="HK18" s="406"/>
      <c r="HL18" s="442"/>
      <c r="HM18" s="465"/>
      <c r="HN18" s="466"/>
      <c r="HO18" s="407"/>
      <c r="HP18" s="467"/>
      <c r="HQ18" s="468"/>
      <c r="HR18" s="469"/>
      <c r="HS18" s="467"/>
      <c r="HT18" s="470"/>
      <c r="HU18" s="449"/>
      <c r="HV18" s="482"/>
      <c r="HW18" s="450"/>
      <c r="HX18" s="450"/>
      <c r="HY18" s="471"/>
    </row>
    <row r="19" spans="1:233" ht="15" customHeight="1" x14ac:dyDescent="0.15">
      <c r="A19" s="484">
        <v>43501</v>
      </c>
      <c r="B19" s="401"/>
      <c r="C19" s="402"/>
      <c r="D19" s="454"/>
      <c r="E19" s="404"/>
      <c r="F19" s="405"/>
      <c r="G19" s="406"/>
      <c r="H19" s="402"/>
      <c r="I19" s="454"/>
      <c r="J19" s="406"/>
      <c r="K19" s="454"/>
      <c r="L19" s="454"/>
      <c r="M19" s="454"/>
      <c r="N19" s="472"/>
      <c r="O19" s="472"/>
      <c r="P19" s="409"/>
      <c r="Q19" s="409"/>
      <c r="R19" s="409"/>
      <c r="S19" s="409"/>
      <c r="T19" s="416"/>
      <c r="U19" s="411"/>
      <c r="V19" s="409"/>
      <c r="W19" s="416"/>
      <c r="X19" s="412"/>
      <c r="Y19" s="473"/>
      <c r="Z19" s="474"/>
      <c r="AA19" s="475"/>
      <c r="AB19" s="476"/>
      <c r="AC19" s="476"/>
      <c r="AD19" s="474">
        <v>0.12</v>
      </c>
      <c r="AE19" s="477">
        <f t="shared" si="0"/>
        <v>1.6666666666666666E-2</v>
      </c>
      <c r="AF19" s="478"/>
      <c r="AG19" s="477"/>
      <c r="AH19" s="478"/>
      <c r="AI19" s="478"/>
      <c r="AJ19" s="473"/>
      <c r="AK19" s="477"/>
      <c r="AL19" s="447"/>
      <c r="AM19" s="479"/>
      <c r="AN19" s="473"/>
      <c r="AO19" s="473"/>
      <c r="AP19" s="479"/>
      <c r="AQ19" s="447"/>
      <c r="AR19" s="473"/>
      <c r="AS19" s="473"/>
      <c r="AT19" s="473"/>
      <c r="AU19" s="447"/>
      <c r="AV19" s="480"/>
      <c r="AW19" s="479"/>
      <c r="AX19" s="479"/>
      <c r="AY19" s="480"/>
      <c r="AZ19" s="480"/>
      <c r="BA19" s="420">
        <f t="shared" si="12"/>
        <v>1000</v>
      </c>
      <c r="BB19" s="421">
        <f t="shared" si="1"/>
        <v>0.02</v>
      </c>
      <c r="BC19" s="422"/>
      <c r="BD19" s="423">
        <v>8.1300000000000008</v>
      </c>
      <c r="BE19" s="424">
        <v>22</v>
      </c>
      <c r="BF19" s="425"/>
      <c r="BG19" s="426"/>
      <c r="BH19" s="420"/>
      <c r="BI19" s="422"/>
      <c r="BJ19" s="421"/>
      <c r="BK19" s="427"/>
      <c r="BL19" s="427"/>
      <c r="BM19" s="428"/>
      <c r="BN19" s="422"/>
      <c r="BO19" s="422"/>
      <c r="BP19" s="425"/>
      <c r="BQ19" s="423">
        <v>5.13</v>
      </c>
      <c r="BR19" s="421">
        <f t="shared" si="2"/>
        <v>0.71250000000000002</v>
      </c>
      <c r="BS19" s="409">
        <f t="shared" si="3"/>
        <v>1000</v>
      </c>
      <c r="BT19" s="429">
        <f>BD19</f>
        <v>8.1300000000000008</v>
      </c>
      <c r="BU19" s="430">
        <f>BE19</f>
        <v>22</v>
      </c>
      <c r="BV19" s="430"/>
      <c r="BW19" s="430"/>
      <c r="BX19" s="430"/>
      <c r="BY19" s="430"/>
      <c r="BZ19" s="430"/>
      <c r="CA19" s="431"/>
      <c r="CB19" s="430"/>
      <c r="CC19" s="432"/>
      <c r="CD19" s="411"/>
      <c r="CE19" s="421">
        <f t="shared" si="4"/>
        <v>0</v>
      </c>
      <c r="CF19" s="433"/>
      <c r="CG19" s="434"/>
      <c r="CH19" s="427"/>
      <c r="CI19" s="435"/>
      <c r="CJ19" s="436"/>
      <c r="CK19" s="436"/>
      <c r="CL19" s="423"/>
      <c r="CM19" s="423"/>
      <c r="CN19" s="423"/>
      <c r="CO19" s="432"/>
      <c r="CP19" s="432"/>
      <c r="CQ19" s="437"/>
      <c r="CR19" s="437"/>
      <c r="CS19" s="420"/>
      <c r="CT19" s="433"/>
      <c r="CU19" s="434"/>
      <c r="CV19" s="438"/>
      <c r="CW19" s="439"/>
      <c r="CX19" s="440"/>
      <c r="CY19" s="441"/>
      <c r="CZ19" s="442"/>
      <c r="DA19" s="442"/>
      <c r="DB19" s="442"/>
      <c r="DC19" s="442"/>
      <c r="DD19" s="443"/>
      <c r="DE19" s="440"/>
      <c r="DF19" s="444">
        <v>1000</v>
      </c>
      <c r="DG19" s="445">
        <f t="shared" si="5"/>
        <v>1000</v>
      </c>
      <c r="DH19" s="421">
        <f t="shared" si="6"/>
        <v>0.04</v>
      </c>
      <c r="DI19" s="446">
        <f t="shared" si="7"/>
        <v>160.80000000000001</v>
      </c>
      <c r="DJ19" s="434"/>
      <c r="DK19" s="427"/>
      <c r="DL19" s="446">
        <f t="shared" si="8"/>
        <v>228</v>
      </c>
      <c r="DM19" s="422"/>
      <c r="DN19" s="422"/>
      <c r="DO19" s="423">
        <v>7.93</v>
      </c>
      <c r="DP19" s="423"/>
      <c r="DQ19" s="423"/>
      <c r="DR19" s="432"/>
      <c r="DS19" s="432"/>
      <c r="DT19" s="437"/>
      <c r="DU19" s="437">
        <v>7.0000000000000007E-2</v>
      </c>
      <c r="DV19" s="420"/>
      <c r="DW19" s="446">
        <f t="shared" si="9"/>
        <v>84</v>
      </c>
      <c r="DX19" s="434"/>
      <c r="DY19" s="438"/>
      <c r="DZ19" s="439"/>
      <c r="EA19" s="440"/>
      <c r="EB19" s="441"/>
      <c r="EC19" s="442"/>
      <c r="ED19" s="442"/>
      <c r="EE19" s="442"/>
      <c r="EF19" s="442"/>
      <c r="EG19" s="443"/>
      <c r="EH19" s="440"/>
      <c r="EI19" s="429"/>
      <c r="EJ19" s="447"/>
      <c r="EK19" s="448"/>
      <c r="EL19" s="417"/>
      <c r="EM19" s="431"/>
      <c r="EN19" s="431"/>
      <c r="EO19" s="431"/>
      <c r="EP19" s="431"/>
      <c r="EQ19" s="430"/>
      <c r="ER19" s="448"/>
      <c r="ES19" s="449">
        <f t="shared" si="10"/>
        <v>1056</v>
      </c>
      <c r="ET19" s="450">
        <f t="shared" si="11"/>
        <v>0.02</v>
      </c>
      <c r="EU19" s="451"/>
      <c r="EV19" s="450"/>
      <c r="EW19" s="450"/>
      <c r="EX19" s="431"/>
      <c r="EY19" s="450"/>
      <c r="EZ19" s="431"/>
      <c r="FA19" s="450"/>
      <c r="FB19" s="431"/>
      <c r="FC19" s="452"/>
      <c r="FD19" s="431"/>
      <c r="FE19" s="452"/>
      <c r="FF19" s="430"/>
      <c r="FG19" s="405">
        <v>16800</v>
      </c>
      <c r="FH19" s="443"/>
      <c r="FI19" s="453"/>
      <c r="FJ19" s="454"/>
      <c r="FK19" s="455"/>
      <c r="FL19" s="405"/>
      <c r="FM19" s="455"/>
      <c r="FN19" s="405"/>
      <c r="FO19" s="456"/>
      <c r="FP19" s="449"/>
      <c r="FQ19" s="457"/>
      <c r="FR19" s="458"/>
      <c r="FS19" s="459"/>
      <c r="FT19" s="460"/>
      <c r="FU19" s="440"/>
      <c r="FV19" s="405"/>
      <c r="FW19" s="459"/>
      <c r="FX19" s="405"/>
      <c r="FY19" s="409"/>
      <c r="FZ19" s="409"/>
      <c r="GA19" s="429"/>
      <c r="GB19" s="482"/>
      <c r="GC19" s="483"/>
      <c r="GD19" s="450"/>
      <c r="GE19" s="448"/>
      <c r="GF19" s="461"/>
      <c r="GG19" s="405"/>
      <c r="GH19" s="450"/>
      <c r="GI19" s="405"/>
      <c r="GJ19" s="462"/>
      <c r="GK19" s="463"/>
      <c r="GL19" s="464"/>
      <c r="GM19" s="439"/>
      <c r="GN19" s="405"/>
      <c r="GO19" s="482"/>
      <c r="GP19" s="450"/>
      <c r="GQ19" s="439"/>
      <c r="GR19" s="461"/>
      <c r="GS19" s="406"/>
      <c r="GT19" s="406"/>
      <c r="GU19" s="482"/>
      <c r="GV19" s="450"/>
      <c r="GW19" s="482"/>
      <c r="GX19" s="450"/>
      <c r="GY19" s="462"/>
      <c r="GZ19" s="405"/>
      <c r="HA19" s="438"/>
      <c r="HB19" s="451"/>
      <c r="HC19" s="439"/>
      <c r="HD19" s="443"/>
      <c r="HE19" s="463"/>
      <c r="HF19" s="463"/>
      <c r="HG19" s="443"/>
      <c r="HH19" s="408"/>
      <c r="HI19" s="465"/>
      <c r="HJ19" s="406"/>
      <c r="HK19" s="406"/>
      <c r="HL19" s="442"/>
      <c r="HM19" s="465"/>
      <c r="HN19" s="466"/>
      <c r="HO19" s="407"/>
      <c r="HP19" s="467"/>
      <c r="HQ19" s="468"/>
      <c r="HR19" s="469"/>
      <c r="HS19" s="467"/>
      <c r="HT19" s="470"/>
      <c r="HU19" s="449"/>
      <c r="HV19" s="482"/>
      <c r="HW19" s="450"/>
      <c r="HX19" s="450"/>
      <c r="HY19" s="471"/>
    </row>
    <row r="20" spans="1:233" ht="15" customHeight="1" x14ac:dyDescent="0.15">
      <c r="A20" s="400">
        <v>43502</v>
      </c>
      <c r="B20" s="401"/>
      <c r="C20" s="402"/>
      <c r="D20" s="454"/>
      <c r="E20" s="404"/>
      <c r="F20" s="405"/>
      <c r="G20" s="406"/>
      <c r="H20" s="402"/>
      <c r="I20" s="454"/>
      <c r="J20" s="406"/>
      <c r="K20" s="454"/>
      <c r="L20" s="454"/>
      <c r="M20" s="454"/>
      <c r="N20" s="472"/>
      <c r="O20" s="472"/>
      <c r="P20" s="409"/>
      <c r="Q20" s="409"/>
      <c r="R20" s="409"/>
      <c r="S20" s="409"/>
      <c r="T20" s="416"/>
      <c r="U20" s="411"/>
      <c r="V20" s="409"/>
      <c r="W20" s="416"/>
      <c r="X20" s="412"/>
      <c r="Y20" s="473"/>
      <c r="Z20" s="474"/>
      <c r="AA20" s="475"/>
      <c r="AB20" s="476"/>
      <c r="AC20" s="476"/>
      <c r="AD20" s="474">
        <v>0.1</v>
      </c>
      <c r="AE20" s="477">
        <f t="shared" si="0"/>
        <v>1.388888888888889E-2</v>
      </c>
      <c r="AF20" s="478"/>
      <c r="AG20" s="477"/>
      <c r="AH20" s="478"/>
      <c r="AI20" s="478"/>
      <c r="AJ20" s="473"/>
      <c r="AK20" s="477"/>
      <c r="AL20" s="447"/>
      <c r="AM20" s="479"/>
      <c r="AN20" s="473"/>
      <c r="AO20" s="473"/>
      <c r="AP20" s="479"/>
      <c r="AQ20" s="447"/>
      <c r="AR20" s="473"/>
      <c r="AS20" s="473"/>
      <c r="AT20" s="473"/>
      <c r="AU20" s="447"/>
      <c r="AV20" s="480"/>
      <c r="AW20" s="479"/>
      <c r="AX20" s="479"/>
      <c r="AY20" s="480"/>
      <c r="AZ20" s="480"/>
      <c r="BA20" s="420">
        <f t="shared" si="12"/>
        <v>1000</v>
      </c>
      <c r="BB20" s="421">
        <f t="shared" si="1"/>
        <v>0.02</v>
      </c>
      <c r="BC20" s="422"/>
      <c r="BD20" s="423"/>
      <c r="BE20" s="424"/>
      <c r="BF20" s="425"/>
      <c r="BG20" s="426"/>
      <c r="BH20" s="420"/>
      <c r="BI20" s="422"/>
      <c r="BJ20" s="421"/>
      <c r="BK20" s="427"/>
      <c r="BL20" s="427"/>
      <c r="BM20" s="428"/>
      <c r="BN20" s="422"/>
      <c r="BO20" s="422"/>
      <c r="BP20" s="425"/>
      <c r="BQ20" s="423">
        <v>5</v>
      </c>
      <c r="BR20" s="421">
        <f t="shared" si="2"/>
        <v>0.69444444444444442</v>
      </c>
      <c r="BS20" s="409">
        <f t="shared" si="3"/>
        <v>1000</v>
      </c>
      <c r="BT20" s="429"/>
      <c r="BU20" s="430"/>
      <c r="BV20" s="430"/>
      <c r="BW20" s="430"/>
      <c r="BX20" s="430"/>
      <c r="BY20" s="430"/>
      <c r="BZ20" s="430"/>
      <c r="CA20" s="431"/>
      <c r="CB20" s="430"/>
      <c r="CC20" s="432"/>
      <c r="CD20" s="411"/>
      <c r="CE20" s="421">
        <f t="shared" si="4"/>
        <v>0</v>
      </c>
      <c r="CF20" s="433"/>
      <c r="CG20" s="434"/>
      <c r="CH20" s="427"/>
      <c r="CI20" s="435"/>
      <c r="CJ20" s="436"/>
      <c r="CK20" s="436"/>
      <c r="CL20" s="423"/>
      <c r="CM20" s="423"/>
      <c r="CN20" s="423"/>
      <c r="CO20" s="432"/>
      <c r="CP20" s="432"/>
      <c r="CQ20" s="437"/>
      <c r="CR20" s="437"/>
      <c r="CS20" s="420"/>
      <c r="CT20" s="433"/>
      <c r="CU20" s="434"/>
      <c r="CV20" s="438"/>
      <c r="CW20" s="439"/>
      <c r="CX20" s="440"/>
      <c r="CY20" s="441"/>
      <c r="CZ20" s="442"/>
      <c r="DA20" s="442"/>
      <c r="DB20" s="442"/>
      <c r="DC20" s="442"/>
      <c r="DD20" s="443"/>
      <c r="DE20" s="440"/>
      <c r="DF20" s="444">
        <v>1000</v>
      </c>
      <c r="DG20" s="445">
        <f t="shared" si="5"/>
        <v>1000</v>
      </c>
      <c r="DH20" s="421">
        <f t="shared" si="6"/>
        <v>0.04</v>
      </c>
      <c r="DI20" s="446">
        <f t="shared" si="7"/>
        <v>160.80000000000001</v>
      </c>
      <c r="DJ20" s="434"/>
      <c r="DK20" s="427"/>
      <c r="DL20" s="446">
        <f t="shared" si="8"/>
        <v>228</v>
      </c>
      <c r="DM20" s="422"/>
      <c r="DN20" s="422"/>
      <c r="DO20" s="423"/>
      <c r="DP20" s="423"/>
      <c r="DQ20" s="423"/>
      <c r="DR20" s="432"/>
      <c r="DS20" s="432"/>
      <c r="DT20" s="437"/>
      <c r="DU20" s="437">
        <v>7.0000000000000007E-2</v>
      </c>
      <c r="DV20" s="420"/>
      <c r="DW20" s="446">
        <f t="shared" si="9"/>
        <v>84</v>
      </c>
      <c r="DX20" s="434"/>
      <c r="DY20" s="438"/>
      <c r="DZ20" s="439"/>
      <c r="EA20" s="440"/>
      <c r="EB20" s="441"/>
      <c r="EC20" s="442"/>
      <c r="ED20" s="442"/>
      <c r="EE20" s="442"/>
      <c r="EF20" s="442"/>
      <c r="EG20" s="443"/>
      <c r="EH20" s="440"/>
      <c r="EI20" s="429"/>
      <c r="EJ20" s="447"/>
      <c r="EK20" s="448"/>
      <c r="EL20" s="417"/>
      <c r="EM20" s="431"/>
      <c r="EN20" s="431"/>
      <c r="EO20" s="431"/>
      <c r="EP20" s="431"/>
      <c r="EQ20" s="430"/>
      <c r="ER20" s="448"/>
      <c r="ES20" s="449">
        <f t="shared" si="10"/>
        <v>1056</v>
      </c>
      <c r="ET20" s="450">
        <f t="shared" si="11"/>
        <v>0.02</v>
      </c>
      <c r="EU20" s="451"/>
      <c r="EV20" s="450"/>
      <c r="EW20" s="450"/>
      <c r="EX20" s="431"/>
      <c r="EY20" s="450"/>
      <c r="EZ20" s="431"/>
      <c r="FA20" s="450"/>
      <c r="FB20" s="431"/>
      <c r="FC20" s="452"/>
      <c r="FD20" s="431"/>
      <c r="FE20" s="452"/>
      <c r="FF20" s="430"/>
      <c r="FG20" s="405">
        <v>16800</v>
      </c>
      <c r="FH20" s="443"/>
      <c r="FI20" s="453"/>
      <c r="FJ20" s="454"/>
      <c r="FK20" s="455"/>
      <c r="FL20" s="405"/>
      <c r="FM20" s="455"/>
      <c r="FN20" s="405"/>
      <c r="FO20" s="456"/>
      <c r="FP20" s="449"/>
      <c r="FQ20" s="457"/>
      <c r="FR20" s="458"/>
      <c r="FS20" s="459"/>
      <c r="FT20" s="460"/>
      <c r="FU20" s="440"/>
      <c r="FV20" s="405"/>
      <c r="FW20" s="459"/>
      <c r="FX20" s="405"/>
      <c r="FY20" s="409"/>
      <c r="FZ20" s="409"/>
      <c r="GA20" s="429"/>
      <c r="GB20" s="482"/>
      <c r="GC20" s="483"/>
      <c r="GD20" s="450"/>
      <c r="GE20" s="448"/>
      <c r="GF20" s="461"/>
      <c r="GG20" s="405"/>
      <c r="GH20" s="450"/>
      <c r="GI20" s="405"/>
      <c r="GJ20" s="462"/>
      <c r="GK20" s="463"/>
      <c r="GL20" s="464"/>
      <c r="GM20" s="439"/>
      <c r="GN20" s="405"/>
      <c r="GO20" s="482"/>
      <c r="GP20" s="450"/>
      <c r="GQ20" s="439"/>
      <c r="GR20" s="461"/>
      <c r="GS20" s="406"/>
      <c r="GT20" s="406"/>
      <c r="GU20" s="482"/>
      <c r="GV20" s="450"/>
      <c r="GW20" s="482"/>
      <c r="GX20" s="450"/>
      <c r="GY20" s="462"/>
      <c r="GZ20" s="405"/>
      <c r="HA20" s="438"/>
      <c r="HB20" s="451"/>
      <c r="HC20" s="439"/>
      <c r="HD20" s="443"/>
      <c r="HE20" s="463"/>
      <c r="HF20" s="463"/>
      <c r="HG20" s="443"/>
      <c r="HH20" s="408"/>
      <c r="HI20" s="465"/>
      <c r="HJ20" s="406"/>
      <c r="HK20" s="406"/>
      <c r="HL20" s="442"/>
      <c r="HM20" s="465"/>
      <c r="HN20" s="466"/>
      <c r="HO20" s="407"/>
      <c r="HP20" s="467"/>
      <c r="HQ20" s="468"/>
      <c r="HR20" s="469"/>
      <c r="HS20" s="467"/>
      <c r="HT20" s="470"/>
      <c r="HU20" s="449"/>
      <c r="HV20" s="482"/>
      <c r="HW20" s="450"/>
      <c r="HX20" s="450"/>
      <c r="HY20" s="471"/>
    </row>
    <row r="21" spans="1:233" ht="15" customHeight="1" x14ac:dyDescent="0.15">
      <c r="A21" s="484">
        <v>43503</v>
      </c>
      <c r="B21" s="401"/>
      <c r="C21" s="402"/>
      <c r="D21" s="454"/>
      <c r="E21" s="404"/>
      <c r="F21" s="405"/>
      <c r="G21" s="406"/>
      <c r="H21" s="402"/>
      <c r="I21" s="454"/>
      <c r="J21" s="406"/>
      <c r="K21" s="454"/>
      <c r="L21" s="454"/>
      <c r="M21" s="454"/>
      <c r="N21" s="472"/>
      <c r="O21" s="472"/>
      <c r="P21" s="409"/>
      <c r="Q21" s="409"/>
      <c r="R21" s="409"/>
      <c r="S21" s="409"/>
      <c r="T21" s="416"/>
      <c r="U21" s="411"/>
      <c r="V21" s="409"/>
      <c r="W21" s="416"/>
      <c r="X21" s="412"/>
      <c r="Y21" s="473"/>
      <c r="Z21" s="474"/>
      <c r="AA21" s="475"/>
      <c r="AB21" s="476"/>
      <c r="AC21" s="476"/>
      <c r="AD21" s="474">
        <v>0.13</v>
      </c>
      <c r="AE21" s="477">
        <f t="shared" si="0"/>
        <v>1.8055555555555557E-2</v>
      </c>
      <c r="AF21" s="478"/>
      <c r="AG21" s="477"/>
      <c r="AH21" s="478"/>
      <c r="AI21" s="478"/>
      <c r="AJ21" s="473"/>
      <c r="AK21" s="477"/>
      <c r="AL21" s="447"/>
      <c r="AM21" s="479"/>
      <c r="AN21" s="473"/>
      <c r="AO21" s="473"/>
      <c r="AP21" s="479"/>
      <c r="AQ21" s="447"/>
      <c r="AR21" s="473"/>
      <c r="AS21" s="473"/>
      <c r="AT21" s="473"/>
      <c r="AU21" s="447"/>
      <c r="AV21" s="480"/>
      <c r="AW21" s="479"/>
      <c r="AX21" s="479"/>
      <c r="AY21" s="480"/>
      <c r="AZ21" s="480"/>
      <c r="BA21" s="420">
        <f t="shared" si="12"/>
        <v>1000</v>
      </c>
      <c r="BB21" s="421">
        <f t="shared" si="1"/>
        <v>0.02</v>
      </c>
      <c r="BC21" s="422"/>
      <c r="BD21" s="423"/>
      <c r="BE21" s="424"/>
      <c r="BF21" s="425"/>
      <c r="BG21" s="426"/>
      <c r="BH21" s="420"/>
      <c r="BI21" s="422"/>
      <c r="BJ21" s="421"/>
      <c r="BK21" s="427"/>
      <c r="BL21" s="427"/>
      <c r="BM21" s="428"/>
      <c r="BN21" s="422"/>
      <c r="BO21" s="422"/>
      <c r="BP21" s="425"/>
      <c r="BQ21" s="423">
        <v>5.18</v>
      </c>
      <c r="BR21" s="421">
        <f t="shared" si="2"/>
        <v>0.71944444444444444</v>
      </c>
      <c r="BS21" s="409">
        <f t="shared" si="3"/>
        <v>1000</v>
      </c>
      <c r="BT21" s="429"/>
      <c r="BU21" s="430"/>
      <c r="BV21" s="430"/>
      <c r="BW21" s="430"/>
      <c r="BX21" s="430"/>
      <c r="BY21" s="430"/>
      <c r="BZ21" s="430"/>
      <c r="CA21" s="431"/>
      <c r="CB21" s="430"/>
      <c r="CC21" s="432"/>
      <c r="CD21" s="411"/>
      <c r="CE21" s="421">
        <f t="shared" si="4"/>
        <v>0</v>
      </c>
      <c r="CF21" s="433"/>
      <c r="CG21" s="434"/>
      <c r="CH21" s="427"/>
      <c r="CI21" s="435"/>
      <c r="CJ21" s="436"/>
      <c r="CK21" s="436"/>
      <c r="CL21" s="423"/>
      <c r="CM21" s="423"/>
      <c r="CN21" s="423"/>
      <c r="CO21" s="432"/>
      <c r="CP21" s="432"/>
      <c r="CQ21" s="437"/>
      <c r="CR21" s="437"/>
      <c r="CS21" s="420"/>
      <c r="CT21" s="433"/>
      <c r="CU21" s="434"/>
      <c r="CV21" s="438"/>
      <c r="CW21" s="439"/>
      <c r="CX21" s="440"/>
      <c r="CY21" s="441"/>
      <c r="CZ21" s="442"/>
      <c r="DA21" s="442"/>
      <c r="DB21" s="442"/>
      <c r="DC21" s="442"/>
      <c r="DD21" s="443"/>
      <c r="DE21" s="440"/>
      <c r="DF21" s="444">
        <v>1000</v>
      </c>
      <c r="DG21" s="445">
        <f t="shared" si="5"/>
        <v>1000</v>
      </c>
      <c r="DH21" s="421">
        <f t="shared" si="6"/>
        <v>0.04</v>
      </c>
      <c r="DI21" s="446">
        <f t="shared" si="7"/>
        <v>160.80000000000001</v>
      </c>
      <c r="DJ21" s="434"/>
      <c r="DK21" s="427"/>
      <c r="DL21" s="446">
        <f t="shared" si="8"/>
        <v>228</v>
      </c>
      <c r="DM21" s="422"/>
      <c r="DN21" s="422"/>
      <c r="DO21" s="423"/>
      <c r="DP21" s="423"/>
      <c r="DQ21" s="423"/>
      <c r="DR21" s="432"/>
      <c r="DS21" s="432"/>
      <c r="DT21" s="437"/>
      <c r="DU21" s="437">
        <v>0.06</v>
      </c>
      <c r="DV21" s="420"/>
      <c r="DW21" s="446">
        <f t="shared" si="9"/>
        <v>84</v>
      </c>
      <c r="DX21" s="434"/>
      <c r="DY21" s="438"/>
      <c r="DZ21" s="439"/>
      <c r="EA21" s="440"/>
      <c r="EB21" s="441"/>
      <c r="EC21" s="442"/>
      <c r="ED21" s="442"/>
      <c r="EE21" s="442"/>
      <c r="EF21" s="442"/>
      <c r="EG21" s="443"/>
      <c r="EH21" s="440"/>
      <c r="EI21" s="429"/>
      <c r="EJ21" s="447"/>
      <c r="EK21" s="448"/>
      <c r="EL21" s="417"/>
      <c r="EM21" s="431"/>
      <c r="EN21" s="431"/>
      <c r="EO21" s="431"/>
      <c r="EP21" s="431"/>
      <c r="EQ21" s="430"/>
      <c r="ER21" s="448"/>
      <c r="ES21" s="449">
        <f t="shared" si="10"/>
        <v>1056</v>
      </c>
      <c r="ET21" s="450">
        <f t="shared" si="11"/>
        <v>0.02</v>
      </c>
      <c r="EU21" s="451"/>
      <c r="EV21" s="450"/>
      <c r="EW21" s="450"/>
      <c r="EX21" s="431"/>
      <c r="EY21" s="450"/>
      <c r="EZ21" s="431"/>
      <c r="FA21" s="450"/>
      <c r="FB21" s="431"/>
      <c r="FC21" s="452"/>
      <c r="FD21" s="431"/>
      <c r="FE21" s="452"/>
      <c r="FF21" s="430"/>
      <c r="FG21" s="405">
        <v>16800</v>
      </c>
      <c r="FH21" s="443"/>
      <c r="FI21" s="453"/>
      <c r="FJ21" s="454"/>
      <c r="FK21" s="455"/>
      <c r="FL21" s="405"/>
      <c r="FM21" s="455"/>
      <c r="FN21" s="405"/>
      <c r="FO21" s="456"/>
      <c r="FP21" s="449"/>
      <c r="FQ21" s="457"/>
      <c r="FR21" s="458"/>
      <c r="FS21" s="459"/>
      <c r="FT21" s="460"/>
      <c r="FU21" s="440"/>
      <c r="FV21" s="405"/>
      <c r="FW21" s="459"/>
      <c r="FX21" s="405"/>
      <c r="FY21" s="409"/>
      <c r="FZ21" s="409"/>
      <c r="GA21" s="429"/>
      <c r="GB21" s="482"/>
      <c r="GC21" s="483"/>
      <c r="GD21" s="450"/>
      <c r="GE21" s="448"/>
      <c r="GF21" s="461"/>
      <c r="GG21" s="405"/>
      <c r="GH21" s="450"/>
      <c r="GI21" s="405"/>
      <c r="GJ21" s="462"/>
      <c r="GK21" s="463"/>
      <c r="GL21" s="464"/>
      <c r="GM21" s="439"/>
      <c r="GN21" s="405"/>
      <c r="GO21" s="482"/>
      <c r="GP21" s="450"/>
      <c r="GQ21" s="439"/>
      <c r="GR21" s="461"/>
      <c r="GS21" s="406"/>
      <c r="GT21" s="406"/>
      <c r="GU21" s="482"/>
      <c r="GV21" s="450"/>
      <c r="GW21" s="482"/>
      <c r="GX21" s="450"/>
      <c r="GY21" s="462"/>
      <c r="GZ21" s="405"/>
      <c r="HA21" s="438"/>
      <c r="HB21" s="451"/>
      <c r="HC21" s="439"/>
      <c r="HD21" s="443"/>
      <c r="HE21" s="463"/>
      <c r="HF21" s="463"/>
      <c r="HG21" s="443"/>
      <c r="HH21" s="408"/>
      <c r="HI21" s="465"/>
      <c r="HJ21" s="406"/>
      <c r="HK21" s="406"/>
      <c r="HL21" s="442"/>
      <c r="HM21" s="465"/>
      <c r="HN21" s="466"/>
      <c r="HO21" s="407"/>
      <c r="HP21" s="467"/>
      <c r="HQ21" s="468"/>
      <c r="HR21" s="469"/>
      <c r="HS21" s="467"/>
      <c r="HT21" s="470"/>
      <c r="HU21" s="449"/>
      <c r="HV21" s="482"/>
      <c r="HW21" s="450"/>
      <c r="HX21" s="450"/>
      <c r="HY21" s="471"/>
    </row>
    <row r="22" spans="1:233" ht="15" customHeight="1" x14ac:dyDescent="0.15">
      <c r="A22" s="400">
        <v>43504</v>
      </c>
      <c r="B22" s="401"/>
      <c r="C22" s="402"/>
      <c r="D22" s="454"/>
      <c r="E22" s="404"/>
      <c r="F22" s="405"/>
      <c r="G22" s="406"/>
      <c r="H22" s="402"/>
      <c r="I22" s="454"/>
      <c r="J22" s="406"/>
      <c r="K22" s="454"/>
      <c r="L22" s="454"/>
      <c r="M22" s="454"/>
      <c r="N22" s="472"/>
      <c r="O22" s="472"/>
      <c r="P22" s="409"/>
      <c r="Q22" s="409"/>
      <c r="R22" s="409"/>
      <c r="S22" s="409"/>
      <c r="T22" s="416"/>
      <c r="U22" s="411"/>
      <c r="V22" s="409"/>
      <c r="W22" s="416"/>
      <c r="X22" s="412"/>
      <c r="Y22" s="473"/>
      <c r="Z22" s="474"/>
      <c r="AA22" s="475"/>
      <c r="AB22" s="476"/>
      <c r="AC22" s="476"/>
      <c r="AD22" s="474">
        <v>0.18</v>
      </c>
      <c r="AE22" s="477">
        <f t="shared" si="0"/>
        <v>2.4999999999999998E-2</v>
      </c>
      <c r="AF22" s="478"/>
      <c r="AG22" s="477"/>
      <c r="AH22" s="478"/>
      <c r="AI22" s="478"/>
      <c r="AJ22" s="473"/>
      <c r="AK22" s="477"/>
      <c r="AL22" s="447"/>
      <c r="AM22" s="479"/>
      <c r="AN22" s="473"/>
      <c r="AO22" s="473"/>
      <c r="AP22" s="479"/>
      <c r="AQ22" s="447"/>
      <c r="AR22" s="473"/>
      <c r="AS22" s="473"/>
      <c r="AT22" s="473"/>
      <c r="AU22" s="447"/>
      <c r="AV22" s="480"/>
      <c r="AW22" s="479"/>
      <c r="AX22" s="479"/>
      <c r="AY22" s="480"/>
      <c r="AZ22" s="480"/>
      <c r="BA22" s="420">
        <f t="shared" si="12"/>
        <v>1000</v>
      </c>
      <c r="BB22" s="421">
        <f t="shared" si="1"/>
        <v>0.02</v>
      </c>
      <c r="BC22" s="422"/>
      <c r="BD22" s="423"/>
      <c r="BE22" s="424"/>
      <c r="BF22" s="425"/>
      <c r="BG22" s="426"/>
      <c r="BH22" s="420"/>
      <c r="BI22" s="422"/>
      <c r="BJ22" s="421"/>
      <c r="BK22" s="427"/>
      <c r="BL22" s="427"/>
      <c r="BM22" s="428"/>
      <c r="BN22" s="422"/>
      <c r="BO22" s="422"/>
      <c r="BP22" s="425"/>
      <c r="BQ22" s="423">
        <v>5.25</v>
      </c>
      <c r="BR22" s="421">
        <f t="shared" si="2"/>
        <v>0.72916666666666663</v>
      </c>
      <c r="BS22" s="409">
        <f t="shared" si="3"/>
        <v>1000</v>
      </c>
      <c r="BT22" s="429"/>
      <c r="BU22" s="430"/>
      <c r="BV22" s="430"/>
      <c r="BW22" s="430"/>
      <c r="BX22" s="430"/>
      <c r="BY22" s="430"/>
      <c r="BZ22" s="430"/>
      <c r="CA22" s="431"/>
      <c r="CB22" s="430"/>
      <c r="CC22" s="432"/>
      <c r="CD22" s="411"/>
      <c r="CE22" s="421">
        <f t="shared" si="4"/>
        <v>0</v>
      </c>
      <c r="CF22" s="433"/>
      <c r="CG22" s="434"/>
      <c r="CH22" s="427"/>
      <c r="CI22" s="435"/>
      <c r="CJ22" s="436"/>
      <c r="CK22" s="436"/>
      <c r="CL22" s="423"/>
      <c r="CM22" s="423"/>
      <c r="CN22" s="423"/>
      <c r="CO22" s="432"/>
      <c r="CP22" s="432"/>
      <c r="CQ22" s="437"/>
      <c r="CR22" s="437"/>
      <c r="CS22" s="481"/>
      <c r="CT22" s="433"/>
      <c r="CU22" s="434"/>
      <c r="CV22" s="438"/>
      <c r="CW22" s="439"/>
      <c r="CX22" s="440"/>
      <c r="CY22" s="441"/>
      <c r="CZ22" s="442"/>
      <c r="DA22" s="442"/>
      <c r="DB22" s="442"/>
      <c r="DC22" s="442"/>
      <c r="DD22" s="443"/>
      <c r="DE22" s="440"/>
      <c r="DF22" s="444">
        <v>1000</v>
      </c>
      <c r="DG22" s="445">
        <f t="shared" si="5"/>
        <v>1000</v>
      </c>
      <c r="DH22" s="421">
        <f t="shared" si="6"/>
        <v>0.04</v>
      </c>
      <c r="DI22" s="446">
        <f t="shared" si="7"/>
        <v>160.80000000000001</v>
      </c>
      <c r="DJ22" s="434"/>
      <c r="DK22" s="427"/>
      <c r="DL22" s="446">
        <f t="shared" si="8"/>
        <v>228</v>
      </c>
      <c r="DM22" s="422"/>
      <c r="DN22" s="422"/>
      <c r="DO22" s="423"/>
      <c r="DP22" s="423"/>
      <c r="DQ22" s="423"/>
      <c r="DR22" s="432"/>
      <c r="DS22" s="432"/>
      <c r="DT22" s="437"/>
      <c r="DU22" s="437">
        <v>7.0000000000000007E-2</v>
      </c>
      <c r="DV22" s="481"/>
      <c r="DW22" s="446">
        <f t="shared" si="9"/>
        <v>84</v>
      </c>
      <c r="DX22" s="434"/>
      <c r="DY22" s="438"/>
      <c r="DZ22" s="439"/>
      <c r="EA22" s="440"/>
      <c r="EB22" s="441"/>
      <c r="EC22" s="442"/>
      <c r="ED22" s="442"/>
      <c r="EE22" s="442"/>
      <c r="EF22" s="442"/>
      <c r="EG22" s="443"/>
      <c r="EH22" s="440"/>
      <c r="EI22" s="429"/>
      <c r="EJ22" s="447"/>
      <c r="EK22" s="448"/>
      <c r="EL22" s="417"/>
      <c r="EM22" s="431"/>
      <c r="EN22" s="431"/>
      <c r="EO22" s="431"/>
      <c r="EP22" s="431"/>
      <c r="EQ22" s="430"/>
      <c r="ER22" s="448"/>
      <c r="ES22" s="449">
        <f t="shared" si="10"/>
        <v>1056</v>
      </c>
      <c r="ET22" s="450">
        <f t="shared" si="11"/>
        <v>0.02</v>
      </c>
      <c r="EU22" s="451"/>
      <c r="EV22" s="450"/>
      <c r="EW22" s="450"/>
      <c r="EX22" s="431"/>
      <c r="EY22" s="450"/>
      <c r="EZ22" s="431"/>
      <c r="FA22" s="450"/>
      <c r="FB22" s="431"/>
      <c r="FC22" s="452"/>
      <c r="FD22" s="431"/>
      <c r="FE22" s="452"/>
      <c r="FF22" s="430"/>
      <c r="FG22" s="405">
        <v>16800</v>
      </c>
      <c r="FH22" s="443"/>
      <c r="FI22" s="453"/>
      <c r="FJ22" s="454"/>
      <c r="FK22" s="455"/>
      <c r="FL22" s="405"/>
      <c r="FM22" s="455"/>
      <c r="FN22" s="405"/>
      <c r="FO22" s="456"/>
      <c r="FP22" s="449"/>
      <c r="FQ22" s="457"/>
      <c r="FR22" s="458"/>
      <c r="FS22" s="459"/>
      <c r="FT22" s="460"/>
      <c r="FU22" s="440"/>
      <c r="FV22" s="405"/>
      <c r="FW22" s="459"/>
      <c r="FX22" s="405"/>
      <c r="FY22" s="409"/>
      <c r="FZ22" s="409"/>
      <c r="GA22" s="429"/>
      <c r="GB22" s="482"/>
      <c r="GC22" s="483"/>
      <c r="GD22" s="450"/>
      <c r="GE22" s="448"/>
      <c r="GF22" s="461"/>
      <c r="GG22" s="405"/>
      <c r="GH22" s="450"/>
      <c r="GI22" s="405"/>
      <c r="GJ22" s="462"/>
      <c r="GK22" s="463"/>
      <c r="GL22" s="464"/>
      <c r="GM22" s="439"/>
      <c r="GN22" s="405"/>
      <c r="GO22" s="482"/>
      <c r="GP22" s="450"/>
      <c r="GQ22" s="439"/>
      <c r="GR22" s="461"/>
      <c r="GS22" s="406"/>
      <c r="GT22" s="406"/>
      <c r="GU22" s="482"/>
      <c r="GV22" s="450"/>
      <c r="GW22" s="482"/>
      <c r="GX22" s="450"/>
      <c r="GY22" s="462"/>
      <c r="GZ22" s="405"/>
      <c r="HA22" s="438"/>
      <c r="HB22" s="451"/>
      <c r="HC22" s="439"/>
      <c r="HD22" s="443"/>
      <c r="HE22" s="463"/>
      <c r="HF22" s="463"/>
      <c r="HG22" s="443"/>
      <c r="HH22" s="408"/>
      <c r="HI22" s="465"/>
      <c r="HJ22" s="406"/>
      <c r="HK22" s="406"/>
      <c r="HL22" s="442"/>
      <c r="HM22" s="465"/>
      <c r="HN22" s="466"/>
      <c r="HO22" s="407"/>
      <c r="HP22" s="467"/>
      <c r="HQ22" s="468"/>
      <c r="HR22" s="469"/>
      <c r="HS22" s="467"/>
      <c r="HT22" s="470"/>
      <c r="HU22" s="449"/>
      <c r="HV22" s="482"/>
      <c r="HW22" s="450"/>
      <c r="HX22" s="450"/>
      <c r="HY22" s="471"/>
    </row>
    <row r="23" spans="1:233" x14ac:dyDescent="0.15">
      <c r="A23" s="400">
        <v>43505</v>
      </c>
      <c r="B23" s="401"/>
      <c r="C23" s="402"/>
      <c r="D23" s="454"/>
      <c r="E23" s="404"/>
      <c r="F23" s="405"/>
      <c r="G23" s="406"/>
      <c r="H23" s="402"/>
      <c r="I23" s="454"/>
      <c r="J23" s="406"/>
      <c r="K23" s="454"/>
      <c r="L23" s="454"/>
      <c r="M23" s="454"/>
      <c r="N23" s="472"/>
      <c r="O23" s="472"/>
      <c r="P23" s="409"/>
      <c r="Q23" s="409"/>
      <c r="R23" s="409"/>
      <c r="S23" s="409"/>
      <c r="T23" s="416"/>
      <c r="U23" s="411"/>
      <c r="V23" s="409"/>
      <c r="W23" s="416"/>
      <c r="X23" s="412"/>
      <c r="Y23" s="473"/>
      <c r="Z23" s="474"/>
      <c r="AA23" s="475"/>
      <c r="AB23" s="476"/>
      <c r="AC23" s="476"/>
      <c r="AD23" s="474">
        <v>0.17</v>
      </c>
      <c r="AE23" s="477">
        <f t="shared" si="0"/>
        <v>2.361111111111111E-2</v>
      </c>
      <c r="AF23" s="478"/>
      <c r="AG23" s="477"/>
      <c r="AH23" s="478"/>
      <c r="AI23" s="478"/>
      <c r="AJ23" s="473"/>
      <c r="AK23" s="477"/>
      <c r="AL23" s="447"/>
      <c r="AM23" s="479"/>
      <c r="AN23" s="473"/>
      <c r="AO23" s="473"/>
      <c r="AP23" s="479"/>
      <c r="AQ23" s="447"/>
      <c r="AR23" s="473"/>
      <c r="AS23" s="473"/>
      <c r="AT23" s="473"/>
      <c r="AU23" s="447"/>
      <c r="AV23" s="480"/>
      <c r="AW23" s="479"/>
      <c r="AX23" s="479"/>
      <c r="AY23" s="480"/>
      <c r="AZ23" s="480"/>
      <c r="BA23" s="420">
        <f t="shared" si="12"/>
        <v>1000</v>
      </c>
      <c r="BB23" s="421">
        <f t="shared" si="1"/>
        <v>0.02</v>
      </c>
      <c r="BC23" s="422"/>
      <c r="BD23" s="423">
        <v>8.1300000000000008</v>
      </c>
      <c r="BE23" s="424">
        <v>17</v>
      </c>
      <c r="BF23" s="425"/>
      <c r="BG23" s="426"/>
      <c r="BH23" s="420"/>
      <c r="BI23" s="422"/>
      <c r="BJ23" s="421"/>
      <c r="BK23" s="427"/>
      <c r="BL23" s="427"/>
      <c r="BM23" s="428"/>
      <c r="BN23" s="422"/>
      <c r="BO23" s="422"/>
      <c r="BP23" s="425"/>
      <c r="BQ23" s="423">
        <v>5.22</v>
      </c>
      <c r="BR23" s="421">
        <f t="shared" si="2"/>
        <v>0.72499999999999998</v>
      </c>
      <c r="BS23" s="409">
        <f t="shared" si="3"/>
        <v>1000</v>
      </c>
      <c r="BT23" s="429">
        <f>BD23</f>
        <v>8.1300000000000008</v>
      </c>
      <c r="BU23" s="430">
        <f>BE23</f>
        <v>17</v>
      </c>
      <c r="BV23" s="430"/>
      <c r="BW23" s="430"/>
      <c r="BX23" s="430"/>
      <c r="BY23" s="430"/>
      <c r="BZ23" s="430"/>
      <c r="CA23" s="431"/>
      <c r="CB23" s="430"/>
      <c r="CC23" s="432"/>
      <c r="CD23" s="411"/>
      <c r="CE23" s="421">
        <f t="shared" si="4"/>
        <v>0</v>
      </c>
      <c r="CF23" s="433"/>
      <c r="CG23" s="434"/>
      <c r="CH23" s="427"/>
      <c r="CI23" s="435"/>
      <c r="CJ23" s="436"/>
      <c r="CK23" s="436"/>
      <c r="CL23" s="423"/>
      <c r="CM23" s="423"/>
      <c r="CN23" s="423"/>
      <c r="CO23" s="432"/>
      <c r="CP23" s="432"/>
      <c r="CQ23" s="437"/>
      <c r="CR23" s="437"/>
      <c r="CS23" s="481"/>
      <c r="CT23" s="433"/>
      <c r="CU23" s="434"/>
      <c r="CV23" s="438"/>
      <c r="CW23" s="439"/>
      <c r="CX23" s="440"/>
      <c r="CY23" s="441"/>
      <c r="CZ23" s="442"/>
      <c r="DA23" s="442"/>
      <c r="DB23" s="442"/>
      <c r="DC23" s="442"/>
      <c r="DD23" s="443"/>
      <c r="DE23" s="440"/>
      <c r="DF23" s="444">
        <v>1000</v>
      </c>
      <c r="DG23" s="445">
        <f t="shared" si="5"/>
        <v>1000</v>
      </c>
      <c r="DH23" s="421">
        <f t="shared" si="6"/>
        <v>0.04</v>
      </c>
      <c r="DI23" s="446">
        <f t="shared" si="7"/>
        <v>160.80000000000001</v>
      </c>
      <c r="DJ23" s="434"/>
      <c r="DK23" s="427"/>
      <c r="DL23" s="446">
        <f t="shared" si="8"/>
        <v>228</v>
      </c>
      <c r="DM23" s="422"/>
      <c r="DN23" s="422"/>
      <c r="DO23" s="423">
        <v>8.01</v>
      </c>
      <c r="DP23" s="423"/>
      <c r="DQ23" s="423"/>
      <c r="DR23" s="432"/>
      <c r="DS23" s="432"/>
      <c r="DT23" s="437"/>
      <c r="DU23" s="437">
        <v>0.06</v>
      </c>
      <c r="DV23" s="481"/>
      <c r="DW23" s="446">
        <f t="shared" si="9"/>
        <v>84</v>
      </c>
      <c r="DX23" s="434"/>
      <c r="DY23" s="438"/>
      <c r="DZ23" s="439"/>
      <c r="EA23" s="440"/>
      <c r="EB23" s="441"/>
      <c r="EC23" s="442"/>
      <c r="ED23" s="442"/>
      <c r="EE23" s="442"/>
      <c r="EF23" s="442"/>
      <c r="EG23" s="443"/>
      <c r="EH23" s="440"/>
      <c r="EI23" s="429"/>
      <c r="EJ23" s="447"/>
      <c r="EK23" s="448"/>
      <c r="EL23" s="417"/>
      <c r="EM23" s="431"/>
      <c r="EN23" s="431"/>
      <c r="EO23" s="431"/>
      <c r="EP23" s="431"/>
      <c r="EQ23" s="430"/>
      <c r="ER23" s="448"/>
      <c r="ES23" s="449">
        <f t="shared" si="10"/>
        <v>1056</v>
      </c>
      <c r="ET23" s="450">
        <f t="shared" si="11"/>
        <v>0.02</v>
      </c>
      <c r="EU23" s="451"/>
      <c r="EV23" s="450"/>
      <c r="EW23" s="450"/>
      <c r="EX23" s="431"/>
      <c r="EY23" s="450"/>
      <c r="EZ23" s="431"/>
      <c r="FA23" s="450"/>
      <c r="FB23" s="431"/>
      <c r="FC23" s="452"/>
      <c r="FD23" s="431"/>
      <c r="FE23" s="452"/>
      <c r="FF23" s="430"/>
      <c r="FG23" s="405">
        <v>16800</v>
      </c>
      <c r="FH23" s="443"/>
      <c r="FI23" s="453"/>
      <c r="FJ23" s="454"/>
      <c r="FK23" s="455"/>
      <c r="FL23" s="405"/>
      <c r="FM23" s="455"/>
      <c r="FN23" s="405"/>
      <c r="FO23" s="456"/>
      <c r="FP23" s="449"/>
      <c r="FQ23" s="457"/>
      <c r="FR23" s="458"/>
      <c r="FS23" s="459"/>
      <c r="FT23" s="460"/>
      <c r="FU23" s="440"/>
      <c r="FV23" s="405"/>
      <c r="FW23" s="459"/>
      <c r="FX23" s="405"/>
      <c r="FY23" s="409"/>
      <c r="FZ23" s="409"/>
      <c r="GA23" s="429"/>
      <c r="GB23" s="482"/>
      <c r="GC23" s="483"/>
      <c r="GD23" s="450"/>
      <c r="GE23" s="448"/>
      <c r="GF23" s="461"/>
      <c r="GG23" s="405"/>
      <c r="GH23" s="450"/>
      <c r="GI23" s="405"/>
      <c r="GJ23" s="462"/>
      <c r="GK23" s="463"/>
      <c r="GL23" s="464"/>
      <c r="GM23" s="439"/>
      <c r="GN23" s="405"/>
      <c r="GO23" s="482"/>
      <c r="GP23" s="450"/>
      <c r="GQ23" s="439"/>
      <c r="GR23" s="461"/>
      <c r="GS23" s="406"/>
      <c r="GT23" s="406"/>
      <c r="GU23" s="482"/>
      <c r="GV23" s="450"/>
      <c r="GW23" s="482"/>
      <c r="GX23" s="450"/>
      <c r="GY23" s="462"/>
      <c r="GZ23" s="405"/>
      <c r="HA23" s="438"/>
      <c r="HB23" s="451"/>
      <c r="HC23" s="439"/>
      <c r="HD23" s="443"/>
      <c r="HE23" s="463"/>
      <c r="HF23" s="463"/>
      <c r="HG23" s="443"/>
      <c r="HH23" s="408"/>
      <c r="HI23" s="465"/>
      <c r="HJ23" s="406"/>
      <c r="HK23" s="406"/>
      <c r="HL23" s="442"/>
      <c r="HM23" s="465"/>
      <c r="HN23" s="466"/>
      <c r="HO23" s="407"/>
      <c r="HP23" s="467"/>
      <c r="HQ23" s="468"/>
      <c r="HR23" s="469"/>
      <c r="HS23" s="467"/>
      <c r="HT23" s="470"/>
      <c r="HU23" s="449"/>
      <c r="HV23" s="482"/>
      <c r="HW23" s="450"/>
      <c r="HX23" s="450"/>
      <c r="HY23" s="471"/>
    </row>
    <row r="24" spans="1:233" x14ac:dyDescent="0.15">
      <c r="A24" s="485">
        <v>43506</v>
      </c>
      <c r="B24" s="486"/>
      <c r="C24" s="487"/>
      <c r="D24" s="488"/>
      <c r="E24" s="489"/>
      <c r="F24" s="490"/>
      <c r="G24" s="490"/>
      <c r="H24" s="487"/>
      <c r="I24" s="490"/>
      <c r="J24" s="490"/>
      <c r="K24" s="491"/>
      <c r="L24" s="491"/>
      <c r="M24" s="491"/>
      <c r="N24" s="492"/>
      <c r="O24" s="492"/>
      <c r="P24" s="409"/>
      <c r="Q24" s="409"/>
      <c r="R24" s="409"/>
      <c r="S24" s="409"/>
      <c r="T24" s="410"/>
      <c r="U24" s="411"/>
      <c r="V24" s="409"/>
      <c r="W24" s="409"/>
      <c r="X24" s="412"/>
      <c r="Y24" s="473"/>
      <c r="Z24" s="474"/>
      <c r="AA24" s="475"/>
      <c r="AB24" s="476"/>
      <c r="AC24" s="476"/>
      <c r="AD24" s="474">
        <v>0.17</v>
      </c>
      <c r="AE24" s="477">
        <f t="shared" si="0"/>
        <v>2.361111111111111E-2</v>
      </c>
      <c r="AF24" s="478"/>
      <c r="AG24" s="477"/>
      <c r="AH24" s="478"/>
      <c r="AI24" s="478"/>
      <c r="AJ24" s="473"/>
      <c r="AK24" s="477"/>
      <c r="AL24" s="447"/>
      <c r="AM24" s="479"/>
      <c r="AN24" s="473"/>
      <c r="AO24" s="473"/>
      <c r="AP24" s="479"/>
      <c r="AQ24" s="447"/>
      <c r="AR24" s="473"/>
      <c r="AS24" s="473"/>
      <c r="AT24" s="473"/>
      <c r="AU24" s="447"/>
      <c r="AV24" s="480"/>
      <c r="AW24" s="479"/>
      <c r="AX24" s="479"/>
      <c r="AY24" s="480"/>
      <c r="AZ24" s="480"/>
      <c r="BA24" s="420">
        <f t="shared" si="12"/>
        <v>1000</v>
      </c>
      <c r="BB24" s="421">
        <f t="shared" si="1"/>
        <v>0.02</v>
      </c>
      <c r="BC24" s="422"/>
      <c r="BD24" s="423"/>
      <c r="BE24" s="424"/>
      <c r="BF24" s="425"/>
      <c r="BG24" s="426"/>
      <c r="BH24" s="420"/>
      <c r="BI24" s="422"/>
      <c r="BJ24" s="421"/>
      <c r="BK24" s="427"/>
      <c r="BL24" s="427"/>
      <c r="BM24" s="428"/>
      <c r="BN24" s="422"/>
      <c r="BO24" s="425"/>
      <c r="BP24" s="425"/>
      <c r="BQ24" s="423">
        <v>5.3</v>
      </c>
      <c r="BR24" s="421">
        <f t="shared" si="2"/>
        <v>0.73611111111111105</v>
      </c>
      <c r="BS24" s="409">
        <f t="shared" si="3"/>
        <v>1000</v>
      </c>
      <c r="BT24" s="429"/>
      <c r="BU24" s="430"/>
      <c r="BV24" s="430"/>
      <c r="BW24" s="430"/>
      <c r="BX24" s="430"/>
      <c r="BY24" s="430"/>
      <c r="BZ24" s="430"/>
      <c r="CA24" s="431"/>
      <c r="CB24" s="430"/>
      <c r="CC24" s="432"/>
      <c r="CD24" s="411"/>
      <c r="CE24" s="421">
        <f t="shared" si="4"/>
        <v>0</v>
      </c>
      <c r="CF24" s="433"/>
      <c r="CG24" s="434"/>
      <c r="CH24" s="427"/>
      <c r="CI24" s="435"/>
      <c r="CJ24" s="436"/>
      <c r="CK24" s="436"/>
      <c r="CL24" s="423"/>
      <c r="CM24" s="423"/>
      <c r="CN24" s="423"/>
      <c r="CO24" s="432"/>
      <c r="CP24" s="432"/>
      <c r="CQ24" s="437"/>
      <c r="CR24" s="437"/>
      <c r="CS24" s="481"/>
      <c r="CT24" s="433"/>
      <c r="CU24" s="434"/>
      <c r="CV24" s="493"/>
      <c r="CW24" s="494"/>
      <c r="CX24" s="495"/>
      <c r="CY24" s="496"/>
      <c r="CZ24" s="497"/>
      <c r="DA24" s="497"/>
      <c r="DB24" s="497"/>
      <c r="DC24" s="497"/>
      <c r="DD24" s="498"/>
      <c r="DE24" s="498"/>
      <c r="DF24" s="432">
        <v>1000</v>
      </c>
      <c r="DG24" s="445">
        <f t="shared" si="5"/>
        <v>1000</v>
      </c>
      <c r="DH24" s="421">
        <f t="shared" si="6"/>
        <v>0.04</v>
      </c>
      <c r="DI24" s="432">
        <f t="shared" si="7"/>
        <v>160.80000000000001</v>
      </c>
      <c r="DJ24" s="434"/>
      <c r="DK24" s="427"/>
      <c r="DL24" s="432">
        <f t="shared" si="8"/>
        <v>228</v>
      </c>
      <c r="DM24" s="422"/>
      <c r="DN24" s="422"/>
      <c r="DO24" s="423"/>
      <c r="DP24" s="423"/>
      <c r="DQ24" s="423"/>
      <c r="DR24" s="432"/>
      <c r="DS24" s="432"/>
      <c r="DT24" s="437"/>
      <c r="DU24" s="437">
        <v>7.0000000000000007E-2</v>
      </c>
      <c r="DV24" s="481"/>
      <c r="DW24" s="432">
        <f t="shared" si="9"/>
        <v>84</v>
      </c>
      <c r="DX24" s="434"/>
      <c r="DY24" s="493"/>
      <c r="DZ24" s="494"/>
      <c r="EA24" s="495"/>
      <c r="EB24" s="496"/>
      <c r="EC24" s="497"/>
      <c r="ED24" s="497"/>
      <c r="EE24" s="497"/>
      <c r="EF24" s="497"/>
      <c r="EG24" s="498"/>
      <c r="EH24" s="495"/>
      <c r="EI24" s="429"/>
      <c r="EJ24" s="447"/>
      <c r="EK24" s="448"/>
      <c r="EL24" s="417"/>
      <c r="EM24" s="431"/>
      <c r="EN24" s="431"/>
      <c r="EO24" s="431"/>
      <c r="EP24" s="431"/>
      <c r="EQ24" s="430"/>
      <c r="ER24" s="448"/>
      <c r="ES24" s="496">
        <f t="shared" si="10"/>
        <v>1056</v>
      </c>
      <c r="ET24" s="499">
        <f t="shared" si="11"/>
        <v>0.02</v>
      </c>
      <c r="EU24" s="493"/>
      <c r="EV24" s="499"/>
      <c r="EW24" s="500"/>
      <c r="EX24" s="483"/>
      <c r="EY24" s="500"/>
      <c r="EZ24" s="483"/>
      <c r="FA24" s="499"/>
      <c r="FB24" s="431"/>
      <c r="FC24" s="452"/>
      <c r="FD24" s="431"/>
      <c r="FE24" s="452"/>
      <c r="FF24" s="430"/>
      <c r="FG24" s="490">
        <v>16800</v>
      </c>
      <c r="FH24" s="498"/>
      <c r="FI24" s="501"/>
      <c r="FJ24" s="487"/>
      <c r="FK24" s="502"/>
      <c r="FL24" s="490"/>
      <c r="FM24" s="502"/>
      <c r="FN24" s="490"/>
      <c r="FO24" s="456"/>
      <c r="FP24" s="496"/>
      <c r="FQ24" s="503"/>
      <c r="FR24" s="491"/>
      <c r="FS24" s="504"/>
      <c r="FT24" s="505"/>
      <c r="FU24" s="495"/>
      <c r="FV24" s="490"/>
      <c r="FW24" s="504"/>
      <c r="FX24" s="490"/>
      <c r="FY24" s="409"/>
      <c r="FZ24" s="409"/>
      <c r="GA24" s="429"/>
      <c r="GB24" s="500"/>
      <c r="GC24" s="483"/>
      <c r="GD24" s="499"/>
      <c r="GE24" s="448"/>
      <c r="GF24" s="506"/>
      <c r="GG24" s="490"/>
      <c r="GH24" s="499"/>
      <c r="GI24" s="490"/>
      <c r="GJ24" s="497"/>
      <c r="GK24" s="497"/>
      <c r="GL24" s="507"/>
      <c r="GM24" s="494"/>
      <c r="GN24" s="490"/>
      <c r="GO24" s="500"/>
      <c r="GP24" s="499"/>
      <c r="GQ24" s="494"/>
      <c r="GR24" s="506"/>
      <c r="GS24" s="490"/>
      <c r="GT24" s="490"/>
      <c r="GU24" s="500"/>
      <c r="GV24" s="500"/>
      <c r="GW24" s="500"/>
      <c r="GX24" s="499"/>
      <c r="GY24" s="497"/>
      <c r="GZ24" s="490"/>
      <c r="HA24" s="493"/>
      <c r="HB24" s="493"/>
      <c r="HC24" s="494"/>
      <c r="HD24" s="498"/>
      <c r="HE24" s="498"/>
      <c r="HF24" s="498"/>
      <c r="HG24" s="498"/>
      <c r="HH24" s="492"/>
      <c r="HI24" s="508"/>
      <c r="HJ24" s="490"/>
      <c r="HK24" s="490"/>
      <c r="HL24" s="497"/>
      <c r="HM24" s="508"/>
      <c r="HN24" s="508"/>
      <c r="HO24" s="491"/>
      <c r="HP24" s="509"/>
      <c r="HQ24" s="510"/>
      <c r="HR24" s="509"/>
      <c r="HS24" s="509"/>
      <c r="HT24" s="511"/>
      <c r="HU24" s="496"/>
      <c r="HV24" s="500"/>
      <c r="HW24" s="499"/>
      <c r="HX24" s="499"/>
      <c r="HY24" s="512"/>
    </row>
    <row r="25" spans="1:233" x14ac:dyDescent="0.15">
      <c r="A25" s="400">
        <v>43507</v>
      </c>
      <c r="B25" s="401"/>
      <c r="C25" s="402"/>
      <c r="D25" s="454"/>
      <c r="E25" s="404"/>
      <c r="F25" s="405"/>
      <c r="G25" s="406"/>
      <c r="H25" s="402"/>
      <c r="I25" s="454"/>
      <c r="J25" s="406"/>
      <c r="K25" s="454"/>
      <c r="L25" s="454"/>
      <c r="M25" s="454"/>
      <c r="N25" s="472"/>
      <c r="O25" s="408"/>
      <c r="P25" s="409"/>
      <c r="Q25" s="409"/>
      <c r="R25" s="409"/>
      <c r="S25" s="409"/>
      <c r="T25" s="416"/>
      <c r="U25" s="411"/>
      <c r="V25" s="409"/>
      <c r="W25" s="416"/>
      <c r="X25" s="412"/>
      <c r="Y25" s="473"/>
      <c r="Z25" s="474"/>
      <c r="AA25" s="475"/>
      <c r="AB25" s="476"/>
      <c r="AC25" s="476"/>
      <c r="AD25" s="474">
        <v>0.17</v>
      </c>
      <c r="AE25" s="477">
        <f t="shared" si="0"/>
        <v>2.361111111111111E-2</v>
      </c>
      <c r="AF25" s="478"/>
      <c r="AG25" s="477"/>
      <c r="AH25" s="478"/>
      <c r="AI25" s="478"/>
      <c r="AJ25" s="473"/>
      <c r="AK25" s="477"/>
      <c r="AL25" s="447"/>
      <c r="AM25" s="479"/>
      <c r="AN25" s="473"/>
      <c r="AO25" s="473"/>
      <c r="AP25" s="479"/>
      <c r="AQ25" s="447"/>
      <c r="AR25" s="473"/>
      <c r="AS25" s="473"/>
      <c r="AT25" s="473"/>
      <c r="AU25" s="447"/>
      <c r="AV25" s="480"/>
      <c r="AW25" s="479"/>
      <c r="AX25" s="479"/>
      <c r="AY25" s="480"/>
      <c r="AZ25" s="480"/>
      <c r="BA25" s="420">
        <f t="shared" si="12"/>
        <v>1000</v>
      </c>
      <c r="BB25" s="421">
        <f t="shared" si="1"/>
        <v>0.02</v>
      </c>
      <c r="BC25" s="422"/>
      <c r="BD25" s="423"/>
      <c r="BE25" s="424"/>
      <c r="BF25" s="425"/>
      <c r="BG25" s="426"/>
      <c r="BH25" s="420"/>
      <c r="BI25" s="422"/>
      <c r="BJ25" s="421"/>
      <c r="BK25" s="427"/>
      <c r="BL25" s="427"/>
      <c r="BM25" s="428"/>
      <c r="BN25" s="422"/>
      <c r="BO25" s="422"/>
      <c r="BP25" s="425"/>
      <c r="BQ25" s="423">
        <v>5.33</v>
      </c>
      <c r="BR25" s="421">
        <f t="shared" si="2"/>
        <v>0.74027777777777781</v>
      </c>
      <c r="BS25" s="409">
        <f t="shared" si="3"/>
        <v>1000</v>
      </c>
      <c r="BT25" s="429"/>
      <c r="BU25" s="430"/>
      <c r="BV25" s="430"/>
      <c r="BW25" s="430"/>
      <c r="BX25" s="430"/>
      <c r="BY25" s="430"/>
      <c r="BZ25" s="430"/>
      <c r="CA25" s="431"/>
      <c r="CB25" s="430"/>
      <c r="CC25" s="432"/>
      <c r="CD25" s="411"/>
      <c r="CE25" s="421">
        <f t="shared" si="4"/>
        <v>0</v>
      </c>
      <c r="CF25" s="433"/>
      <c r="CG25" s="434"/>
      <c r="CH25" s="427"/>
      <c r="CI25" s="435"/>
      <c r="CJ25" s="436"/>
      <c r="CK25" s="436"/>
      <c r="CL25" s="423"/>
      <c r="CM25" s="423"/>
      <c r="CN25" s="423"/>
      <c r="CO25" s="432"/>
      <c r="CP25" s="432"/>
      <c r="CQ25" s="437"/>
      <c r="CR25" s="437"/>
      <c r="CS25" s="481"/>
      <c r="CT25" s="433"/>
      <c r="CU25" s="434"/>
      <c r="CV25" s="438"/>
      <c r="CW25" s="439"/>
      <c r="CX25" s="440"/>
      <c r="CY25" s="441"/>
      <c r="CZ25" s="442"/>
      <c r="DA25" s="442"/>
      <c r="DB25" s="442"/>
      <c r="DC25" s="442"/>
      <c r="DD25" s="443"/>
      <c r="DE25" s="440"/>
      <c r="DF25" s="444">
        <v>1000</v>
      </c>
      <c r="DG25" s="445">
        <f t="shared" si="5"/>
        <v>1000</v>
      </c>
      <c r="DH25" s="421">
        <f t="shared" si="6"/>
        <v>0.04</v>
      </c>
      <c r="DI25" s="446">
        <f t="shared" si="7"/>
        <v>160.80000000000001</v>
      </c>
      <c r="DJ25" s="434"/>
      <c r="DK25" s="427"/>
      <c r="DL25" s="446">
        <f t="shared" si="8"/>
        <v>228</v>
      </c>
      <c r="DM25" s="422"/>
      <c r="DN25" s="422"/>
      <c r="DO25" s="423"/>
      <c r="DP25" s="423"/>
      <c r="DQ25" s="423"/>
      <c r="DR25" s="432"/>
      <c r="DS25" s="432"/>
      <c r="DT25" s="437"/>
      <c r="DU25" s="437">
        <v>0.06</v>
      </c>
      <c r="DV25" s="481"/>
      <c r="DW25" s="446">
        <f t="shared" si="9"/>
        <v>84</v>
      </c>
      <c r="DX25" s="434"/>
      <c r="DY25" s="438"/>
      <c r="DZ25" s="439"/>
      <c r="EA25" s="440"/>
      <c r="EB25" s="441"/>
      <c r="EC25" s="442"/>
      <c r="ED25" s="442"/>
      <c r="EE25" s="442"/>
      <c r="EF25" s="442"/>
      <c r="EG25" s="443"/>
      <c r="EH25" s="440"/>
      <c r="EI25" s="429"/>
      <c r="EJ25" s="447"/>
      <c r="EK25" s="448"/>
      <c r="EL25" s="417"/>
      <c r="EM25" s="431"/>
      <c r="EN25" s="431"/>
      <c r="EO25" s="431"/>
      <c r="EP25" s="431"/>
      <c r="EQ25" s="430"/>
      <c r="ER25" s="448"/>
      <c r="ES25" s="449">
        <f t="shared" si="10"/>
        <v>1056</v>
      </c>
      <c r="ET25" s="450">
        <f t="shared" si="11"/>
        <v>0.02</v>
      </c>
      <c r="EU25" s="451"/>
      <c r="EV25" s="450"/>
      <c r="EW25" s="450"/>
      <c r="EX25" s="431"/>
      <c r="EY25" s="450"/>
      <c r="EZ25" s="431"/>
      <c r="FA25" s="450"/>
      <c r="FB25" s="431"/>
      <c r="FC25" s="452"/>
      <c r="FD25" s="431"/>
      <c r="FE25" s="452"/>
      <c r="FF25" s="430"/>
      <c r="FG25" s="405">
        <v>16800</v>
      </c>
      <c r="FH25" s="443"/>
      <c r="FI25" s="453"/>
      <c r="FJ25" s="454"/>
      <c r="FK25" s="455"/>
      <c r="FL25" s="405"/>
      <c r="FM25" s="455"/>
      <c r="FN25" s="405"/>
      <c r="FO25" s="456"/>
      <c r="FP25" s="449"/>
      <c r="FQ25" s="457"/>
      <c r="FR25" s="458"/>
      <c r="FS25" s="459"/>
      <c r="FT25" s="460"/>
      <c r="FU25" s="440"/>
      <c r="FV25" s="405"/>
      <c r="FW25" s="459"/>
      <c r="FX25" s="405"/>
      <c r="FY25" s="409"/>
      <c r="FZ25" s="409"/>
      <c r="GA25" s="429"/>
      <c r="GB25" s="482"/>
      <c r="GC25" s="483"/>
      <c r="GD25" s="450"/>
      <c r="GE25" s="448"/>
      <c r="GF25" s="461"/>
      <c r="GG25" s="405"/>
      <c r="GH25" s="450"/>
      <c r="GI25" s="405"/>
      <c r="GJ25" s="462"/>
      <c r="GK25" s="463"/>
      <c r="GL25" s="464"/>
      <c r="GM25" s="439"/>
      <c r="GN25" s="405"/>
      <c r="GO25" s="482"/>
      <c r="GP25" s="450"/>
      <c r="GQ25" s="439"/>
      <c r="GR25" s="461"/>
      <c r="GS25" s="406"/>
      <c r="GT25" s="406"/>
      <c r="GU25" s="482"/>
      <c r="GV25" s="450"/>
      <c r="GW25" s="482"/>
      <c r="GX25" s="450"/>
      <c r="GY25" s="462"/>
      <c r="GZ25" s="405"/>
      <c r="HA25" s="438"/>
      <c r="HB25" s="451"/>
      <c r="HC25" s="439"/>
      <c r="HD25" s="443"/>
      <c r="HE25" s="463"/>
      <c r="HF25" s="463"/>
      <c r="HG25" s="443"/>
      <c r="HH25" s="408"/>
      <c r="HI25" s="465"/>
      <c r="HJ25" s="406"/>
      <c r="HK25" s="406"/>
      <c r="HL25" s="442"/>
      <c r="HM25" s="465"/>
      <c r="HN25" s="466"/>
      <c r="HO25" s="407"/>
      <c r="HP25" s="467"/>
      <c r="HQ25" s="468"/>
      <c r="HR25" s="469"/>
      <c r="HS25" s="467"/>
      <c r="HT25" s="470"/>
      <c r="HU25" s="449"/>
      <c r="HV25" s="482"/>
      <c r="HW25" s="450"/>
      <c r="HX25" s="450"/>
      <c r="HY25" s="471"/>
    </row>
    <row r="26" spans="1:233" x14ac:dyDescent="0.15">
      <c r="A26" s="400">
        <v>43508</v>
      </c>
      <c r="B26" s="401">
        <v>12104</v>
      </c>
      <c r="C26" s="402">
        <f>B26/$B$6</f>
        <v>0.24207999999999999</v>
      </c>
      <c r="D26" s="403">
        <v>7.96</v>
      </c>
      <c r="E26" s="404">
        <v>45</v>
      </c>
      <c r="F26" s="405">
        <v>191</v>
      </c>
      <c r="G26" s="406">
        <f>F26*B26/1000</f>
        <v>2311.864</v>
      </c>
      <c r="H26" s="402">
        <f>G26/$G$6</f>
        <v>9.2474559999999997E-2</v>
      </c>
      <c r="I26" s="405">
        <v>6300</v>
      </c>
      <c r="J26" s="406">
        <f>I26*0.67</f>
        <v>4221</v>
      </c>
      <c r="K26" s="407">
        <v>41</v>
      </c>
      <c r="L26" s="407">
        <v>23</v>
      </c>
      <c r="M26" s="407">
        <v>1.46</v>
      </c>
      <c r="N26" s="408">
        <v>43</v>
      </c>
      <c r="O26" s="408">
        <v>16</v>
      </c>
      <c r="P26" s="409"/>
      <c r="Q26" s="409"/>
      <c r="R26" s="409"/>
      <c r="S26" s="409"/>
      <c r="T26" s="410"/>
      <c r="U26" s="411"/>
      <c r="V26" s="409"/>
      <c r="W26" s="409"/>
      <c r="X26" s="412"/>
      <c r="Y26" s="473"/>
      <c r="Z26" s="474"/>
      <c r="AA26" s="475"/>
      <c r="AB26" s="476"/>
      <c r="AC26" s="476"/>
      <c r="AD26" s="474">
        <v>0.15</v>
      </c>
      <c r="AE26" s="477">
        <f t="shared" si="0"/>
        <v>2.0833333333333332E-2</v>
      </c>
      <c r="AF26" s="478"/>
      <c r="AG26" s="477"/>
      <c r="AH26" s="478"/>
      <c r="AI26" s="478"/>
      <c r="AJ26" s="473"/>
      <c r="AK26" s="477"/>
      <c r="AL26" s="447"/>
      <c r="AM26" s="479"/>
      <c r="AN26" s="473"/>
      <c r="AO26" s="473"/>
      <c r="AP26" s="479"/>
      <c r="AQ26" s="447"/>
      <c r="AR26" s="473"/>
      <c r="AS26" s="473"/>
      <c r="AT26" s="473"/>
      <c r="AU26" s="447"/>
      <c r="AV26" s="480"/>
      <c r="AW26" s="479"/>
      <c r="AX26" s="479"/>
      <c r="AY26" s="480"/>
      <c r="AZ26" s="480"/>
      <c r="BA26" s="420">
        <f t="shared" si="12"/>
        <v>1000</v>
      </c>
      <c r="BB26" s="421">
        <f t="shared" si="1"/>
        <v>0.02</v>
      </c>
      <c r="BC26" s="422"/>
      <c r="BD26" s="423"/>
      <c r="BE26" s="424"/>
      <c r="BF26" s="425"/>
      <c r="BG26" s="426"/>
      <c r="BH26" s="420"/>
      <c r="BI26" s="422"/>
      <c r="BJ26" s="421"/>
      <c r="BK26" s="427"/>
      <c r="BL26" s="427"/>
      <c r="BM26" s="428"/>
      <c r="BN26" s="422"/>
      <c r="BO26" s="422"/>
      <c r="BP26" s="425"/>
      <c r="BQ26" s="423">
        <v>5.3</v>
      </c>
      <c r="BR26" s="421">
        <f t="shared" si="2"/>
        <v>0.73611111111111105</v>
      </c>
      <c r="BS26" s="409">
        <f t="shared" si="3"/>
        <v>1000</v>
      </c>
      <c r="BT26" s="429"/>
      <c r="BU26" s="430"/>
      <c r="BV26" s="430"/>
      <c r="BW26" s="430"/>
      <c r="BX26" s="430"/>
      <c r="BY26" s="430"/>
      <c r="BZ26" s="430"/>
      <c r="CA26" s="431"/>
      <c r="CB26" s="430"/>
      <c r="CC26" s="432"/>
      <c r="CD26" s="411"/>
      <c r="CE26" s="421">
        <f t="shared" si="4"/>
        <v>0</v>
      </c>
      <c r="CF26" s="433"/>
      <c r="CG26" s="434"/>
      <c r="CH26" s="427"/>
      <c r="CI26" s="435"/>
      <c r="CJ26" s="436"/>
      <c r="CK26" s="436"/>
      <c r="CL26" s="423"/>
      <c r="CM26" s="423"/>
      <c r="CN26" s="423"/>
      <c r="CO26" s="432"/>
      <c r="CP26" s="432"/>
      <c r="CQ26" s="437"/>
      <c r="CR26" s="437"/>
      <c r="CS26" s="481"/>
      <c r="CT26" s="433"/>
      <c r="CU26" s="434"/>
      <c r="CV26" s="438"/>
      <c r="CW26" s="439"/>
      <c r="CX26" s="440"/>
      <c r="CY26" s="441"/>
      <c r="CZ26" s="442"/>
      <c r="DA26" s="442"/>
      <c r="DB26" s="442"/>
      <c r="DC26" s="442"/>
      <c r="DD26" s="443"/>
      <c r="DE26" s="440"/>
      <c r="DF26" s="444">
        <v>1000</v>
      </c>
      <c r="DG26" s="445">
        <f t="shared" si="5"/>
        <v>1000</v>
      </c>
      <c r="DH26" s="421">
        <f t="shared" si="6"/>
        <v>0.04</v>
      </c>
      <c r="DI26" s="446">
        <f t="shared" si="7"/>
        <v>160.80000000000001</v>
      </c>
      <c r="DJ26" s="434"/>
      <c r="DK26" s="427"/>
      <c r="DL26" s="446">
        <f t="shared" si="8"/>
        <v>228</v>
      </c>
      <c r="DM26" s="422"/>
      <c r="DN26" s="422"/>
      <c r="DO26" s="423"/>
      <c r="DP26" s="423"/>
      <c r="DQ26" s="423"/>
      <c r="DR26" s="432"/>
      <c r="DS26" s="432"/>
      <c r="DT26" s="437"/>
      <c r="DU26" s="437">
        <v>0.06</v>
      </c>
      <c r="DV26" s="481"/>
      <c r="DW26" s="446">
        <f t="shared" si="9"/>
        <v>84</v>
      </c>
      <c r="DX26" s="434"/>
      <c r="DY26" s="438">
        <v>8.2200000000000006</v>
      </c>
      <c r="DZ26" s="439">
        <v>17</v>
      </c>
      <c r="EA26" s="440"/>
      <c r="EB26" s="441"/>
      <c r="EC26" s="442"/>
      <c r="ED26" s="442"/>
      <c r="EE26" s="442"/>
      <c r="EF26" s="442"/>
      <c r="EG26" s="443"/>
      <c r="EH26" s="440"/>
      <c r="EI26" s="429">
        <f>DY26</f>
        <v>8.2200000000000006</v>
      </c>
      <c r="EJ26" s="447">
        <f>DZ26</f>
        <v>17</v>
      </c>
      <c r="EK26" s="448"/>
      <c r="EL26" s="417"/>
      <c r="EM26" s="431"/>
      <c r="EN26" s="431"/>
      <c r="EO26" s="431"/>
      <c r="EP26" s="431"/>
      <c r="EQ26" s="430"/>
      <c r="ER26" s="448"/>
      <c r="ES26" s="449">
        <f t="shared" si="10"/>
        <v>1056</v>
      </c>
      <c r="ET26" s="450">
        <f t="shared" si="11"/>
        <v>0.02</v>
      </c>
      <c r="EU26" s="451"/>
      <c r="EV26" s="450"/>
      <c r="EW26" s="450"/>
      <c r="EX26" s="431"/>
      <c r="EY26" s="450"/>
      <c r="EZ26" s="431"/>
      <c r="FA26" s="450"/>
      <c r="FB26" s="431"/>
      <c r="FC26" s="452"/>
      <c r="FD26" s="431"/>
      <c r="FE26" s="452"/>
      <c r="FF26" s="430"/>
      <c r="FG26" s="405">
        <v>16800</v>
      </c>
      <c r="FH26" s="443"/>
      <c r="FI26" s="453"/>
      <c r="FJ26" s="454"/>
      <c r="FK26" s="455"/>
      <c r="FL26" s="405"/>
      <c r="FM26" s="455"/>
      <c r="FN26" s="405"/>
      <c r="FO26" s="456"/>
      <c r="FP26" s="449"/>
      <c r="FQ26" s="457"/>
      <c r="FR26" s="458"/>
      <c r="FS26" s="459"/>
      <c r="FT26" s="460"/>
      <c r="FU26" s="440"/>
      <c r="FV26" s="405"/>
      <c r="FW26" s="459"/>
      <c r="FX26" s="405"/>
      <c r="FY26" s="409"/>
      <c r="FZ26" s="409"/>
      <c r="GA26" s="429"/>
      <c r="GB26" s="482"/>
      <c r="GC26" s="483"/>
      <c r="GD26" s="450"/>
      <c r="GE26" s="448"/>
      <c r="GF26" s="461"/>
      <c r="GG26" s="405"/>
      <c r="GH26" s="450"/>
      <c r="GI26" s="405"/>
      <c r="GJ26" s="462"/>
      <c r="GK26" s="463"/>
      <c r="GL26" s="464"/>
      <c r="GM26" s="439"/>
      <c r="GN26" s="405"/>
      <c r="GO26" s="482"/>
      <c r="GP26" s="450"/>
      <c r="GQ26" s="439"/>
      <c r="GR26" s="461"/>
      <c r="GS26" s="406"/>
      <c r="GT26" s="406"/>
      <c r="GU26" s="482"/>
      <c r="GV26" s="450"/>
      <c r="GW26" s="482"/>
      <c r="GX26" s="450"/>
      <c r="GY26" s="462"/>
      <c r="GZ26" s="405"/>
      <c r="HA26" s="438"/>
      <c r="HB26" s="451"/>
      <c r="HC26" s="439"/>
      <c r="HD26" s="443"/>
      <c r="HE26" s="463"/>
      <c r="HF26" s="463"/>
      <c r="HG26" s="443"/>
      <c r="HH26" s="408"/>
      <c r="HI26" s="465"/>
      <c r="HJ26" s="406"/>
      <c r="HK26" s="406"/>
      <c r="HL26" s="442"/>
      <c r="HM26" s="465"/>
      <c r="HN26" s="466"/>
      <c r="HO26" s="407"/>
      <c r="HP26" s="467"/>
      <c r="HQ26" s="468"/>
      <c r="HR26" s="469"/>
      <c r="HS26" s="467"/>
      <c r="HT26" s="470"/>
      <c r="HU26" s="449"/>
      <c r="HV26" s="482"/>
      <c r="HW26" s="450"/>
      <c r="HX26" s="450"/>
      <c r="HY26" s="471"/>
    </row>
    <row r="27" spans="1:233" x14ac:dyDescent="0.15">
      <c r="A27" s="400">
        <v>43509</v>
      </c>
      <c r="B27" s="401"/>
      <c r="C27" s="402"/>
      <c r="D27" s="403"/>
      <c r="E27" s="404"/>
      <c r="F27" s="405"/>
      <c r="G27" s="406"/>
      <c r="H27" s="402"/>
      <c r="I27" s="405"/>
      <c r="J27" s="406"/>
      <c r="K27" s="407"/>
      <c r="L27" s="407"/>
      <c r="M27" s="407"/>
      <c r="N27" s="408"/>
      <c r="O27" s="408"/>
      <c r="P27" s="409"/>
      <c r="Q27" s="409"/>
      <c r="R27" s="409"/>
      <c r="S27" s="409"/>
      <c r="T27" s="410"/>
      <c r="U27" s="411"/>
      <c r="V27" s="409"/>
      <c r="W27" s="409"/>
      <c r="X27" s="412"/>
      <c r="Y27" s="473"/>
      <c r="Z27" s="474"/>
      <c r="AA27" s="475"/>
      <c r="AB27" s="476"/>
      <c r="AC27" s="476"/>
      <c r="AD27" s="474">
        <v>0.13</v>
      </c>
      <c r="AE27" s="477">
        <f t="shared" si="0"/>
        <v>1.8055555555555557E-2</v>
      </c>
      <c r="AF27" s="478"/>
      <c r="AG27" s="477"/>
      <c r="AH27" s="478"/>
      <c r="AI27" s="478"/>
      <c r="AJ27" s="473"/>
      <c r="AK27" s="477"/>
      <c r="AL27" s="447"/>
      <c r="AM27" s="479"/>
      <c r="AN27" s="473"/>
      <c r="AO27" s="473"/>
      <c r="AP27" s="479"/>
      <c r="AQ27" s="447"/>
      <c r="AR27" s="473"/>
      <c r="AS27" s="473"/>
      <c r="AT27" s="473"/>
      <c r="AU27" s="447"/>
      <c r="AV27" s="480"/>
      <c r="AW27" s="479"/>
      <c r="AX27" s="479"/>
      <c r="AY27" s="480"/>
      <c r="AZ27" s="480"/>
      <c r="BA27" s="420">
        <f t="shared" si="12"/>
        <v>1000</v>
      </c>
      <c r="BB27" s="421">
        <f t="shared" si="1"/>
        <v>0.02</v>
      </c>
      <c r="BC27" s="422"/>
      <c r="BD27" s="423"/>
      <c r="BE27" s="424"/>
      <c r="BF27" s="425"/>
      <c r="BG27" s="426"/>
      <c r="BH27" s="420"/>
      <c r="BI27" s="422"/>
      <c r="BJ27" s="421"/>
      <c r="BK27" s="427"/>
      <c r="BL27" s="427"/>
      <c r="BM27" s="428"/>
      <c r="BN27" s="422"/>
      <c r="BO27" s="422"/>
      <c r="BP27" s="425"/>
      <c r="BQ27" s="423">
        <v>6.71</v>
      </c>
      <c r="BR27" s="421">
        <f t="shared" si="2"/>
        <v>0.93194444444444446</v>
      </c>
      <c r="BS27" s="409">
        <f t="shared" si="3"/>
        <v>1000</v>
      </c>
      <c r="BT27" s="429"/>
      <c r="BU27" s="430"/>
      <c r="BV27" s="430"/>
      <c r="BW27" s="430"/>
      <c r="BX27" s="430"/>
      <c r="BY27" s="430"/>
      <c r="BZ27" s="430"/>
      <c r="CA27" s="431"/>
      <c r="CB27" s="430"/>
      <c r="CC27" s="432"/>
      <c r="CD27" s="411"/>
      <c r="CE27" s="421">
        <f t="shared" si="4"/>
        <v>0</v>
      </c>
      <c r="CF27" s="433"/>
      <c r="CG27" s="434"/>
      <c r="CH27" s="427"/>
      <c r="CI27" s="435"/>
      <c r="CJ27" s="436"/>
      <c r="CK27" s="436"/>
      <c r="CL27" s="423"/>
      <c r="CM27" s="423"/>
      <c r="CN27" s="423"/>
      <c r="CO27" s="432"/>
      <c r="CP27" s="432"/>
      <c r="CQ27" s="437"/>
      <c r="CR27" s="437"/>
      <c r="CS27" s="481"/>
      <c r="CT27" s="433"/>
      <c r="CU27" s="434"/>
      <c r="CV27" s="438"/>
      <c r="CW27" s="439"/>
      <c r="CX27" s="440"/>
      <c r="CY27" s="441"/>
      <c r="CZ27" s="442"/>
      <c r="DA27" s="442"/>
      <c r="DB27" s="442"/>
      <c r="DC27" s="442"/>
      <c r="DD27" s="443"/>
      <c r="DE27" s="440"/>
      <c r="DF27" s="444">
        <v>1000</v>
      </c>
      <c r="DG27" s="445">
        <f t="shared" si="5"/>
        <v>1000</v>
      </c>
      <c r="DH27" s="421">
        <f t="shared" si="6"/>
        <v>0.04</v>
      </c>
      <c r="DI27" s="446">
        <f t="shared" si="7"/>
        <v>160.80000000000001</v>
      </c>
      <c r="DJ27" s="434"/>
      <c r="DK27" s="427"/>
      <c r="DL27" s="446">
        <f t="shared" si="8"/>
        <v>228</v>
      </c>
      <c r="DM27" s="422"/>
      <c r="DN27" s="422"/>
      <c r="DO27" s="423"/>
      <c r="DP27" s="423"/>
      <c r="DQ27" s="423"/>
      <c r="DR27" s="432"/>
      <c r="DS27" s="432"/>
      <c r="DT27" s="437"/>
      <c r="DU27" s="437">
        <v>0.06</v>
      </c>
      <c r="DV27" s="481"/>
      <c r="DW27" s="446">
        <f t="shared" si="9"/>
        <v>84</v>
      </c>
      <c r="DX27" s="434"/>
      <c r="DY27" s="438"/>
      <c r="DZ27" s="439"/>
      <c r="EA27" s="440"/>
      <c r="EB27" s="441"/>
      <c r="EC27" s="442"/>
      <c r="ED27" s="442"/>
      <c r="EE27" s="442"/>
      <c r="EF27" s="442"/>
      <c r="EG27" s="443"/>
      <c r="EH27" s="440"/>
      <c r="EI27" s="429"/>
      <c r="EJ27" s="447"/>
      <c r="EK27" s="448"/>
      <c r="EL27" s="417"/>
      <c r="EM27" s="431"/>
      <c r="EN27" s="431"/>
      <c r="EO27" s="431"/>
      <c r="EP27" s="431"/>
      <c r="EQ27" s="430"/>
      <c r="ER27" s="448"/>
      <c r="ES27" s="449">
        <f t="shared" si="10"/>
        <v>1056</v>
      </c>
      <c r="ET27" s="450">
        <f t="shared" si="11"/>
        <v>0.02</v>
      </c>
      <c r="EU27" s="451"/>
      <c r="EV27" s="450"/>
      <c r="EW27" s="450"/>
      <c r="EX27" s="431"/>
      <c r="EY27" s="450"/>
      <c r="EZ27" s="431"/>
      <c r="FA27" s="450"/>
      <c r="FB27" s="431"/>
      <c r="FC27" s="452"/>
      <c r="FD27" s="431"/>
      <c r="FE27" s="452"/>
      <c r="FF27" s="430"/>
      <c r="FG27" s="405">
        <v>16800</v>
      </c>
      <c r="FH27" s="443"/>
      <c r="FI27" s="453"/>
      <c r="FJ27" s="454"/>
      <c r="FK27" s="455"/>
      <c r="FL27" s="405"/>
      <c r="FM27" s="455"/>
      <c r="FN27" s="405"/>
      <c r="FO27" s="456"/>
      <c r="FP27" s="449"/>
      <c r="FQ27" s="457"/>
      <c r="FR27" s="458"/>
      <c r="FS27" s="459"/>
      <c r="FT27" s="460"/>
      <c r="FU27" s="440"/>
      <c r="FV27" s="405"/>
      <c r="FW27" s="459"/>
      <c r="FX27" s="405"/>
      <c r="FY27" s="409"/>
      <c r="FZ27" s="409"/>
      <c r="GA27" s="429"/>
      <c r="GB27" s="482"/>
      <c r="GC27" s="483"/>
      <c r="GD27" s="450"/>
      <c r="GE27" s="448"/>
      <c r="GF27" s="461"/>
      <c r="GG27" s="405"/>
      <c r="GH27" s="450"/>
      <c r="GI27" s="405"/>
      <c r="GJ27" s="462"/>
      <c r="GK27" s="463"/>
      <c r="GL27" s="464"/>
      <c r="GM27" s="439"/>
      <c r="GN27" s="405"/>
      <c r="GO27" s="482"/>
      <c r="GP27" s="450"/>
      <c r="GQ27" s="439"/>
      <c r="GR27" s="461"/>
      <c r="GS27" s="406"/>
      <c r="GT27" s="406"/>
      <c r="GU27" s="482"/>
      <c r="GV27" s="450"/>
      <c r="GW27" s="482"/>
      <c r="GX27" s="450"/>
      <c r="GY27" s="462"/>
      <c r="GZ27" s="405"/>
      <c r="HA27" s="438"/>
      <c r="HB27" s="451"/>
      <c r="HC27" s="439"/>
      <c r="HD27" s="443"/>
      <c r="HE27" s="463"/>
      <c r="HF27" s="463"/>
      <c r="HG27" s="443"/>
      <c r="HH27" s="408"/>
      <c r="HI27" s="465"/>
      <c r="HJ27" s="406"/>
      <c r="HK27" s="406"/>
      <c r="HL27" s="442"/>
      <c r="HM27" s="465"/>
      <c r="HN27" s="466"/>
      <c r="HO27" s="407"/>
      <c r="HP27" s="467"/>
      <c r="HQ27" s="468"/>
      <c r="HR27" s="469"/>
      <c r="HS27" s="467"/>
      <c r="HT27" s="470"/>
      <c r="HU27" s="449"/>
      <c r="HV27" s="482"/>
      <c r="HW27" s="450"/>
      <c r="HX27" s="450"/>
      <c r="HY27" s="471"/>
    </row>
    <row r="28" spans="1:233" x14ac:dyDescent="0.15">
      <c r="A28" s="400">
        <v>43510</v>
      </c>
      <c r="B28" s="401"/>
      <c r="C28" s="402"/>
      <c r="D28" s="403"/>
      <c r="E28" s="404"/>
      <c r="F28" s="405"/>
      <c r="G28" s="406"/>
      <c r="H28" s="402"/>
      <c r="I28" s="405"/>
      <c r="J28" s="406"/>
      <c r="K28" s="407"/>
      <c r="L28" s="407"/>
      <c r="M28" s="407"/>
      <c r="N28" s="408"/>
      <c r="O28" s="408"/>
      <c r="P28" s="409"/>
      <c r="Q28" s="409"/>
      <c r="R28" s="409"/>
      <c r="S28" s="409"/>
      <c r="T28" s="410"/>
      <c r="U28" s="411"/>
      <c r="V28" s="409"/>
      <c r="W28" s="409"/>
      <c r="X28" s="412"/>
      <c r="Y28" s="473"/>
      <c r="Z28" s="474"/>
      <c r="AA28" s="475"/>
      <c r="AB28" s="476"/>
      <c r="AC28" s="476"/>
      <c r="AD28" s="474">
        <v>3.16</v>
      </c>
      <c r="AE28" s="477">
        <f t="shared" si="0"/>
        <v>0.43888888888888888</v>
      </c>
      <c r="AF28" s="478"/>
      <c r="AG28" s="477"/>
      <c r="AH28" s="478"/>
      <c r="AI28" s="478"/>
      <c r="AJ28" s="473"/>
      <c r="AK28" s="477"/>
      <c r="AL28" s="447"/>
      <c r="AM28" s="479"/>
      <c r="AN28" s="473"/>
      <c r="AO28" s="473"/>
      <c r="AP28" s="479"/>
      <c r="AQ28" s="447"/>
      <c r="AR28" s="473"/>
      <c r="AS28" s="473"/>
      <c r="AT28" s="473"/>
      <c r="AU28" s="447"/>
      <c r="AV28" s="480"/>
      <c r="AW28" s="479"/>
      <c r="AX28" s="479"/>
      <c r="AY28" s="480"/>
      <c r="AZ28" s="480"/>
      <c r="BA28" s="420">
        <f t="shared" si="12"/>
        <v>1000</v>
      </c>
      <c r="BB28" s="421">
        <f t="shared" si="1"/>
        <v>0.02</v>
      </c>
      <c r="BC28" s="422"/>
      <c r="BD28" s="423"/>
      <c r="BE28" s="424"/>
      <c r="BF28" s="425"/>
      <c r="BG28" s="426"/>
      <c r="BH28" s="420"/>
      <c r="BI28" s="422"/>
      <c r="BJ28" s="421"/>
      <c r="BK28" s="427"/>
      <c r="BL28" s="427"/>
      <c r="BM28" s="428"/>
      <c r="BN28" s="422"/>
      <c r="BO28" s="422"/>
      <c r="BP28" s="425"/>
      <c r="BQ28" s="423">
        <v>6.8</v>
      </c>
      <c r="BR28" s="421">
        <f t="shared" si="2"/>
        <v>0.94444444444444442</v>
      </c>
      <c r="BS28" s="409">
        <f t="shared" si="3"/>
        <v>1000</v>
      </c>
      <c r="BT28" s="429"/>
      <c r="BU28" s="430"/>
      <c r="BV28" s="430"/>
      <c r="BW28" s="430"/>
      <c r="BX28" s="430"/>
      <c r="BY28" s="430"/>
      <c r="BZ28" s="430"/>
      <c r="CA28" s="431"/>
      <c r="CB28" s="430"/>
      <c r="CC28" s="432"/>
      <c r="CD28" s="411"/>
      <c r="CE28" s="421">
        <f t="shared" si="4"/>
        <v>0</v>
      </c>
      <c r="CF28" s="433"/>
      <c r="CG28" s="434"/>
      <c r="CH28" s="427"/>
      <c r="CI28" s="435"/>
      <c r="CJ28" s="436"/>
      <c r="CK28" s="436"/>
      <c r="CL28" s="423"/>
      <c r="CM28" s="423"/>
      <c r="CN28" s="423"/>
      <c r="CO28" s="432"/>
      <c r="CP28" s="432"/>
      <c r="CQ28" s="437"/>
      <c r="CR28" s="437"/>
      <c r="CS28" s="481"/>
      <c r="CT28" s="433"/>
      <c r="CU28" s="434"/>
      <c r="CV28" s="438"/>
      <c r="CW28" s="439"/>
      <c r="CX28" s="440"/>
      <c r="CY28" s="441"/>
      <c r="CZ28" s="442"/>
      <c r="DA28" s="442"/>
      <c r="DB28" s="442"/>
      <c r="DC28" s="442"/>
      <c r="DD28" s="443"/>
      <c r="DE28" s="440"/>
      <c r="DF28" s="444">
        <v>1000</v>
      </c>
      <c r="DG28" s="445">
        <f t="shared" si="5"/>
        <v>1000</v>
      </c>
      <c r="DH28" s="421">
        <f t="shared" si="6"/>
        <v>0.04</v>
      </c>
      <c r="DI28" s="446">
        <f t="shared" si="7"/>
        <v>160.80000000000001</v>
      </c>
      <c r="DJ28" s="434"/>
      <c r="DK28" s="427"/>
      <c r="DL28" s="446">
        <f t="shared" si="8"/>
        <v>228</v>
      </c>
      <c r="DM28" s="422"/>
      <c r="DN28" s="422"/>
      <c r="DO28" s="423"/>
      <c r="DP28" s="423"/>
      <c r="DQ28" s="423"/>
      <c r="DR28" s="432"/>
      <c r="DS28" s="432"/>
      <c r="DT28" s="437"/>
      <c r="DU28" s="437">
        <v>7.0000000000000007E-2</v>
      </c>
      <c r="DV28" s="481"/>
      <c r="DW28" s="446">
        <f t="shared" si="9"/>
        <v>84</v>
      </c>
      <c r="DX28" s="434"/>
      <c r="DY28" s="438"/>
      <c r="DZ28" s="439"/>
      <c r="EA28" s="440"/>
      <c r="EB28" s="441"/>
      <c r="EC28" s="442"/>
      <c r="ED28" s="442"/>
      <c r="EE28" s="442"/>
      <c r="EF28" s="442"/>
      <c r="EG28" s="443"/>
      <c r="EH28" s="440"/>
      <c r="EI28" s="429"/>
      <c r="EJ28" s="447"/>
      <c r="EK28" s="448"/>
      <c r="EL28" s="417"/>
      <c r="EM28" s="431"/>
      <c r="EN28" s="431"/>
      <c r="EO28" s="431"/>
      <c r="EP28" s="431"/>
      <c r="EQ28" s="430"/>
      <c r="ER28" s="448"/>
      <c r="ES28" s="449">
        <f t="shared" si="10"/>
        <v>1056</v>
      </c>
      <c r="ET28" s="450">
        <f t="shared" si="11"/>
        <v>0.02</v>
      </c>
      <c r="EU28" s="451"/>
      <c r="EV28" s="450"/>
      <c r="EW28" s="450"/>
      <c r="EX28" s="431"/>
      <c r="EY28" s="450"/>
      <c r="EZ28" s="431"/>
      <c r="FA28" s="450"/>
      <c r="FB28" s="431"/>
      <c r="FC28" s="452"/>
      <c r="FD28" s="431"/>
      <c r="FE28" s="452"/>
      <c r="FF28" s="430"/>
      <c r="FG28" s="405">
        <v>16800</v>
      </c>
      <c r="FH28" s="443"/>
      <c r="FI28" s="453"/>
      <c r="FJ28" s="454"/>
      <c r="FK28" s="455"/>
      <c r="FL28" s="405"/>
      <c r="FM28" s="455"/>
      <c r="FN28" s="405"/>
      <c r="FO28" s="456"/>
      <c r="FP28" s="449"/>
      <c r="FQ28" s="457"/>
      <c r="FR28" s="458"/>
      <c r="FS28" s="459"/>
      <c r="FT28" s="460"/>
      <c r="FU28" s="440"/>
      <c r="FV28" s="405"/>
      <c r="FW28" s="459"/>
      <c r="FX28" s="405"/>
      <c r="FY28" s="409"/>
      <c r="FZ28" s="409"/>
      <c r="GA28" s="429"/>
      <c r="GB28" s="482"/>
      <c r="GC28" s="483"/>
      <c r="GD28" s="450"/>
      <c r="GE28" s="448"/>
      <c r="GF28" s="461"/>
      <c r="GG28" s="405"/>
      <c r="GH28" s="450"/>
      <c r="GI28" s="405"/>
      <c r="GJ28" s="462"/>
      <c r="GK28" s="463"/>
      <c r="GL28" s="464"/>
      <c r="GM28" s="439"/>
      <c r="GN28" s="405"/>
      <c r="GO28" s="482"/>
      <c r="GP28" s="450"/>
      <c r="GQ28" s="439"/>
      <c r="GR28" s="461"/>
      <c r="GS28" s="406"/>
      <c r="GT28" s="406"/>
      <c r="GU28" s="482"/>
      <c r="GV28" s="450"/>
      <c r="GW28" s="482"/>
      <c r="GX28" s="450"/>
      <c r="GY28" s="462"/>
      <c r="GZ28" s="405"/>
      <c r="HA28" s="438"/>
      <c r="HB28" s="451"/>
      <c r="HC28" s="439"/>
      <c r="HD28" s="443"/>
      <c r="HE28" s="463"/>
      <c r="HF28" s="463"/>
      <c r="HG28" s="443"/>
      <c r="HH28" s="408"/>
      <c r="HI28" s="465"/>
      <c r="HJ28" s="406"/>
      <c r="HK28" s="406"/>
      <c r="HL28" s="442"/>
      <c r="HM28" s="465"/>
      <c r="HN28" s="466"/>
      <c r="HO28" s="407"/>
      <c r="HP28" s="467"/>
      <c r="HQ28" s="468"/>
      <c r="HR28" s="469"/>
      <c r="HS28" s="467"/>
      <c r="HT28" s="470"/>
      <c r="HU28" s="449"/>
      <c r="HV28" s="482"/>
      <c r="HW28" s="450"/>
      <c r="HX28" s="450"/>
      <c r="HY28" s="471"/>
    </row>
    <row r="29" spans="1:233" x14ac:dyDescent="0.15">
      <c r="A29" s="400">
        <v>43511</v>
      </c>
      <c r="B29" s="401"/>
      <c r="C29" s="402"/>
      <c r="D29" s="403"/>
      <c r="E29" s="404"/>
      <c r="F29" s="405"/>
      <c r="G29" s="406"/>
      <c r="H29" s="402"/>
      <c r="I29" s="405"/>
      <c r="J29" s="406"/>
      <c r="K29" s="407"/>
      <c r="L29" s="407"/>
      <c r="M29" s="407"/>
      <c r="N29" s="408"/>
      <c r="O29" s="408"/>
      <c r="P29" s="409"/>
      <c r="Q29" s="409"/>
      <c r="R29" s="409"/>
      <c r="S29" s="409"/>
      <c r="T29" s="410"/>
      <c r="U29" s="411"/>
      <c r="V29" s="409"/>
      <c r="W29" s="409"/>
      <c r="X29" s="412"/>
      <c r="Y29" s="473"/>
      <c r="Z29" s="474"/>
      <c r="AA29" s="475"/>
      <c r="AB29" s="476"/>
      <c r="AC29" s="476"/>
      <c r="AD29" s="474">
        <v>0.13</v>
      </c>
      <c r="AE29" s="477">
        <f t="shared" si="0"/>
        <v>1.8055555555555557E-2</v>
      </c>
      <c r="AF29" s="478"/>
      <c r="AG29" s="477"/>
      <c r="AH29" s="478"/>
      <c r="AI29" s="478"/>
      <c r="AJ29" s="473"/>
      <c r="AK29" s="477"/>
      <c r="AL29" s="447"/>
      <c r="AM29" s="479"/>
      <c r="AN29" s="473"/>
      <c r="AO29" s="473"/>
      <c r="AP29" s="479"/>
      <c r="AQ29" s="447"/>
      <c r="AR29" s="473"/>
      <c r="AS29" s="473"/>
      <c r="AT29" s="473"/>
      <c r="AU29" s="447"/>
      <c r="AV29" s="480"/>
      <c r="AW29" s="479"/>
      <c r="AX29" s="479"/>
      <c r="AY29" s="480"/>
      <c r="AZ29" s="480"/>
      <c r="BA29" s="420">
        <f t="shared" si="12"/>
        <v>1000</v>
      </c>
      <c r="BB29" s="421">
        <f t="shared" si="1"/>
        <v>0.02</v>
      </c>
      <c r="BC29" s="422"/>
      <c r="BD29" s="423"/>
      <c r="BE29" s="424"/>
      <c r="BF29" s="425"/>
      <c r="BG29" s="426"/>
      <c r="BH29" s="420"/>
      <c r="BI29" s="422"/>
      <c r="BJ29" s="421"/>
      <c r="BK29" s="427"/>
      <c r="BL29" s="427"/>
      <c r="BM29" s="428"/>
      <c r="BN29" s="422"/>
      <c r="BO29" s="422"/>
      <c r="BP29" s="425"/>
      <c r="BQ29" s="423">
        <v>6.99</v>
      </c>
      <c r="BR29" s="421">
        <f t="shared" si="2"/>
        <v>0.97083333333333333</v>
      </c>
      <c r="BS29" s="409">
        <f t="shared" si="3"/>
        <v>1000</v>
      </c>
      <c r="BT29" s="429"/>
      <c r="BU29" s="430"/>
      <c r="BV29" s="430"/>
      <c r="BW29" s="430"/>
      <c r="BX29" s="430"/>
      <c r="BY29" s="430"/>
      <c r="BZ29" s="430"/>
      <c r="CA29" s="431"/>
      <c r="CB29" s="430"/>
      <c r="CC29" s="432"/>
      <c r="CD29" s="411"/>
      <c r="CE29" s="421">
        <f t="shared" si="4"/>
        <v>0</v>
      </c>
      <c r="CF29" s="433"/>
      <c r="CG29" s="434"/>
      <c r="CH29" s="427"/>
      <c r="CI29" s="435"/>
      <c r="CJ29" s="436"/>
      <c r="CK29" s="436"/>
      <c r="CL29" s="423"/>
      <c r="CM29" s="423"/>
      <c r="CN29" s="423"/>
      <c r="CO29" s="432"/>
      <c r="CP29" s="432"/>
      <c r="CQ29" s="437"/>
      <c r="CR29" s="437"/>
      <c r="CS29" s="481"/>
      <c r="CT29" s="433"/>
      <c r="CU29" s="434"/>
      <c r="CV29" s="438"/>
      <c r="CW29" s="439"/>
      <c r="CX29" s="440"/>
      <c r="CY29" s="441"/>
      <c r="CZ29" s="442"/>
      <c r="DA29" s="442"/>
      <c r="DB29" s="442"/>
      <c r="DC29" s="442"/>
      <c r="DD29" s="443"/>
      <c r="DE29" s="440"/>
      <c r="DF29" s="444">
        <v>1000</v>
      </c>
      <c r="DG29" s="445">
        <f t="shared" si="5"/>
        <v>1000</v>
      </c>
      <c r="DH29" s="421">
        <f t="shared" si="6"/>
        <v>0.04</v>
      </c>
      <c r="DI29" s="446">
        <f t="shared" si="7"/>
        <v>160.80000000000001</v>
      </c>
      <c r="DJ29" s="434"/>
      <c r="DK29" s="427"/>
      <c r="DL29" s="446">
        <f t="shared" si="8"/>
        <v>228</v>
      </c>
      <c r="DM29" s="422"/>
      <c r="DN29" s="422"/>
      <c r="DO29" s="423"/>
      <c r="DP29" s="423"/>
      <c r="DQ29" s="423"/>
      <c r="DR29" s="432"/>
      <c r="DS29" s="432"/>
      <c r="DT29" s="437"/>
      <c r="DU29" s="437">
        <v>0.06</v>
      </c>
      <c r="DV29" s="481"/>
      <c r="DW29" s="446">
        <f t="shared" si="9"/>
        <v>84</v>
      </c>
      <c r="DX29" s="434"/>
      <c r="DY29" s="438"/>
      <c r="DZ29" s="439"/>
      <c r="EA29" s="440"/>
      <c r="EB29" s="441"/>
      <c r="EC29" s="442"/>
      <c r="ED29" s="442"/>
      <c r="EE29" s="442"/>
      <c r="EF29" s="442"/>
      <c r="EG29" s="443"/>
      <c r="EH29" s="440"/>
      <c r="EI29" s="429"/>
      <c r="EJ29" s="447"/>
      <c r="EK29" s="448"/>
      <c r="EL29" s="417"/>
      <c r="EM29" s="431"/>
      <c r="EN29" s="431"/>
      <c r="EO29" s="431"/>
      <c r="EP29" s="431"/>
      <c r="EQ29" s="430"/>
      <c r="ER29" s="448"/>
      <c r="ES29" s="449">
        <f t="shared" si="10"/>
        <v>1056</v>
      </c>
      <c r="ET29" s="450">
        <f t="shared" si="11"/>
        <v>0.02</v>
      </c>
      <c r="EU29" s="451"/>
      <c r="EV29" s="450"/>
      <c r="EW29" s="450"/>
      <c r="EX29" s="431"/>
      <c r="EY29" s="450"/>
      <c r="EZ29" s="431"/>
      <c r="FA29" s="450"/>
      <c r="FB29" s="431"/>
      <c r="FC29" s="452"/>
      <c r="FD29" s="431"/>
      <c r="FE29" s="452"/>
      <c r="FF29" s="430"/>
      <c r="FG29" s="405">
        <v>16800</v>
      </c>
      <c r="FH29" s="443"/>
      <c r="FI29" s="453"/>
      <c r="FJ29" s="454"/>
      <c r="FK29" s="455"/>
      <c r="FL29" s="405"/>
      <c r="FM29" s="455"/>
      <c r="FN29" s="405"/>
      <c r="FO29" s="456"/>
      <c r="FP29" s="449"/>
      <c r="FQ29" s="457"/>
      <c r="FR29" s="458"/>
      <c r="FS29" s="459"/>
      <c r="FT29" s="460"/>
      <c r="FU29" s="440"/>
      <c r="FV29" s="405"/>
      <c r="FW29" s="459"/>
      <c r="FX29" s="405"/>
      <c r="FY29" s="409"/>
      <c r="FZ29" s="409"/>
      <c r="GA29" s="429"/>
      <c r="GB29" s="482"/>
      <c r="GC29" s="483"/>
      <c r="GD29" s="450"/>
      <c r="GE29" s="448"/>
      <c r="GF29" s="461"/>
      <c r="GG29" s="405"/>
      <c r="GH29" s="450"/>
      <c r="GI29" s="405"/>
      <c r="GJ29" s="462"/>
      <c r="GK29" s="463"/>
      <c r="GL29" s="464"/>
      <c r="GM29" s="439"/>
      <c r="GN29" s="405"/>
      <c r="GO29" s="482"/>
      <c r="GP29" s="450"/>
      <c r="GQ29" s="439"/>
      <c r="GR29" s="461"/>
      <c r="GS29" s="406"/>
      <c r="GT29" s="406"/>
      <c r="GU29" s="482"/>
      <c r="GV29" s="450"/>
      <c r="GW29" s="482"/>
      <c r="GX29" s="450"/>
      <c r="GY29" s="462"/>
      <c r="GZ29" s="405"/>
      <c r="HA29" s="438"/>
      <c r="HB29" s="451"/>
      <c r="HC29" s="439"/>
      <c r="HD29" s="443"/>
      <c r="HE29" s="463"/>
      <c r="HF29" s="463"/>
      <c r="HG29" s="443"/>
      <c r="HH29" s="408"/>
      <c r="HI29" s="465"/>
      <c r="HJ29" s="406"/>
      <c r="HK29" s="406"/>
      <c r="HL29" s="442"/>
      <c r="HM29" s="465"/>
      <c r="HN29" s="466"/>
      <c r="HO29" s="407"/>
      <c r="HP29" s="467"/>
      <c r="HQ29" s="468"/>
      <c r="HR29" s="469"/>
      <c r="HS29" s="467"/>
      <c r="HT29" s="470"/>
      <c r="HU29" s="449"/>
      <c r="HV29" s="482"/>
      <c r="HW29" s="450"/>
      <c r="HX29" s="450"/>
      <c r="HY29" s="471"/>
    </row>
    <row r="30" spans="1:233" x14ac:dyDescent="0.15">
      <c r="A30" s="400">
        <v>43512</v>
      </c>
      <c r="B30" s="401"/>
      <c r="C30" s="402"/>
      <c r="D30" s="403"/>
      <c r="E30" s="404"/>
      <c r="F30" s="405"/>
      <c r="G30" s="406"/>
      <c r="H30" s="402"/>
      <c r="I30" s="405"/>
      <c r="J30" s="406"/>
      <c r="K30" s="407"/>
      <c r="L30" s="407"/>
      <c r="M30" s="407"/>
      <c r="N30" s="408"/>
      <c r="O30" s="408"/>
      <c r="P30" s="409"/>
      <c r="Q30" s="409"/>
      <c r="R30" s="409"/>
      <c r="S30" s="409"/>
      <c r="T30" s="410"/>
      <c r="U30" s="411"/>
      <c r="V30" s="409"/>
      <c r="W30" s="409"/>
      <c r="X30" s="412"/>
      <c r="Y30" s="473"/>
      <c r="Z30" s="474"/>
      <c r="AA30" s="475"/>
      <c r="AB30" s="476"/>
      <c r="AC30" s="476"/>
      <c r="AD30" s="474">
        <v>1.28</v>
      </c>
      <c r="AE30" s="477">
        <f t="shared" si="0"/>
        <v>0.17777777777777778</v>
      </c>
      <c r="AF30" s="478"/>
      <c r="AG30" s="477"/>
      <c r="AH30" s="478"/>
      <c r="AI30" s="478"/>
      <c r="AJ30" s="473"/>
      <c r="AK30" s="477"/>
      <c r="AL30" s="447"/>
      <c r="AM30" s="479"/>
      <c r="AN30" s="473"/>
      <c r="AO30" s="473"/>
      <c r="AP30" s="479"/>
      <c r="AQ30" s="447"/>
      <c r="AR30" s="473"/>
      <c r="AS30" s="473"/>
      <c r="AT30" s="473"/>
      <c r="AU30" s="447"/>
      <c r="AV30" s="480"/>
      <c r="AW30" s="479"/>
      <c r="AX30" s="479"/>
      <c r="AY30" s="480"/>
      <c r="AZ30" s="480"/>
      <c r="BA30" s="420">
        <f t="shared" si="12"/>
        <v>1000</v>
      </c>
      <c r="BB30" s="421">
        <f t="shared" si="1"/>
        <v>0.02</v>
      </c>
      <c r="BC30" s="422"/>
      <c r="BD30" s="423"/>
      <c r="BE30" s="424"/>
      <c r="BF30" s="425"/>
      <c r="BG30" s="426"/>
      <c r="BH30" s="420"/>
      <c r="BI30" s="422"/>
      <c r="BJ30" s="421"/>
      <c r="BK30" s="427"/>
      <c r="BL30" s="427"/>
      <c r="BM30" s="428"/>
      <c r="BN30" s="422"/>
      <c r="BO30" s="422"/>
      <c r="BP30" s="425"/>
      <c r="BQ30" s="423">
        <v>6.98</v>
      </c>
      <c r="BR30" s="421">
        <f t="shared" si="2"/>
        <v>0.96944444444444444</v>
      </c>
      <c r="BS30" s="409">
        <f t="shared" si="3"/>
        <v>1000</v>
      </c>
      <c r="BT30" s="429"/>
      <c r="BU30" s="430"/>
      <c r="BV30" s="430"/>
      <c r="BW30" s="430"/>
      <c r="BX30" s="430"/>
      <c r="BY30" s="430"/>
      <c r="BZ30" s="430"/>
      <c r="CA30" s="431"/>
      <c r="CB30" s="430"/>
      <c r="CC30" s="432"/>
      <c r="CD30" s="411"/>
      <c r="CE30" s="421">
        <f t="shared" si="4"/>
        <v>0</v>
      </c>
      <c r="CF30" s="433"/>
      <c r="CG30" s="434"/>
      <c r="CH30" s="427"/>
      <c r="CI30" s="435"/>
      <c r="CJ30" s="436"/>
      <c r="CK30" s="436"/>
      <c r="CL30" s="423"/>
      <c r="CM30" s="423"/>
      <c r="CN30" s="423"/>
      <c r="CO30" s="432"/>
      <c r="CP30" s="432"/>
      <c r="CQ30" s="437"/>
      <c r="CR30" s="437"/>
      <c r="CS30" s="481"/>
      <c r="CT30" s="433"/>
      <c r="CU30" s="434"/>
      <c r="CV30" s="438"/>
      <c r="CW30" s="439"/>
      <c r="CX30" s="440"/>
      <c r="CY30" s="441"/>
      <c r="CZ30" s="442"/>
      <c r="DA30" s="442"/>
      <c r="DB30" s="442"/>
      <c r="DC30" s="442"/>
      <c r="DD30" s="443"/>
      <c r="DE30" s="440"/>
      <c r="DF30" s="444">
        <v>1000</v>
      </c>
      <c r="DG30" s="445">
        <f t="shared" si="5"/>
        <v>1000</v>
      </c>
      <c r="DH30" s="421">
        <f t="shared" si="6"/>
        <v>0.04</v>
      </c>
      <c r="DI30" s="446">
        <f t="shared" si="7"/>
        <v>160.80000000000001</v>
      </c>
      <c r="DJ30" s="434"/>
      <c r="DK30" s="427"/>
      <c r="DL30" s="446">
        <f t="shared" si="8"/>
        <v>228</v>
      </c>
      <c r="DM30" s="422"/>
      <c r="DN30" s="422"/>
      <c r="DO30" s="423"/>
      <c r="DP30" s="423"/>
      <c r="DQ30" s="423"/>
      <c r="DR30" s="432"/>
      <c r="DS30" s="432"/>
      <c r="DT30" s="437"/>
      <c r="DU30" s="437">
        <v>7.0000000000000007E-2</v>
      </c>
      <c r="DV30" s="481"/>
      <c r="DW30" s="446">
        <f t="shared" si="9"/>
        <v>84</v>
      </c>
      <c r="DX30" s="434"/>
      <c r="DY30" s="438"/>
      <c r="DZ30" s="439"/>
      <c r="EA30" s="440"/>
      <c r="EB30" s="441"/>
      <c r="EC30" s="442"/>
      <c r="ED30" s="442"/>
      <c r="EE30" s="442"/>
      <c r="EF30" s="442"/>
      <c r="EG30" s="443"/>
      <c r="EH30" s="440"/>
      <c r="EI30" s="429"/>
      <c r="EJ30" s="447"/>
      <c r="EK30" s="448"/>
      <c r="EL30" s="417"/>
      <c r="EM30" s="431"/>
      <c r="EN30" s="431"/>
      <c r="EO30" s="431"/>
      <c r="EP30" s="431"/>
      <c r="EQ30" s="430"/>
      <c r="ER30" s="448"/>
      <c r="ES30" s="449">
        <f t="shared" si="10"/>
        <v>1056</v>
      </c>
      <c r="ET30" s="450">
        <f t="shared" si="11"/>
        <v>0.02</v>
      </c>
      <c r="EU30" s="451"/>
      <c r="EV30" s="450"/>
      <c r="EW30" s="450"/>
      <c r="EX30" s="431"/>
      <c r="EY30" s="450"/>
      <c r="EZ30" s="431"/>
      <c r="FA30" s="450"/>
      <c r="FB30" s="431"/>
      <c r="FC30" s="452"/>
      <c r="FD30" s="431"/>
      <c r="FE30" s="452"/>
      <c r="FF30" s="430"/>
      <c r="FG30" s="405">
        <v>16800</v>
      </c>
      <c r="FH30" s="443"/>
      <c r="FI30" s="453"/>
      <c r="FJ30" s="454"/>
      <c r="FK30" s="455"/>
      <c r="FL30" s="405"/>
      <c r="FM30" s="455"/>
      <c r="FN30" s="405"/>
      <c r="FO30" s="456"/>
      <c r="FP30" s="449"/>
      <c r="FQ30" s="457"/>
      <c r="FR30" s="458"/>
      <c r="FS30" s="459"/>
      <c r="FT30" s="460"/>
      <c r="FU30" s="440"/>
      <c r="FV30" s="405"/>
      <c r="FW30" s="459"/>
      <c r="FX30" s="405"/>
      <c r="FY30" s="409"/>
      <c r="FZ30" s="409"/>
      <c r="GA30" s="429"/>
      <c r="GB30" s="482"/>
      <c r="GC30" s="483"/>
      <c r="GD30" s="450"/>
      <c r="GE30" s="448"/>
      <c r="GF30" s="461"/>
      <c r="GG30" s="405"/>
      <c r="GH30" s="450"/>
      <c r="GI30" s="405"/>
      <c r="GJ30" s="462"/>
      <c r="GK30" s="463"/>
      <c r="GL30" s="464"/>
      <c r="GM30" s="439"/>
      <c r="GN30" s="405"/>
      <c r="GO30" s="482"/>
      <c r="GP30" s="450"/>
      <c r="GQ30" s="439"/>
      <c r="GR30" s="461"/>
      <c r="GS30" s="406"/>
      <c r="GT30" s="406"/>
      <c r="GU30" s="482"/>
      <c r="GV30" s="450"/>
      <c r="GW30" s="482"/>
      <c r="GX30" s="450"/>
      <c r="GY30" s="462"/>
      <c r="GZ30" s="405"/>
      <c r="HA30" s="438"/>
      <c r="HB30" s="451"/>
      <c r="HC30" s="439"/>
      <c r="HD30" s="443"/>
      <c r="HE30" s="463"/>
      <c r="HF30" s="463"/>
      <c r="HG30" s="443"/>
      <c r="HH30" s="408"/>
      <c r="HI30" s="465"/>
      <c r="HJ30" s="406"/>
      <c r="HK30" s="406"/>
      <c r="HL30" s="442"/>
      <c r="HM30" s="465"/>
      <c r="HN30" s="466"/>
      <c r="HO30" s="407"/>
      <c r="HP30" s="467"/>
      <c r="HQ30" s="468"/>
      <c r="HR30" s="469"/>
      <c r="HS30" s="467"/>
      <c r="HT30" s="470"/>
      <c r="HU30" s="449"/>
      <c r="HV30" s="482"/>
      <c r="HW30" s="450"/>
      <c r="HX30" s="450"/>
      <c r="HY30" s="471"/>
    </row>
    <row r="31" spans="1:233" x14ac:dyDescent="0.15">
      <c r="A31" s="485">
        <v>43513</v>
      </c>
      <c r="B31" s="486"/>
      <c r="C31" s="487"/>
      <c r="D31" s="488"/>
      <c r="E31" s="489"/>
      <c r="F31" s="490"/>
      <c r="G31" s="490"/>
      <c r="H31" s="487"/>
      <c r="I31" s="490"/>
      <c r="J31" s="490"/>
      <c r="K31" s="491"/>
      <c r="L31" s="491"/>
      <c r="M31" s="491"/>
      <c r="N31" s="492"/>
      <c r="O31" s="492"/>
      <c r="P31" s="409"/>
      <c r="Q31" s="409"/>
      <c r="R31" s="409"/>
      <c r="S31" s="409"/>
      <c r="T31" s="410"/>
      <c r="U31" s="411"/>
      <c r="V31" s="409"/>
      <c r="W31" s="409"/>
      <c r="X31" s="412"/>
      <c r="Y31" s="473"/>
      <c r="Z31" s="474"/>
      <c r="AA31" s="475"/>
      <c r="AB31" s="476"/>
      <c r="AC31" s="476"/>
      <c r="AD31" s="474">
        <v>3.27</v>
      </c>
      <c r="AE31" s="477">
        <f t="shared" si="0"/>
        <v>0.45416666666666666</v>
      </c>
      <c r="AF31" s="478"/>
      <c r="AG31" s="477"/>
      <c r="AH31" s="478"/>
      <c r="AI31" s="478"/>
      <c r="AJ31" s="473"/>
      <c r="AK31" s="477"/>
      <c r="AL31" s="447"/>
      <c r="AM31" s="479"/>
      <c r="AN31" s="473"/>
      <c r="AO31" s="473"/>
      <c r="AP31" s="479"/>
      <c r="AQ31" s="447"/>
      <c r="AR31" s="473"/>
      <c r="AS31" s="473"/>
      <c r="AT31" s="473"/>
      <c r="AU31" s="447"/>
      <c r="AV31" s="480"/>
      <c r="AW31" s="479"/>
      <c r="AX31" s="479"/>
      <c r="AY31" s="480"/>
      <c r="AZ31" s="480"/>
      <c r="BA31" s="420">
        <f t="shared" si="12"/>
        <v>1000</v>
      </c>
      <c r="BB31" s="421">
        <f t="shared" si="1"/>
        <v>0.02</v>
      </c>
      <c r="BC31" s="422"/>
      <c r="BD31" s="423"/>
      <c r="BE31" s="424"/>
      <c r="BF31" s="425"/>
      <c r="BG31" s="426"/>
      <c r="BH31" s="420"/>
      <c r="BI31" s="422"/>
      <c r="BJ31" s="421"/>
      <c r="BK31" s="427"/>
      <c r="BL31" s="427"/>
      <c r="BM31" s="428"/>
      <c r="BN31" s="422"/>
      <c r="BO31" s="425"/>
      <c r="BP31" s="425"/>
      <c r="BQ31" s="423">
        <v>6.43</v>
      </c>
      <c r="BR31" s="421">
        <f t="shared" si="2"/>
        <v>0.89305555555555549</v>
      </c>
      <c r="BS31" s="409">
        <f t="shared" si="3"/>
        <v>1000</v>
      </c>
      <c r="BT31" s="429"/>
      <c r="BU31" s="430"/>
      <c r="BV31" s="430"/>
      <c r="BW31" s="430"/>
      <c r="BX31" s="430"/>
      <c r="BY31" s="430"/>
      <c r="BZ31" s="430"/>
      <c r="CA31" s="431"/>
      <c r="CB31" s="430"/>
      <c r="CC31" s="432"/>
      <c r="CD31" s="411"/>
      <c r="CE31" s="421">
        <f t="shared" si="4"/>
        <v>0</v>
      </c>
      <c r="CF31" s="433"/>
      <c r="CG31" s="434"/>
      <c r="CH31" s="427"/>
      <c r="CI31" s="435"/>
      <c r="CJ31" s="436"/>
      <c r="CK31" s="436"/>
      <c r="CL31" s="423"/>
      <c r="CM31" s="423"/>
      <c r="CN31" s="423"/>
      <c r="CO31" s="432"/>
      <c r="CP31" s="432"/>
      <c r="CQ31" s="437"/>
      <c r="CR31" s="437"/>
      <c r="CS31" s="481"/>
      <c r="CT31" s="433"/>
      <c r="CU31" s="434"/>
      <c r="CV31" s="493"/>
      <c r="CW31" s="494"/>
      <c r="CX31" s="495"/>
      <c r="CY31" s="496"/>
      <c r="CZ31" s="497"/>
      <c r="DA31" s="497"/>
      <c r="DB31" s="497"/>
      <c r="DC31" s="497"/>
      <c r="DD31" s="498"/>
      <c r="DE31" s="498"/>
      <c r="DF31" s="432">
        <v>1000</v>
      </c>
      <c r="DG31" s="445">
        <f t="shared" si="5"/>
        <v>1000</v>
      </c>
      <c r="DH31" s="421">
        <f t="shared" si="6"/>
        <v>0.04</v>
      </c>
      <c r="DI31" s="432">
        <f t="shared" si="7"/>
        <v>160.80000000000001</v>
      </c>
      <c r="DJ31" s="434"/>
      <c r="DK31" s="427"/>
      <c r="DL31" s="432">
        <f t="shared" si="8"/>
        <v>228</v>
      </c>
      <c r="DM31" s="422"/>
      <c r="DN31" s="422"/>
      <c r="DO31" s="423"/>
      <c r="DP31" s="423"/>
      <c r="DQ31" s="423"/>
      <c r="DR31" s="432"/>
      <c r="DS31" s="432"/>
      <c r="DT31" s="437"/>
      <c r="DU31" s="437">
        <v>7.0000000000000007E-2</v>
      </c>
      <c r="DV31" s="481"/>
      <c r="DW31" s="432">
        <f t="shared" si="9"/>
        <v>84</v>
      </c>
      <c r="DX31" s="434"/>
      <c r="DY31" s="493"/>
      <c r="DZ31" s="494"/>
      <c r="EA31" s="495"/>
      <c r="EB31" s="496"/>
      <c r="EC31" s="497"/>
      <c r="ED31" s="497"/>
      <c r="EE31" s="497"/>
      <c r="EF31" s="497"/>
      <c r="EG31" s="498"/>
      <c r="EH31" s="495"/>
      <c r="EI31" s="429"/>
      <c r="EJ31" s="447"/>
      <c r="EK31" s="448"/>
      <c r="EL31" s="417"/>
      <c r="EM31" s="431"/>
      <c r="EN31" s="431"/>
      <c r="EO31" s="431"/>
      <c r="EP31" s="431"/>
      <c r="EQ31" s="430"/>
      <c r="ER31" s="448"/>
      <c r="ES31" s="496">
        <f t="shared" si="10"/>
        <v>1056</v>
      </c>
      <c r="ET31" s="499">
        <f t="shared" si="11"/>
        <v>0.02</v>
      </c>
      <c r="EU31" s="493"/>
      <c r="EV31" s="499"/>
      <c r="EW31" s="500"/>
      <c r="EX31" s="483"/>
      <c r="EY31" s="500"/>
      <c r="EZ31" s="483"/>
      <c r="FA31" s="499"/>
      <c r="FB31" s="431"/>
      <c r="FC31" s="452"/>
      <c r="FD31" s="431"/>
      <c r="FE31" s="452"/>
      <c r="FF31" s="430"/>
      <c r="FG31" s="490">
        <v>16800</v>
      </c>
      <c r="FH31" s="498"/>
      <c r="FI31" s="501"/>
      <c r="FJ31" s="487"/>
      <c r="FK31" s="502"/>
      <c r="FL31" s="490"/>
      <c r="FM31" s="502"/>
      <c r="FN31" s="490"/>
      <c r="FO31" s="456"/>
      <c r="FP31" s="496"/>
      <c r="FQ31" s="503"/>
      <c r="FR31" s="491"/>
      <c r="FS31" s="504"/>
      <c r="FT31" s="505"/>
      <c r="FU31" s="495"/>
      <c r="FV31" s="490"/>
      <c r="FW31" s="504"/>
      <c r="FX31" s="490"/>
      <c r="FY31" s="409"/>
      <c r="FZ31" s="409"/>
      <c r="GA31" s="429"/>
      <c r="GB31" s="500"/>
      <c r="GC31" s="483"/>
      <c r="GD31" s="499"/>
      <c r="GE31" s="448"/>
      <c r="GF31" s="506"/>
      <c r="GG31" s="490"/>
      <c r="GH31" s="499"/>
      <c r="GI31" s="490"/>
      <c r="GJ31" s="497"/>
      <c r="GK31" s="497"/>
      <c r="GL31" s="507"/>
      <c r="GM31" s="494"/>
      <c r="GN31" s="490"/>
      <c r="GO31" s="500"/>
      <c r="GP31" s="499"/>
      <c r="GQ31" s="494"/>
      <c r="GR31" s="506"/>
      <c r="GS31" s="490"/>
      <c r="GT31" s="490"/>
      <c r="GU31" s="500"/>
      <c r="GV31" s="500"/>
      <c r="GW31" s="500"/>
      <c r="GX31" s="499"/>
      <c r="GY31" s="497"/>
      <c r="GZ31" s="490"/>
      <c r="HA31" s="493"/>
      <c r="HB31" s="493"/>
      <c r="HC31" s="494"/>
      <c r="HD31" s="498"/>
      <c r="HE31" s="498"/>
      <c r="HF31" s="498"/>
      <c r="HG31" s="498"/>
      <c r="HH31" s="492"/>
      <c r="HI31" s="508"/>
      <c r="HJ31" s="490"/>
      <c r="HK31" s="490"/>
      <c r="HL31" s="497"/>
      <c r="HM31" s="508"/>
      <c r="HN31" s="508"/>
      <c r="HO31" s="491"/>
      <c r="HP31" s="509"/>
      <c r="HQ31" s="510"/>
      <c r="HR31" s="509"/>
      <c r="HS31" s="509"/>
      <c r="HT31" s="511"/>
      <c r="HU31" s="496"/>
      <c r="HV31" s="500"/>
      <c r="HW31" s="499"/>
      <c r="HX31" s="499"/>
      <c r="HY31" s="512"/>
    </row>
    <row r="32" spans="1:233" x14ac:dyDescent="0.15">
      <c r="A32" s="400">
        <v>43514</v>
      </c>
      <c r="B32" s="401"/>
      <c r="C32" s="402"/>
      <c r="D32" s="403"/>
      <c r="E32" s="404"/>
      <c r="F32" s="405"/>
      <c r="G32" s="406"/>
      <c r="H32" s="402"/>
      <c r="I32" s="405"/>
      <c r="J32" s="406"/>
      <c r="K32" s="407"/>
      <c r="L32" s="407"/>
      <c r="M32" s="407"/>
      <c r="N32" s="408"/>
      <c r="O32" s="408"/>
      <c r="P32" s="409"/>
      <c r="Q32" s="409"/>
      <c r="R32" s="409"/>
      <c r="S32" s="409"/>
      <c r="T32" s="410"/>
      <c r="U32" s="411"/>
      <c r="V32" s="409"/>
      <c r="W32" s="409"/>
      <c r="X32" s="412"/>
      <c r="Y32" s="473"/>
      <c r="Z32" s="474"/>
      <c r="AA32" s="475"/>
      <c r="AB32" s="476"/>
      <c r="AC32" s="476"/>
      <c r="AD32" s="474">
        <v>4.29</v>
      </c>
      <c r="AE32" s="477">
        <f t="shared" si="0"/>
        <v>0.59583333333333333</v>
      </c>
      <c r="AF32" s="478"/>
      <c r="AG32" s="477"/>
      <c r="AH32" s="478"/>
      <c r="AI32" s="478"/>
      <c r="AJ32" s="473"/>
      <c r="AK32" s="477"/>
      <c r="AL32" s="447"/>
      <c r="AM32" s="479"/>
      <c r="AN32" s="473"/>
      <c r="AO32" s="473"/>
      <c r="AP32" s="479"/>
      <c r="AQ32" s="447"/>
      <c r="AR32" s="473"/>
      <c r="AS32" s="473"/>
      <c r="AT32" s="473"/>
      <c r="AU32" s="447"/>
      <c r="AV32" s="480"/>
      <c r="AW32" s="479"/>
      <c r="AX32" s="479"/>
      <c r="AY32" s="480"/>
      <c r="AZ32" s="480"/>
      <c r="BA32" s="420">
        <f t="shared" si="12"/>
        <v>1000</v>
      </c>
      <c r="BB32" s="421">
        <f t="shared" si="1"/>
        <v>0.02</v>
      </c>
      <c r="BC32" s="422"/>
      <c r="BD32" s="423">
        <v>8.1199999999999992</v>
      </c>
      <c r="BE32" s="424">
        <v>33</v>
      </c>
      <c r="BF32" s="425"/>
      <c r="BG32" s="426"/>
      <c r="BH32" s="420"/>
      <c r="BI32" s="422"/>
      <c r="BJ32" s="421"/>
      <c r="BK32" s="427"/>
      <c r="BL32" s="427"/>
      <c r="BM32" s="428"/>
      <c r="BN32" s="422"/>
      <c r="BO32" s="422"/>
      <c r="BP32" s="425"/>
      <c r="BQ32" s="423">
        <v>6.16</v>
      </c>
      <c r="BR32" s="421">
        <f t="shared" si="2"/>
        <v>0.85555555555555551</v>
      </c>
      <c r="BS32" s="409">
        <f t="shared" si="3"/>
        <v>1000</v>
      </c>
      <c r="BT32" s="429">
        <f>BD32</f>
        <v>8.1199999999999992</v>
      </c>
      <c r="BU32" s="430">
        <f>BE32</f>
        <v>33</v>
      </c>
      <c r="BV32" s="430"/>
      <c r="BW32" s="430"/>
      <c r="BX32" s="430"/>
      <c r="BY32" s="430"/>
      <c r="BZ32" s="430"/>
      <c r="CA32" s="431"/>
      <c r="CB32" s="430"/>
      <c r="CC32" s="432"/>
      <c r="CD32" s="411"/>
      <c r="CE32" s="421">
        <f t="shared" si="4"/>
        <v>0</v>
      </c>
      <c r="CF32" s="433"/>
      <c r="CG32" s="434"/>
      <c r="CH32" s="427"/>
      <c r="CI32" s="435"/>
      <c r="CJ32" s="436"/>
      <c r="CK32" s="436"/>
      <c r="CL32" s="423"/>
      <c r="CM32" s="423"/>
      <c r="CN32" s="423"/>
      <c r="CO32" s="432"/>
      <c r="CP32" s="432"/>
      <c r="CQ32" s="437"/>
      <c r="CR32" s="437"/>
      <c r="CS32" s="481"/>
      <c r="CT32" s="433"/>
      <c r="CU32" s="434"/>
      <c r="CV32" s="438"/>
      <c r="CW32" s="439"/>
      <c r="CX32" s="440"/>
      <c r="CY32" s="441"/>
      <c r="CZ32" s="442"/>
      <c r="DA32" s="442"/>
      <c r="DB32" s="442"/>
      <c r="DC32" s="442"/>
      <c r="DD32" s="443"/>
      <c r="DE32" s="440"/>
      <c r="DF32" s="444">
        <v>1000</v>
      </c>
      <c r="DG32" s="445">
        <f t="shared" si="5"/>
        <v>1000</v>
      </c>
      <c r="DH32" s="421">
        <f t="shared" si="6"/>
        <v>0.04</v>
      </c>
      <c r="DI32" s="446">
        <f t="shared" si="7"/>
        <v>160.80000000000001</v>
      </c>
      <c r="DJ32" s="434"/>
      <c r="DK32" s="427"/>
      <c r="DL32" s="446">
        <f t="shared" si="8"/>
        <v>228</v>
      </c>
      <c r="DM32" s="422"/>
      <c r="DN32" s="422"/>
      <c r="DO32" s="423">
        <v>7.86</v>
      </c>
      <c r="DP32" s="423"/>
      <c r="DQ32" s="423"/>
      <c r="DR32" s="432"/>
      <c r="DS32" s="432"/>
      <c r="DT32" s="437"/>
      <c r="DU32" s="437">
        <v>7.0000000000000007E-2</v>
      </c>
      <c r="DV32" s="481"/>
      <c r="DW32" s="446">
        <f t="shared" si="9"/>
        <v>84</v>
      </c>
      <c r="DX32" s="434"/>
      <c r="DY32" s="438"/>
      <c r="DZ32" s="439"/>
      <c r="EA32" s="440"/>
      <c r="EB32" s="441"/>
      <c r="EC32" s="442"/>
      <c r="ED32" s="442"/>
      <c r="EE32" s="442"/>
      <c r="EF32" s="442"/>
      <c r="EG32" s="443"/>
      <c r="EH32" s="440"/>
      <c r="EI32" s="429"/>
      <c r="EJ32" s="447"/>
      <c r="EK32" s="448"/>
      <c r="EL32" s="417"/>
      <c r="EM32" s="431"/>
      <c r="EN32" s="431"/>
      <c r="EO32" s="431"/>
      <c r="EP32" s="431"/>
      <c r="EQ32" s="430"/>
      <c r="ER32" s="448"/>
      <c r="ES32" s="449">
        <f t="shared" si="10"/>
        <v>1056</v>
      </c>
      <c r="ET32" s="450">
        <f t="shared" si="11"/>
        <v>0.02</v>
      </c>
      <c r="EU32" s="451"/>
      <c r="EV32" s="450"/>
      <c r="EW32" s="450"/>
      <c r="EX32" s="431"/>
      <c r="EY32" s="450"/>
      <c r="EZ32" s="431"/>
      <c r="FA32" s="450"/>
      <c r="FB32" s="431"/>
      <c r="FC32" s="452"/>
      <c r="FD32" s="431"/>
      <c r="FE32" s="452"/>
      <c r="FF32" s="430"/>
      <c r="FG32" s="405">
        <v>16800</v>
      </c>
      <c r="FH32" s="443"/>
      <c r="FI32" s="453"/>
      <c r="FJ32" s="454"/>
      <c r="FK32" s="455"/>
      <c r="FL32" s="405"/>
      <c r="FM32" s="455"/>
      <c r="FN32" s="405"/>
      <c r="FO32" s="456"/>
      <c r="FP32" s="449"/>
      <c r="FQ32" s="457"/>
      <c r="FR32" s="458"/>
      <c r="FS32" s="459"/>
      <c r="FT32" s="460"/>
      <c r="FU32" s="440"/>
      <c r="FV32" s="405"/>
      <c r="FW32" s="459"/>
      <c r="FX32" s="405"/>
      <c r="FY32" s="409"/>
      <c r="FZ32" s="409"/>
      <c r="GA32" s="429"/>
      <c r="GB32" s="482"/>
      <c r="GC32" s="483"/>
      <c r="GD32" s="450"/>
      <c r="GE32" s="448"/>
      <c r="GF32" s="461"/>
      <c r="GG32" s="405"/>
      <c r="GH32" s="450"/>
      <c r="GI32" s="405"/>
      <c r="GJ32" s="462"/>
      <c r="GK32" s="463"/>
      <c r="GL32" s="464"/>
      <c r="GM32" s="439"/>
      <c r="GN32" s="405"/>
      <c r="GO32" s="482"/>
      <c r="GP32" s="450"/>
      <c r="GQ32" s="439"/>
      <c r="GR32" s="461"/>
      <c r="GS32" s="406"/>
      <c r="GT32" s="406"/>
      <c r="GU32" s="482"/>
      <c r="GV32" s="450"/>
      <c r="GW32" s="482"/>
      <c r="GX32" s="450"/>
      <c r="GY32" s="462"/>
      <c r="GZ32" s="405"/>
      <c r="HA32" s="438"/>
      <c r="HB32" s="451"/>
      <c r="HC32" s="439"/>
      <c r="HD32" s="443"/>
      <c r="HE32" s="463"/>
      <c r="HF32" s="463"/>
      <c r="HG32" s="443"/>
      <c r="HH32" s="408"/>
      <c r="HI32" s="465"/>
      <c r="HJ32" s="406"/>
      <c r="HK32" s="406"/>
      <c r="HL32" s="442"/>
      <c r="HM32" s="465"/>
      <c r="HN32" s="466"/>
      <c r="HO32" s="407"/>
      <c r="HP32" s="467"/>
      <c r="HQ32" s="468"/>
      <c r="HR32" s="469"/>
      <c r="HS32" s="467"/>
      <c r="HT32" s="470"/>
      <c r="HU32" s="449"/>
      <c r="HV32" s="482"/>
      <c r="HW32" s="450"/>
      <c r="HX32" s="450"/>
      <c r="HY32" s="471"/>
    </row>
    <row r="33" spans="1:233" x14ac:dyDescent="0.15">
      <c r="A33" s="400">
        <v>43515</v>
      </c>
      <c r="B33" s="401"/>
      <c r="C33" s="402"/>
      <c r="D33" s="403"/>
      <c r="E33" s="404"/>
      <c r="F33" s="405"/>
      <c r="G33" s="406"/>
      <c r="H33" s="402"/>
      <c r="I33" s="405"/>
      <c r="J33" s="406"/>
      <c r="K33" s="407"/>
      <c r="L33" s="407"/>
      <c r="M33" s="407"/>
      <c r="N33" s="408"/>
      <c r="O33" s="408"/>
      <c r="P33" s="409"/>
      <c r="Q33" s="409"/>
      <c r="R33" s="409"/>
      <c r="S33" s="409"/>
      <c r="T33" s="410"/>
      <c r="U33" s="411"/>
      <c r="V33" s="409"/>
      <c r="W33" s="409"/>
      <c r="X33" s="412"/>
      <c r="Y33" s="473"/>
      <c r="Z33" s="474"/>
      <c r="AA33" s="475"/>
      <c r="AB33" s="476"/>
      <c r="AC33" s="476"/>
      <c r="AD33" s="474">
        <v>6.53</v>
      </c>
      <c r="AE33" s="477">
        <f t="shared" si="0"/>
        <v>0.90694444444444444</v>
      </c>
      <c r="AF33" s="478"/>
      <c r="AG33" s="477"/>
      <c r="AH33" s="478"/>
      <c r="AI33" s="478"/>
      <c r="AJ33" s="473"/>
      <c r="AK33" s="477"/>
      <c r="AL33" s="447"/>
      <c r="AM33" s="479"/>
      <c r="AN33" s="473"/>
      <c r="AO33" s="473"/>
      <c r="AP33" s="479"/>
      <c r="AQ33" s="447"/>
      <c r="AR33" s="473"/>
      <c r="AS33" s="473"/>
      <c r="AT33" s="473"/>
      <c r="AU33" s="447"/>
      <c r="AV33" s="480"/>
      <c r="AW33" s="479"/>
      <c r="AX33" s="479"/>
      <c r="AY33" s="480"/>
      <c r="AZ33" s="480"/>
      <c r="BA33" s="420">
        <f t="shared" si="12"/>
        <v>1000</v>
      </c>
      <c r="BB33" s="421">
        <f t="shared" si="1"/>
        <v>0.02</v>
      </c>
      <c r="BC33" s="422"/>
      <c r="BD33" s="423"/>
      <c r="BE33" s="424"/>
      <c r="BF33" s="425"/>
      <c r="BG33" s="426"/>
      <c r="BH33" s="420"/>
      <c r="BI33" s="422"/>
      <c r="BJ33" s="421"/>
      <c r="BK33" s="427"/>
      <c r="BL33" s="427"/>
      <c r="BM33" s="428"/>
      <c r="BN33" s="422"/>
      <c r="BO33" s="422"/>
      <c r="BP33" s="425"/>
      <c r="BQ33" s="423">
        <v>5.68</v>
      </c>
      <c r="BR33" s="421">
        <f t="shared" si="2"/>
        <v>0.78888888888888886</v>
      </c>
      <c r="BS33" s="409">
        <f t="shared" si="3"/>
        <v>1000</v>
      </c>
      <c r="BT33" s="429"/>
      <c r="BU33" s="430"/>
      <c r="BV33" s="430"/>
      <c r="BW33" s="430"/>
      <c r="BX33" s="430"/>
      <c r="BY33" s="430"/>
      <c r="BZ33" s="430"/>
      <c r="CA33" s="431"/>
      <c r="CB33" s="430"/>
      <c r="CC33" s="432"/>
      <c r="CD33" s="411"/>
      <c r="CE33" s="421">
        <f t="shared" si="4"/>
        <v>0</v>
      </c>
      <c r="CF33" s="433"/>
      <c r="CG33" s="434"/>
      <c r="CH33" s="427"/>
      <c r="CI33" s="435"/>
      <c r="CJ33" s="436"/>
      <c r="CK33" s="436"/>
      <c r="CL33" s="423"/>
      <c r="CM33" s="423"/>
      <c r="CN33" s="423"/>
      <c r="CO33" s="432"/>
      <c r="CP33" s="432"/>
      <c r="CQ33" s="437"/>
      <c r="CR33" s="437"/>
      <c r="CS33" s="481"/>
      <c r="CT33" s="433"/>
      <c r="CU33" s="434"/>
      <c r="CV33" s="438"/>
      <c r="CW33" s="439"/>
      <c r="CX33" s="440"/>
      <c r="CY33" s="441"/>
      <c r="CZ33" s="442"/>
      <c r="DA33" s="442"/>
      <c r="DB33" s="442"/>
      <c r="DC33" s="442"/>
      <c r="DD33" s="443"/>
      <c r="DE33" s="440"/>
      <c r="DF33" s="444">
        <v>1000</v>
      </c>
      <c r="DG33" s="445">
        <f t="shared" si="5"/>
        <v>1000</v>
      </c>
      <c r="DH33" s="421">
        <f t="shared" si="6"/>
        <v>0.04</v>
      </c>
      <c r="DI33" s="446">
        <f t="shared" si="7"/>
        <v>160.80000000000001</v>
      </c>
      <c r="DJ33" s="434"/>
      <c r="DK33" s="427"/>
      <c r="DL33" s="446">
        <f t="shared" si="8"/>
        <v>228</v>
      </c>
      <c r="DM33" s="422"/>
      <c r="DN33" s="422"/>
      <c r="DO33" s="423"/>
      <c r="DP33" s="423"/>
      <c r="DQ33" s="423"/>
      <c r="DR33" s="432"/>
      <c r="DS33" s="432"/>
      <c r="DT33" s="437"/>
      <c r="DU33" s="437">
        <v>7.0000000000000007E-2</v>
      </c>
      <c r="DV33" s="481"/>
      <c r="DW33" s="446">
        <f t="shared" si="9"/>
        <v>84</v>
      </c>
      <c r="DX33" s="434"/>
      <c r="DY33" s="438"/>
      <c r="DZ33" s="439"/>
      <c r="EA33" s="440"/>
      <c r="EB33" s="441"/>
      <c r="EC33" s="442"/>
      <c r="ED33" s="442"/>
      <c r="EE33" s="442"/>
      <c r="EF33" s="442"/>
      <c r="EG33" s="443"/>
      <c r="EH33" s="440"/>
      <c r="EI33" s="429"/>
      <c r="EJ33" s="447"/>
      <c r="EK33" s="448"/>
      <c r="EL33" s="417"/>
      <c r="EM33" s="431"/>
      <c r="EN33" s="431"/>
      <c r="EO33" s="431"/>
      <c r="EP33" s="431"/>
      <c r="EQ33" s="430"/>
      <c r="ER33" s="448"/>
      <c r="ES33" s="449">
        <f t="shared" si="10"/>
        <v>1056</v>
      </c>
      <c r="ET33" s="450">
        <f t="shared" si="11"/>
        <v>0.02</v>
      </c>
      <c r="EU33" s="451"/>
      <c r="EV33" s="450"/>
      <c r="EW33" s="450"/>
      <c r="EX33" s="431"/>
      <c r="EY33" s="450"/>
      <c r="EZ33" s="431"/>
      <c r="FA33" s="450"/>
      <c r="FB33" s="431"/>
      <c r="FC33" s="452"/>
      <c r="FD33" s="431"/>
      <c r="FE33" s="452"/>
      <c r="FF33" s="430"/>
      <c r="FG33" s="405">
        <v>16800</v>
      </c>
      <c r="FH33" s="443"/>
      <c r="FI33" s="453"/>
      <c r="FJ33" s="454"/>
      <c r="FK33" s="455"/>
      <c r="FL33" s="405"/>
      <c r="FM33" s="455"/>
      <c r="FN33" s="405"/>
      <c r="FO33" s="456"/>
      <c r="FP33" s="449"/>
      <c r="FQ33" s="457"/>
      <c r="FR33" s="458"/>
      <c r="FS33" s="459"/>
      <c r="FT33" s="460"/>
      <c r="FU33" s="440"/>
      <c r="FV33" s="405"/>
      <c r="FW33" s="459"/>
      <c r="FX33" s="405"/>
      <c r="FY33" s="409"/>
      <c r="FZ33" s="409"/>
      <c r="GA33" s="429"/>
      <c r="GB33" s="482"/>
      <c r="GC33" s="483"/>
      <c r="GD33" s="450"/>
      <c r="GE33" s="448"/>
      <c r="GF33" s="461"/>
      <c r="GG33" s="405"/>
      <c r="GH33" s="450"/>
      <c r="GI33" s="405"/>
      <c r="GJ33" s="462"/>
      <c r="GK33" s="463"/>
      <c r="GL33" s="464"/>
      <c r="GM33" s="439"/>
      <c r="GN33" s="405"/>
      <c r="GO33" s="482"/>
      <c r="GP33" s="450"/>
      <c r="GQ33" s="439"/>
      <c r="GR33" s="461"/>
      <c r="GS33" s="406"/>
      <c r="GT33" s="406"/>
      <c r="GU33" s="482"/>
      <c r="GV33" s="450"/>
      <c r="GW33" s="482"/>
      <c r="GX33" s="450"/>
      <c r="GY33" s="462"/>
      <c r="GZ33" s="405"/>
      <c r="HA33" s="438"/>
      <c r="HB33" s="451"/>
      <c r="HC33" s="439"/>
      <c r="HD33" s="443"/>
      <c r="HE33" s="463"/>
      <c r="HF33" s="463"/>
      <c r="HG33" s="443"/>
      <c r="HH33" s="408"/>
      <c r="HI33" s="465"/>
      <c r="HJ33" s="406"/>
      <c r="HK33" s="406"/>
      <c r="HL33" s="442"/>
      <c r="HM33" s="465"/>
      <c r="HN33" s="466"/>
      <c r="HO33" s="407"/>
      <c r="HP33" s="467"/>
      <c r="HQ33" s="468"/>
      <c r="HR33" s="469"/>
      <c r="HS33" s="467"/>
      <c r="HT33" s="470"/>
      <c r="HU33" s="449"/>
      <c r="HV33" s="482"/>
      <c r="HW33" s="450"/>
      <c r="HX33" s="450"/>
      <c r="HY33" s="471"/>
    </row>
    <row r="34" spans="1:233" x14ac:dyDescent="0.15">
      <c r="A34" s="400">
        <v>43516</v>
      </c>
      <c r="B34" s="401"/>
      <c r="C34" s="402"/>
      <c r="D34" s="403"/>
      <c r="E34" s="404"/>
      <c r="F34" s="405"/>
      <c r="G34" s="406"/>
      <c r="H34" s="402"/>
      <c r="I34" s="405"/>
      <c r="J34" s="406"/>
      <c r="K34" s="407"/>
      <c r="L34" s="407"/>
      <c r="M34" s="407"/>
      <c r="N34" s="408"/>
      <c r="O34" s="408"/>
      <c r="P34" s="409"/>
      <c r="Q34" s="409"/>
      <c r="R34" s="409"/>
      <c r="S34" s="409"/>
      <c r="T34" s="410"/>
      <c r="U34" s="411"/>
      <c r="V34" s="409"/>
      <c r="W34" s="409"/>
      <c r="X34" s="412"/>
      <c r="Y34" s="473"/>
      <c r="Z34" s="474"/>
      <c r="AA34" s="475"/>
      <c r="AB34" s="476"/>
      <c r="AC34" s="476"/>
      <c r="AD34" s="474">
        <v>6.53</v>
      </c>
      <c r="AE34" s="477">
        <f t="shared" si="0"/>
        <v>0.90694444444444444</v>
      </c>
      <c r="AF34" s="478"/>
      <c r="AG34" s="477"/>
      <c r="AH34" s="478"/>
      <c r="AI34" s="478"/>
      <c r="AJ34" s="473"/>
      <c r="AK34" s="477"/>
      <c r="AL34" s="447"/>
      <c r="AM34" s="479"/>
      <c r="AN34" s="473"/>
      <c r="AO34" s="473"/>
      <c r="AP34" s="479"/>
      <c r="AQ34" s="447"/>
      <c r="AR34" s="473"/>
      <c r="AS34" s="473"/>
      <c r="AT34" s="473"/>
      <c r="AU34" s="447"/>
      <c r="AV34" s="480"/>
      <c r="AW34" s="479"/>
      <c r="AX34" s="479"/>
      <c r="AY34" s="480"/>
      <c r="AZ34" s="480"/>
      <c r="BA34" s="420">
        <f t="shared" si="12"/>
        <v>1000</v>
      </c>
      <c r="BB34" s="421">
        <f t="shared" si="1"/>
        <v>0.02</v>
      </c>
      <c r="BC34" s="422"/>
      <c r="BD34" s="423"/>
      <c r="BE34" s="424"/>
      <c r="BF34" s="425"/>
      <c r="BG34" s="426"/>
      <c r="BH34" s="420"/>
      <c r="BI34" s="422"/>
      <c r="BJ34" s="421"/>
      <c r="BK34" s="427"/>
      <c r="BL34" s="427"/>
      <c r="BM34" s="428"/>
      <c r="BN34" s="422"/>
      <c r="BO34" s="422"/>
      <c r="BP34" s="425"/>
      <c r="BQ34" s="423">
        <v>5.5</v>
      </c>
      <c r="BR34" s="421">
        <f t="shared" si="2"/>
        <v>0.76388888888888884</v>
      </c>
      <c r="BS34" s="409">
        <f t="shared" si="3"/>
        <v>1000</v>
      </c>
      <c r="BT34" s="429"/>
      <c r="BU34" s="430"/>
      <c r="BV34" s="430"/>
      <c r="BW34" s="430"/>
      <c r="BX34" s="430"/>
      <c r="BY34" s="430"/>
      <c r="BZ34" s="430"/>
      <c r="CA34" s="431"/>
      <c r="CB34" s="430"/>
      <c r="CC34" s="432"/>
      <c r="CD34" s="411"/>
      <c r="CE34" s="421">
        <f t="shared" si="4"/>
        <v>0</v>
      </c>
      <c r="CF34" s="433"/>
      <c r="CG34" s="434"/>
      <c r="CH34" s="427"/>
      <c r="CI34" s="435"/>
      <c r="CJ34" s="436"/>
      <c r="CK34" s="436"/>
      <c r="CL34" s="423"/>
      <c r="CM34" s="423"/>
      <c r="CN34" s="423"/>
      <c r="CO34" s="432"/>
      <c r="CP34" s="432"/>
      <c r="CQ34" s="437"/>
      <c r="CR34" s="437"/>
      <c r="CS34" s="481"/>
      <c r="CT34" s="433"/>
      <c r="CU34" s="434"/>
      <c r="CV34" s="438"/>
      <c r="CW34" s="439"/>
      <c r="CX34" s="440"/>
      <c r="CY34" s="441"/>
      <c r="CZ34" s="442"/>
      <c r="DA34" s="442"/>
      <c r="DB34" s="442"/>
      <c r="DC34" s="442"/>
      <c r="DD34" s="443"/>
      <c r="DE34" s="440"/>
      <c r="DF34" s="444">
        <v>1000</v>
      </c>
      <c r="DG34" s="445">
        <f t="shared" si="5"/>
        <v>1000</v>
      </c>
      <c r="DH34" s="421">
        <f t="shared" si="6"/>
        <v>0.04</v>
      </c>
      <c r="DI34" s="446">
        <f t="shared" si="7"/>
        <v>160.80000000000001</v>
      </c>
      <c r="DJ34" s="434"/>
      <c r="DK34" s="427"/>
      <c r="DL34" s="446">
        <f t="shared" si="8"/>
        <v>228</v>
      </c>
      <c r="DM34" s="422"/>
      <c r="DN34" s="422"/>
      <c r="DO34" s="423"/>
      <c r="DP34" s="423"/>
      <c r="DQ34" s="423"/>
      <c r="DR34" s="432"/>
      <c r="DS34" s="432"/>
      <c r="DT34" s="437"/>
      <c r="DU34" s="437">
        <v>7.0000000000000007E-2</v>
      </c>
      <c r="DV34" s="481"/>
      <c r="DW34" s="446">
        <f t="shared" si="9"/>
        <v>84</v>
      </c>
      <c r="DX34" s="434"/>
      <c r="DY34" s="438"/>
      <c r="DZ34" s="439"/>
      <c r="EA34" s="440"/>
      <c r="EB34" s="441"/>
      <c r="EC34" s="442"/>
      <c r="ED34" s="442"/>
      <c r="EE34" s="442"/>
      <c r="EF34" s="442"/>
      <c r="EG34" s="443"/>
      <c r="EH34" s="440"/>
      <c r="EI34" s="429"/>
      <c r="EJ34" s="447"/>
      <c r="EK34" s="448"/>
      <c r="EL34" s="417"/>
      <c r="EM34" s="431"/>
      <c r="EN34" s="431"/>
      <c r="EO34" s="431"/>
      <c r="EP34" s="431"/>
      <c r="EQ34" s="430"/>
      <c r="ER34" s="448"/>
      <c r="ES34" s="449">
        <f t="shared" si="10"/>
        <v>1056</v>
      </c>
      <c r="ET34" s="450">
        <f t="shared" si="11"/>
        <v>0.02</v>
      </c>
      <c r="EU34" s="451"/>
      <c r="EV34" s="450"/>
      <c r="EW34" s="450"/>
      <c r="EX34" s="431"/>
      <c r="EY34" s="450"/>
      <c r="EZ34" s="431"/>
      <c r="FA34" s="450"/>
      <c r="FB34" s="431"/>
      <c r="FC34" s="452"/>
      <c r="FD34" s="431"/>
      <c r="FE34" s="452"/>
      <c r="FF34" s="430"/>
      <c r="FG34" s="405">
        <v>16800</v>
      </c>
      <c r="FH34" s="443"/>
      <c r="FI34" s="453"/>
      <c r="FJ34" s="454"/>
      <c r="FK34" s="455"/>
      <c r="FL34" s="405"/>
      <c r="FM34" s="455"/>
      <c r="FN34" s="405"/>
      <c r="FO34" s="456"/>
      <c r="FP34" s="449"/>
      <c r="FQ34" s="457"/>
      <c r="FR34" s="458"/>
      <c r="FS34" s="459"/>
      <c r="FT34" s="460"/>
      <c r="FU34" s="440"/>
      <c r="FV34" s="405"/>
      <c r="FW34" s="459"/>
      <c r="FX34" s="405"/>
      <c r="FY34" s="409"/>
      <c r="FZ34" s="409"/>
      <c r="GA34" s="429"/>
      <c r="GB34" s="482"/>
      <c r="GC34" s="483"/>
      <c r="GD34" s="450"/>
      <c r="GE34" s="448"/>
      <c r="GF34" s="461"/>
      <c r="GG34" s="405"/>
      <c r="GH34" s="450"/>
      <c r="GI34" s="405"/>
      <c r="GJ34" s="462"/>
      <c r="GK34" s="463"/>
      <c r="GL34" s="464"/>
      <c r="GM34" s="439"/>
      <c r="GN34" s="405"/>
      <c r="GO34" s="482"/>
      <c r="GP34" s="450"/>
      <c r="GQ34" s="439"/>
      <c r="GR34" s="461"/>
      <c r="GS34" s="406"/>
      <c r="GT34" s="406"/>
      <c r="GU34" s="482"/>
      <c r="GV34" s="450"/>
      <c r="GW34" s="482"/>
      <c r="GX34" s="450"/>
      <c r="GY34" s="462"/>
      <c r="GZ34" s="405"/>
      <c r="HA34" s="438"/>
      <c r="HB34" s="451"/>
      <c r="HC34" s="439"/>
      <c r="HD34" s="443"/>
      <c r="HE34" s="463"/>
      <c r="HF34" s="463"/>
      <c r="HG34" s="443"/>
      <c r="HH34" s="408"/>
      <c r="HI34" s="465"/>
      <c r="HJ34" s="406"/>
      <c r="HK34" s="406"/>
      <c r="HL34" s="442"/>
      <c r="HM34" s="465"/>
      <c r="HN34" s="466"/>
      <c r="HO34" s="407"/>
      <c r="HP34" s="467"/>
      <c r="HQ34" s="468"/>
      <c r="HR34" s="469"/>
      <c r="HS34" s="467"/>
      <c r="HT34" s="470"/>
      <c r="HU34" s="449"/>
      <c r="HV34" s="482"/>
      <c r="HW34" s="450"/>
      <c r="HX34" s="450"/>
      <c r="HY34" s="471"/>
    </row>
    <row r="35" spans="1:233" x14ac:dyDescent="0.15">
      <c r="A35" s="400">
        <v>43517</v>
      </c>
      <c r="B35" s="401"/>
      <c r="C35" s="402"/>
      <c r="D35" s="403"/>
      <c r="E35" s="404"/>
      <c r="F35" s="405"/>
      <c r="G35" s="406"/>
      <c r="H35" s="402"/>
      <c r="I35" s="405"/>
      <c r="J35" s="406"/>
      <c r="K35" s="407"/>
      <c r="L35" s="407"/>
      <c r="M35" s="407"/>
      <c r="N35" s="408"/>
      <c r="O35" s="408"/>
      <c r="P35" s="409"/>
      <c r="Q35" s="409"/>
      <c r="R35" s="409"/>
      <c r="S35" s="409"/>
      <c r="T35" s="410"/>
      <c r="U35" s="411"/>
      <c r="V35" s="409"/>
      <c r="W35" s="409"/>
      <c r="X35" s="412"/>
      <c r="Y35" s="473"/>
      <c r="Z35" s="474"/>
      <c r="AA35" s="475"/>
      <c r="AB35" s="476"/>
      <c r="AC35" s="476"/>
      <c r="AD35" s="474">
        <v>6.53</v>
      </c>
      <c r="AE35" s="477">
        <f t="shared" si="0"/>
        <v>0.90694444444444444</v>
      </c>
      <c r="AF35" s="478"/>
      <c r="AG35" s="477"/>
      <c r="AH35" s="478"/>
      <c r="AI35" s="478"/>
      <c r="AJ35" s="473"/>
      <c r="AK35" s="477"/>
      <c r="AL35" s="447"/>
      <c r="AM35" s="479"/>
      <c r="AN35" s="473"/>
      <c r="AO35" s="473"/>
      <c r="AP35" s="479"/>
      <c r="AQ35" s="447"/>
      <c r="AR35" s="473"/>
      <c r="AS35" s="473"/>
      <c r="AT35" s="473"/>
      <c r="AU35" s="447"/>
      <c r="AV35" s="480"/>
      <c r="AW35" s="479"/>
      <c r="AX35" s="479"/>
      <c r="AY35" s="480"/>
      <c r="AZ35" s="480"/>
      <c r="BA35" s="420">
        <f t="shared" si="12"/>
        <v>1000</v>
      </c>
      <c r="BB35" s="421">
        <f t="shared" si="1"/>
        <v>0.02</v>
      </c>
      <c r="BC35" s="422"/>
      <c r="BD35" s="423"/>
      <c r="BE35" s="424"/>
      <c r="BF35" s="425"/>
      <c r="BG35" s="426"/>
      <c r="BH35" s="420"/>
      <c r="BI35" s="422"/>
      <c r="BJ35" s="421"/>
      <c r="BK35" s="427"/>
      <c r="BL35" s="427"/>
      <c r="BM35" s="428"/>
      <c r="BN35" s="422"/>
      <c r="BO35" s="422"/>
      <c r="BP35" s="425"/>
      <c r="BQ35" s="423">
        <v>5.05</v>
      </c>
      <c r="BR35" s="421">
        <f t="shared" si="2"/>
        <v>0.70138888888888884</v>
      </c>
      <c r="BS35" s="409">
        <f t="shared" si="3"/>
        <v>1000</v>
      </c>
      <c r="BT35" s="429"/>
      <c r="BU35" s="430"/>
      <c r="BV35" s="430"/>
      <c r="BW35" s="430"/>
      <c r="BX35" s="430"/>
      <c r="BY35" s="430"/>
      <c r="BZ35" s="430"/>
      <c r="CA35" s="431"/>
      <c r="CB35" s="430"/>
      <c r="CC35" s="432"/>
      <c r="CD35" s="411"/>
      <c r="CE35" s="421">
        <f t="shared" si="4"/>
        <v>0</v>
      </c>
      <c r="CF35" s="433"/>
      <c r="CG35" s="434"/>
      <c r="CH35" s="427"/>
      <c r="CI35" s="435"/>
      <c r="CJ35" s="436"/>
      <c r="CK35" s="436"/>
      <c r="CL35" s="423"/>
      <c r="CM35" s="423"/>
      <c r="CN35" s="423"/>
      <c r="CO35" s="432"/>
      <c r="CP35" s="432"/>
      <c r="CQ35" s="437"/>
      <c r="CR35" s="437"/>
      <c r="CS35" s="481"/>
      <c r="CT35" s="433"/>
      <c r="CU35" s="434"/>
      <c r="CV35" s="438"/>
      <c r="CW35" s="439"/>
      <c r="CX35" s="440"/>
      <c r="CY35" s="441"/>
      <c r="CZ35" s="442"/>
      <c r="DA35" s="442"/>
      <c r="DB35" s="442"/>
      <c r="DC35" s="442"/>
      <c r="DD35" s="443"/>
      <c r="DE35" s="440"/>
      <c r="DF35" s="444">
        <v>1000</v>
      </c>
      <c r="DG35" s="445">
        <f t="shared" si="5"/>
        <v>1000</v>
      </c>
      <c r="DH35" s="421">
        <f t="shared" si="6"/>
        <v>0.04</v>
      </c>
      <c r="DI35" s="446">
        <f t="shared" si="7"/>
        <v>160.80000000000001</v>
      </c>
      <c r="DJ35" s="434"/>
      <c r="DK35" s="427"/>
      <c r="DL35" s="446">
        <f t="shared" si="8"/>
        <v>228</v>
      </c>
      <c r="DM35" s="422"/>
      <c r="DN35" s="422"/>
      <c r="DO35" s="423"/>
      <c r="DP35" s="423"/>
      <c r="DQ35" s="423"/>
      <c r="DR35" s="432"/>
      <c r="DS35" s="432"/>
      <c r="DT35" s="437"/>
      <c r="DU35" s="437">
        <v>7.0000000000000007E-2</v>
      </c>
      <c r="DV35" s="481"/>
      <c r="DW35" s="446">
        <f t="shared" si="9"/>
        <v>84</v>
      </c>
      <c r="DX35" s="434"/>
      <c r="DY35" s="438"/>
      <c r="DZ35" s="439"/>
      <c r="EA35" s="440"/>
      <c r="EB35" s="441"/>
      <c r="EC35" s="442"/>
      <c r="ED35" s="442"/>
      <c r="EE35" s="442"/>
      <c r="EF35" s="442"/>
      <c r="EG35" s="443"/>
      <c r="EH35" s="440"/>
      <c r="EI35" s="429"/>
      <c r="EJ35" s="447"/>
      <c r="EK35" s="448"/>
      <c r="EL35" s="417"/>
      <c r="EM35" s="431"/>
      <c r="EN35" s="431"/>
      <c r="EO35" s="431"/>
      <c r="EP35" s="431"/>
      <c r="EQ35" s="430"/>
      <c r="ER35" s="448"/>
      <c r="ES35" s="449">
        <f t="shared" si="10"/>
        <v>1056</v>
      </c>
      <c r="ET35" s="450">
        <f t="shared" si="11"/>
        <v>0.02</v>
      </c>
      <c r="EU35" s="451"/>
      <c r="EV35" s="450"/>
      <c r="EW35" s="450"/>
      <c r="EX35" s="431"/>
      <c r="EY35" s="450"/>
      <c r="EZ35" s="431"/>
      <c r="FA35" s="450"/>
      <c r="FB35" s="431"/>
      <c r="FC35" s="452"/>
      <c r="FD35" s="431"/>
      <c r="FE35" s="452"/>
      <c r="FF35" s="430"/>
      <c r="FG35" s="405">
        <v>16800</v>
      </c>
      <c r="FH35" s="443"/>
      <c r="FI35" s="453"/>
      <c r="FJ35" s="454"/>
      <c r="FK35" s="455"/>
      <c r="FL35" s="405"/>
      <c r="FM35" s="455"/>
      <c r="FN35" s="405"/>
      <c r="FO35" s="456"/>
      <c r="FP35" s="449"/>
      <c r="FQ35" s="457"/>
      <c r="FR35" s="458"/>
      <c r="FS35" s="459"/>
      <c r="FT35" s="460"/>
      <c r="FU35" s="440"/>
      <c r="FV35" s="405"/>
      <c r="FW35" s="459"/>
      <c r="FX35" s="405"/>
      <c r="FY35" s="409"/>
      <c r="FZ35" s="409"/>
      <c r="GA35" s="429"/>
      <c r="GB35" s="482"/>
      <c r="GC35" s="483"/>
      <c r="GD35" s="450"/>
      <c r="GE35" s="448"/>
      <c r="GF35" s="461"/>
      <c r="GG35" s="405"/>
      <c r="GH35" s="450"/>
      <c r="GI35" s="405"/>
      <c r="GJ35" s="462"/>
      <c r="GK35" s="463"/>
      <c r="GL35" s="464"/>
      <c r="GM35" s="439"/>
      <c r="GN35" s="405"/>
      <c r="GO35" s="482"/>
      <c r="GP35" s="450"/>
      <c r="GQ35" s="439"/>
      <c r="GR35" s="461"/>
      <c r="GS35" s="406"/>
      <c r="GT35" s="406"/>
      <c r="GU35" s="482"/>
      <c r="GV35" s="450"/>
      <c r="GW35" s="482"/>
      <c r="GX35" s="450"/>
      <c r="GY35" s="462"/>
      <c r="GZ35" s="405"/>
      <c r="HA35" s="438"/>
      <c r="HB35" s="451"/>
      <c r="HC35" s="439"/>
      <c r="HD35" s="443"/>
      <c r="HE35" s="463"/>
      <c r="HF35" s="463"/>
      <c r="HG35" s="443"/>
      <c r="HH35" s="408"/>
      <c r="HI35" s="465"/>
      <c r="HJ35" s="406"/>
      <c r="HK35" s="406"/>
      <c r="HL35" s="442"/>
      <c r="HM35" s="465"/>
      <c r="HN35" s="466"/>
      <c r="HO35" s="407"/>
      <c r="HP35" s="467"/>
      <c r="HQ35" s="468"/>
      <c r="HR35" s="469"/>
      <c r="HS35" s="467"/>
      <c r="HT35" s="470"/>
      <c r="HU35" s="449"/>
      <c r="HV35" s="482"/>
      <c r="HW35" s="450"/>
      <c r="HX35" s="450"/>
      <c r="HY35" s="471"/>
    </row>
    <row r="36" spans="1:233" x14ac:dyDescent="0.15">
      <c r="A36" s="400">
        <v>43518</v>
      </c>
      <c r="B36" s="401"/>
      <c r="C36" s="402"/>
      <c r="D36" s="403"/>
      <c r="E36" s="404"/>
      <c r="F36" s="405"/>
      <c r="G36" s="406"/>
      <c r="H36" s="402"/>
      <c r="I36" s="405"/>
      <c r="J36" s="406"/>
      <c r="K36" s="407"/>
      <c r="L36" s="407"/>
      <c r="M36" s="407"/>
      <c r="N36" s="408"/>
      <c r="O36" s="408"/>
      <c r="P36" s="409"/>
      <c r="Q36" s="409"/>
      <c r="R36" s="409"/>
      <c r="S36" s="409"/>
      <c r="T36" s="410"/>
      <c r="U36" s="411"/>
      <c r="V36" s="409"/>
      <c r="W36" s="409"/>
      <c r="X36" s="412"/>
      <c r="Y36" s="473"/>
      <c r="Z36" s="474"/>
      <c r="AA36" s="475"/>
      <c r="AB36" s="476"/>
      <c r="AC36" s="476"/>
      <c r="AD36" s="474">
        <v>6.53</v>
      </c>
      <c r="AE36" s="477">
        <f t="shared" si="0"/>
        <v>0.90694444444444444</v>
      </c>
      <c r="AF36" s="478"/>
      <c r="AG36" s="477"/>
      <c r="AH36" s="478"/>
      <c r="AI36" s="478"/>
      <c r="AJ36" s="473"/>
      <c r="AK36" s="477"/>
      <c r="AL36" s="447"/>
      <c r="AM36" s="479"/>
      <c r="AN36" s="473"/>
      <c r="AO36" s="473"/>
      <c r="AP36" s="479"/>
      <c r="AQ36" s="447"/>
      <c r="AR36" s="473"/>
      <c r="AS36" s="473"/>
      <c r="AT36" s="473"/>
      <c r="AU36" s="447"/>
      <c r="AV36" s="480"/>
      <c r="AW36" s="479"/>
      <c r="AX36" s="479"/>
      <c r="AY36" s="480"/>
      <c r="AZ36" s="480"/>
      <c r="BA36" s="420">
        <f t="shared" si="12"/>
        <v>1000</v>
      </c>
      <c r="BB36" s="421">
        <f t="shared" si="1"/>
        <v>0.02</v>
      </c>
      <c r="BC36" s="422"/>
      <c r="BD36" s="423">
        <v>8.23</v>
      </c>
      <c r="BE36" s="424">
        <v>21</v>
      </c>
      <c r="BF36" s="425">
        <v>101</v>
      </c>
      <c r="BG36" s="426">
        <v>5410</v>
      </c>
      <c r="BH36" s="420">
        <f>BG36*0.67</f>
        <v>3624.7000000000003</v>
      </c>
      <c r="BI36" s="422"/>
      <c r="BJ36" s="421"/>
      <c r="BK36" s="427">
        <v>28</v>
      </c>
      <c r="BL36" s="427">
        <v>11</v>
      </c>
      <c r="BM36" s="428">
        <v>12</v>
      </c>
      <c r="BN36" s="422">
        <v>0.8</v>
      </c>
      <c r="BO36" s="425">
        <v>81</v>
      </c>
      <c r="BP36" s="425">
        <v>16</v>
      </c>
      <c r="BQ36" s="423">
        <v>4.53</v>
      </c>
      <c r="BR36" s="421">
        <f t="shared" si="2"/>
        <v>0.62916666666666665</v>
      </c>
      <c r="BS36" s="409">
        <f t="shared" si="3"/>
        <v>1000</v>
      </c>
      <c r="BT36" s="429">
        <f>BD36</f>
        <v>8.23</v>
      </c>
      <c r="BU36" s="430">
        <f>BE36</f>
        <v>21</v>
      </c>
      <c r="BV36" s="430">
        <f>BF36</f>
        <v>101</v>
      </c>
      <c r="BW36" s="430">
        <f>BG36</f>
        <v>5410</v>
      </c>
      <c r="BX36" s="430">
        <f>BH36</f>
        <v>3624.7000000000003</v>
      </c>
      <c r="BY36" s="430">
        <f>BK36</f>
        <v>28</v>
      </c>
      <c r="BZ36" s="430">
        <f>BL36</f>
        <v>11</v>
      </c>
      <c r="CA36" s="431">
        <f>BN36</f>
        <v>0.8</v>
      </c>
      <c r="CB36" s="430">
        <f>BO36</f>
        <v>81</v>
      </c>
      <c r="CC36" s="432"/>
      <c r="CD36" s="411"/>
      <c r="CE36" s="421">
        <f t="shared" si="4"/>
        <v>0</v>
      </c>
      <c r="CF36" s="433"/>
      <c r="CG36" s="434"/>
      <c r="CH36" s="427"/>
      <c r="CI36" s="435"/>
      <c r="CJ36" s="436"/>
      <c r="CK36" s="436"/>
      <c r="CL36" s="423"/>
      <c r="CM36" s="423"/>
      <c r="CN36" s="423"/>
      <c r="CO36" s="432"/>
      <c r="CP36" s="432"/>
      <c r="CQ36" s="437"/>
      <c r="CR36" s="437"/>
      <c r="CS36" s="481"/>
      <c r="CT36" s="433"/>
      <c r="CU36" s="434"/>
      <c r="CV36" s="438"/>
      <c r="CW36" s="439"/>
      <c r="CX36" s="440"/>
      <c r="CY36" s="441"/>
      <c r="CZ36" s="442"/>
      <c r="DA36" s="442"/>
      <c r="DB36" s="442"/>
      <c r="DC36" s="442"/>
      <c r="DD36" s="443"/>
      <c r="DE36" s="440"/>
      <c r="DF36" s="444">
        <v>1000</v>
      </c>
      <c r="DG36" s="445">
        <f t="shared" si="5"/>
        <v>1000</v>
      </c>
      <c r="DH36" s="421">
        <f t="shared" si="6"/>
        <v>0.04</v>
      </c>
      <c r="DI36" s="446">
        <f t="shared" si="7"/>
        <v>160.80000000000001</v>
      </c>
      <c r="DJ36" s="434"/>
      <c r="DK36" s="427"/>
      <c r="DL36" s="446">
        <f t="shared" si="8"/>
        <v>228</v>
      </c>
      <c r="DM36" s="422"/>
      <c r="DN36" s="422"/>
      <c r="DO36" s="423"/>
      <c r="DP36" s="423"/>
      <c r="DQ36" s="423"/>
      <c r="DR36" s="432"/>
      <c r="DS36" s="432"/>
      <c r="DT36" s="437"/>
      <c r="DU36" s="437">
        <v>0.08</v>
      </c>
      <c r="DV36" s="481"/>
      <c r="DW36" s="446">
        <f t="shared" si="9"/>
        <v>84</v>
      </c>
      <c r="DX36" s="434"/>
      <c r="DY36" s="438">
        <v>8.1999999999999993</v>
      </c>
      <c r="DZ36" s="439">
        <v>13</v>
      </c>
      <c r="EA36" s="440">
        <v>54</v>
      </c>
      <c r="EB36" s="441">
        <v>3330</v>
      </c>
      <c r="EC36" s="442">
        <v>23</v>
      </c>
      <c r="ED36" s="442">
        <v>1</v>
      </c>
      <c r="EE36" s="442">
        <v>20</v>
      </c>
      <c r="EF36" s="442">
        <v>0.91</v>
      </c>
      <c r="EG36" s="443">
        <v>11</v>
      </c>
      <c r="EH36" s="440"/>
      <c r="EI36" s="429">
        <f t="shared" ref="EI36:EQ36" si="13">DY36</f>
        <v>8.1999999999999993</v>
      </c>
      <c r="EJ36" s="447">
        <f t="shared" si="13"/>
        <v>13</v>
      </c>
      <c r="EK36" s="448">
        <f t="shared" si="13"/>
        <v>54</v>
      </c>
      <c r="EL36" s="417">
        <f t="shared" si="13"/>
        <v>3330</v>
      </c>
      <c r="EM36" s="431">
        <f t="shared" si="13"/>
        <v>23</v>
      </c>
      <c r="EN36" s="431">
        <f t="shared" si="13"/>
        <v>1</v>
      </c>
      <c r="EO36" s="431">
        <f t="shared" si="13"/>
        <v>20</v>
      </c>
      <c r="EP36" s="431">
        <f t="shared" si="13"/>
        <v>0.91</v>
      </c>
      <c r="EQ36" s="430">
        <f t="shared" si="13"/>
        <v>11</v>
      </c>
      <c r="ER36" s="448"/>
      <c r="ES36" s="449">
        <f t="shared" si="10"/>
        <v>1056</v>
      </c>
      <c r="ET36" s="450">
        <f t="shared" si="11"/>
        <v>0.02</v>
      </c>
      <c r="EU36" s="451">
        <f>BF36/1000/ES36*24</f>
        <v>2.2954545454545458E-3</v>
      </c>
      <c r="EV36" s="450">
        <f>EU36/$EU$6</f>
        <v>4.2508417508417516E-3</v>
      </c>
      <c r="EW36" s="513">
        <f>1-EM36/BY36</f>
        <v>0.1785714285714286</v>
      </c>
      <c r="EX36" s="431">
        <f>BY36-EM36</f>
        <v>5</v>
      </c>
      <c r="EY36" s="513">
        <f>1-EJ36/BU36</f>
        <v>0.38095238095238093</v>
      </c>
      <c r="EZ36" s="514">
        <f>BU36-EJ36</f>
        <v>8</v>
      </c>
      <c r="FA36" s="450">
        <f>1-EK36/BV36</f>
        <v>0.46534653465346532</v>
      </c>
      <c r="FB36" s="431">
        <f>BV36-EK36</f>
        <v>47</v>
      </c>
      <c r="FC36" s="452">
        <f>1-EP36/CA36</f>
        <v>-0.13749999999999996</v>
      </c>
      <c r="FD36" s="431">
        <f>CA36-EP36</f>
        <v>-0.10999999999999999</v>
      </c>
      <c r="FE36" s="452">
        <f>1-EQ36/CB36</f>
        <v>0.86419753086419759</v>
      </c>
      <c r="FF36" s="430">
        <f>CB36-EQ36</f>
        <v>70</v>
      </c>
      <c r="FG36" s="405">
        <v>16800</v>
      </c>
      <c r="FH36" s="443"/>
      <c r="FI36" s="453"/>
      <c r="FJ36" s="454"/>
      <c r="FK36" s="455"/>
      <c r="FL36" s="405"/>
      <c r="FM36" s="455"/>
      <c r="FN36" s="405"/>
      <c r="FO36" s="456"/>
      <c r="FP36" s="449"/>
      <c r="FQ36" s="457"/>
      <c r="FR36" s="458"/>
      <c r="FS36" s="459"/>
      <c r="FT36" s="460"/>
      <c r="FU36" s="440"/>
      <c r="FV36" s="405"/>
      <c r="FW36" s="459"/>
      <c r="FX36" s="405"/>
      <c r="FY36" s="452"/>
      <c r="FZ36" s="409"/>
      <c r="GA36" s="429"/>
      <c r="GB36" s="482"/>
      <c r="GC36" s="483"/>
      <c r="GD36" s="450"/>
      <c r="GE36" s="448"/>
      <c r="GF36" s="461"/>
      <c r="GG36" s="405"/>
      <c r="GH36" s="450"/>
      <c r="GI36" s="405"/>
      <c r="GJ36" s="462"/>
      <c r="GK36" s="463"/>
      <c r="GL36" s="464"/>
      <c r="GM36" s="439"/>
      <c r="GN36" s="405"/>
      <c r="GO36" s="482"/>
      <c r="GP36" s="450"/>
      <c r="GQ36" s="439"/>
      <c r="GR36" s="461"/>
      <c r="GS36" s="406"/>
      <c r="GT36" s="406"/>
      <c r="GU36" s="482"/>
      <c r="GV36" s="450"/>
      <c r="GW36" s="482"/>
      <c r="GX36" s="450"/>
      <c r="GY36" s="462"/>
      <c r="GZ36" s="405"/>
      <c r="HA36" s="438"/>
      <c r="HB36" s="451"/>
      <c r="HC36" s="439"/>
      <c r="HD36" s="443"/>
      <c r="HE36" s="463"/>
      <c r="HF36" s="463"/>
      <c r="HG36" s="443"/>
      <c r="HH36" s="408"/>
      <c r="HI36" s="465"/>
      <c r="HJ36" s="406"/>
      <c r="HK36" s="406"/>
      <c r="HL36" s="442"/>
      <c r="HM36" s="465"/>
      <c r="HN36" s="466"/>
      <c r="HO36" s="407"/>
      <c r="HP36" s="467"/>
      <c r="HQ36" s="468"/>
      <c r="HR36" s="469"/>
      <c r="HS36" s="467"/>
      <c r="HT36" s="470"/>
      <c r="HU36" s="449"/>
      <c r="HV36" s="482"/>
      <c r="HW36" s="450"/>
      <c r="HX36" s="450"/>
      <c r="HY36" s="471"/>
    </row>
    <row r="37" spans="1:233" x14ac:dyDescent="0.15">
      <c r="A37" s="400">
        <v>43519</v>
      </c>
      <c r="B37" s="401"/>
      <c r="C37" s="402"/>
      <c r="D37" s="403"/>
      <c r="E37" s="404"/>
      <c r="F37" s="405"/>
      <c r="G37" s="406"/>
      <c r="H37" s="402"/>
      <c r="I37" s="405"/>
      <c r="J37" s="406"/>
      <c r="K37" s="407"/>
      <c r="L37" s="407"/>
      <c r="M37" s="407"/>
      <c r="N37" s="408"/>
      <c r="O37" s="408"/>
      <c r="P37" s="409"/>
      <c r="Q37" s="409"/>
      <c r="R37" s="409"/>
      <c r="S37" s="409"/>
      <c r="T37" s="410"/>
      <c r="U37" s="411"/>
      <c r="V37" s="409"/>
      <c r="W37" s="409"/>
      <c r="X37" s="412"/>
      <c r="Y37" s="473"/>
      <c r="Z37" s="474"/>
      <c r="AA37" s="475"/>
      <c r="AB37" s="476"/>
      <c r="AC37" s="476"/>
      <c r="AD37" s="474">
        <v>6.52</v>
      </c>
      <c r="AE37" s="477">
        <f t="shared" si="0"/>
        <v>0.90555555555555545</v>
      </c>
      <c r="AF37" s="478"/>
      <c r="AG37" s="477"/>
      <c r="AH37" s="478"/>
      <c r="AI37" s="478"/>
      <c r="AJ37" s="473"/>
      <c r="AK37" s="477"/>
      <c r="AL37" s="447"/>
      <c r="AM37" s="479"/>
      <c r="AN37" s="473"/>
      <c r="AO37" s="473"/>
      <c r="AP37" s="479"/>
      <c r="AQ37" s="447"/>
      <c r="AR37" s="473"/>
      <c r="AS37" s="473"/>
      <c r="AT37" s="473"/>
      <c r="AU37" s="447"/>
      <c r="AV37" s="480"/>
      <c r="AW37" s="479"/>
      <c r="AX37" s="479"/>
      <c r="AY37" s="480"/>
      <c r="AZ37" s="480"/>
      <c r="BA37" s="420">
        <f t="shared" si="12"/>
        <v>1000</v>
      </c>
      <c r="BB37" s="421">
        <f t="shared" si="1"/>
        <v>0.02</v>
      </c>
      <c r="BC37" s="422"/>
      <c r="BD37" s="423"/>
      <c r="BE37" s="424"/>
      <c r="BF37" s="425"/>
      <c r="BG37" s="426"/>
      <c r="BH37" s="420"/>
      <c r="BI37" s="422"/>
      <c r="BJ37" s="421"/>
      <c r="BK37" s="427"/>
      <c r="BL37" s="427"/>
      <c r="BM37" s="428"/>
      <c r="BN37" s="422"/>
      <c r="BO37" s="425"/>
      <c r="BP37" s="425"/>
      <c r="BQ37" s="423">
        <v>4.3099999999999996</v>
      </c>
      <c r="BR37" s="421">
        <f t="shared" si="2"/>
        <v>0.59861111111111109</v>
      </c>
      <c r="BS37" s="409">
        <f t="shared" si="3"/>
        <v>1000</v>
      </c>
      <c r="BT37" s="429"/>
      <c r="BU37" s="430"/>
      <c r="BV37" s="430"/>
      <c r="BW37" s="430"/>
      <c r="BX37" s="430"/>
      <c r="BY37" s="430"/>
      <c r="BZ37" s="430"/>
      <c r="CA37" s="431"/>
      <c r="CB37" s="430"/>
      <c r="CC37" s="432"/>
      <c r="CD37" s="411"/>
      <c r="CE37" s="421">
        <f t="shared" si="4"/>
        <v>0</v>
      </c>
      <c r="CF37" s="433"/>
      <c r="CG37" s="434"/>
      <c r="CH37" s="427"/>
      <c r="CI37" s="435"/>
      <c r="CJ37" s="436"/>
      <c r="CK37" s="436"/>
      <c r="CL37" s="423"/>
      <c r="CM37" s="423"/>
      <c r="CN37" s="423"/>
      <c r="CO37" s="432"/>
      <c r="CP37" s="432"/>
      <c r="CQ37" s="437"/>
      <c r="CR37" s="437"/>
      <c r="CS37" s="481"/>
      <c r="CT37" s="433"/>
      <c r="CU37" s="434"/>
      <c r="CV37" s="438"/>
      <c r="CW37" s="439"/>
      <c r="CX37" s="440"/>
      <c r="CY37" s="441"/>
      <c r="CZ37" s="442"/>
      <c r="DA37" s="442"/>
      <c r="DB37" s="442"/>
      <c r="DC37" s="442"/>
      <c r="DD37" s="443"/>
      <c r="DE37" s="440"/>
      <c r="DF37" s="444">
        <v>1000</v>
      </c>
      <c r="DG37" s="445">
        <f t="shared" si="5"/>
        <v>1000</v>
      </c>
      <c r="DH37" s="421">
        <f t="shared" si="6"/>
        <v>0.04</v>
      </c>
      <c r="DI37" s="446">
        <f t="shared" si="7"/>
        <v>160.80000000000001</v>
      </c>
      <c r="DJ37" s="434"/>
      <c r="DK37" s="427"/>
      <c r="DL37" s="446">
        <f t="shared" si="8"/>
        <v>228</v>
      </c>
      <c r="DM37" s="422"/>
      <c r="DN37" s="422"/>
      <c r="DO37" s="423"/>
      <c r="DP37" s="423"/>
      <c r="DQ37" s="423"/>
      <c r="DR37" s="432"/>
      <c r="DS37" s="432"/>
      <c r="DT37" s="437"/>
      <c r="DU37" s="437">
        <v>7.0000000000000007E-2</v>
      </c>
      <c r="DV37" s="481"/>
      <c r="DW37" s="446">
        <f t="shared" si="9"/>
        <v>84</v>
      </c>
      <c r="DX37" s="434"/>
      <c r="DY37" s="438"/>
      <c r="DZ37" s="439"/>
      <c r="EA37" s="440"/>
      <c r="EB37" s="441"/>
      <c r="EC37" s="442"/>
      <c r="ED37" s="442"/>
      <c r="EE37" s="442"/>
      <c r="EF37" s="442"/>
      <c r="EG37" s="443"/>
      <c r="EH37" s="440"/>
      <c r="EI37" s="429"/>
      <c r="EJ37" s="447"/>
      <c r="EK37" s="448"/>
      <c r="EL37" s="417"/>
      <c r="EM37" s="431"/>
      <c r="EN37" s="431"/>
      <c r="EO37" s="431"/>
      <c r="EP37" s="431"/>
      <c r="EQ37" s="430"/>
      <c r="ER37" s="448"/>
      <c r="ES37" s="449">
        <f t="shared" si="10"/>
        <v>1056</v>
      </c>
      <c r="ET37" s="450">
        <f t="shared" si="11"/>
        <v>0.02</v>
      </c>
      <c r="EU37" s="451"/>
      <c r="EV37" s="450"/>
      <c r="EW37" s="450"/>
      <c r="EX37" s="431"/>
      <c r="EY37" s="450"/>
      <c r="EZ37" s="431"/>
      <c r="FA37" s="450"/>
      <c r="FB37" s="431"/>
      <c r="FC37" s="452"/>
      <c r="FD37" s="431"/>
      <c r="FE37" s="452"/>
      <c r="FF37" s="430"/>
      <c r="FG37" s="405">
        <v>16800</v>
      </c>
      <c r="FH37" s="443"/>
      <c r="FI37" s="453"/>
      <c r="FJ37" s="454"/>
      <c r="FK37" s="455"/>
      <c r="FL37" s="405"/>
      <c r="FM37" s="455"/>
      <c r="FN37" s="405"/>
      <c r="FO37" s="456"/>
      <c r="FP37" s="449"/>
      <c r="FQ37" s="457"/>
      <c r="FR37" s="458"/>
      <c r="FS37" s="459"/>
      <c r="FT37" s="460"/>
      <c r="FU37" s="440"/>
      <c r="FV37" s="405"/>
      <c r="FW37" s="459"/>
      <c r="FX37" s="405"/>
      <c r="FY37" s="409"/>
      <c r="FZ37" s="409"/>
      <c r="GA37" s="429"/>
      <c r="GB37" s="482"/>
      <c r="GC37" s="483"/>
      <c r="GD37" s="450"/>
      <c r="GE37" s="448"/>
      <c r="GF37" s="461"/>
      <c r="GG37" s="405"/>
      <c r="GH37" s="450"/>
      <c r="GI37" s="405"/>
      <c r="GJ37" s="462"/>
      <c r="GK37" s="463"/>
      <c r="GL37" s="464"/>
      <c r="GM37" s="439"/>
      <c r="GN37" s="405"/>
      <c r="GO37" s="482"/>
      <c r="GP37" s="450"/>
      <c r="GQ37" s="439"/>
      <c r="GR37" s="461"/>
      <c r="GS37" s="406"/>
      <c r="GT37" s="406"/>
      <c r="GU37" s="482"/>
      <c r="GV37" s="450"/>
      <c r="GW37" s="482"/>
      <c r="GX37" s="450"/>
      <c r="GY37" s="462"/>
      <c r="GZ37" s="405"/>
      <c r="HA37" s="438"/>
      <c r="HB37" s="451"/>
      <c r="HC37" s="439"/>
      <c r="HD37" s="443"/>
      <c r="HE37" s="463"/>
      <c r="HF37" s="463"/>
      <c r="HG37" s="443"/>
      <c r="HH37" s="408"/>
      <c r="HI37" s="465"/>
      <c r="HJ37" s="406"/>
      <c r="HK37" s="406"/>
      <c r="HL37" s="442"/>
      <c r="HM37" s="465"/>
      <c r="HN37" s="466"/>
      <c r="HO37" s="407"/>
      <c r="HP37" s="467"/>
      <c r="HQ37" s="468"/>
      <c r="HR37" s="469"/>
      <c r="HS37" s="467"/>
      <c r="HT37" s="470"/>
      <c r="HU37" s="449"/>
      <c r="HV37" s="482"/>
      <c r="HW37" s="450"/>
      <c r="HX37" s="450"/>
      <c r="HY37" s="471"/>
    </row>
    <row r="38" spans="1:233" x14ac:dyDescent="0.15">
      <c r="A38" s="485">
        <v>43520</v>
      </c>
      <c r="B38" s="486"/>
      <c r="C38" s="487"/>
      <c r="D38" s="488"/>
      <c r="E38" s="489"/>
      <c r="F38" s="490"/>
      <c r="G38" s="490"/>
      <c r="H38" s="487"/>
      <c r="I38" s="490"/>
      <c r="J38" s="490"/>
      <c r="K38" s="491"/>
      <c r="L38" s="491"/>
      <c r="M38" s="491"/>
      <c r="N38" s="492"/>
      <c r="O38" s="492"/>
      <c r="P38" s="409"/>
      <c r="Q38" s="409"/>
      <c r="R38" s="409"/>
      <c r="S38" s="409"/>
      <c r="T38" s="410"/>
      <c r="U38" s="411"/>
      <c r="V38" s="409"/>
      <c r="W38" s="409"/>
      <c r="X38" s="412"/>
      <c r="Y38" s="473"/>
      <c r="Z38" s="474"/>
      <c r="AA38" s="475"/>
      <c r="AB38" s="476"/>
      <c r="AC38" s="476"/>
      <c r="AD38" s="474">
        <v>6.52</v>
      </c>
      <c r="AE38" s="477">
        <f t="shared" si="0"/>
        <v>0.90555555555555545</v>
      </c>
      <c r="AF38" s="478"/>
      <c r="AG38" s="477"/>
      <c r="AH38" s="478"/>
      <c r="AI38" s="478"/>
      <c r="AJ38" s="473"/>
      <c r="AK38" s="477"/>
      <c r="AL38" s="447"/>
      <c r="AM38" s="479"/>
      <c r="AN38" s="473"/>
      <c r="AO38" s="473"/>
      <c r="AP38" s="479"/>
      <c r="AQ38" s="447"/>
      <c r="AR38" s="473"/>
      <c r="AS38" s="473"/>
      <c r="AT38" s="473"/>
      <c r="AU38" s="447"/>
      <c r="AV38" s="480"/>
      <c r="AW38" s="479"/>
      <c r="AX38" s="479"/>
      <c r="AY38" s="480"/>
      <c r="AZ38" s="480"/>
      <c r="BA38" s="420">
        <f t="shared" si="12"/>
        <v>1000</v>
      </c>
      <c r="BB38" s="421">
        <f t="shared" si="1"/>
        <v>0.02</v>
      </c>
      <c r="BC38" s="422"/>
      <c r="BD38" s="423"/>
      <c r="BE38" s="424"/>
      <c r="BF38" s="425"/>
      <c r="BG38" s="426"/>
      <c r="BH38" s="420"/>
      <c r="BI38" s="422"/>
      <c r="BJ38" s="421"/>
      <c r="BK38" s="427"/>
      <c r="BL38" s="427"/>
      <c r="BM38" s="428"/>
      <c r="BN38" s="422"/>
      <c r="BO38" s="425"/>
      <c r="BP38" s="425"/>
      <c r="BQ38" s="423">
        <v>3.82</v>
      </c>
      <c r="BR38" s="421">
        <f t="shared" si="2"/>
        <v>0.53055555555555556</v>
      </c>
      <c r="BS38" s="409">
        <f t="shared" si="3"/>
        <v>1000</v>
      </c>
      <c r="BT38" s="429"/>
      <c r="BU38" s="430"/>
      <c r="BV38" s="430"/>
      <c r="BW38" s="430"/>
      <c r="BX38" s="430"/>
      <c r="BY38" s="430"/>
      <c r="BZ38" s="430"/>
      <c r="CA38" s="431"/>
      <c r="CB38" s="430"/>
      <c r="CC38" s="432"/>
      <c r="CD38" s="411"/>
      <c r="CE38" s="421">
        <f t="shared" si="4"/>
        <v>0</v>
      </c>
      <c r="CF38" s="433"/>
      <c r="CG38" s="434"/>
      <c r="CH38" s="427"/>
      <c r="CI38" s="435"/>
      <c r="CJ38" s="436"/>
      <c r="CK38" s="436"/>
      <c r="CL38" s="423"/>
      <c r="CM38" s="423"/>
      <c r="CN38" s="423"/>
      <c r="CO38" s="432"/>
      <c r="CP38" s="432"/>
      <c r="CQ38" s="437"/>
      <c r="CR38" s="437"/>
      <c r="CS38" s="481"/>
      <c r="CT38" s="433"/>
      <c r="CU38" s="434"/>
      <c r="CV38" s="493"/>
      <c r="CW38" s="494"/>
      <c r="CX38" s="495"/>
      <c r="CY38" s="496"/>
      <c r="CZ38" s="497"/>
      <c r="DA38" s="497"/>
      <c r="DB38" s="497"/>
      <c r="DC38" s="497"/>
      <c r="DD38" s="498"/>
      <c r="DE38" s="498"/>
      <c r="DF38" s="432">
        <v>1000</v>
      </c>
      <c r="DG38" s="445">
        <f t="shared" si="5"/>
        <v>1000</v>
      </c>
      <c r="DH38" s="421">
        <f t="shared" si="6"/>
        <v>0.04</v>
      </c>
      <c r="DI38" s="432">
        <f t="shared" si="7"/>
        <v>160.80000000000001</v>
      </c>
      <c r="DJ38" s="434"/>
      <c r="DK38" s="427"/>
      <c r="DL38" s="432">
        <f t="shared" si="8"/>
        <v>228</v>
      </c>
      <c r="DM38" s="422"/>
      <c r="DN38" s="422"/>
      <c r="DO38" s="423"/>
      <c r="DP38" s="423"/>
      <c r="DQ38" s="423"/>
      <c r="DR38" s="432"/>
      <c r="DS38" s="432"/>
      <c r="DT38" s="437"/>
      <c r="DU38" s="437">
        <v>0.09</v>
      </c>
      <c r="DV38" s="481"/>
      <c r="DW38" s="432">
        <f t="shared" si="9"/>
        <v>84</v>
      </c>
      <c r="DX38" s="434"/>
      <c r="DY38" s="493"/>
      <c r="DZ38" s="494"/>
      <c r="EA38" s="495"/>
      <c r="EB38" s="496"/>
      <c r="EC38" s="497"/>
      <c r="ED38" s="497"/>
      <c r="EE38" s="497"/>
      <c r="EF38" s="497"/>
      <c r="EG38" s="498"/>
      <c r="EH38" s="495"/>
      <c r="EI38" s="429"/>
      <c r="EJ38" s="447"/>
      <c r="EK38" s="448"/>
      <c r="EL38" s="417"/>
      <c r="EM38" s="431"/>
      <c r="EN38" s="431"/>
      <c r="EO38" s="431"/>
      <c r="EP38" s="431"/>
      <c r="EQ38" s="430"/>
      <c r="ER38" s="448"/>
      <c r="ES38" s="496">
        <f t="shared" si="10"/>
        <v>1056</v>
      </c>
      <c r="ET38" s="499">
        <f t="shared" si="11"/>
        <v>0.02</v>
      </c>
      <c r="EU38" s="493"/>
      <c r="EV38" s="499"/>
      <c r="EW38" s="500"/>
      <c r="EX38" s="483"/>
      <c r="EY38" s="500"/>
      <c r="EZ38" s="483"/>
      <c r="FA38" s="499"/>
      <c r="FB38" s="431"/>
      <c r="FC38" s="452"/>
      <c r="FD38" s="431"/>
      <c r="FE38" s="452"/>
      <c r="FF38" s="430"/>
      <c r="FG38" s="490">
        <v>16800</v>
      </c>
      <c r="FH38" s="498"/>
      <c r="FI38" s="501"/>
      <c r="FJ38" s="487"/>
      <c r="FK38" s="502"/>
      <c r="FL38" s="490"/>
      <c r="FM38" s="502"/>
      <c r="FN38" s="490"/>
      <c r="FO38" s="456"/>
      <c r="FP38" s="496"/>
      <c r="FQ38" s="503"/>
      <c r="FR38" s="491"/>
      <c r="FS38" s="504"/>
      <c r="FT38" s="505"/>
      <c r="FU38" s="495"/>
      <c r="FV38" s="490"/>
      <c r="FW38" s="504"/>
      <c r="FX38" s="490"/>
      <c r="FY38" s="409"/>
      <c r="FZ38" s="409"/>
      <c r="GA38" s="429"/>
      <c r="GB38" s="500"/>
      <c r="GC38" s="483"/>
      <c r="GD38" s="499"/>
      <c r="GE38" s="448"/>
      <c r="GF38" s="506"/>
      <c r="GG38" s="490"/>
      <c r="GH38" s="499"/>
      <c r="GI38" s="490"/>
      <c r="GJ38" s="497"/>
      <c r="GK38" s="497"/>
      <c r="GL38" s="507"/>
      <c r="GM38" s="494"/>
      <c r="GN38" s="490"/>
      <c r="GO38" s="500"/>
      <c r="GP38" s="499"/>
      <c r="GQ38" s="494"/>
      <c r="GR38" s="506"/>
      <c r="GS38" s="490"/>
      <c r="GT38" s="490"/>
      <c r="GU38" s="500"/>
      <c r="GV38" s="500"/>
      <c r="GW38" s="500"/>
      <c r="GX38" s="499"/>
      <c r="GY38" s="497"/>
      <c r="GZ38" s="490"/>
      <c r="HA38" s="493"/>
      <c r="HB38" s="493"/>
      <c r="HC38" s="494"/>
      <c r="HD38" s="498"/>
      <c r="HE38" s="498"/>
      <c r="HF38" s="498"/>
      <c r="HG38" s="498"/>
      <c r="HH38" s="492"/>
      <c r="HI38" s="508"/>
      <c r="HJ38" s="490"/>
      <c r="HK38" s="490"/>
      <c r="HL38" s="497"/>
      <c r="HM38" s="508"/>
      <c r="HN38" s="508"/>
      <c r="HO38" s="491"/>
      <c r="HP38" s="509"/>
      <c r="HQ38" s="510"/>
      <c r="HR38" s="509"/>
      <c r="HS38" s="509"/>
      <c r="HT38" s="511"/>
      <c r="HU38" s="496"/>
      <c r="HV38" s="500"/>
      <c r="HW38" s="499"/>
      <c r="HX38" s="499"/>
      <c r="HY38" s="512"/>
    </row>
    <row r="39" spans="1:233" x14ac:dyDescent="0.15">
      <c r="A39" s="400">
        <v>43521</v>
      </c>
      <c r="B39" s="401"/>
      <c r="C39" s="402"/>
      <c r="D39" s="403"/>
      <c r="E39" s="404"/>
      <c r="F39" s="405"/>
      <c r="G39" s="406"/>
      <c r="H39" s="402"/>
      <c r="I39" s="405"/>
      <c r="J39" s="406"/>
      <c r="K39" s="407"/>
      <c r="L39" s="407"/>
      <c r="M39" s="407"/>
      <c r="N39" s="408"/>
      <c r="O39" s="408"/>
      <c r="P39" s="409"/>
      <c r="Q39" s="409"/>
      <c r="R39" s="409"/>
      <c r="S39" s="409"/>
      <c r="T39" s="410"/>
      <c r="U39" s="411"/>
      <c r="V39" s="409"/>
      <c r="W39" s="409"/>
      <c r="X39" s="412"/>
      <c r="Y39" s="473"/>
      <c r="Z39" s="474"/>
      <c r="AA39" s="475"/>
      <c r="AB39" s="476"/>
      <c r="AC39" s="476"/>
      <c r="AD39" s="474">
        <v>6.52</v>
      </c>
      <c r="AE39" s="477">
        <f t="shared" si="0"/>
        <v>0.90555555555555545</v>
      </c>
      <c r="AF39" s="478"/>
      <c r="AG39" s="477"/>
      <c r="AH39" s="478"/>
      <c r="AI39" s="478"/>
      <c r="AJ39" s="473"/>
      <c r="AK39" s="477"/>
      <c r="AL39" s="447"/>
      <c r="AM39" s="479"/>
      <c r="AN39" s="473"/>
      <c r="AO39" s="473"/>
      <c r="AP39" s="479"/>
      <c r="AQ39" s="447"/>
      <c r="AR39" s="473"/>
      <c r="AS39" s="473"/>
      <c r="AT39" s="473"/>
      <c r="AU39" s="447"/>
      <c r="AV39" s="480"/>
      <c r="AW39" s="479"/>
      <c r="AX39" s="479"/>
      <c r="AY39" s="480"/>
      <c r="AZ39" s="480"/>
      <c r="BA39" s="420">
        <f t="shared" si="12"/>
        <v>1000</v>
      </c>
      <c r="BB39" s="421">
        <f t="shared" ref="BB39:BB70" si="14">BA39/$BA$6</f>
        <v>0.02</v>
      </c>
      <c r="BC39" s="422"/>
      <c r="BD39" s="423"/>
      <c r="BE39" s="424"/>
      <c r="BF39" s="425"/>
      <c r="BG39" s="426"/>
      <c r="BH39" s="420"/>
      <c r="BI39" s="422"/>
      <c r="BJ39" s="421"/>
      <c r="BK39" s="427"/>
      <c r="BL39" s="427"/>
      <c r="BM39" s="428"/>
      <c r="BN39" s="422"/>
      <c r="BO39" s="425"/>
      <c r="BP39" s="425"/>
      <c r="BQ39" s="423">
        <v>3.63</v>
      </c>
      <c r="BR39" s="421">
        <f t="shared" si="2"/>
        <v>0.50416666666666665</v>
      </c>
      <c r="BS39" s="409">
        <f t="shared" ref="BS39:BS70" si="15">BA39</f>
        <v>1000</v>
      </c>
      <c r="BT39" s="429"/>
      <c r="BU39" s="430"/>
      <c r="BV39" s="430"/>
      <c r="BW39" s="430"/>
      <c r="BX39" s="430"/>
      <c r="BY39" s="430"/>
      <c r="BZ39" s="430"/>
      <c r="CA39" s="431"/>
      <c r="CB39" s="430"/>
      <c r="CC39" s="432"/>
      <c r="CD39" s="411"/>
      <c r="CE39" s="421">
        <f t="shared" ref="CE39:CE70" si="16">CC39/25000</f>
        <v>0</v>
      </c>
      <c r="CF39" s="433"/>
      <c r="CG39" s="434"/>
      <c r="CH39" s="427"/>
      <c r="CI39" s="435"/>
      <c r="CJ39" s="436"/>
      <c r="CK39" s="436"/>
      <c r="CL39" s="423"/>
      <c r="CM39" s="423"/>
      <c r="CN39" s="423"/>
      <c r="CO39" s="432"/>
      <c r="CP39" s="432"/>
      <c r="CQ39" s="437"/>
      <c r="CR39" s="437"/>
      <c r="CS39" s="481"/>
      <c r="CT39" s="433"/>
      <c r="CU39" s="434"/>
      <c r="CV39" s="438"/>
      <c r="CW39" s="439"/>
      <c r="CX39" s="440"/>
      <c r="CY39" s="441"/>
      <c r="CZ39" s="442"/>
      <c r="DA39" s="442"/>
      <c r="DB39" s="442"/>
      <c r="DC39" s="442"/>
      <c r="DD39" s="443"/>
      <c r="DE39" s="440"/>
      <c r="DF39" s="444">
        <v>1000</v>
      </c>
      <c r="DG39" s="445">
        <f t="shared" ref="DG39:DG70" si="17">DF39</f>
        <v>1000</v>
      </c>
      <c r="DH39" s="421">
        <f t="shared" ref="DH39:DH70" si="18">DF39/25000</f>
        <v>0.04</v>
      </c>
      <c r="DI39" s="446">
        <f t="shared" ref="DI39:DI71" si="19">6700/DF39*24</f>
        <v>160.80000000000001</v>
      </c>
      <c r="DJ39" s="434"/>
      <c r="DK39" s="427"/>
      <c r="DL39" s="446">
        <f t="shared" ref="DL39:DL71" si="20">9500/DF39*24</f>
        <v>228</v>
      </c>
      <c r="DM39" s="422"/>
      <c r="DN39" s="422"/>
      <c r="DO39" s="423"/>
      <c r="DP39" s="423"/>
      <c r="DQ39" s="423"/>
      <c r="DR39" s="432"/>
      <c r="DS39" s="432"/>
      <c r="DT39" s="437"/>
      <c r="DU39" s="437">
        <v>0.08</v>
      </c>
      <c r="DV39" s="481"/>
      <c r="DW39" s="446">
        <f t="shared" ref="DW39:DW71" si="21">3500/DF39*24</f>
        <v>84</v>
      </c>
      <c r="DX39" s="434"/>
      <c r="DY39" s="438"/>
      <c r="DZ39" s="439"/>
      <c r="EA39" s="440"/>
      <c r="EB39" s="441"/>
      <c r="EC39" s="442"/>
      <c r="ED39" s="442"/>
      <c r="EE39" s="442"/>
      <c r="EF39" s="442"/>
      <c r="EG39" s="443"/>
      <c r="EH39" s="440"/>
      <c r="EI39" s="429"/>
      <c r="EJ39" s="447"/>
      <c r="EK39" s="448"/>
      <c r="EL39" s="417"/>
      <c r="EM39" s="431"/>
      <c r="EN39" s="431"/>
      <c r="EO39" s="431"/>
      <c r="EP39" s="431"/>
      <c r="EQ39" s="430"/>
      <c r="ER39" s="448"/>
      <c r="ES39" s="449">
        <f t="shared" ref="ES39:ES70" si="22">44000/BA39*24</f>
        <v>1056</v>
      </c>
      <c r="ET39" s="450">
        <f t="shared" ref="ET39:ET70" si="23">BB39</f>
        <v>0.02</v>
      </c>
      <c r="EU39" s="451"/>
      <c r="EV39" s="450"/>
      <c r="EW39" s="450"/>
      <c r="EX39" s="431"/>
      <c r="EY39" s="450"/>
      <c r="EZ39" s="431"/>
      <c r="FA39" s="450"/>
      <c r="FB39" s="431"/>
      <c r="FC39" s="452"/>
      <c r="FD39" s="431"/>
      <c r="FE39" s="452"/>
      <c r="FF39" s="430"/>
      <c r="FG39" s="405">
        <v>16800</v>
      </c>
      <c r="FH39" s="443"/>
      <c r="FI39" s="453"/>
      <c r="FJ39" s="454"/>
      <c r="FK39" s="455"/>
      <c r="FL39" s="405"/>
      <c r="FM39" s="455"/>
      <c r="FN39" s="405"/>
      <c r="FO39" s="456"/>
      <c r="FP39" s="449"/>
      <c r="FQ39" s="457"/>
      <c r="FR39" s="458"/>
      <c r="FS39" s="459"/>
      <c r="FT39" s="460"/>
      <c r="FU39" s="440"/>
      <c r="FV39" s="405"/>
      <c r="FW39" s="459"/>
      <c r="FX39" s="405"/>
      <c r="FY39" s="409"/>
      <c r="FZ39" s="409"/>
      <c r="GA39" s="429"/>
      <c r="GB39" s="482"/>
      <c r="GC39" s="483"/>
      <c r="GD39" s="450"/>
      <c r="GE39" s="448"/>
      <c r="GF39" s="461"/>
      <c r="GG39" s="405"/>
      <c r="GH39" s="450"/>
      <c r="GI39" s="405"/>
      <c r="GJ39" s="462"/>
      <c r="GK39" s="463"/>
      <c r="GL39" s="464"/>
      <c r="GM39" s="439"/>
      <c r="GN39" s="405"/>
      <c r="GO39" s="482"/>
      <c r="GP39" s="450"/>
      <c r="GQ39" s="439"/>
      <c r="GR39" s="461"/>
      <c r="GS39" s="406"/>
      <c r="GT39" s="406"/>
      <c r="GU39" s="482"/>
      <c r="GV39" s="450"/>
      <c r="GW39" s="482"/>
      <c r="GX39" s="450"/>
      <c r="GY39" s="462"/>
      <c r="GZ39" s="405"/>
      <c r="HA39" s="438"/>
      <c r="HB39" s="451"/>
      <c r="HC39" s="439"/>
      <c r="HD39" s="443"/>
      <c r="HE39" s="463"/>
      <c r="HF39" s="463"/>
      <c r="HG39" s="443"/>
      <c r="HH39" s="408"/>
      <c r="HI39" s="465"/>
      <c r="HJ39" s="406"/>
      <c r="HK39" s="406"/>
      <c r="HL39" s="442"/>
      <c r="HM39" s="465"/>
      <c r="HN39" s="466"/>
      <c r="HO39" s="407"/>
      <c r="HP39" s="467"/>
      <c r="HQ39" s="468"/>
      <c r="HR39" s="469"/>
      <c r="HS39" s="467"/>
      <c r="HT39" s="470"/>
      <c r="HU39" s="449"/>
      <c r="HV39" s="482"/>
      <c r="HW39" s="450"/>
      <c r="HX39" s="450"/>
      <c r="HY39" s="471"/>
    </row>
    <row r="40" spans="1:233" x14ac:dyDescent="0.15">
      <c r="A40" s="400">
        <v>43522</v>
      </c>
      <c r="B40" s="401"/>
      <c r="C40" s="402"/>
      <c r="D40" s="403"/>
      <c r="E40" s="404"/>
      <c r="F40" s="405"/>
      <c r="G40" s="406"/>
      <c r="H40" s="402"/>
      <c r="I40" s="405"/>
      <c r="J40" s="406"/>
      <c r="K40" s="407"/>
      <c r="L40" s="407"/>
      <c r="M40" s="407"/>
      <c r="N40" s="408"/>
      <c r="O40" s="408"/>
      <c r="P40" s="409"/>
      <c r="Q40" s="409"/>
      <c r="R40" s="409"/>
      <c r="S40" s="409"/>
      <c r="T40" s="410"/>
      <c r="U40" s="411"/>
      <c r="V40" s="409"/>
      <c r="W40" s="409"/>
      <c r="X40" s="412"/>
      <c r="Y40" s="473"/>
      <c r="Z40" s="474"/>
      <c r="AA40" s="475"/>
      <c r="AB40" s="476"/>
      <c r="AC40" s="476"/>
      <c r="AD40" s="474">
        <v>6.52</v>
      </c>
      <c r="AE40" s="477">
        <f t="shared" si="0"/>
        <v>0.90555555555555545</v>
      </c>
      <c r="AF40" s="478"/>
      <c r="AG40" s="477"/>
      <c r="AH40" s="478"/>
      <c r="AI40" s="478"/>
      <c r="AJ40" s="473"/>
      <c r="AK40" s="477"/>
      <c r="AL40" s="447"/>
      <c r="AM40" s="479"/>
      <c r="AN40" s="473"/>
      <c r="AO40" s="473"/>
      <c r="AP40" s="479"/>
      <c r="AQ40" s="447"/>
      <c r="AR40" s="473"/>
      <c r="AS40" s="473"/>
      <c r="AT40" s="473"/>
      <c r="AU40" s="447"/>
      <c r="AV40" s="480"/>
      <c r="AW40" s="479"/>
      <c r="AX40" s="479"/>
      <c r="AY40" s="480"/>
      <c r="AZ40" s="480"/>
      <c r="BA40" s="420">
        <f t="shared" ref="BA40:BA71" si="24">CC40+DF40</f>
        <v>1000</v>
      </c>
      <c r="BB40" s="421">
        <f t="shared" si="14"/>
        <v>0.02</v>
      </c>
      <c r="BC40" s="422"/>
      <c r="BD40" s="423"/>
      <c r="BE40" s="424"/>
      <c r="BF40" s="425"/>
      <c r="BG40" s="426"/>
      <c r="BH40" s="420"/>
      <c r="BI40" s="422"/>
      <c r="BJ40" s="421"/>
      <c r="BK40" s="427"/>
      <c r="BL40" s="427"/>
      <c r="BM40" s="428"/>
      <c r="BN40" s="422"/>
      <c r="BO40" s="425"/>
      <c r="BP40" s="425"/>
      <c r="BQ40" s="423">
        <v>3.17</v>
      </c>
      <c r="BR40" s="421">
        <f t="shared" si="2"/>
        <v>0.44027777777777777</v>
      </c>
      <c r="BS40" s="409">
        <f t="shared" si="15"/>
        <v>1000</v>
      </c>
      <c r="BT40" s="429"/>
      <c r="BU40" s="430"/>
      <c r="BV40" s="430"/>
      <c r="BW40" s="430"/>
      <c r="BX40" s="430"/>
      <c r="BY40" s="430"/>
      <c r="BZ40" s="430"/>
      <c r="CA40" s="431"/>
      <c r="CB40" s="430"/>
      <c r="CC40" s="432"/>
      <c r="CD40" s="411"/>
      <c r="CE40" s="421">
        <f t="shared" si="16"/>
        <v>0</v>
      </c>
      <c r="CF40" s="433"/>
      <c r="CG40" s="434"/>
      <c r="CH40" s="427"/>
      <c r="CI40" s="435"/>
      <c r="CJ40" s="436"/>
      <c r="CK40" s="436"/>
      <c r="CL40" s="423"/>
      <c r="CM40" s="423"/>
      <c r="CN40" s="423"/>
      <c r="CO40" s="432"/>
      <c r="CP40" s="432"/>
      <c r="CQ40" s="437"/>
      <c r="CR40" s="437"/>
      <c r="CS40" s="481"/>
      <c r="CT40" s="433"/>
      <c r="CU40" s="434"/>
      <c r="CV40" s="438"/>
      <c r="CW40" s="439"/>
      <c r="CX40" s="440"/>
      <c r="CY40" s="441"/>
      <c r="CZ40" s="442"/>
      <c r="DA40" s="442"/>
      <c r="DB40" s="442"/>
      <c r="DC40" s="442"/>
      <c r="DD40" s="443"/>
      <c r="DE40" s="440"/>
      <c r="DF40" s="444">
        <v>1000</v>
      </c>
      <c r="DG40" s="445">
        <f t="shared" si="17"/>
        <v>1000</v>
      </c>
      <c r="DH40" s="421">
        <f t="shared" si="18"/>
        <v>0.04</v>
      </c>
      <c r="DI40" s="446">
        <f t="shared" si="19"/>
        <v>160.80000000000001</v>
      </c>
      <c r="DJ40" s="434"/>
      <c r="DK40" s="427"/>
      <c r="DL40" s="446">
        <f t="shared" si="20"/>
        <v>228</v>
      </c>
      <c r="DM40" s="422">
        <v>9.5</v>
      </c>
      <c r="DN40" s="422"/>
      <c r="DO40" s="423"/>
      <c r="DP40" s="423"/>
      <c r="DQ40" s="423"/>
      <c r="DR40" s="432"/>
      <c r="DS40" s="432"/>
      <c r="DT40" s="437"/>
      <c r="DU40" s="437">
        <v>0.1</v>
      </c>
      <c r="DV40" s="481"/>
      <c r="DW40" s="446">
        <f t="shared" si="21"/>
        <v>84</v>
      </c>
      <c r="DX40" s="434"/>
      <c r="DY40" s="438"/>
      <c r="DZ40" s="439"/>
      <c r="EA40" s="440"/>
      <c r="EB40" s="441"/>
      <c r="EC40" s="442"/>
      <c r="ED40" s="442"/>
      <c r="EE40" s="442"/>
      <c r="EF40" s="442"/>
      <c r="EG40" s="443"/>
      <c r="EH40" s="440"/>
      <c r="EI40" s="429"/>
      <c r="EJ40" s="447"/>
      <c r="EK40" s="448"/>
      <c r="EL40" s="417"/>
      <c r="EM40" s="431"/>
      <c r="EN40" s="431"/>
      <c r="EO40" s="431"/>
      <c r="EP40" s="431"/>
      <c r="EQ40" s="430"/>
      <c r="ER40" s="448"/>
      <c r="ES40" s="449">
        <f t="shared" si="22"/>
        <v>1056</v>
      </c>
      <c r="ET40" s="450">
        <f t="shared" si="23"/>
        <v>0.02</v>
      </c>
      <c r="EU40" s="451"/>
      <c r="EV40" s="450"/>
      <c r="EW40" s="450"/>
      <c r="EX40" s="431"/>
      <c r="EY40" s="450"/>
      <c r="EZ40" s="431"/>
      <c r="FA40" s="450"/>
      <c r="FB40" s="431"/>
      <c r="FC40" s="452"/>
      <c r="FD40" s="431"/>
      <c r="FE40" s="452"/>
      <c r="FF40" s="430"/>
      <c r="FG40" s="405">
        <v>16800</v>
      </c>
      <c r="FH40" s="443"/>
      <c r="FI40" s="453"/>
      <c r="FJ40" s="454"/>
      <c r="FK40" s="455"/>
      <c r="FL40" s="405"/>
      <c r="FM40" s="455"/>
      <c r="FN40" s="405"/>
      <c r="FO40" s="456"/>
      <c r="FP40" s="449"/>
      <c r="FQ40" s="457"/>
      <c r="FR40" s="458"/>
      <c r="FS40" s="459"/>
      <c r="FT40" s="460"/>
      <c r="FU40" s="440"/>
      <c r="FV40" s="405"/>
      <c r="FW40" s="459"/>
      <c r="FX40" s="405"/>
      <c r="FY40" s="409"/>
      <c r="FZ40" s="409"/>
      <c r="GA40" s="429"/>
      <c r="GB40" s="482"/>
      <c r="GC40" s="483"/>
      <c r="GD40" s="450"/>
      <c r="GE40" s="448"/>
      <c r="GF40" s="461"/>
      <c r="GG40" s="405"/>
      <c r="GH40" s="450"/>
      <c r="GI40" s="405"/>
      <c r="GJ40" s="462"/>
      <c r="GK40" s="463"/>
      <c r="GL40" s="464"/>
      <c r="GM40" s="439"/>
      <c r="GN40" s="405"/>
      <c r="GO40" s="482"/>
      <c r="GP40" s="450"/>
      <c r="GQ40" s="439"/>
      <c r="GR40" s="461"/>
      <c r="GS40" s="406"/>
      <c r="GT40" s="406"/>
      <c r="GU40" s="482"/>
      <c r="GV40" s="450"/>
      <c r="GW40" s="482"/>
      <c r="GX40" s="450"/>
      <c r="GY40" s="462"/>
      <c r="GZ40" s="405"/>
      <c r="HA40" s="438"/>
      <c r="HB40" s="451"/>
      <c r="HC40" s="439"/>
      <c r="HD40" s="443"/>
      <c r="HE40" s="463"/>
      <c r="HF40" s="463"/>
      <c r="HG40" s="443"/>
      <c r="HH40" s="408"/>
      <c r="HI40" s="465"/>
      <c r="HJ40" s="406"/>
      <c r="HK40" s="406"/>
      <c r="HL40" s="442"/>
      <c r="HM40" s="465"/>
      <c r="HN40" s="466"/>
      <c r="HO40" s="407"/>
      <c r="HP40" s="467"/>
      <c r="HQ40" s="468"/>
      <c r="HR40" s="469"/>
      <c r="HS40" s="467"/>
      <c r="HT40" s="470"/>
      <c r="HU40" s="449"/>
      <c r="HV40" s="482"/>
      <c r="HW40" s="450"/>
      <c r="HX40" s="450"/>
      <c r="HY40" s="471"/>
    </row>
    <row r="41" spans="1:233" x14ac:dyDescent="0.15">
      <c r="A41" s="400">
        <v>43523</v>
      </c>
      <c r="B41" s="401"/>
      <c r="C41" s="402"/>
      <c r="D41" s="403"/>
      <c r="E41" s="404"/>
      <c r="F41" s="405"/>
      <c r="G41" s="406"/>
      <c r="H41" s="402"/>
      <c r="I41" s="405"/>
      <c r="J41" s="406"/>
      <c r="K41" s="407"/>
      <c r="L41" s="407"/>
      <c r="M41" s="407"/>
      <c r="N41" s="408"/>
      <c r="O41" s="408"/>
      <c r="P41" s="409"/>
      <c r="Q41" s="409"/>
      <c r="R41" s="409"/>
      <c r="S41" s="409"/>
      <c r="T41" s="410"/>
      <c r="U41" s="411"/>
      <c r="V41" s="409"/>
      <c r="W41" s="409"/>
      <c r="X41" s="412"/>
      <c r="Y41" s="473"/>
      <c r="Z41" s="474"/>
      <c r="AA41" s="475"/>
      <c r="AB41" s="476"/>
      <c r="AC41" s="476"/>
      <c r="AD41" s="474">
        <v>2.56</v>
      </c>
      <c r="AE41" s="477">
        <f t="shared" si="0"/>
        <v>0.35555555555555557</v>
      </c>
      <c r="AF41" s="478"/>
      <c r="AG41" s="477"/>
      <c r="AH41" s="478"/>
      <c r="AI41" s="478"/>
      <c r="AJ41" s="473"/>
      <c r="AK41" s="477"/>
      <c r="AL41" s="447"/>
      <c r="AM41" s="479"/>
      <c r="AN41" s="473"/>
      <c r="AO41" s="473"/>
      <c r="AP41" s="479"/>
      <c r="AQ41" s="447"/>
      <c r="AR41" s="473"/>
      <c r="AS41" s="473"/>
      <c r="AT41" s="473"/>
      <c r="AU41" s="447"/>
      <c r="AV41" s="480"/>
      <c r="AW41" s="479"/>
      <c r="AX41" s="479"/>
      <c r="AY41" s="480"/>
      <c r="AZ41" s="480"/>
      <c r="BA41" s="420">
        <f t="shared" si="24"/>
        <v>1000</v>
      </c>
      <c r="BB41" s="421">
        <f t="shared" si="14"/>
        <v>0.02</v>
      </c>
      <c r="BC41" s="422"/>
      <c r="BD41" s="423"/>
      <c r="BE41" s="424"/>
      <c r="BF41" s="425"/>
      <c r="BG41" s="426"/>
      <c r="BH41" s="420"/>
      <c r="BI41" s="422"/>
      <c r="BJ41" s="421"/>
      <c r="BK41" s="427"/>
      <c r="BL41" s="427"/>
      <c r="BM41" s="428"/>
      <c r="BN41" s="422"/>
      <c r="BO41" s="425"/>
      <c r="BP41" s="425"/>
      <c r="BQ41" s="423">
        <v>4.0599999999999996</v>
      </c>
      <c r="BR41" s="421">
        <f t="shared" si="2"/>
        <v>0.56388888888888877</v>
      </c>
      <c r="BS41" s="409">
        <f t="shared" si="15"/>
        <v>1000</v>
      </c>
      <c r="BT41" s="429"/>
      <c r="BU41" s="430"/>
      <c r="BV41" s="430"/>
      <c r="BW41" s="430"/>
      <c r="BX41" s="430"/>
      <c r="BY41" s="430"/>
      <c r="BZ41" s="430"/>
      <c r="CA41" s="431"/>
      <c r="CB41" s="430"/>
      <c r="CC41" s="432"/>
      <c r="CD41" s="411"/>
      <c r="CE41" s="421">
        <f t="shared" si="16"/>
        <v>0</v>
      </c>
      <c r="CF41" s="433"/>
      <c r="CG41" s="434"/>
      <c r="CH41" s="427"/>
      <c r="CI41" s="435"/>
      <c r="CJ41" s="436"/>
      <c r="CK41" s="436"/>
      <c r="CL41" s="423"/>
      <c r="CM41" s="423"/>
      <c r="CN41" s="423"/>
      <c r="CO41" s="432"/>
      <c r="CP41" s="432"/>
      <c r="CQ41" s="437"/>
      <c r="CR41" s="437"/>
      <c r="CS41" s="481"/>
      <c r="CT41" s="433"/>
      <c r="CU41" s="434"/>
      <c r="CV41" s="438"/>
      <c r="CW41" s="439"/>
      <c r="CX41" s="440"/>
      <c r="CY41" s="441"/>
      <c r="CZ41" s="442"/>
      <c r="DA41" s="442"/>
      <c r="DB41" s="442"/>
      <c r="DC41" s="442"/>
      <c r="DD41" s="443"/>
      <c r="DE41" s="440"/>
      <c r="DF41" s="444">
        <v>1000</v>
      </c>
      <c r="DG41" s="445">
        <f t="shared" si="17"/>
        <v>1000</v>
      </c>
      <c r="DH41" s="421">
        <f t="shared" si="18"/>
        <v>0.04</v>
      </c>
      <c r="DI41" s="446">
        <f t="shared" si="19"/>
        <v>160.80000000000001</v>
      </c>
      <c r="DJ41" s="434"/>
      <c r="DK41" s="427"/>
      <c r="DL41" s="446">
        <f t="shared" si="20"/>
        <v>228</v>
      </c>
      <c r="DM41" s="422">
        <v>10</v>
      </c>
      <c r="DN41" s="422"/>
      <c r="DO41" s="423"/>
      <c r="DP41" s="423"/>
      <c r="DQ41" s="423"/>
      <c r="DR41" s="432"/>
      <c r="DS41" s="432"/>
      <c r="DT41" s="437"/>
      <c r="DU41" s="437">
        <v>0.08</v>
      </c>
      <c r="DV41" s="481"/>
      <c r="DW41" s="446">
        <f t="shared" si="21"/>
        <v>84</v>
      </c>
      <c r="DX41" s="434"/>
      <c r="DY41" s="438"/>
      <c r="DZ41" s="439"/>
      <c r="EA41" s="440"/>
      <c r="EB41" s="441"/>
      <c r="EC41" s="442"/>
      <c r="ED41" s="442"/>
      <c r="EE41" s="442"/>
      <c r="EF41" s="442"/>
      <c r="EG41" s="443"/>
      <c r="EH41" s="440"/>
      <c r="EI41" s="429"/>
      <c r="EJ41" s="447"/>
      <c r="EK41" s="448"/>
      <c r="EL41" s="417"/>
      <c r="EM41" s="431"/>
      <c r="EN41" s="431"/>
      <c r="EO41" s="431"/>
      <c r="EP41" s="431"/>
      <c r="EQ41" s="430"/>
      <c r="ER41" s="448"/>
      <c r="ES41" s="449">
        <f t="shared" si="22"/>
        <v>1056</v>
      </c>
      <c r="ET41" s="450">
        <f t="shared" si="23"/>
        <v>0.02</v>
      </c>
      <c r="EU41" s="451"/>
      <c r="EV41" s="450"/>
      <c r="EW41" s="450"/>
      <c r="EX41" s="431"/>
      <c r="EY41" s="450"/>
      <c r="EZ41" s="431"/>
      <c r="FA41" s="450"/>
      <c r="FB41" s="431"/>
      <c r="FC41" s="452"/>
      <c r="FD41" s="431"/>
      <c r="FE41" s="452"/>
      <c r="FF41" s="430"/>
      <c r="FG41" s="405">
        <v>16800</v>
      </c>
      <c r="FH41" s="443"/>
      <c r="FI41" s="453"/>
      <c r="FJ41" s="454"/>
      <c r="FK41" s="455"/>
      <c r="FL41" s="405"/>
      <c r="FM41" s="455"/>
      <c r="FN41" s="405"/>
      <c r="FO41" s="456"/>
      <c r="FP41" s="449"/>
      <c r="FQ41" s="457"/>
      <c r="FR41" s="458"/>
      <c r="FS41" s="459"/>
      <c r="FT41" s="460"/>
      <c r="FU41" s="440"/>
      <c r="FV41" s="405"/>
      <c r="FW41" s="459"/>
      <c r="FX41" s="405"/>
      <c r="FY41" s="409"/>
      <c r="FZ41" s="409"/>
      <c r="GA41" s="429"/>
      <c r="GB41" s="482"/>
      <c r="GC41" s="483"/>
      <c r="GD41" s="450"/>
      <c r="GE41" s="448"/>
      <c r="GF41" s="461"/>
      <c r="GG41" s="405"/>
      <c r="GH41" s="450"/>
      <c r="GI41" s="405"/>
      <c r="GJ41" s="462"/>
      <c r="GK41" s="463"/>
      <c r="GL41" s="464"/>
      <c r="GM41" s="439"/>
      <c r="GN41" s="405"/>
      <c r="GO41" s="482"/>
      <c r="GP41" s="450"/>
      <c r="GQ41" s="439"/>
      <c r="GR41" s="461"/>
      <c r="GS41" s="406"/>
      <c r="GT41" s="406"/>
      <c r="GU41" s="482"/>
      <c r="GV41" s="450"/>
      <c r="GW41" s="482"/>
      <c r="GX41" s="450"/>
      <c r="GY41" s="462"/>
      <c r="GZ41" s="405"/>
      <c r="HA41" s="438"/>
      <c r="HB41" s="451"/>
      <c r="HC41" s="439"/>
      <c r="HD41" s="443"/>
      <c r="HE41" s="463"/>
      <c r="HF41" s="463"/>
      <c r="HG41" s="443"/>
      <c r="HH41" s="408"/>
      <c r="HI41" s="465"/>
      <c r="HJ41" s="406"/>
      <c r="HK41" s="406"/>
      <c r="HL41" s="442"/>
      <c r="HM41" s="465"/>
      <c r="HN41" s="466"/>
      <c r="HO41" s="407"/>
      <c r="HP41" s="467"/>
      <c r="HQ41" s="468"/>
      <c r="HR41" s="469"/>
      <c r="HS41" s="467"/>
      <c r="HT41" s="470"/>
      <c r="HU41" s="449"/>
      <c r="HV41" s="482"/>
      <c r="HW41" s="450"/>
      <c r="HX41" s="450"/>
      <c r="HY41" s="471"/>
    </row>
    <row r="42" spans="1:233" x14ac:dyDescent="0.15">
      <c r="A42" s="400">
        <v>43524</v>
      </c>
      <c r="B42" s="401">
        <v>8941</v>
      </c>
      <c r="C42" s="402">
        <f>B42/$B$6</f>
        <v>0.17882000000000001</v>
      </c>
      <c r="D42" s="403">
        <v>7.97</v>
      </c>
      <c r="E42" s="404">
        <v>44</v>
      </c>
      <c r="F42" s="405">
        <v>237</v>
      </c>
      <c r="G42" s="406">
        <f>F42*B42/1000</f>
        <v>2119.0169999999998</v>
      </c>
      <c r="H42" s="402">
        <f>G42/$G$6</f>
        <v>8.4760679999999991E-2</v>
      </c>
      <c r="I42" s="405">
        <v>4820</v>
      </c>
      <c r="J42" s="406">
        <f>I42*0.67</f>
        <v>3229.4</v>
      </c>
      <c r="K42" s="407">
        <v>30</v>
      </c>
      <c r="L42" s="407">
        <v>14</v>
      </c>
      <c r="M42" s="407">
        <v>1</v>
      </c>
      <c r="N42" s="408">
        <v>52</v>
      </c>
      <c r="O42" s="408">
        <v>8</v>
      </c>
      <c r="P42" s="409"/>
      <c r="Q42" s="409"/>
      <c r="R42" s="409"/>
      <c r="S42" s="409"/>
      <c r="T42" s="410"/>
      <c r="U42" s="411"/>
      <c r="V42" s="409"/>
      <c r="W42" s="409"/>
      <c r="X42" s="412"/>
      <c r="Y42" s="473"/>
      <c r="Z42" s="474"/>
      <c r="AA42" s="475"/>
      <c r="AB42" s="476"/>
      <c r="AC42" s="476"/>
      <c r="AD42" s="474">
        <v>3.28</v>
      </c>
      <c r="AE42" s="477">
        <f t="shared" si="0"/>
        <v>0.45555555555555549</v>
      </c>
      <c r="AF42" s="478"/>
      <c r="AG42" s="477"/>
      <c r="AH42" s="478"/>
      <c r="AI42" s="478"/>
      <c r="AJ42" s="473"/>
      <c r="AK42" s="477"/>
      <c r="AL42" s="447"/>
      <c r="AM42" s="479"/>
      <c r="AN42" s="473"/>
      <c r="AO42" s="473"/>
      <c r="AP42" s="479"/>
      <c r="AQ42" s="447"/>
      <c r="AR42" s="473"/>
      <c r="AS42" s="473"/>
      <c r="AT42" s="473"/>
      <c r="AU42" s="447"/>
      <c r="AV42" s="480"/>
      <c r="AW42" s="479"/>
      <c r="AX42" s="479"/>
      <c r="AY42" s="480"/>
      <c r="AZ42" s="480"/>
      <c r="BA42" s="420">
        <f t="shared" si="24"/>
        <v>1000</v>
      </c>
      <c r="BB42" s="421">
        <f t="shared" si="14"/>
        <v>0.02</v>
      </c>
      <c r="BC42" s="422"/>
      <c r="BD42" s="423"/>
      <c r="BE42" s="424"/>
      <c r="BF42" s="425"/>
      <c r="BG42" s="426"/>
      <c r="BH42" s="420"/>
      <c r="BI42" s="422"/>
      <c r="BJ42" s="421"/>
      <c r="BK42" s="427"/>
      <c r="BL42" s="427"/>
      <c r="BM42" s="428"/>
      <c r="BN42" s="422"/>
      <c r="BO42" s="425"/>
      <c r="BP42" s="425"/>
      <c r="BQ42" s="423">
        <v>0.72</v>
      </c>
      <c r="BR42" s="421">
        <f t="shared" si="2"/>
        <v>9.9999999999999992E-2</v>
      </c>
      <c r="BS42" s="409">
        <f t="shared" si="15"/>
        <v>1000</v>
      </c>
      <c r="BT42" s="429"/>
      <c r="BU42" s="430"/>
      <c r="BV42" s="430"/>
      <c r="BW42" s="430"/>
      <c r="BX42" s="430"/>
      <c r="BY42" s="430"/>
      <c r="BZ42" s="430"/>
      <c r="CA42" s="431"/>
      <c r="CB42" s="430"/>
      <c r="CC42" s="432"/>
      <c r="CD42" s="411"/>
      <c r="CE42" s="421">
        <f t="shared" si="16"/>
        <v>0</v>
      </c>
      <c r="CF42" s="433"/>
      <c r="CG42" s="434"/>
      <c r="CH42" s="427"/>
      <c r="CI42" s="435"/>
      <c r="CJ42" s="436"/>
      <c r="CK42" s="436"/>
      <c r="CL42" s="423"/>
      <c r="CM42" s="423"/>
      <c r="CN42" s="423"/>
      <c r="CO42" s="432"/>
      <c r="CP42" s="432"/>
      <c r="CQ42" s="437"/>
      <c r="CR42" s="437"/>
      <c r="CS42" s="481"/>
      <c r="CT42" s="433"/>
      <c r="CU42" s="434"/>
      <c r="CV42" s="438"/>
      <c r="CW42" s="439"/>
      <c r="CX42" s="440"/>
      <c r="CY42" s="441"/>
      <c r="CZ42" s="442"/>
      <c r="DA42" s="442"/>
      <c r="DB42" s="442"/>
      <c r="DC42" s="442"/>
      <c r="DD42" s="443"/>
      <c r="DE42" s="440"/>
      <c r="DF42" s="444">
        <v>1000</v>
      </c>
      <c r="DG42" s="445">
        <f t="shared" si="17"/>
        <v>1000</v>
      </c>
      <c r="DH42" s="421">
        <f t="shared" si="18"/>
        <v>0.04</v>
      </c>
      <c r="DI42" s="446">
        <f t="shared" si="19"/>
        <v>160.80000000000001</v>
      </c>
      <c r="DJ42" s="434"/>
      <c r="DK42" s="427"/>
      <c r="DL42" s="446">
        <f t="shared" si="20"/>
        <v>228</v>
      </c>
      <c r="DM42" s="422">
        <v>10</v>
      </c>
      <c r="DN42" s="422"/>
      <c r="DO42" s="423"/>
      <c r="DP42" s="423"/>
      <c r="DQ42" s="423"/>
      <c r="DR42" s="432"/>
      <c r="DS42" s="432"/>
      <c r="DT42" s="437"/>
      <c r="DU42" s="437">
        <v>0.09</v>
      </c>
      <c r="DV42" s="481"/>
      <c r="DW42" s="446">
        <f t="shared" si="21"/>
        <v>84</v>
      </c>
      <c r="DX42" s="434"/>
      <c r="DY42" s="438"/>
      <c r="DZ42" s="439">
        <v>16</v>
      </c>
      <c r="EA42" s="440"/>
      <c r="EB42" s="441"/>
      <c r="EC42" s="442"/>
      <c r="ED42" s="442"/>
      <c r="EE42" s="442"/>
      <c r="EF42" s="442"/>
      <c r="EG42" s="443"/>
      <c r="EH42" s="440"/>
      <c r="EI42" s="429"/>
      <c r="EJ42" s="447">
        <f>DZ42</f>
        <v>16</v>
      </c>
      <c r="EK42" s="448"/>
      <c r="EL42" s="417"/>
      <c r="EM42" s="431"/>
      <c r="EN42" s="431"/>
      <c r="EO42" s="431"/>
      <c r="EP42" s="431"/>
      <c r="EQ42" s="430"/>
      <c r="ER42" s="448"/>
      <c r="ES42" s="449">
        <f t="shared" si="22"/>
        <v>1056</v>
      </c>
      <c r="ET42" s="450">
        <f t="shared" si="23"/>
        <v>0.02</v>
      </c>
      <c r="EU42" s="451"/>
      <c r="EV42" s="450"/>
      <c r="EW42" s="450"/>
      <c r="EX42" s="431"/>
      <c r="EY42" s="450"/>
      <c r="EZ42" s="431"/>
      <c r="FA42" s="450"/>
      <c r="FB42" s="431"/>
      <c r="FC42" s="452"/>
      <c r="FD42" s="431"/>
      <c r="FE42" s="452"/>
      <c r="FF42" s="430"/>
      <c r="FG42" s="405">
        <v>16800</v>
      </c>
      <c r="FH42" s="443"/>
      <c r="FI42" s="453"/>
      <c r="FJ42" s="454"/>
      <c r="FK42" s="455"/>
      <c r="FL42" s="405"/>
      <c r="FM42" s="455"/>
      <c r="FN42" s="405"/>
      <c r="FO42" s="456"/>
      <c r="FP42" s="449"/>
      <c r="FQ42" s="457"/>
      <c r="FR42" s="458"/>
      <c r="FS42" s="459"/>
      <c r="FT42" s="460"/>
      <c r="FU42" s="440"/>
      <c r="FV42" s="405"/>
      <c r="FW42" s="459"/>
      <c r="FX42" s="405"/>
      <c r="FY42" s="409"/>
      <c r="FZ42" s="409"/>
      <c r="GA42" s="429"/>
      <c r="GB42" s="482"/>
      <c r="GC42" s="483"/>
      <c r="GD42" s="450"/>
      <c r="GE42" s="448"/>
      <c r="GF42" s="461"/>
      <c r="GG42" s="405"/>
      <c r="GH42" s="450"/>
      <c r="GI42" s="405"/>
      <c r="GJ42" s="462"/>
      <c r="GK42" s="463"/>
      <c r="GL42" s="464"/>
      <c r="GM42" s="439"/>
      <c r="GN42" s="405"/>
      <c r="GO42" s="482"/>
      <c r="GP42" s="450"/>
      <c r="GQ42" s="439"/>
      <c r="GR42" s="461"/>
      <c r="GS42" s="406"/>
      <c r="GT42" s="406"/>
      <c r="GU42" s="482"/>
      <c r="GV42" s="450"/>
      <c r="GW42" s="482"/>
      <c r="GX42" s="450"/>
      <c r="GY42" s="462"/>
      <c r="GZ42" s="405"/>
      <c r="HA42" s="438"/>
      <c r="HB42" s="451"/>
      <c r="HC42" s="439"/>
      <c r="HD42" s="443"/>
      <c r="HE42" s="463"/>
      <c r="HF42" s="463"/>
      <c r="HG42" s="443"/>
      <c r="HH42" s="408"/>
      <c r="HI42" s="465"/>
      <c r="HJ42" s="406"/>
      <c r="HK42" s="406"/>
      <c r="HL42" s="442"/>
      <c r="HM42" s="465"/>
      <c r="HN42" s="466"/>
      <c r="HO42" s="407"/>
      <c r="HP42" s="467"/>
      <c r="HQ42" s="468"/>
      <c r="HR42" s="469"/>
      <c r="HS42" s="467"/>
      <c r="HT42" s="470"/>
      <c r="HU42" s="449"/>
      <c r="HV42" s="482"/>
      <c r="HW42" s="450"/>
      <c r="HX42" s="450"/>
      <c r="HY42" s="471"/>
    </row>
    <row r="43" spans="1:233" x14ac:dyDescent="0.15">
      <c r="A43" s="400">
        <v>43525</v>
      </c>
      <c r="B43" s="401"/>
      <c r="C43" s="402"/>
      <c r="D43" s="403"/>
      <c r="E43" s="404"/>
      <c r="F43" s="405"/>
      <c r="G43" s="406"/>
      <c r="H43" s="402"/>
      <c r="I43" s="405"/>
      <c r="J43" s="406"/>
      <c r="K43" s="407"/>
      <c r="L43" s="407"/>
      <c r="M43" s="407"/>
      <c r="N43" s="408"/>
      <c r="O43" s="408"/>
      <c r="P43" s="409"/>
      <c r="Q43" s="409"/>
      <c r="R43" s="409"/>
      <c r="S43" s="409"/>
      <c r="T43" s="410"/>
      <c r="U43" s="411"/>
      <c r="V43" s="409"/>
      <c r="W43" s="409"/>
      <c r="X43" s="412"/>
      <c r="Y43" s="473"/>
      <c r="Z43" s="474"/>
      <c r="AA43" s="475"/>
      <c r="AB43" s="476"/>
      <c r="AC43" s="476"/>
      <c r="AD43" s="474">
        <v>0.37</v>
      </c>
      <c r="AE43" s="477">
        <f t="shared" si="0"/>
        <v>5.1388888888888887E-2</v>
      </c>
      <c r="AF43" s="478"/>
      <c r="AG43" s="477"/>
      <c r="AH43" s="478"/>
      <c r="AI43" s="478"/>
      <c r="AJ43" s="473"/>
      <c r="AK43" s="477"/>
      <c r="AL43" s="447"/>
      <c r="AM43" s="479"/>
      <c r="AN43" s="473"/>
      <c r="AO43" s="473"/>
      <c r="AP43" s="479"/>
      <c r="AQ43" s="447"/>
      <c r="AR43" s="473"/>
      <c r="AS43" s="473"/>
      <c r="AT43" s="473"/>
      <c r="AU43" s="447"/>
      <c r="AV43" s="480"/>
      <c r="AW43" s="479"/>
      <c r="AX43" s="479"/>
      <c r="AY43" s="480"/>
      <c r="AZ43" s="480"/>
      <c r="BA43" s="420">
        <f t="shared" si="24"/>
        <v>1000</v>
      </c>
      <c r="BB43" s="421">
        <f t="shared" si="14"/>
        <v>0.02</v>
      </c>
      <c r="BC43" s="422"/>
      <c r="BD43" s="423"/>
      <c r="BE43" s="424"/>
      <c r="BF43" s="425"/>
      <c r="BG43" s="426"/>
      <c r="BH43" s="420"/>
      <c r="BI43" s="422"/>
      <c r="BJ43" s="421"/>
      <c r="BK43" s="427"/>
      <c r="BL43" s="427"/>
      <c r="BM43" s="428"/>
      <c r="BN43" s="422"/>
      <c r="BO43" s="425"/>
      <c r="BP43" s="425"/>
      <c r="BQ43" s="423">
        <v>5.71</v>
      </c>
      <c r="BR43" s="421">
        <f t="shared" si="2"/>
        <v>0.79305555555555551</v>
      </c>
      <c r="BS43" s="409">
        <f t="shared" si="15"/>
        <v>1000</v>
      </c>
      <c r="BT43" s="429"/>
      <c r="BU43" s="430"/>
      <c r="BV43" s="430"/>
      <c r="BW43" s="430"/>
      <c r="BX43" s="430"/>
      <c r="BY43" s="430"/>
      <c r="BZ43" s="430"/>
      <c r="CA43" s="431"/>
      <c r="CB43" s="430"/>
      <c r="CC43" s="432"/>
      <c r="CD43" s="411"/>
      <c r="CE43" s="421">
        <f t="shared" si="16"/>
        <v>0</v>
      </c>
      <c r="CF43" s="433"/>
      <c r="CG43" s="434"/>
      <c r="CH43" s="427"/>
      <c r="CI43" s="435"/>
      <c r="CJ43" s="436"/>
      <c r="CK43" s="436"/>
      <c r="CL43" s="423"/>
      <c r="CM43" s="423"/>
      <c r="CN43" s="423"/>
      <c r="CO43" s="432"/>
      <c r="CP43" s="432"/>
      <c r="CQ43" s="437"/>
      <c r="CR43" s="437"/>
      <c r="CS43" s="481"/>
      <c r="CT43" s="433"/>
      <c r="CU43" s="434"/>
      <c r="CV43" s="438"/>
      <c r="CW43" s="439"/>
      <c r="CX43" s="440"/>
      <c r="CY43" s="441"/>
      <c r="CZ43" s="442"/>
      <c r="DA43" s="442"/>
      <c r="DB43" s="442"/>
      <c r="DC43" s="442"/>
      <c r="DD43" s="443"/>
      <c r="DE43" s="440"/>
      <c r="DF43" s="444">
        <v>1000</v>
      </c>
      <c r="DG43" s="445">
        <f t="shared" si="17"/>
        <v>1000</v>
      </c>
      <c r="DH43" s="421">
        <f t="shared" si="18"/>
        <v>0.04</v>
      </c>
      <c r="DI43" s="446">
        <f t="shared" si="19"/>
        <v>160.80000000000001</v>
      </c>
      <c r="DJ43" s="434"/>
      <c r="DK43" s="427"/>
      <c r="DL43" s="446">
        <f t="shared" si="20"/>
        <v>228</v>
      </c>
      <c r="DM43" s="422">
        <v>10</v>
      </c>
      <c r="DN43" s="422"/>
      <c r="DO43" s="423"/>
      <c r="DP43" s="423"/>
      <c r="DQ43" s="423"/>
      <c r="DR43" s="432"/>
      <c r="DS43" s="432"/>
      <c r="DT43" s="437"/>
      <c r="DU43" s="437">
        <v>0.09</v>
      </c>
      <c r="DV43" s="481"/>
      <c r="DW43" s="446">
        <f t="shared" si="21"/>
        <v>84</v>
      </c>
      <c r="DX43" s="434"/>
      <c r="DY43" s="438"/>
      <c r="DZ43" s="439"/>
      <c r="EA43" s="440"/>
      <c r="EB43" s="441"/>
      <c r="EC43" s="442"/>
      <c r="ED43" s="442"/>
      <c r="EE43" s="442"/>
      <c r="EF43" s="442"/>
      <c r="EG43" s="443"/>
      <c r="EH43" s="440"/>
      <c r="EI43" s="429"/>
      <c r="EJ43" s="447"/>
      <c r="EK43" s="448"/>
      <c r="EL43" s="417"/>
      <c r="EM43" s="431"/>
      <c r="EN43" s="431"/>
      <c r="EO43" s="431"/>
      <c r="EP43" s="431"/>
      <c r="EQ43" s="430"/>
      <c r="ER43" s="448"/>
      <c r="ES43" s="449">
        <f t="shared" si="22"/>
        <v>1056</v>
      </c>
      <c r="ET43" s="450">
        <f t="shared" si="23"/>
        <v>0.02</v>
      </c>
      <c r="EU43" s="451"/>
      <c r="EV43" s="450"/>
      <c r="EW43" s="450"/>
      <c r="EX43" s="431"/>
      <c r="EY43" s="450"/>
      <c r="EZ43" s="431"/>
      <c r="FA43" s="450"/>
      <c r="FB43" s="431"/>
      <c r="FC43" s="452"/>
      <c r="FD43" s="431"/>
      <c r="FE43" s="452"/>
      <c r="FF43" s="430"/>
      <c r="FG43" s="405">
        <v>16800</v>
      </c>
      <c r="FH43" s="443"/>
      <c r="FI43" s="453"/>
      <c r="FJ43" s="454"/>
      <c r="FK43" s="455"/>
      <c r="FL43" s="405"/>
      <c r="FM43" s="455"/>
      <c r="FN43" s="405"/>
      <c r="FO43" s="456"/>
      <c r="FP43" s="449"/>
      <c r="FQ43" s="457"/>
      <c r="FR43" s="458"/>
      <c r="FS43" s="459"/>
      <c r="FT43" s="460"/>
      <c r="FU43" s="440"/>
      <c r="FV43" s="405"/>
      <c r="FW43" s="459"/>
      <c r="FX43" s="405"/>
      <c r="FY43" s="409"/>
      <c r="FZ43" s="409"/>
      <c r="GA43" s="429"/>
      <c r="GB43" s="482"/>
      <c r="GC43" s="483"/>
      <c r="GD43" s="450"/>
      <c r="GE43" s="448"/>
      <c r="GF43" s="461"/>
      <c r="GG43" s="405"/>
      <c r="GH43" s="450"/>
      <c r="GI43" s="405"/>
      <c r="GJ43" s="462"/>
      <c r="GK43" s="463"/>
      <c r="GL43" s="464"/>
      <c r="GM43" s="439"/>
      <c r="GN43" s="405"/>
      <c r="GO43" s="482"/>
      <c r="GP43" s="450"/>
      <c r="GQ43" s="439"/>
      <c r="GR43" s="461"/>
      <c r="GS43" s="406"/>
      <c r="GT43" s="406"/>
      <c r="GU43" s="482"/>
      <c r="GV43" s="450"/>
      <c r="GW43" s="482"/>
      <c r="GX43" s="450"/>
      <c r="GY43" s="462"/>
      <c r="GZ43" s="405"/>
      <c r="HA43" s="438"/>
      <c r="HB43" s="451"/>
      <c r="HC43" s="439"/>
      <c r="HD43" s="443"/>
      <c r="HE43" s="463"/>
      <c r="HF43" s="463"/>
      <c r="HG43" s="443"/>
      <c r="HH43" s="408"/>
      <c r="HI43" s="465"/>
      <c r="HJ43" s="406"/>
      <c r="HK43" s="406"/>
      <c r="HL43" s="442"/>
      <c r="HM43" s="465"/>
      <c r="HN43" s="466"/>
      <c r="HO43" s="407"/>
      <c r="HP43" s="467"/>
      <c r="HQ43" s="468"/>
      <c r="HR43" s="469"/>
      <c r="HS43" s="467"/>
      <c r="HT43" s="470"/>
      <c r="HU43" s="449"/>
      <c r="HV43" s="482"/>
      <c r="HW43" s="450"/>
      <c r="HX43" s="450"/>
      <c r="HY43" s="471"/>
    </row>
    <row r="44" spans="1:233" x14ac:dyDescent="0.15">
      <c r="A44" s="400">
        <v>43526</v>
      </c>
      <c r="B44" s="401"/>
      <c r="C44" s="402"/>
      <c r="D44" s="403"/>
      <c r="E44" s="404"/>
      <c r="F44" s="405"/>
      <c r="G44" s="406"/>
      <c r="H44" s="402"/>
      <c r="I44" s="405"/>
      <c r="J44" s="406"/>
      <c r="K44" s="407"/>
      <c r="L44" s="407"/>
      <c r="M44" s="407"/>
      <c r="N44" s="408"/>
      <c r="O44" s="408"/>
      <c r="P44" s="409"/>
      <c r="Q44" s="409"/>
      <c r="R44" s="409"/>
      <c r="S44" s="409"/>
      <c r="T44" s="410"/>
      <c r="U44" s="411"/>
      <c r="V44" s="409"/>
      <c r="W44" s="409"/>
      <c r="X44" s="412"/>
      <c r="Y44" s="473"/>
      <c r="Z44" s="474"/>
      <c r="AA44" s="475"/>
      <c r="AB44" s="476"/>
      <c r="AC44" s="476"/>
      <c r="AD44" s="474">
        <v>0.41</v>
      </c>
      <c r="AE44" s="477">
        <f t="shared" si="0"/>
        <v>5.6944444444444436E-2</v>
      </c>
      <c r="AF44" s="478"/>
      <c r="AG44" s="477"/>
      <c r="AH44" s="478"/>
      <c r="AI44" s="478"/>
      <c r="AJ44" s="473"/>
      <c r="AK44" s="477"/>
      <c r="AL44" s="447"/>
      <c r="AM44" s="479"/>
      <c r="AN44" s="473"/>
      <c r="AO44" s="473"/>
      <c r="AP44" s="479"/>
      <c r="AQ44" s="447"/>
      <c r="AR44" s="473"/>
      <c r="AS44" s="473"/>
      <c r="AT44" s="473"/>
      <c r="AU44" s="447"/>
      <c r="AV44" s="480"/>
      <c r="AW44" s="479"/>
      <c r="AX44" s="479"/>
      <c r="AY44" s="480"/>
      <c r="AZ44" s="480"/>
      <c r="BA44" s="420">
        <f t="shared" si="24"/>
        <v>1000</v>
      </c>
      <c r="BB44" s="421">
        <f t="shared" si="14"/>
        <v>0.02</v>
      </c>
      <c r="BC44" s="422"/>
      <c r="BD44" s="423"/>
      <c r="BE44" s="424"/>
      <c r="BF44" s="425"/>
      <c r="BG44" s="426"/>
      <c r="BH44" s="420"/>
      <c r="BI44" s="422"/>
      <c r="BJ44" s="421"/>
      <c r="BK44" s="427"/>
      <c r="BL44" s="427"/>
      <c r="BM44" s="428"/>
      <c r="BN44" s="422"/>
      <c r="BO44" s="425"/>
      <c r="BP44" s="425"/>
      <c r="BQ44" s="423">
        <v>5.89</v>
      </c>
      <c r="BR44" s="421">
        <f t="shared" si="2"/>
        <v>0.81805555555555554</v>
      </c>
      <c r="BS44" s="409">
        <f t="shared" si="15"/>
        <v>1000</v>
      </c>
      <c r="BT44" s="429"/>
      <c r="BU44" s="430"/>
      <c r="BV44" s="430"/>
      <c r="BW44" s="430"/>
      <c r="BX44" s="430"/>
      <c r="BY44" s="430"/>
      <c r="BZ44" s="430"/>
      <c r="CA44" s="431"/>
      <c r="CB44" s="430"/>
      <c r="CC44" s="432"/>
      <c r="CD44" s="411"/>
      <c r="CE44" s="421">
        <f t="shared" si="16"/>
        <v>0</v>
      </c>
      <c r="CF44" s="433"/>
      <c r="CG44" s="434"/>
      <c r="CH44" s="427"/>
      <c r="CI44" s="435"/>
      <c r="CJ44" s="436"/>
      <c r="CK44" s="436"/>
      <c r="CL44" s="423"/>
      <c r="CM44" s="423"/>
      <c r="CN44" s="423"/>
      <c r="CO44" s="432"/>
      <c r="CP44" s="432"/>
      <c r="CQ44" s="437"/>
      <c r="CR44" s="437"/>
      <c r="CS44" s="481"/>
      <c r="CT44" s="433"/>
      <c r="CU44" s="434"/>
      <c r="CV44" s="438"/>
      <c r="CW44" s="439"/>
      <c r="CX44" s="440"/>
      <c r="CY44" s="441"/>
      <c r="CZ44" s="442"/>
      <c r="DA44" s="442"/>
      <c r="DB44" s="442"/>
      <c r="DC44" s="442"/>
      <c r="DD44" s="443"/>
      <c r="DE44" s="440"/>
      <c r="DF44" s="444">
        <v>1000</v>
      </c>
      <c r="DG44" s="445">
        <f t="shared" si="17"/>
        <v>1000</v>
      </c>
      <c r="DH44" s="421">
        <f t="shared" si="18"/>
        <v>0.04</v>
      </c>
      <c r="DI44" s="446">
        <f t="shared" si="19"/>
        <v>160.80000000000001</v>
      </c>
      <c r="DJ44" s="434"/>
      <c r="DK44" s="427"/>
      <c r="DL44" s="446">
        <f t="shared" si="20"/>
        <v>228</v>
      </c>
      <c r="DM44" s="422">
        <v>10.5</v>
      </c>
      <c r="DN44" s="422"/>
      <c r="DO44" s="423"/>
      <c r="DP44" s="423"/>
      <c r="DQ44" s="423"/>
      <c r="DR44" s="432"/>
      <c r="DS44" s="432"/>
      <c r="DT44" s="437"/>
      <c r="DU44" s="437">
        <v>0.09</v>
      </c>
      <c r="DV44" s="481"/>
      <c r="DW44" s="446">
        <f t="shared" si="21"/>
        <v>84</v>
      </c>
      <c r="DX44" s="434"/>
      <c r="DY44" s="438"/>
      <c r="DZ44" s="439"/>
      <c r="EA44" s="440"/>
      <c r="EB44" s="441"/>
      <c r="EC44" s="442"/>
      <c r="ED44" s="442"/>
      <c r="EE44" s="442"/>
      <c r="EF44" s="442"/>
      <c r="EG44" s="443"/>
      <c r="EH44" s="440"/>
      <c r="EI44" s="429"/>
      <c r="EJ44" s="447"/>
      <c r="EK44" s="448"/>
      <c r="EL44" s="417"/>
      <c r="EM44" s="431"/>
      <c r="EN44" s="431"/>
      <c r="EO44" s="431"/>
      <c r="EP44" s="431"/>
      <c r="EQ44" s="430"/>
      <c r="ER44" s="448"/>
      <c r="ES44" s="449">
        <f t="shared" si="22"/>
        <v>1056</v>
      </c>
      <c r="ET44" s="450">
        <f t="shared" si="23"/>
        <v>0.02</v>
      </c>
      <c r="EU44" s="451"/>
      <c r="EV44" s="450"/>
      <c r="EW44" s="450"/>
      <c r="EX44" s="431"/>
      <c r="EY44" s="450"/>
      <c r="EZ44" s="431"/>
      <c r="FA44" s="450"/>
      <c r="FB44" s="431"/>
      <c r="FC44" s="452"/>
      <c r="FD44" s="431"/>
      <c r="FE44" s="452"/>
      <c r="FF44" s="430"/>
      <c r="FG44" s="405">
        <v>16800</v>
      </c>
      <c r="FH44" s="443"/>
      <c r="FI44" s="453"/>
      <c r="FJ44" s="454"/>
      <c r="FK44" s="455"/>
      <c r="FL44" s="405"/>
      <c r="FM44" s="455"/>
      <c r="FN44" s="405"/>
      <c r="FO44" s="456"/>
      <c r="FP44" s="449"/>
      <c r="FQ44" s="457"/>
      <c r="FR44" s="458"/>
      <c r="FS44" s="459"/>
      <c r="FT44" s="460"/>
      <c r="FU44" s="440"/>
      <c r="FV44" s="405"/>
      <c r="FW44" s="459"/>
      <c r="FX44" s="405"/>
      <c r="FY44" s="409"/>
      <c r="FZ44" s="409"/>
      <c r="GA44" s="429"/>
      <c r="GB44" s="482"/>
      <c r="GC44" s="483"/>
      <c r="GD44" s="450"/>
      <c r="GE44" s="448"/>
      <c r="GF44" s="461"/>
      <c r="GG44" s="405"/>
      <c r="GH44" s="450"/>
      <c r="GI44" s="405"/>
      <c r="GJ44" s="462"/>
      <c r="GK44" s="463"/>
      <c r="GL44" s="464"/>
      <c r="GM44" s="439"/>
      <c r="GN44" s="405"/>
      <c r="GO44" s="482"/>
      <c r="GP44" s="450"/>
      <c r="GQ44" s="439"/>
      <c r="GR44" s="461"/>
      <c r="GS44" s="406"/>
      <c r="GT44" s="406"/>
      <c r="GU44" s="482"/>
      <c r="GV44" s="450"/>
      <c r="GW44" s="482"/>
      <c r="GX44" s="450"/>
      <c r="GY44" s="462"/>
      <c r="GZ44" s="405"/>
      <c r="HA44" s="438"/>
      <c r="HB44" s="451"/>
      <c r="HC44" s="439"/>
      <c r="HD44" s="443"/>
      <c r="HE44" s="463"/>
      <c r="HF44" s="463"/>
      <c r="HG44" s="443"/>
      <c r="HH44" s="408"/>
      <c r="HI44" s="465"/>
      <c r="HJ44" s="406"/>
      <c r="HK44" s="406"/>
      <c r="HL44" s="442"/>
      <c r="HM44" s="465"/>
      <c r="HN44" s="466"/>
      <c r="HO44" s="407"/>
      <c r="HP44" s="467"/>
      <c r="HQ44" s="468"/>
      <c r="HR44" s="469"/>
      <c r="HS44" s="467"/>
      <c r="HT44" s="470"/>
      <c r="HU44" s="449"/>
      <c r="HV44" s="482"/>
      <c r="HW44" s="450"/>
      <c r="HX44" s="450"/>
      <c r="HY44" s="471"/>
    </row>
    <row r="45" spans="1:233" x14ac:dyDescent="0.15">
      <c r="A45" s="485">
        <v>43527</v>
      </c>
      <c r="B45" s="486"/>
      <c r="C45" s="487"/>
      <c r="D45" s="488"/>
      <c r="E45" s="489"/>
      <c r="F45" s="490"/>
      <c r="G45" s="490"/>
      <c r="H45" s="487"/>
      <c r="I45" s="490"/>
      <c r="J45" s="490"/>
      <c r="K45" s="491"/>
      <c r="L45" s="491"/>
      <c r="M45" s="491"/>
      <c r="N45" s="492"/>
      <c r="O45" s="492"/>
      <c r="P45" s="409"/>
      <c r="Q45" s="409"/>
      <c r="R45" s="409"/>
      <c r="S45" s="409"/>
      <c r="T45" s="410"/>
      <c r="U45" s="411"/>
      <c r="V45" s="409"/>
      <c r="W45" s="409"/>
      <c r="X45" s="412"/>
      <c r="Y45" s="473"/>
      <c r="Z45" s="474"/>
      <c r="AA45" s="475"/>
      <c r="AB45" s="476"/>
      <c r="AC45" s="476"/>
      <c r="AD45" s="474">
        <v>0.4</v>
      </c>
      <c r="AE45" s="477">
        <f t="shared" si="0"/>
        <v>5.5555555555555559E-2</v>
      </c>
      <c r="AF45" s="478"/>
      <c r="AG45" s="477"/>
      <c r="AH45" s="478"/>
      <c r="AI45" s="478"/>
      <c r="AJ45" s="473"/>
      <c r="AK45" s="477"/>
      <c r="AL45" s="447"/>
      <c r="AM45" s="479"/>
      <c r="AN45" s="473"/>
      <c r="AO45" s="473"/>
      <c r="AP45" s="479"/>
      <c r="AQ45" s="447"/>
      <c r="AR45" s="473"/>
      <c r="AS45" s="473"/>
      <c r="AT45" s="473"/>
      <c r="AU45" s="447"/>
      <c r="AV45" s="480"/>
      <c r="AW45" s="479"/>
      <c r="AX45" s="479"/>
      <c r="AY45" s="480"/>
      <c r="AZ45" s="480"/>
      <c r="BA45" s="420">
        <f t="shared" si="24"/>
        <v>1000</v>
      </c>
      <c r="BB45" s="421">
        <f t="shared" si="14"/>
        <v>0.02</v>
      </c>
      <c r="BC45" s="422"/>
      <c r="BD45" s="423"/>
      <c r="BE45" s="424"/>
      <c r="BF45" s="425"/>
      <c r="BG45" s="426"/>
      <c r="BH45" s="420"/>
      <c r="BI45" s="422"/>
      <c r="BJ45" s="421"/>
      <c r="BK45" s="427"/>
      <c r="BL45" s="427"/>
      <c r="BM45" s="428"/>
      <c r="BN45" s="422"/>
      <c r="BO45" s="425"/>
      <c r="BP45" s="425"/>
      <c r="BQ45" s="423">
        <v>6.16</v>
      </c>
      <c r="BR45" s="421">
        <f t="shared" si="2"/>
        <v>0.85555555555555551</v>
      </c>
      <c r="BS45" s="409">
        <f t="shared" si="15"/>
        <v>1000</v>
      </c>
      <c r="BT45" s="429"/>
      <c r="BU45" s="430"/>
      <c r="BV45" s="430"/>
      <c r="BW45" s="430"/>
      <c r="BX45" s="430"/>
      <c r="BY45" s="430"/>
      <c r="BZ45" s="430"/>
      <c r="CA45" s="431"/>
      <c r="CB45" s="430"/>
      <c r="CC45" s="432"/>
      <c r="CD45" s="411"/>
      <c r="CE45" s="421">
        <f t="shared" si="16"/>
        <v>0</v>
      </c>
      <c r="CF45" s="433"/>
      <c r="CG45" s="434"/>
      <c r="CH45" s="427"/>
      <c r="CI45" s="435"/>
      <c r="CJ45" s="436"/>
      <c r="CK45" s="436"/>
      <c r="CL45" s="423"/>
      <c r="CM45" s="423"/>
      <c r="CN45" s="423"/>
      <c r="CO45" s="432"/>
      <c r="CP45" s="432"/>
      <c r="CQ45" s="437"/>
      <c r="CR45" s="437"/>
      <c r="CS45" s="481"/>
      <c r="CT45" s="433"/>
      <c r="CU45" s="434"/>
      <c r="CV45" s="493"/>
      <c r="CW45" s="494"/>
      <c r="CX45" s="495"/>
      <c r="CY45" s="496"/>
      <c r="CZ45" s="497"/>
      <c r="DA45" s="497"/>
      <c r="DB45" s="497"/>
      <c r="DC45" s="497"/>
      <c r="DD45" s="498"/>
      <c r="DE45" s="498"/>
      <c r="DF45" s="432">
        <v>1000</v>
      </c>
      <c r="DG45" s="445">
        <f t="shared" si="17"/>
        <v>1000</v>
      </c>
      <c r="DH45" s="421">
        <f t="shared" si="18"/>
        <v>0.04</v>
      </c>
      <c r="DI45" s="432">
        <f t="shared" si="19"/>
        <v>160.80000000000001</v>
      </c>
      <c r="DJ45" s="434"/>
      <c r="DK45" s="427"/>
      <c r="DL45" s="432">
        <f t="shared" si="20"/>
        <v>228</v>
      </c>
      <c r="DM45" s="422">
        <v>10.5</v>
      </c>
      <c r="DN45" s="422"/>
      <c r="DO45" s="423"/>
      <c r="DP45" s="423"/>
      <c r="DQ45" s="423"/>
      <c r="DR45" s="432"/>
      <c r="DS45" s="432"/>
      <c r="DT45" s="437"/>
      <c r="DU45" s="437">
        <v>0.09</v>
      </c>
      <c r="DV45" s="481"/>
      <c r="DW45" s="432">
        <f t="shared" si="21"/>
        <v>84</v>
      </c>
      <c r="DX45" s="434"/>
      <c r="DY45" s="493"/>
      <c r="DZ45" s="494"/>
      <c r="EA45" s="495"/>
      <c r="EB45" s="496"/>
      <c r="EC45" s="497"/>
      <c r="ED45" s="497"/>
      <c r="EE45" s="497"/>
      <c r="EF45" s="497"/>
      <c r="EG45" s="498"/>
      <c r="EH45" s="495"/>
      <c r="EI45" s="429"/>
      <c r="EJ45" s="447"/>
      <c r="EK45" s="448"/>
      <c r="EL45" s="417"/>
      <c r="EM45" s="431"/>
      <c r="EN45" s="431"/>
      <c r="EO45" s="431"/>
      <c r="EP45" s="431"/>
      <c r="EQ45" s="430"/>
      <c r="ER45" s="448"/>
      <c r="ES45" s="496">
        <f t="shared" si="22"/>
        <v>1056</v>
      </c>
      <c r="ET45" s="499">
        <f t="shared" si="23"/>
        <v>0.02</v>
      </c>
      <c r="EU45" s="493"/>
      <c r="EV45" s="499"/>
      <c r="EW45" s="500"/>
      <c r="EX45" s="483"/>
      <c r="EY45" s="500"/>
      <c r="EZ45" s="483"/>
      <c r="FA45" s="499"/>
      <c r="FB45" s="431"/>
      <c r="FC45" s="452"/>
      <c r="FD45" s="431"/>
      <c r="FE45" s="452"/>
      <c r="FF45" s="430"/>
      <c r="FG45" s="490">
        <v>16800</v>
      </c>
      <c r="FH45" s="498"/>
      <c r="FI45" s="501"/>
      <c r="FJ45" s="487"/>
      <c r="FK45" s="502"/>
      <c r="FL45" s="490"/>
      <c r="FM45" s="502"/>
      <c r="FN45" s="490"/>
      <c r="FO45" s="456"/>
      <c r="FP45" s="496"/>
      <c r="FQ45" s="503"/>
      <c r="FR45" s="491"/>
      <c r="FS45" s="504"/>
      <c r="FT45" s="505"/>
      <c r="FU45" s="495"/>
      <c r="FV45" s="490"/>
      <c r="FW45" s="504"/>
      <c r="FX45" s="490"/>
      <c r="FY45" s="409"/>
      <c r="FZ45" s="409"/>
      <c r="GA45" s="429"/>
      <c r="GB45" s="500"/>
      <c r="GC45" s="483"/>
      <c r="GD45" s="499"/>
      <c r="GE45" s="448"/>
      <c r="GF45" s="506"/>
      <c r="GG45" s="490"/>
      <c r="GH45" s="499"/>
      <c r="GI45" s="490"/>
      <c r="GJ45" s="497"/>
      <c r="GK45" s="497"/>
      <c r="GL45" s="507"/>
      <c r="GM45" s="494"/>
      <c r="GN45" s="490"/>
      <c r="GO45" s="500"/>
      <c r="GP45" s="499"/>
      <c r="GQ45" s="494"/>
      <c r="GR45" s="506"/>
      <c r="GS45" s="490"/>
      <c r="GT45" s="490"/>
      <c r="GU45" s="500"/>
      <c r="GV45" s="500"/>
      <c r="GW45" s="500"/>
      <c r="GX45" s="499"/>
      <c r="GY45" s="497"/>
      <c r="GZ45" s="490"/>
      <c r="HA45" s="493"/>
      <c r="HB45" s="493"/>
      <c r="HC45" s="494"/>
      <c r="HD45" s="498"/>
      <c r="HE45" s="498"/>
      <c r="HF45" s="498"/>
      <c r="HG45" s="498"/>
      <c r="HH45" s="492"/>
      <c r="HI45" s="508"/>
      <c r="HJ45" s="490"/>
      <c r="HK45" s="490"/>
      <c r="HL45" s="497"/>
      <c r="HM45" s="508"/>
      <c r="HN45" s="508"/>
      <c r="HO45" s="491"/>
      <c r="HP45" s="509"/>
      <c r="HQ45" s="510"/>
      <c r="HR45" s="509"/>
      <c r="HS45" s="509"/>
      <c r="HT45" s="511"/>
      <c r="HU45" s="496"/>
      <c r="HV45" s="500"/>
      <c r="HW45" s="499"/>
      <c r="HX45" s="499"/>
      <c r="HY45" s="512"/>
    </row>
    <row r="46" spans="1:233" x14ac:dyDescent="0.15">
      <c r="A46" s="400">
        <v>43528</v>
      </c>
      <c r="B46" s="401"/>
      <c r="C46" s="402"/>
      <c r="D46" s="403"/>
      <c r="E46" s="404"/>
      <c r="F46" s="405"/>
      <c r="G46" s="406"/>
      <c r="H46" s="402"/>
      <c r="I46" s="405"/>
      <c r="J46" s="406"/>
      <c r="K46" s="407"/>
      <c r="L46" s="407"/>
      <c r="M46" s="407"/>
      <c r="N46" s="408"/>
      <c r="O46" s="408"/>
      <c r="P46" s="409"/>
      <c r="Q46" s="409"/>
      <c r="R46" s="409"/>
      <c r="S46" s="409"/>
      <c r="T46" s="410"/>
      <c r="U46" s="411"/>
      <c r="V46" s="409"/>
      <c r="W46" s="409"/>
      <c r="X46" s="412"/>
      <c r="Y46" s="473"/>
      <c r="Z46" s="474"/>
      <c r="AA46" s="475"/>
      <c r="AB46" s="476"/>
      <c r="AC46" s="476"/>
      <c r="AD46" s="474">
        <v>0.34</v>
      </c>
      <c r="AE46" s="477">
        <f t="shared" si="0"/>
        <v>4.7222222222222221E-2</v>
      </c>
      <c r="AF46" s="478"/>
      <c r="AG46" s="477"/>
      <c r="AH46" s="478"/>
      <c r="AI46" s="478"/>
      <c r="AJ46" s="473"/>
      <c r="AK46" s="477"/>
      <c r="AL46" s="447"/>
      <c r="AM46" s="479"/>
      <c r="AN46" s="473"/>
      <c r="AO46" s="473"/>
      <c r="AP46" s="479"/>
      <c r="AQ46" s="447"/>
      <c r="AR46" s="473"/>
      <c r="AS46" s="473"/>
      <c r="AT46" s="473"/>
      <c r="AU46" s="447"/>
      <c r="AV46" s="480"/>
      <c r="AW46" s="479"/>
      <c r="AX46" s="479"/>
      <c r="AY46" s="480"/>
      <c r="AZ46" s="480"/>
      <c r="BA46" s="420">
        <f t="shared" si="24"/>
        <v>1000</v>
      </c>
      <c r="BB46" s="421">
        <f t="shared" si="14"/>
        <v>0.02</v>
      </c>
      <c r="BC46" s="422"/>
      <c r="BD46" s="423"/>
      <c r="BE46" s="424"/>
      <c r="BF46" s="425"/>
      <c r="BG46" s="426"/>
      <c r="BH46" s="420"/>
      <c r="BI46" s="422"/>
      <c r="BJ46" s="421"/>
      <c r="BK46" s="427"/>
      <c r="BL46" s="427"/>
      <c r="BM46" s="428"/>
      <c r="BN46" s="422"/>
      <c r="BO46" s="425"/>
      <c r="BP46" s="425"/>
      <c r="BQ46" s="423">
        <v>6.21</v>
      </c>
      <c r="BR46" s="421">
        <f t="shared" si="2"/>
        <v>0.86249999999999993</v>
      </c>
      <c r="BS46" s="409">
        <f t="shared" si="15"/>
        <v>1000</v>
      </c>
      <c r="BT46" s="429"/>
      <c r="BU46" s="430"/>
      <c r="BV46" s="430"/>
      <c r="BW46" s="430"/>
      <c r="BX46" s="430"/>
      <c r="BY46" s="430"/>
      <c r="BZ46" s="430"/>
      <c r="CA46" s="431"/>
      <c r="CB46" s="430"/>
      <c r="CC46" s="432"/>
      <c r="CD46" s="411"/>
      <c r="CE46" s="421">
        <f t="shared" si="16"/>
        <v>0</v>
      </c>
      <c r="CF46" s="433"/>
      <c r="CG46" s="434"/>
      <c r="CH46" s="427"/>
      <c r="CI46" s="435"/>
      <c r="CJ46" s="436"/>
      <c r="CK46" s="436"/>
      <c r="CL46" s="423"/>
      <c r="CM46" s="423"/>
      <c r="CN46" s="423"/>
      <c r="CO46" s="432"/>
      <c r="CP46" s="432"/>
      <c r="CQ46" s="437"/>
      <c r="CR46" s="437"/>
      <c r="CS46" s="481"/>
      <c r="CT46" s="433"/>
      <c r="CU46" s="434"/>
      <c r="CV46" s="438"/>
      <c r="CW46" s="439"/>
      <c r="CX46" s="440"/>
      <c r="CY46" s="441"/>
      <c r="CZ46" s="442"/>
      <c r="DA46" s="442"/>
      <c r="DB46" s="442"/>
      <c r="DC46" s="442"/>
      <c r="DD46" s="443"/>
      <c r="DE46" s="440"/>
      <c r="DF46" s="444">
        <v>1000</v>
      </c>
      <c r="DG46" s="445">
        <f t="shared" si="17"/>
        <v>1000</v>
      </c>
      <c r="DH46" s="421">
        <f t="shared" si="18"/>
        <v>0.04</v>
      </c>
      <c r="DI46" s="446">
        <f t="shared" si="19"/>
        <v>160.80000000000001</v>
      </c>
      <c r="DJ46" s="434"/>
      <c r="DK46" s="427"/>
      <c r="DL46" s="446">
        <f t="shared" si="20"/>
        <v>228</v>
      </c>
      <c r="DM46" s="422">
        <v>10.5</v>
      </c>
      <c r="DN46" s="422"/>
      <c r="DO46" s="423"/>
      <c r="DP46" s="423"/>
      <c r="DQ46" s="423"/>
      <c r="DR46" s="432"/>
      <c r="DS46" s="432"/>
      <c r="DT46" s="437"/>
      <c r="DU46" s="437">
        <v>0.09</v>
      </c>
      <c r="DV46" s="481"/>
      <c r="DW46" s="446">
        <f t="shared" si="21"/>
        <v>84</v>
      </c>
      <c r="DX46" s="434"/>
      <c r="DY46" s="438"/>
      <c r="DZ46" s="439"/>
      <c r="EA46" s="440"/>
      <c r="EB46" s="441"/>
      <c r="EC46" s="442"/>
      <c r="ED46" s="442"/>
      <c r="EE46" s="442"/>
      <c r="EF46" s="442"/>
      <c r="EG46" s="443"/>
      <c r="EH46" s="440"/>
      <c r="EI46" s="429"/>
      <c r="EJ46" s="447"/>
      <c r="EK46" s="448"/>
      <c r="EL46" s="417"/>
      <c r="EM46" s="431"/>
      <c r="EN46" s="431"/>
      <c r="EO46" s="431"/>
      <c r="EP46" s="431"/>
      <c r="EQ46" s="430"/>
      <c r="ER46" s="448"/>
      <c r="ES46" s="449">
        <f t="shared" si="22"/>
        <v>1056</v>
      </c>
      <c r="ET46" s="450">
        <f t="shared" si="23"/>
        <v>0.02</v>
      </c>
      <c r="EU46" s="451"/>
      <c r="EV46" s="450"/>
      <c r="EW46" s="450"/>
      <c r="EX46" s="431"/>
      <c r="EY46" s="450"/>
      <c r="EZ46" s="431"/>
      <c r="FA46" s="450"/>
      <c r="FB46" s="431"/>
      <c r="FC46" s="452"/>
      <c r="FD46" s="431"/>
      <c r="FE46" s="452"/>
      <c r="FF46" s="430"/>
      <c r="FG46" s="405">
        <v>16800</v>
      </c>
      <c r="FH46" s="443"/>
      <c r="FI46" s="453"/>
      <c r="FJ46" s="454"/>
      <c r="FK46" s="455"/>
      <c r="FL46" s="405"/>
      <c r="FM46" s="455"/>
      <c r="FN46" s="405"/>
      <c r="FO46" s="456"/>
      <c r="FP46" s="449"/>
      <c r="FQ46" s="457"/>
      <c r="FR46" s="458"/>
      <c r="FS46" s="459"/>
      <c r="FT46" s="460"/>
      <c r="FU46" s="440"/>
      <c r="FV46" s="405"/>
      <c r="FW46" s="459"/>
      <c r="FX46" s="405"/>
      <c r="FY46" s="409"/>
      <c r="FZ46" s="409"/>
      <c r="GA46" s="429"/>
      <c r="GB46" s="482"/>
      <c r="GC46" s="483"/>
      <c r="GD46" s="450"/>
      <c r="GE46" s="448"/>
      <c r="GF46" s="461"/>
      <c r="GG46" s="405"/>
      <c r="GH46" s="450"/>
      <c r="GI46" s="405"/>
      <c r="GJ46" s="462"/>
      <c r="GK46" s="463"/>
      <c r="GL46" s="464"/>
      <c r="GM46" s="439"/>
      <c r="GN46" s="405"/>
      <c r="GO46" s="482"/>
      <c r="GP46" s="450"/>
      <c r="GQ46" s="439"/>
      <c r="GR46" s="461"/>
      <c r="GS46" s="406"/>
      <c r="GT46" s="406"/>
      <c r="GU46" s="482"/>
      <c r="GV46" s="450"/>
      <c r="GW46" s="482"/>
      <c r="GX46" s="450"/>
      <c r="GY46" s="462"/>
      <c r="GZ46" s="405"/>
      <c r="HA46" s="438"/>
      <c r="HB46" s="451"/>
      <c r="HC46" s="439"/>
      <c r="HD46" s="443"/>
      <c r="HE46" s="463"/>
      <c r="HF46" s="463"/>
      <c r="HG46" s="443"/>
      <c r="HH46" s="408"/>
      <c r="HI46" s="465"/>
      <c r="HJ46" s="406"/>
      <c r="HK46" s="406"/>
      <c r="HL46" s="442"/>
      <c r="HM46" s="465"/>
      <c r="HN46" s="466"/>
      <c r="HO46" s="407"/>
      <c r="HP46" s="467"/>
      <c r="HQ46" s="468"/>
      <c r="HR46" s="469"/>
      <c r="HS46" s="467"/>
      <c r="HT46" s="470"/>
      <c r="HU46" s="449"/>
      <c r="HV46" s="482"/>
      <c r="HW46" s="450"/>
      <c r="HX46" s="450"/>
      <c r="HY46" s="471"/>
    </row>
    <row r="47" spans="1:233" x14ac:dyDescent="0.15">
      <c r="A47" s="400">
        <v>43529</v>
      </c>
      <c r="B47" s="401"/>
      <c r="C47" s="402"/>
      <c r="D47" s="403"/>
      <c r="E47" s="404"/>
      <c r="F47" s="405"/>
      <c r="G47" s="406"/>
      <c r="H47" s="402"/>
      <c r="I47" s="405"/>
      <c r="J47" s="406"/>
      <c r="K47" s="407"/>
      <c r="L47" s="407"/>
      <c r="M47" s="407"/>
      <c r="N47" s="408"/>
      <c r="O47" s="408"/>
      <c r="P47" s="409"/>
      <c r="Q47" s="409"/>
      <c r="R47" s="409"/>
      <c r="S47" s="409"/>
      <c r="T47" s="410"/>
      <c r="U47" s="411"/>
      <c r="V47" s="409"/>
      <c r="W47" s="409"/>
      <c r="X47" s="412"/>
      <c r="Y47" s="473"/>
      <c r="Z47" s="474"/>
      <c r="AA47" s="475"/>
      <c r="AB47" s="476"/>
      <c r="AC47" s="476"/>
      <c r="AD47" s="474">
        <v>0.39</v>
      </c>
      <c r="AE47" s="477">
        <f t="shared" si="0"/>
        <v>5.4166666666666669E-2</v>
      </c>
      <c r="AF47" s="478"/>
      <c r="AG47" s="477"/>
      <c r="AH47" s="478"/>
      <c r="AI47" s="478"/>
      <c r="AJ47" s="473"/>
      <c r="AK47" s="477"/>
      <c r="AL47" s="447"/>
      <c r="AM47" s="479"/>
      <c r="AN47" s="473"/>
      <c r="AO47" s="473"/>
      <c r="AP47" s="479"/>
      <c r="AQ47" s="447"/>
      <c r="AR47" s="473"/>
      <c r="AS47" s="473"/>
      <c r="AT47" s="473"/>
      <c r="AU47" s="447"/>
      <c r="AV47" s="480"/>
      <c r="AW47" s="479"/>
      <c r="AX47" s="479"/>
      <c r="AY47" s="480"/>
      <c r="AZ47" s="480"/>
      <c r="BA47" s="420">
        <f t="shared" si="24"/>
        <v>5594</v>
      </c>
      <c r="BB47" s="421">
        <f t="shared" si="14"/>
        <v>0.11187999999999999</v>
      </c>
      <c r="BC47" s="422"/>
      <c r="BD47" s="423"/>
      <c r="BE47" s="424"/>
      <c r="BF47" s="425">
        <v>237</v>
      </c>
      <c r="BG47" s="426"/>
      <c r="BH47" s="420"/>
      <c r="BI47" s="422"/>
      <c r="BJ47" s="421"/>
      <c r="BK47" s="427"/>
      <c r="BL47" s="427"/>
      <c r="BM47" s="428"/>
      <c r="BN47" s="422"/>
      <c r="BO47" s="425"/>
      <c r="BP47" s="425"/>
      <c r="BQ47" s="423">
        <v>5.25</v>
      </c>
      <c r="BR47" s="421">
        <f t="shared" si="2"/>
        <v>0.72916666666666663</v>
      </c>
      <c r="BS47" s="409">
        <f t="shared" si="15"/>
        <v>5594</v>
      </c>
      <c r="BT47" s="429"/>
      <c r="BU47" s="430"/>
      <c r="BV47" s="430">
        <f t="shared" ref="BV47:BV78" si="25">BF47</f>
        <v>237</v>
      </c>
      <c r="BW47" s="430"/>
      <c r="BX47" s="430"/>
      <c r="BY47" s="430"/>
      <c r="BZ47" s="430"/>
      <c r="CA47" s="431"/>
      <c r="CB47" s="430"/>
      <c r="CC47" s="432"/>
      <c r="CD47" s="411"/>
      <c r="CE47" s="421">
        <f t="shared" si="16"/>
        <v>0</v>
      </c>
      <c r="CF47" s="433"/>
      <c r="CG47" s="434"/>
      <c r="CH47" s="427"/>
      <c r="CI47" s="435"/>
      <c r="CJ47" s="436"/>
      <c r="CK47" s="436"/>
      <c r="CL47" s="423"/>
      <c r="CM47" s="423"/>
      <c r="CN47" s="423"/>
      <c r="CO47" s="432"/>
      <c r="CP47" s="432"/>
      <c r="CQ47" s="437"/>
      <c r="CR47" s="437"/>
      <c r="CS47" s="481"/>
      <c r="CT47" s="433"/>
      <c r="CU47" s="434"/>
      <c r="CV47" s="438"/>
      <c r="CW47" s="439"/>
      <c r="CX47" s="440"/>
      <c r="CY47" s="441"/>
      <c r="CZ47" s="442"/>
      <c r="DA47" s="442"/>
      <c r="DB47" s="442"/>
      <c r="DC47" s="442"/>
      <c r="DD47" s="443"/>
      <c r="DE47" s="440"/>
      <c r="DF47" s="444">
        <v>5594</v>
      </c>
      <c r="DG47" s="445">
        <f t="shared" si="17"/>
        <v>5594</v>
      </c>
      <c r="DH47" s="421">
        <f t="shared" si="18"/>
        <v>0.22375999999999999</v>
      </c>
      <c r="DI47" s="446">
        <f t="shared" si="19"/>
        <v>28.745084018591349</v>
      </c>
      <c r="DJ47" s="434"/>
      <c r="DK47" s="427"/>
      <c r="DL47" s="446">
        <f t="shared" si="20"/>
        <v>40.757954951734</v>
      </c>
      <c r="DM47" s="422">
        <v>11</v>
      </c>
      <c r="DN47" s="422"/>
      <c r="DO47" s="423"/>
      <c r="DP47" s="423"/>
      <c r="DQ47" s="423"/>
      <c r="DR47" s="432"/>
      <c r="DS47" s="432"/>
      <c r="DT47" s="437"/>
      <c r="DU47" s="437">
        <v>0.13</v>
      </c>
      <c r="DV47" s="481"/>
      <c r="DW47" s="446">
        <f t="shared" si="21"/>
        <v>15.016088666428315</v>
      </c>
      <c r="DX47" s="434"/>
      <c r="DY47" s="438"/>
      <c r="DZ47" s="439"/>
      <c r="EA47" s="440"/>
      <c r="EB47" s="441"/>
      <c r="EC47" s="442"/>
      <c r="ED47" s="442"/>
      <c r="EE47" s="442"/>
      <c r="EF47" s="442"/>
      <c r="EG47" s="443"/>
      <c r="EH47" s="440"/>
      <c r="EI47" s="429"/>
      <c r="EJ47" s="447"/>
      <c r="EK47" s="448"/>
      <c r="EL47" s="417"/>
      <c r="EM47" s="431"/>
      <c r="EN47" s="431"/>
      <c r="EO47" s="431"/>
      <c r="EP47" s="431"/>
      <c r="EQ47" s="430"/>
      <c r="ER47" s="448"/>
      <c r="ES47" s="449">
        <f t="shared" si="22"/>
        <v>188.77368609224169</v>
      </c>
      <c r="ET47" s="450">
        <f t="shared" si="23"/>
        <v>0.11187999999999999</v>
      </c>
      <c r="EU47" s="451">
        <f t="shared" ref="EU47:EU78" si="26">BV47/1000/ES47*24</f>
        <v>3.0131318181818176E-2</v>
      </c>
      <c r="EV47" s="450">
        <f t="shared" ref="EV47:EV78" si="27">EU47/$EU$6</f>
        <v>5.5798737373737362E-2</v>
      </c>
      <c r="EW47" s="450"/>
      <c r="EX47" s="431"/>
      <c r="EY47" s="450"/>
      <c r="EZ47" s="431"/>
      <c r="FA47" s="450"/>
      <c r="FB47" s="431"/>
      <c r="FC47" s="452"/>
      <c r="FD47" s="431"/>
      <c r="FE47" s="452"/>
      <c r="FF47" s="430"/>
      <c r="FG47" s="405">
        <v>16800</v>
      </c>
      <c r="FH47" s="443"/>
      <c r="FI47" s="453"/>
      <c r="FJ47" s="454"/>
      <c r="FK47" s="455">
        <f t="shared" ref="FK47:FK78" si="28">3000/BA47*24</f>
        <v>12.870933142652841</v>
      </c>
      <c r="FL47" s="405"/>
      <c r="FM47" s="455"/>
      <c r="FN47" s="405"/>
      <c r="FO47" s="456"/>
      <c r="FP47" s="449"/>
      <c r="FQ47" s="457"/>
      <c r="FR47" s="458"/>
      <c r="FS47" s="459"/>
      <c r="FT47" s="460"/>
      <c r="FU47" s="440"/>
      <c r="FV47" s="405"/>
      <c r="FW47" s="459"/>
      <c r="FX47" s="405"/>
      <c r="FY47" s="409"/>
      <c r="FZ47" s="409"/>
      <c r="GA47" s="429"/>
      <c r="GB47" s="482"/>
      <c r="GC47" s="483"/>
      <c r="GD47" s="450"/>
      <c r="GE47" s="448"/>
      <c r="GF47" s="461">
        <f t="shared" ref="GF47:GF78" si="29">4100/BA47*24</f>
        <v>17.590275294958886</v>
      </c>
      <c r="GG47" s="405"/>
      <c r="GH47" s="450"/>
      <c r="GI47" s="405"/>
      <c r="GJ47" s="462"/>
      <c r="GK47" s="463"/>
      <c r="GL47" s="464"/>
      <c r="GM47" s="439"/>
      <c r="GN47" s="405"/>
      <c r="GO47" s="482"/>
      <c r="GP47" s="450"/>
      <c r="GQ47" s="439"/>
      <c r="GR47" s="461">
        <f t="shared" ref="GR47:GR78" si="30">4300/BA47*24</f>
        <v>18.448337504469073</v>
      </c>
      <c r="GS47" s="406"/>
      <c r="GT47" s="406"/>
      <c r="GU47" s="482"/>
      <c r="GV47" s="450"/>
      <c r="GW47" s="482"/>
      <c r="GX47" s="450"/>
      <c r="GY47" s="462"/>
      <c r="GZ47" s="405"/>
      <c r="HA47" s="438"/>
      <c r="HB47" s="451"/>
      <c r="HC47" s="439"/>
      <c r="HD47" s="443"/>
      <c r="HE47" s="463"/>
      <c r="HF47" s="463"/>
      <c r="HG47" s="443"/>
      <c r="HH47" s="408"/>
      <c r="HI47" s="465"/>
      <c r="HJ47" s="406"/>
      <c r="HK47" s="406"/>
      <c r="HL47" s="442"/>
      <c r="HM47" s="465"/>
      <c r="HN47" s="466"/>
      <c r="HO47" s="407"/>
      <c r="HP47" s="467"/>
      <c r="HQ47" s="468"/>
      <c r="HR47" s="469"/>
      <c r="HS47" s="467"/>
      <c r="HT47" s="470"/>
      <c r="HU47" s="449">
        <f t="shared" ref="HU47:HU78" si="31">72500/BA47*24</f>
        <v>311.04755094744371</v>
      </c>
      <c r="HV47" s="482"/>
      <c r="HW47" s="450"/>
      <c r="HX47" s="450"/>
      <c r="HY47" s="471"/>
    </row>
    <row r="48" spans="1:233" x14ac:dyDescent="0.15">
      <c r="A48" s="400">
        <v>43530</v>
      </c>
      <c r="B48" s="401"/>
      <c r="C48" s="402"/>
      <c r="D48" s="403"/>
      <c r="E48" s="404"/>
      <c r="F48" s="405"/>
      <c r="G48" s="406"/>
      <c r="H48" s="402"/>
      <c r="I48" s="405"/>
      <c r="J48" s="406"/>
      <c r="K48" s="407"/>
      <c r="L48" s="407"/>
      <c r="M48" s="407"/>
      <c r="N48" s="408"/>
      <c r="O48" s="408"/>
      <c r="P48" s="409"/>
      <c r="Q48" s="409"/>
      <c r="R48" s="409"/>
      <c r="S48" s="409"/>
      <c r="T48" s="410"/>
      <c r="U48" s="411"/>
      <c r="V48" s="409"/>
      <c r="W48" s="409"/>
      <c r="X48" s="412"/>
      <c r="Y48" s="473"/>
      <c r="Z48" s="474"/>
      <c r="AA48" s="475"/>
      <c r="AB48" s="476"/>
      <c r="AC48" s="476"/>
      <c r="AD48" s="474">
        <v>0.36</v>
      </c>
      <c r="AE48" s="477">
        <f t="shared" si="0"/>
        <v>4.9999999999999996E-2</v>
      </c>
      <c r="AF48" s="478"/>
      <c r="AG48" s="477"/>
      <c r="AH48" s="478"/>
      <c r="AI48" s="478"/>
      <c r="AJ48" s="473"/>
      <c r="AK48" s="477"/>
      <c r="AL48" s="447"/>
      <c r="AM48" s="479"/>
      <c r="AN48" s="473"/>
      <c r="AO48" s="473"/>
      <c r="AP48" s="479"/>
      <c r="AQ48" s="447"/>
      <c r="AR48" s="473"/>
      <c r="AS48" s="473"/>
      <c r="AT48" s="473"/>
      <c r="AU48" s="447"/>
      <c r="AV48" s="480"/>
      <c r="AW48" s="479"/>
      <c r="AX48" s="479"/>
      <c r="AY48" s="480"/>
      <c r="AZ48" s="480"/>
      <c r="BA48" s="420">
        <f t="shared" si="24"/>
        <v>7252</v>
      </c>
      <c r="BB48" s="421">
        <f t="shared" si="14"/>
        <v>0.14504</v>
      </c>
      <c r="BC48" s="422"/>
      <c r="BD48" s="423"/>
      <c r="BE48" s="424"/>
      <c r="BF48" s="425">
        <v>237</v>
      </c>
      <c r="BG48" s="426"/>
      <c r="BH48" s="420"/>
      <c r="BI48" s="422"/>
      <c r="BJ48" s="421"/>
      <c r="BK48" s="427"/>
      <c r="BL48" s="427"/>
      <c r="BM48" s="428"/>
      <c r="BN48" s="422"/>
      <c r="BO48" s="425"/>
      <c r="BP48" s="425"/>
      <c r="BQ48" s="423">
        <v>1.95</v>
      </c>
      <c r="BR48" s="421">
        <f t="shared" si="2"/>
        <v>0.27083333333333331</v>
      </c>
      <c r="BS48" s="409">
        <f t="shared" si="15"/>
        <v>7252</v>
      </c>
      <c r="BT48" s="429"/>
      <c r="BU48" s="430"/>
      <c r="BV48" s="430">
        <f t="shared" si="25"/>
        <v>237</v>
      </c>
      <c r="BW48" s="430"/>
      <c r="BX48" s="430"/>
      <c r="BY48" s="430"/>
      <c r="BZ48" s="430"/>
      <c r="CA48" s="431"/>
      <c r="CB48" s="430"/>
      <c r="CC48" s="432"/>
      <c r="CD48" s="411"/>
      <c r="CE48" s="421">
        <f t="shared" si="16"/>
        <v>0</v>
      </c>
      <c r="CF48" s="433"/>
      <c r="CG48" s="434"/>
      <c r="CH48" s="427"/>
      <c r="CI48" s="435"/>
      <c r="CJ48" s="436"/>
      <c r="CK48" s="436"/>
      <c r="CL48" s="423"/>
      <c r="CM48" s="423"/>
      <c r="CN48" s="423"/>
      <c r="CO48" s="432"/>
      <c r="CP48" s="432"/>
      <c r="CQ48" s="437"/>
      <c r="CR48" s="437"/>
      <c r="CS48" s="481"/>
      <c r="CT48" s="433"/>
      <c r="CU48" s="434"/>
      <c r="CV48" s="438"/>
      <c r="CW48" s="439"/>
      <c r="CX48" s="440"/>
      <c r="CY48" s="441"/>
      <c r="CZ48" s="442"/>
      <c r="DA48" s="442"/>
      <c r="DB48" s="442"/>
      <c r="DC48" s="442"/>
      <c r="DD48" s="443"/>
      <c r="DE48" s="440"/>
      <c r="DF48" s="444">
        <v>7252</v>
      </c>
      <c r="DG48" s="445">
        <f t="shared" si="17"/>
        <v>7252</v>
      </c>
      <c r="DH48" s="421">
        <f t="shared" si="18"/>
        <v>0.29008</v>
      </c>
      <c r="DI48" s="446">
        <f t="shared" si="19"/>
        <v>22.173193601765028</v>
      </c>
      <c r="DJ48" s="434"/>
      <c r="DK48" s="427"/>
      <c r="DL48" s="446">
        <f t="shared" si="20"/>
        <v>31.439602868174298</v>
      </c>
      <c r="DM48" s="422">
        <v>11.9</v>
      </c>
      <c r="DN48" s="422"/>
      <c r="DO48" s="423"/>
      <c r="DP48" s="423"/>
      <c r="DQ48" s="423"/>
      <c r="DR48" s="432"/>
      <c r="DS48" s="432"/>
      <c r="DT48" s="437"/>
      <c r="DU48" s="437">
        <v>0.13</v>
      </c>
      <c r="DV48" s="481"/>
      <c r="DW48" s="446">
        <f t="shared" si="21"/>
        <v>11.583011583011583</v>
      </c>
      <c r="DX48" s="434"/>
      <c r="DY48" s="438"/>
      <c r="DZ48" s="439"/>
      <c r="EA48" s="440"/>
      <c r="EB48" s="441"/>
      <c r="EC48" s="442"/>
      <c r="ED48" s="442"/>
      <c r="EE48" s="442"/>
      <c r="EF48" s="442"/>
      <c r="EG48" s="443"/>
      <c r="EH48" s="440"/>
      <c r="EI48" s="429"/>
      <c r="EJ48" s="447"/>
      <c r="EK48" s="448"/>
      <c r="EL48" s="417"/>
      <c r="EM48" s="431"/>
      <c r="EN48" s="431"/>
      <c r="EO48" s="431"/>
      <c r="EP48" s="431"/>
      <c r="EQ48" s="430"/>
      <c r="ER48" s="448"/>
      <c r="ES48" s="449">
        <f t="shared" si="22"/>
        <v>145.61500275785991</v>
      </c>
      <c r="ET48" s="450">
        <f t="shared" si="23"/>
        <v>0.14504</v>
      </c>
      <c r="EU48" s="451">
        <f t="shared" si="26"/>
        <v>3.9061909090909092E-2</v>
      </c>
      <c r="EV48" s="450">
        <f t="shared" si="27"/>
        <v>7.2336868686868686E-2</v>
      </c>
      <c r="EW48" s="450"/>
      <c r="EX48" s="431"/>
      <c r="EY48" s="450"/>
      <c r="EZ48" s="431"/>
      <c r="FA48" s="450"/>
      <c r="FB48" s="431"/>
      <c r="FC48" s="452"/>
      <c r="FD48" s="431"/>
      <c r="FE48" s="452"/>
      <c r="FF48" s="430"/>
      <c r="FG48" s="405">
        <v>16800</v>
      </c>
      <c r="FH48" s="443"/>
      <c r="FI48" s="453"/>
      <c r="FJ48" s="454"/>
      <c r="FK48" s="455">
        <f t="shared" si="28"/>
        <v>9.9282956425813573</v>
      </c>
      <c r="FL48" s="405"/>
      <c r="FM48" s="455"/>
      <c r="FN48" s="405"/>
      <c r="FO48" s="456"/>
      <c r="FP48" s="449"/>
      <c r="FQ48" s="457"/>
      <c r="FR48" s="458"/>
      <c r="FS48" s="459"/>
      <c r="FT48" s="460"/>
      <c r="FU48" s="440"/>
      <c r="FV48" s="405"/>
      <c r="FW48" s="459"/>
      <c r="FX48" s="405"/>
      <c r="FY48" s="409"/>
      <c r="FZ48" s="409"/>
      <c r="GA48" s="429"/>
      <c r="GB48" s="482"/>
      <c r="GC48" s="483"/>
      <c r="GD48" s="450"/>
      <c r="GE48" s="448"/>
      <c r="GF48" s="461">
        <f t="shared" si="29"/>
        <v>13.568670711527854</v>
      </c>
      <c r="GG48" s="405"/>
      <c r="GH48" s="450"/>
      <c r="GI48" s="405"/>
      <c r="GJ48" s="462"/>
      <c r="GK48" s="463"/>
      <c r="GL48" s="464"/>
      <c r="GM48" s="439"/>
      <c r="GN48" s="405"/>
      <c r="GO48" s="482"/>
      <c r="GP48" s="450"/>
      <c r="GQ48" s="439"/>
      <c r="GR48" s="461">
        <f t="shared" si="30"/>
        <v>14.230557087699946</v>
      </c>
      <c r="GS48" s="406"/>
      <c r="GT48" s="406"/>
      <c r="GU48" s="482"/>
      <c r="GV48" s="450"/>
      <c r="GW48" s="482"/>
      <c r="GX48" s="450"/>
      <c r="GY48" s="462"/>
      <c r="GZ48" s="405"/>
      <c r="HA48" s="438"/>
      <c r="HB48" s="451"/>
      <c r="HC48" s="439"/>
      <c r="HD48" s="443"/>
      <c r="HE48" s="463"/>
      <c r="HF48" s="463"/>
      <c r="HG48" s="443"/>
      <c r="HH48" s="408"/>
      <c r="HI48" s="465"/>
      <c r="HJ48" s="406"/>
      <c r="HK48" s="406"/>
      <c r="HL48" s="442"/>
      <c r="HM48" s="465"/>
      <c r="HN48" s="466"/>
      <c r="HO48" s="407"/>
      <c r="HP48" s="467"/>
      <c r="HQ48" s="468"/>
      <c r="HR48" s="469"/>
      <c r="HS48" s="467"/>
      <c r="HT48" s="470"/>
      <c r="HU48" s="449">
        <f t="shared" si="31"/>
        <v>239.93381136238281</v>
      </c>
      <c r="HV48" s="482"/>
      <c r="HW48" s="450"/>
      <c r="HX48" s="450"/>
      <c r="HY48" s="471"/>
    </row>
    <row r="49" spans="1:233" x14ac:dyDescent="0.15">
      <c r="A49" s="400">
        <v>43531</v>
      </c>
      <c r="B49" s="401"/>
      <c r="C49" s="402"/>
      <c r="D49" s="403"/>
      <c r="E49" s="404"/>
      <c r="F49" s="405"/>
      <c r="G49" s="406"/>
      <c r="H49" s="402"/>
      <c r="I49" s="405"/>
      <c r="J49" s="406"/>
      <c r="K49" s="407"/>
      <c r="L49" s="407"/>
      <c r="M49" s="407"/>
      <c r="N49" s="408"/>
      <c r="O49" s="408"/>
      <c r="P49" s="409"/>
      <c r="Q49" s="409"/>
      <c r="R49" s="409"/>
      <c r="S49" s="409"/>
      <c r="T49" s="410"/>
      <c r="U49" s="411"/>
      <c r="V49" s="409"/>
      <c r="W49" s="409"/>
      <c r="X49" s="412"/>
      <c r="Y49" s="473"/>
      <c r="Z49" s="474"/>
      <c r="AA49" s="475"/>
      <c r="AB49" s="476"/>
      <c r="AC49" s="476"/>
      <c r="AD49" s="474">
        <v>0.39</v>
      </c>
      <c r="AE49" s="477">
        <f t="shared" si="0"/>
        <v>5.4166666666666669E-2</v>
      </c>
      <c r="AF49" s="478"/>
      <c r="AG49" s="477"/>
      <c r="AH49" s="478"/>
      <c r="AI49" s="478"/>
      <c r="AJ49" s="473"/>
      <c r="AK49" s="477"/>
      <c r="AL49" s="447"/>
      <c r="AM49" s="479"/>
      <c r="AN49" s="473"/>
      <c r="AO49" s="473"/>
      <c r="AP49" s="479"/>
      <c r="AQ49" s="447"/>
      <c r="AR49" s="473"/>
      <c r="AS49" s="473"/>
      <c r="AT49" s="473"/>
      <c r="AU49" s="447"/>
      <c r="AV49" s="480"/>
      <c r="AW49" s="479"/>
      <c r="AX49" s="479"/>
      <c r="AY49" s="480"/>
      <c r="AZ49" s="480"/>
      <c r="BA49" s="420">
        <f t="shared" si="24"/>
        <v>6536</v>
      </c>
      <c r="BB49" s="421">
        <f t="shared" si="14"/>
        <v>0.13072</v>
      </c>
      <c r="BC49" s="422"/>
      <c r="BD49" s="423"/>
      <c r="BE49" s="424"/>
      <c r="BF49" s="425">
        <v>237</v>
      </c>
      <c r="BG49" s="426"/>
      <c r="BH49" s="420"/>
      <c r="BI49" s="422"/>
      <c r="BJ49" s="421"/>
      <c r="BK49" s="427"/>
      <c r="BL49" s="427"/>
      <c r="BM49" s="428"/>
      <c r="BN49" s="422"/>
      <c r="BO49" s="425"/>
      <c r="BP49" s="425"/>
      <c r="BQ49" s="423">
        <v>3.64</v>
      </c>
      <c r="BR49" s="421">
        <f t="shared" si="2"/>
        <v>0.50555555555555554</v>
      </c>
      <c r="BS49" s="409">
        <f t="shared" si="15"/>
        <v>6536</v>
      </c>
      <c r="BT49" s="429"/>
      <c r="BU49" s="430"/>
      <c r="BV49" s="430">
        <f t="shared" si="25"/>
        <v>237</v>
      </c>
      <c r="BW49" s="430"/>
      <c r="BX49" s="430"/>
      <c r="BY49" s="430"/>
      <c r="BZ49" s="430"/>
      <c r="CA49" s="431"/>
      <c r="CB49" s="430"/>
      <c r="CC49" s="432"/>
      <c r="CD49" s="411"/>
      <c r="CE49" s="421">
        <f t="shared" si="16"/>
        <v>0</v>
      </c>
      <c r="CF49" s="433"/>
      <c r="CG49" s="434"/>
      <c r="CH49" s="427"/>
      <c r="CI49" s="435"/>
      <c r="CJ49" s="436"/>
      <c r="CK49" s="436"/>
      <c r="CL49" s="423"/>
      <c r="CM49" s="423"/>
      <c r="CN49" s="423"/>
      <c r="CO49" s="432"/>
      <c r="CP49" s="432"/>
      <c r="CQ49" s="437"/>
      <c r="CR49" s="437"/>
      <c r="CS49" s="481"/>
      <c r="CT49" s="433"/>
      <c r="CU49" s="434"/>
      <c r="CV49" s="438"/>
      <c r="CW49" s="439"/>
      <c r="CX49" s="440"/>
      <c r="CY49" s="441"/>
      <c r="CZ49" s="442"/>
      <c r="DA49" s="442"/>
      <c r="DB49" s="442"/>
      <c r="DC49" s="442"/>
      <c r="DD49" s="443"/>
      <c r="DE49" s="440"/>
      <c r="DF49" s="444">
        <v>6536</v>
      </c>
      <c r="DG49" s="445">
        <f t="shared" si="17"/>
        <v>6536</v>
      </c>
      <c r="DH49" s="421">
        <f t="shared" si="18"/>
        <v>0.26144000000000001</v>
      </c>
      <c r="DI49" s="446">
        <f t="shared" si="19"/>
        <v>24.602203182374542</v>
      </c>
      <c r="DJ49" s="434"/>
      <c r="DK49" s="427"/>
      <c r="DL49" s="446">
        <f t="shared" si="20"/>
        <v>34.883720930232556</v>
      </c>
      <c r="DM49" s="422">
        <v>12.1</v>
      </c>
      <c r="DN49" s="422"/>
      <c r="DO49" s="423"/>
      <c r="DP49" s="423"/>
      <c r="DQ49" s="423"/>
      <c r="DR49" s="432"/>
      <c r="DS49" s="432"/>
      <c r="DT49" s="437"/>
      <c r="DU49" s="437">
        <v>0.13</v>
      </c>
      <c r="DV49" s="481"/>
      <c r="DW49" s="446">
        <f t="shared" si="21"/>
        <v>12.851897184822521</v>
      </c>
      <c r="DX49" s="434"/>
      <c r="DY49" s="438"/>
      <c r="DZ49" s="439"/>
      <c r="EA49" s="440"/>
      <c r="EB49" s="441"/>
      <c r="EC49" s="442"/>
      <c r="ED49" s="442"/>
      <c r="EE49" s="442"/>
      <c r="EF49" s="442"/>
      <c r="EG49" s="443"/>
      <c r="EH49" s="440"/>
      <c r="EI49" s="429"/>
      <c r="EJ49" s="447"/>
      <c r="EK49" s="448"/>
      <c r="EL49" s="417"/>
      <c r="EM49" s="431"/>
      <c r="EN49" s="431"/>
      <c r="EO49" s="431"/>
      <c r="EP49" s="431"/>
      <c r="EQ49" s="430"/>
      <c r="ER49" s="448"/>
      <c r="ES49" s="449">
        <f t="shared" si="22"/>
        <v>161.56670746634029</v>
      </c>
      <c r="ET49" s="450">
        <f t="shared" si="23"/>
        <v>0.13072</v>
      </c>
      <c r="EU49" s="451">
        <f t="shared" si="26"/>
        <v>3.5205272727272724E-2</v>
      </c>
      <c r="EV49" s="450">
        <f t="shared" si="27"/>
        <v>6.5194949494949486E-2</v>
      </c>
      <c r="EW49" s="450"/>
      <c r="EX49" s="431"/>
      <c r="EY49" s="450"/>
      <c r="EZ49" s="431"/>
      <c r="FA49" s="450"/>
      <c r="FB49" s="431"/>
      <c r="FC49" s="452"/>
      <c r="FD49" s="431"/>
      <c r="FE49" s="452"/>
      <c r="FF49" s="430"/>
      <c r="FG49" s="405">
        <v>16800</v>
      </c>
      <c r="FH49" s="443"/>
      <c r="FI49" s="453"/>
      <c r="FJ49" s="454"/>
      <c r="FK49" s="455">
        <f t="shared" si="28"/>
        <v>11.015911872705018</v>
      </c>
      <c r="FL49" s="405"/>
      <c r="FM49" s="455"/>
      <c r="FN49" s="405"/>
      <c r="FO49" s="456"/>
      <c r="FP49" s="449"/>
      <c r="FQ49" s="457"/>
      <c r="FR49" s="458"/>
      <c r="FS49" s="459"/>
      <c r="FT49" s="460"/>
      <c r="FU49" s="440"/>
      <c r="FV49" s="405"/>
      <c r="FW49" s="459"/>
      <c r="FX49" s="405"/>
      <c r="FY49" s="409"/>
      <c r="FZ49" s="409"/>
      <c r="GA49" s="429"/>
      <c r="GB49" s="482"/>
      <c r="GC49" s="483"/>
      <c r="GD49" s="450"/>
      <c r="GE49" s="448"/>
      <c r="GF49" s="461">
        <f t="shared" si="29"/>
        <v>15.055079559363524</v>
      </c>
      <c r="GG49" s="405"/>
      <c r="GH49" s="450"/>
      <c r="GI49" s="405"/>
      <c r="GJ49" s="462"/>
      <c r="GK49" s="463"/>
      <c r="GL49" s="464"/>
      <c r="GM49" s="439"/>
      <c r="GN49" s="405"/>
      <c r="GO49" s="482"/>
      <c r="GP49" s="450"/>
      <c r="GQ49" s="439"/>
      <c r="GR49" s="461">
        <f t="shared" si="30"/>
        <v>15.789473684210527</v>
      </c>
      <c r="GS49" s="406"/>
      <c r="GT49" s="406"/>
      <c r="GU49" s="482"/>
      <c r="GV49" s="450"/>
      <c r="GW49" s="482"/>
      <c r="GX49" s="450"/>
      <c r="GY49" s="462"/>
      <c r="GZ49" s="405"/>
      <c r="HA49" s="438"/>
      <c r="HB49" s="451"/>
      <c r="HC49" s="439"/>
      <c r="HD49" s="443"/>
      <c r="HE49" s="463"/>
      <c r="HF49" s="463"/>
      <c r="HG49" s="443"/>
      <c r="HH49" s="408"/>
      <c r="HI49" s="465"/>
      <c r="HJ49" s="406"/>
      <c r="HK49" s="406"/>
      <c r="HL49" s="442"/>
      <c r="HM49" s="465"/>
      <c r="HN49" s="466"/>
      <c r="HO49" s="407"/>
      <c r="HP49" s="467"/>
      <c r="HQ49" s="468"/>
      <c r="HR49" s="469"/>
      <c r="HS49" s="467"/>
      <c r="HT49" s="470"/>
      <c r="HU49" s="449">
        <f t="shared" si="31"/>
        <v>266.21787025703793</v>
      </c>
      <c r="HV49" s="482"/>
      <c r="HW49" s="450"/>
      <c r="HX49" s="450"/>
      <c r="HY49" s="471"/>
    </row>
    <row r="50" spans="1:233" x14ac:dyDescent="0.15">
      <c r="A50" s="400">
        <v>43532</v>
      </c>
      <c r="B50" s="515">
        <v>11800</v>
      </c>
      <c r="C50" s="402">
        <f t="shared" ref="C50:C81" si="32">B50/$B$6</f>
        <v>0.23599999999999999</v>
      </c>
      <c r="D50" s="403">
        <v>7.78</v>
      </c>
      <c r="E50" s="404">
        <v>37.200000000000003</v>
      </c>
      <c r="F50" s="405">
        <v>200</v>
      </c>
      <c r="G50" s="406">
        <f>F50*B50/1000</f>
        <v>2360</v>
      </c>
      <c r="H50" s="402">
        <f>G50/$G$6</f>
        <v>9.4399999999999998E-2</v>
      </c>
      <c r="I50" s="405">
        <v>3260</v>
      </c>
      <c r="J50" s="406">
        <f>I50*0.67</f>
        <v>2184.2000000000003</v>
      </c>
      <c r="K50" s="407">
        <v>25</v>
      </c>
      <c r="L50" s="407">
        <v>20.7</v>
      </c>
      <c r="M50" s="407">
        <v>2.0499999999999998</v>
      </c>
      <c r="N50" s="408">
        <v>107</v>
      </c>
      <c r="O50" s="408">
        <v>16</v>
      </c>
      <c r="P50" s="409"/>
      <c r="Q50" s="409"/>
      <c r="R50" s="409"/>
      <c r="S50" s="409"/>
      <c r="T50" s="410"/>
      <c r="U50" s="411"/>
      <c r="V50" s="409"/>
      <c r="W50" s="409"/>
      <c r="X50" s="516"/>
      <c r="Y50" s="473"/>
      <c r="Z50" s="474"/>
      <c r="AA50" s="475"/>
      <c r="AB50" s="476"/>
      <c r="AC50" s="476"/>
      <c r="AD50" s="474">
        <v>0.4</v>
      </c>
      <c r="AE50" s="477">
        <f t="shared" si="0"/>
        <v>5.5555555555555559E-2</v>
      </c>
      <c r="AF50" s="478"/>
      <c r="AG50" s="477"/>
      <c r="AH50" s="478"/>
      <c r="AI50" s="478"/>
      <c r="AJ50" s="473"/>
      <c r="AK50" s="477"/>
      <c r="AL50" s="447"/>
      <c r="AM50" s="479"/>
      <c r="AN50" s="473"/>
      <c r="AO50" s="473"/>
      <c r="AP50" s="479"/>
      <c r="AQ50" s="447"/>
      <c r="AR50" s="473"/>
      <c r="AS50" s="473"/>
      <c r="AT50" s="473"/>
      <c r="AU50" s="447"/>
      <c r="AV50" s="480"/>
      <c r="AW50" s="479"/>
      <c r="AX50" s="479"/>
      <c r="AY50" s="480"/>
      <c r="AZ50" s="480"/>
      <c r="BA50" s="420">
        <f t="shared" si="24"/>
        <v>7286</v>
      </c>
      <c r="BB50" s="421">
        <f t="shared" si="14"/>
        <v>0.14571999999999999</v>
      </c>
      <c r="BC50" s="422"/>
      <c r="BD50" s="423"/>
      <c r="BE50" s="424"/>
      <c r="BF50" s="425">
        <v>237</v>
      </c>
      <c r="BG50" s="426"/>
      <c r="BH50" s="420"/>
      <c r="BI50" s="422"/>
      <c r="BJ50" s="421"/>
      <c r="BK50" s="427"/>
      <c r="BL50" s="427"/>
      <c r="BM50" s="428"/>
      <c r="BN50" s="422"/>
      <c r="BO50" s="425"/>
      <c r="BP50" s="425"/>
      <c r="BQ50" s="423">
        <v>4.7699999999999996</v>
      </c>
      <c r="BR50" s="421">
        <f t="shared" si="2"/>
        <v>0.66249999999999998</v>
      </c>
      <c r="BS50" s="409">
        <f t="shared" si="15"/>
        <v>7286</v>
      </c>
      <c r="BT50" s="429"/>
      <c r="BU50" s="430"/>
      <c r="BV50" s="430">
        <f t="shared" si="25"/>
        <v>237</v>
      </c>
      <c r="BW50" s="430"/>
      <c r="BX50" s="430"/>
      <c r="BY50" s="430"/>
      <c r="BZ50" s="430"/>
      <c r="CA50" s="431"/>
      <c r="CB50" s="430"/>
      <c r="CC50" s="432"/>
      <c r="CD50" s="411"/>
      <c r="CE50" s="421">
        <f t="shared" si="16"/>
        <v>0</v>
      </c>
      <c r="CF50" s="433"/>
      <c r="CG50" s="434"/>
      <c r="CH50" s="427"/>
      <c r="CI50" s="435"/>
      <c r="CJ50" s="436"/>
      <c r="CK50" s="436"/>
      <c r="CL50" s="423"/>
      <c r="CM50" s="423"/>
      <c r="CN50" s="423"/>
      <c r="CO50" s="517"/>
      <c r="CP50" s="432"/>
      <c r="CQ50" s="437"/>
      <c r="CR50" s="437"/>
      <c r="CS50" s="481"/>
      <c r="CT50" s="433"/>
      <c r="CU50" s="422"/>
      <c r="CV50" s="438"/>
      <c r="CW50" s="439"/>
      <c r="CX50" s="440"/>
      <c r="CY50" s="441"/>
      <c r="CZ50" s="442"/>
      <c r="DA50" s="442"/>
      <c r="DB50" s="442"/>
      <c r="DC50" s="442"/>
      <c r="DD50" s="443"/>
      <c r="DE50" s="440"/>
      <c r="DF50" s="444">
        <v>7286</v>
      </c>
      <c r="DG50" s="445">
        <f t="shared" si="17"/>
        <v>7286</v>
      </c>
      <c r="DH50" s="421">
        <f t="shared" si="18"/>
        <v>0.29143999999999998</v>
      </c>
      <c r="DI50" s="446">
        <f t="shared" si="19"/>
        <v>22.069722755970353</v>
      </c>
      <c r="DJ50" s="434">
        <v>7.68</v>
      </c>
      <c r="DK50" s="427">
        <v>14</v>
      </c>
      <c r="DL50" s="446">
        <f t="shared" si="20"/>
        <v>31.292890474883336</v>
      </c>
      <c r="DM50" s="422">
        <v>13.5</v>
      </c>
      <c r="DN50" s="422">
        <v>4.5</v>
      </c>
      <c r="DO50" s="423"/>
      <c r="DP50" s="423"/>
      <c r="DQ50" s="423"/>
      <c r="DR50" s="517"/>
      <c r="DS50" s="432"/>
      <c r="DT50" s="437"/>
      <c r="DU50" s="437">
        <v>0.15</v>
      </c>
      <c r="DV50" s="481"/>
      <c r="DW50" s="446">
        <f t="shared" si="21"/>
        <v>11.52895964864123</v>
      </c>
      <c r="DX50" s="434">
        <v>10.1</v>
      </c>
      <c r="DY50" s="438">
        <v>7.62</v>
      </c>
      <c r="DZ50" s="439">
        <v>15.15</v>
      </c>
      <c r="EA50" s="440">
        <v>63</v>
      </c>
      <c r="EB50" s="441">
        <v>3850</v>
      </c>
      <c r="EC50" s="442">
        <v>18</v>
      </c>
      <c r="ED50" s="442">
        <v>5.25</v>
      </c>
      <c r="EE50" s="442">
        <v>20</v>
      </c>
      <c r="EF50" s="442">
        <v>2.3199999999999998</v>
      </c>
      <c r="EG50" s="443">
        <v>18</v>
      </c>
      <c r="EH50" s="440"/>
      <c r="EI50" s="429">
        <f t="shared" ref="EI50:EQ50" si="33">DY50</f>
        <v>7.62</v>
      </c>
      <c r="EJ50" s="447">
        <f t="shared" si="33"/>
        <v>15.15</v>
      </c>
      <c r="EK50" s="448">
        <f t="shared" si="33"/>
        <v>63</v>
      </c>
      <c r="EL50" s="417">
        <f t="shared" si="33"/>
        <v>3850</v>
      </c>
      <c r="EM50" s="431">
        <f t="shared" si="33"/>
        <v>18</v>
      </c>
      <c r="EN50" s="431">
        <f t="shared" si="33"/>
        <v>5.25</v>
      </c>
      <c r="EO50" s="431">
        <f t="shared" si="33"/>
        <v>20</v>
      </c>
      <c r="EP50" s="431">
        <f t="shared" si="33"/>
        <v>2.3199999999999998</v>
      </c>
      <c r="EQ50" s="430">
        <f t="shared" si="33"/>
        <v>18</v>
      </c>
      <c r="ER50" s="448"/>
      <c r="ES50" s="449">
        <f t="shared" si="22"/>
        <v>144.93549272577548</v>
      </c>
      <c r="ET50" s="450">
        <f t="shared" si="23"/>
        <v>0.14571999999999999</v>
      </c>
      <c r="EU50" s="451">
        <f t="shared" si="26"/>
        <v>3.9245045454545449E-2</v>
      </c>
      <c r="EV50" s="450">
        <f t="shared" si="27"/>
        <v>7.2676010101010088E-2</v>
      </c>
      <c r="EW50" s="450"/>
      <c r="EX50" s="431"/>
      <c r="EY50" s="450"/>
      <c r="EZ50" s="431"/>
      <c r="FA50" s="450">
        <f>1-EK50/BV50</f>
        <v>0.73417721518987344</v>
      </c>
      <c r="FB50" s="431">
        <f>BV50-EK50</f>
        <v>174</v>
      </c>
      <c r="FC50" s="452"/>
      <c r="FD50" s="431"/>
      <c r="FE50" s="452"/>
      <c r="FF50" s="430"/>
      <c r="FG50" s="405">
        <v>16800</v>
      </c>
      <c r="FH50" s="443"/>
      <c r="FI50" s="453"/>
      <c r="FJ50" s="454"/>
      <c r="FK50" s="455">
        <f t="shared" si="28"/>
        <v>9.8819654131210548</v>
      </c>
      <c r="FL50" s="405"/>
      <c r="FM50" s="455"/>
      <c r="FN50" s="405"/>
      <c r="FO50" s="456"/>
      <c r="FP50" s="449"/>
      <c r="FQ50" s="457"/>
      <c r="FR50" s="458"/>
      <c r="FS50" s="459"/>
      <c r="FT50" s="460"/>
      <c r="FU50" s="440"/>
      <c r="FV50" s="405"/>
      <c r="FW50" s="459"/>
      <c r="FX50" s="405"/>
      <c r="FY50" s="409"/>
      <c r="FZ50" s="409"/>
      <c r="GA50" s="429"/>
      <c r="GB50" s="482"/>
      <c r="GC50" s="483"/>
      <c r="GD50" s="450"/>
      <c r="GE50" s="448"/>
      <c r="GF50" s="461">
        <f t="shared" si="29"/>
        <v>13.50535273126544</v>
      </c>
      <c r="GG50" s="405"/>
      <c r="GH50" s="450"/>
      <c r="GI50" s="405"/>
      <c r="GJ50" s="462"/>
      <c r="GK50" s="463"/>
      <c r="GL50" s="464"/>
      <c r="GM50" s="439"/>
      <c r="GN50" s="405"/>
      <c r="GO50" s="482"/>
      <c r="GP50" s="450"/>
      <c r="GQ50" s="439"/>
      <c r="GR50" s="461">
        <f t="shared" si="30"/>
        <v>14.164150425473512</v>
      </c>
      <c r="GS50" s="406"/>
      <c r="GT50" s="406"/>
      <c r="GU50" s="482"/>
      <c r="GV50" s="450"/>
      <c r="GW50" s="482"/>
      <c r="GX50" s="450"/>
      <c r="GY50" s="462"/>
      <c r="GZ50" s="405">
        <v>5217</v>
      </c>
      <c r="HA50" s="438"/>
      <c r="HB50" s="451"/>
      <c r="HC50" s="439"/>
      <c r="HD50" s="443"/>
      <c r="HE50" s="463"/>
      <c r="HF50" s="463"/>
      <c r="HG50" s="443"/>
      <c r="HH50" s="408"/>
      <c r="HI50" s="465"/>
      <c r="HJ50" s="406"/>
      <c r="HK50" s="406"/>
      <c r="HL50" s="442"/>
      <c r="HM50" s="465"/>
      <c r="HN50" s="466"/>
      <c r="HO50" s="407"/>
      <c r="HP50" s="467"/>
      <c r="HQ50" s="468"/>
      <c r="HR50" s="469"/>
      <c r="HS50" s="467"/>
      <c r="HT50" s="470"/>
      <c r="HU50" s="449">
        <f t="shared" si="31"/>
        <v>238.81416415042546</v>
      </c>
      <c r="HV50" s="482"/>
      <c r="HW50" s="450"/>
      <c r="HX50" s="450"/>
      <c r="HY50" s="471"/>
    </row>
    <row r="51" spans="1:233" x14ac:dyDescent="0.15">
      <c r="A51" s="400">
        <v>43533</v>
      </c>
      <c r="B51" s="401">
        <v>9400</v>
      </c>
      <c r="C51" s="402">
        <f t="shared" si="32"/>
        <v>0.188</v>
      </c>
      <c r="D51" s="403"/>
      <c r="E51" s="404"/>
      <c r="F51" s="405"/>
      <c r="G51" s="406"/>
      <c r="H51" s="402"/>
      <c r="I51" s="405"/>
      <c r="J51" s="406"/>
      <c r="K51" s="407"/>
      <c r="L51" s="407"/>
      <c r="M51" s="407"/>
      <c r="N51" s="408"/>
      <c r="O51" s="408"/>
      <c r="P51" s="409"/>
      <c r="Q51" s="409"/>
      <c r="R51" s="409"/>
      <c r="S51" s="409"/>
      <c r="T51" s="410"/>
      <c r="U51" s="411"/>
      <c r="V51" s="409"/>
      <c r="W51" s="409"/>
      <c r="X51" s="412"/>
      <c r="Y51" s="473"/>
      <c r="Z51" s="474"/>
      <c r="AA51" s="475"/>
      <c r="AB51" s="476"/>
      <c r="AC51" s="476"/>
      <c r="AD51" s="474">
        <v>0.39</v>
      </c>
      <c r="AE51" s="477">
        <f t="shared" si="0"/>
        <v>5.4166666666666669E-2</v>
      </c>
      <c r="AF51" s="478"/>
      <c r="AG51" s="477"/>
      <c r="AH51" s="478"/>
      <c r="AI51" s="478"/>
      <c r="AJ51" s="473"/>
      <c r="AK51" s="477"/>
      <c r="AL51" s="447"/>
      <c r="AM51" s="479"/>
      <c r="AN51" s="473"/>
      <c r="AO51" s="473"/>
      <c r="AP51" s="479"/>
      <c r="AQ51" s="447"/>
      <c r="AR51" s="473"/>
      <c r="AS51" s="473"/>
      <c r="AT51" s="473"/>
      <c r="AU51" s="447"/>
      <c r="AV51" s="480"/>
      <c r="AW51" s="479"/>
      <c r="AX51" s="479"/>
      <c r="AY51" s="480"/>
      <c r="AZ51" s="480"/>
      <c r="BA51" s="420">
        <f t="shared" si="24"/>
        <v>7599</v>
      </c>
      <c r="BB51" s="421">
        <f t="shared" si="14"/>
        <v>0.15198</v>
      </c>
      <c r="BC51" s="422"/>
      <c r="BD51" s="423"/>
      <c r="BE51" s="424"/>
      <c r="BF51" s="425">
        <v>237</v>
      </c>
      <c r="BG51" s="426"/>
      <c r="BH51" s="420"/>
      <c r="BI51" s="422"/>
      <c r="BJ51" s="421"/>
      <c r="BK51" s="427"/>
      <c r="BL51" s="427"/>
      <c r="BM51" s="428"/>
      <c r="BN51" s="422"/>
      <c r="BO51" s="425"/>
      <c r="BP51" s="425"/>
      <c r="BQ51" s="423">
        <v>4.7699999999999996</v>
      </c>
      <c r="BR51" s="421">
        <f t="shared" si="2"/>
        <v>0.66249999999999998</v>
      </c>
      <c r="BS51" s="409">
        <f t="shared" si="15"/>
        <v>7599</v>
      </c>
      <c r="BT51" s="429"/>
      <c r="BU51" s="430"/>
      <c r="BV51" s="430">
        <f t="shared" si="25"/>
        <v>237</v>
      </c>
      <c r="BW51" s="430"/>
      <c r="BX51" s="430"/>
      <c r="BY51" s="430"/>
      <c r="BZ51" s="430"/>
      <c r="CA51" s="431"/>
      <c r="CB51" s="430"/>
      <c r="CC51" s="432"/>
      <c r="CD51" s="411"/>
      <c r="CE51" s="421">
        <f t="shared" si="16"/>
        <v>0</v>
      </c>
      <c r="CF51" s="433"/>
      <c r="CG51" s="434"/>
      <c r="CH51" s="427"/>
      <c r="CI51" s="435"/>
      <c r="CJ51" s="436"/>
      <c r="CK51" s="436"/>
      <c r="CL51" s="423"/>
      <c r="CM51" s="423"/>
      <c r="CN51" s="423"/>
      <c r="CO51" s="517"/>
      <c r="CP51" s="432"/>
      <c r="CQ51" s="437"/>
      <c r="CR51" s="437"/>
      <c r="CS51" s="481"/>
      <c r="CT51" s="433"/>
      <c r="CU51" s="422"/>
      <c r="CV51" s="438"/>
      <c r="CW51" s="439"/>
      <c r="CX51" s="440"/>
      <c r="CY51" s="441"/>
      <c r="CZ51" s="442"/>
      <c r="DA51" s="442"/>
      <c r="DB51" s="442"/>
      <c r="DC51" s="442"/>
      <c r="DD51" s="443"/>
      <c r="DE51" s="440"/>
      <c r="DF51" s="444">
        <v>7599</v>
      </c>
      <c r="DG51" s="445">
        <f t="shared" si="17"/>
        <v>7599</v>
      </c>
      <c r="DH51" s="421">
        <f t="shared" si="18"/>
        <v>0.30396000000000001</v>
      </c>
      <c r="DI51" s="446">
        <f t="shared" si="19"/>
        <v>21.160679036715358</v>
      </c>
      <c r="DJ51" s="434"/>
      <c r="DK51" s="427"/>
      <c r="DL51" s="446">
        <f t="shared" si="20"/>
        <v>30.003947887879981</v>
      </c>
      <c r="DM51" s="422">
        <v>13.9</v>
      </c>
      <c r="DN51" s="422">
        <v>7.5</v>
      </c>
      <c r="DO51" s="423"/>
      <c r="DP51" s="423"/>
      <c r="DQ51" s="423"/>
      <c r="DR51" s="517"/>
      <c r="DS51" s="432"/>
      <c r="DT51" s="437"/>
      <c r="DU51" s="437">
        <v>0.15</v>
      </c>
      <c r="DV51" s="481"/>
      <c r="DW51" s="446">
        <f t="shared" si="21"/>
        <v>11.054086063955783</v>
      </c>
      <c r="DX51" s="434">
        <v>9.75</v>
      </c>
      <c r="DY51" s="438"/>
      <c r="DZ51" s="439"/>
      <c r="EA51" s="440"/>
      <c r="EB51" s="441"/>
      <c r="EC51" s="442"/>
      <c r="ED51" s="442"/>
      <c r="EE51" s="442"/>
      <c r="EF51" s="442"/>
      <c r="EG51" s="443"/>
      <c r="EH51" s="440"/>
      <c r="EI51" s="429"/>
      <c r="EJ51" s="447"/>
      <c r="EK51" s="448"/>
      <c r="EL51" s="417"/>
      <c r="EM51" s="431"/>
      <c r="EN51" s="431"/>
      <c r="EO51" s="431"/>
      <c r="EP51" s="431"/>
      <c r="EQ51" s="430"/>
      <c r="ER51" s="448"/>
      <c r="ES51" s="449">
        <f t="shared" si="22"/>
        <v>138.96565337544413</v>
      </c>
      <c r="ET51" s="450">
        <f t="shared" si="23"/>
        <v>0.15198</v>
      </c>
      <c r="EU51" s="451">
        <f t="shared" si="26"/>
        <v>4.0930977272727272E-2</v>
      </c>
      <c r="EV51" s="450">
        <f t="shared" si="27"/>
        <v>7.5798106060606052E-2</v>
      </c>
      <c r="EW51" s="450"/>
      <c r="EX51" s="431"/>
      <c r="EY51" s="450"/>
      <c r="EZ51" s="431"/>
      <c r="FA51" s="450"/>
      <c r="FB51" s="431"/>
      <c r="FC51" s="452"/>
      <c r="FD51" s="431"/>
      <c r="FE51" s="452"/>
      <c r="FF51" s="430"/>
      <c r="FG51" s="405">
        <v>16800</v>
      </c>
      <c r="FH51" s="443"/>
      <c r="FI51" s="453"/>
      <c r="FJ51" s="454"/>
      <c r="FK51" s="455">
        <f t="shared" si="28"/>
        <v>9.4749309119620992</v>
      </c>
      <c r="FL51" s="405"/>
      <c r="FM51" s="455"/>
      <c r="FN51" s="405"/>
      <c r="FO51" s="456"/>
      <c r="FP51" s="449"/>
      <c r="FQ51" s="457"/>
      <c r="FR51" s="458"/>
      <c r="FS51" s="459"/>
      <c r="FT51" s="460"/>
      <c r="FU51" s="440"/>
      <c r="FV51" s="405"/>
      <c r="FW51" s="459"/>
      <c r="FX51" s="405"/>
      <c r="FY51" s="409"/>
      <c r="FZ51" s="409"/>
      <c r="GA51" s="429"/>
      <c r="GB51" s="482"/>
      <c r="GC51" s="483"/>
      <c r="GD51" s="450"/>
      <c r="GE51" s="448"/>
      <c r="GF51" s="461">
        <f t="shared" si="29"/>
        <v>12.949072246348203</v>
      </c>
      <c r="GG51" s="405"/>
      <c r="GH51" s="450"/>
      <c r="GI51" s="405"/>
      <c r="GJ51" s="462"/>
      <c r="GK51" s="463"/>
      <c r="GL51" s="464"/>
      <c r="GM51" s="439"/>
      <c r="GN51" s="405"/>
      <c r="GO51" s="482"/>
      <c r="GP51" s="450"/>
      <c r="GQ51" s="439"/>
      <c r="GR51" s="461">
        <f t="shared" si="30"/>
        <v>13.580734307145677</v>
      </c>
      <c r="GS51" s="406"/>
      <c r="GT51" s="406"/>
      <c r="GU51" s="482"/>
      <c r="GV51" s="450"/>
      <c r="GW51" s="482"/>
      <c r="GX51" s="450"/>
      <c r="GY51" s="462"/>
      <c r="GZ51" s="405">
        <v>7434</v>
      </c>
      <c r="HA51" s="438"/>
      <c r="HB51" s="451"/>
      <c r="HC51" s="439"/>
      <c r="HD51" s="443"/>
      <c r="HE51" s="463"/>
      <c r="HF51" s="463"/>
      <c r="HG51" s="443"/>
      <c r="HH51" s="408"/>
      <c r="HI51" s="465"/>
      <c r="HJ51" s="406"/>
      <c r="HK51" s="406"/>
      <c r="HL51" s="442"/>
      <c r="HM51" s="465"/>
      <c r="HN51" s="466"/>
      <c r="HO51" s="407"/>
      <c r="HP51" s="467"/>
      <c r="HQ51" s="468"/>
      <c r="HR51" s="469"/>
      <c r="HS51" s="467"/>
      <c r="HT51" s="470"/>
      <c r="HU51" s="449">
        <f t="shared" si="31"/>
        <v>228.97749703908408</v>
      </c>
      <c r="HV51" s="482"/>
      <c r="HW51" s="450"/>
      <c r="HX51" s="450"/>
      <c r="HY51" s="471"/>
    </row>
    <row r="52" spans="1:233" x14ac:dyDescent="0.15">
      <c r="A52" s="485">
        <v>43534</v>
      </c>
      <c r="B52" s="486">
        <v>6386</v>
      </c>
      <c r="C52" s="487">
        <f t="shared" si="32"/>
        <v>0.12772</v>
      </c>
      <c r="D52" s="488"/>
      <c r="E52" s="489"/>
      <c r="F52" s="490"/>
      <c r="G52" s="490"/>
      <c r="H52" s="487"/>
      <c r="I52" s="490"/>
      <c r="J52" s="490"/>
      <c r="K52" s="491"/>
      <c r="L52" s="491"/>
      <c r="M52" s="491"/>
      <c r="N52" s="492"/>
      <c r="O52" s="492"/>
      <c r="P52" s="409"/>
      <c r="Q52" s="409"/>
      <c r="R52" s="409"/>
      <c r="S52" s="409"/>
      <c r="T52" s="410"/>
      <c r="U52" s="411"/>
      <c r="V52" s="409"/>
      <c r="W52" s="409"/>
      <c r="X52" s="412"/>
      <c r="Y52" s="473"/>
      <c r="Z52" s="474"/>
      <c r="AA52" s="475"/>
      <c r="AB52" s="476"/>
      <c r="AC52" s="476"/>
      <c r="AD52" s="474">
        <v>0.37</v>
      </c>
      <c r="AE52" s="477">
        <f t="shared" si="0"/>
        <v>5.1388888888888887E-2</v>
      </c>
      <c r="AF52" s="478"/>
      <c r="AG52" s="477"/>
      <c r="AH52" s="478"/>
      <c r="AI52" s="478"/>
      <c r="AJ52" s="473"/>
      <c r="AK52" s="477"/>
      <c r="AL52" s="447"/>
      <c r="AM52" s="479"/>
      <c r="AN52" s="473"/>
      <c r="AO52" s="473"/>
      <c r="AP52" s="479"/>
      <c r="AQ52" s="447"/>
      <c r="AR52" s="473"/>
      <c r="AS52" s="473"/>
      <c r="AT52" s="473"/>
      <c r="AU52" s="447"/>
      <c r="AV52" s="480"/>
      <c r="AW52" s="479"/>
      <c r="AX52" s="479"/>
      <c r="AY52" s="480"/>
      <c r="AZ52" s="480"/>
      <c r="BA52" s="420">
        <f t="shared" si="24"/>
        <v>7808</v>
      </c>
      <c r="BB52" s="421">
        <f t="shared" si="14"/>
        <v>0.15615999999999999</v>
      </c>
      <c r="BC52" s="422"/>
      <c r="BD52" s="423"/>
      <c r="BE52" s="424"/>
      <c r="BF52" s="425">
        <v>237</v>
      </c>
      <c r="BG52" s="426"/>
      <c r="BH52" s="420"/>
      <c r="BI52" s="422"/>
      <c r="BJ52" s="421"/>
      <c r="BK52" s="427"/>
      <c r="BL52" s="427"/>
      <c r="BM52" s="428"/>
      <c r="BN52" s="422"/>
      <c r="BO52" s="425"/>
      <c r="BP52" s="425"/>
      <c r="BQ52" s="423">
        <v>4.72</v>
      </c>
      <c r="BR52" s="421">
        <f t="shared" si="2"/>
        <v>0.65555555555555556</v>
      </c>
      <c r="BS52" s="409">
        <f t="shared" si="15"/>
        <v>7808</v>
      </c>
      <c r="BT52" s="429"/>
      <c r="BU52" s="430"/>
      <c r="BV52" s="430">
        <f t="shared" si="25"/>
        <v>237</v>
      </c>
      <c r="BW52" s="430"/>
      <c r="BX52" s="430"/>
      <c r="BY52" s="430"/>
      <c r="BZ52" s="430"/>
      <c r="CA52" s="431"/>
      <c r="CB52" s="430"/>
      <c r="CC52" s="432"/>
      <c r="CD52" s="411"/>
      <c r="CE52" s="421">
        <f t="shared" si="16"/>
        <v>0</v>
      </c>
      <c r="CF52" s="433"/>
      <c r="CG52" s="434"/>
      <c r="CH52" s="427"/>
      <c r="CI52" s="435"/>
      <c r="CJ52" s="436"/>
      <c r="CK52" s="436"/>
      <c r="CL52" s="423"/>
      <c r="CM52" s="423"/>
      <c r="CN52" s="423"/>
      <c r="CO52" s="432"/>
      <c r="CP52" s="432"/>
      <c r="CQ52" s="437"/>
      <c r="CR52" s="437"/>
      <c r="CS52" s="481"/>
      <c r="CT52" s="433"/>
      <c r="CU52" s="434"/>
      <c r="CV52" s="493"/>
      <c r="CW52" s="494"/>
      <c r="CX52" s="495"/>
      <c r="CY52" s="496"/>
      <c r="CZ52" s="497"/>
      <c r="DA52" s="497"/>
      <c r="DB52" s="497"/>
      <c r="DC52" s="497"/>
      <c r="DD52" s="498"/>
      <c r="DE52" s="498"/>
      <c r="DF52" s="432">
        <v>7808</v>
      </c>
      <c r="DG52" s="445">
        <f t="shared" si="17"/>
        <v>7808</v>
      </c>
      <c r="DH52" s="421">
        <f t="shared" si="18"/>
        <v>0.31231999999999999</v>
      </c>
      <c r="DI52" s="432">
        <f t="shared" si="19"/>
        <v>20.594262295081968</v>
      </c>
      <c r="DJ52" s="434"/>
      <c r="DK52" s="427"/>
      <c r="DL52" s="432">
        <f t="shared" si="20"/>
        <v>29.200819672131146</v>
      </c>
      <c r="DM52" s="422">
        <v>15</v>
      </c>
      <c r="DN52" s="422">
        <v>4.2</v>
      </c>
      <c r="DO52" s="423"/>
      <c r="DP52" s="423"/>
      <c r="DQ52" s="423"/>
      <c r="DR52" s="432"/>
      <c r="DS52" s="432"/>
      <c r="DT52" s="437"/>
      <c r="DU52" s="437">
        <v>0.16</v>
      </c>
      <c r="DV52" s="481"/>
      <c r="DW52" s="432">
        <f t="shared" si="21"/>
        <v>10.758196721311474</v>
      </c>
      <c r="DX52" s="434">
        <v>7.5</v>
      </c>
      <c r="DY52" s="493"/>
      <c r="DZ52" s="494"/>
      <c r="EA52" s="495"/>
      <c r="EB52" s="496"/>
      <c r="EC52" s="497"/>
      <c r="ED52" s="497"/>
      <c r="EE52" s="497"/>
      <c r="EF52" s="497"/>
      <c r="EG52" s="498"/>
      <c r="EH52" s="495"/>
      <c r="EI52" s="429"/>
      <c r="EJ52" s="447"/>
      <c r="EK52" s="448"/>
      <c r="EL52" s="417"/>
      <c r="EM52" s="431"/>
      <c r="EN52" s="431"/>
      <c r="EO52" s="431"/>
      <c r="EP52" s="431"/>
      <c r="EQ52" s="430"/>
      <c r="ER52" s="448"/>
      <c r="ES52" s="496">
        <f t="shared" si="22"/>
        <v>135.24590163934425</v>
      </c>
      <c r="ET52" s="499">
        <f t="shared" si="23"/>
        <v>0.15615999999999999</v>
      </c>
      <c r="EU52" s="451">
        <f t="shared" si="26"/>
        <v>4.2056727272727273E-2</v>
      </c>
      <c r="EV52" s="499">
        <f t="shared" si="27"/>
        <v>7.7882828282828276E-2</v>
      </c>
      <c r="EW52" s="500"/>
      <c r="EX52" s="483"/>
      <c r="EY52" s="500"/>
      <c r="EZ52" s="483"/>
      <c r="FA52" s="499"/>
      <c r="FB52" s="431"/>
      <c r="FC52" s="452"/>
      <c r="FD52" s="431"/>
      <c r="FE52" s="452"/>
      <c r="FF52" s="430"/>
      <c r="FG52" s="490">
        <v>16800</v>
      </c>
      <c r="FH52" s="498"/>
      <c r="FI52" s="501"/>
      <c r="FJ52" s="487"/>
      <c r="FK52" s="502">
        <f t="shared" si="28"/>
        <v>9.221311475409836</v>
      </c>
      <c r="FL52" s="490"/>
      <c r="FM52" s="502"/>
      <c r="FN52" s="490"/>
      <c r="FO52" s="456"/>
      <c r="FP52" s="496"/>
      <c r="FQ52" s="503"/>
      <c r="FR52" s="491"/>
      <c r="FS52" s="504"/>
      <c r="FT52" s="505"/>
      <c r="FU52" s="495"/>
      <c r="FV52" s="490"/>
      <c r="FW52" s="504"/>
      <c r="FX52" s="490"/>
      <c r="FY52" s="409"/>
      <c r="FZ52" s="409"/>
      <c r="GA52" s="429"/>
      <c r="GB52" s="500"/>
      <c r="GC52" s="483"/>
      <c r="GD52" s="499"/>
      <c r="GE52" s="448"/>
      <c r="GF52" s="506">
        <f t="shared" si="29"/>
        <v>12.602459016393443</v>
      </c>
      <c r="GG52" s="490"/>
      <c r="GH52" s="499"/>
      <c r="GI52" s="490"/>
      <c r="GJ52" s="497"/>
      <c r="GK52" s="497"/>
      <c r="GL52" s="507"/>
      <c r="GM52" s="494"/>
      <c r="GN52" s="490"/>
      <c r="GO52" s="500"/>
      <c r="GP52" s="499"/>
      <c r="GQ52" s="494"/>
      <c r="GR52" s="506">
        <f t="shared" si="30"/>
        <v>13.217213114754099</v>
      </c>
      <c r="GS52" s="490"/>
      <c r="GT52" s="490"/>
      <c r="GU52" s="500"/>
      <c r="GV52" s="500"/>
      <c r="GW52" s="500"/>
      <c r="GX52" s="499"/>
      <c r="GY52" s="497"/>
      <c r="GZ52" s="490">
        <v>8450</v>
      </c>
      <c r="HA52" s="493"/>
      <c r="HB52" s="493"/>
      <c r="HC52" s="494"/>
      <c r="HD52" s="498"/>
      <c r="HE52" s="498"/>
      <c r="HF52" s="498"/>
      <c r="HG52" s="498"/>
      <c r="HH52" s="492"/>
      <c r="HI52" s="508"/>
      <c r="HJ52" s="490"/>
      <c r="HK52" s="490"/>
      <c r="HL52" s="497"/>
      <c r="HM52" s="508"/>
      <c r="HN52" s="508"/>
      <c r="HO52" s="491"/>
      <c r="HP52" s="509"/>
      <c r="HQ52" s="510"/>
      <c r="HR52" s="509"/>
      <c r="HS52" s="509"/>
      <c r="HT52" s="511"/>
      <c r="HU52" s="496">
        <f t="shared" si="31"/>
        <v>222.84836065573768</v>
      </c>
      <c r="HV52" s="500"/>
      <c r="HW52" s="499"/>
      <c r="HX52" s="499"/>
      <c r="HY52" s="512"/>
    </row>
    <row r="53" spans="1:233" x14ac:dyDescent="0.15">
      <c r="A53" s="400">
        <v>43535</v>
      </c>
      <c r="B53" s="515">
        <v>7676</v>
      </c>
      <c r="C53" s="402">
        <f t="shared" si="32"/>
        <v>0.15351999999999999</v>
      </c>
      <c r="D53" s="403"/>
      <c r="E53" s="404"/>
      <c r="F53" s="405"/>
      <c r="G53" s="406"/>
      <c r="H53" s="402"/>
      <c r="I53" s="405"/>
      <c r="J53" s="406"/>
      <c r="K53" s="407"/>
      <c r="L53" s="407"/>
      <c r="M53" s="407"/>
      <c r="N53" s="408"/>
      <c r="O53" s="408"/>
      <c r="P53" s="409"/>
      <c r="Q53" s="409"/>
      <c r="R53" s="409"/>
      <c r="S53" s="409"/>
      <c r="T53" s="410"/>
      <c r="U53" s="411"/>
      <c r="V53" s="409"/>
      <c r="W53" s="409"/>
      <c r="X53" s="516"/>
      <c r="Y53" s="473"/>
      <c r="Z53" s="474"/>
      <c r="AA53" s="475"/>
      <c r="AB53" s="476"/>
      <c r="AC53" s="476"/>
      <c r="AD53" s="474">
        <v>0.35</v>
      </c>
      <c r="AE53" s="477">
        <f t="shared" si="0"/>
        <v>4.8611111111111105E-2</v>
      </c>
      <c r="AF53" s="478"/>
      <c r="AG53" s="477"/>
      <c r="AH53" s="478"/>
      <c r="AI53" s="478"/>
      <c r="AJ53" s="473"/>
      <c r="AK53" s="477"/>
      <c r="AL53" s="447"/>
      <c r="AM53" s="479"/>
      <c r="AN53" s="473"/>
      <c r="AO53" s="473"/>
      <c r="AP53" s="479"/>
      <c r="AQ53" s="447"/>
      <c r="AR53" s="473"/>
      <c r="AS53" s="473"/>
      <c r="AT53" s="473"/>
      <c r="AU53" s="447"/>
      <c r="AV53" s="480"/>
      <c r="AW53" s="479"/>
      <c r="AX53" s="479"/>
      <c r="AY53" s="480"/>
      <c r="AZ53" s="480"/>
      <c r="BA53" s="420">
        <f t="shared" si="24"/>
        <v>9390</v>
      </c>
      <c r="BB53" s="421">
        <f t="shared" si="14"/>
        <v>0.18779999999999999</v>
      </c>
      <c r="BC53" s="422"/>
      <c r="BD53" s="423"/>
      <c r="BE53" s="424"/>
      <c r="BF53" s="425">
        <v>237</v>
      </c>
      <c r="BG53" s="426"/>
      <c r="BH53" s="420"/>
      <c r="BI53" s="422"/>
      <c r="BJ53" s="421"/>
      <c r="BK53" s="427"/>
      <c r="BL53" s="427"/>
      <c r="BM53" s="428"/>
      <c r="BN53" s="422"/>
      <c r="BO53" s="425"/>
      <c r="BP53" s="425"/>
      <c r="BQ53" s="423">
        <v>4.07</v>
      </c>
      <c r="BR53" s="421">
        <f t="shared" si="2"/>
        <v>0.56527777777777777</v>
      </c>
      <c r="BS53" s="409">
        <f t="shared" si="15"/>
        <v>9390</v>
      </c>
      <c r="BT53" s="429"/>
      <c r="BU53" s="430"/>
      <c r="BV53" s="430">
        <f t="shared" si="25"/>
        <v>237</v>
      </c>
      <c r="BW53" s="430"/>
      <c r="BX53" s="430"/>
      <c r="BY53" s="430"/>
      <c r="BZ53" s="430"/>
      <c r="CA53" s="431"/>
      <c r="CB53" s="430"/>
      <c r="CC53" s="432"/>
      <c r="CD53" s="411"/>
      <c r="CE53" s="421">
        <f t="shared" si="16"/>
        <v>0</v>
      </c>
      <c r="CF53" s="433"/>
      <c r="CG53" s="434"/>
      <c r="CH53" s="427"/>
      <c r="CI53" s="435"/>
      <c r="CJ53" s="436"/>
      <c r="CK53" s="436"/>
      <c r="CL53" s="423"/>
      <c r="CM53" s="423"/>
      <c r="CN53" s="423"/>
      <c r="CO53" s="517"/>
      <c r="CP53" s="432"/>
      <c r="CQ53" s="437"/>
      <c r="CR53" s="437"/>
      <c r="CS53" s="481"/>
      <c r="CT53" s="433"/>
      <c r="CU53" s="422"/>
      <c r="CV53" s="438"/>
      <c r="CW53" s="439"/>
      <c r="CX53" s="440"/>
      <c r="CY53" s="441"/>
      <c r="CZ53" s="442"/>
      <c r="DA53" s="442"/>
      <c r="DB53" s="442"/>
      <c r="DC53" s="442"/>
      <c r="DD53" s="443"/>
      <c r="DE53" s="440"/>
      <c r="DF53" s="444">
        <v>9390</v>
      </c>
      <c r="DG53" s="445">
        <f t="shared" si="17"/>
        <v>9390</v>
      </c>
      <c r="DH53" s="421">
        <f t="shared" si="18"/>
        <v>0.37559999999999999</v>
      </c>
      <c r="DI53" s="446">
        <f t="shared" si="19"/>
        <v>17.124600638977636</v>
      </c>
      <c r="DJ53" s="434"/>
      <c r="DK53" s="427"/>
      <c r="DL53" s="446">
        <f t="shared" si="20"/>
        <v>24.281150159744406</v>
      </c>
      <c r="DM53" s="422">
        <v>16.8</v>
      </c>
      <c r="DN53" s="422">
        <v>3.6</v>
      </c>
      <c r="DO53" s="423"/>
      <c r="DP53" s="423"/>
      <c r="DQ53" s="423"/>
      <c r="DR53" s="517"/>
      <c r="DS53" s="432"/>
      <c r="DT53" s="437"/>
      <c r="DU53" s="437">
        <v>0.16</v>
      </c>
      <c r="DV53" s="481"/>
      <c r="DW53" s="446">
        <f t="shared" si="21"/>
        <v>8.9456869009584654</v>
      </c>
      <c r="DX53" s="434">
        <v>7.5</v>
      </c>
      <c r="DY53" s="438"/>
      <c r="DZ53" s="439"/>
      <c r="EA53" s="440"/>
      <c r="EB53" s="441"/>
      <c r="EC53" s="442"/>
      <c r="ED53" s="442"/>
      <c r="EE53" s="442"/>
      <c r="EF53" s="442"/>
      <c r="EG53" s="443"/>
      <c r="EH53" s="440"/>
      <c r="EI53" s="429"/>
      <c r="EJ53" s="447"/>
      <c r="EK53" s="448"/>
      <c r="EL53" s="417"/>
      <c r="EM53" s="431"/>
      <c r="EN53" s="431"/>
      <c r="EO53" s="431"/>
      <c r="EP53" s="431"/>
      <c r="EQ53" s="430"/>
      <c r="ER53" s="448"/>
      <c r="ES53" s="449">
        <f t="shared" si="22"/>
        <v>112.46006389776358</v>
      </c>
      <c r="ET53" s="450">
        <f t="shared" si="23"/>
        <v>0.18779999999999999</v>
      </c>
      <c r="EU53" s="451">
        <f t="shared" si="26"/>
        <v>5.0577954545454537E-2</v>
      </c>
      <c r="EV53" s="450">
        <f t="shared" si="27"/>
        <v>9.3662878787878767E-2</v>
      </c>
      <c r="EW53" s="450"/>
      <c r="EX53" s="431"/>
      <c r="EY53" s="450"/>
      <c r="EZ53" s="431"/>
      <c r="FA53" s="450"/>
      <c r="FB53" s="431"/>
      <c r="FC53" s="452"/>
      <c r="FD53" s="431"/>
      <c r="FE53" s="452"/>
      <c r="FF53" s="430"/>
      <c r="FG53" s="405">
        <v>16800</v>
      </c>
      <c r="FH53" s="443"/>
      <c r="FI53" s="453"/>
      <c r="FJ53" s="454"/>
      <c r="FK53" s="455">
        <f t="shared" si="28"/>
        <v>7.6677316293929714</v>
      </c>
      <c r="FL53" s="405"/>
      <c r="FM53" s="455"/>
      <c r="FN53" s="405"/>
      <c r="FO53" s="456"/>
      <c r="FP53" s="449"/>
      <c r="FQ53" s="457"/>
      <c r="FR53" s="458"/>
      <c r="FS53" s="459"/>
      <c r="FT53" s="460"/>
      <c r="FU53" s="440"/>
      <c r="FV53" s="405"/>
      <c r="FW53" s="459"/>
      <c r="FX53" s="405"/>
      <c r="FY53" s="409"/>
      <c r="FZ53" s="409"/>
      <c r="GA53" s="429"/>
      <c r="GB53" s="482"/>
      <c r="GC53" s="483"/>
      <c r="GD53" s="450"/>
      <c r="GE53" s="448"/>
      <c r="GF53" s="461">
        <f t="shared" si="29"/>
        <v>10.47923322683706</v>
      </c>
      <c r="GG53" s="405"/>
      <c r="GH53" s="450"/>
      <c r="GI53" s="405"/>
      <c r="GJ53" s="462"/>
      <c r="GK53" s="463"/>
      <c r="GL53" s="464"/>
      <c r="GM53" s="439"/>
      <c r="GN53" s="405"/>
      <c r="GO53" s="482"/>
      <c r="GP53" s="450"/>
      <c r="GQ53" s="439"/>
      <c r="GR53" s="461">
        <f t="shared" si="30"/>
        <v>10.990415335463258</v>
      </c>
      <c r="GS53" s="406"/>
      <c r="GT53" s="406"/>
      <c r="GU53" s="482"/>
      <c r="GV53" s="450"/>
      <c r="GW53" s="482"/>
      <c r="GX53" s="450"/>
      <c r="GY53" s="462"/>
      <c r="GZ53" s="405">
        <v>9186</v>
      </c>
      <c r="HA53" s="438"/>
      <c r="HB53" s="451"/>
      <c r="HC53" s="439"/>
      <c r="HD53" s="443"/>
      <c r="HE53" s="463"/>
      <c r="HF53" s="463"/>
      <c r="HG53" s="443"/>
      <c r="HH53" s="408"/>
      <c r="HI53" s="465"/>
      <c r="HJ53" s="406"/>
      <c r="HK53" s="406"/>
      <c r="HL53" s="442"/>
      <c r="HM53" s="465"/>
      <c r="HN53" s="466"/>
      <c r="HO53" s="407"/>
      <c r="HP53" s="467"/>
      <c r="HQ53" s="518"/>
      <c r="HR53" s="519"/>
      <c r="HS53" s="520"/>
      <c r="HT53" s="521"/>
      <c r="HU53" s="522">
        <f t="shared" si="31"/>
        <v>185.30351437699679</v>
      </c>
      <c r="HV53" s="513"/>
      <c r="HW53" s="513"/>
      <c r="HX53" s="513"/>
      <c r="HY53" s="471"/>
    </row>
    <row r="54" spans="1:233" x14ac:dyDescent="0.15">
      <c r="A54" s="400">
        <v>43536</v>
      </c>
      <c r="B54" s="401">
        <v>13806</v>
      </c>
      <c r="C54" s="402">
        <f t="shared" si="32"/>
        <v>0.27611999999999998</v>
      </c>
      <c r="D54" s="403">
        <v>7.77</v>
      </c>
      <c r="E54" s="404"/>
      <c r="F54" s="405">
        <v>278</v>
      </c>
      <c r="G54" s="406">
        <f t="shared" ref="G54:G101" si="34">F54*B54/1000</f>
        <v>3838.0680000000002</v>
      </c>
      <c r="H54" s="402">
        <f t="shared" ref="H54:H101" si="35">G54/$G$6</f>
        <v>0.15352272</v>
      </c>
      <c r="I54" s="405">
        <v>7200</v>
      </c>
      <c r="J54" s="406">
        <f t="shared" ref="J54:J101" si="36">I54*0.67</f>
        <v>4824</v>
      </c>
      <c r="K54" s="407"/>
      <c r="L54" s="407"/>
      <c r="M54" s="407"/>
      <c r="N54" s="408"/>
      <c r="O54" s="408"/>
      <c r="P54" s="409"/>
      <c r="Q54" s="409"/>
      <c r="R54" s="409"/>
      <c r="S54" s="409"/>
      <c r="T54" s="410"/>
      <c r="U54" s="411"/>
      <c r="V54" s="409"/>
      <c r="W54" s="409"/>
      <c r="X54" s="412"/>
      <c r="Y54" s="473"/>
      <c r="Z54" s="474"/>
      <c r="AA54" s="475"/>
      <c r="AB54" s="476"/>
      <c r="AC54" s="476"/>
      <c r="AD54" s="474">
        <v>0.32</v>
      </c>
      <c r="AE54" s="477">
        <f t="shared" si="0"/>
        <v>4.4444444444444446E-2</v>
      </c>
      <c r="AF54" s="478"/>
      <c r="AG54" s="477"/>
      <c r="AH54" s="478"/>
      <c r="AI54" s="478"/>
      <c r="AJ54" s="473"/>
      <c r="AK54" s="477"/>
      <c r="AL54" s="447"/>
      <c r="AM54" s="479"/>
      <c r="AN54" s="473"/>
      <c r="AO54" s="473"/>
      <c r="AP54" s="479"/>
      <c r="AQ54" s="447"/>
      <c r="AR54" s="473"/>
      <c r="AS54" s="473"/>
      <c r="AT54" s="473"/>
      <c r="AU54" s="447"/>
      <c r="AV54" s="480"/>
      <c r="AW54" s="479"/>
      <c r="AX54" s="479"/>
      <c r="AY54" s="480"/>
      <c r="AZ54" s="480"/>
      <c r="BA54" s="420">
        <f t="shared" si="24"/>
        <v>10455</v>
      </c>
      <c r="BB54" s="421">
        <f t="shared" si="14"/>
        <v>0.20910000000000001</v>
      </c>
      <c r="BC54" s="422"/>
      <c r="BD54" s="423">
        <v>7.97</v>
      </c>
      <c r="BE54" s="424"/>
      <c r="BF54" s="425">
        <v>236</v>
      </c>
      <c r="BG54" s="426">
        <v>6870</v>
      </c>
      <c r="BH54" s="420">
        <f t="shared" ref="BH54:BH101" si="37">BG54*0.67</f>
        <v>4602.9000000000005</v>
      </c>
      <c r="BI54" s="422"/>
      <c r="BJ54" s="421"/>
      <c r="BK54" s="427"/>
      <c r="BL54" s="427"/>
      <c r="BM54" s="428"/>
      <c r="BN54" s="422"/>
      <c r="BO54" s="425"/>
      <c r="BP54" s="425"/>
      <c r="BQ54" s="423">
        <v>4.57</v>
      </c>
      <c r="BR54" s="421">
        <f t="shared" si="2"/>
        <v>0.6347222222222223</v>
      </c>
      <c r="BS54" s="409">
        <f t="shared" si="15"/>
        <v>10455</v>
      </c>
      <c r="BT54" s="429">
        <f t="shared" ref="BT54:BT101" si="38">BD54</f>
        <v>7.97</v>
      </c>
      <c r="BU54" s="430"/>
      <c r="BV54" s="430">
        <f t="shared" si="25"/>
        <v>236</v>
      </c>
      <c r="BW54" s="430">
        <f t="shared" ref="BW54:BW101" si="39">BG54</f>
        <v>6870</v>
      </c>
      <c r="BX54" s="430">
        <f t="shared" ref="BX54:BX101" si="40">BW54*0.65</f>
        <v>4465.5</v>
      </c>
      <c r="BY54" s="430"/>
      <c r="BZ54" s="430"/>
      <c r="CA54" s="431"/>
      <c r="CB54" s="430"/>
      <c r="CC54" s="432"/>
      <c r="CD54" s="411"/>
      <c r="CE54" s="421">
        <f t="shared" si="16"/>
        <v>0</v>
      </c>
      <c r="CF54" s="433"/>
      <c r="CG54" s="434"/>
      <c r="CH54" s="427"/>
      <c r="CI54" s="435"/>
      <c r="CJ54" s="436"/>
      <c r="CK54" s="436"/>
      <c r="CL54" s="423"/>
      <c r="CM54" s="423"/>
      <c r="CN54" s="423"/>
      <c r="CO54" s="517"/>
      <c r="CP54" s="432"/>
      <c r="CQ54" s="437"/>
      <c r="CR54" s="437"/>
      <c r="CS54" s="481"/>
      <c r="CT54" s="433"/>
      <c r="CU54" s="422"/>
      <c r="CV54" s="438"/>
      <c r="CW54" s="439"/>
      <c r="CX54" s="440"/>
      <c r="CY54" s="441"/>
      <c r="CZ54" s="442"/>
      <c r="DA54" s="442"/>
      <c r="DB54" s="442"/>
      <c r="DC54" s="442"/>
      <c r="DD54" s="443"/>
      <c r="DE54" s="440"/>
      <c r="DF54" s="444">
        <v>10455</v>
      </c>
      <c r="DG54" s="445">
        <f t="shared" si="17"/>
        <v>10455</v>
      </c>
      <c r="DH54" s="421">
        <f t="shared" si="18"/>
        <v>0.41820000000000002</v>
      </c>
      <c r="DI54" s="446">
        <f t="shared" si="19"/>
        <v>15.380200860832138</v>
      </c>
      <c r="DJ54" s="434">
        <v>7.66</v>
      </c>
      <c r="DK54" s="427"/>
      <c r="DL54" s="446">
        <f t="shared" si="20"/>
        <v>21.807747489239599</v>
      </c>
      <c r="DM54" s="422">
        <v>17</v>
      </c>
      <c r="DN54" s="422">
        <v>3.8</v>
      </c>
      <c r="DO54" s="423"/>
      <c r="DP54" s="423"/>
      <c r="DQ54" s="423"/>
      <c r="DR54" s="517"/>
      <c r="DS54" s="432"/>
      <c r="DT54" s="437"/>
      <c r="DU54" s="437">
        <v>0.18</v>
      </c>
      <c r="DV54" s="481"/>
      <c r="DW54" s="446">
        <f t="shared" si="21"/>
        <v>8.0344332855093263</v>
      </c>
      <c r="DX54" s="434">
        <v>7.3</v>
      </c>
      <c r="DY54" s="438">
        <v>7.7</v>
      </c>
      <c r="DZ54" s="439"/>
      <c r="EA54" s="440">
        <v>82</v>
      </c>
      <c r="EB54" s="441">
        <v>5280</v>
      </c>
      <c r="EC54" s="442"/>
      <c r="ED54" s="442"/>
      <c r="EE54" s="442"/>
      <c r="EF54" s="442"/>
      <c r="EG54" s="443"/>
      <c r="EH54" s="440"/>
      <c r="EI54" s="429">
        <f t="shared" ref="EI54:EI67" si="41">(DY54*DG54+CV54*CD54)/(DG54+CD54)</f>
        <v>7.7</v>
      </c>
      <c r="EJ54" s="447"/>
      <c r="EK54" s="448">
        <f t="shared" ref="EK54:EK68" si="42">EA54</f>
        <v>82</v>
      </c>
      <c r="EL54" s="417">
        <f t="shared" ref="EL54:EL68" si="43">EB54</f>
        <v>5280</v>
      </c>
      <c r="EM54" s="431"/>
      <c r="EN54" s="431"/>
      <c r="EO54" s="431"/>
      <c r="EP54" s="431"/>
      <c r="EQ54" s="430"/>
      <c r="ER54" s="448"/>
      <c r="ES54" s="449">
        <f t="shared" si="22"/>
        <v>101.00430416068868</v>
      </c>
      <c r="ET54" s="450">
        <f t="shared" si="23"/>
        <v>0.20910000000000001</v>
      </c>
      <c r="EU54" s="451">
        <f t="shared" si="26"/>
        <v>5.6076818181818172E-2</v>
      </c>
      <c r="EV54" s="450">
        <f t="shared" si="27"/>
        <v>0.10384595959595957</v>
      </c>
      <c r="EW54" s="450"/>
      <c r="EX54" s="431"/>
      <c r="EY54" s="450"/>
      <c r="EZ54" s="431"/>
      <c r="FA54" s="450">
        <f t="shared" ref="FA54:FA83" si="44">1-EK54/BV54</f>
        <v>0.65254237288135597</v>
      </c>
      <c r="FB54" s="431">
        <f t="shared" ref="FB54:FB83" si="45">BV54-EK54</f>
        <v>154</v>
      </c>
      <c r="FC54" s="452"/>
      <c r="FD54" s="431"/>
      <c r="FE54" s="452"/>
      <c r="FF54" s="430"/>
      <c r="FG54" s="405">
        <v>16800</v>
      </c>
      <c r="FH54" s="443"/>
      <c r="FI54" s="453"/>
      <c r="FJ54" s="454"/>
      <c r="FK54" s="455">
        <f t="shared" si="28"/>
        <v>6.8866571018651364</v>
      </c>
      <c r="FL54" s="405"/>
      <c r="FM54" s="455"/>
      <c r="FN54" s="405"/>
      <c r="FO54" s="456"/>
      <c r="FP54" s="449"/>
      <c r="FQ54" s="457"/>
      <c r="FR54" s="458"/>
      <c r="FS54" s="459"/>
      <c r="FT54" s="460"/>
      <c r="FU54" s="440"/>
      <c r="FV54" s="405"/>
      <c r="FW54" s="459"/>
      <c r="FX54" s="405"/>
      <c r="FY54" s="409"/>
      <c r="FZ54" s="409"/>
      <c r="GA54" s="429"/>
      <c r="GB54" s="482"/>
      <c r="GC54" s="483"/>
      <c r="GD54" s="450"/>
      <c r="GE54" s="448"/>
      <c r="GF54" s="461">
        <f t="shared" si="29"/>
        <v>9.4117647058823533</v>
      </c>
      <c r="GG54" s="405"/>
      <c r="GH54" s="450"/>
      <c r="GI54" s="405"/>
      <c r="GJ54" s="462"/>
      <c r="GK54" s="463"/>
      <c r="GL54" s="464"/>
      <c r="GM54" s="439"/>
      <c r="GN54" s="405"/>
      <c r="GO54" s="482"/>
      <c r="GP54" s="450"/>
      <c r="GQ54" s="439"/>
      <c r="GR54" s="461">
        <f t="shared" si="30"/>
        <v>9.8708751793400289</v>
      </c>
      <c r="GS54" s="406"/>
      <c r="GT54" s="406"/>
      <c r="GU54" s="482"/>
      <c r="GV54" s="450"/>
      <c r="GW54" s="482"/>
      <c r="GX54" s="450"/>
      <c r="GY54" s="462"/>
      <c r="GZ54" s="405">
        <v>12974</v>
      </c>
      <c r="HA54" s="438">
        <v>8.4499999999999993</v>
      </c>
      <c r="HB54" s="451"/>
      <c r="HC54" s="439"/>
      <c r="HD54" s="443">
        <v>66</v>
      </c>
      <c r="HE54" s="463"/>
      <c r="HF54" s="463"/>
      <c r="HG54" s="443"/>
      <c r="HH54" s="408"/>
      <c r="HI54" s="465">
        <v>4510</v>
      </c>
      <c r="HJ54" s="406"/>
      <c r="HK54" s="406"/>
      <c r="HL54" s="442"/>
      <c r="HM54" s="465"/>
      <c r="HN54" s="466"/>
      <c r="HO54" s="407"/>
      <c r="HP54" s="467"/>
      <c r="HQ54" s="518"/>
      <c r="HR54" s="519"/>
      <c r="HS54" s="520"/>
      <c r="HT54" s="521"/>
      <c r="HU54" s="522">
        <f t="shared" si="31"/>
        <v>166.42754662840747</v>
      </c>
      <c r="HV54" s="513"/>
      <c r="HW54" s="513">
        <f t="shared" ref="HW54:HW83" si="46">1-HD54/BF54</f>
        <v>0.72033898305084754</v>
      </c>
      <c r="HX54" s="513"/>
      <c r="HY54" s="471"/>
    </row>
    <row r="55" spans="1:233" x14ac:dyDescent="0.15">
      <c r="A55" s="400">
        <v>43537</v>
      </c>
      <c r="B55" s="401">
        <v>9379</v>
      </c>
      <c r="C55" s="402">
        <f t="shared" si="32"/>
        <v>0.18758</v>
      </c>
      <c r="D55" s="403">
        <v>7.8</v>
      </c>
      <c r="E55" s="404"/>
      <c r="F55" s="405">
        <v>227</v>
      </c>
      <c r="G55" s="406">
        <f t="shared" si="34"/>
        <v>2129.0329999999999</v>
      </c>
      <c r="H55" s="402">
        <f t="shared" si="35"/>
        <v>8.5161319999999999E-2</v>
      </c>
      <c r="I55" s="405">
        <v>5810</v>
      </c>
      <c r="J55" s="406">
        <f t="shared" si="36"/>
        <v>3892.7000000000003</v>
      </c>
      <c r="K55" s="407"/>
      <c r="L55" s="407"/>
      <c r="M55" s="407"/>
      <c r="N55" s="408"/>
      <c r="O55" s="408"/>
      <c r="P55" s="409"/>
      <c r="Q55" s="409"/>
      <c r="R55" s="409"/>
      <c r="S55" s="409"/>
      <c r="T55" s="410"/>
      <c r="U55" s="411"/>
      <c r="V55" s="409"/>
      <c r="W55" s="409"/>
      <c r="X55" s="412"/>
      <c r="Y55" s="473"/>
      <c r="Z55" s="474"/>
      <c r="AA55" s="475"/>
      <c r="AB55" s="476"/>
      <c r="AC55" s="476"/>
      <c r="AD55" s="474">
        <v>0.4</v>
      </c>
      <c r="AE55" s="477">
        <f t="shared" si="0"/>
        <v>5.5555555555555559E-2</v>
      </c>
      <c r="AF55" s="478"/>
      <c r="AG55" s="477"/>
      <c r="AH55" s="478"/>
      <c r="AI55" s="478"/>
      <c r="AJ55" s="473"/>
      <c r="AK55" s="477"/>
      <c r="AL55" s="447"/>
      <c r="AM55" s="479"/>
      <c r="AN55" s="473"/>
      <c r="AO55" s="473"/>
      <c r="AP55" s="479"/>
      <c r="AQ55" s="447"/>
      <c r="AR55" s="473"/>
      <c r="AS55" s="473"/>
      <c r="AT55" s="473"/>
      <c r="AU55" s="447"/>
      <c r="AV55" s="480"/>
      <c r="AW55" s="479"/>
      <c r="AX55" s="479"/>
      <c r="AY55" s="480"/>
      <c r="AZ55" s="480"/>
      <c r="BA55" s="420">
        <f t="shared" si="24"/>
        <v>10557</v>
      </c>
      <c r="BB55" s="421">
        <f t="shared" si="14"/>
        <v>0.21113999999999999</v>
      </c>
      <c r="BC55" s="422"/>
      <c r="BD55" s="423">
        <v>7.85</v>
      </c>
      <c r="BE55" s="424"/>
      <c r="BF55" s="425">
        <v>206</v>
      </c>
      <c r="BG55" s="426">
        <v>7530</v>
      </c>
      <c r="BH55" s="420">
        <f t="shared" si="37"/>
        <v>5045.1000000000004</v>
      </c>
      <c r="BI55" s="422"/>
      <c r="BJ55" s="421"/>
      <c r="BK55" s="427"/>
      <c r="BL55" s="427"/>
      <c r="BM55" s="428"/>
      <c r="BN55" s="422"/>
      <c r="BO55" s="425"/>
      <c r="BP55" s="425"/>
      <c r="BQ55" s="423">
        <v>2.79</v>
      </c>
      <c r="BR55" s="421">
        <f t="shared" si="2"/>
        <v>0.38750000000000001</v>
      </c>
      <c r="BS55" s="409">
        <f t="shared" si="15"/>
        <v>10557</v>
      </c>
      <c r="BT55" s="429">
        <f t="shared" si="38"/>
        <v>7.85</v>
      </c>
      <c r="BU55" s="430"/>
      <c r="BV55" s="430">
        <f t="shared" si="25"/>
        <v>206</v>
      </c>
      <c r="BW55" s="430">
        <f t="shared" si="39"/>
        <v>7530</v>
      </c>
      <c r="BX55" s="430">
        <f t="shared" si="40"/>
        <v>4894.5</v>
      </c>
      <c r="BY55" s="430"/>
      <c r="BZ55" s="430"/>
      <c r="CA55" s="431"/>
      <c r="CB55" s="430"/>
      <c r="CC55" s="432"/>
      <c r="CD55" s="411"/>
      <c r="CE55" s="421">
        <f t="shared" si="16"/>
        <v>0</v>
      </c>
      <c r="CF55" s="433"/>
      <c r="CG55" s="434"/>
      <c r="CH55" s="427"/>
      <c r="CI55" s="435"/>
      <c r="CJ55" s="436"/>
      <c r="CK55" s="436"/>
      <c r="CL55" s="423"/>
      <c r="CM55" s="423"/>
      <c r="CN55" s="423"/>
      <c r="CO55" s="517"/>
      <c r="CP55" s="432"/>
      <c r="CQ55" s="437"/>
      <c r="CR55" s="437"/>
      <c r="CS55" s="481"/>
      <c r="CT55" s="433"/>
      <c r="CU55" s="422"/>
      <c r="CV55" s="438"/>
      <c r="CW55" s="439"/>
      <c r="CX55" s="440"/>
      <c r="CY55" s="441"/>
      <c r="CZ55" s="442"/>
      <c r="DA55" s="442"/>
      <c r="DB55" s="442"/>
      <c r="DC55" s="442"/>
      <c r="DD55" s="443"/>
      <c r="DE55" s="440"/>
      <c r="DF55" s="444">
        <v>10557</v>
      </c>
      <c r="DG55" s="445">
        <f t="shared" si="17"/>
        <v>10557</v>
      </c>
      <c r="DH55" s="421">
        <f t="shared" si="18"/>
        <v>0.42227999999999999</v>
      </c>
      <c r="DI55" s="446">
        <f t="shared" si="19"/>
        <v>15.231599886331345</v>
      </c>
      <c r="DJ55" s="434">
        <v>7.67</v>
      </c>
      <c r="DK55" s="427"/>
      <c r="DL55" s="446">
        <f t="shared" si="20"/>
        <v>21.597044614947428</v>
      </c>
      <c r="DM55" s="422">
        <v>17</v>
      </c>
      <c r="DN55" s="422">
        <v>3.72</v>
      </c>
      <c r="DO55" s="423"/>
      <c r="DP55" s="423"/>
      <c r="DQ55" s="423"/>
      <c r="DR55" s="517"/>
      <c r="DS55" s="432"/>
      <c r="DT55" s="437"/>
      <c r="DU55" s="437">
        <v>0.18</v>
      </c>
      <c r="DV55" s="481"/>
      <c r="DW55" s="446">
        <f t="shared" si="21"/>
        <v>7.9568059107701057</v>
      </c>
      <c r="DX55" s="434">
        <v>7.54</v>
      </c>
      <c r="DY55" s="438">
        <v>7.77</v>
      </c>
      <c r="DZ55" s="439"/>
      <c r="EA55" s="440">
        <v>80</v>
      </c>
      <c r="EB55" s="441">
        <v>5900</v>
      </c>
      <c r="EC55" s="442"/>
      <c r="ED55" s="442"/>
      <c r="EE55" s="442"/>
      <c r="EF55" s="442"/>
      <c r="EG55" s="443"/>
      <c r="EH55" s="440"/>
      <c r="EI55" s="429">
        <f t="shared" si="41"/>
        <v>7.77</v>
      </c>
      <c r="EJ55" s="447"/>
      <c r="EK55" s="448">
        <f t="shared" si="42"/>
        <v>80</v>
      </c>
      <c r="EL55" s="417">
        <f t="shared" si="43"/>
        <v>5900</v>
      </c>
      <c r="EM55" s="431"/>
      <c r="EN55" s="431"/>
      <c r="EO55" s="431"/>
      <c r="EP55" s="431"/>
      <c r="EQ55" s="430"/>
      <c r="ER55" s="448"/>
      <c r="ES55" s="449">
        <f t="shared" si="22"/>
        <v>100.02841716396702</v>
      </c>
      <c r="ET55" s="450">
        <f t="shared" si="23"/>
        <v>0.21113999999999999</v>
      </c>
      <c r="EU55" s="451">
        <f t="shared" si="26"/>
        <v>4.9425954545454551E-2</v>
      </c>
      <c r="EV55" s="450">
        <f t="shared" si="27"/>
        <v>9.1529545454545461E-2</v>
      </c>
      <c r="EW55" s="482"/>
      <c r="EX55" s="483"/>
      <c r="EY55" s="482"/>
      <c r="EZ55" s="483"/>
      <c r="FA55" s="450">
        <f t="shared" si="44"/>
        <v>0.61165048543689315</v>
      </c>
      <c r="FB55" s="431">
        <f t="shared" si="45"/>
        <v>126</v>
      </c>
      <c r="FC55" s="452"/>
      <c r="FD55" s="431"/>
      <c r="FE55" s="452"/>
      <c r="FF55" s="430"/>
      <c r="FG55" s="405">
        <v>16800</v>
      </c>
      <c r="FH55" s="443"/>
      <c r="FI55" s="453"/>
      <c r="FJ55" s="454"/>
      <c r="FK55" s="455">
        <f t="shared" si="28"/>
        <v>6.8201193520886623</v>
      </c>
      <c r="FL55" s="405"/>
      <c r="FM55" s="455"/>
      <c r="FN55" s="405"/>
      <c r="FO55" s="456"/>
      <c r="FP55" s="449"/>
      <c r="FQ55" s="457"/>
      <c r="FR55" s="458"/>
      <c r="FS55" s="459"/>
      <c r="FT55" s="460"/>
      <c r="FU55" s="440"/>
      <c r="FV55" s="405"/>
      <c r="FW55" s="459"/>
      <c r="FX55" s="405"/>
      <c r="FY55" s="409"/>
      <c r="FZ55" s="409"/>
      <c r="GA55" s="429"/>
      <c r="GB55" s="482"/>
      <c r="GC55" s="483"/>
      <c r="GD55" s="450"/>
      <c r="GE55" s="448"/>
      <c r="GF55" s="461">
        <f t="shared" si="29"/>
        <v>9.3208297811878378</v>
      </c>
      <c r="GG55" s="405"/>
      <c r="GH55" s="450"/>
      <c r="GI55" s="405"/>
      <c r="GJ55" s="462"/>
      <c r="GK55" s="463"/>
      <c r="GL55" s="464"/>
      <c r="GM55" s="439"/>
      <c r="GN55" s="405"/>
      <c r="GO55" s="482"/>
      <c r="GP55" s="450"/>
      <c r="GQ55" s="439"/>
      <c r="GR55" s="461">
        <f t="shared" si="30"/>
        <v>9.7755044046604134</v>
      </c>
      <c r="GS55" s="406"/>
      <c r="GT55" s="406"/>
      <c r="GU55" s="482"/>
      <c r="GV55" s="450"/>
      <c r="GW55" s="482"/>
      <c r="GX55" s="450"/>
      <c r="GY55" s="462"/>
      <c r="GZ55" s="405">
        <v>11574</v>
      </c>
      <c r="HA55" s="438">
        <v>8.3800000000000008</v>
      </c>
      <c r="HB55" s="451"/>
      <c r="HC55" s="439"/>
      <c r="HD55" s="443">
        <v>61</v>
      </c>
      <c r="HE55" s="463"/>
      <c r="HF55" s="463"/>
      <c r="HG55" s="443"/>
      <c r="HH55" s="408"/>
      <c r="HI55" s="465">
        <v>4800</v>
      </c>
      <c r="HJ55" s="406"/>
      <c r="HK55" s="406"/>
      <c r="HL55" s="442"/>
      <c r="HM55" s="465"/>
      <c r="HN55" s="466"/>
      <c r="HO55" s="407"/>
      <c r="HP55" s="467"/>
      <c r="HQ55" s="518"/>
      <c r="HR55" s="519"/>
      <c r="HS55" s="520"/>
      <c r="HT55" s="521"/>
      <c r="HU55" s="522">
        <f t="shared" si="31"/>
        <v>164.8195510088093</v>
      </c>
      <c r="HV55" s="513"/>
      <c r="HW55" s="513">
        <f t="shared" si="46"/>
        <v>0.70388349514563109</v>
      </c>
      <c r="HX55" s="513"/>
      <c r="HY55" s="471"/>
    </row>
    <row r="56" spans="1:233" x14ac:dyDescent="0.15">
      <c r="A56" s="400">
        <v>43538</v>
      </c>
      <c r="B56" s="401">
        <v>12843</v>
      </c>
      <c r="C56" s="402">
        <f t="shared" si="32"/>
        <v>0.25685999999999998</v>
      </c>
      <c r="D56" s="403">
        <v>7.85</v>
      </c>
      <c r="E56" s="404"/>
      <c r="F56" s="405">
        <v>263</v>
      </c>
      <c r="G56" s="406">
        <f t="shared" si="34"/>
        <v>3377.7089999999998</v>
      </c>
      <c r="H56" s="402">
        <f t="shared" si="35"/>
        <v>0.13510835999999998</v>
      </c>
      <c r="I56" s="405">
        <v>5240</v>
      </c>
      <c r="J56" s="406">
        <f t="shared" si="36"/>
        <v>3510.8</v>
      </c>
      <c r="K56" s="407"/>
      <c r="L56" s="407"/>
      <c r="M56" s="407"/>
      <c r="N56" s="408"/>
      <c r="O56" s="408"/>
      <c r="P56" s="409"/>
      <c r="Q56" s="409"/>
      <c r="R56" s="409"/>
      <c r="S56" s="409"/>
      <c r="T56" s="410"/>
      <c r="U56" s="411"/>
      <c r="V56" s="409"/>
      <c r="W56" s="409"/>
      <c r="X56" s="412"/>
      <c r="Y56" s="473"/>
      <c r="Z56" s="474"/>
      <c r="AA56" s="475"/>
      <c r="AB56" s="476"/>
      <c r="AC56" s="476"/>
      <c r="AD56" s="474">
        <v>0.41</v>
      </c>
      <c r="AE56" s="477">
        <f t="shared" si="0"/>
        <v>5.6944444444444436E-2</v>
      </c>
      <c r="AF56" s="478"/>
      <c r="AG56" s="477"/>
      <c r="AH56" s="478"/>
      <c r="AI56" s="478"/>
      <c r="AJ56" s="473"/>
      <c r="AK56" s="477"/>
      <c r="AL56" s="447"/>
      <c r="AM56" s="479"/>
      <c r="AN56" s="473"/>
      <c r="AO56" s="473"/>
      <c r="AP56" s="479"/>
      <c r="AQ56" s="447"/>
      <c r="AR56" s="473"/>
      <c r="AS56" s="473"/>
      <c r="AT56" s="473"/>
      <c r="AU56" s="447"/>
      <c r="AV56" s="480"/>
      <c r="AW56" s="479"/>
      <c r="AX56" s="479"/>
      <c r="AY56" s="480"/>
      <c r="AZ56" s="480"/>
      <c r="BA56" s="420">
        <f t="shared" si="24"/>
        <v>11411</v>
      </c>
      <c r="BB56" s="421">
        <f t="shared" si="14"/>
        <v>0.22822000000000001</v>
      </c>
      <c r="BC56" s="422"/>
      <c r="BD56" s="423">
        <v>8.01</v>
      </c>
      <c r="BE56" s="424"/>
      <c r="BF56" s="425">
        <v>188</v>
      </c>
      <c r="BG56" s="426">
        <v>8520</v>
      </c>
      <c r="BH56" s="420">
        <f t="shared" si="37"/>
        <v>5708.4000000000005</v>
      </c>
      <c r="BI56" s="422"/>
      <c r="BJ56" s="421"/>
      <c r="BK56" s="427"/>
      <c r="BL56" s="427"/>
      <c r="BM56" s="428"/>
      <c r="BN56" s="422"/>
      <c r="BO56" s="425"/>
      <c r="BP56" s="425"/>
      <c r="BQ56" s="423">
        <v>3.66</v>
      </c>
      <c r="BR56" s="421">
        <f t="shared" si="2"/>
        <v>0.5083333333333333</v>
      </c>
      <c r="BS56" s="409">
        <f t="shared" si="15"/>
        <v>11411</v>
      </c>
      <c r="BT56" s="429">
        <f t="shared" si="38"/>
        <v>8.01</v>
      </c>
      <c r="BU56" s="430"/>
      <c r="BV56" s="430">
        <f t="shared" si="25"/>
        <v>188</v>
      </c>
      <c r="BW56" s="430">
        <f t="shared" si="39"/>
        <v>8520</v>
      </c>
      <c r="BX56" s="430">
        <f t="shared" si="40"/>
        <v>5538</v>
      </c>
      <c r="BY56" s="430"/>
      <c r="BZ56" s="430"/>
      <c r="CA56" s="431"/>
      <c r="CB56" s="430"/>
      <c r="CC56" s="432"/>
      <c r="CD56" s="411"/>
      <c r="CE56" s="421">
        <f t="shared" si="16"/>
        <v>0</v>
      </c>
      <c r="CF56" s="433"/>
      <c r="CG56" s="434"/>
      <c r="CH56" s="427"/>
      <c r="CI56" s="435"/>
      <c r="CJ56" s="436"/>
      <c r="CK56" s="436"/>
      <c r="CL56" s="423"/>
      <c r="CM56" s="423"/>
      <c r="CN56" s="423"/>
      <c r="CO56" s="517"/>
      <c r="CP56" s="432"/>
      <c r="CQ56" s="437"/>
      <c r="CR56" s="437"/>
      <c r="CS56" s="481"/>
      <c r="CT56" s="433"/>
      <c r="CU56" s="422"/>
      <c r="CV56" s="438"/>
      <c r="CW56" s="439"/>
      <c r="CX56" s="440"/>
      <c r="CY56" s="441"/>
      <c r="CZ56" s="442"/>
      <c r="DA56" s="442"/>
      <c r="DB56" s="442"/>
      <c r="DC56" s="442"/>
      <c r="DD56" s="443"/>
      <c r="DE56" s="440"/>
      <c r="DF56" s="444">
        <v>11411</v>
      </c>
      <c r="DG56" s="445">
        <f t="shared" si="17"/>
        <v>11411</v>
      </c>
      <c r="DH56" s="421">
        <f t="shared" si="18"/>
        <v>0.45644000000000001</v>
      </c>
      <c r="DI56" s="446">
        <f t="shared" si="19"/>
        <v>14.091665936377181</v>
      </c>
      <c r="DJ56" s="434">
        <v>7.74</v>
      </c>
      <c r="DK56" s="427"/>
      <c r="DL56" s="446">
        <f t="shared" si="20"/>
        <v>19.980720357549735</v>
      </c>
      <c r="DM56" s="422">
        <v>17.100000000000001</v>
      </c>
      <c r="DN56" s="422">
        <v>7.7</v>
      </c>
      <c r="DO56" s="423"/>
      <c r="DP56" s="423"/>
      <c r="DQ56" s="423"/>
      <c r="DR56" s="517"/>
      <c r="DS56" s="432"/>
      <c r="DT56" s="437"/>
      <c r="DU56" s="437">
        <v>0.16</v>
      </c>
      <c r="DV56" s="481"/>
      <c r="DW56" s="446">
        <f t="shared" si="21"/>
        <v>7.3613180264656908</v>
      </c>
      <c r="DX56" s="434">
        <v>8.4</v>
      </c>
      <c r="DY56" s="438">
        <v>7.8</v>
      </c>
      <c r="DZ56" s="439"/>
      <c r="EA56" s="440">
        <v>80</v>
      </c>
      <c r="EB56" s="441">
        <v>6110</v>
      </c>
      <c r="EC56" s="442"/>
      <c r="ED56" s="442"/>
      <c r="EE56" s="442"/>
      <c r="EF56" s="442"/>
      <c r="EG56" s="443"/>
      <c r="EH56" s="440"/>
      <c r="EI56" s="429">
        <f t="shared" si="41"/>
        <v>7.8</v>
      </c>
      <c r="EJ56" s="447"/>
      <c r="EK56" s="448">
        <f t="shared" si="42"/>
        <v>80</v>
      </c>
      <c r="EL56" s="417">
        <f t="shared" si="43"/>
        <v>6110</v>
      </c>
      <c r="EM56" s="431"/>
      <c r="EN56" s="431"/>
      <c r="EO56" s="431"/>
      <c r="EP56" s="431"/>
      <c r="EQ56" s="430"/>
      <c r="ER56" s="448"/>
      <c r="ES56" s="449">
        <f t="shared" si="22"/>
        <v>92.542283761282974</v>
      </c>
      <c r="ET56" s="450">
        <f t="shared" si="23"/>
        <v>0.22822000000000001</v>
      </c>
      <c r="EU56" s="451">
        <f t="shared" si="26"/>
        <v>4.8756090909090909E-2</v>
      </c>
      <c r="EV56" s="450">
        <f t="shared" si="27"/>
        <v>9.0289057239057238E-2</v>
      </c>
      <c r="EW56" s="482"/>
      <c r="EX56" s="483"/>
      <c r="EY56" s="482"/>
      <c r="EZ56" s="483"/>
      <c r="FA56" s="450">
        <f t="shared" si="44"/>
        <v>0.57446808510638303</v>
      </c>
      <c r="FB56" s="431">
        <f t="shared" si="45"/>
        <v>108</v>
      </c>
      <c r="FC56" s="452"/>
      <c r="FD56" s="431"/>
      <c r="FE56" s="452"/>
      <c r="FF56" s="430"/>
      <c r="FG56" s="405">
        <v>16800</v>
      </c>
      <c r="FH56" s="443"/>
      <c r="FI56" s="453"/>
      <c r="FJ56" s="454"/>
      <c r="FK56" s="455">
        <f t="shared" si="28"/>
        <v>6.3097011655420214</v>
      </c>
      <c r="FL56" s="405"/>
      <c r="FM56" s="455"/>
      <c r="FN56" s="405"/>
      <c r="FO56" s="456"/>
      <c r="FP56" s="449"/>
      <c r="FQ56" s="457"/>
      <c r="FR56" s="458"/>
      <c r="FS56" s="459"/>
      <c r="FT56" s="460"/>
      <c r="FU56" s="440"/>
      <c r="FV56" s="405"/>
      <c r="FW56" s="459"/>
      <c r="FX56" s="405"/>
      <c r="FY56" s="409"/>
      <c r="FZ56" s="409"/>
      <c r="GA56" s="429"/>
      <c r="GB56" s="482"/>
      <c r="GC56" s="483"/>
      <c r="GD56" s="450"/>
      <c r="GE56" s="448"/>
      <c r="GF56" s="461">
        <f t="shared" si="29"/>
        <v>8.6232582595740936</v>
      </c>
      <c r="GG56" s="405"/>
      <c r="GH56" s="450"/>
      <c r="GI56" s="405"/>
      <c r="GJ56" s="462"/>
      <c r="GK56" s="463"/>
      <c r="GL56" s="464"/>
      <c r="GM56" s="439"/>
      <c r="GN56" s="405"/>
      <c r="GO56" s="482"/>
      <c r="GP56" s="450"/>
      <c r="GQ56" s="439"/>
      <c r="GR56" s="461">
        <f t="shared" si="30"/>
        <v>9.0439050039435642</v>
      </c>
      <c r="GS56" s="406"/>
      <c r="GT56" s="406"/>
      <c r="GU56" s="482"/>
      <c r="GV56" s="450"/>
      <c r="GW56" s="482"/>
      <c r="GX56" s="450"/>
      <c r="GY56" s="462"/>
      <c r="GZ56" s="405">
        <v>10150</v>
      </c>
      <c r="HA56" s="438">
        <v>8.51</v>
      </c>
      <c r="HB56" s="451"/>
      <c r="HC56" s="439"/>
      <c r="HD56" s="443">
        <v>71</v>
      </c>
      <c r="HE56" s="463"/>
      <c r="HF56" s="463"/>
      <c r="HG56" s="443"/>
      <c r="HH56" s="408"/>
      <c r="HI56" s="465">
        <v>5180</v>
      </c>
      <c r="HJ56" s="406"/>
      <c r="HK56" s="406"/>
      <c r="HL56" s="442"/>
      <c r="HM56" s="465"/>
      <c r="HN56" s="466"/>
      <c r="HO56" s="407"/>
      <c r="HP56" s="467"/>
      <c r="HQ56" s="518"/>
      <c r="HR56" s="519"/>
      <c r="HS56" s="520"/>
      <c r="HT56" s="521"/>
      <c r="HU56" s="522">
        <f t="shared" si="31"/>
        <v>152.48444483393217</v>
      </c>
      <c r="HV56" s="513"/>
      <c r="HW56" s="513">
        <f t="shared" si="46"/>
        <v>0.62234042553191493</v>
      </c>
      <c r="HX56" s="513"/>
      <c r="HY56" s="471"/>
    </row>
    <row r="57" spans="1:233" x14ac:dyDescent="0.15">
      <c r="A57" s="400">
        <v>43539</v>
      </c>
      <c r="B57" s="401">
        <v>27014</v>
      </c>
      <c r="C57" s="402">
        <f t="shared" si="32"/>
        <v>0.54027999999999998</v>
      </c>
      <c r="D57" s="403">
        <v>7.94</v>
      </c>
      <c r="E57" s="404"/>
      <c r="F57" s="405">
        <v>170</v>
      </c>
      <c r="G57" s="406">
        <f t="shared" si="34"/>
        <v>4592.38</v>
      </c>
      <c r="H57" s="402">
        <f t="shared" si="35"/>
        <v>0.1836952</v>
      </c>
      <c r="I57" s="405">
        <v>6930</v>
      </c>
      <c r="J57" s="406">
        <f t="shared" si="36"/>
        <v>4643.1000000000004</v>
      </c>
      <c r="K57" s="407"/>
      <c r="L57" s="407"/>
      <c r="M57" s="407"/>
      <c r="N57" s="408"/>
      <c r="O57" s="408"/>
      <c r="P57" s="409"/>
      <c r="Q57" s="409"/>
      <c r="R57" s="409"/>
      <c r="S57" s="409"/>
      <c r="T57" s="410"/>
      <c r="U57" s="411"/>
      <c r="V57" s="409"/>
      <c r="W57" s="409"/>
      <c r="X57" s="412"/>
      <c r="Y57" s="473"/>
      <c r="Z57" s="474"/>
      <c r="AA57" s="475"/>
      <c r="AB57" s="476"/>
      <c r="AC57" s="476"/>
      <c r="AD57" s="474">
        <v>0.35</v>
      </c>
      <c r="AE57" s="477">
        <f t="shared" si="0"/>
        <v>4.8611111111111105E-2</v>
      </c>
      <c r="AF57" s="478"/>
      <c r="AG57" s="477"/>
      <c r="AH57" s="478"/>
      <c r="AI57" s="478"/>
      <c r="AJ57" s="473"/>
      <c r="AK57" s="477"/>
      <c r="AL57" s="447"/>
      <c r="AM57" s="479"/>
      <c r="AN57" s="473"/>
      <c r="AO57" s="473"/>
      <c r="AP57" s="479"/>
      <c r="AQ57" s="447"/>
      <c r="AR57" s="473"/>
      <c r="AS57" s="473"/>
      <c r="AT57" s="473"/>
      <c r="AU57" s="447"/>
      <c r="AV57" s="480"/>
      <c r="AW57" s="479"/>
      <c r="AX57" s="479"/>
      <c r="AY57" s="480"/>
      <c r="AZ57" s="480"/>
      <c r="BA57" s="420">
        <f t="shared" si="24"/>
        <v>20689</v>
      </c>
      <c r="BB57" s="421">
        <f t="shared" si="14"/>
        <v>0.41377999999999998</v>
      </c>
      <c r="BC57" s="422"/>
      <c r="BD57" s="423">
        <v>8.27</v>
      </c>
      <c r="BE57" s="424"/>
      <c r="BF57" s="425">
        <v>164</v>
      </c>
      <c r="BG57" s="426">
        <v>7880</v>
      </c>
      <c r="BH57" s="420">
        <f t="shared" si="37"/>
        <v>5279.6</v>
      </c>
      <c r="BI57" s="422"/>
      <c r="BJ57" s="421"/>
      <c r="BK57" s="427"/>
      <c r="BL57" s="427"/>
      <c r="BM57" s="428"/>
      <c r="BN57" s="422"/>
      <c r="BO57" s="425"/>
      <c r="BP57" s="425"/>
      <c r="BQ57" s="423">
        <v>5.1100000000000003</v>
      </c>
      <c r="BR57" s="421">
        <f t="shared" si="2"/>
        <v>0.70972222222222225</v>
      </c>
      <c r="BS57" s="409">
        <f t="shared" si="15"/>
        <v>20689</v>
      </c>
      <c r="BT57" s="429">
        <f t="shared" si="38"/>
        <v>8.27</v>
      </c>
      <c r="BU57" s="430"/>
      <c r="BV57" s="430">
        <f t="shared" si="25"/>
        <v>164</v>
      </c>
      <c r="BW57" s="430">
        <f t="shared" si="39"/>
        <v>7880</v>
      </c>
      <c r="BX57" s="430">
        <f t="shared" si="40"/>
        <v>5122</v>
      </c>
      <c r="BY57" s="430"/>
      <c r="BZ57" s="430"/>
      <c r="CA57" s="431"/>
      <c r="CB57" s="430"/>
      <c r="CC57" s="432"/>
      <c r="CD57" s="411"/>
      <c r="CE57" s="421">
        <f t="shared" si="16"/>
        <v>0</v>
      </c>
      <c r="CF57" s="433"/>
      <c r="CG57" s="434"/>
      <c r="CH57" s="427"/>
      <c r="CI57" s="435"/>
      <c r="CJ57" s="436"/>
      <c r="CK57" s="436"/>
      <c r="CL57" s="423"/>
      <c r="CM57" s="423"/>
      <c r="CN57" s="423"/>
      <c r="CO57" s="432"/>
      <c r="CP57" s="432"/>
      <c r="CQ57" s="437"/>
      <c r="CR57" s="437"/>
      <c r="CS57" s="481"/>
      <c r="CT57" s="433"/>
      <c r="CU57" s="434"/>
      <c r="CV57" s="438"/>
      <c r="CW57" s="439"/>
      <c r="CX57" s="440"/>
      <c r="CY57" s="441"/>
      <c r="CZ57" s="442"/>
      <c r="DA57" s="442"/>
      <c r="DB57" s="442"/>
      <c r="DC57" s="442"/>
      <c r="DD57" s="443"/>
      <c r="DE57" s="440"/>
      <c r="DF57" s="444">
        <v>20689</v>
      </c>
      <c r="DG57" s="445">
        <f t="shared" si="17"/>
        <v>20689</v>
      </c>
      <c r="DH57" s="421">
        <f t="shared" si="18"/>
        <v>0.82755999999999996</v>
      </c>
      <c r="DI57" s="446">
        <f t="shared" si="19"/>
        <v>7.7722461211271687</v>
      </c>
      <c r="DJ57" s="434">
        <v>7.8</v>
      </c>
      <c r="DK57" s="427"/>
      <c r="DL57" s="446">
        <f t="shared" si="20"/>
        <v>11.020348977717628</v>
      </c>
      <c r="DM57" s="422">
        <v>16</v>
      </c>
      <c r="DN57" s="422">
        <v>7.81</v>
      </c>
      <c r="DO57" s="423"/>
      <c r="DP57" s="423"/>
      <c r="DQ57" s="423"/>
      <c r="DR57" s="432"/>
      <c r="DS57" s="432"/>
      <c r="DT57" s="437"/>
      <c r="DU57" s="437">
        <v>0.13</v>
      </c>
      <c r="DV57" s="481"/>
      <c r="DW57" s="446">
        <f t="shared" si="21"/>
        <v>4.0601285707380734</v>
      </c>
      <c r="DX57" s="434">
        <v>8.6300000000000008</v>
      </c>
      <c r="DY57" s="438">
        <v>7.88</v>
      </c>
      <c r="DZ57" s="439"/>
      <c r="EA57" s="440">
        <v>71</v>
      </c>
      <c r="EB57" s="441">
        <v>6470</v>
      </c>
      <c r="EC57" s="442"/>
      <c r="ED57" s="442"/>
      <c r="EE57" s="442"/>
      <c r="EF57" s="442"/>
      <c r="EG57" s="443"/>
      <c r="EH57" s="440"/>
      <c r="EI57" s="429">
        <f t="shared" si="41"/>
        <v>7.8800000000000008</v>
      </c>
      <c r="EJ57" s="447"/>
      <c r="EK57" s="448">
        <f t="shared" si="42"/>
        <v>71</v>
      </c>
      <c r="EL57" s="417">
        <f t="shared" si="43"/>
        <v>6470</v>
      </c>
      <c r="EM57" s="431"/>
      <c r="EN57" s="431"/>
      <c r="EO57" s="431"/>
      <c r="EP57" s="431"/>
      <c r="EQ57" s="430"/>
      <c r="ER57" s="448"/>
      <c r="ES57" s="449">
        <f t="shared" si="22"/>
        <v>51.041616317850064</v>
      </c>
      <c r="ET57" s="450">
        <f t="shared" si="23"/>
        <v>0.41377999999999998</v>
      </c>
      <c r="EU57" s="451">
        <f t="shared" si="26"/>
        <v>7.7113545454545462E-2</v>
      </c>
      <c r="EV57" s="450">
        <f t="shared" si="27"/>
        <v>0.14280286195286196</v>
      </c>
      <c r="EW57" s="482"/>
      <c r="EX57" s="483"/>
      <c r="EY57" s="482"/>
      <c r="EZ57" s="483"/>
      <c r="FA57" s="450">
        <f t="shared" si="44"/>
        <v>0.56707317073170738</v>
      </c>
      <c r="FB57" s="431">
        <f t="shared" si="45"/>
        <v>93</v>
      </c>
      <c r="FC57" s="452"/>
      <c r="FD57" s="431"/>
      <c r="FE57" s="452"/>
      <c r="FF57" s="430"/>
      <c r="FG57" s="405">
        <v>16800</v>
      </c>
      <c r="FH57" s="443"/>
      <c r="FI57" s="453"/>
      <c r="FJ57" s="454"/>
      <c r="FK57" s="455">
        <f t="shared" si="28"/>
        <v>3.4801102034897768</v>
      </c>
      <c r="FL57" s="405"/>
      <c r="FM57" s="455"/>
      <c r="FN57" s="405"/>
      <c r="FO57" s="456"/>
      <c r="FP57" s="449"/>
      <c r="FQ57" s="457"/>
      <c r="FR57" s="458"/>
      <c r="FS57" s="459"/>
      <c r="FT57" s="460"/>
      <c r="FU57" s="440"/>
      <c r="FV57" s="405"/>
      <c r="FW57" s="459"/>
      <c r="FX57" s="405"/>
      <c r="FY57" s="409"/>
      <c r="FZ57" s="409"/>
      <c r="GA57" s="429"/>
      <c r="GB57" s="482"/>
      <c r="GC57" s="483"/>
      <c r="GD57" s="450"/>
      <c r="GE57" s="448"/>
      <c r="GF57" s="461">
        <f t="shared" si="29"/>
        <v>4.7561506114360288</v>
      </c>
      <c r="GG57" s="405"/>
      <c r="GH57" s="450"/>
      <c r="GI57" s="405"/>
      <c r="GJ57" s="462"/>
      <c r="GK57" s="463"/>
      <c r="GL57" s="464"/>
      <c r="GM57" s="439"/>
      <c r="GN57" s="405"/>
      <c r="GO57" s="482"/>
      <c r="GP57" s="450"/>
      <c r="GQ57" s="439"/>
      <c r="GR57" s="461">
        <f t="shared" si="30"/>
        <v>4.9881579583353473</v>
      </c>
      <c r="GS57" s="406"/>
      <c r="GT57" s="406"/>
      <c r="GU57" s="482"/>
      <c r="GV57" s="450"/>
      <c r="GW57" s="482"/>
      <c r="GX57" s="450"/>
      <c r="GY57" s="462"/>
      <c r="GZ57" s="405">
        <v>19156</v>
      </c>
      <c r="HA57" s="438">
        <v>8.4700000000000006</v>
      </c>
      <c r="HB57" s="451"/>
      <c r="HC57" s="439"/>
      <c r="HD57" s="443">
        <v>67</v>
      </c>
      <c r="HE57" s="463"/>
      <c r="HF57" s="463"/>
      <c r="HG57" s="443"/>
      <c r="HH57" s="408"/>
      <c r="HI57" s="465">
        <v>5790</v>
      </c>
      <c r="HJ57" s="406"/>
      <c r="HK57" s="406"/>
      <c r="HL57" s="442"/>
      <c r="HM57" s="465"/>
      <c r="HN57" s="466"/>
      <c r="HO57" s="407"/>
      <c r="HP57" s="467"/>
      <c r="HQ57" s="518"/>
      <c r="HR57" s="519"/>
      <c r="HS57" s="520"/>
      <c r="HT57" s="521"/>
      <c r="HU57" s="522">
        <f t="shared" si="31"/>
        <v>84.102663251002951</v>
      </c>
      <c r="HV57" s="513"/>
      <c r="HW57" s="513">
        <f t="shared" si="46"/>
        <v>0.59146341463414642</v>
      </c>
      <c r="HX57" s="513"/>
      <c r="HY57" s="471"/>
    </row>
    <row r="58" spans="1:233" x14ac:dyDescent="0.15">
      <c r="A58" s="400">
        <v>43540</v>
      </c>
      <c r="B58" s="401">
        <v>14434</v>
      </c>
      <c r="C58" s="402">
        <f t="shared" si="32"/>
        <v>0.28867999999999999</v>
      </c>
      <c r="D58" s="403">
        <v>7.96</v>
      </c>
      <c r="E58" s="404"/>
      <c r="F58" s="405">
        <v>227</v>
      </c>
      <c r="G58" s="406">
        <f t="shared" si="34"/>
        <v>3276.518</v>
      </c>
      <c r="H58" s="402">
        <f t="shared" si="35"/>
        <v>0.13106071999999999</v>
      </c>
      <c r="I58" s="405">
        <v>8470</v>
      </c>
      <c r="J58" s="406">
        <f t="shared" si="36"/>
        <v>5674.9000000000005</v>
      </c>
      <c r="K58" s="407"/>
      <c r="L58" s="407"/>
      <c r="M58" s="407"/>
      <c r="N58" s="408"/>
      <c r="O58" s="408"/>
      <c r="P58" s="409"/>
      <c r="Q58" s="409"/>
      <c r="R58" s="409"/>
      <c r="S58" s="409"/>
      <c r="T58" s="410"/>
      <c r="U58" s="411"/>
      <c r="V58" s="409"/>
      <c r="W58" s="409"/>
      <c r="X58" s="412"/>
      <c r="Y58" s="473"/>
      <c r="Z58" s="474"/>
      <c r="AA58" s="475"/>
      <c r="AB58" s="476"/>
      <c r="AC58" s="476"/>
      <c r="AD58" s="474">
        <v>0.38</v>
      </c>
      <c r="AE58" s="477">
        <f t="shared" si="0"/>
        <v>5.2777777777777778E-2</v>
      </c>
      <c r="AF58" s="478"/>
      <c r="AG58" s="477"/>
      <c r="AH58" s="478"/>
      <c r="AI58" s="478"/>
      <c r="AJ58" s="473"/>
      <c r="AK58" s="477"/>
      <c r="AL58" s="447"/>
      <c r="AM58" s="479"/>
      <c r="AN58" s="473"/>
      <c r="AO58" s="473"/>
      <c r="AP58" s="479"/>
      <c r="AQ58" s="447"/>
      <c r="AR58" s="473"/>
      <c r="AS58" s="473"/>
      <c r="AT58" s="473"/>
      <c r="AU58" s="447"/>
      <c r="AV58" s="480"/>
      <c r="AW58" s="479"/>
      <c r="AX58" s="479"/>
      <c r="AY58" s="480"/>
      <c r="AZ58" s="480"/>
      <c r="BA58" s="420">
        <f t="shared" si="24"/>
        <v>20185</v>
      </c>
      <c r="BB58" s="421">
        <f t="shared" si="14"/>
        <v>0.4037</v>
      </c>
      <c r="BC58" s="422"/>
      <c r="BD58" s="423">
        <v>7.94</v>
      </c>
      <c r="BE58" s="424"/>
      <c r="BF58" s="425">
        <v>235</v>
      </c>
      <c r="BG58" s="426">
        <v>8950</v>
      </c>
      <c r="BH58" s="420">
        <f t="shared" si="37"/>
        <v>5996.5</v>
      </c>
      <c r="BI58" s="422"/>
      <c r="BJ58" s="421"/>
      <c r="BK58" s="427"/>
      <c r="BL58" s="427"/>
      <c r="BM58" s="428"/>
      <c r="BN58" s="422"/>
      <c r="BO58" s="425"/>
      <c r="BP58" s="425"/>
      <c r="BQ58" s="423">
        <v>3.98</v>
      </c>
      <c r="BR58" s="421">
        <f t="shared" si="2"/>
        <v>0.55277777777777781</v>
      </c>
      <c r="BS58" s="409">
        <f t="shared" si="15"/>
        <v>20185</v>
      </c>
      <c r="BT58" s="429">
        <f t="shared" si="38"/>
        <v>7.94</v>
      </c>
      <c r="BU58" s="430"/>
      <c r="BV58" s="430">
        <f t="shared" si="25"/>
        <v>235</v>
      </c>
      <c r="BW58" s="430">
        <f t="shared" si="39"/>
        <v>8950</v>
      </c>
      <c r="BX58" s="430">
        <f t="shared" si="40"/>
        <v>5817.5</v>
      </c>
      <c r="BY58" s="430"/>
      <c r="BZ58" s="430"/>
      <c r="CA58" s="431"/>
      <c r="CB58" s="430"/>
      <c r="CC58" s="432"/>
      <c r="CD58" s="411"/>
      <c r="CE58" s="421">
        <f t="shared" si="16"/>
        <v>0</v>
      </c>
      <c r="CF58" s="433"/>
      <c r="CG58" s="434"/>
      <c r="CH58" s="427"/>
      <c r="CI58" s="435"/>
      <c r="CJ58" s="436"/>
      <c r="CK58" s="436"/>
      <c r="CL58" s="423"/>
      <c r="CM58" s="423"/>
      <c r="CN58" s="423"/>
      <c r="CO58" s="432"/>
      <c r="CP58" s="432"/>
      <c r="CQ58" s="437"/>
      <c r="CR58" s="437"/>
      <c r="CS58" s="481"/>
      <c r="CT58" s="433"/>
      <c r="CU58" s="434"/>
      <c r="CV58" s="438"/>
      <c r="CW58" s="439"/>
      <c r="CX58" s="440"/>
      <c r="CY58" s="441"/>
      <c r="CZ58" s="442"/>
      <c r="DA58" s="442"/>
      <c r="DB58" s="442"/>
      <c r="DC58" s="442"/>
      <c r="DD58" s="443"/>
      <c r="DE58" s="440"/>
      <c r="DF58" s="444">
        <v>20185</v>
      </c>
      <c r="DG58" s="445">
        <f t="shared" si="17"/>
        <v>20185</v>
      </c>
      <c r="DH58" s="421">
        <f t="shared" si="18"/>
        <v>0.80740000000000001</v>
      </c>
      <c r="DI58" s="446">
        <f t="shared" si="19"/>
        <v>7.9663116175377757</v>
      </c>
      <c r="DJ58" s="434">
        <v>7.7</v>
      </c>
      <c r="DK58" s="427"/>
      <c r="DL58" s="446">
        <f t="shared" si="20"/>
        <v>11.29551647262819</v>
      </c>
      <c r="DM58" s="422">
        <v>17.399999999999999</v>
      </c>
      <c r="DN58" s="422">
        <v>4.2</v>
      </c>
      <c r="DO58" s="423">
        <v>7.66</v>
      </c>
      <c r="DP58" s="423"/>
      <c r="DQ58" s="423"/>
      <c r="DR58" s="432"/>
      <c r="DS58" s="432"/>
      <c r="DT58" s="437"/>
      <c r="DU58" s="437">
        <v>0.14000000000000001</v>
      </c>
      <c r="DV58" s="481"/>
      <c r="DW58" s="446">
        <f t="shared" si="21"/>
        <v>4.1615060688630168</v>
      </c>
      <c r="DX58" s="434">
        <v>8.44</v>
      </c>
      <c r="DY58" s="438">
        <v>7.85</v>
      </c>
      <c r="DZ58" s="439"/>
      <c r="EA58" s="440">
        <v>69</v>
      </c>
      <c r="EB58" s="441">
        <v>6170</v>
      </c>
      <c r="EC58" s="442"/>
      <c r="ED58" s="442"/>
      <c r="EE58" s="442"/>
      <c r="EF58" s="442"/>
      <c r="EG58" s="443"/>
      <c r="EH58" s="440"/>
      <c r="EI58" s="429">
        <f t="shared" si="41"/>
        <v>7.85</v>
      </c>
      <c r="EJ58" s="447"/>
      <c r="EK58" s="448">
        <f t="shared" si="42"/>
        <v>69</v>
      </c>
      <c r="EL58" s="417">
        <f t="shared" si="43"/>
        <v>6170</v>
      </c>
      <c r="EM58" s="431"/>
      <c r="EN58" s="431"/>
      <c r="EO58" s="431"/>
      <c r="EP58" s="431"/>
      <c r="EQ58" s="430"/>
      <c r="ER58" s="448"/>
      <c r="ES58" s="449">
        <f t="shared" si="22"/>
        <v>52.316076294277934</v>
      </c>
      <c r="ET58" s="450">
        <f t="shared" si="23"/>
        <v>0.4037</v>
      </c>
      <c r="EU58" s="451">
        <f t="shared" si="26"/>
        <v>0.10780624999999999</v>
      </c>
      <c r="EV58" s="450">
        <f t="shared" si="27"/>
        <v>0.19964120370370367</v>
      </c>
      <c r="EW58" s="482"/>
      <c r="EX58" s="483"/>
      <c r="EY58" s="482"/>
      <c r="EZ58" s="483"/>
      <c r="FA58" s="450">
        <f t="shared" si="44"/>
        <v>0.70638297872340428</v>
      </c>
      <c r="FB58" s="431">
        <f t="shared" si="45"/>
        <v>166</v>
      </c>
      <c r="FC58" s="452"/>
      <c r="FD58" s="431"/>
      <c r="FE58" s="452"/>
      <c r="FF58" s="430"/>
      <c r="FG58" s="405">
        <v>16800</v>
      </c>
      <c r="FH58" s="443"/>
      <c r="FI58" s="453"/>
      <c r="FJ58" s="454"/>
      <c r="FK58" s="455">
        <f t="shared" si="28"/>
        <v>3.5670052018825862</v>
      </c>
      <c r="FL58" s="405"/>
      <c r="FM58" s="455"/>
      <c r="FN58" s="405"/>
      <c r="FO58" s="456"/>
      <c r="FP58" s="449"/>
      <c r="FQ58" s="457"/>
      <c r="FR58" s="458"/>
      <c r="FS58" s="459"/>
      <c r="FT58" s="460"/>
      <c r="FU58" s="440"/>
      <c r="FV58" s="405"/>
      <c r="FW58" s="459"/>
      <c r="FX58" s="405"/>
      <c r="FY58" s="409"/>
      <c r="FZ58" s="409"/>
      <c r="GA58" s="429"/>
      <c r="GB58" s="482"/>
      <c r="GC58" s="483"/>
      <c r="GD58" s="450"/>
      <c r="GE58" s="448"/>
      <c r="GF58" s="461">
        <f t="shared" si="29"/>
        <v>4.8749071092395342</v>
      </c>
      <c r="GG58" s="405"/>
      <c r="GH58" s="450"/>
      <c r="GI58" s="405"/>
      <c r="GJ58" s="462"/>
      <c r="GK58" s="463"/>
      <c r="GL58" s="464"/>
      <c r="GM58" s="439"/>
      <c r="GN58" s="405"/>
      <c r="GO58" s="482"/>
      <c r="GP58" s="450"/>
      <c r="GQ58" s="439"/>
      <c r="GR58" s="461">
        <f t="shared" si="30"/>
        <v>5.112707456031707</v>
      </c>
      <c r="GS58" s="406"/>
      <c r="GT58" s="406"/>
      <c r="GU58" s="482"/>
      <c r="GV58" s="450"/>
      <c r="GW58" s="482"/>
      <c r="GX58" s="450"/>
      <c r="GY58" s="462"/>
      <c r="GZ58" s="405">
        <v>20743</v>
      </c>
      <c r="HA58" s="438">
        <v>8.41</v>
      </c>
      <c r="HB58" s="451"/>
      <c r="HC58" s="439"/>
      <c r="HD58" s="443">
        <v>58</v>
      </c>
      <c r="HE58" s="463"/>
      <c r="HF58" s="463"/>
      <c r="HG58" s="443"/>
      <c r="HH58" s="408"/>
      <c r="HI58" s="465">
        <v>5560</v>
      </c>
      <c r="HJ58" s="406"/>
      <c r="HK58" s="406"/>
      <c r="HL58" s="442"/>
      <c r="HM58" s="465"/>
      <c r="HN58" s="466"/>
      <c r="HO58" s="407"/>
      <c r="HP58" s="467"/>
      <c r="HQ58" s="518"/>
      <c r="HR58" s="519"/>
      <c r="HS58" s="520"/>
      <c r="HT58" s="521"/>
      <c r="HU58" s="522">
        <f t="shared" si="31"/>
        <v>86.202625712162501</v>
      </c>
      <c r="HV58" s="513"/>
      <c r="HW58" s="513">
        <f t="shared" si="46"/>
        <v>0.7531914893617021</v>
      </c>
      <c r="HX58" s="513"/>
      <c r="HY58" s="471"/>
    </row>
    <row r="59" spans="1:233" x14ac:dyDescent="0.15">
      <c r="A59" s="485">
        <v>43541</v>
      </c>
      <c r="B59" s="486">
        <v>27409</v>
      </c>
      <c r="C59" s="487">
        <f t="shared" si="32"/>
        <v>0.54818</v>
      </c>
      <c r="D59" s="488">
        <v>7.96</v>
      </c>
      <c r="E59" s="489"/>
      <c r="F59" s="490">
        <v>207</v>
      </c>
      <c r="G59" s="490">
        <f t="shared" si="34"/>
        <v>5673.6629999999996</v>
      </c>
      <c r="H59" s="487">
        <f t="shared" si="35"/>
        <v>0.22694651999999998</v>
      </c>
      <c r="I59" s="490">
        <v>7610</v>
      </c>
      <c r="J59" s="490">
        <f t="shared" si="36"/>
        <v>5098.7000000000007</v>
      </c>
      <c r="K59" s="491"/>
      <c r="L59" s="491"/>
      <c r="M59" s="491"/>
      <c r="N59" s="492"/>
      <c r="O59" s="492"/>
      <c r="P59" s="409"/>
      <c r="Q59" s="409"/>
      <c r="R59" s="409"/>
      <c r="S59" s="409"/>
      <c r="T59" s="410"/>
      <c r="U59" s="411"/>
      <c r="V59" s="409"/>
      <c r="W59" s="409"/>
      <c r="X59" s="412"/>
      <c r="Y59" s="473"/>
      <c r="Z59" s="474"/>
      <c r="AA59" s="475"/>
      <c r="AB59" s="476"/>
      <c r="AC59" s="476"/>
      <c r="AD59" s="474">
        <v>0.39</v>
      </c>
      <c r="AE59" s="477">
        <f t="shared" si="0"/>
        <v>5.4166666666666669E-2</v>
      </c>
      <c r="AF59" s="478"/>
      <c r="AG59" s="477"/>
      <c r="AH59" s="478"/>
      <c r="AI59" s="478"/>
      <c r="AJ59" s="473"/>
      <c r="AK59" s="477"/>
      <c r="AL59" s="447"/>
      <c r="AM59" s="479"/>
      <c r="AN59" s="473"/>
      <c r="AO59" s="473"/>
      <c r="AP59" s="479"/>
      <c r="AQ59" s="447"/>
      <c r="AR59" s="473"/>
      <c r="AS59" s="473"/>
      <c r="AT59" s="473"/>
      <c r="AU59" s="447"/>
      <c r="AV59" s="480"/>
      <c r="AW59" s="479"/>
      <c r="AX59" s="479"/>
      <c r="AY59" s="480"/>
      <c r="AZ59" s="480"/>
      <c r="BA59" s="420">
        <f t="shared" si="24"/>
        <v>22445</v>
      </c>
      <c r="BB59" s="421">
        <f t="shared" si="14"/>
        <v>0.44890000000000002</v>
      </c>
      <c r="BC59" s="422"/>
      <c r="BD59" s="423">
        <v>8</v>
      </c>
      <c r="BE59" s="424"/>
      <c r="BF59" s="425">
        <v>240</v>
      </c>
      <c r="BG59" s="426">
        <v>9870</v>
      </c>
      <c r="BH59" s="420">
        <f t="shared" si="37"/>
        <v>6612.9000000000005</v>
      </c>
      <c r="BI59" s="422"/>
      <c r="BJ59" s="421"/>
      <c r="BK59" s="427"/>
      <c r="BL59" s="427"/>
      <c r="BM59" s="428"/>
      <c r="BN59" s="422"/>
      <c r="BO59" s="425"/>
      <c r="BP59" s="425"/>
      <c r="BQ59" s="423">
        <v>5.67</v>
      </c>
      <c r="BR59" s="421">
        <f t="shared" si="2"/>
        <v>0.78749999999999998</v>
      </c>
      <c r="BS59" s="409">
        <f t="shared" si="15"/>
        <v>22445</v>
      </c>
      <c r="BT59" s="429">
        <f t="shared" si="38"/>
        <v>8</v>
      </c>
      <c r="BU59" s="430"/>
      <c r="BV59" s="430">
        <f t="shared" si="25"/>
        <v>240</v>
      </c>
      <c r="BW59" s="430">
        <f t="shared" si="39"/>
        <v>9870</v>
      </c>
      <c r="BX59" s="430">
        <f t="shared" si="40"/>
        <v>6415.5</v>
      </c>
      <c r="BY59" s="430"/>
      <c r="BZ59" s="430"/>
      <c r="CA59" s="431"/>
      <c r="CB59" s="430"/>
      <c r="CC59" s="432"/>
      <c r="CD59" s="411"/>
      <c r="CE59" s="421">
        <f t="shared" si="16"/>
        <v>0</v>
      </c>
      <c r="CF59" s="433"/>
      <c r="CG59" s="434"/>
      <c r="CH59" s="427"/>
      <c r="CI59" s="435"/>
      <c r="CJ59" s="436"/>
      <c r="CK59" s="436"/>
      <c r="CL59" s="423"/>
      <c r="CM59" s="423"/>
      <c r="CN59" s="423"/>
      <c r="CO59" s="432"/>
      <c r="CP59" s="432"/>
      <c r="CQ59" s="437"/>
      <c r="CR59" s="437"/>
      <c r="CS59" s="481"/>
      <c r="CT59" s="433"/>
      <c r="CU59" s="434"/>
      <c r="CV59" s="493"/>
      <c r="CW59" s="494"/>
      <c r="CX59" s="495"/>
      <c r="CY59" s="496"/>
      <c r="CZ59" s="497"/>
      <c r="DA59" s="497"/>
      <c r="DB59" s="497"/>
      <c r="DC59" s="497"/>
      <c r="DD59" s="498"/>
      <c r="DE59" s="498"/>
      <c r="DF59" s="432">
        <v>22445</v>
      </c>
      <c r="DG59" s="445">
        <f t="shared" si="17"/>
        <v>22445</v>
      </c>
      <c r="DH59" s="421">
        <f t="shared" si="18"/>
        <v>0.89780000000000004</v>
      </c>
      <c r="DI59" s="432">
        <f t="shared" si="19"/>
        <v>7.1641791044776113</v>
      </c>
      <c r="DJ59" s="434">
        <v>7.68</v>
      </c>
      <c r="DK59" s="427"/>
      <c r="DL59" s="432">
        <f t="shared" si="20"/>
        <v>10.158164401871241</v>
      </c>
      <c r="DM59" s="422">
        <v>17.5</v>
      </c>
      <c r="DN59" s="422">
        <v>7</v>
      </c>
      <c r="DO59" s="423">
        <v>7.69</v>
      </c>
      <c r="DP59" s="423"/>
      <c r="DQ59" s="423"/>
      <c r="DR59" s="432"/>
      <c r="DS59" s="432"/>
      <c r="DT59" s="437"/>
      <c r="DU59" s="437">
        <v>0.12</v>
      </c>
      <c r="DV59" s="481"/>
      <c r="DW59" s="432">
        <f t="shared" si="21"/>
        <v>3.7424816217420362</v>
      </c>
      <c r="DX59" s="434">
        <v>7.76</v>
      </c>
      <c r="DY59" s="493">
        <v>7.79</v>
      </c>
      <c r="DZ59" s="494"/>
      <c r="EA59" s="495">
        <v>93</v>
      </c>
      <c r="EB59" s="496">
        <v>7245</v>
      </c>
      <c r="EC59" s="497"/>
      <c r="ED59" s="497"/>
      <c r="EE59" s="497"/>
      <c r="EF59" s="497"/>
      <c r="EG59" s="498"/>
      <c r="EH59" s="495"/>
      <c r="EI59" s="429">
        <f t="shared" si="41"/>
        <v>7.7899999999999991</v>
      </c>
      <c r="EJ59" s="447"/>
      <c r="EK59" s="448">
        <f t="shared" si="42"/>
        <v>93</v>
      </c>
      <c r="EL59" s="417">
        <f t="shared" si="43"/>
        <v>7245</v>
      </c>
      <c r="EM59" s="431"/>
      <c r="EN59" s="431"/>
      <c r="EO59" s="431"/>
      <c r="EP59" s="431"/>
      <c r="EQ59" s="430"/>
      <c r="ER59" s="448"/>
      <c r="ES59" s="496">
        <f t="shared" si="22"/>
        <v>47.048340387614168</v>
      </c>
      <c r="ET59" s="499">
        <f t="shared" si="23"/>
        <v>0.44890000000000002</v>
      </c>
      <c r="EU59" s="451">
        <f t="shared" si="26"/>
        <v>0.12242727272727272</v>
      </c>
      <c r="EV59" s="499">
        <f t="shared" si="27"/>
        <v>0.22671717171717168</v>
      </c>
      <c r="EW59" s="500"/>
      <c r="EX59" s="483"/>
      <c r="EY59" s="500"/>
      <c r="EZ59" s="483"/>
      <c r="FA59" s="450">
        <f t="shared" si="44"/>
        <v>0.61250000000000004</v>
      </c>
      <c r="FB59" s="431">
        <f t="shared" si="45"/>
        <v>147</v>
      </c>
      <c r="FC59" s="452"/>
      <c r="FD59" s="431"/>
      <c r="FE59" s="452"/>
      <c r="FF59" s="430"/>
      <c r="FG59" s="490">
        <v>16800</v>
      </c>
      <c r="FH59" s="498"/>
      <c r="FI59" s="501"/>
      <c r="FJ59" s="487"/>
      <c r="FK59" s="502">
        <f t="shared" si="28"/>
        <v>3.2078413900646021</v>
      </c>
      <c r="FL59" s="490"/>
      <c r="FM59" s="502"/>
      <c r="FN59" s="490"/>
      <c r="FO59" s="456"/>
      <c r="FP59" s="496"/>
      <c r="FQ59" s="503"/>
      <c r="FR59" s="491"/>
      <c r="FS59" s="504"/>
      <c r="FT59" s="505"/>
      <c r="FU59" s="495"/>
      <c r="FV59" s="490"/>
      <c r="FW59" s="504"/>
      <c r="FX59" s="490"/>
      <c r="FY59" s="409"/>
      <c r="FZ59" s="409"/>
      <c r="GA59" s="429"/>
      <c r="GB59" s="500"/>
      <c r="GC59" s="483"/>
      <c r="GD59" s="499"/>
      <c r="GE59" s="448"/>
      <c r="GF59" s="506">
        <f t="shared" si="29"/>
        <v>4.3840498997549568</v>
      </c>
      <c r="GG59" s="490"/>
      <c r="GH59" s="499"/>
      <c r="GI59" s="490"/>
      <c r="GJ59" s="497"/>
      <c r="GK59" s="497"/>
      <c r="GL59" s="507"/>
      <c r="GM59" s="494"/>
      <c r="GN59" s="490"/>
      <c r="GO59" s="500"/>
      <c r="GP59" s="499"/>
      <c r="GQ59" s="494"/>
      <c r="GR59" s="506">
        <f t="shared" si="30"/>
        <v>4.5979059924259298</v>
      </c>
      <c r="GS59" s="490"/>
      <c r="GT59" s="490"/>
      <c r="GU59" s="500"/>
      <c r="GV59" s="500"/>
      <c r="GW59" s="500"/>
      <c r="GX59" s="499"/>
      <c r="GY59" s="497"/>
      <c r="GZ59" s="490">
        <v>21945</v>
      </c>
      <c r="HA59" s="493">
        <v>8.39</v>
      </c>
      <c r="HB59" s="493"/>
      <c r="HC59" s="494"/>
      <c r="HD59" s="498">
        <v>81</v>
      </c>
      <c r="HE59" s="498"/>
      <c r="HF59" s="498"/>
      <c r="HG59" s="498"/>
      <c r="HH59" s="492"/>
      <c r="HI59" s="508">
        <v>6580</v>
      </c>
      <c r="HJ59" s="490"/>
      <c r="HK59" s="490"/>
      <c r="HL59" s="497"/>
      <c r="HM59" s="508"/>
      <c r="HN59" s="508"/>
      <c r="HO59" s="491"/>
      <c r="HP59" s="509"/>
      <c r="HQ59" s="523"/>
      <c r="HR59" s="524"/>
      <c r="HS59" s="524"/>
      <c r="HT59" s="511"/>
      <c r="HU59" s="525">
        <f t="shared" si="31"/>
        <v>77.522833593227887</v>
      </c>
      <c r="HV59" s="526"/>
      <c r="HW59" s="526">
        <f t="shared" si="46"/>
        <v>0.66249999999999998</v>
      </c>
      <c r="HX59" s="526"/>
      <c r="HY59" s="512"/>
    </row>
    <row r="60" spans="1:233" x14ac:dyDescent="0.15">
      <c r="A60" s="400">
        <v>43542</v>
      </c>
      <c r="B60" s="515">
        <v>11553</v>
      </c>
      <c r="C60" s="402">
        <f t="shared" si="32"/>
        <v>0.23105999999999999</v>
      </c>
      <c r="D60" s="403">
        <v>7.91</v>
      </c>
      <c r="E60" s="404"/>
      <c r="F60" s="405">
        <v>236</v>
      </c>
      <c r="G60" s="406">
        <f t="shared" si="34"/>
        <v>2726.5079999999998</v>
      </c>
      <c r="H60" s="402">
        <f t="shared" si="35"/>
        <v>0.10906031999999999</v>
      </c>
      <c r="I60" s="405">
        <v>8590</v>
      </c>
      <c r="J60" s="406">
        <f t="shared" si="36"/>
        <v>5755.3</v>
      </c>
      <c r="K60" s="407"/>
      <c r="L60" s="407"/>
      <c r="M60" s="407"/>
      <c r="N60" s="408"/>
      <c r="O60" s="408"/>
      <c r="P60" s="409"/>
      <c r="Q60" s="409"/>
      <c r="R60" s="409"/>
      <c r="S60" s="409"/>
      <c r="T60" s="410"/>
      <c r="U60" s="411"/>
      <c r="V60" s="409"/>
      <c r="W60" s="409"/>
      <c r="X60" s="516"/>
      <c r="Y60" s="473"/>
      <c r="Z60" s="474"/>
      <c r="AA60" s="475"/>
      <c r="AB60" s="476"/>
      <c r="AC60" s="476"/>
      <c r="AD60" s="474">
        <v>0.42</v>
      </c>
      <c r="AE60" s="477">
        <f t="shared" si="0"/>
        <v>5.8333333333333327E-2</v>
      </c>
      <c r="AF60" s="478"/>
      <c r="AG60" s="477"/>
      <c r="AH60" s="478"/>
      <c r="AI60" s="478"/>
      <c r="AJ60" s="473"/>
      <c r="AK60" s="477"/>
      <c r="AL60" s="447"/>
      <c r="AM60" s="479"/>
      <c r="AN60" s="473"/>
      <c r="AO60" s="473"/>
      <c r="AP60" s="479"/>
      <c r="AQ60" s="447"/>
      <c r="AR60" s="473"/>
      <c r="AS60" s="473"/>
      <c r="AT60" s="473"/>
      <c r="AU60" s="447"/>
      <c r="AV60" s="480"/>
      <c r="AW60" s="479"/>
      <c r="AX60" s="479"/>
      <c r="AY60" s="480"/>
      <c r="AZ60" s="480"/>
      <c r="BA60" s="420">
        <f t="shared" si="24"/>
        <v>20798</v>
      </c>
      <c r="BB60" s="421">
        <f t="shared" si="14"/>
        <v>0.41596</v>
      </c>
      <c r="BC60" s="422"/>
      <c r="BD60" s="423">
        <v>7.9</v>
      </c>
      <c r="BE60" s="424"/>
      <c r="BF60" s="425">
        <v>207</v>
      </c>
      <c r="BG60" s="426">
        <v>8230</v>
      </c>
      <c r="BH60" s="420">
        <f t="shared" si="37"/>
        <v>5514.1</v>
      </c>
      <c r="BI60" s="422"/>
      <c r="BJ60" s="421"/>
      <c r="BK60" s="427"/>
      <c r="BL60" s="427"/>
      <c r="BM60" s="428"/>
      <c r="BN60" s="422"/>
      <c r="BO60" s="425"/>
      <c r="BP60" s="425"/>
      <c r="BQ60" s="423">
        <v>4.0599999999999996</v>
      </c>
      <c r="BR60" s="421">
        <f t="shared" si="2"/>
        <v>0.56388888888888877</v>
      </c>
      <c r="BS60" s="409">
        <f t="shared" si="15"/>
        <v>20798</v>
      </c>
      <c r="BT60" s="429">
        <f t="shared" si="38"/>
        <v>7.9</v>
      </c>
      <c r="BU60" s="430"/>
      <c r="BV60" s="430">
        <f t="shared" si="25"/>
        <v>207</v>
      </c>
      <c r="BW60" s="430">
        <f t="shared" si="39"/>
        <v>8230</v>
      </c>
      <c r="BX60" s="430">
        <f t="shared" si="40"/>
        <v>5349.5</v>
      </c>
      <c r="BY60" s="430"/>
      <c r="BZ60" s="430"/>
      <c r="CA60" s="431"/>
      <c r="CB60" s="430"/>
      <c r="CC60" s="432"/>
      <c r="CD60" s="411"/>
      <c r="CE60" s="421">
        <f t="shared" si="16"/>
        <v>0</v>
      </c>
      <c r="CF60" s="433"/>
      <c r="CG60" s="434"/>
      <c r="CH60" s="427"/>
      <c r="CI60" s="435"/>
      <c r="CJ60" s="436"/>
      <c r="CK60" s="436"/>
      <c r="CL60" s="423"/>
      <c r="CM60" s="423"/>
      <c r="CN60" s="423"/>
      <c r="CO60" s="517"/>
      <c r="CP60" s="432"/>
      <c r="CQ60" s="437"/>
      <c r="CR60" s="437"/>
      <c r="CS60" s="481"/>
      <c r="CT60" s="433"/>
      <c r="CU60" s="422"/>
      <c r="CV60" s="438"/>
      <c r="CW60" s="439"/>
      <c r="CX60" s="440"/>
      <c r="CY60" s="441"/>
      <c r="CZ60" s="442"/>
      <c r="DA60" s="442"/>
      <c r="DB60" s="442"/>
      <c r="DC60" s="442"/>
      <c r="DD60" s="443"/>
      <c r="DE60" s="440"/>
      <c r="DF60" s="444">
        <v>20798</v>
      </c>
      <c r="DG60" s="445">
        <f t="shared" si="17"/>
        <v>20798</v>
      </c>
      <c r="DH60" s="421">
        <f t="shared" si="18"/>
        <v>0.83191999999999999</v>
      </c>
      <c r="DI60" s="446">
        <f t="shared" si="19"/>
        <v>7.7315126454466769</v>
      </c>
      <c r="DJ60" s="434">
        <v>7.67</v>
      </c>
      <c r="DK60" s="427"/>
      <c r="DL60" s="446">
        <f t="shared" si="20"/>
        <v>10.962592556976633</v>
      </c>
      <c r="DM60" s="422">
        <v>19.5</v>
      </c>
      <c r="DN60" s="422">
        <v>3</v>
      </c>
      <c r="DO60" s="423">
        <v>7.69</v>
      </c>
      <c r="DP60" s="423"/>
      <c r="DQ60" s="423"/>
      <c r="DR60" s="517"/>
      <c r="DS60" s="432"/>
      <c r="DT60" s="437"/>
      <c r="DU60" s="437">
        <v>0.13</v>
      </c>
      <c r="DV60" s="481"/>
      <c r="DW60" s="446">
        <f t="shared" si="21"/>
        <v>4.0388498894124432</v>
      </c>
      <c r="DX60" s="434">
        <v>6.43</v>
      </c>
      <c r="DY60" s="438">
        <v>7.8</v>
      </c>
      <c r="DZ60" s="439"/>
      <c r="EA60" s="440">
        <v>103</v>
      </c>
      <c r="EB60" s="441">
        <v>7970</v>
      </c>
      <c r="EC60" s="442"/>
      <c r="ED60" s="442"/>
      <c r="EE60" s="442"/>
      <c r="EF60" s="442"/>
      <c r="EG60" s="443"/>
      <c r="EH60" s="440"/>
      <c r="EI60" s="429">
        <f t="shared" si="41"/>
        <v>7.8</v>
      </c>
      <c r="EJ60" s="447"/>
      <c r="EK60" s="448">
        <f t="shared" si="42"/>
        <v>103</v>
      </c>
      <c r="EL60" s="417">
        <f t="shared" si="43"/>
        <v>7970</v>
      </c>
      <c r="EM60" s="431"/>
      <c r="EN60" s="431"/>
      <c r="EO60" s="431"/>
      <c r="EP60" s="431"/>
      <c r="EQ60" s="430"/>
      <c r="ER60" s="448"/>
      <c r="ES60" s="449">
        <f t="shared" si="22"/>
        <v>50.774112895470722</v>
      </c>
      <c r="ET60" s="450">
        <f t="shared" si="23"/>
        <v>0.41596</v>
      </c>
      <c r="EU60" s="451">
        <f t="shared" si="26"/>
        <v>9.7845136363636356E-2</v>
      </c>
      <c r="EV60" s="450">
        <f t="shared" si="27"/>
        <v>0.18119469696969695</v>
      </c>
      <c r="EW60" s="450"/>
      <c r="EX60" s="431"/>
      <c r="EY60" s="450"/>
      <c r="EZ60" s="431"/>
      <c r="FA60" s="450">
        <f t="shared" si="44"/>
        <v>0.50241545893719808</v>
      </c>
      <c r="FB60" s="431">
        <f t="shared" si="45"/>
        <v>104</v>
      </c>
      <c r="FC60" s="452"/>
      <c r="FD60" s="431"/>
      <c r="FE60" s="452"/>
      <c r="FF60" s="430"/>
      <c r="FG60" s="405">
        <v>16800</v>
      </c>
      <c r="FH60" s="443"/>
      <c r="FI60" s="453"/>
      <c r="FJ60" s="454"/>
      <c r="FK60" s="455">
        <f t="shared" si="28"/>
        <v>3.4618713337820943</v>
      </c>
      <c r="FL60" s="405"/>
      <c r="FM60" s="455"/>
      <c r="FN60" s="405"/>
      <c r="FO60" s="456"/>
      <c r="FP60" s="449"/>
      <c r="FQ60" s="457"/>
      <c r="FR60" s="458"/>
      <c r="FS60" s="459">
        <v>7.75</v>
      </c>
      <c r="FT60" s="460"/>
      <c r="FU60" s="440">
        <v>112</v>
      </c>
      <c r="FV60" s="405"/>
      <c r="FW60" s="459"/>
      <c r="FX60" s="405"/>
      <c r="FY60" s="409"/>
      <c r="FZ60" s="409"/>
      <c r="GA60" s="429"/>
      <c r="GB60" s="482"/>
      <c r="GC60" s="483"/>
      <c r="GD60" s="450"/>
      <c r="GE60" s="527">
        <f>CX60+EA60-FU60</f>
        <v>-9</v>
      </c>
      <c r="GF60" s="461">
        <f t="shared" si="29"/>
        <v>4.7312241561688619</v>
      </c>
      <c r="GG60" s="405"/>
      <c r="GH60" s="450"/>
      <c r="GI60" s="405"/>
      <c r="GJ60" s="462"/>
      <c r="GK60" s="463"/>
      <c r="GL60" s="464"/>
      <c r="GM60" s="439"/>
      <c r="GN60" s="405"/>
      <c r="GO60" s="482"/>
      <c r="GP60" s="450"/>
      <c r="GQ60" s="439"/>
      <c r="GR60" s="461">
        <f t="shared" si="30"/>
        <v>4.9620155784210027</v>
      </c>
      <c r="GS60" s="406"/>
      <c r="GT60" s="406"/>
      <c r="GU60" s="482"/>
      <c r="GV60" s="450"/>
      <c r="GW60" s="482"/>
      <c r="GX60" s="450"/>
      <c r="GY60" s="462"/>
      <c r="GZ60" s="405">
        <v>21813</v>
      </c>
      <c r="HA60" s="438">
        <v>8.4</v>
      </c>
      <c r="HB60" s="451"/>
      <c r="HC60" s="439"/>
      <c r="HD60" s="443">
        <v>88</v>
      </c>
      <c r="HE60" s="463"/>
      <c r="HF60" s="463"/>
      <c r="HG60" s="443"/>
      <c r="HH60" s="408"/>
      <c r="HI60" s="465">
        <v>7610</v>
      </c>
      <c r="HJ60" s="406"/>
      <c r="HK60" s="406"/>
      <c r="HL60" s="442"/>
      <c r="HM60" s="465"/>
      <c r="HN60" s="466"/>
      <c r="HO60" s="407"/>
      <c r="HP60" s="467"/>
      <c r="HQ60" s="518"/>
      <c r="HR60" s="519"/>
      <c r="HS60" s="520"/>
      <c r="HT60" s="521"/>
      <c r="HU60" s="522">
        <f t="shared" si="31"/>
        <v>83.661890566400615</v>
      </c>
      <c r="HV60" s="513"/>
      <c r="HW60" s="513">
        <f t="shared" si="46"/>
        <v>0.5748792270531401</v>
      </c>
      <c r="HX60" s="513"/>
      <c r="HY60" s="471"/>
    </row>
    <row r="61" spans="1:233" x14ac:dyDescent="0.15">
      <c r="A61" s="400">
        <v>43543</v>
      </c>
      <c r="B61" s="401">
        <v>29557</v>
      </c>
      <c r="C61" s="402">
        <f t="shared" si="32"/>
        <v>0.59114</v>
      </c>
      <c r="D61" s="403">
        <v>8.1300000000000008</v>
      </c>
      <c r="E61" s="404"/>
      <c r="F61" s="405">
        <v>317</v>
      </c>
      <c r="G61" s="406">
        <f t="shared" si="34"/>
        <v>9369.5689999999995</v>
      </c>
      <c r="H61" s="402">
        <f t="shared" si="35"/>
        <v>0.37478275999999999</v>
      </c>
      <c r="I61" s="405">
        <v>15340</v>
      </c>
      <c r="J61" s="406">
        <f t="shared" si="36"/>
        <v>10277.800000000001</v>
      </c>
      <c r="K61" s="407"/>
      <c r="L61" s="407">
        <v>9.6</v>
      </c>
      <c r="M61" s="407"/>
      <c r="N61" s="408">
        <v>51</v>
      </c>
      <c r="O61" s="408">
        <v>16</v>
      </c>
      <c r="P61" s="409"/>
      <c r="Q61" s="409"/>
      <c r="R61" s="409"/>
      <c r="S61" s="409"/>
      <c r="T61" s="410"/>
      <c r="U61" s="411"/>
      <c r="V61" s="409"/>
      <c r="W61" s="409"/>
      <c r="X61" s="412"/>
      <c r="Y61" s="473"/>
      <c r="Z61" s="474"/>
      <c r="AA61" s="475"/>
      <c r="AB61" s="476"/>
      <c r="AC61" s="476"/>
      <c r="AD61" s="474">
        <v>0.39</v>
      </c>
      <c r="AE61" s="477">
        <f t="shared" si="0"/>
        <v>5.4166666666666669E-2</v>
      </c>
      <c r="AF61" s="478"/>
      <c r="AG61" s="477"/>
      <c r="AH61" s="478"/>
      <c r="AI61" s="478"/>
      <c r="AJ61" s="473"/>
      <c r="AK61" s="477"/>
      <c r="AL61" s="447"/>
      <c r="AM61" s="479"/>
      <c r="AN61" s="473"/>
      <c r="AO61" s="473"/>
      <c r="AP61" s="479"/>
      <c r="AQ61" s="447"/>
      <c r="AR61" s="473"/>
      <c r="AS61" s="473"/>
      <c r="AT61" s="473"/>
      <c r="AU61" s="447"/>
      <c r="AV61" s="480"/>
      <c r="AW61" s="479"/>
      <c r="AX61" s="479"/>
      <c r="AY61" s="480"/>
      <c r="AZ61" s="480"/>
      <c r="BA61" s="420">
        <f t="shared" si="24"/>
        <v>21129</v>
      </c>
      <c r="BB61" s="421">
        <f t="shared" si="14"/>
        <v>0.42258000000000001</v>
      </c>
      <c r="BC61" s="422"/>
      <c r="BD61" s="423">
        <v>7.86</v>
      </c>
      <c r="BE61" s="424"/>
      <c r="BF61" s="425">
        <v>285</v>
      </c>
      <c r="BG61" s="426">
        <v>9230</v>
      </c>
      <c r="BH61" s="420">
        <f t="shared" si="37"/>
        <v>6184.1</v>
      </c>
      <c r="BI61" s="422"/>
      <c r="BJ61" s="421"/>
      <c r="BK61" s="427"/>
      <c r="BL61" s="427"/>
      <c r="BM61" s="428"/>
      <c r="BN61" s="422"/>
      <c r="BO61" s="425"/>
      <c r="BP61" s="425"/>
      <c r="BQ61" s="423">
        <v>3.7</v>
      </c>
      <c r="BR61" s="421">
        <f t="shared" si="2"/>
        <v>0.51388888888888895</v>
      </c>
      <c r="BS61" s="409">
        <f t="shared" si="15"/>
        <v>21129</v>
      </c>
      <c r="BT61" s="429">
        <f t="shared" si="38"/>
        <v>7.86</v>
      </c>
      <c r="BU61" s="430"/>
      <c r="BV61" s="430">
        <f t="shared" si="25"/>
        <v>285</v>
      </c>
      <c r="BW61" s="430">
        <f t="shared" si="39"/>
        <v>9230</v>
      </c>
      <c r="BX61" s="430">
        <f t="shared" si="40"/>
        <v>5999.5</v>
      </c>
      <c r="BY61" s="430"/>
      <c r="BZ61" s="430"/>
      <c r="CA61" s="431"/>
      <c r="CB61" s="430"/>
      <c r="CC61" s="432"/>
      <c r="CD61" s="411"/>
      <c r="CE61" s="421">
        <f t="shared" si="16"/>
        <v>0</v>
      </c>
      <c r="CF61" s="433"/>
      <c r="CG61" s="434"/>
      <c r="CH61" s="427"/>
      <c r="CI61" s="435"/>
      <c r="CJ61" s="436"/>
      <c r="CK61" s="436"/>
      <c r="CL61" s="423"/>
      <c r="CM61" s="423"/>
      <c r="CN61" s="423"/>
      <c r="CO61" s="517"/>
      <c r="CP61" s="432"/>
      <c r="CQ61" s="437"/>
      <c r="CR61" s="437"/>
      <c r="CS61" s="481"/>
      <c r="CT61" s="433"/>
      <c r="CU61" s="422"/>
      <c r="CV61" s="438"/>
      <c r="CW61" s="439"/>
      <c r="CX61" s="440"/>
      <c r="CY61" s="441"/>
      <c r="CZ61" s="442"/>
      <c r="DA61" s="442"/>
      <c r="DB61" s="442"/>
      <c r="DC61" s="442"/>
      <c r="DD61" s="443"/>
      <c r="DE61" s="440"/>
      <c r="DF61" s="444">
        <v>21129</v>
      </c>
      <c r="DG61" s="445">
        <f t="shared" si="17"/>
        <v>21129</v>
      </c>
      <c r="DH61" s="421">
        <f t="shared" si="18"/>
        <v>0.84516000000000002</v>
      </c>
      <c r="DI61" s="446">
        <f t="shared" si="19"/>
        <v>7.6103932983103793</v>
      </c>
      <c r="DJ61" s="434">
        <v>7.7</v>
      </c>
      <c r="DK61" s="427"/>
      <c r="DL61" s="446">
        <f t="shared" si="20"/>
        <v>10.790856169246059</v>
      </c>
      <c r="DM61" s="422">
        <v>19.7</v>
      </c>
      <c r="DN61" s="422">
        <v>2.6</v>
      </c>
      <c r="DO61" s="423">
        <v>7.63</v>
      </c>
      <c r="DP61" s="423"/>
      <c r="DQ61" s="423"/>
      <c r="DR61" s="432">
        <v>1254</v>
      </c>
      <c r="DS61" s="432">
        <v>909</v>
      </c>
      <c r="DT61" s="437">
        <f>DS61/DR61</f>
        <v>0.72488038277511957</v>
      </c>
      <c r="DU61" s="437">
        <v>0.115</v>
      </c>
      <c r="DV61" s="481"/>
      <c r="DW61" s="446">
        <f t="shared" si="21"/>
        <v>3.9755785886696011</v>
      </c>
      <c r="DX61" s="434">
        <v>6.09</v>
      </c>
      <c r="DY61" s="438">
        <v>7.84</v>
      </c>
      <c r="DZ61" s="439"/>
      <c r="EA61" s="440">
        <v>104</v>
      </c>
      <c r="EB61" s="441">
        <v>7925</v>
      </c>
      <c r="EC61" s="442"/>
      <c r="ED61" s="442">
        <v>7.6</v>
      </c>
      <c r="EE61" s="442"/>
      <c r="EF61" s="442"/>
      <c r="EG61" s="443">
        <v>15</v>
      </c>
      <c r="EH61" s="440"/>
      <c r="EI61" s="429">
        <f t="shared" si="41"/>
        <v>7.839999999999999</v>
      </c>
      <c r="EJ61" s="447"/>
      <c r="EK61" s="448">
        <f t="shared" si="42"/>
        <v>104</v>
      </c>
      <c r="EL61" s="417">
        <f t="shared" si="43"/>
        <v>7925</v>
      </c>
      <c r="EM61" s="431"/>
      <c r="EN61" s="431">
        <f t="shared" ref="EN61:EN68" si="47">ED61</f>
        <v>7.6</v>
      </c>
      <c r="EO61" s="431"/>
      <c r="EP61" s="431"/>
      <c r="EQ61" s="430">
        <f t="shared" ref="EQ61:EQ68" si="48">EG61</f>
        <v>15</v>
      </c>
      <c r="ER61" s="448"/>
      <c r="ES61" s="449">
        <f t="shared" si="22"/>
        <v>49.978702257560698</v>
      </c>
      <c r="ET61" s="450">
        <f t="shared" si="23"/>
        <v>0.42258000000000001</v>
      </c>
      <c r="EU61" s="451">
        <f t="shared" si="26"/>
        <v>0.13685829545454545</v>
      </c>
      <c r="EV61" s="450">
        <f t="shared" si="27"/>
        <v>0.25344128787878784</v>
      </c>
      <c r="EW61" s="450"/>
      <c r="EX61" s="431"/>
      <c r="EY61" s="450"/>
      <c r="EZ61" s="431"/>
      <c r="FA61" s="450">
        <f t="shared" si="44"/>
        <v>0.63508771929824559</v>
      </c>
      <c r="FB61" s="431">
        <f t="shared" si="45"/>
        <v>181</v>
      </c>
      <c r="FC61" s="452"/>
      <c r="FD61" s="431"/>
      <c r="FE61" s="452"/>
      <c r="FF61" s="430"/>
      <c r="FG61" s="405">
        <v>16800</v>
      </c>
      <c r="FH61" s="443"/>
      <c r="FI61" s="453"/>
      <c r="FJ61" s="454"/>
      <c r="FK61" s="455">
        <f t="shared" si="28"/>
        <v>3.407638790288229</v>
      </c>
      <c r="FL61" s="405"/>
      <c r="FM61" s="455"/>
      <c r="FN61" s="405"/>
      <c r="FO61" s="456"/>
      <c r="FP61" s="449"/>
      <c r="FQ61" s="457"/>
      <c r="FR61" s="458"/>
      <c r="FS61" s="459"/>
      <c r="FT61" s="460"/>
      <c r="FU61" s="440"/>
      <c r="FV61" s="405"/>
      <c r="FW61" s="459"/>
      <c r="FX61" s="405"/>
      <c r="FY61" s="409"/>
      <c r="FZ61" s="409"/>
      <c r="GA61" s="429"/>
      <c r="GB61" s="482"/>
      <c r="GC61" s="483"/>
      <c r="GD61" s="450"/>
      <c r="GE61" s="448"/>
      <c r="GF61" s="461">
        <f t="shared" si="29"/>
        <v>4.6571063467272467</v>
      </c>
      <c r="GG61" s="405"/>
      <c r="GH61" s="450"/>
      <c r="GI61" s="405"/>
      <c r="GJ61" s="462"/>
      <c r="GK61" s="463"/>
      <c r="GL61" s="464"/>
      <c r="GM61" s="439"/>
      <c r="GN61" s="405"/>
      <c r="GO61" s="482"/>
      <c r="GP61" s="450"/>
      <c r="GQ61" s="439"/>
      <c r="GR61" s="461">
        <f t="shared" si="30"/>
        <v>4.8842822660797953</v>
      </c>
      <c r="GS61" s="406"/>
      <c r="GT61" s="406"/>
      <c r="GU61" s="482"/>
      <c r="GV61" s="450"/>
      <c r="GW61" s="482"/>
      <c r="GX61" s="450"/>
      <c r="GY61" s="462"/>
      <c r="GZ61" s="405">
        <v>21256</v>
      </c>
      <c r="HA61" s="438">
        <v>8.44</v>
      </c>
      <c r="HB61" s="451"/>
      <c r="HC61" s="439"/>
      <c r="HD61" s="443">
        <v>75</v>
      </c>
      <c r="HE61" s="463"/>
      <c r="HF61" s="463"/>
      <c r="HG61" s="443"/>
      <c r="HH61" s="408">
        <v>15</v>
      </c>
      <c r="HI61" s="465">
        <v>7890</v>
      </c>
      <c r="HJ61" s="406"/>
      <c r="HK61" s="406"/>
      <c r="HL61" s="442"/>
      <c r="HM61" s="465"/>
      <c r="HN61" s="466"/>
      <c r="HO61" s="407">
        <v>7.2</v>
      </c>
      <c r="HP61" s="467"/>
      <c r="HQ61" s="518"/>
      <c r="HR61" s="519"/>
      <c r="HS61" s="520"/>
      <c r="HT61" s="521">
        <v>4</v>
      </c>
      <c r="HU61" s="522">
        <f t="shared" si="31"/>
        <v>82.351270765298878</v>
      </c>
      <c r="HV61" s="513"/>
      <c r="HW61" s="513">
        <f t="shared" si="46"/>
        <v>0.73684210526315796</v>
      </c>
      <c r="HX61" s="513"/>
      <c r="HY61" s="471"/>
    </row>
    <row r="62" spans="1:233" ht="21" x14ac:dyDescent="0.15">
      <c r="A62" s="400">
        <v>43544</v>
      </c>
      <c r="B62" s="401">
        <v>7031</v>
      </c>
      <c r="C62" s="402">
        <f t="shared" si="32"/>
        <v>0.14061999999999999</v>
      </c>
      <c r="D62" s="403">
        <v>7.86</v>
      </c>
      <c r="E62" s="404"/>
      <c r="F62" s="405">
        <v>283</v>
      </c>
      <c r="G62" s="406">
        <f t="shared" si="34"/>
        <v>1989.7729999999999</v>
      </c>
      <c r="H62" s="402">
        <f t="shared" si="35"/>
        <v>7.9590919999999996E-2</v>
      </c>
      <c r="I62" s="405">
        <v>9960</v>
      </c>
      <c r="J62" s="406">
        <f t="shared" si="36"/>
        <v>6673.2000000000007</v>
      </c>
      <c r="K62" s="407"/>
      <c r="L62" s="407">
        <v>21.4</v>
      </c>
      <c r="M62" s="407">
        <v>6.8</v>
      </c>
      <c r="N62" s="408">
        <v>112</v>
      </c>
      <c r="O62" s="408">
        <v>16</v>
      </c>
      <c r="P62" s="409"/>
      <c r="Q62" s="409"/>
      <c r="R62" s="409"/>
      <c r="S62" s="409"/>
      <c r="T62" s="410"/>
      <c r="U62" s="411"/>
      <c r="V62" s="409"/>
      <c r="W62" s="409"/>
      <c r="X62" s="412"/>
      <c r="Y62" s="473"/>
      <c r="Z62" s="474"/>
      <c r="AA62" s="475"/>
      <c r="AB62" s="476"/>
      <c r="AC62" s="476"/>
      <c r="AD62" s="474">
        <v>0.4</v>
      </c>
      <c r="AE62" s="477">
        <f t="shared" si="0"/>
        <v>5.5555555555555559E-2</v>
      </c>
      <c r="AF62" s="478"/>
      <c r="AG62" s="477"/>
      <c r="AH62" s="478"/>
      <c r="AI62" s="478"/>
      <c r="AJ62" s="473"/>
      <c r="AK62" s="477"/>
      <c r="AL62" s="447"/>
      <c r="AM62" s="479"/>
      <c r="AN62" s="473"/>
      <c r="AO62" s="473"/>
      <c r="AP62" s="479"/>
      <c r="AQ62" s="447"/>
      <c r="AR62" s="473"/>
      <c r="AS62" s="473"/>
      <c r="AT62" s="473"/>
      <c r="AU62" s="447"/>
      <c r="AV62" s="480"/>
      <c r="AW62" s="479"/>
      <c r="AX62" s="479"/>
      <c r="AY62" s="480"/>
      <c r="AZ62" s="480"/>
      <c r="BA62" s="420">
        <f t="shared" si="24"/>
        <v>8760</v>
      </c>
      <c r="BB62" s="421">
        <f t="shared" si="14"/>
        <v>0.17519999999999999</v>
      </c>
      <c r="BC62" s="422"/>
      <c r="BD62" s="423">
        <v>7.96</v>
      </c>
      <c r="BE62" s="424"/>
      <c r="BF62" s="425">
        <v>271</v>
      </c>
      <c r="BG62" s="426">
        <v>10000</v>
      </c>
      <c r="BH62" s="420">
        <f t="shared" si="37"/>
        <v>6700</v>
      </c>
      <c r="BI62" s="422"/>
      <c r="BJ62" s="421"/>
      <c r="BK62" s="427"/>
      <c r="BL62" s="427">
        <v>18.399999999999999</v>
      </c>
      <c r="BM62" s="428"/>
      <c r="BN62" s="422"/>
      <c r="BO62" s="425">
        <v>100</v>
      </c>
      <c r="BP62" s="425">
        <v>8</v>
      </c>
      <c r="BQ62" s="423">
        <v>6.33</v>
      </c>
      <c r="BR62" s="421">
        <f t="shared" si="2"/>
        <v>0.87916666666666665</v>
      </c>
      <c r="BS62" s="409">
        <f t="shared" si="15"/>
        <v>8760</v>
      </c>
      <c r="BT62" s="429">
        <f t="shared" si="38"/>
        <v>7.96</v>
      </c>
      <c r="BU62" s="430"/>
      <c r="BV62" s="430">
        <f t="shared" si="25"/>
        <v>271</v>
      </c>
      <c r="BW62" s="430">
        <f t="shared" si="39"/>
        <v>10000</v>
      </c>
      <c r="BX62" s="430">
        <f t="shared" si="40"/>
        <v>6500</v>
      </c>
      <c r="BY62" s="430"/>
      <c r="BZ62" s="430">
        <f t="shared" ref="BZ62:BZ101" si="49">BL62</f>
        <v>18.399999999999999</v>
      </c>
      <c r="CA62" s="431"/>
      <c r="CB62" s="430">
        <f t="shared" ref="CB62:CB101" si="50">BO62</f>
        <v>100</v>
      </c>
      <c r="CC62" s="432"/>
      <c r="CD62" s="411"/>
      <c r="CE62" s="421">
        <f t="shared" si="16"/>
        <v>0</v>
      </c>
      <c r="CF62" s="433"/>
      <c r="CG62" s="434"/>
      <c r="CH62" s="427"/>
      <c r="CI62" s="435"/>
      <c r="CJ62" s="436"/>
      <c r="CK62" s="436"/>
      <c r="CL62" s="423"/>
      <c r="CM62" s="423"/>
      <c r="CN62" s="423"/>
      <c r="CO62" s="517"/>
      <c r="CP62" s="432"/>
      <c r="CQ62" s="437"/>
      <c r="CR62" s="437"/>
      <c r="CS62" s="481"/>
      <c r="CT62" s="433"/>
      <c r="CU62" s="422"/>
      <c r="CV62" s="438"/>
      <c r="CW62" s="439"/>
      <c r="CX62" s="440"/>
      <c r="CY62" s="441"/>
      <c r="CZ62" s="442"/>
      <c r="DA62" s="442"/>
      <c r="DB62" s="442"/>
      <c r="DC62" s="442"/>
      <c r="DD62" s="443"/>
      <c r="DE62" s="440"/>
      <c r="DF62" s="444">
        <v>8760</v>
      </c>
      <c r="DG62" s="445">
        <f t="shared" si="17"/>
        <v>8760</v>
      </c>
      <c r="DH62" s="421">
        <f t="shared" si="18"/>
        <v>0.35039999999999999</v>
      </c>
      <c r="DI62" s="446">
        <f t="shared" si="19"/>
        <v>18.356164383561644</v>
      </c>
      <c r="DJ62" s="434">
        <v>7.73</v>
      </c>
      <c r="DK62" s="427"/>
      <c r="DL62" s="446">
        <f t="shared" si="20"/>
        <v>26.027397260273972</v>
      </c>
      <c r="DM62" s="422">
        <v>21</v>
      </c>
      <c r="DN62" s="422">
        <v>4.5999999999999996</v>
      </c>
      <c r="DO62" s="423">
        <v>7.71</v>
      </c>
      <c r="DP62" s="423"/>
      <c r="DQ62" s="423"/>
      <c r="DR62" s="517"/>
      <c r="DS62" s="432"/>
      <c r="DT62" s="437"/>
      <c r="DU62" s="437">
        <v>0.13</v>
      </c>
      <c r="DV62" s="481"/>
      <c r="DW62" s="446">
        <f t="shared" si="21"/>
        <v>9.589041095890412</v>
      </c>
      <c r="DX62" s="434">
        <v>7.01</v>
      </c>
      <c r="DY62" s="438">
        <v>7.92</v>
      </c>
      <c r="DZ62" s="439"/>
      <c r="EA62" s="440">
        <v>124</v>
      </c>
      <c r="EB62" s="441">
        <v>8320</v>
      </c>
      <c r="EC62" s="442"/>
      <c r="ED62" s="442">
        <v>8.3000000000000007</v>
      </c>
      <c r="EE62" s="442"/>
      <c r="EF62" s="442"/>
      <c r="EG62" s="443">
        <v>14</v>
      </c>
      <c r="EH62" s="440"/>
      <c r="EI62" s="429">
        <f t="shared" si="41"/>
        <v>7.92</v>
      </c>
      <c r="EJ62" s="447"/>
      <c r="EK62" s="448">
        <f t="shared" si="42"/>
        <v>124</v>
      </c>
      <c r="EL62" s="417">
        <f t="shared" si="43"/>
        <v>8320</v>
      </c>
      <c r="EM62" s="431"/>
      <c r="EN62" s="431">
        <f t="shared" si="47"/>
        <v>8.3000000000000007</v>
      </c>
      <c r="EO62" s="431"/>
      <c r="EP62" s="431"/>
      <c r="EQ62" s="430">
        <f t="shared" si="48"/>
        <v>14</v>
      </c>
      <c r="ER62" s="448"/>
      <c r="ES62" s="449">
        <f t="shared" si="22"/>
        <v>120.54794520547945</v>
      </c>
      <c r="ET62" s="450">
        <f t="shared" si="23"/>
        <v>0.17519999999999999</v>
      </c>
      <c r="EU62" s="451">
        <f t="shared" si="26"/>
        <v>5.3953636363636363E-2</v>
      </c>
      <c r="EV62" s="450">
        <f t="shared" si="27"/>
        <v>9.9914141414141414E-2</v>
      </c>
      <c r="EW62" s="482"/>
      <c r="EX62" s="483"/>
      <c r="EY62" s="482"/>
      <c r="EZ62" s="483"/>
      <c r="FA62" s="450">
        <f t="shared" si="44"/>
        <v>0.54243542435424352</v>
      </c>
      <c r="FB62" s="431">
        <f t="shared" si="45"/>
        <v>147</v>
      </c>
      <c r="FC62" s="452"/>
      <c r="FD62" s="431"/>
      <c r="FE62" s="452">
        <f t="shared" ref="FE62:FE101" si="51">1-EQ62/CB62</f>
        <v>0.86</v>
      </c>
      <c r="FF62" s="430">
        <f t="shared" ref="FF62:FF101" si="52">CB62-EQ62</f>
        <v>86</v>
      </c>
      <c r="FG62" s="405">
        <v>16800</v>
      </c>
      <c r="FH62" s="443"/>
      <c r="FI62" s="453"/>
      <c r="FJ62" s="454"/>
      <c r="FK62" s="455">
        <f t="shared" si="28"/>
        <v>8.2191780821917799</v>
      </c>
      <c r="FL62" s="405"/>
      <c r="FM62" s="455"/>
      <c r="FN62" s="405"/>
      <c r="FO62" s="456"/>
      <c r="FP62" s="449"/>
      <c r="FQ62" s="457"/>
      <c r="FR62" s="458"/>
      <c r="FS62" s="459"/>
      <c r="FT62" s="460"/>
      <c r="FU62" s="440"/>
      <c r="FV62" s="405"/>
      <c r="FW62" s="459"/>
      <c r="FX62" s="405"/>
      <c r="FY62" s="409"/>
      <c r="FZ62" s="409"/>
      <c r="GA62" s="429"/>
      <c r="GB62" s="482"/>
      <c r="GC62" s="483"/>
      <c r="GD62" s="450"/>
      <c r="GE62" s="448"/>
      <c r="GF62" s="461">
        <f t="shared" si="29"/>
        <v>11.232876712328768</v>
      </c>
      <c r="GG62" s="405"/>
      <c r="GH62" s="450"/>
      <c r="GI62" s="405"/>
      <c r="GJ62" s="462"/>
      <c r="GK62" s="463"/>
      <c r="GL62" s="464"/>
      <c r="GM62" s="439"/>
      <c r="GN62" s="405"/>
      <c r="GO62" s="482"/>
      <c r="GP62" s="450"/>
      <c r="GQ62" s="439"/>
      <c r="GR62" s="461">
        <f t="shared" si="30"/>
        <v>11.780821917808218</v>
      </c>
      <c r="GS62" s="406"/>
      <c r="GT62" s="406"/>
      <c r="GU62" s="482"/>
      <c r="GV62" s="450"/>
      <c r="GW62" s="482"/>
      <c r="GX62" s="450"/>
      <c r="GY62" s="462"/>
      <c r="GZ62" s="405">
        <v>7283</v>
      </c>
      <c r="HA62" s="438">
        <v>8.4600000000000009</v>
      </c>
      <c r="HB62" s="451"/>
      <c r="HC62" s="439"/>
      <c r="HD62" s="443">
        <v>125</v>
      </c>
      <c r="HE62" s="463"/>
      <c r="HF62" s="463"/>
      <c r="HG62" s="443"/>
      <c r="HH62" s="408">
        <v>14</v>
      </c>
      <c r="HI62" s="465">
        <v>8110</v>
      </c>
      <c r="HJ62" s="406"/>
      <c r="HK62" s="406"/>
      <c r="HL62" s="442"/>
      <c r="HM62" s="465"/>
      <c r="HN62" s="466"/>
      <c r="HO62" s="407">
        <v>8.1</v>
      </c>
      <c r="HP62" s="467"/>
      <c r="HQ62" s="518"/>
      <c r="HR62" s="519"/>
      <c r="HS62" s="520"/>
      <c r="HT62" s="521">
        <v>8</v>
      </c>
      <c r="HU62" s="522">
        <f t="shared" si="31"/>
        <v>198.63013698630135</v>
      </c>
      <c r="HV62" s="513"/>
      <c r="HW62" s="513">
        <f t="shared" si="46"/>
        <v>0.53874538745387457</v>
      </c>
      <c r="HX62" s="513"/>
      <c r="HY62" s="471" t="s">
        <v>170</v>
      </c>
    </row>
    <row r="63" spans="1:233" x14ac:dyDescent="0.15">
      <c r="A63" s="400">
        <v>43545</v>
      </c>
      <c r="B63" s="401">
        <v>22730</v>
      </c>
      <c r="C63" s="402">
        <f t="shared" si="32"/>
        <v>0.4546</v>
      </c>
      <c r="D63" s="403">
        <v>7.81</v>
      </c>
      <c r="E63" s="404"/>
      <c r="F63" s="405">
        <v>270</v>
      </c>
      <c r="G63" s="406">
        <f t="shared" si="34"/>
        <v>6137.1</v>
      </c>
      <c r="H63" s="402">
        <f t="shared" si="35"/>
        <v>0.24548400000000001</v>
      </c>
      <c r="I63" s="405">
        <v>8180</v>
      </c>
      <c r="J63" s="406">
        <f t="shared" si="36"/>
        <v>5480.6</v>
      </c>
      <c r="K63" s="407"/>
      <c r="L63" s="407">
        <v>23.2</v>
      </c>
      <c r="M63" s="407"/>
      <c r="N63" s="408">
        <v>217</v>
      </c>
      <c r="O63" s="408"/>
      <c r="P63" s="409"/>
      <c r="Q63" s="409"/>
      <c r="R63" s="409"/>
      <c r="S63" s="409"/>
      <c r="T63" s="410"/>
      <c r="U63" s="411"/>
      <c r="V63" s="409"/>
      <c r="W63" s="409"/>
      <c r="X63" s="412"/>
      <c r="Y63" s="473"/>
      <c r="Z63" s="474"/>
      <c r="AA63" s="475"/>
      <c r="AB63" s="476"/>
      <c r="AC63" s="476"/>
      <c r="AD63" s="474">
        <v>0.44</v>
      </c>
      <c r="AE63" s="477">
        <f t="shared" si="0"/>
        <v>6.1111111111111109E-2</v>
      </c>
      <c r="AF63" s="478"/>
      <c r="AG63" s="477"/>
      <c r="AH63" s="478"/>
      <c r="AI63" s="478"/>
      <c r="AJ63" s="473"/>
      <c r="AK63" s="477"/>
      <c r="AL63" s="447"/>
      <c r="AM63" s="479"/>
      <c r="AN63" s="473"/>
      <c r="AO63" s="473"/>
      <c r="AP63" s="479"/>
      <c r="AQ63" s="447"/>
      <c r="AR63" s="473"/>
      <c r="AS63" s="473"/>
      <c r="AT63" s="473"/>
      <c r="AU63" s="447"/>
      <c r="AV63" s="480"/>
      <c r="AW63" s="479"/>
      <c r="AX63" s="479"/>
      <c r="AY63" s="480"/>
      <c r="AZ63" s="480"/>
      <c r="BA63" s="420">
        <f t="shared" si="24"/>
        <v>20396</v>
      </c>
      <c r="BB63" s="421">
        <f t="shared" si="14"/>
        <v>0.40792</v>
      </c>
      <c r="BC63" s="422"/>
      <c r="BD63" s="423">
        <v>8.01</v>
      </c>
      <c r="BE63" s="424"/>
      <c r="BF63" s="425">
        <v>234</v>
      </c>
      <c r="BG63" s="426">
        <v>9280</v>
      </c>
      <c r="BH63" s="420">
        <f t="shared" si="37"/>
        <v>6217.6</v>
      </c>
      <c r="BI63" s="422"/>
      <c r="BJ63" s="421"/>
      <c r="BK63" s="427"/>
      <c r="BL63" s="427">
        <v>18.7</v>
      </c>
      <c r="BM63" s="428"/>
      <c r="BN63" s="422">
        <v>7.1</v>
      </c>
      <c r="BO63" s="425">
        <v>86</v>
      </c>
      <c r="BP63" s="425"/>
      <c r="BQ63" s="423">
        <v>5.58</v>
      </c>
      <c r="BR63" s="421">
        <f t="shared" si="2"/>
        <v>0.77500000000000002</v>
      </c>
      <c r="BS63" s="409">
        <f t="shared" si="15"/>
        <v>20396</v>
      </c>
      <c r="BT63" s="429">
        <f t="shared" si="38"/>
        <v>8.01</v>
      </c>
      <c r="BU63" s="430"/>
      <c r="BV63" s="430">
        <f t="shared" si="25"/>
        <v>234</v>
      </c>
      <c r="BW63" s="430">
        <f t="shared" si="39"/>
        <v>9280</v>
      </c>
      <c r="BX63" s="430">
        <f t="shared" si="40"/>
        <v>6032</v>
      </c>
      <c r="BY63" s="430"/>
      <c r="BZ63" s="430">
        <f t="shared" si="49"/>
        <v>18.7</v>
      </c>
      <c r="CA63" s="431">
        <f>BN63</f>
        <v>7.1</v>
      </c>
      <c r="CB63" s="430">
        <f t="shared" si="50"/>
        <v>86</v>
      </c>
      <c r="CC63" s="432"/>
      <c r="CD63" s="411"/>
      <c r="CE63" s="421">
        <f t="shared" si="16"/>
        <v>0</v>
      </c>
      <c r="CF63" s="433"/>
      <c r="CG63" s="434"/>
      <c r="CH63" s="427"/>
      <c r="CI63" s="435"/>
      <c r="CJ63" s="436"/>
      <c r="CK63" s="436"/>
      <c r="CL63" s="423"/>
      <c r="CM63" s="423"/>
      <c r="CN63" s="423"/>
      <c r="CO63" s="517"/>
      <c r="CP63" s="432"/>
      <c r="CQ63" s="437"/>
      <c r="CR63" s="437"/>
      <c r="CS63" s="481"/>
      <c r="CT63" s="433"/>
      <c r="CU63" s="422"/>
      <c r="CV63" s="438"/>
      <c r="CW63" s="439"/>
      <c r="CX63" s="440"/>
      <c r="CY63" s="441"/>
      <c r="CZ63" s="442"/>
      <c r="DA63" s="442"/>
      <c r="DB63" s="442"/>
      <c r="DC63" s="442"/>
      <c r="DD63" s="443"/>
      <c r="DE63" s="440"/>
      <c r="DF63" s="444">
        <v>20396</v>
      </c>
      <c r="DG63" s="445">
        <f t="shared" si="17"/>
        <v>20396</v>
      </c>
      <c r="DH63" s="421">
        <f t="shared" si="18"/>
        <v>0.81584000000000001</v>
      </c>
      <c r="DI63" s="446">
        <f t="shared" si="19"/>
        <v>7.8838988036869981</v>
      </c>
      <c r="DJ63" s="434">
        <v>7.71</v>
      </c>
      <c r="DK63" s="427"/>
      <c r="DL63" s="446">
        <f t="shared" si="20"/>
        <v>11.178662482839773</v>
      </c>
      <c r="DM63" s="422">
        <v>19.8</v>
      </c>
      <c r="DN63" s="422">
        <v>5.3</v>
      </c>
      <c r="DO63" s="423">
        <v>7.73</v>
      </c>
      <c r="DP63" s="423"/>
      <c r="DQ63" s="423"/>
      <c r="DR63" s="517"/>
      <c r="DS63" s="432"/>
      <c r="DT63" s="437"/>
      <c r="DU63" s="437">
        <v>0.14000000000000001</v>
      </c>
      <c r="DV63" s="481"/>
      <c r="DW63" s="446">
        <f t="shared" si="21"/>
        <v>4.1184545989409695</v>
      </c>
      <c r="DX63" s="434">
        <v>6.36</v>
      </c>
      <c r="DY63" s="438">
        <v>7.93</v>
      </c>
      <c r="DZ63" s="439"/>
      <c r="EA63" s="440">
        <v>139</v>
      </c>
      <c r="EB63" s="441">
        <v>8260</v>
      </c>
      <c r="EC63" s="442"/>
      <c r="ED63" s="442">
        <v>5.5</v>
      </c>
      <c r="EE63" s="442"/>
      <c r="EF63" s="442">
        <v>5.6</v>
      </c>
      <c r="EG63" s="443">
        <v>8</v>
      </c>
      <c r="EH63" s="440"/>
      <c r="EI63" s="429">
        <f t="shared" si="41"/>
        <v>7.93</v>
      </c>
      <c r="EJ63" s="447"/>
      <c r="EK63" s="448">
        <f t="shared" si="42"/>
        <v>139</v>
      </c>
      <c r="EL63" s="417">
        <f t="shared" si="43"/>
        <v>8260</v>
      </c>
      <c r="EM63" s="431"/>
      <c r="EN63" s="431">
        <f t="shared" si="47"/>
        <v>5.5</v>
      </c>
      <c r="EO63" s="431"/>
      <c r="EP63" s="431">
        <f>EF63</f>
        <v>5.6</v>
      </c>
      <c r="EQ63" s="430">
        <f t="shared" si="48"/>
        <v>8</v>
      </c>
      <c r="ER63" s="448"/>
      <c r="ES63" s="449">
        <f t="shared" si="22"/>
        <v>51.774857815257896</v>
      </c>
      <c r="ET63" s="450">
        <f t="shared" si="23"/>
        <v>0.40792</v>
      </c>
      <c r="EU63" s="451">
        <f t="shared" si="26"/>
        <v>0.10846963636363637</v>
      </c>
      <c r="EV63" s="450">
        <f t="shared" si="27"/>
        <v>0.20086969696969695</v>
      </c>
      <c r="EW63" s="482"/>
      <c r="EX63" s="483"/>
      <c r="EY63" s="482"/>
      <c r="EZ63" s="483"/>
      <c r="FA63" s="450">
        <f t="shared" si="44"/>
        <v>0.40598290598290598</v>
      </c>
      <c r="FB63" s="431">
        <f t="shared" si="45"/>
        <v>95</v>
      </c>
      <c r="FC63" s="452">
        <f>1-EP63/CA63</f>
        <v>0.21126760563380287</v>
      </c>
      <c r="FD63" s="431">
        <f>CA63-EP63</f>
        <v>1.5</v>
      </c>
      <c r="FE63" s="452">
        <f t="shared" si="51"/>
        <v>0.90697674418604657</v>
      </c>
      <c r="FF63" s="430">
        <f t="shared" si="52"/>
        <v>78</v>
      </c>
      <c r="FG63" s="405">
        <v>16800</v>
      </c>
      <c r="FH63" s="443"/>
      <c r="FI63" s="453"/>
      <c r="FJ63" s="454"/>
      <c r="FK63" s="455">
        <f t="shared" si="28"/>
        <v>3.5301039419494016</v>
      </c>
      <c r="FL63" s="405"/>
      <c r="FM63" s="455"/>
      <c r="FN63" s="405"/>
      <c r="FO63" s="456"/>
      <c r="FP63" s="449"/>
      <c r="FQ63" s="457"/>
      <c r="FR63" s="458"/>
      <c r="FS63" s="459"/>
      <c r="FT63" s="460"/>
      <c r="FU63" s="440"/>
      <c r="FV63" s="405"/>
      <c r="FW63" s="459"/>
      <c r="FX63" s="405"/>
      <c r="FY63" s="409"/>
      <c r="FZ63" s="409"/>
      <c r="GA63" s="429"/>
      <c r="GB63" s="482"/>
      <c r="GC63" s="483"/>
      <c r="GD63" s="450"/>
      <c r="GE63" s="448"/>
      <c r="GF63" s="461">
        <f t="shared" si="29"/>
        <v>4.8244753873308497</v>
      </c>
      <c r="GG63" s="405"/>
      <c r="GH63" s="450"/>
      <c r="GI63" s="405"/>
      <c r="GJ63" s="462"/>
      <c r="GK63" s="463"/>
      <c r="GL63" s="464"/>
      <c r="GM63" s="439"/>
      <c r="GN63" s="405"/>
      <c r="GO63" s="482"/>
      <c r="GP63" s="450"/>
      <c r="GQ63" s="439"/>
      <c r="GR63" s="461">
        <f t="shared" si="30"/>
        <v>5.0598156501274758</v>
      </c>
      <c r="GS63" s="406"/>
      <c r="GT63" s="406"/>
      <c r="GU63" s="482"/>
      <c r="GV63" s="450"/>
      <c r="GW63" s="482"/>
      <c r="GX63" s="450"/>
      <c r="GY63" s="462"/>
      <c r="GZ63" s="405">
        <v>19397</v>
      </c>
      <c r="HA63" s="438">
        <v>8.5</v>
      </c>
      <c r="HB63" s="451"/>
      <c r="HC63" s="439"/>
      <c r="HD63" s="443">
        <v>133</v>
      </c>
      <c r="HE63" s="463"/>
      <c r="HF63" s="463"/>
      <c r="HG63" s="443"/>
      <c r="HH63" s="408">
        <v>18</v>
      </c>
      <c r="HI63" s="465">
        <v>7870</v>
      </c>
      <c r="HJ63" s="406"/>
      <c r="HK63" s="406"/>
      <c r="HL63" s="442"/>
      <c r="HM63" s="465"/>
      <c r="HN63" s="466"/>
      <c r="HO63" s="407">
        <v>8.1999999999999993</v>
      </c>
      <c r="HP63" s="467"/>
      <c r="HQ63" s="518"/>
      <c r="HR63" s="519">
        <v>4.7</v>
      </c>
      <c r="HS63" s="520"/>
      <c r="HT63" s="521"/>
      <c r="HU63" s="522">
        <f t="shared" si="31"/>
        <v>85.31084526377721</v>
      </c>
      <c r="HV63" s="513"/>
      <c r="HW63" s="513">
        <f t="shared" si="46"/>
        <v>0.43162393162393164</v>
      </c>
      <c r="HX63" s="513"/>
      <c r="HY63" s="471"/>
    </row>
    <row r="64" spans="1:233" x14ac:dyDescent="0.15">
      <c r="A64" s="400">
        <v>43546</v>
      </c>
      <c r="B64" s="401">
        <v>19012</v>
      </c>
      <c r="C64" s="402">
        <f t="shared" si="32"/>
        <v>0.38024000000000002</v>
      </c>
      <c r="D64" s="403">
        <v>7.9</v>
      </c>
      <c r="E64" s="404"/>
      <c r="F64" s="405">
        <v>214</v>
      </c>
      <c r="G64" s="406">
        <f t="shared" si="34"/>
        <v>4068.5680000000002</v>
      </c>
      <c r="H64" s="402">
        <f t="shared" si="35"/>
        <v>0.16274272000000001</v>
      </c>
      <c r="I64" s="405">
        <v>7695</v>
      </c>
      <c r="J64" s="406">
        <f t="shared" si="36"/>
        <v>5155.6500000000005</v>
      </c>
      <c r="K64" s="407"/>
      <c r="L64" s="407">
        <v>20.100000000000001</v>
      </c>
      <c r="M64" s="407"/>
      <c r="N64" s="408">
        <v>103</v>
      </c>
      <c r="O64" s="408">
        <v>16</v>
      </c>
      <c r="P64" s="409"/>
      <c r="Q64" s="409"/>
      <c r="R64" s="409"/>
      <c r="S64" s="409"/>
      <c r="T64" s="410"/>
      <c r="U64" s="411"/>
      <c r="V64" s="409"/>
      <c r="W64" s="409"/>
      <c r="X64" s="412"/>
      <c r="Y64" s="473"/>
      <c r="Z64" s="474"/>
      <c r="AA64" s="475"/>
      <c r="AB64" s="476"/>
      <c r="AC64" s="476"/>
      <c r="AD64" s="474">
        <v>0.43</v>
      </c>
      <c r="AE64" s="477">
        <f t="shared" si="0"/>
        <v>5.9722222222222218E-2</v>
      </c>
      <c r="AF64" s="478"/>
      <c r="AG64" s="477"/>
      <c r="AH64" s="478"/>
      <c r="AI64" s="478"/>
      <c r="AJ64" s="473"/>
      <c r="AK64" s="477"/>
      <c r="AL64" s="447"/>
      <c r="AM64" s="479"/>
      <c r="AN64" s="473"/>
      <c r="AO64" s="473"/>
      <c r="AP64" s="479"/>
      <c r="AQ64" s="447"/>
      <c r="AR64" s="473"/>
      <c r="AS64" s="473"/>
      <c r="AT64" s="473"/>
      <c r="AU64" s="447"/>
      <c r="AV64" s="480"/>
      <c r="AW64" s="479"/>
      <c r="AX64" s="479"/>
      <c r="AY64" s="480"/>
      <c r="AZ64" s="480"/>
      <c r="BA64" s="420">
        <f t="shared" si="24"/>
        <v>19499</v>
      </c>
      <c r="BB64" s="421">
        <f t="shared" si="14"/>
        <v>0.38997999999999999</v>
      </c>
      <c r="BC64" s="422"/>
      <c r="BD64" s="423">
        <v>7.81</v>
      </c>
      <c r="BE64" s="424"/>
      <c r="BF64" s="425">
        <v>226</v>
      </c>
      <c r="BG64" s="426">
        <v>8920</v>
      </c>
      <c r="BH64" s="420">
        <f t="shared" si="37"/>
        <v>5976.4000000000005</v>
      </c>
      <c r="BI64" s="422"/>
      <c r="BJ64" s="421"/>
      <c r="BK64" s="427"/>
      <c r="BL64" s="427">
        <v>20.5</v>
      </c>
      <c r="BM64" s="428"/>
      <c r="BN64" s="422">
        <v>7.1</v>
      </c>
      <c r="BO64" s="425">
        <v>93</v>
      </c>
      <c r="BP64" s="425">
        <v>16</v>
      </c>
      <c r="BQ64" s="423">
        <v>4.5</v>
      </c>
      <c r="BR64" s="421">
        <f t="shared" si="2"/>
        <v>0.625</v>
      </c>
      <c r="BS64" s="409">
        <f t="shared" si="15"/>
        <v>19499</v>
      </c>
      <c r="BT64" s="429">
        <f t="shared" si="38"/>
        <v>7.81</v>
      </c>
      <c r="BU64" s="430"/>
      <c r="BV64" s="430">
        <f t="shared" si="25"/>
        <v>226</v>
      </c>
      <c r="BW64" s="430">
        <f t="shared" si="39"/>
        <v>8920</v>
      </c>
      <c r="BX64" s="430">
        <f t="shared" si="40"/>
        <v>5798</v>
      </c>
      <c r="BY64" s="430"/>
      <c r="BZ64" s="430">
        <f t="shared" si="49"/>
        <v>20.5</v>
      </c>
      <c r="CA64" s="431">
        <f>BN64</f>
        <v>7.1</v>
      </c>
      <c r="CB64" s="430">
        <f t="shared" si="50"/>
        <v>93</v>
      </c>
      <c r="CC64" s="432"/>
      <c r="CD64" s="411"/>
      <c r="CE64" s="421">
        <f t="shared" si="16"/>
        <v>0</v>
      </c>
      <c r="CF64" s="433"/>
      <c r="CG64" s="434"/>
      <c r="CH64" s="427"/>
      <c r="CI64" s="435"/>
      <c r="CJ64" s="436"/>
      <c r="CK64" s="436"/>
      <c r="CL64" s="423"/>
      <c r="CM64" s="423"/>
      <c r="CN64" s="423"/>
      <c r="CO64" s="432"/>
      <c r="CP64" s="432"/>
      <c r="CQ64" s="437"/>
      <c r="CR64" s="437"/>
      <c r="CS64" s="481"/>
      <c r="CT64" s="433"/>
      <c r="CU64" s="434"/>
      <c r="CV64" s="438"/>
      <c r="CW64" s="439"/>
      <c r="CX64" s="440"/>
      <c r="CY64" s="441"/>
      <c r="CZ64" s="442"/>
      <c r="DA64" s="442"/>
      <c r="DB64" s="442"/>
      <c r="DC64" s="442"/>
      <c r="DD64" s="443"/>
      <c r="DE64" s="440"/>
      <c r="DF64" s="444">
        <v>19499</v>
      </c>
      <c r="DG64" s="445">
        <f t="shared" si="17"/>
        <v>19499</v>
      </c>
      <c r="DH64" s="421">
        <f t="shared" si="18"/>
        <v>0.77995999999999999</v>
      </c>
      <c r="DI64" s="446">
        <f t="shared" si="19"/>
        <v>8.2465767475255145</v>
      </c>
      <c r="DJ64" s="434">
        <v>7.63</v>
      </c>
      <c r="DK64" s="427"/>
      <c r="DL64" s="446">
        <f t="shared" si="20"/>
        <v>11.692907328580953</v>
      </c>
      <c r="DM64" s="422">
        <v>19.600000000000001</v>
      </c>
      <c r="DN64" s="422">
        <v>2.6</v>
      </c>
      <c r="DO64" s="423">
        <v>7.67</v>
      </c>
      <c r="DP64" s="423"/>
      <c r="DQ64" s="423"/>
      <c r="DR64" s="432"/>
      <c r="DS64" s="432"/>
      <c r="DT64" s="437"/>
      <c r="DU64" s="437">
        <v>0.15</v>
      </c>
      <c r="DV64" s="481"/>
      <c r="DW64" s="446">
        <f t="shared" si="21"/>
        <v>4.3079132263192985</v>
      </c>
      <c r="DX64" s="434">
        <v>5.99</v>
      </c>
      <c r="DY64" s="438">
        <v>7.87</v>
      </c>
      <c r="DZ64" s="439"/>
      <c r="EA64" s="440">
        <v>127</v>
      </c>
      <c r="EB64" s="441">
        <v>9200</v>
      </c>
      <c r="EC64" s="442"/>
      <c r="ED64" s="442">
        <v>3.9</v>
      </c>
      <c r="EE64" s="442"/>
      <c r="EF64" s="442">
        <v>5.7</v>
      </c>
      <c r="EG64" s="443">
        <v>13</v>
      </c>
      <c r="EH64" s="440"/>
      <c r="EI64" s="429">
        <f t="shared" si="41"/>
        <v>7.87</v>
      </c>
      <c r="EJ64" s="447"/>
      <c r="EK64" s="448">
        <f t="shared" si="42"/>
        <v>127</v>
      </c>
      <c r="EL64" s="417">
        <f t="shared" si="43"/>
        <v>9200</v>
      </c>
      <c r="EM64" s="431"/>
      <c r="EN64" s="431">
        <f t="shared" si="47"/>
        <v>3.9</v>
      </c>
      <c r="EO64" s="431"/>
      <c r="EP64" s="431">
        <f>EF64</f>
        <v>5.7</v>
      </c>
      <c r="EQ64" s="430">
        <f t="shared" si="48"/>
        <v>13</v>
      </c>
      <c r="ER64" s="448"/>
      <c r="ES64" s="449">
        <f t="shared" si="22"/>
        <v>54.156623416585468</v>
      </c>
      <c r="ET64" s="450">
        <f t="shared" si="23"/>
        <v>0.38997999999999999</v>
      </c>
      <c r="EU64" s="451">
        <f t="shared" si="26"/>
        <v>0.10015395454545453</v>
      </c>
      <c r="EV64" s="450">
        <f t="shared" si="27"/>
        <v>0.18547028619528616</v>
      </c>
      <c r="EW64" s="482"/>
      <c r="EX64" s="483"/>
      <c r="EY64" s="482"/>
      <c r="EZ64" s="483"/>
      <c r="FA64" s="450">
        <f t="shared" si="44"/>
        <v>0.43805309734513276</v>
      </c>
      <c r="FB64" s="431">
        <f t="shared" si="45"/>
        <v>99</v>
      </c>
      <c r="FC64" s="452">
        <f>1-EP64/CA64</f>
        <v>0.19718309859154926</v>
      </c>
      <c r="FD64" s="431">
        <f>CA64-EP64</f>
        <v>1.3999999999999995</v>
      </c>
      <c r="FE64" s="452">
        <f t="shared" si="51"/>
        <v>0.86021505376344087</v>
      </c>
      <c r="FF64" s="430">
        <f t="shared" si="52"/>
        <v>80</v>
      </c>
      <c r="FG64" s="405">
        <v>16800</v>
      </c>
      <c r="FH64" s="443"/>
      <c r="FI64" s="453"/>
      <c r="FJ64" s="454"/>
      <c r="FK64" s="455">
        <f t="shared" si="28"/>
        <v>3.6924970511308275</v>
      </c>
      <c r="FL64" s="405"/>
      <c r="FM64" s="455"/>
      <c r="FN64" s="405"/>
      <c r="FO64" s="456"/>
      <c r="FP64" s="449"/>
      <c r="FQ64" s="457"/>
      <c r="FR64" s="458"/>
      <c r="FS64" s="459"/>
      <c r="FT64" s="460"/>
      <c r="FU64" s="440"/>
      <c r="FV64" s="405"/>
      <c r="FW64" s="459"/>
      <c r="FX64" s="405"/>
      <c r="FY64" s="409"/>
      <c r="FZ64" s="409"/>
      <c r="GA64" s="429"/>
      <c r="GB64" s="482"/>
      <c r="GC64" s="483"/>
      <c r="GD64" s="450"/>
      <c r="GE64" s="448"/>
      <c r="GF64" s="461">
        <f t="shared" si="29"/>
        <v>5.0464126365454636</v>
      </c>
      <c r="GG64" s="405"/>
      <c r="GH64" s="450"/>
      <c r="GI64" s="405"/>
      <c r="GJ64" s="462"/>
      <c r="GK64" s="463"/>
      <c r="GL64" s="464"/>
      <c r="GM64" s="439"/>
      <c r="GN64" s="405"/>
      <c r="GO64" s="482"/>
      <c r="GP64" s="450"/>
      <c r="GQ64" s="439"/>
      <c r="GR64" s="461">
        <f t="shared" si="30"/>
        <v>5.2925791066208525</v>
      </c>
      <c r="GS64" s="406"/>
      <c r="GT64" s="406"/>
      <c r="GU64" s="482"/>
      <c r="GV64" s="450"/>
      <c r="GW64" s="482"/>
      <c r="GX64" s="450"/>
      <c r="GY64" s="462"/>
      <c r="GZ64" s="405">
        <v>19069</v>
      </c>
      <c r="HA64" s="438">
        <v>8.44</v>
      </c>
      <c r="HB64" s="451"/>
      <c r="HC64" s="439"/>
      <c r="HD64" s="443">
        <v>130</v>
      </c>
      <c r="HE64" s="463"/>
      <c r="HF64" s="463"/>
      <c r="HG64" s="443"/>
      <c r="HH64" s="408">
        <v>14</v>
      </c>
      <c r="HI64" s="465">
        <v>9050</v>
      </c>
      <c r="HJ64" s="406"/>
      <c r="HK64" s="406"/>
      <c r="HL64" s="442"/>
      <c r="HM64" s="465"/>
      <c r="HN64" s="466"/>
      <c r="HO64" s="407">
        <v>5.4</v>
      </c>
      <c r="HP64" s="467"/>
      <c r="HQ64" s="518"/>
      <c r="HR64" s="519"/>
      <c r="HS64" s="520"/>
      <c r="HT64" s="521">
        <v>8</v>
      </c>
      <c r="HU64" s="522">
        <f t="shared" si="31"/>
        <v>89.235345402328321</v>
      </c>
      <c r="HV64" s="513"/>
      <c r="HW64" s="513">
        <f t="shared" si="46"/>
        <v>0.4247787610619469</v>
      </c>
      <c r="HX64" s="513"/>
      <c r="HY64" s="471"/>
    </row>
    <row r="65" spans="1:233" x14ac:dyDescent="0.15">
      <c r="A65" s="400">
        <v>43547</v>
      </c>
      <c r="B65" s="401">
        <v>14966</v>
      </c>
      <c r="C65" s="402">
        <f t="shared" si="32"/>
        <v>0.29931999999999997</v>
      </c>
      <c r="D65" s="403">
        <v>8.0500000000000007</v>
      </c>
      <c r="E65" s="404"/>
      <c r="F65" s="405">
        <v>207</v>
      </c>
      <c r="G65" s="406">
        <f t="shared" si="34"/>
        <v>3097.962</v>
      </c>
      <c r="H65" s="402">
        <f t="shared" si="35"/>
        <v>0.12391848</v>
      </c>
      <c r="I65" s="405">
        <v>7470</v>
      </c>
      <c r="J65" s="406">
        <f t="shared" si="36"/>
        <v>5004.9000000000005</v>
      </c>
      <c r="K65" s="407"/>
      <c r="L65" s="407">
        <v>16</v>
      </c>
      <c r="M65" s="407"/>
      <c r="N65" s="408">
        <v>165</v>
      </c>
      <c r="O65" s="408">
        <v>16</v>
      </c>
      <c r="P65" s="409"/>
      <c r="Q65" s="409"/>
      <c r="R65" s="409"/>
      <c r="S65" s="409"/>
      <c r="T65" s="410"/>
      <c r="U65" s="411"/>
      <c r="V65" s="409"/>
      <c r="W65" s="409"/>
      <c r="X65" s="412"/>
      <c r="Y65" s="473"/>
      <c r="Z65" s="474"/>
      <c r="AA65" s="475"/>
      <c r="AB65" s="476"/>
      <c r="AC65" s="476"/>
      <c r="AD65" s="474">
        <v>0.4</v>
      </c>
      <c r="AE65" s="477">
        <f t="shared" si="0"/>
        <v>5.5555555555555559E-2</v>
      </c>
      <c r="AF65" s="478"/>
      <c r="AG65" s="477"/>
      <c r="AH65" s="478"/>
      <c r="AI65" s="478"/>
      <c r="AJ65" s="473"/>
      <c r="AK65" s="477"/>
      <c r="AL65" s="447"/>
      <c r="AM65" s="479"/>
      <c r="AN65" s="473"/>
      <c r="AO65" s="473"/>
      <c r="AP65" s="479"/>
      <c r="AQ65" s="447"/>
      <c r="AR65" s="473"/>
      <c r="AS65" s="473"/>
      <c r="AT65" s="473"/>
      <c r="AU65" s="447"/>
      <c r="AV65" s="480"/>
      <c r="AW65" s="479"/>
      <c r="AX65" s="479"/>
      <c r="AY65" s="480"/>
      <c r="AZ65" s="480"/>
      <c r="BA65" s="420">
        <f t="shared" si="24"/>
        <v>19131</v>
      </c>
      <c r="BB65" s="421">
        <f t="shared" si="14"/>
        <v>0.38262000000000002</v>
      </c>
      <c r="BC65" s="422"/>
      <c r="BD65" s="423">
        <v>7.95</v>
      </c>
      <c r="BE65" s="424"/>
      <c r="BF65" s="425">
        <v>211</v>
      </c>
      <c r="BG65" s="426">
        <v>7920</v>
      </c>
      <c r="BH65" s="420">
        <f t="shared" si="37"/>
        <v>5306.4000000000005</v>
      </c>
      <c r="BI65" s="422"/>
      <c r="BJ65" s="421"/>
      <c r="BK65" s="427"/>
      <c r="BL65" s="427">
        <v>16.899999999999999</v>
      </c>
      <c r="BM65" s="428"/>
      <c r="BN65" s="422">
        <v>6.8</v>
      </c>
      <c r="BO65" s="425">
        <v>88</v>
      </c>
      <c r="BP65" s="425">
        <v>16</v>
      </c>
      <c r="BQ65" s="423">
        <v>4.7</v>
      </c>
      <c r="BR65" s="421">
        <f t="shared" si="2"/>
        <v>0.65277777777777779</v>
      </c>
      <c r="BS65" s="409">
        <f t="shared" si="15"/>
        <v>19131</v>
      </c>
      <c r="BT65" s="429">
        <f t="shared" si="38"/>
        <v>7.95</v>
      </c>
      <c r="BU65" s="430"/>
      <c r="BV65" s="430">
        <f t="shared" si="25"/>
        <v>211</v>
      </c>
      <c r="BW65" s="430">
        <f t="shared" si="39"/>
        <v>7920</v>
      </c>
      <c r="BX65" s="430">
        <f t="shared" si="40"/>
        <v>5148</v>
      </c>
      <c r="BY65" s="430"/>
      <c r="BZ65" s="430">
        <f t="shared" si="49"/>
        <v>16.899999999999999</v>
      </c>
      <c r="CA65" s="431">
        <f>BN65</f>
        <v>6.8</v>
      </c>
      <c r="CB65" s="430">
        <f t="shared" si="50"/>
        <v>88</v>
      </c>
      <c r="CC65" s="432"/>
      <c r="CD65" s="411"/>
      <c r="CE65" s="421">
        <f t="shared" si="16"/>
        <v>0</v>
      </c>
      <c r="CF65" s="433"/>
      <c r="CG65" s="434"/>
      <c r="CH65" s="427"/>
      <c r="CI65" s="435"/>
      <c r="CJ65" s="436"/>
      <c r="CK65" s="436"/>
      <c r="CL65" s="423"/>
      <c r="CM65" s="423"/>
      <c r="CN65" s="423"/>
      <c r="CO65" s="432"/>
      <c r="CP65" s="432"/>
      <c r="CQ65" s="437"/>
      <c r="CR65" s="437"/>
      <c r="CS65" s="481"/>
      <c r="CT65" s="433"/>
      <c r="CU65" s="434"/>
      <c r="CV65" s="438"/>
      <c r="CW65" s="439"/>
      <c r="CX65" s="440"/>
      <c r="CY65" s="441"/>
      <c r="CZ65" s="442"/>
      <c r="DA65" s="442"/>
      <c r="DB65" s="442"/>
      <c r="DC65" s="442"/>
      <c r="DD65" s="443"/>
      <c r="DE65" s="440"/>
      <c r="DF65" s="444">
        <v>19131</v>
      </c>
      <c r="DG65" s="445">
        <f t="shared" si="17"/>
        <v>19131</v>
      </c>
      <c r="DH65" s="421">
        <f t="shared" si="18"/>
        <v>0.76524000000000003</v>
      </c>
      <c r="DI65" s="446">
        <f t="shared" si="19"/>
        <v>8.4052062098165283</v>
      </c>
      <c r="DJ65" s="434">
        <v>7.64</v>
      </c>
      <c r="DK65" s="427"/>
      <c r="DL65" s="446">
        <f t="shared" si="20"/>
        <v>11.917829700486122</v>
      </c>
      <c r="DM65" s="422">
        <v>20.3</v>
      </c>
      <c r="DN65" s="422">
        <v>3.8</v>
      </c>
      <c r="DO65" s="423">
        <v>7.71</v>
      </c>
      <c r="DP65" s="423"/>
      <c r="DQ65" s="423"/>
      <c r="DR65" s="432"/>
      <c r="DS65" s="432"/>
      <c r="DT65" s="437"/>
      <c r="DU65" s="437">
        <v>0.15</v>
      </c>
      <c r="DV65" s="481"/>
      <c r="DW65" s="446">
        <f t="shared" si="21"/>
        <v>4.3907793633369927</v>
      </c>
      <c r="DX65" s="434">
        <v>6.84</v>
      </c>
      <c r="DY65" s="438">
        <v>7.84</v>
      </c>
      <c r="DZ65" s="439"/>
      <c r="EA65" s="440">
        <v>116</v>
      </c>
      <c r="EB65" s="441">
        <v>8490</v>
      </c>
      <c r="EC65" s="442"/>
      <c r="ED65" s="442">
        <v>3.6</v>
      </c>
      <c r="EE65" s="442"/>
      <c r="EF65" s="442">
        <v>6</v>
      </c>
      <c r="EG65" s="443">
        <v>9</v>
      </c>
      <c r="EH65" s="440"/>
      <c r="EI65" s="429">
        <f t="shared" si="41"/>
        <v>7.8400000000000007</v>
      </c>
      <c r="EJ65" s="447"/>
      <c r="EK65" s="448">
        <f t="shared" si="42"/>
        <v>116</v>
      </c>
      <c r="EL65" s="417">
        <f t="shared" si="43"/>
        <v>8490</v>
      </c>
      <c r="EM65" s="431"/>
      <c r="EN65" s="431">
        <f t="shared" si="47"/>
        <v>3.6</v>
      </c>
      <c r="EO65" s="431"/>
      <c r="EP65" s="431">
        <f>EF65</f>
        <v>6</v>
      </c>
      <c r="EQ65" s="430">
        <f t="shared" si="48"/>
        <v>9</v>
      </c>
      <c r="ER65" s="448"/>
      <c r="ES65" s="449">
        <f t="shared" si="22"/>
        <v>55.198369139093622</v>
      </c>
      <c r="ET65" s="450">
        <f t="shared" si="23"/>
        <v>0.38262000000000002</v>
      </c>
      <c r="EU65" s="451">
        <f t="shared" si="26"/>
        <v>9.1741840909090905E-2</v>
      </c>
      <c r="EV65" s="450">
        <f t="shared" si="27"/>
        <v>0.16989229797979796</v>
      </c>
      <c r="EW65" s="482"/>
      <c r="EX65" s="483"/>
      <c r="EY65" s="482"/>
      <c r="EZ65" s="483"/>
      <c r="FA65" s="450">
        <f t="shared" si="44"/>
        <v>0.45023696682464454</v>
      </c>
      <c r="FB65" s="431">
        <f t="shared" si="45"/>
        <v>95</v>
      </c>
      <c r="FC65" s="452">
        <f>1-EP65/CA65</f>
        <v>0.11764705882352944</v>
      </c>
      <c r="FD65" s="431">
        <f>CA65-EP65</f>
        <v>0.79999999999999982</v>
      </c>
      <c r="FE65" s="452">
        <f t="shared" si="51"/>
        <v>0.89772727272727271</v>
      </c>
      <c r="FF65" s="430">
        <f t="shared" si="52"/>
        <v>79</v>
      </c>
      <c r="FG65" s="405">
        <v>16800</v>
      </c>
      <c r="FH65" s="443"/>
      <c r="FI65" s="453"/>
      <c r="FJ65" s="454"/>
      <c r="FK65" s="455">
        <f t="shared" si="28"/>
        <v>3.763525168574565</v>
      </c>
      <c r="FL65" s="405"/>
      <c r="FM65" s="455"/>
      <c r="FN65" s="405"/>
      <c r="FO65" s="456"/>
      <c r="FP65" s="449"/>
      <c r="FQ65" s="457"/>
      <c r="FR65" s="458"/>
      <c r="FS65" s="459"/>
      <c r="FT65" s="460"/>
      <c r="FU65" s="440"/>
      <c r="FV65" s="405"/>
      <c r="FW65" s="459"/>
      <c r="FX65" s="405"/>
      <c r="FY65" s="409"/>
      <c r="FZ65" s="409"/>
      <c r="GA65" s="429"/>
      <c r="GB65" s="482"/>
      <c r="GC65" s="483"/>
      <c r="GD65" s="450"/>
      <c r="GE65" s="448"/>
      <c r="GF65" s="461">
        <f t="shared" si="29"/>
        <v>5.1434843970519051</v>
      </c>
      <c r="GG65" s="405"/>
      <c r="GH65" s="450"/>
      <c r="GI65" s="405"/>
      <c r="GJ65" s="462"/>
      <c r="GK65" s="463"/>
      <c r="GL65" s="464"/>
      <c r="GM65" s="439"/>
      <c r="GN65" s="405"/>
      <c r="GO65" s="482"/>
      <c r="GP65" s="450"/>
      <c r="GQ65" s="439"/>
      <c r="GR65" s="461">
        <f t="shared" si="30"/>
        <v>5.3943860749568762</v>
      </c>
      <c r="GS65" s="406"/>
      <c r="GT65" s="406"/>
      <c r="GU65" s="482"/>
      <c r="GV65" s="450"/>
      <c r="GW65" s="482"/>
      <c r="GX65" s="450"/>
      <c r="GY65" s="462"/>
      <c r="GZ65" s="405">
        <v>17753</v>
      </c>
      <c r="HA65" s="438">
        <v>8.43</v>
      </c>
      <c r="HB65" s="451"/>
      <c r="HC65" s="439"/>
      <c r="HD65" s="443">
        <v>107</v>
      </c>
      <c r="HE65" s="463"/>
      <c r="HF65" s="463"/>
      <c r="HG65" s="443"/>
      <c r="HH65" s="408">
        <v>12</v>
      </c>
      <c r="HI65" s="465">
        <v>8690</v>
      </c>
      <c r="HJ65" s="406"/>
      <c r="HK65" s="406"/>
      <c r="HL65" s="442"/>
      <c r="HM65" s="465"/>
      <c r="HN65" s="466"/>
      <c r="HO65" s="407">
        <v>4.5</v>
      </c>
      <c r="HP65" s="467"/>
      <c r="HQ65" s="518"/>
      <c r="HR65" s="519"/>
      <c r="HS65" s="520"/>
      <c r="HT65" s="521">
        <v>8</v>
      </c>
      <c r="HU65" s="522">
        <f t="shared" si="31"/>
        <v>90.951858240551985</v>
      </c>
      <c r="HV65" s="513"/>
      <c r="HW65" s="513">
        <f t="shared" si="46"/>
        <v>0.49289099526066349</v>
      </c>
      <c r="HX65" s="513"/>
      <c r="HY65" s="471"/>
    </row>
    <row r="66" spans="1:233" x14ac:dyDescent="0.15">
      <c r="A66" s="485">
        <v>43548</v>
      </c>
      <c r="B66" s="486">
        <v>16120</v>
      </c>
      <c r="C66" s="487">
        <f t="shared" si="32"/>
        <v>0.32240000000000002</v>
      </c>
      <c r="D66" s="488">
        <v>8.07</v>
      </c>
      <c r="E66" s="489"/>
      <c r="F66" s="490">
        <v>433</v>
      </c>
      <c r="G66" s="490">
        <f t="shared" si="34"/>
        <v>6979.96</v>
      </c>
      <c r="H66" s="487">
        <f t="shared" si="35"/>
        <v>0.27919840000000001</v>
      </c>
      <c r="I66" s="490">
        <v>10685</v>
      </c>
      <c r="J66" s="490">
        <f t="shared" si="36"/>
        <v>7158.9500000000007</v>
      </c>
      <c r="K66" s="491"/>
      <c r="L66" s="491">
        <v>11.9</v>
      </c>
      <c r="M66" s="491"/>
      <c r="N66" s="492">
        <v>173</v>
      </c>
      <c r="O66" s="492">
        <v>32</v>
      </c>
      <c r="P66" s="409"/>
      <c r="Q66" s="409"/>
      <c r="R66" s="409"/>
      <c r="S66" s="409"/>
      <c r="T66" s="410"/>
      <c r="U66" s="411"/>
      <c r="V66" s="409"/>
      <c r="W66" s="409"/>
      <c r="X66" s="412"/>
      <c r="Y66" s="473"/>
      <c r="Z66" s="474"/>
      <c r="AA66" s="475"/>
      <c r="AB66" s="476"/>
      <c r="AC66" s="476"/>
      <c r="AD66" s="474">
        <v>0.4</v>
      </c>
      <c r="AE66" s="477">
        <f t="shared" si="0"/>
        <v>5.5555555555555559E-2</v>
      </c>
      <c r="AF66" s="478"/>
      <c r="AG66" s="477"/>
      <c r="AH66" s="478"/>
      <c r="AI66" s="478"/>
      <c r="AJ66" s="473"/>
      <c r="AK66" s="477"/>
      <c r="AL66" s="447"/>
      <c r="AM66" s="479"/>
      <c r="AN66" s="473"/>
      <c r="AO66" s="473"/>
      <c r="AP66" s="479"/>
      <c r="AQ66" s="447"/>
      <c r="AR66" s="473"/>
      <c r="AS66" s="473"/>
      <c r="AT66" s="473"/>
      <c r="AU66" s="447"/>
      <c r="AV66" s="480"/>
      <c r="AW66" s="479"/>
      <c r="AX66" s="479"/>
      <c r="AY66" s="480"/>
      <c r="AZ66" s="480"/>
      <c r="BA66" s="420">
        <f t="shared" si="24"/>
        <v>18052</v>
      </c>
      <c r="BB66" s="421">
        <f t="shared" si="14"/>
        <v>0.36104000000000003</v>
      </c>
      <c r="BC66" s="422"/>
      <c r="BD66" s="423">
        <v>7.99</v>
      </c>
      <c r="BE66" s="424"/>
      <c r="BF66" s="425">
        <v>232</v>
      </c>
      <c r="BG66" s="426">
        <v>8010</v>
      </c>
      <c r="BH66" s="420">
        <f t="shared" si="37"/>
        <v>5366.7000000000007</v>
      </c>
      <c r="BI66" s="422"/>
      <c r="BJ66" s="421"/>
      <c r="BK66" s="427"/>
      <c r="BL66" s="427">
        <v>17.2</v>
      </c>
      <c r="BM66" s="428"/>
      <c r="BN66" s="422">
        <v>7.2</v>
      </c>
      <c r="BO66" s="425">
        <v>83</v>
      </c>
      <c r="BP66" s="425">
        <v>16</v>
      </c>
      <c r="BQ66" s="423">
        <v>4.24</v>
      </c>
      <c r="BR66" s="421">
        <f t="shared" si="2"/>
        <v>0.58888888888888891</v>
      </c>
      <c r="BS66" s="409">
        <f t="shared" si="15"/>
        <v>18052</v>
      </c>
      <c r="BT66" s="429">
        <f t="shared" si="38"/>
        <v>7.99</v>
      </c>
      <c r="BU66" s="430"/>
      <c r="BV66" s="430">
        <f t="shared" si="25"/>
        <v>232</v>
      </c>
      <c r="BW66" s="430">
        <f t="shared" si="39"/>
        <v>8010</v>
      </c>
      <c r="BX66" s="430">
        <f t="shared" si="40"/>
        <v>5206.5</v>
      </c>
      <c r="BY66" s="430"/>
      <c r="BZ66" s="430">
        <f t="shared" si="49"/>
        <v>17.2</v>
      </c>
      <c r="CA66" s="431">
        <f>BN66</f>
        <v>7.2</v>
      </c>
      <c r="CB66" s="430">
        <f t="shared" si="50"/>
        <v>83</v>
      </c>
      <c r="CC66" s="432"/>
      <c r="CD66" s="411"/>
      <c r="CE66" s="421">
        <f t="shared" si="16"/>
        <v>0</v>
      </c>
      <c r="CF66" s="433"/>
      <c r="CG66" s="434"/>
      <c r="CH66" s="427"/>
      <c r="CI66" s="435"/>
      <c r="CJ66" s="436"/>
      <c r="CK66" s="436"/>
      <c r="CL66" s="423"/>
      <c r="CM66" s="423"/>
      <c r="CN66" s="423"/>
      <c r="CO66" s="432"/>
      <c r="CP66" s="432"/>
      <c r="CQ66" s="437"/>
      <c r="CR66" s="437"/>
      <c r="CS66" s="481"/>
      <c r="CT66" s="433"/>
      <c r="CU66" s="434"/>
      <c r="CV66" s="493"/>
      <c r="CW66" s="494"/>
      <c r="CX66" s="495"/>
      <c r="CY66" s="496"/>
      <c r="CZ66" s="497"/>
      <c r="DA66" s="497"/>
      <c r="DB66" s="497"/>
      <c r="DC66" s="497"/>
      <c r="DD66" s="498"/>
      <c r="DE66" s="498"/>
      <c r="DF66" s="432">
        <v>18052</v>
      </c>
      <c r="DG66" s="445">
        <f t="shared" si="17"/>
        <v>18052</v>
      </c>
      <c r="DH66" s="421">
        <f t="shared" si="18"/>
        <v>0.72208000000000006</v>
      </c>
      <c r="DI66" s="432">
        <f t="shared" si="19"/>
        <v>8.9076002658985161</v>
      </c>
      <c r="DJ66" s="434">
        <v>7.69</v>
      </c>
      <c r="DK66" s="427"/>
      <c r="DL66" s="432">
        <f t="shared" si="20"/>
        <v>12.630179481497896</v>
      </c>
      <c r="DM66" s="422">
        <v>20.2</v>
      </c>
      <c r="DN66" s="422">
        <v>3.6</v>
      </c>
      <c r="DO66" s="423">
        <v>7.73</v>
      </c>
      <c r="DP66" s="423"/>
      <c r="DQ66" s="423"/>
      <c r="DR66" s="432"/>
      <c r="DS66" s="432"/>
      <c r="DT66" s="437"/>
      <c r="DU66" s="437">
        <v>0.13</v>
      </c>
      <c r="DV66" s="481"/>
      <c r="DW66" s="432">
        <f t="shared" si="21"/>
        <v>4.6532240194992252</v>
      </c>
      <c r="DX66" s="434">
        <v>6.97</v>
      </c>
      <c r="DY66" s="493">
        <v>7.79</v>
      </c>
      <c r="DZ66" s="494"/>
      <c r="EA66" s="495">
        <v>116</v>
      </c>
      <c r="EB66" s="496">
        <v>8120</v>
      </c>
      <c r="EC66" s="497"/>
      <c r="ED66" s="497">
        <v>3.2</v>
      </c>
      <c r="EE66" s="497"/>
      <c r="EF66" s="497">
        <v>5.8</v>
      </c>
      <c r="EG66" s="498">
        <v>8</v>
      </c>
      <c r="EH66" s="495"/>
      <c r="EI66" s="429">
        <f t="shared" si="41"/>
        <v>7.7899999999999991</v>
      </c>
      <c r="EJ66" s="447"/>
      <c r="EK66" s="448">
        <f t="shared" si="42"/>
        <v>116</v>
      </c>
      <c r="EL66" s="417">
        <f t="shared" si="43"/>
        <v>8120</v>
      </c>
      <c r="EM66" s="431"/>
      <c r="EN66" s="431">
        <f t="shared" si="47"/>
        <v>3.2</v>
      </c>
      <c r="EO66" s="431"/>
      <c r="EP66" s="431">
        <f>EF66</f>
        <v>5.8</v>
      </c>
      <c r="EQ66" s="430">
        <f t="shared" si="48"/>
        <v>8</v>
      </c>
      <c r="ER66" s="448"/>
      <c r="ES66" s="496">
        <f t="shared" si="22"/>
        <v>58.497673387990247</v>
      </c>
      <c r="ET66" s="499">
        <f t="shared" si="23"/>
        <v>0.36104000000000003</v>
      </c>
      <c r="EU66" s="451">
        <f t="shared" si="26"/>
        <v>9.5183272727272727E-2</v>
      </c>
      <c r="EV66" s="499">
        <f t="shared" si="27"/>
        <v>0.17626531986531985</v>
      </c>
      <c r="EW66" s="500"/>
      <c r="EX66" s="483"/>
      <c r="EY66" s="500"/>
      <c r="EZ66" s="483"/>
      <c r="FA66" s="450">
        <f t="shared" si="44"/>
        <v>0.5</v>
      </c>
      <c r="FB66" s="431">
        <f t="shared" si="45"/>
        <v>116</v>
      </c>
      <c r="FC66" s="452">
        <f>1-EP66/CA66</f>
        <v>0.19444444444444453</v>
      </c>
      <c r="FD66" s="431">
        <f>CA66-EP66</f>
        <v>1.4000000000000004</v>
      </c>
      <c r="FE66" s="452">
        <f t="shared" si="51"/>
        <v>0.90361445783132532</v>
      </c>
      <c r="FF66" s="430">
        <f t="shared" si="52"/>
        <v>75</v>
      </c>
      <c r="FG66" s="490">
        <v>16800</v>
      </c>
      <c r="FH66" s="498"/>
      <c r="FI66" s="501"/>
      <c r="FJ66" s="487"/>
      <c r="FK66" s="502">
        <f t="shared" si="28"/>
        <v>3.9884777309993353</v>
      </c>
      <c r="FL66" s="490"/>
      <c r="FM66" s="502"/>
      <c r="FN66" s="490"/>
      <c r="FO66" s="456"/>
      <c r="FP66" s="496"/>
      <c r="FQ66" s="503"/>
      <c r="FR66" s="491"/>
      <c r="FS66" s="504"/>
      <c r="FT66" s="505"/>
      <c r="FU66" s="495"/>
      <c r="FV66" s="490"/>
      <c r="FW66" s="504"/>
      <c r="FX66" s="490"/>
      <c r="FY66" s="409"/>
      <c r="FZ66" s="409"/>
      <c r="GA66" s="429"/>
      <c r="GB66" s="500"/>
      <c r="GC66" s="483"/>
      <c r="GD66" s="499"/>
      <c r="GE66" s="448"/>
      <c r="GF66" s="506">
        <f t="shared" si="29"/>
        <v>5.4509195656990919</v>
      </c>
      <c r="GG66" s="490"/>
      <c r="GH66" s="499"/>
      <c r="GI66" s="490"/>
      <c r="GJ66" s="497"/>
      <c r="GK66" s="497"/>
      <c r="GL66" s="507"/>
      <c r="GM66" s="494"/>
      <c r="GN66" s="490"/>
      <c r="GO66" s="500"/>
      <c r="GP66" s="499"/>
      <c r="GQ66" s="494"/>
      <c r="GR66" s="506">
        <f t="shared" si="30"/>
        <v>5.7168180810990474</v>
      </c>
      <c r="GS66" s="490"/>
      <c r="GT66" s="490"/>
      <c r="GU66" s="500"/>
      <c r="GV66" s="500"/>
      <c r="GW66" s="500"/>
      <c r="GX66" s="499"/>
      <c r="GY66" s="497"/>
      <c r="GZ66" s="490">
        <v>17908</v>
      </c>
      <c r="HA66" s="493">
        <v>8.44</v>
      </c>
      <c r="HB66" s="493"/>
      <c r="HC66" s="494"/>
      <c r="HD66" s="498">
        <v>106</v>
      </c>
      <c r="HE66" s="498"/>
      <c r="HF66" s="498"/>
      <c r="HG66" s="498"/>
      <c r="HH66" s="492">
        <v>5</v>
      </c>
      <c r="HI66" s="508">
        <v>8350</v>
      </c>
      <c r="HJ66" s="490"/>
      <c r="HK66" s="490"/>
      <c r="HL66" s="497"/>
      <c r="HM66" s="508"/>
      <c r="HN66" s="508"/>
      <c r="HO66" s="491">
        <v>3.9</v>
      </c>
      <c r="HP66" s="509"/>
      <c r="HQ66" s="523"/>
      <c r="HR66" s="524"/>
      <c r="HS66" s="524"/>
      <c r="HT66" s="511">
        <v>8</v>
      </c>
      <c r="HU66" s="525">
        <f t="shared" si="31"/>
        <v>96.388211832483933</v>
      </c>
      <c r="HV66" s="526"/>
      <c r="HW66" s="526">
        <f t="shared" si="46"/>
        <v>0.5431034482758621</v>
      </c>
      <c r="HX66" s="526"/>
      <c r="HY66" s="512" t="s">
        <v>171</v>
      </c>
    </row>
    <row r="67" spans="1:233" x14ac:dyDescent="0.15">
      <c r="A67" s="400">
        <v>43549</v>
      </c>
      <c r="B67" s="515">
        <v>25679</v>
      </c>
      <c r="C67" s="402">
        <f t="shared" si="32"/>
        <v>0.51358000000000004</v>
      </c>
      <c r="D67" s="403">
        <v>7.97</v>
      </c>
      <c r="E67" s="404"/>
      <c r="F67" s="405">
        <v>217</v>
      </c>
      <c r="G67" s="406">
        <f t="shared" si="34"/>
        <v>5572.3429999999998</v>
      </c>
      <c r="H67" s="402">
        <f t="shared" si="35"/>
        <v>0.22289371999999999</v>
      </c>
      <c r="I67" s="405">
        <v>8105</v>
      </c>
      <c r="J67" s="406">
        <f t="shared" si="36"/>
        <v>5430.35</v>
      </c>
      <c r="K67" s="407"/>
      <c r="L67" s="407">
        <v>7.9</v>
      </c>
      <c r="M67" s="407"/>
      <c r="N67" s="408">
        <v>113</v>
      </c>
      <c r="O67" s="408">
        <v>32</v>
      </c>
      <c r="P67" s="409"/>
      <c r="Q67" s="409"/>
      <c r="R67" s="409"/>
      <c r="S67" s="409"/>
      <c r="T67" s="410"/>
      <c r="U67" s="411"/>
      <c r="V67" s="409"/>
      <c r="W67" s="409"/>
      <c r="X67" s="516"/>
      <c r="Y67" s="473"/>
      <c r="Z67" s="474"/>
      <c r="AA67" s="475"/>
      <c r="AB67" s="476"/>
      <c r="AC67" s="476"/>
      <c r="AD67" s="474">
        <v>0.41</v>
      </c>
      <c r="AE67" s="477">
        <f t="shared" si="0"/>
        <v>5.6944444444444436E-2</v>
      </c>
      <c r="AF67" s="478"/>
      <c r="AG67" s="477"/>
      <c r="AH67" s="478"/>
      <c r="AI67" s="478"/>
      <c r="AJ67" s="473"/>
      <c r="AK67" s="477"/>
      <c r="AL67" s="447"/>
      <c r="AM67" s="479"/>
      <c r="AN67" s="473"/>
      <c r="AO67" s="473"/>
      <c r="AP67" s="479"/>
      <c r="AQ67" s="447"/>
      <c r="AR67" s="473"/>
      <c r="AS67" s="473"/>
      <c r="AT67" s="473"/>
      <c r="AU67" s="447"/>
      <c r="AV67" s="480"/>
      <c r="AW67" s="479"/>
      <c r="AX67" s="479"/>
      <c r="AY67" s="480"/>
      <c r="AZ67" s="480"/>
      <c r="BA67" s="420">
        <f t="shared" si="24"/>
        <v>18848</v>
      </c>
      <c r="BB67" s="421">
        <f t="shared" si="14"/>
        <v>0.37696000000000002</v>
      </c>
      <c r="BC67" s="422"/>
      <c r="BD67" s="423">
        <v>8</v>
      </c>
      <c r="BE67" s="424"/>
      <c r="BF67" s="425">
        <v>280</v>
      </c>
      <c r="BG67" s="426">
        <v>7710</v>
      </c>
      <c r="BH67" s="420">
        <f t="shared" si="37"/>
        <v>5165.7000000000007</v>
      </c>
      <c r="BI67" s="422"/>
      <c r="BJ67" s="421"/>
      <c r="BK67" s="427"/>
      <c r="BL67" s="427">
        <v>19.7</v>
      </c>
      <c r="BM67" s="428"/>
      <c r="BN67" s="422"/>
      <c r="BO67" s="425">
        <v>167</v>
      </c>
      <c r="BP67" s="425"/>
      <c r="BQ67" s="423">
        <v>4.88</v>
      </c>
      <c r="BR67" s="421">
        <f t="shared" si="2"/>
        <v>0.6777777777777777</v>
      </c>
      <c r="BS67" s="409">
        <f t="shared" si="15"/>
        <v>18848</v>
      </c>
      <c r="BT67" s="429">
        <f t="shared" si="38"/>
        <v>8</v>
      </c>
      <c r="BU67" s="430"/>
      <c r="BV67" s="430">
        <f t="shared" si="25"/>
        <v>280</v>
      </c>
      <c r="BW67" s="430">
        <f t="shared" si="39"/>
        <v>7710</v>
      </c>
      <c r="BX67" s="430">
        <f t="shared" si="40"/>
        <v>5011.5</v>
      </c>
      <c r="BY67" s="430"/>
      <c r="BZ67" s="430">
        <f t="shared" si="49"/>
        <v>19.7</v>
      </c>
      <c r="CA67" s="431"/>
      <c r="CB67" s="430">
        <f t="shared" si="50"/>
        <v>167</v>
      </c>
      <c r="CC67" s="432"/>
      <c r="CD67" s="411"/>
      <c r="CE67" s="421">
        <f t="shared" si="16"/>
        <v>0</v>
      </c>
      <c r="CF67" s="433"/>
      <c r="CG67" s="434"/>
      <c r="CH67" s="427"/>
      <c r="CI67" s="435"/>
      <c r="CJ67" s="436"/>
      <c r="CK67" s="436"/>
      <c r="CL67" s="423"/>
      <c r="CM67" s="423"/>
      <c r="CN67" s="423"/>
      <c r="CO67" s="517"/>
      <c r="CP67" s="432"/>
      <c r="CQ67" s="437"/>
      <c r="CR67" s="437"/>
      <c r="CS67" s="481"/>
      <c r="CT67" s="433"/>
      <c r="CU67" s="422"/>
      <c r="CV67" s="438"/>
      <c r="CW67" s="439"/>
      <c r="CX67" s="440"/>
      <c r="CY67" s="441"/>
      <c r="CZ67" s="442"/>
      <c r="DA67" s="442"/>
      <c r="DB67" s="442"/>
      <c r="DC67" s="442"/>
      <c r="DD67" s="443"/>
      <c r="DE67" s="440"/>
      <c r="DF67" s="444">
        <v>18848</v>
      </c>
      <c r="DG67" s="445">
        <f t="shared" si="17"/>
        <v>18848</v>
      </c>
      <c r="DH67" s="421">
        <f t="shared" si="18"/>
        <v>0.75392000000000003</v>
      </c>
      <c r="DI67" s="446">
        <f t="shared" si="19"/>
        <v>8.5314091680814936</v>
      </c>
      <c r="DJ67" s="434">
        <v>7.68</v>
      </c>
      <c r="DK67" s="427"/>
      <c r="DL67" s="446">
        <f t="shared" si="20"/>
        <v>12.096774193548388</v>
      </c>
      <c r="DM67" s="422">
        <v>19.8</v>
      </c>
      <c r="DN67" s="422">
        <v>2.1</v>
      </c>
      <c r="DO67" s="423">
        <v>7.66</v>
      </c>
      <c r="DP67" s="423"/>
      <c r="DQ67" s="423"/>
      <c r="DR67" s="517"/>
      <c r="DS67" s="432"/>
      <c r="DT67" s="437"/>
      <c r="DU67" s="437">
        <v>0.12</v>
      </c>
      <c r="DV67" s="481"/>
      <c r="DW67" s="446">
        <f t="shared" si="21"/>
        <v>4.4567062818336165</v>
      </c>
      <c r="DX67" s="434">
        <v>5.21</v>
      </c>
      <c r="DY67" s="438">
        <v>7.8</v>
      </c>
      <c r="DZ67" s="439"/>
      <c r="EA67" s="440">
        <v>111</v>
      </c>
      <c r="EB67" s="441">
        <v>8030</v>
      </c>
      <c r="EC67" s="442"/>
      <c r="ED67" s="442">
        <v>3.1</v>
      </c>
      <c r="EE67" s="442"/>
      <c r="EF67" s="442">
        <v>4.5</v>
      </c>
      <c r="EG67" s="443">
        <v>10</v>
      </c>
      <c r="EH67" s="440"/>
      <c r="EI67" s="429">
        <f t="shared" si="41"/>
        <v>7.8</v>
      </c>
      <c r="EJ67" s="447"/>
      <c r="EK67" s="448">
        <f t="shared" si="42"/>
        <v>111</v>
      </c>
      <c r="EL67" s="417">
        <f t="shared" si="43"/>
        <v>8030</v>
      </c>
      <c r="EM67" s="431"/>
      <c r="EN67" s="431">
        <f t="shared" si="47"/>
        <v>3.1</v>
      </c>
      <c r="EO67" s="431"/>
      <c r="EP67" s="431">
        <f>EF67</f>
        <v>4.5</v>
      </c>
      <c r="EQ67" s="430">
        <f t="shared" si="48"/>
        <v>10</v>
      </c>
      <c r="ER67" s="448"/>
      <c r="ES67" s="449">
        <f t="shared" si="22"/>
        <v>56.027164685908318</v>
      </c>
      <c r="ET67" s="450">
        <f t="shared" si="23"/>
        <v>0.37696000000000002</v>
      </c>
      <c r="EU67" s="451">
        <f t="shared" si="26"/>
        <v>0.11994181818181819</v>
      </c>
      <c r="EV67" s="450">
        <f t="shared" si="27"/>
        <v>0.22211447811447813</v>
      </c>
      <c r="EW67" s="450"/>
      <c r="EX67" s="431"/>
      <c r="EY67" s="450"/>
      <c r="EZ67" s="431"/>
      <c r="FA67" s="450">
        <f t="shared" si="44"/>
        <v>0.60357142857142865</v>
      </c>
      <c r="FB67" s="431">
        <f t="shared" si="45"/>
        <v>169</v>
      </c>
      <c r="FC67" s="452"/>
      <c r="FD67" s="431"/>
      <c r="FE67" s="452">
        <f t="shared" si="51"/>
        <v>0.94011976047904189</v>
      </c>
      <c r="FF67" s="430">
        <f t="shared" si="52"/>
        <v>157</v>
      </c>
      <c r="FG67" s="405">
        <v>16800</v>
      </c>
      <c r="FH67" s="443"/>
      <c r="FI67" s="453"/>
      <c r="FJ67" s="454"/>
      <c r="FK67" s="455">
        <f t="shared" si="28"/>
        <v>3.8200339558573857</v>
      </c>
      <c r="FL67" s="405"/>
      <c r="FM67" s="455"/>
      <c r="FN67" s="405"/>
      <c r="FO67" s="456"/>
      <c r="FP67" s="449"/>
      <c r="FQ67" s="457"/>
      <c r="FR67" s="458"/>
      <c r="FS67" s="459"/>
      <c r="FT67" s="460"/>
      <c r="FU67" s="440">
        <v>111</v>
      </c>
      <c r="FV67" s="405"/>
      <c r="FW67" s="459"/>
      <c r="FX67" s="405"/>
      <c r="FY67" s="409"/>
      <c r="FZ67" s="409"/>
      <c r="GA67" s="429"/>
      <c r="GB67" s="482"/>
      <c r="GC67" s="483"/>
      <c r="GD67" s="450"/>
      <c r="GE67" s="527">
        <f>CX67+EA67-FU67</f>
        <v>0</v>
      </c>
      <c r="GF67" s="461">
        <f t="shared" si="29"/>
        <v>5.2207130730050935</v>
      </c>
      <c r="GG67" s="405">
        <v>24</v>
      </c>
      <c r="GH67" s="450">
        <f>GG67/80</f>
        <v>0.3</v>
      </c>
      <c r="GI67" s="405">
        <v>134</v>
      </c>
      <c r="GJ67" s="462">
        <f>GI67/GG67</f>
        <v>5.583333333333333</v>
      </c>
      <c r="GK67" s="463">
        <f>GG67/(BA67/24)*1000</f>
        <v>30.560271646859078</v>
      </c>
      <c r="GL67" s="464">
        <v>8.15</v>
      </c>
      <c r="GM67" s="439"/>
      <c r="GN67" s="405">
        <v>98</v>
      </c>
      <c r="GO67" s="513"/>
      <c r="GP67" s="450">
        <f>1-GN67/FU67</f>
        <v>0.11711711711711714</v>
      </c>
      <c r="GQ67" s="439"/>
      <c r="GR67" s="461">
        <f t="shared" si="30"/>
        <v>5.4753820033955858</v>
      </c>
      <c r="GS67" s="406"/>
      <c r="GT67" s="406">
        <f t="shared" ref="GT67:GT83" si="53">HD67</f>
        <v>107</v>
      </c>
      <c r="GU67" s="482"/>
      <c r="GV67" s="450"/>
      <c r="GW67" s="482"/>
      <c r="GX67" s="450">
        <f>1-HD67/FU67</f>
        <v>3.6036036036036001E-2</v>
      </c>
      <c r="GY67" s="462">
        <f>GK67/(FU67-GN67)</f>
        <v>2.3507901266814675</v>
      </c>
      <c r="GZ67" s="405">
        <v>17704</v>
      </c>
      <c r="HA67" s="438">
        <v>8.4499999999999993</v>
      </c>
      <c r="HB67" s="451"/>
      <c r="HC67" s="439"/>
      <c r="HD67" s="443">
        <v>107</v>
      </c>
      <c r="HE67" s="463"/>
      <c r="HF67" s="463"/>
      <c r="HG67" s="443"/>
      <c r="HH67" s="408">
        <v>1</v>
      </c>
      <c r="HI67" s="465">
        <v>8080</v>
      </c>
      <c r="HJ67" s="406"/>
      <c r="HK67" s="406"/>
      <c r="HL67" s="442"/>
      <c r="HM67" s="465"/>
      <c r="HN67" s="466"/>
      <c r="HO67" s="407">
        <v>1.9</v>
      </c>
      <c r="HP67" s="467"/>
      <c r="HQ67" s="518"/>
      <c r="HR67" s="519"/>
      <c r="HS67" s="520"/>
      <c r="HT67" s="521">
        <v>4</v>
      </c>
      <c r="HU67" s="522">
        <f t="shared" si="31"/>
        <v>92.317487266553485</v>
      </c>
      <c r="HV67" s="513"/>
      <c r="HW67" s="513">
        <f t="shared" si="46"/>
        <v>0.61785714285714288</v>
      </c>
      <c r="HX67" s="513"/>
      <c r="HY67" s="471"/>
    </row>
    <row r="68" spans="1:233" x14ac:dyDescent="0.15">
      <c r="A68" s="400">
        <v>43550</v>
      </c>
      <c r="B68" s="401">
        <v>20044</v>
      </c>
      <c r="C68" s="402">
        <f t="shared" si="32"/>
        <v>0.40088000000000001</v>
      </c>
      <c r="D68" s="403">
        <v>8.0299999999999994</v>
      </c>
      <c r="E68" s="404"/>
      <c r="F68" s="405">
        <v>269</v>
      </c>
      <c r="G68" s="406">
        <f t="shared" si="34"/>
        <v>5391.8360000000002</v>
      </c>
      <c r="H68" s="402">
        <f t="shared" si="35"/>
        <v>0.21567344000000002</v>
      </c>
      <c r="I68" s="405">
        <v>8935</v>
      </c>
      <c r="J68" s="406">
        <f t="shared" si="36"/>
        <v>5986.4500000000007</v>
      </c>
      <c r="K68" s="407"/>
      <c r="L68" s="407">
        <v>12.8</v>
      </c>
      <c r="M68" s="407"/>
      <c r="N68" s="408">
        <v>108</v>
      </c>
      <c r="O68" s="408">
        <v>16</v>
      </c>
      <c r="P68" s="409"/>
      <c r="Q68" s="409"/>
      <c r="R68" s="409"/>
      <c r="S68" s="409"/>
      <c r="T68" s="410"/>
      <c r="U68" s="411"/>
      <c r="V68" s="409"/>
      <c r="W68" s="409"/>
      <c r="X68" s="412"/>
      <c r="Y68" s="473"/>
      <c r="Z68" s="474"/>
      <c r="AA68" s="475"/>
      <c r="AB68" s="476"/>
      <c r="AC68" s="476"/>
      <c r="AD68" s="474">
        <v>0.4</v>
      </c>
      <c r="AE68" s="477">
        <f t="shared" si="0"/>
        <v>5.5555555555555559E-2</v>
      </c>
      <c r="AF68" s="478"/>
      <c r="AG68" s="477"/>
      <c r="AH68" s="478"/>
      <c r="AI68" s="478"/>
      <c r="AJ68" s="473"/>
      <c r="AK68" s="477"/>
      <c r="AL68" s="447"/>
      <c r="AM68" s="479"/>
      <c r="AN68" s="473"/>
      <c r="AO68" s="473"/>
      <c r="AP68" s="479"/>
      <c r="AQ68" s="447"/>
      <c r="AR68" s="473"/>
      <c r="AS68" s="473"/>
      <c r="AT68" s="473"/>
      <c r="AU68" s="447"/>
      <c r="AV68" s="480"/>
      <c r="AW68" s="479"/>
      <c r="AX68" s="479"/>
      <c r="AY68" s="480"/>
      <c r="AZ68" s="480"/>
      <c r="BA68" s="420">
        <f t="shared" si="24"/>
        <v>21911</v>
      </c>
      <c r="BB68" s="421">
        <f t="shared" si="14"/>
        <v>0.43822</v>
      </c>
      <c r="BC68" s="422"/>
      <c r="BD68" s="423">
        <v>7.97</v>
      </c>
      <c r="BE68" s="424"/>
      <c r="BF68" s="425">
        <v>251</v>
      </c>
      <c r="BG68" s="426">
        <v>8930</v>
      </c>
      <c r="BH68" s="420">
        <f t="shared" si="37"/>
        <v>5983.1</v>
      </c>
      <c r="BI68" s="422"/>
      <c r="BJ68" s="421"/>
      <c r="BK68" s="427"/>
      <c r="BL68" s="427">
        <v>16.899999999999999</v>
      </c>
      <c r="BM68" s="428"/>
      <c r="BN68" s="422"/>
      <c r="BO68" s="425">
        <v>97</v>
      </c>
      <c r="BP68" s="425">
        <v>16</v>
      </c>
      <c r="BQ68" s="423">
        <v>4.8</v>
      </c>
      <c r="BR68" s="421">
        <f t="shared" si="2"/>
        <v>0.66666666666666663</v>
      </c>
      <c r="BS68" s="409">
        <f t="shared" si="15"/>
        <v>21911</v>
      </c>
      <c r="BT68" s="429">
        <f t="shared" si="38"/>
        <v>7.97</v>
      </c>
      <c r="BU68" s="430"/>
      <c r="BV68" s="430">
        <f t="shared" si="25"/>
        <v>251</v>
      </c>
      <c r="BW68" s="430">
        <f t="shared" si="39"/>
        <v>8930</v>
      </c>
      <c r="BX68" s="430">
        <f t="shared" si="40"/>
        <v>5804.5</v>
      </c>
      <c r="BY68" s="430"/>
      <c r="BZ68" s="430">
        <f t="shared" si="49"/>
        <v>16.899999999999999</v>
      </c>
      <c r="CA68" s="431"/>
      <c r="CB68" s="430">
        <f t="shared" si="50"/>
        <v>97</v>
      </c>
      <c r="CC68" s="432">
        <v>10906</v>
      </c>
      <c r="CD68" s="411">
        <f t="shared" ref="CD68:CD131" si="54">CC68</f>
        <v>10906</v>
      </c>
      <c r="CE68" s="421">
        <f t="shared" si="16"/>
        <v>0.43624000000000002</v>
      </c>
      <c r="CF68" s="433">
        <f t="shared" ref="CF68:CF101" si="55">6700/CC68*24</f>
        <v>14.744177516963138</v>
      </c>
      <c r="CG68" s="434"/>
      <c r="CH68" s="427"/>
      <c r="CI68" s="446">
        <f t="shared" ref="CI68:CI101" si="56">9500/CC68*24</f>
        <v>20.905923344947734</v>
      </c>
      <c r="CJ68" s="436">
        <v>20.100000000000001</v>
      </c>
      <c r="CK68" s="436">
        <v>2.1</v>
      </c>
      <c r="CL68" s="423"/>
      <c r="CM68" s="423"/>
      <c r="CN68" s="423"/>
      <c r="CO68" s="517"/>
      <c r="CP68" s="432"/>
      <c r="CQ68" s="437"/>
      <c r="CR68" s="437"/>
      <c r="CS68" s="481"/>
      <c r="CT68" s="528">
        <f t="shared" ref="CT68:CT101" si="57">3500/CC68*24</f>
        <v>7.7021822849807453</v>
      </c>
      <c r="CU68" s="434">
        <v>4.99</v>
      </c>
      <c r="CV68" s="438"/>
      <c r="CW68" s="439"/>
      <c r="CX68" s="440"/>
      <c r="CY68" s="441"/>
      <c r="CZ68" s="442"/>
      <c r="DA68" s="442"/>
      <c r="DB68" s="442"/>
      <c r="DC68" s="442"/>
      <c r="DD68" s="443"/>
      <c r="DE68" s="440"/>
      <c r="DF68" s="444">
        <v>11005</v>
      </c>
      <c r="DG68" s="445">
        <f t="shared" si="17"/>
        <v>11005</v>
      </c>
      <c r="DH68" s="421">
        <f t="shared" si="18"/>
        <v>0.44019999999999998</v>
      </c>
      <c r="DI68" s="446">
        <f t="shared" si="19"/>
        <v>14.611540208995912</v>
      </c>
      <c r="DJ68" s="434">
        <v>7.68</v>
      </c>
      <c r="DK68" s="427"/>
      <c r="DL68" s="446">
        <f t="shared" si="20"/>
        <v>20.71785552021808</v>
      </c>
      <c r="DM68" s="422">
        <v>20.3</v>
      </c>
      <c r="DN68" s="422">
        <v>2.4</v>
      </c>
      <c r="DO68" s="423">
        <v>7.59</v>
      </c>
      <c r="DP68" s="423"/>
      <c r="DQ68" s="423"/>
      <c r="DR68" s="517"/>
      <c r="DS68" s="432"/>
      <c r="DT68" s="437"/>
      <c r="DU68" s="437">
        <v>0.12</v>
      </c>
      <c r="DV68" s="481"/>
      <c r="DW68" s="446">
        <f t="shared" si="21"/>
        <v>7.6328941390277141</v>
      </c>
      <c r="DX68" s="434">
        <v>5.15</v>
      </c>
      <c r="DY68" s="438">
        <v>7.73</v>
      </c>
      <c r="DZ68" s="439"/>
      <c r="EA68" s="440">
        <v>132</v>
      </c>
      <c r="EB68" s="441">
        <v>8280</v>
      </c>
      <c r="EC68" s="442"/>
      <c r="ED68" s="442">
        <v>3.5</v>
      </c>
      <c r="EE68" s="442"/>
      <c r="EF68" s="442"/>
      <c r="EG68" s="443">
        <v>9</v>
      </c>
      <c r="EH68" s="440"/>
      <c r="EI68" s="429">
        <f>DY68</f>
        <v>7.73</v>
      </c>
      <c r="EJ68" s="447"/>
      <c r="EK68" s="448">
        <f t="shared" si="42"/>
        <v>132</v>
      </c>
      <c r="EL68" s="417">
        <f t="shared" si="43"/>
        <v>8280</v>
      </c>
      <c r="EM68" s="431"/>
      <c r="EN68" s="431">
        <f t="shared" si="47"/>
        <v>3.5</v>
      </c>
      <c r="EO68" s="431"/>
      <c r="EP68" s="431"/>
      <c r="EQ68" s="430">
        <f t="shared" si="48"/>
        <v>9</v>
      </c>
      <c r="ER68" s="448"/>
      <c r="ES68" s="449">
        <f t="shared" si="22"/>
        <v>48.194970562731051</v>
      </c>
      <c r="ET68" s="450">
        <f t="shared" si="23"/>
        <v>0.43822</v>
      </c>
      <c r="EU68" s="451">
        <f t="shared" si="26"/>
        <v>0.12499229545454546</v>
      </c>
      <c r="EV68" s="450">
        <f t="shared" si="27"/>
        <v>0.2314672138047138</v>
      </c>
      <c r="EW68" s="450"/>
      <c r="EX68" s="431"/>
      <c r="EY68" s="450"/>
      <c r="EZ68" s="431"/>
      <c r="FA68" s="450">
        <f t="shared" si="44"/>
        <v>0.47410358565737054</v>
      </c>
      <c r="FB68" s="431">
        <f t="shared" si="45"/>
        <v>119</v>
      </c>
      <c r="FC68" s="452"/>
      <c r="FD68" s="431"/>
      <c r="FE68" s="452">
        <f t="shared" si="51"/>
        <v>0.90721649484536082</v>
      </c>
      <c r="FF68" s="430">
        <f t="shared" si="52"/>
        <v>88</v>
      </c>
      <c r="FG68" s="405">
        <v>38400</v>
      </c>
      <c r="FH68" s="443"/>
      <c r="FI68" s="453"/>
      <c r="FJ68" s="454"/>
      <c r="FK68" s="455">
        <f t="shared" si="28"/>
        <v>3.2860207201862082</v>
      </c>
      <c r="FL68" s="405"/>
      <c r="FM68" s="455"/>
      <c r="FN68" s="405"/>
      <c r="FO68" s="456"/>
      <c r="FP68" s="449"/>
      <c r="FQ68" s="457"/>
      <c r="FR68" s="458"/>
      <c r="FS68" s="459"/>
      <c r="FT68" s="460"/>
      <c r="FU68" s="440">
        <v>132</v>
      </c>
      <c r="FV68" s="405"/>
      <c r="FW68" s="459"/>
      <c r="FX68" s="405"/>
      <c r="FY68" s="409"/>
      <c r="FZ68" s="409"/>
      <c r="GA68" s="429"/>
      <c r="GB68" s="482"/>
      <c r="GC68" s="483"/>
      <c r="GD68" s="450"/>
      <c r="GE68" s="527">
        <f>CX68+EA68-FU68</f>
        <v>0</v>
      </c>
      <c r="GF68" s="461">
        <f t="shared" si="29"/>
        <v>4.4908949842544841</v>
      </c>
      <c r="GG68" s="405">
        <v>78</v>
      </c>
      <c r="GH68" s="450">
        <f>GG68/80</f>
        <v>0.97499999999999998</v>
      </c>
      <c r="GI68" s="405">
        <v>468</v>
      </c>
      <c r="GJ68" s="462">
        <f>GI68/GG68</f>
        <v>6</v>
      </c>
      <c r="GK68" s="463">
        <f>GG68/(BA68/24)*1000</f>
        <v>85.436538724841398</v>
      </c>
      <c r="GL68" s="464">
        <v>8.1300000000000008</v>
      </c>
      <c r="GM68" s="439"/>
      <c r="GN68" s="405">
        <v>118</v>
      </c>
      <c r="GO68" s="513"/>
      <c r="GP68" s="450">
        <f>1-GN68/FU68</f>
        <v>0.10606060606060608</v>
      </c>
      <c r="GQ68" s="439">
        <v>4</v>
      </c>
      <c r="GR68" s="461">
        <f t="shared" si="30"/>
        <v>4.7099630322668986</v>
      </c>
      <c r="GS68" s="406"/>
      <c r="GT68" s="406">
        <f t="shared" si="53"/>
        <v>113</v>
      </c>
      <c r="GU68" s="482"/>
      <c r="GV68" s="450">
        <f>1-GT68/GN68</f>
        <v>4.2372881355932202E-2</v>
      </c>
      <c r="GW68" s="482"/>
      <c r="GX68" s="450">
        <f>1-HD68/FU68</f>
        <v>0.14393939393939392</v>
      </c>
      <c r="GY68" s="462">
        <f>GK68/(FU68-GN68)</f>
        <v>6.102609908917243</v>
      </c>
      <c r="GZ68" s="405">
        <v>22050</v>
      </c>
      <c r="HA68" s="438">
        <v>8.4</v>
      </c>
      <c r="HB68" s="451"/>
      <c r="HC68" s="439"/>
      <c r="HD68" s="443">
        <v>113</v>
      </c>
      <c r="HE68" s="463"/>
      <c r="HF68" s="463"/>
      <c r="HG68" s="443"/>
      <c r="HH68" s="408">
        <v>2</v>
      </c>
      <c r="HI68" s="465">
        <v>8110</v>
      </c>
      <c r="HJ68" s="406"/>
      <c r="HK68" s="406"/>
      <c r="HL68" s="442"/>
      <c r="HM68" s="465"/>
      <c r="HN68" s="466"/>
      <c r="HO68" s="407">
        <v>1.9</v>
      </c>
      <c r="HP68" s="467"/>
      <c r="HQ68" s="518"/>
      <c r="HR68" s="519"/>
      <c r="HS68" s="520"/>
      <c r="HT68" s="521">
        <v>4</v>
      </c>
      <c r="HU68" s="522">
        <f t="shared" si="31"/>
        <v>79.412167404500025</v>
      </c>
      <c r="HV68" s="513"/>
      <c r="HW68" s="513">
        <f t="shared" si="46"/>
        <v>0.54980079681274896</v>
      </c>
      <c r="HX68" s="513"/>
      <c r="HY68" s="471"/>
    </row>
    <row r="69" spans="1:233" ht="31.5" x14ac:dyDescent="0.15">
      <c r="A69" s="400">
        <v>43551</v>
      </c>
      <c r="B69" s="401">
        <v>28052</v>
      </c>
      <c r="C69" s="402">
        <f t="shared" si="32"/>
        <v>0.56103999999999998</v>
      </c>
      <c r="D69" s="403">
        <v>8.0500000000000007</v>
      </c>
      <c r="E69" s="404"/>
      <c r="F69" s="405">
        <v>228</v>
      </c>
      <c r="G69" s="406">
        <f t="shared" si="34"/>
        <v>6395.8559999999998</v>
      </c>
      <c r="H69" s="402">
        <f t="shared" si="35"/>
        <v>0.25583423999999999</v>
      </c>
      <c r="I69" s="405">
        <v>7540</v>
      </c>
      <c r="J69" s="406">
        <f t="shared" si="36"/>
        <v>5051.8</v>
      </c>
      <c r="K69" s="407"/>
      <c r="L69" s="407">
        <v>16.899999999999999</v>
      </c>
      <c r="M69" s="407">
        <v>2.2000000000000002</v>
      </c>
      <c r="N69" s="408">
        <v>139</v>
      </c>
      <c r="O69" s="408">
        <v>32</v>
      </c>
      <c r="P69" s="409"/>
      <c r="Q69" s="409"/>
      <c r="R69" s="409"/>
      <c r="S69" s="409"/>
      <c r="T69" s="410"/>
      <c r="U69" s="411"/>
      <c r="V69" s="409"/>
      <c r="W69" s="409"/>
      <c r="X69" s="412"/>
      <c r="Y69" s="473"/>
      <c r="Z69" s="474"/>
      <c r="AA69" s="475"/>
      <c r="AB69" s="476"/>
      <c r="AC69" s="476"/>
      <c r="AD69" s="474">
        <v>0.4</v>
      </c>
      <c r="AE69" s="477">
        <f t="shared" si="0"/>
        <v>5.5555555555555559E-2</v>
      </c>
      <c r="AF69" s="478"/>
      <c r="AG69" s="477"/>
      <c r="AH69" s="478"/>
      <c r="AI69" s="478"/>
      <c r="AJ69" s="473"/>
      <c r="AK69" s="477"/>
      <c r="AL69" s="447"/>
      <c r="AM69" s="479"/>
      <c r="AN69" s="473"/>
      <c r="AO69" s="473"/>
      <c r="AP69" s="479"/>
      <c r="AQ69" s="447"/>
      <c r="AR69" s="473"/>
      <c r="AS69" s="473"/>
      <c r="AT69" s="473"/>
      <c r="AU69" s="447"/>
      <c r="AV69" s="480"/>
      <c r="AW69" s="479"/>
      <c r="AX69" s="479"/>
      <c r="AY69" s="480"/>
      <c r="AZ69" s="480"/>
      <c r="BA69" s="420">
        <f t="shared" si="24"/>
        <v>24476</v>
      </c>
      <c r="BB69" s="421">
        <f t="shared" si="14"/>
        <v>0.48952000000000001</v>
      </c>
      <c r="BC69" s="422"/>
      <c r="BD69" s="423">
        <v>8.01</v>
      </c>
      <c r="BE69" s="424"/>
      <c r="BF69" s="425">
        <v>230</v>
      </c>
      <c r="BG69" s="426">
        <v>9130</v>
      </c>
      <c r="BH69" s="420">
        <f t="shared" si="37"/>
        <v>6117.1</v>
      </c>
      <c r="BI69" s="422"/>
      <c r="BJ69" s="421"/>
      <c r="BK69" s="427"/>
      <c r="BL69" s="427">
        <v>16.8</v>
      </c>
      <c r="BM69" s="428"/>
      <c r="BN69" s="422">
        <v>2.6</v>
      </c>
      <c r="BO69" s="425">
        <v>88</v>
      </c>
      <c r="BP69" s="425">
        <v>16</v>
      </c>
      <c r="BQ69" s="423">
        <v>5.83</v>
      </c>
      <c r="BR69" s="421">
        <f t="shared" si="2"/>
        <v>0.80972222222222223</v>
      </c>
      <c r="BS69" s="409">
        <f t="shared" si="15"/>
        <v>24476</v>
      </c>
      <c r="BT69" s="429">
        <f t="shared" si="38"/>
        <v>8.01</v>
      </c>
      <c r="BU69" s="430"/>
      <c r="BV69" s="430">
        <f t="shared" si="25"/>
        <v>230</v>
      </c>
      <c r="BW69" s="430">
        <f t="shared" si="39"/>
        <v>9130</v>
      </c>
      <c r="BX69" s="430">
        <f t="shared" si="40"/>
        <v>5934.5</v>
      </c>
      <c r="BY69" s="430"/>
      <c r="BZ69" s="430">
        <f t="shared" si="49"/>
        <v>16.8</v>
      </c>
      <c r="CA69" s="431">
        <f t="shared" ref="CA69:CA101" si="58">BN69</f>
        <v>2.6</v>
      </c>
      <c r="CB69" s="430">
        <f t="shared" si="50"/>
        <v>88</v>
      </c>
      <c r="CC69" s="432">
        <v>12161</v>
      </c>
      <c r="CD69" s="411">
        <f t="shared" si="54"/>
        <v>12161</v>
      </c>
      <c r="CE69" s="421">
        <f t="shared" si="16"/>
        <v>0.48643999999999998</v>
      </c>
      <c r="CF69" s="433">
        <f t="shared" si="55"/>
        <v>13.222596825918922</v>
      </c>
      <c r="CG69" s="434">
        <v>7.66</v>
      </c>
      <c r="CH69" s="427"/>
      <c r="CI69" s="446">
        <f t="shared" si="56"/>
        <v>18.748458186004441</v>
      </c>
      <c r="CJ69" s="436">
        <v>21</v>
      </c>
      <c r="CK69" s="436">
        <v>3.2</v>
      </c>
      <c r="CL69" s="423">
        <v>7.65</v>
      </c>
      <c r="CM69" s="423"/>
      <c r="CN69" s="423"/>
      <c r="CO69" s="517"/>
      <c r="CP69" s="432"/>
      <c r="CQ69" s="437"/>
      <c r="CR69" s="437">
        <v>0.13</v>
      </c>
      <c r="CS69" s="481"/>
      <c r="CT69" s="528">
        <f t="shared" si="57"/>
        <v>6.9073267001068999</v>
      </c>
      <c r="CU69" s="434">
        <v>6.68</v>
      </c>
      <c r="CV69" s="438">
        <v>7.77</v>
      </c>
      <c r="CW69" s="439"/>
      <c r="CX69" s="440">
        <v>124</v>
      </c>
      <c r="CY69" s="441">
        <v>7930</v>
      </c>
      <c r="CZ69" s="442"/>
      <c r="DA69" s="442">
        <v>3.9</v>
      </c>
      <c r="DB69" s="442">
        <v>15.3</v>
      </c>
      <c r="DC69" s="442">
        <v>1.9</v>
      </c>
      <c r="DD69" s="443">
        <v>6</v>
      </c>
      <c r="DE69" s="440"/>
      <c r="DF69" s="444">
        <v>12315</v>
      </c>
      <c r="DG69" s="445">
        <f t="shared" si="17"/>
        <v>12315</v>
      </c>
      <c r="DH69" s="421">
        <f t="shared" si="18"/>
        <v>0.49259999999999998</v>
      </c>
      <c r="DI69" s="446">
        <f t="shared" si="19"/>
        <v>13.057247259439706</v>
      </c>
      <c r="DJ69" s="434">
        <v>7.67</v>
      </c>
      <c r="DK69" s="427"/>
      <c r="DL69" s="446">
        <f t="shared" si="20"/>
        <v>18.514007308160778</v>
      </c>
      <c r="DM69" s="422">
        <v>20.9</v>
      </c>
      <c r="DN69" s="422">
        <v>2.4</v>
      </c>
      <c r="DO69" s="423">
        <v>7.69</v>
      </c>
      <c r="DP69" s="423"/>
      <c r="DQ69" s="423"/>
      <c r="DR69" s="517"/>
      <c r="DS69" s="432"/>
      <c r="DT69" s="437"/>
      <c r="DU69" s="437">
        <v>0.14000000000000001</v>
      </c>
      <c r="DV69" s="481"/>
      <c r="DW69" s="446">
        <f t="shared" si="21"/>
        <v>6.8209500609013398</v>
      </c>
      <c r="DX69" s="434">
        <v>7.01</v>
      </c>
      <c r="DY69" s="438">
        <v>7.85</v>
      </c>
      <c r="DZ69" s="439"/>
      <c r="EA69" s="440">
        <v>125</v>
      </c>
      <c r="EB69" s="441">
        <v>7920</v>
      </c>
      <c r="EC69" s="442"/>
      <c r="ED69" s="442">
        <v>3.6</v>
      </c>
      <c r="EE69" s="442">
        <v>15.6</v>
      </c>
      <c r="EF69" s="442">
        <v>2.1</v>
      </c>
      <c r="EG69" s="443">
        <v>9</v>
      </c>
      <c r="EH69" s="440"/>
      <c r="EI69" s="429">
        <f t="shared" ref="EI69:EI101" si="59">(DY69*DG69+CV69*CD69)/(DG69+CD69)</f>
        <v>7.8102516751103126</v>
      </c>
      <c r="EJ69" s="447"/>
      <c r="EK69" s="448">
        <f t="shared" ref="EK69:EK83" si="60">(EA69*DG69+CX69*CD69)/(DG69+CD69)</f>
        <v>124.5031459388789</v>
      </c>
      <c r="EL69" s="448">
        <f t="shared" ref="EL69:EL101" si="61">(EB69*DG69+CY69*CD69)/(DG69+CD69)</f>
        <v>7924.9685406112112</v>
      </c>
      <c r="EM69" s="431"/>
      <c r="EN69" s="431">
        <f t="shared" ref="EN69:EN101" si="62">(ED69*DG69+DA69*CD69)/(DG69+CD69)</f>
        <v>3.7490562183363294</v>
      </c>
      <c r="EO69" s="431">
        <f>(EE69*DG69+DB69*CD69)/(DG69+CD69)</f>
        <v>15.450943781663673</v>
      </c>
      <c r="EP69" s="431">
        <f t="shared" ref="EP69:EP101" si="63">(EF69*DG69+DC69*CD69)/(DG69+CD69)</f>
        <v>2.0006291877757802</v>
      </c>
      <c r="EQ69" s="431">
        <f t="shared" ref="EQ69:EQ101" si="64">(EG69*DG69+DD69*CD69)/(DG69+CD69)</f>
        <v>7.5094378166367051</v>
      </c>
      <c r="ER69" s="448"/>
      <c r="ES69" s="449">
        <f t="shared" si="22"/>
        <v>43.144304624938712</v>
      </c>
      <c r="ET69" s="450">
        <f t="shared" si="23"/>
        <v>0.48952000000000001</v>
      </c>
      <c r="EU69" s="451">
        <f t="shared" si="26"/>
        <v>0.12794272727272726</v>
      </c>
      <c r="EV69" s="450">
        <f t="shared" si="27"/>
        <v>0.23693097643097641</v>
      </c>
      <c r="EW69" s="482"/>
      <c r="EX69" s="483"/>
      <c r="EY69" s="482"/>
      <c r="EZ69" s="483"/>
      <c r="FA69" s="450">
        <f t="shared" si="44"/>
        <v>0.45868197417878742</v>
      </c>
      <c r="FB69" s="431">
        <f t="shared" si="45"/>
        <v>105.4968540611211</v>
      </c>
      <c r="FC69" s="452">
        <f t="shared" ref="FC69:FC101" si="65">1-EP69/CA69</f>
        <v>0.23052723547085374</v>
      </c>
      <c r="FD69" s="431">
        <f t="shared" ref="FD69:FD101" si="66">CA69-EP69</f>
        <v>0.59937081222421984</v>
      </c>
      <c r="FE69" s="452">
        <f t="shared" si="51"/>
        <v>0.91466547935640108</v>
      </c>
      <c r="FF69" s="430">
        <f t="shared" si="52"/>
        <v>80.490562183363295</v>
      </c>
      <c r="FG69" s="405">
        <v>38400</v>
      </c>
      <c r="FH69" s="443"/>
      <c r="FI69" s="453"/>
      <c r="FJ69" s="454"/>
      <c r="FK69" s="455">
        <f t="shared" si="28"/>
        <v>2.9416571335185484</v>
      </c>
      <c r="FL69" s="405"/>
      <c r="FM69" s="455"/>
      <c r="FN69" s="405"/>
      <c r="FO69" s="456"/>
      <c r="FP69" s="449"/>
      <c r="FQ69" s="457"/>
      <c r="FR69" s="458"/>
      <c r="FS69" s="459">
        <v>7.83</v>
      </c>
      <c r="FT69" s="460"/>
      <c r="FU69" s="440">
        <v>125</v>
      </c>
      <c r="FV69" s="405">
        <v>5</v>
      </c>
      <c r="FW69" s="459">
        <v>1.83</v>
      </c>
      <c r="FX69" s="405">
        <v>8</v>
      </c>
      <c r="FY69" s="452">
        <f>1-FV69/(EG69+DD69)</f>
        <v>0.66666666666666674</v>
      </c>
      <c r="FZ69" s="452">
        <f t="shared" ref="FZ69:FZ101" si="67">1-FW69/(EF69+DC69)*2</f>
        <v>8.4999999999999964E-2</v>
      </c>
      <c r="GA69" s="429">
        <f t="shared" ref="GA69:GA101" si="68">(DC69+EF69)/2-FW69</f>
        <v>0.16999999999999993</v>
      </c>
      <c r="GB69" s="513"/>
      <c r="GC69" s="514"/>
      <c r="GD69" s="513"/>
      <c r="GE69" s="527">
        <f t="shared" ref="GE69:GE83" si="69">(CX69+EA69)/2-FU69</f>
        <v>-0.5</v>
      </c>
      <c r="GF69" s="461">
        <f t="shared" si="29"/>
        <v>4.0202647491420169</v>
      </c>
      <c r="GG69" s="405"/>
      <c r="GH69" s="450"/>
      <c r="GI69" s="405"/>
      <c r="GJ69" s="462"/>
      <c r="GK69" s="463"/>
      <c r="GL69" s="464">
        <v>8.06</v>
      </c>
      <c r="GM69" s="439"/>
      <c r="GN69" s="405">
        <v>120</v>
      </c>
      <c r="GO69" s="513"/>
      <c r="GP69" s="450">
        <f>1-GN69/FU69</f>
        <v>4.0000000000000036E-2</v>
      </c>
      <c r="GQ69" s="439">
        <v>8</v>
      </c>
      <c r="GR69" s="461">
        <f t="shared" si="30"/>
        <v>4.2163752247099193</v>
      </c>
      <c r="GS69" s="406"/>
      <c r="GT69" s="406">
        <f t="shared" si="53"/>
        <v>107</v>
      </c>
      <c r="GU69" s="482"/>
      <c r="GV69" s="450">
        <f>1-GT69/GN69</f>
        <v>0.10833333333333328</v>
      </c>
      <c r="GW69" s="482"/>
      <c r="GX69" s="450">
        <f>1-HD69/FU69</f>
        <v>0.14400000000000002</v>
      </c>
      <c r="GY69" s="462"/>
      <c r="GZ69" s="405">
        <v>24988</v>
      </c>
      <c r="HA69" s="438">
        <v>8.4499999999999993</v>
      </c>
      <c r="HB69" s="451"/>
      <c r="HC69" s="439"/>
      <c r="HD69" s="443">
        <v>107</v>
      </c>
      <c r="HE69" s="463"/>
      <c r="HF69" s="463"/>
      <c r="HG69" s="443"/>
      <c r="HH69" s="408">
        <v>3</v>
      </c>
      <c r="HI69" s="465">
        <v>7670</v>
      </c>
      <c r="HJ69" s="406"/>
      <c r="HK69" s="406"/>
      <c r="HL69" s="442"/>
      <c r="HM69" s="465"/>
      <c r="HN69" s="466"/>
      <c r="HO69" s="407">
        <v>2.7</v>
      </c>
      <c r="HP69" s="467"/>
      <c r="HQ69" s="518"/>
      <c r="HR69" s="519">
        <v>1.85</v>
      </c>
      <c r="HS69" s="520"/>
      <c r="HT69" s="521">
        <v>4</v>
      </c>
      <c r="HU69" s="522">
        <f t="shared" si="31"/>
        <v>71.090047393364927</v>
      </c>
      <c r="HV69" s="513"/>
      <c r="HW69" s="513">
        <f t="shared" si="46"/>
        <v>0.5347826086956522</v>
      </c>
      <c r="HX69" s="513"/>
      <c r="HY69" s="471" t="s">
        <v>172</v>
      </c>
    </row>
    <row r="70" spans="1:233" x14ac:dyDescent="0.15">
      <c r="A70" s="400">
        <v>43552</v>
      </c>
      <c r="B70" s="401">
        <v>24709</v>
      </c>
      <c r="C70" s="402">
        <f t="shared" si="32"/>
        <v>0.49418000000000001</v>
      </c>
      <c r="D70" s="403">
        <v>8.02</v>
      </c>
      <c r="E70" s="404"/>
      <c r="F70" s="405">
        <v>187</v>
      </c>
      <c r="G70" s="406">
        <f t="shared" si="34"/>
        <v>4620.5829999999996</v>
      </c>
      <c r="H70" s="402">
        <f t="shared" si="35"/>
        <v>0.18482331999999999</v>
      </c>
      <c r="I70" s="405">
        <v>8420</v>
      </c>
      <c r="J70" s="406">
        <f t="shared" si="36"/>
        <v>5641.4000000000005</v>
      </c>
      <c r="K70" s="407"/>
      <c r="L70" s="407">
        <v>17.399999999999999</v>
      </c>
      <c r="M70" s="407">
        <v>1.7</v>
      </c>
      <c r="N70" s="408">
        <v>103</v>
      </c>
      <c r="O70" s="408">
        <v>16</v>
      </c>
      <c r="P70" s="409"/>
      <c r="Q70" s="409"/>
      <c r="R70" s="409"/>
      <c r="S70" s="409"/>
      <c r="T70" s="410"/>
      <c r="U70" s="411"/>
      <c r="V70" s="409"/>
      <c r="W70" s="409"/>
      <c r="X70" s="412"/>
      <c r="Y70" s="473"/>
      <c r="Z70" s="474"/>
      <c r="AA70" s="475"/>
      <c r="AB70" s="476"/>
      <c r="AC70" s="476"/>
      <c r="AD70" s="474">
        <v>0.43</v>
      </c>
      <c r="AE70" s="477">
        <f t="shared" si="0"/>
        <v>5.9722222222222218E-2</v>
      </c>
      <c r="AF70" s="478"/>
      <c r="AG70" s="477"/>
      <c r="AH70" s="478"/>
      <c r="AI70" s="478"/>
      <c r="AJ70" s="473"/>
      <c r="AK70" s="477"/>
      <c r="AL70" s="447"/>
      <c r="AM70" s="479"/>
      <c r="AN70" s="473"/>
      <c r="AO70" s="473"/>
      <c r="AP70" s="479"/>
      <c r="AQ70" s="447"/>
      <c r="AR70" s="473"/>
      <c r="AS70" s="473"/>
      <c r="AT70" s="473"/>
      <c r="AU70" s="447"/>
      <c r="AV70" s="480"/>
      <c r="AW70" s="479"/>
      <c r="AX70" s="479"/>
      <c r="AY70" s="480"/>
      <c r="AZ70" s="480"/>
      <c r="BA70" s="420">
        <f t="shared" si="24"/>
        <v>24459</v>
      </c>
      <c r="BB70" s="421">
        <f t="shared" si="14"/>
        <v>0.48918</v>
      </c>
      <c r="BC70" s="422"/>
      <c r="BD70" s="423">
        <v>8</v>
      </c>
      <c r="BE70" s="424"/>
      <c r="BF70" s="425">
        <v>189</v>
      </c>
      <c r="BG70" s="426">
        <v>8810</v>
      </c>
      <c r="BH70" s="420">
        <f t="shared" si="37"/>
        <v>5902.7000000000007</v>
      </c>
      <c r="BI70" s="422"/>
      <c r="BJ70" s="421"/>
      <c r="BK70" s="427"/>
      <c r="BL70" s="427">
        <v>18.399999999999999</v>
      </c>
      <c r="BM70" s="428">
        <v>5.48</v>
      </c>
      <c r="BN70" s="422">
        <v>2.4</v>
      </c>
      <c r="BO70" s="425">
        <v>86</v>
      </c>
      <c r="BP70" s="425">
        <v>16</v>
      </c>
      <c r="BQ70" s="423">
        <v>6.53</v>
      </c>
      <c r="BR70" s="421">
        <f t="shared" si="2"/>
        <v>0.90694444444444444</v>
      </c>
      <c r="BS70" s="409">
        <f t="shared" si="15"/>
        <v>24459</v>
      </c>
      <c r="BT70" s="429">
        <f t="shared" si="38"/>
        <v>8</v>
      </c>
      <c r="BU70" s="430"/>
      <c r="BV70" s="430">
        <f t="shared" si="25"/>
        <v>189</v>
      </c>
      <c r="BW70" s="430">
        <f t="shared" si="39"/>
        <v>8810</v>
      </c>
      <c r="BX70" s="430">
        <f t="shared" si="40"/>
        <v>5726.5</v>
      </c>
      <c r="BY70" s="430"/>
      <c r="BZ70" s="430">
        <f t="shared" si="49"/>
        <v>18.399999999999999</v>
      </c>
      <c r="CA70" s="431">
        <f t="shared" si="58"/>
        <v>2.4</v>
      </c>
      <c r="CB70" s="430">
        <f t="shared" si="50"/>
        <v>86</v>
      </c>
      <c r="CC70" s="432">
        <v>12215</v>
      </c>
      <c r="CD70" s="411">
        <f t="shared" si="54"/>
        <v>12215</v>
      </c>
      <c r="CE70" s="421">
        <f t="shared" si="16"/>
        <v>0.48859999999999998</v>
      </c>
      <c r="CF70" s="433">
        <f t="shared" si="55"/>
        <v>13.16414244781007</v>
      </c>
      <c r="CG70" s="434">
        <v>7.67</v>
      </c>
      <c r="CH70" s="427">
        <v>15.27</v>
      </c>
      <c r="CI70" s="446">
        <f t="shared" si="56"/>
        <v>18.665575112566515</v>
      </c>
      <c r="CJ70" s="436">
        <v>20.9</v>
      </c>
      <c r="CK70" s="436">
        <v>3.41</v>
      </c>
      <c r="CL70" s="423">
        <v>7.65</v>
      </c>
      <c r="CM70" s="423"/>
      <c r="CN70" s="423"/>
      <c r="CO70" s="517"/>
      <c r="CP70" s="432"/>
      <c r="CQ70" s="437"/>
      <c r="CR70" s="437">
        <v>0.11</v>
      </c>
      <c r="CS70" s="481"/>
      <c r="CT70" s="528">
        <f t="shared" si="57"/>
        <v>6.8767908309455583</v>
      </c>
      <c r="CU70" s="434">
        <v>6.7</v>
      </c>
      <c r="CV70" s="438">
        <v>7.78</v>
      </c>
      <c r="CW70" s="439"/>
      <c r="CX70" s="440">
        <v>128</v>
      </c>
      <c r="CY70" s="441">
        <v>7950</v>
      </c>
      <c r="CZ70" s="442"/>
      <c r="DA70" s="442">
        <v>5.4</v>
      </c>
      <c r="DB70" s="442">
        <v>14.47</v>
      </c>
      <c r="DC70" s="442">
        <v>2</v>
      </c>
      <c r="DD70" s="443">
        <v>10</v>
      </c>
      <c r="DE70" s="440"/>
      <c r="DF70" s="444">
        <v>12244</v>
      </c>
      <c r="DG70" s="445">
        <f t="shared" si="17"/>
        <v>12244</v>
      </c>
      <c r="DH70" s="421">
        <f t="shared" si="18"/>
        <v>0.48975999999999997</v>
      </c>
      <c r="DI70" s="446">
        <f t="shared" si="19"/>
        <v>13.132963083959488</v>
      </c>
      <c r="DJ70" s="434">
        <v>7.76</v>
      </c>
      <c r="DK70" s="427">
        <v>13.5</v>
      </c>
      <c r="DL70" s="446">
        <f t="shared" si="20"/>
        <v>18.621365566808233</v>
      </c>
      <c r="DM70" s="422">
        <v>21</v>
      </c>
      <c r="DN70" s="422">
        <v>3.94</v>
      </c>
      <c r="DO70" s="423">
        <v>7.78</v>
      </c>
      <c r="DP70" s="423"/>
      <c r="DQ70" s="423"/>
      <c r="DR70" s="517"/>
      <c r="DS70" s="432"/>
      <c r="DT70" s="437"/>
      <c r="DU70" s="437">
        <v>0.13</v>
      </c>
      <c r="DV70" s="481"/>
      <c r="DW70" s="446">
        <f t="shared" si="21"/>
        <v>6.8605031035609274</v>
      </c>
      <c r="DX70" s="434">
        <v>6.7</v>
      </c>
      <c r="DY70" s="438">
        <v>7.96</v>
      </c>
      <c r="DZ70" s="439"/>
      <c r="EA70" s="440">
        <v>123</v>
      </c>
      <c r="EB70" s="441">
        <v>7930</v>
      </c>
      <c r="EC70" s="442"/>
      <c r="ED70" s="442">
        <v>3.2</v>
      </c>
      <c r="EE70" s="442">
        <v>15.81</v>
      </c>
      <c r="EF70" s="442">
        <v>2</v>
      </c>
      <c r="EG70" s="443">
        <v>12</v>
      </c>
      <c r="EH70" s="440"/>
      <c r="EI70" s="429">
        <f t="shared" si="59"/>
        <v>7.8701067091868024</v>
      </c>
      <c r="EJ70" s="447"/>
      <c r="EK70" s="448">
        <f t="shared" si="60"/>
        <v>125.49703585592215</v>
      </c>
      <c r="EL70" s="448">
        <f t="shared" si="61"/>
        <v>7939.9881434236886</v>
      </c>
      <c r="EM70" s="431"/>
      <c r="EN70" s="431">
        <f t="shared" si="62"/>
        <v>4.2986957766057481</v>
      </c>
      <c r="EO70" s="431">
        <f>(EE70*DG70+DB70*CD70)/(DG70+CD70)</f>
        <v>15.140794390612864</v>
      </c>
      <c r="EP70" s="431">
        <f t="shared" si="63"/>
        <v>2</v>
      </c>
      <c r="EQ70" s="431">
        <f t="shared" si="64"/>
        <v>11.001185657631138</v>
      </c>
      <c r="ER70" s="448"/>
      <c r="ES70" s="449">
        <f t="shared" si="22"/>
        <v>43.174291671777262</v>
      </c>
      <c r="ET70" s="450">
        <f t="shared" si="23"/>
        <v>0.48918</v>
      </c>
      <c r="EU70" s="451">
        <f t="shared" si="26"/>
        <v>0.10506252272727273</v>
      </c>
      <c r="EV70" s="450">
        <f t="shared" si="27"/>
        <v>0.19456022727272726</v>
      </c>
      <c r="EW70" s="482"/>
      <c r="EX70" s="483"/>
      <c r="EY70" s="482"/>
      <c r="EZ70" s="483"/>
      <c r="FA70" s="450">
        <f t="shared" si="44"/>
        <v>0.33599451928083524</v>
      </c>
      <c r="FB70" s="431">
        <f t="shared" si="45"/>
        <v>63.502964144077851</v>
      </c>
      <c r="FC70" s="452">
        <f t="shared" si="65"/>
        <v>0.16666666666666663</v>
      </c>
      <c r="FD70" s="431">
        <f t="shared" si="66"/>
        <v>0.39999999999999991</v>
      </c>
      <c r="FE70" s="452">
        <f t="shared" si="51"/>
        <v>0.87207923653917274</v>
      </c>
      <c r="FF70" s="430">
        <f t="shared" si="52"/>
        <v>74.99881434236886</v>
      </c>
      <c r="FG70" s="405">
        <v>38400</v>
      </c>
      <c r="FH70" s="443"/>
      <c r="FI70" s="453"/>
      <c r="FJ70" s="454"/>
      <c r="FK70" s="455">
        <f t="shared" si="28"/>
        <v>2.943701704893904</v>
      </c>
      <c r="FL70" s="405"/>
      <c r="FM70" s="455"/>
      <c r="FN70" s="405"/>
      <c r="FO70" s="456"/>
      <c r="FP70" s="449"/>
      <c r="FQ70" s="457"/>
      <c r="FR70" s="458"/>
      <c r="FS70" s="459">
        <v>7.84</v>
      </c>
      <c r="FT70" s="460"/>
      <c r="FU70" s="440">
        <v>134</v>
      </c>
      <c r="FV70" s="405">
        <v>13</v>
      </c>
      <c r="FW70" s="459">
        <v>2</v>
      </c>
      <c r="FX70" s="405">
        <v>8</v>
      </c>
      <c r="FY70" s="452">
        <f t="shared" ref="FY70:FY83" si="70">1-FV70/(EG70+DD70)*2</f>
        <v>-0.18181818181818188</v>
      </c>
      <c r="FZ70" s="452">
        <f t="shared" si="67"/>
        <v>0</v>
      </c>
      <c r="GA70" s="429">
        <f t="shared" si="68"/>
        <v>0</v>
      </c>
      <c r="GB70" s="513"/>
      <c r="GC70" s="514"/>
      <c r="GD70" s="513"/>
      <c r="GE70" s="527">
        <f t="shared" si="69"/>
        <v>-8.5</v>
      </c>
      <c r="GF70" s="461">
        <f t="shared" si="29"/>
        <v>4.0230589966883361</v>
      </c>
      <c r="GG70" s="405"/>
      <c r="GH70" s="450"/>
      <c r="GI70" s="405"/>
      <c r="GJ70" s="462"/>
      <c r="GK70" s="463"/>
      <c r="GL70" s="464">
        <v>8.16</v>
      </c>
      <c r="GM70" s="529"/>
      <c r="GN70" s="530">
        <v>139</v>
      </c>
      <c r="GO70" s="513"/>
      <c r="GP70" s="450"/>
      <c r="GQ70" s="529">
        <v>8</v>
      </c>
      <c r="GR70" s="455">
        <f t="shared" si="30"/>
        <v>4.2193057770145952</v>
      </c>
      <c r="GS70" s="531"/>
      <c r="GT70" s="531">
        <f t="shared" si="53"/>
        <v>128</v>
      </c>
      <c r="GU70" s="513"/>
      <c r="GV70" s="513">
        <f>1-GT70/GN70</f>
        <v>7.9136690647481966E-2</v>
      </c>
      <c r="GW70" s="513"/>
      <c r="GX70" s="513">
        <f>1-HD70/FU70</f>
        <v>4.4776119402985093E-2</v>
      </c>
      <c r="GY70" s="462"/>
      <c r="GZ70" s="405">
        <v>24272</v>
      </c>
      <c r="HA70" s="438">
        <v>8.4600000000000009</v>
      </c>
      <c r="HB70" s="451"/>
      <c r="HC70" s="439"/>
      <c r="HD70" s="443">
        <v>128</v>
      </c>
      <c r="HE70" s="463"/>
      <c r="HF70" s="463"/>
      <c r="HG70" s="443"/>
      <c r="HH70" s="408">
        <v>10</v>
      </c>
      <c r="HI70" s="465">
        <v>7840</v>
      </c>
      <c r="HJ70" s="406"/>
      <c r="HK70" s="406"/>
      <c r="HL70" s="442"/>
      <c r="HM70" s="465"/>
      <c r="HN70" s="466"/>
      <c r="HO70" s="407">
        <v>3.9</v>
      </c>
      <c r="HP70" s="467"/>
      <c r="HQ70" s="518">
        <v>15.29</v>
      </c>
      <c r="HR70" s="519">
        <v>2</v>
      </c>
      <c r="HS70" s="520"/>
      <c r="HT70" s="521">
        <v>4</v>
      </c>
      <c r="HU70" s="522">
        <f t="shared" si="31"/>
        <v>71.139457868269346</v>
      </c>
      <c r="HV70" s="513"/>
      <c r="HW70" s="513">
        <f t="shared" si="46"/>
        <v>0.32275132275132279</v>
      </c>
      <c r="HX70" s="513"/>
      <c r="HY70" s="471"/>
    </row>
    <row r="71" spans="1:233" x14ac:dyDescent="0.15">
      <c r="A71" s="400">
        <v>43553</v>
      </c>
      <c r="B71" s="401">
        <v>21460</v>
      </c>
      <c r="C71" s="402">
        <f t="shared" si="32"/>
        <v>0.42920000000000003</v>
      </c>
      <c r="D71" s="403">
        <v>8.0299999999999994</v>
      </c>
      <c r="E71" s="404"/>
      <c r="F71" s="405">
        <v>215</v>
      </c>
      <c r="G71" s="406">
        <f t="shared" si="34"/>
        <v>4613.8999999999996</v>
      </c>
      <c r="H71" s="402">
        <f t="shared" si="35"/>
        <v>0.184556</v>
      </c>
      <c r="I71" s="405">
        <v>8325</v>
      </c>
      <c r="J71" s="406">
        <f t="shared" si="36"/>
        <v>5577.75</v>
      </c>
      <c r="K71" s="407"/>
      <c r="L71" s="407">
        <v>16.7</v>
      </c>
      <c r="M71" s="407">
        <v>2.2999999999999998</v>
      </c>
      <c r="N71" s="408">
        <v>95</v>
      </c>
      <c r="O71" s="408">
        <v>16</v>
      </c>
      <c r="P71" s="409"/>
      <c r="Q71" s="409"/>
      <c r="R71" s="409"/>
      <c r="S71" s="409"/>
      <c r="T71" s="410"/>
      <c r="U71" s="411"/>
      <c r="V71" s="409"/>
      <c r="W71" s="409"/>
      <c r="X71" s="412"/>
      <c r="Y71" s="473"/>
      <c r="Z71" s="474"/>
      <c r="AA71" s="475"/>
      <c r="AB71" s="476"/>
      <c r="AC71" s="476"/>
      <c r="AD71" s="474">
        <v>0.4</v>
      </c>
      <c r="AE71" s="477">
        <f t="shared" ref="AE71:AE134" si="71">AD71/$AD$6</f>
        <v>5.5555555555555559E-2</v>
      </c>
      <c r="AF71" s="478"/>
      <c r="AG71" s="477"/>
      <c r="AH71" s="478"/>
      <c r="AI71" s="478"/>
      <c r="AJ71" s="473"/>
      <c r="AK71" s="477"/>
      <c r="AL71" s="447"/>
      <c r="AM71" s="479"/>
      <c r="AN71" s="473"/>
      <c r="AO71" s="473"/>
      <c r="AP71" s="479"/>
      <c r="AQ71" s="447"/>
      <c r="AR71" s="473"/>
      <c r="AS71" s="473"/>
      <c r="AT71" s="473"/>
      <c r="AU71" s="447"/>
      <c r="AV71" s="480"/>
      <c r="AW71" s="479"/>
      <c r="AX71" s="479"/>
      <c r="AY71" s="480"/>
      <c r="AZ71" s="480"/>
      <c r="BA71" s="420">
        <f t="shared" si="24"/>
        <v>25317</v>
      </c>
      <c r="BB71" s="421">
        <f t="shared" ref="BB71:BB101" si="72">BA71/$BA$6</f>
        <v>0.50634000000000001</v>
      </c>
      <c r="BC71" s="422"/>
      <c r="BD71" s="423">
        <v>7.96</v>
      </c>
      <c r="BE71" s="424"/>
      <c r="BF71" s="425">
        <v>197</v>
      </c>
      <c r="BG71" s="426">
        <v>8640</v>
      </c>
      <c r="BH71" s="420">
        <f t="shared" si="37"/>
        <v>5788.8</v>
      </c>
      <c r="BI71" s="422"/>
      <c r="BJ71" s="421"/>
      <c r="BK71" s="427"/>
      <c r="BL71" s="427">
        <v>17</v>
      </c>
      <c r="BM71" s="428">
        <v>6.3</v>
      </c>
      <c r="BN71" s="422">
        <v>2.2000000000000002</v>
      </c>
      <c r="BO71" s="425">
        <v>74</v>
      </c>
      <c r="BP71" s="425">
        <v>16</v>
      </c>
      <c r="BQ71" s="423">
        <v>6.38</v>
      </c>
      <c r="BR71" s="421">
        <f t="shared" ref="BR71:BR134" si="73">BQ71/$BQ$6</f>
        <v>0.88611111111111107</v>
      </c>
      <c r="BS71" s="409">
        <f t="shared" ref="BS71:BS101" si="74">BA71</f>
        <v>25317</v>
      </c>
      <c r="BT71" s="429">
        <f t="shared" si="38"/>
        <v>7.96</v>
      </c>
      <c r="BU71" s="430"/>
      <c r="BV71" s="430">
        <f t="shared" si="25"/>
        <v>197</v>
      </c>
      <c r="BW71" s="430">
        <f t="shared" si="39"/>
        <v>8640</v>
      </c>
      <c r="BX71" s="430">
        <f t="shared" si="40"/>
        <v>5616</v>
      </c>
      <c r="BY71" s="430"/>
      <c r="BZ71" s="430">
        <f t="shared" si="49"/>
        <v>17</v>
      </c>
      <c r="CA71" s="431">
        <f t="shared" si="58"/>
        <v>2.2000000000000002</v>
      </c>
      <c r="CB71" s="430">
        <f t="shared" si="50"/>
        <v>74</v>
      </c>
      <c r="CC71" s="432">
        <v>12650</v>
      </c>
      <c r="CD71" s="411">
        <f t="shared" si="54"/>
        <v>12650</v>
      </c>
      <c r="CE71" s="421">
        <f t="shared" ref="CE71:CE101" si="75">CC71/25000</f>
        <v>0.50600000000000001</v>
      </c>
      <c r="CF71" s="433">
        <f t="shared" si="55"/>
        <v>12.711462450592887</v>
      </c>
      <c r="CG71" s="434">
        <v>7.76</v>
      </c>
      <c r="CH71" s="427">
        <v>16.3</v>
      </c>
      <c r="CI71" s="446">
        <f t="shared" si="56"/>
        <v>18.023715415019762</v>
      </c>
      <c r="CJ71" s="436">
        <v>20.9</v>
      </c>
      <c r="CK71" s="436">
        <v>3.35</v>
      </c>
      <c r="CL71" s="423">
        <v>7.6</v>
      </c>
      <c r="CM71" s="423"/>
      <c r="CN71" s="423"/>
      <c r="CO71" s="432"/>
      <c r="CP71" s="432"/>
      <c r="CQ71" s="437"/>
      <c r="CR71" s="437">
        <v>0.16</v>
      </c>
      <c r="CS71" s="481"/>
      <c r="CT71" s="528">
        <f t="shared" si="57"/>
        <v>6.6403162055335976</v>
      </c>
      <c r="CU71" s="434">
        <v>7.25</v>
      </c>
      <c r="CV71" s="438">
        <v>7.89</v>
      </c>
      <c r="CW71" s="439"/>
      <c r="CX71" s="440">
        <v>150</v>
      </c>
      <c r="CY71" s="441">
        <v>8300</v>
      </c>
      <c r="CZ71" s="442"/>
      <c r="DA71" s="442">
        <v>3.6</v>
      </c>
      <c r="DB71" s="442">
        <v>16.03</v>
      </c>
      <c r="DC71" s="442">
        <v>1.75</v>
      </c>
      <c r="DD71" s="443">
        <v>17</v>
      </c>
      <c r="DE71" s="440"/>
      <c r="DF71" s="444">
        <v>12667</v>
      </c>
      <c r="DG71" s="445">
        <f t="shared" ref="DG71:DG102" si="76">DF71</f>
        <v>12667</v>
      </c>
      <c r="DH71" s="421">
        <f t="shared" ref="DH71:DH101" si="77">DF71/25000</f>
        <v>0.50668000000000002</v>
      </c>
      <c r="DI71" s="446">
        <f t="shared" si="19"/>
        <v>12.694402778874242</v>
      </c>
      <c r="DJ71" s="434">
        <v>7.7</v>
      </c>
      <c r="DK71" s="427">
        <v>14.09</v>
      </c>
      <c r="DL71" s="446">
        <f t="shared" si="20"/>
        <v>17.999526328254518</v>
      </c>
      <c r="DM71" s="422">
        <v>20.8</v>
      </c>
      <c r="DN71" s="422">
        <v>4.17</v>
      </c>
      <c r="DO71" s="423">
        <v>7.59</v>
      </c>
      <c r="DP71" s="423"/>
      <c r="DQ71" s="423"/>
      <c r="DR71" s="432"/>
      <c r="DS71" s="432"/>
      <c r="DT71" s="437"/>
      <c r="DU71" s="437">
        <v>0.17</v>
      </c>
      <c r="DV71" s="481"/>
      <c r="DW71" s="446">
        <f t="shared" si="21"/>
        <v>6.6314044367253491</v>
      </c>
      <c r="DX71" s="434">
        <v>6.73</v>
      </c>
      <c r="DY71" s="438">
        <v>8.14</v>
      </c>
      <c r="DZ71" s="439"/>
      <c r="EA71" s="440">
        <v>113</v>
      </c>
      <c r="EB71" s="441">
        <v>8310</v>
      </c>
      <c r="EC71" s="442"/>
      <c r="ED71" s="442">
        <v>2.7</v>
      </c>
      <c r="EE71" s="442">
        <v>16.87</v>
      </c>
      <c r="EF71" s="442">
        <v>1.35</v>
      </c>
      <c r="EG71" s="443">
        <v>28</v>
      </c>
      <c r="EH71" s="440"/>
      <c r="EI71" s="429">
        <f t="shared" si="59"/>
        <v>8.0150839356953831</v>
      </c>
      <c r="EJ71" s="447"/>
      <c r="EK71" s="448">
        <f t="shared" si="60"/>
        <v>131.48757751708339</v>
      </c>
      <c r="EL71" s="448">
        <f t="shared" si="61"/>
        <v>8305.003357427815</v>
      </c>
      <c r="EM71" s="431"/>
      <c r="EN71" s="431">
        <f t="shared" si="62"/>
        <v>3.1496978314966224</v>
      </c>
      <c r="EO71" s="431">
        <f>(EE71*DG71+DB71*CD71)/(DG71+CD71)</f>
        <v>16.450282023936488</v>
      </c>
      <c r="EP71" s="431">
        <f t="shared" si="63"/>
        <v>1.5498657028873879</v>
      </c>
      <c r="EQ71" s="431">
        <f t="shared" si="64"/>
        <v>22.503693170596833</v>
      </c>
      <c r="ER71" s="448"/>
      <c r="ES71" s="449">
        <f t="shared" ref="ES71:ES101" si="78">44000/BA71*24</f>
        <v>41.711103211280957</v>
      </c>
      <c r="ET71" s="450">
        <f t="shared" ref="ET71:ET101" si="79">BB71</f>
        <v>0.50634000000000001</v>
      </c>
      <c r="EU71" s="451">
        <f t="shared" si="26"/>
        <v>0.11335111363636366</v>
      </c>
      <c r="EV71" s="450">
        <f t="shared" si="27"/>
        <v>0.20990946969696972</v>
      </c>
      <c r="EW71" s="482"/>
      <c r="EX71" s="483"/>
      <c r="EY71" s="482"/>
      <c r="EZ71" s="483"/>
      <c r="FA71" s="450">
        <f t="shared" si="44"/>
        <v>0.33255036793358683</v>
      </c>
      <c r="FB71" s="431">
        <f t="shared" si="45"/>
        <v>65.512422482916605</v>
      </c>
      <c r="FC71" s="452">
        <f t="shared" si="65"/>
        <v>0.29551558959664193</v>
      </c>
      <c r="FD71" s="431">
        <f t="shared" si="66"/>
        <v>0.65013429711261228</v>
      </c>
      <c r="FE71" s="452">
        <f t="shared" si="51"/>
        <v>0.69589603823517798</v>
      </c>
      <c r="FF71" s="430">
        <f t="shared" si="52"/>
        <v>51.496306829403167</v>
      </c>
      <c r="FG71" s="405">
        <v>38400</v>
      </c>
      <c r="FH71" s="443"/>
      <c r="FI71" s="453"/>
      <c r="FJ71" s="454"/>
      <c r="FK71" s="455">
        <f t="shared" si="28"/>
        <v>2.8439388553146108</v>
      </c>
      <c r="FL71" s="405"/>
      <c r="FM71" s="455"/>
      <c r="FN71" s="405">
        <v>8062</v>
      </c>
      <c r="FO71" s="532">
        <f t="shared" ref="FO71:FO134" si="80">FN71/11.15/1.2/1000</f>
        <v>0.60254110612855005</v>
      </c>
      <c r="FP71" s="449">
        <f t="shared" ref="FP71:FP101" si="81">FN71/BA71*1000</f>
        <v>318.44215349369989</v>
      </c>
      <c r="FQ71" s="457">
        <v>24</v>
      </c>
      <c r="FR71" s="458">
        <f t="shared" ref="FR71:FR101" si="82">FQ71/BA71*1000</f>
        <v>0.94797961843820355</v>
      </c>
      <c r="FS71" s="459">
        <v>7.56</v>
      </c>
      <c r="FT71" s="460"/>
      <c r="FU71" s="440">
        <v>113</v>
      </c>
      <c r="FV71" s="405">
        <v>4.5</v>
      </c>
      <c r="FW71" s="459">
        <v>0.2</v>
      </c>
      <c r="FX71" s="405">
        <v>8</v>
      </c>
      <c r="FY71" s="452">
        <f t="shared" si="70"/>
        <v>0.8</v>
      </c>
      <c r="FZ71" s="452">
        <f t="shared" si="67"/>
        <v>0.87096774193548387</v>
      </c>
      <c r="GA71" s="429">
        <f t="shared" si="68"/>
        <v>1.35</v>
      </c>
      <c r="GB71" s="513"/>
      <c r="GC71" s="514"/>
      <c r="GD71" s="513"/>
      <c r="GE71" s="527">
        <f t="shared" si="69"/>
        <v>18.5</v>
      </c>
      <c r="GF71" s="461">
        <f t="shared" si="29"/>
        <v>3.8867164355966346</v>
      </c>
      <c r="GG71" s="405"/>
      <c r="GH71" s="450"/>
      <c r="GI71" s="405"/>
      <c r="GJ71" s="462"/>
      <c r="GK71" s="463"/>
      <c r="GL71" s="464">
        <v>8</v>
      </c>
      <c r="GM71" s="529"/>
      <c r="GN71" s="530">
        <v>135</v>
      </c>
      <c r="GO71" s="513"/>
      <c r="GP71" s="450"/>
      <c r="GQ71" s="529">
        <v>8</v>
      </c>
      <c r="GR71" s="455">
        <f t="shared" si="30"/>
        <v>4.0763123592842749</v>
      </c>
      <c r="GS71" s="531"/>
      <c r="GT71" s="531">
        <f t="shared" si="53"/>
        <v>116</v>
      </c>
      <c r="GU71" s="513"/>
      <c r="GV71" s="513">
        <f>1-GT71/GN71</f>
        <v>0.14074074074074072</v>
      </c>
      <c r="GW71" s="513"/>
      <c r="GX71" s="513"/>
      <c r="GY71" s="462"/>
      <c r="GZ71" s="405">
        <v>25762</v>
      </c>
      <c r="HA71" s="438">
        <v>8.39</v>
      </c>
      <c r="HB71" s="451"/>
      <c r="HC71" s="439"/>
      <c r="HD71" s="443">
        <v>116</v>
      </c>
      <c r="HE71" s="463"/>
      <c r="HF71" s="463"/>
      <c r="HG71" s="443"/>
      <c r="HH71" s="408">
        <v>4</v>
      </c>
      <c r="HI71" s="465">
        <v>8340</v>
      </c>
      <c r="HJ71" s="406"/>
      <c r="HK71" s="406"/>
      <c r="HL71" s="442"/>
      <c r="HM71" s="465"/>
      <c r="HN71" s="466"/>
      <c r="HO71" s="407">
        <v>4.0999999999999996</v>
      </c>
      <c r="HP71" s="467"/>
      <c r="HQ71" s="518">
        <v>16.440000000000001</v>
      </c>
      <c r="HR71" s="519">
        <v>0.5</v>
      </c>
      <c r="HS71" s="520"/>
      <c r="HT71" s="521">
        <v>4</v>
      </c>
      <c r="HU71" s="522">
        <f t="shared" si="31"/>
        <v>68.728522336769757</v>
      </c>
      <c r="HV71" s="513"/>
      <c r="HW71" s="513">
        <f t="shared" si="46"/>
        <v>0.41116751269035534</v>
      </c>
      <c r="HX71" s="513"/>
      <c r="HY71" s="471"/>
    </row>
    <row r="72" spans="1:233" ht="63" x14ac:dyDescent="0.15">
      <c r="A72" s="400">
        <v>43554</v>
      </c>
      <c r="B72" s="401">
        <v>17157</v>
      </c>
      <c r="C72" s="402">
        <f t="shared" si="32"/>
        <v>0.34314</v>
      </c>
      <c r="D72" s="403">
        <v>7.92</v>
      </c>
      <c r="E72" s="404"/>
      <c r="F72" s="405">
        <v>223</v>
      </c>
      <c r="G72" s="406">
        <f t="shared" si="34"/>
        <v>3826.011</v>
      </c>
      <c r="H72" s="402">
        <f t="shared" si="35"/>
        <v>0.15304044</v>
      </c>
      <c r="I72" s="405">
        <v>9750</v>
      </c>
      <c r="J72" s="406">
        <f t="shared" si="36"/>
        <v>6532.5</v>
      </c>
      <c r="K72" s="407"/>
      <c r="L72" s="407">
        <v>16.100000000000001</v>
      </c>
      <c r="M72" s="407">
        <v>2</v>
      </c>
      <c r="N72" s="408">
        <v>80</v>
      </c>
      <c r="O72" s="408">
        <v>32</v>
      </c>
      <c r="P72" s="409"/>
      <c r="Q72" s="409"/>
      <c r="R72" s="409"/>
      <c r="S72" s="409"/>
      <c r="T72" s="410"/>
      <c r="U72" s="411"/>
      <c r="V72" s="409"/>
      <c r="W72" s="409"/>
      <c r="X72" s="412"/>
      <c r="Y72" s="473"/>
      <c r="Z72" s="474"/>
      <c r="AA72" s="475"/>
      <c r="AB72" s="476"/>
      <c r="AC72" s="476"/>
      <c r="AD72" s="474">
        <v>0.4</v>
      </c>
      <c r="AE72" s="477">
        <f t="shared" si="71"/>
        <v>5.5555555555555559E-2</v>
      </c>
      <c r="AF72" s="478"/>
      <c r="AG72" s="477"/>
      <c r="AH72" s="478"/>
      <c r="AI72" s="478"/>
      <c r="AJ72" s="473"/>
      <c r="AK72" s="477"/>
      <c r="AL72" s="447"/>
      <c r="AM72" s="479"/>
      <c r="AN72" s="473"/>
      <c r="AO72" s="473"/>
      <c r="AP72" s="479"/>
      <c r="AQ72" s="447"/>
      <c r="AR72" s="473"/>
      <c r="AS72" s="473"/>
      <c r="AT72" s="473"/>
      <c r="AU72" s="447"/>
      <c r="AV72" s="480"/>
      <c r="AW72" s="479"/>
      <c r="AX72" s="479"/>
      <c r="AY72" s="480"/>
      <c r="AZ72" s="480"/>
      <c r="BA72" s="420">
        <f t="shared" ref="BA72:BA101" si="83">CC72+DF72</f>
        <v>13490</v>
      </c>
      <c r="BB72" s="421">
        <f t="shared" si="72"/>
        <v>0.26979999999999998</v>
      </c>
      <c r="BC72" s="422"/>
      <c r="BD72" s="423">
        <v>8.0399999999999991</v>
      </c>
      <c r="BE72" s="424"/>
      <c r="BF72" s="425">
        <v>200</v>
      </c>
      <c r="BG72" s="426">
        <v>8810</v>
      </c>
      <c r="BH72" s="420">
        <f t="shared" si="37"/>
        <v>5902.7000000000007</v>
      </c>
      <c r="BI72" s="422"/>
      <c r="BJ72" s="421"/>
      <c r="BK72" s="427"/>
      <c r="BL72" s="427">
        <v>15.8</v>
      </c>
      <c r="BM72" s="428">
        <v>8.6999999999999993</v>
      </c>
      <c r="BN72" s="422">
        <v>2.1</v>
      </c>
      <c r="BO72" s="425">
        <v>63</v>
      </c>
      <c r="BP72" s="425">
        <v>16</v>
      </c>
      <c r="BQ72" s="423">
        <v>5.63</v>
      </c>
      <c r="BR72" s="421">
        <f t="shared" si="73"/>
        <v>0.78194444444444444</v>
      </c>
      <c r="BS72" s="409">
        <f t="shared" si="74"/>
        <v>13490</v>
      </c>
      <c r="BT72" s="429">
        <f t="shared" si="38"/>
        <v>8.0399999999999991</v>
      </c>
      <c r="BU72" s="430"/>
      <c r="BV72" s="430">
        <f t="shared" si="25"/>
        <v>200</v>
      </c>
      <c r="BW72" s="430">
        <f t="shared" si="39"/>
        <v>8810</v>
      </c>
      <c r="BX72" s="430">
        <f t="shared" si="40"/>
        <v>5726.5</v>
      </c>
      <c r="BY72" s="430"/>
      <c r="BZ72" s="430">
        <f t="shared" si="49"/>
        <v>15.8</v>
      </c>
      <c r="CA72" s="431">
        <f t="shared" si="58"/>
        <v>2.1</v>
      </c>
      <c r="CB72" s="430">
        <f t="shared" si="50"/>
        <v>63</v>
      </c>
      <c r="CC72" s="432">
        <v>12520</v>
      </c>
      <c r="CD72" s="411">
        <f t="shared" si="54"/>
        <v>12520</v>
      </c>
      <c r="CE72" s="421">
        <f t="shared" si="75"/>
        <v>0.50080000000000002</v>
      </c>
      <c r="CF72" s="433">
        <f t="shared" si="55"/>
        <v>12.843450479233226</v>
      </c>
      <c r="CG72" s="434">
        <v>7.72</v>
      </c>
      <c r="CH72" s="427">
        <v>20.86</v>
      </c>
      <c r="CI72" s="446">
        <f t="shared" si="56"/>
        <v>18.210862619808307</v>
      </c>
      <c r="CJ72" s="436">
        <v>21</v>
      </c>
      <c r="CK72" s="436">
        <v>2.68</v>
      </c>
      <c r="CL72" s="423">
        <v>7.67</v>
      </c>
      <c r="CM72" s="423"/>
      <c r="CN72" s="423"/>
      <c r="CO72" s="432"/>
      <c r="CP72" s="432"/>
      <c r="CQ72" s="437"/>
      <c r="CR72" s="437">
        <v>0.16</v>
      </c>
      <c r="CS72" s="481"/>
      <c r="CT72" s="528">
        <f t="shared" si="57"/>
        <v>6.7092651757188504</v>
      </c>
      <c r="CU72" s="434">
        <v>6.48</v>
      </c>
      <c r="CV72" s="438">
        <v>7.91</v>
      </c>
      <c r="CW72" s="439"/>
      <c r="CX72" s="440">
        <v>113</v>
      </c>
      <c r="CY72" s="441">
        <v>8040</v>
      </c>
      <c r="CZ72" s="442"/>
      <c r="DA72" s="442">
        <v>2.5</v>
      </c>
      <c r="DB72" s="442"/>
      <c r="DC72" s="442">
        <v>1.5</v>
      </c>
      <c r="DD72" s="443">
        <v>15</v>
      </c>
      <c r="DE72" s="440"/>
      <c r="DF72" s="444">
        <v>970</v>
      </c>
      <c r="DG72" s="445">
        <f t="shared" si="76"/>
        <v>970</v>
      </c>
      <c r="DH72" s="421">
        <f t="shared" si="77"/>
        <v>3.8800000000000001E-2</v>
      </c>
      <c r="DI72" s="446"/>
      <c r="DJ72" s="434">
        <v>7.76</v>
      </c>
      <c r="DK72" s="427">
        <v>16.72</v>
      </c>
      <c r="DL72" s="446"/>
      <c r="DM72" s="422">
        <v>21</v>
      </c>
      <c r="DN72" s="422">
        <v>5.8</v>
      </c>
      <c r="DO72" s="423">
        <v>7.64</v>
      </c>
      <c r="DP72" s="423"/>
      <c r="DQ72" s="423"/>
      <c r="DR72" s="432"/>
      <c r="DS72" s="432"/>
      <c r="DT72" s="437"/>
      <c r="DU72" s="437">
        <v>0.16</v>
      </c>
      <c r="DV72" s="481"/>
      <c r="DW72" s="446"/>
      <c r="DX72" s="434">
        <v>8.8000000000000007</v>
      </c>
      <c r="DY72" s="438">
        <v>8.17</v>
      </c>
      <c r="DZ72" s="439"/>
      <c r="EA72" s="440">
        <v>126</v>
      </c>
      <c r="EB72" s="441">
        <v>8010</v>
      </c>
      <c r="EC72" s="442"/>
      <c r="ED72" s="442">
        <v>2</v>
      </c>
      <c r="EE72" s="442"/>
      <c r="EF72" s="442">
        <v>1.25</v>
      </c>
      <c r="EG72" s="443">
        <v>25</v>
      </c>
      <c r="EH72" s="440"/>
      <c r="EI72" s="429">
        <f t="shared" si="59"/>
        <v>7.92869532987398</v>
      </c>
      <c r="EJ72" s="447"/>
      <c r="EK72" s="448">
        <f t="shared" si="60"/>
        <v>113.93476649369903</v>
      </c>
      <c r="EL72" s="448">
        <f t="shared" si="61"/>
        <v>8037.8428465530023</v>
      </c>
      <c r="EM72" s="431"/>
      <c r="EN72" s="431">
        <f t="shared" si="62"/>
        <v>2.4640474425500369</v>
      </c>
      <c r="EO72" s="431"/>
      <c r="EP72" s="431">
        <f t="shared" si="63"/>
        <v>1.4820237212750185</v>
      </c>
      <c r="EQ72" s="431">
        <f t="shared" si="64"/>
        <v>15.719051148999259</v>
      </c>
      <c r="ER72" s="448"/>
      <c r="ES72" s="449">
        <f t="shared" si="78"/>
        <v>78.280207561156416</v>
      </c>
      <c r="ET72" s="450">
        <f t="shared" si="79"/>
        <v>0.26979999999999998</v>
      </c>
      <c r="EU72" s="451">
        <f t="shared" si="26"/>
        <v>6.1318181818181813E-2</v>
      </c>
      <c r="EV72" s="450">
        <f t="shared" si="27"/>
        <v>0.11355218855218853</v>
      </c>
      <c r="EW72" s="482"/>
      <c r="EX72" s="483"/>
      <c r="EY72" s="482"/>
      <c r="EZ72" s="483"/>
      <c r="FA72" s="450">
        <f t="shared" si="44"/>
        <v>0.43032616753150488</v>
      </c>
      <c r="FB72" s="431">
        <f t="shared" si="45"/>
        <v>86.06523350630097</v>
      </c>
      <c r="FC72" s="452">
        <f t="shared" si="65"/>
        <v>0.29427441844046742</v>
      </c>
      <c r="FD72" s="431">
        <f t="shared" si="66"/>
        <v>0.61797627872498162</v>
      </c>
      <c r="FE72" s="452">
        <f t="shared" si="51"/>
        <v>0.7504912516031863</v>
      </c>
      <c r="FF72" s="430">
        <f t="shared" si="52"/>
        <v>47.280948851000744</v>
      </c>
      <c r="FG72" s="405">
        <v>38400</v>
      </c>
      <c r="FH72" s="443"/>
      <c r="FI72" s="453"/>
      <c r="FJ72" s="454"/>
      <c r="FK72" s="455">
        <f t="shared" si="28"/>
        <v>5.3372868791697554</v>
      </c>
      <c r="FL72" s="405"/>
      <c r="FM72" s="455"/>
      <c r="FN72" s="405">
        <v>6116</v>
      </c>
      <c r="FO72" s="532">
        <f t="shared" si="80"/>
        <v>0.45710014947683109</v>
      </c>
      <c r="FP72" s="449">
        <f t="shared" si="81"/>
        <v>453.37286879169756</v>
      </c>
      <c r="FQ72" s="457">
        <v>14.4</v>
      </c>
      <c r="FR72" s="458">
        <f t="shared" si="82"/>
        <v>1.0674573758339512</v>
      </c>
      <c r="FS72" s="459">
        <v>7.81</v>
      </c>
      <c r="FT72" s="460"/>
      <c r="FU72" s="440">
        <v>112</v>
      </c>
      <c r="FV72" s="405">
        <v>2</v>
      </c>
      <c r="FW72" s="459">
        <v>0.2</v>
      </c>
      <c r="FX72" s="405">
        <v>8</v>
      </c>
      <c r="FY72" s="452">
        <f t="shared" si="70"/>
        <v>0.9</v>
      </c>
      <c r="FZ72" s="452">
        <f t="shared" si="67"/>
        <v>0.8545454545454545</v>
      </c>
      <c r="GA72" s="429">
        <f t="shared" si="68"/>
        <v>1.175</v>
      </c>
      <c r="GB72" s="513"/>
      <c r="GC72" s="514"/>
      <c r="GD72" s="513">
        <f>1-FU72/EA72</f>
        <v>0.11111111111111116</v>
      </c>
      <c r="GE72" s="527">
        <f t="shared" si="69"/>
        <v>7.5</v>
      </c>
      <c r="GF72" s="461">
        <f t="shared" si="29"/>
        <v>7.2942920681986667</v>
      </c>
      <c r="GG72" s="405"/>
      <c r="GH72" s="450"/>
      <c r="GI72" s="405"/>
      <c r="GJ72" s="462"/>
      <c r="GK72" s="463"/>
      <c r="GL72" s="464">
        <v>8.1300000000000008</v>
      </c>
      <c r="GM72" s="529"/>
      <c r="GN72" s="530">
        <v>105</v>
      </c>
      <c r="GO72" s="513"/>
      <c r="GP72" s="450">
        <f>1-GN72/FU72</f>
        <v>6.25E-2</v>
      </c>
      <c r="GQ72" s="529">
        <v>8</v>
      </c>
      <c r="GR72" s="455">
        <f t="shared" si="30"/>
        <v>7.6501111934766497</v>
      </c>
      <c r="GS72" s="531"/>
      <c r="GT72" s="531">
        <f t="shared" si="53"/>
        <v>113</v>
      </c>
      <c r="GU72" s="513"/>
      <c r="GV72" s="513"/>
      <c r="GW72" s="513"/>
      <c r="GX72" s="513"/>
      <c r="GY72" s="462"/>
      <c r="GZ72" s="405">
        <v>13098</v>
      </c>
      <c r="HA72" s="438">
        <v>8.43</v>
      </c>
      <c r="HB72" s="451"/>
      <c r="HC72" s="439"/>
      <c r="HD72" s="443">
        <v>113</v>
      </c>
      <c r="HE72" s="463"/>
      <c r="HF72" s="463"/>
      <c r="HG72" s="443"/>
      <c r="HH72" s="408">
        <v>3</v>
      </c>
      <c r="HI72" s="465">
        <v>8040</v>
      </c>
      <c r="HJ72" s="406"/>
      <c r="HK72" s="406"/>
      <c r="HL72" s="442"/>
      <c r="HM72" s="465"/>
      <c r="HN72" s="466"/>
      <c r="HO72" s="407">
        <v>2.6</v>
      </c>
      <c r="HP72" s="467"/>
      <c r="HQ72" s="518">
        <v>21.18</v>
      </c>
      <c r="HR72" s="519">
        <v>0.2</v>
      </c>
      <c r="HS72" s="520"/>
      <c r="HT72" s="521">
        <v>4</v>
      </c>
      <c r="HU72" s="522">
        <f t="shared" si="31"/>
        <v>128.9844329132691</v>
      </c>
      <c r="HV72" s="513"/>
      <c r="HW72" s="513">
        <f t="shared" si="46"/>
        <v>0.43500000000000005</v>
      </c>
      <c r="HX72" s="513"/>
      <c r="HY72" s="471" t="s">
        <v>173</v>
      </c>
    </row>
    <row r="73" spans="1:233" ht="52.5" x14ac:dyDescent="0.15">
      <c r="A73" s="485">
        <v>43555</v>
      </c>
      <c r="B73" s="486">
        <v>17986</v>
      </c>
      <c r="C73" s="487">
        <f t="shared" si="32"/>
        <v>0.35971999999999998</v>
      </c>
      <c r="D73" s="488">
        <v>7.85</v>
      </c>
      <c r="E73" s="489"/>
      <c r="F73" s="490">
        <v>204</v>
      </c>
      <c r="G73" s="490">
        <f t="shared" si="34"/>
        <v>3669.1439999999998</v>
      </c>
      <c r="H73" s="487">
        <f t="shared" si="35"/>
        <v>0.14676576</v>
      </c>
      <c r="I73" s="490">
        <v>10325</v>
      </c>
      <c r="J73" s="490">
        <f t="shared" si="36"/>
        <v>6917.75</v>
      </c>
      <c r="K73" s="491"/>
      <c r="L73" s="491">
        <v>17.8</v>
      </c>
      <c r="M73" s="491">
        <v>2.1</v>
      </c>
      <c r="N73" s="492">
        <v>79</v>
      </c>
      <c r="O73" s="492">
        <v>32</v>
      </c>
      <c r="P73" s="409"/>
      <c r="Q73" s="409"/>
      <c r="R73" s="409"/>
      <c r="S73" s="409"/>
      <c r="T73" s="410"/>
      <c r="U73" s="411"/>
      <c r="V73" s="409"/>
      <c r="W73" s="409"/>
      <c r="X73" s="412"/>
      <c r="Y73" s="473"/>
      <c r="Z73" s="474"/>
      <c r="AA73" s="475"/>
      <c r="AB73" s="476"/>
      <c r="AC73" s="476"/>
      <c r="AD73" s="474">
        <v>0.41</v>
      </c>
      <c r="AE73" s="477">
        <f t="shared" si="71"/>
        <v>5.6944444444444436E-2</v>
      </c>
      <c r="AF73" s="478"/>
      <c r="AG73" s="477"/>
      <c r="AH73" s="478"/>
      <c r="AI73" s="478"/>
      <c r="AJ73" s="473"/>
      <c r="AK73" s="477"/>
      <c r="AL73" s="447"/>
      <c r="AM73" s="479"/>
      <c r="AN73" s="473"/>
      <c r="AO73" s="473"/>
      <c r="AP73" s="479"/>
      <c r="AQ73" s="447"/>
      <c r="AR73" s="473"/>
      <c r="AS73" s="473"/>
      <c r="AT73" s="473"/>
      <c r="AU73" s="447"/>
      <c r="AV73" s="480"/>
      <c r="AW73" s="479"/>
      <c r="AX73" s="479"/>
      <c r="AY73" s="480"/>
      <c r="AZ73" s="480"/>
      <c r="BA73" s="420">
        <f t="shared" si="83"/>
        <v>20429</v>
      </c>
      <c r="BB73" s="421">
        <f t="shared" si="72"/>
        <v>0.40858</v>
      </c>
      <c r="BC73" s="422"/>
      <c r="BD73" s="423">
        <v>7.94</v>
      </c>
      <c r="BE73" s="424"/>
      <c r="BF73" s="425">
        <v>195</v>
      </c>
      <c r="BG73" s="426">
        <v>9070</v>
      </c>
      <c r="BH73" s="420">
        <f t="shared" si="37"/>
        <v>6076.9000000000005</v>
      </c>
      <c r="BI73" s="422"/>
      <c r="BJ73" s="421"/>
      <c r="BK73" s="427"/>
      <c r="BL73" s="427">
        <v>19.7</v>
      </c>
      <c r="BM73" s="428">
        <v>7.8</v>
      </c>
      <c r="BN73" s="422">
        <v>1.6</v>
      </c>
      <c r="BO73" s="425">
        <v>73</v>
      </c>
      <c r="BP73" s="425">
        <v>16</v>
      </c>
      <c r="BQ73" s="423">
        <v>3.76</v>
      </c>
      <c r="BR73" s="421">
        <f t="shared" si="73"/>
        <v>0.52222222222222214</v>
      </c>
      <c r="BS73" s="409">
        <f t="shared" si="74"/>
        <v>20429</v>
      </c>
      <c r="BT73" s="429">
        <f t="shared" si="38"/>
        <v>7.94</v>
      </c>
      <c r="BU73" s="430"/>
      <c r="BV73" s="430">
        <f t="shared" si="25"/>
        <v>195</v>
      </c>
      <c r="BW73" s="430">
        <f t="shared" si="39"/>
        <v>9070</v>
      </c>
      <c r="BX73" s="430">
        <f t="shared" si="40"/>
        <v>5895.5</v>
      </c>
      <c r="BY73" s="430"/>
      <c r="BZ73" s="430">
        <f t="shared" si="49"/>
        <v>19.7</v>
      </c>
      <c r="CA73" s="431">
        <f t="shared" si="58"/>
        <v>1.6</v>
      </c>
      <c r="CB73" s="430">
        <f t="shared" si="50"/>
        <v>73</v>
      </c>
      <c r="CC73" s="432">
        <v>12130</v>
      </c>
      <c r="CD73" s="411">
        <f t="shared" si="54"/>
        <v>12130</v>
      </c>
      <c r="CE73" s="421">
        <f t="shared" si="75"/>
        <v>0.48520000000000002</v>
      </c>
      <c r="CF73" s="533">
        <f t="shared" si="55"/>
        <v>13.25638911788953</v>
      </c>
      <c r="CG73" s="434">
        <v>7.7</v>
      </c>
      <c r="CH73" s="427">
        <v>22.46</v>
      </c>
      <c r="CI73" s="534">
        <f t="shared" si="56"/>
        <v>18.796372629843361</v>
      </c>
      <c r="CJ73" s="436">
        <v>20.8</v>
      </c>
      <c r="CK73" s="436">
        <v>3.3</v>
      </c>
      <c r="CL73" s="423">
        <v>7.73</v>
      </c>
      <c r="CM73" s="423"/>
      <c r="CN73" s="423"/>
      <c r="CO73" s="432"/>
      <c r="CP73" s="432"/>
      <c r="CQ73" s="437"/>
      <c r="CR73" s="437">
        <v>0.15</v>
      </c>
      <c r="CS73" s="481"/>
      <c r="CT73" s="424">
        <f t="shared" si="57"/>
        <v>6.9249793899422922</v>
      </c>
      <c r="CU73" s="434">
        <v>7.77</v>
      </c>
      <c r="CV73" s="493">
        <v>7.97</v>
      </c>
      <c r="CW73" s="494"/>
      <c r="CX73" s="495">
        <v>110</v>
      </c>
      <c r="CY73" s="496">
        <v>8120</v>
      </c>
      <c r="CZ73" s="497"/>
      <c r="DA73" s="497">
        <v>1.5</v>
      </c>
      <c r="DB73" s="497"/>
      <c r="DC73" s="497">
        <v>1.5</v>
      </c>
      <c r="DD73" s="498">
        <v>12</v>
      </c>
      <c r="DE73" s="498"/>
      <c r="DF73" s="432">
        <v>8299</v>
      </c>
      <c r="DG73" s="445">
        <f t="shared" si="76"/>
        <v>8299</v>
      </c>
      <c r="DH73" s="421">
        <f t="shared" si="77"/>
        <v>0.33195999999999998</v>
      </c>
      <c r="DI73" s="432">
        <f t="shared" ref="DI73:DI101" si="84">6700/DF73*24</f>
        <v>19.375828413061814</v>
      </c>
      <c r="DJ73" s="434">
        <v>8.02</v>
      </c>
      <c r="DK73" s="427">
        <v>24.9</v>
      </c>
      <c r="DL73" s="432">
        <f t="shared" ref="DL73:DL101" si="85">9500/DF73*24</f>
        <v>27.473189540908542</v>
      </c>
      <c r="DM73" s="422">
        <v>20.5</v>
      </c>
      <c r="DN73" s="422">
        <v>7.18</v>
      </c>
      <c r="DO73" s="423">
        <v>8.01</v>
      </c>
      <c r="DP73" s="423"/>
      <c r="DQ73" s="423"/>
      <c r="DR73" s="432"/>
      <c r="DS73" s="432"/>
      <c r="DT73" s="437"/>
      <c r="DU73" s="437">
        <v>0.15</v>
      </c>
      <c r="DV73" s="481"/>
      <c r="DW73" s="432">
        <f t="shared" ref="DW73:DW101" si="86">3500/DF73*24</f>
        <v>10.121701409808411</v>
      </c>
      <c r="DX73" s="434">
        <v>9.23</v>
      </c>
      <c r="DY73" s="493">
        <v>8.15</v>
      </c>
      <c r="DZ73" s="494"/>
      <c r="EA73" s="495">
        <v>118</v>
      </c>
      <c r="EB73" s="496">
        <v>8030</v>
      </c>
      <c r="EC73" s="497"/>
      <c r="ED73" s="497">
        <v>1.2</v>
      </c>
      <c r="EE73" s="497"/>
      <c r="EF73" s="497">
        <v>1.3</v>
      </c>
      <c r="EG73" s="498">
        <v>11</v>
      </c>
      <c r="EH73" s="495"/>
      <c r="EI73" s="429">
        <f t="shared" si="59"/>
        <v>8.0431225219051345</v>
      </c>
      <c r="EJ73" s="447"/>
      <c r="EK73" s="448">
        <f t="shared" si="60"/>
        <v>113.24988986245044</v>
      </c>
      <c r="EL73" s="448">
        <f t="shared" si="61"/>
        <v>8083.4387390474321</v>
      </c>
      <c r="EM73" s="431"/>
      <c r="EN73" s="431">
        <f t="shared" si="62"/>
        <v>1.3781291301581085</v>
      </c>
      <c r="EO73" s="431"/>
      <c r="EP73" s="431">
        <f t="shared" si="63"/>
        <v>1.4187527534387392</v>
      </c>
      <c r="EQ73" s="431">
        <f t="shared" si="64"/>
        <v>11.593763767193694</v>
      </c>
      <c r="ER73" s="448"/>
      <c r="ES73" s="496">
        <f t="shared" si="78"/>
        <v>51.691223261050467</v>
      </c>
      <c r="ET73" s="499">
        <f t="shared" si="79"/>
        <v>0.40858</v>
      </c>
      <c r="EU73" s="451">
        <f t="shared" si="26"/>
        <v>9.0537613636363645E-2</v>
      </c>
      <c r="EV73" s="499">
        <f t="shared" si="27"/>
        <v>0.16766224747474748</v>
      </c>
      <c r="EW73" s="500"/>
      <c r="EX73" s="483"/>
      <c r="EY73" s="500"/>
      <c r="EZ73" s="483"/>
      <c r="FA73" s="450">
        <f t="shared" si="44"/>
        <v>0.41923133403871571</v>
      </c>
      <c r="FB73" s="431">
        <f t="shared" si="45"/>
        <v>81.750110137549555</v>
      </c>
      <c r="FC73" s="452">
        <f t="shared" si="65"/>
        <v>0.11327952910078809</v>
      </c>
      <c r="FD73" s="431">
        <f t="shared" si="66"/>
        <v>0.1812472465612609</v>
      </c>
      <c r="FE73" s="452">
        <f t="shared" si="51"/>
        <v>0.84118131825762066</v>
      </c>
      <c r="FF73" s="430">
        <f t="shared" si="52"/>
        <v>61.406236232806307</v>
      </c>
      <c r="FG73" s="490">
        <v>38400</v>
      </c>
      <c r="FH73" s="498"/>
      <c r="FI73" s="501"/>
      <c r="FJ73" s="487"/>
      <c r="FK73" s="502">
        <f t="shared" si="28"/>
        <v>3.5244015859807138</v>
      </c>
      <c r="FL73" s="490"/>
      <c r="FM73" s="502"/>
      <c r="FN73" s="490">
        <v>5699</v>
      </c>
      <c r="FO73" s="532">
        <f t="shared" si="80"/>
        <v>0.42593423019431986</v>
      </c>
      <c r="FP73" s="496">
        <f t="shared" si="81"/>
        <v>278.96617553477898</v>
      </c>
      <c r="FQ73" s="503">
        <v>19.399999999999999</v>
      </c>
      <c r="FR73" s="491">
        <f t="shared" si="82"/>
        <v>0.94963042733369218</v>
      </c>
      <c r="FS73" s="504">
        <v>7.65</v>
      </c>
      <c r="FT73" s="505"/>
      <c r="FU73" s="495">
        <v>113</v>
      </c>
      <c r="FV73" s="490">
        <v>1</v>
      </c>
      <c r="FW73" s="504">
        <v>0.2</v>
      </c>
      <c r="FX73" s="490">
        <v>8</v>
      </c>
      <c r="FY73" s="452">
        <f t="shared" si="70"/>
        <v>0.91304347826086962</v>
      </c>
      <c r="FZ73" s="452">
        <f t="shared" si="67"/>
        <v>0.8571428571428571</v>
      </c>
      <c r="GA73" s="429">
        <f t="shared" si="68"/>
        <v>1.2</v>
      </c>
      <c r="GB73" s="499"/>
      <c r="GC73" s="431"/>
      <c r="GD73" s="499">
        <f>1-FU73/EA73</f>
        <v>4.2372881355932202E-2</v>
      </c>
      <c r="GE73" s="527">
        <f t="shared" si="69"/>
        <v>1</v>
      </c>
      <c r="GF73" s="506">
        <f t="shared" si="29"/>
        <v>4.8166821675069755</v>
      </c>
      <c r="GG73" s="490"/>
      <c r="GH73" s="490"/>
      <c r="GI73" s="490"/>
      <c r="GJ73" s="490"/>
      <c r="GK73" s="497"/>
      <c r="GL73" s="507">
        <v>8.09</v>
      </c>
      <c r="GM73" s="535"/>
      <c r="GN73" s="536">
        <v>108</v>
      </c>
      <c r="GO73" s="500"/>
      <c r="GP73" s="526">
        <f>1-GN73/FU73</f>
        <v>4.4247787610619427E-2</v>
      </c>
      <c r="GQ73" s="535">
        <v>4</v>
      </c>
      <c r="GR73" s="502">
        <f t="shared" si="30"/>
        <v>5.0516422732390236</v>
      </c>
      <c r="GS73" s="536"/>
      <c r="GT73" s="536">
        <f t="shared" si="53"/>
        <v>101</v>
      </c>
      <c r="GU73" s="526"/>
      <c r="GV73" s="526">
        <f>1-GT73/GN73</f>
        <v>6.481481481481477E-2</v>
      </c>
      <c r="GW73" s="526"/>
      <c r="GX73" s="526">
        <f t="shared" ref="GX73:GX78" si="87">1-HD73/FU73</f>
        <v>0.10619469026548678</v>
      </c>
      <c r="GY73" s="497"/>
      <c r="GZ73" s="490">
        <v>18807</v>
      </c>
      <c r="HA73" s="493">
        <v>8.4499999999999993</v>
      </c>
      <c r="HB73" s="493"/>
      <c r="HC73" s="494"/>
      <c r="HD73" s="498">
        <v>101</v>
      </c>
      <c r="HE73" s="498"/>
      <c r="HF73" s="498"/>
      <c r="HG73" s="498"/>
      <c r="HH73" s="492">
        <v>2</v>
      </c>
      <c r="HI73" s="508">
        <v>7940</v>
      </c>
      <c r="HJ73" s="490"/>
      <c r="HK73" s="490"/>
      <c r="HL73" s="497"/>
      <c r="HM73" s="508"/>
      <c r="HN73" s="508"/>
      <c r="HO73" s="491">
        <v>1.6</v>
      </c>
      <c r="HP73" s="509"/>
      <c r="HQ73" s="523">
        <v>21.85</v>
      </c>
      <c r="HR73" s="524">
        <v>0.2</v>
      </c>
      <c r="HS73" s="524"/>
      <c r="HT73" s="511">
        <v>4</v>
      </c>
      <c r="HU73" s="525">
        <f t="shared" si="31"/>
        <v>85.173038327867246</v>
      </c>
      <c r="HV73" s="526"/>
      <c r="HW73" s="526">
        <f t="shared" si="46"/>
        <v>0.482051282051282</v>
      </c>
      <c r="HX73" s="526"/>
      <c r="HY73" s="512" t="s">
        <v>174</v>
      </c>
    </row>
    <row r="74" spans="1:233" ht="21" x14ac:dyDescent="0.15">
      <c r="A74" s="400">
        <v>43556</v>
      </c>
      <c r="B74" s="515">
        <v>20211</v>
      </c>
      <c r="C74" s="402">
        <f t="shared" si="32"/>
        <v>0.40422000000000002</v>
      </c>
      <c r="D74" s="403">
        <v>8.01</v>
      </c>
      <c r="E74" s="404"/>
      <c r="F74" s="405">
        <v>245</v>
      </c>
      <c r="G74" s="406">
        <f t="shared" si="34"/>
        <v>4951.6949999999997</v>
      </c>
      <c r="H74" s="402">
        <f t="shared" si="35"/>
        <v>0.19806779999999999</v>
      </c>
      <c r="I74" s="405">
        <v>12005</v>
      </c>
      <c r="J74" s="406">
        <f t="shared" si="36"/>
        <v>8043.35</v>
      </c>
      <c r="K74" s="407"/>
      <c r="L74" s="407">
        <v>24.1</v>
      </c>
      <c r="M74" s="407">
        <v>3.2</v>
      </c>
      <c r="N74" s="408">
        <v>213</v>
      </c>
      <c r="O74" s="408">
        <v>32</v>
      </c>
      <c r="P74" s="409"/>
      <c r="Q74" s="409"/>
      <c r="R74" s="409"/>
      <c r="S74" s="409"/>
      <c r="T74" s="410"/>
      <c r="U74" s="411"/>
      <c r="V74" s="409"/>
      <c r="W74" s="409"/>
      <c r="X74" s="516"/>
      <c r="Y74" s="473"/>
      <c r="Z74" s="474"/>
      <c r="AA74" s="475"/>
      <c r="AB74" s="476"/>
      <c r="AC74" s="476"/>
      <c r="AD74" s="474">
        <v>0.85</v>
      </c>
      <c r="AE74" s="477">
        <f t="shared" si="71"/>
        <v>0.11805555555555555</v>
      </c>
      <c r="AF74" s="478"/>
      <c r="AG74" s="477"/>
      <c r="AH74" s="478"/>
      <c r="AI74" s="478"/>
      <c r="AJ74" s="473"/>
      <c r="AK74" s="477"/>
      <c r="AL74" s="447"/>
      <c r="AM74" s="479"/>
      <c r="AN74" s="473"/>
      <c r="AO74" s="473"/>
      <c r="AP74" s="479"/>
      <c r="AQ74" s="447"/>
      <c r="AR74" s="473"/>
      <c r="AS74" s="473"/>
      <c r="AT74" s="473"/>
      <c r="AU74" s="447"/>
      <c r="AV74" s="480"/>
      <c r="AW74" s="479"/>
      <c r="AX74" s="479"/>
      <c r="AY74" s="480"/>
      <c r="AZ74" s="480"/>
      <c r="BA74" s="420">
        <f t="shared" si="83"/>
        <v>25479</v>
      </c>
      <c r="BB74" s="421">
        <f t="shared" si="72"/>
        <v>0.50958000000000003</v>
      </c>
      <c r="BC74" s="422"/>
      <c r="BD74" s="423">
        <v>7.98</v>
      </c>
      <c r="BE74" s="424"/>
      <c r="BF74" s="425">
        <v>223</v>
      </c>
      <c r="BG74" s="426">
        <v>9940</v>
      </c>
      <c r="BH74" s="420">
        <f t="shared" si="37"/>
        <v>6659.8</v>
      </c>
      <c r="BI74" s="422"/>
      <c r="BJ74" s="421"/>
      <c r="BK74" s="427"/>
      <c r="BL74" s="427">
        <v>20.9</v>
      </c>
      <c r="BM74" s="428">
        <v>24.3</v>
      </c>
      <c r="BN74" s="422">
        <v>2.8</v>
      </c>
      <c r="BO74" s="425">
        <v>103</v>
      </c>
      <c r="BP74" s="425">
        <v>32</v>
      </c>
      <c r="BQ74" s="423">
        <v>1.96</v>
      </c>
      <c r="BR74" s="421">
        <f t="shared" si="73"/>
        <v>0.2722222222222222</v>
      </c>
      <c r="BS74" s="409">
        <f t="shared" si="74"/>
        <v>25479</v>
      </c>
      <c r="BT74" s="429">
        <f t="shared" si="38"/>
        <v>7.98</v>
      </c>
      <c r="BU74" s="430"/>
      <c r="BV74" s="430">
        <f t="shared" si="25"/>
        <v>223</v>
      </c>
      <c r="BW74" s="430">
        <f t="shared" si="39"/>
        <v>9940</v>
      </c>
      <c r="BX74" s="430">
        <f t="shared" si="40"/>
        <v>6461</v>
      </c>
      <c r="BY74" s="430"/>
      <c r="BZ74" s="430">
        <f t="shared" si="49"/>
        <v>20.9</v>
      </c>
      <c r="CA74" s="431">
        <f t="shared" si="58"/>
        <v>2.8</v>
      </c>
      <c r="CB74" s="430">
        <f t="shared" si="50"/>
        <v>103</v>
      </c>
      <c r="CC74" s="432">
        <v>12696</v>
      </c>
      <c r="CD74" s="411">
        <f t="shared" si="54"/>
        <v>12696</v>
      </c>
      <c r="CE74" s="421">
        <f t="shared" si="75"/>
        <v>0.50783999999999996</v>
      </c>
      <c r="CF74" s="433">
        <f t="shared" si="55"/>
        <v>12.665406427221171</v>
      </c>
      <c r="CG74" s="434">
        <v>7.78</v>
      </c>
      <c r="CH74" s="427">
        <v>25.16</v>
      </c>
      <c r="CI74" s="446">
        <f t="shared" si="56"/>
        <v>17.958412098298677</v>
      </c>
      <c r="CJ74" s="436">
        <v>21</v>
      </c>
      <c r="CK74" s="436">
        <v>5.43</v>
      </c>
      <c r="CL74" s="423">
        <v>7.74</v>
      </c>
      <c r="CM74" s="423"/>
      <c r="CN74" s="423"/>
      <c r="CO74" s="517"/>
      <c r="CP74" s="432"/>
      <c r="CQ74" s="437"/>
      <c r="CR74" s="437">
        <v>0.21</v>
      </c>
      <c r="CS74" s="481"/>
      <c r="CT74" s="528">
        <f t="shared" si="57"/>
        <v>6.616257088846881</v>
      </c>
      <c r="CU74" s="434">
        <v>7.69</v>
      </c>
      <c r="CV74" s="438">
        <v>7.95</v>
      </c>
      <c r="CW74" s="439"/>
      <c r="CX74" s="440">
        <v>106</v>
      </c>
      <c r="CY74" s="441">
        <v>8520</v>
      </c>
      <c r="CZ74" s="442"/>
      <c r="DA74" s="442">
        <v>1.25</v>
      </c>
      <c r="DB74" s="442">
        <v>30.22</v>
      </c>
      <c r="DC74" s="442">
        <v>1.5</v>
      </c>
      <c r="DD74" s="443">
        <v>15</v>
      </c>
      <c r="DE74" s="440"/>
      <c r="DF74" s="444">
        <v>12783</v>
      </c>
      <c r="DG74" s="445">
        <f t="shared" si="76"/>
        <v>12783</v>
      </c>
      <c r="DH74" s="421">
        <f t="shared" si="77"/>
        <v>0.51132</v>
      </c>
      <c r="DI74" s="446">
        <f t="shared" si="84"/>
        <v>12.579206758976765</v>
      </c>
      <c r="DJ74" s="434">
        <v>7.77</v>
      </c>
      <c r="DK74" s="427">
        <v>26.69</v>
      </c>
      <c r="DL74" s="446">
        <f t="shared" si="85"/>
        <v>17.836188688101387</v>
      </c>
      <c r="DM74" s="422">
        <v>20.6</v>
      </c>
      <c r="DN74" s="422">
        <v>5.25</v>
      </c>
      <c r="DO74" s="423">
        <v>7.68</v>
      </c>
      <c r="DP74" s="423"/>
      <c r="DQ74" s="423"/>
      <c r="DR74" s="517"/>
      <c r="DS74" s="432"/>
      <c r="DT74" s="437"/>
      <c r="DU74" s="437">
        <v>0.21</v>
      </c>
      <c r="DV74" s="481"/>
      <c r="DW74" s="446">
        <f t="shared" si="86"/>
        <v>6.5712274114057729</v>
      </c>
      <c r="DX74" s="434">
        <v>9.1</v>
      </c>
      <c r="DY74" s="438">
        <v>8.2799999999999994</v>
      </c>
      <c r="DZ74" s="439"/>
      <c r="EA74" s="440">
        <v>117</v>
      </c>
      <c r="EB74" s="441">
        <v>8170</v>
      </c>
      <c r="EC74" s="442"/>
      <c r="ED74" s="442">
        <v>0.85</v>
      </c>
      <c r="EE74" s="442">
        <v>23.06</v>
      </c>
      <c r="EF74" s="442">
        <v>1.65</v>
      </c>
      <c r="EG74" s="443">
        <v>19</v>
      </c>
      <c r="EH74" s="440"/>
      <c r="EI74" s="429">
        <f t="shared" si="59"/>
        <v>8.1155634051571877</v>
      </c>
      <c r="EJ74" s="447"/>
      <c r="EK74" s="448">
        <f t="shared" si="60"/>
        <v>111.51878017190627</v>
      </c>
      <c r="EL74" s="448">
        <f t="shared" si="61"/>
        <v>8344.4024490757092</v>
      </c>
      <c r="EM74" s="431"/>
      <c r="EN74" s="431">
        <f t="shared" si="62"/>
        <v>1.0493170846579536</v>
      </c>
      <c r="EO74" s="431">
        <f t="shared" ref="EO74:EO101" si="88">(EE74*DG74+DB74*CD74)/(DG74+CD74)</f>
        <v>26.627775815377369</v>
      </c>
      <c r="EP74" s="431">
        <f t="shared" si="63"/>
        <v>1.5752560932532673</v>
      </c>
      <c r="EQ74" s="431">
        <f t="shared" si="64"/>
        <v>17.006829153420465</v>
      </c>
      <c r="ER74" s="448"/>
      <c r="ES74" s="449">
        <f t="shared" si="78"/>
        <v>41.445896620746495</v>
      </c>
      <c r="ET74" s="450">
        <f t="shared" si="79"/>
        <v>0.50958000000000003</v>
      </c>
      <c r="EU74" s="451">
        <f t="shared" si="26"/>
        <v>0.12913220454545454</v>
      </c>
      <c r="EV74" s="450">
        <f t="shared" si="27"/>
        <v>0.23913371212121209</v>
      </c>
      <c r="EW74" s="513"/>
      <c r="EX74" s="514"/>
      <c r="EY74" s="513"/>
      <c r="EZ74" s="514"/>
      <c r="FA74" s="450">
        <f t="shared" si="44"/>
        <v>0.49991578398248304</v>
      </c>
      <c r="FB74" s="431">
        <f t="shared" si="45"/>
        <v>111.48121982809373</v>
      </c>
      <c r="FC74" s="452">
        <f t="shared" si="65"/>
        <v>0.43740853812383307</v>
      </c>
      <c r="FD74" s="431">
        <f t="shared" si="66"/>
        <v>1.2247439067467325</v>
      </c>
      <c r="FE74" s="452">
        <f t="shared" si="51"/>
        <v>0.83488515385028672</v>
      </c>
      <c r="FF74" s="430">
        <f t="shared" si="52"/>
        <v>85.993170846579531</v>
      </c>
      <c r="FG74" s="405">
        <v>38400</v>
      </c>
      <c r="FH74" s="443"/>
      <c r="FI74" s="453"/>
      <c r="FJ74" s="454"/>
      <c r="FK74" s="455">
        <f t="shared" si="28"/>
        <v>2.8258565877781701</v>
      </c>
      <c r="FL74" s="405"/>
      <c r="FM74" s="455"/>
      <c r="FN74" s="405">
        <v>5143</v>
      </c>
      <c r="FO74" s="532">
        <f t="shared" si="80"/>
        <v>0.3843796711509716</v>
      </c>
      <c r="FP74" s="449">
        <f t="shared" si="81"/>
        <v>201.85250598532124</v>
      </c>
      <c r="FQ74" s="457">
        <v>19.399999999999999</v>
      </c>
      <c r="FR74" s="458">
        <f t="shared" si="82"/>
        <v>0.76141135837356255</v>
      </c>
      <c r="FS74" s="459">
        <v>7.83</v>
      </c>
      <c r="FT74" s="529"/>
      <c r="FU74" s="537">
        <v>113</v>
      </c>
      <c r="FV74" s="530">
        <v>2</v>
      </c>
      <c r="FW74" s="538">
        <v>0.25</v>
      </c>
      <c r="FX74" s="530">
        <v>8</v>
      </c>
      <c r="FY74" s="452">
        <f t="shared" si="70"/>
        <v>0.88235294117647056</v>
      </c>
      <c r="FZ74" s="452">
        <f t="shared" si="67"/>
        <v>0.84126984126984128</v>
      </c>
      <c r="GA74" s="429">
        <f t="shared" si="68"/>
        <v>1.325</v>
      </c>
      <c r="GB74" s="513"/>
      <c r="GC74" s="514"/>
      <c r="GD74" s="513">
        <f>1-FU74/EA74</f>
        <v>3.4188034188034178E-2</v>
      </c>
      <c r="GE74" s="527">
        <f t="shared" si="69"/>
        <v>-1.5</v>
      </c>
      <c r="GF74" s="461">
        <f t="shared" si="29"/>
        <v>3.8620040032968324</v>
      </c>
      <c r="GG74" s="405"/>
      <c r="GH74" s="450"/>
      <c r="GI74" s="405"/>
      <c r="GJ74" s="462"/>
      <c r="GK74" s="463"/>
      <c r="GL74" s="464">
        <v>8.11</v>
      </c>
      <c r="GM74" s="529"/>
      <c r="GN74" s="530">
        <v>118</v>
      </c>
      <c r="GO74" s="513"/>
      <c r="GP74" s="450"/>
      <c r="GQ74" s="529">
        <v>8</v>
      </c>
      <c r="GR74" s="455">
        <f t="shared" si="30"/>
        <v>4.0503944424820437</v>
      </c>
      <c r="GS74" s="531"/>
      <c r="GT74" s="531">
        <f t="shared" si="53"/>
        <v>108</v>
      </c>
      <c r="GU74" s="513"/>
      <c r="GV74" s="513">
        <f>1-GT74/GN74</f>
        <v>8.4745762711864403E-2</v>
      </c>
      <c r="GW74" s="513"/>
      <c r="GX74" s="513">
        <f t="shared" si="87"/>
        <v>4.4247787610619427E-2</v>
      </c>
      <c r="GY74" s="462"/>
      <c r="GZ74" s="405">
        <v>25840</v>
      </c>
      <c r="HA74" s="438">
        <v>8.36</v>
      </c>
      <c r="HB74" s="451"/>
      <c r="HC74" s="439"/>
      <c r="HD74" s="443">
        <v>108</v>
      </c>
      <c r="HE74" s="463"/>
      <c r="HF74" s="463"/>
      <c r="HG74" s="443"/>
      <c r="HH74" s="408">
        <v>3</v>
      </c>
      <c r="HI74" s="465">
        <v>8070</v>
      </c>
      <c r="HJ74" s="406">
        <f t="shared" ref="HJ74:HJ101" si="89">HI74*0.67</f>
        <v>5406.9000000000005</v>
      </c>
      <c r="HK74" s="406"/>
      <c r="HL74" s="442"/>
      <c r="HM74" s="465"/>
      <c r="HN74" s="466"/>
      <c r="HO74" s="407">
        <v>1.3</v>
      </c>
      <c r="HP74" s="467"/>
      <c r="HQ74" s="518">
        <v>18.3</v>
      </c>
      <c r="HR74" s="519">
        <v>0.2</v>
      </c>
      <c r="HS74" s="520"/>
      <c r="HT74" s="521">
        <v>8</v>
      </c>
      <c r="HU74" s="522">
        <f t="shared" si="31"/>
        <v>68.291534204639106</v>
      </c>
      <c r="HV74" s="513"/>
      <c r="HW74" s="513">
        <f t="shared" si="46"/>
        <v>0.51569506726457393</v>
      </c>
      <c r="HX74" s="513"/>
      <c r="HY74" s="471" t="s">
        <v>175</v>
      </c>
    </row>
    <row r="75" spans="1:233" x14ac:dyDescent="0.15">
      <c r="A75" s="400">
        <v>43557</v>
      </c>
      <c r="B75" s="401">
        <v>29517</v>
      </c>
      <c r="C75" s="402">
        <f t="shared" si="32"/>
        <v>0.59033999999999998</v>
      </c>
      <c r="D75" s="403">
        <v>8.06</v>
      </c>
      <c r="E75" s="404"/>
      <c r="F75" s="405">
        <v>220</v>
      </c>
      <c r="G75" s="406">
        <f t="shared" si="34"/>
        <v>6493.74</v>
      </c>
      <c r="H75" s="402">
        <f t="shared" si="35"/>
        <v>0.25974959999999997</v>
      </c>
      <c r="I75" s="405">
        <v>10115</v>
      </c>
      <c r="J75" s="406">
        <f t="shared" si="36"/>
        <v>6777.05</v>
      </c>
      <c r="K75" s="407"/>
      <c r="L75" s="407">
        <v>17.7</v>
      </c>
      <c r="M75" s="407">
        <v>2.2999999999999998</v>
      </c>
      <c r="N75" s="408">
        <v>119</v>
      </c>
      <c r="O75" s="408">
        <v>32</v>
      </c>
      <c r="P75" s="409"/>
      <c r="Q75" s="409"/>
      <c r="R75" s="409"/>
      <c r="S75" s="409"/>
      <c r="T75" s="410"/>
      <c r="U75" s="411"/>
      <c r="V75" s="409"/>
      <c r="W75" s="409"/>
      <c r="X75" s="412"/>
      <c r="Y75" s="473"/>
      <c r="Z75" s="474"/>
      <c r="AA75" s="475"/>
      <c r="AB75" s="476"/>
      <c r="AC75" s="476"/>
      <c r="AD75" s="474">
        <v>0.95</v>
      </c>
      <c r="AE75" s="477">
        <f t="shared" si="71"/>
        <v>0.13194444444444445</v>
      </c>
      <c r="AF75" s="478"/>
      <c r="AG75" s="477"/>
      <c r="AH75" s="478"/>
      <c r="AI75" s="478"/>
      <c r="AJ75" s="473"/>
      <c r="AK75" s="477"/>
      <c r="AL75" s="447"/>
      <c r="AM75" s="479"/>
      <c r="AN75" s="473"/>
      <c r="AO75" s="473"/>
      <c r="AP75" s="479"/>
      <c r="AQ75" s="447"/>
      <c r="AR75" s="473"/>
      <c r="AS75" s="473"/>
      <c r="AT75" s="473"/>
      <c r="AU75" s="447"/>
      <c r="AV75" s="480"/>
      <c r="AW75" s="479"/>
      <c r="AX75" s="479"/>
      <c r="AY75" s="480"/>
      <c r="AZ75" s="480"/>
      <c r="BA75" s="420">
        <f t="shared" si="83"/>
        <v>28371</v>
      </c>
      <c r="BB75" s="421">
        <f t="shared" si="72"/>
        <v>0.56742000000000004</v>
      </c>
      <c r="BC75" s="422"/>
      <c r="BD75" s="423">
        <v>7.92</v>
      </c>
      <c r="BE75" s="424"/>
      <c r="BF75" s="425">
        <v>298</v>
      </c>
      <c r="BG75" s="426">
        <v>10060</v>
      </c>
      <c r="BH75" s="420">
        <f t="shared" si="37"/>
        <v>6740.2000000000007</v>
      </c>
      <c r="BI75" s="422"/>
      <c r="BJ75" s="421"/>
      <c r="BK75" s="427"/>
      <c r="BL75" s="427">
        <v>23.2</v>
      </c>
      <c r="BM75" s="428">
        <v>7.99</v>
      </c>
      <c r="BN75" s="422">
        <v>2.2999999999999998</v>
      </c>
      <c r="BO75" s="425">
        <v>90</v>
      </c>
      <c r="BP75" s="425">
        <v>32</v>
      </c>
      <c r="BQ75" s="423">
        <v>3.06</v>
      </c>
      <c r="BR75" s="421">
        <f t="shared" si="73"/>
        <v>0.42499999999999999</v>
      </c>
      <c r="BS75" s="409">
        <f t="shared" si="74"/>
        <v>28371</v>
      </c>
      <c r="BT75" s="429">
        <f t="shared" si="38"/>
        <v>7.92</v>
      </c>
      <c r="BU75" s="430"/>
      <c r="BV75" s="430">
        <f t="shared" si="25"/>
        <v>298</v>
      </c>
      <c r="BW75" s="430">
        <f t="shared" si="39"/>
        <v>10060</v>
      </c>
      <c r="BX75" s="430">
        <f t="shared" si="40"/>
        <v>6539</v>
      </c>
      <c r="BY75" s="430"/>
      <c r="BZ75" s="430">
        <f t="shared" si="49"/>
        <v>23.2</v>
      </c>
      <c r="CA75" s="431">
        <f t="shared" si="58"/>
        <v>2.2999999999999998</v>
      </c>
      <c r="CB75" s="430">
        <f t="shared" si="50"/>
        <v>90</v>
      </c>
      <c r="CC75" s="432">
        <v>14802</v>
      </c>
      <c r="CD75" s="411">
        <f t="shared" si="54"/>
        <v>14802</v>
      </c>
      <c r="CE75" s="421">
        <f t="shared" si="75"/>
        <v>0.59208000000000005</v>
      </c>
      <c r="CF75" s="433">
        <f t="shared" si="55"/>
        <v>10.8633968382651</v>
      </c>
      <c r="CG75" s="434">
        <v>7.71</v>
      </c>
      <c r="CH75" s="427">
        <v>24.2</v>
      </c>
      <c r="CI75" s="446">
        <f t="shared" si="56"/>
        <v>15.403323875152006</v>
      </c>
      <c r="CJ75" s="436">
        <v>20.3</v>
      </c>
      <c r="CK75" s="436">
        <v>3.89</v>
      </c>
      <c r="CL75" s="423">
        <v>7.65</v>
      </c>
      <c r="CM75" s="423"/>
      <c r="CN75" s="423"/>
      <c r="CO75" s="432">
        <v>1608</v>
      </c>
      <c r="CP75" s="432">
        <v>1045</v>
      </c>
      <c r="CQ75" s="437">
        <f>CP75/CO75</f>
        <v>0.64987562189054726</v>
      </c>
      <c r="CR75" s="437">
        <v>0.2</v>
      </c>
      <c r="CS75" s="424">
        <f>CR75/CO75*1000*1000</f>
        <v>124.37810945273634</v>
      </c>
      <c r="CT75" s="528">
        <f t="shared" si="57"/>
        <v>5.6749087961086335</v>
      </c>
      <c r="CU75" s="434">
        <v>7.88</v>
      </c>
      <c r="CV75" s="438">
        <v>7.94</v>
      </c>
      <c r="CW75" s="439"/>
      <c r="CX75" s="440">
        <v>121</v>
      </c>
      <c r="CY75" s="441">
        <v>9050</v>
      </c>
      <c r="CZ75" s="442"/>
      <c r="DA75" s="442">
        <v>2.2000000000000002</v>
      </c>
      <c r="DB75" s="442">
        <v>27</v>
      </c>
      <c r="DC75" s="442">
        <v>1.7</v>
      </c>
      <c r="DD75" s="443">
        <v>15</v>
      </c>
      <c r="DE75" s="440"/>
      <c r="DF75" s="444">
        <v>13569</v>
      </c>
      <c r="DG75" s="445">
        <f t="shared" si="76"/>
        <v>13569</v>
      </c>
      <c r="DH75" s="421">
        <f t="shared" si="77"/>
        <v>0.54276000000000002</v>
      </c>
      <c r="DI75" s="446">
        <f t="shared" si="84"/>
        <v>11.850541675878841</v>
      </c>
      <c r="DJ75" s="434">
        <v>7.72</v>
      </c>
      <c r="DK75" s="427">
        <v>20</v>
      </c>
      <c r="DL75" s="446">
        <f t="shared" si="85"/>
        <v>16.803006853858058</v>
      </c>
      <c r="DM75" s="422">
        <v>20.5</v>
      </c>
      <c r="DN75" s="422">
        <v>4.67</v>
      </c>
      <c r="DO75" s="423">
        <v>7.6</v>
      </c>
      <c r="DP75" s="423"/>
      <c r="DQ75" s="423"/>
      <c r="DR75" s="432">
        <v>1525</v>
      </c>
      <c r="DS75" s="432">
        <v>1040</v>
      </c>
      <c r="DT75" s="437">
        <f>DS75/DR75</f>
        <v>0.68196721311475406</v>
      </c>
      <c r="DU75" s="437">
        <v>0.23</v>
      </c>
      <c r="DV75" s="424">
        <f>DU75/DR75*1000*1000</f>
        <v>150.81967213114754</v>
      </c>
      <c r="DW75" s="446">
        <f t="shared" si="86"/>
        <v>6.1905814724740216</v>
      </c>
      <c r="DX75" s="434">
        <v>8.6199999999999992</v>
      </c>
      <c r="DY75" s="438">
        <v>8.1300000000000008</v>
      </c>
      <c r="DZ75" s="439"/>
      <c r="EA75" s="440">
        <v>110</v>
      </c>
      <c r="EB75" s="441">
        <v>9090</v>
      </c>
      <c r="EC75" s="442"/>
      <c r="ED75" s="442">
        <v>1.7</v>
      </c>
      <c r="EE75" s="442">
        <v>27.1</v>
      </c>
      <c r="EF75" s="442">
        <v>1.6</v>
      </c>
      <c r="EG75" s="443">
        <v>24</v>
      </c>
      <c r="EH75" s="440"/>
      <c r="EI75" s="429">
        <f t="shared" si="59"/>
        <v>8.0308713122554742</v>
      </c>
      <c r="EJ75" s="447"/>
      <c r="EK75" s="448">
        <f t="shared" si="60"/>
        <v>115.73902929047267</v>
      </c>
      <c r="EL75" s="448">
        <f t="shared" si="61"/>
        <v>9069.130802580099</v>
      </c>
      <c r="EM75" s="431"/>
      <c r="EN75" s="431">
        <f t="shared" si="62"/>
        <v>1.9608649677487575</v>
      </c>
      <c r="EO75" s="431">
        <f t="shared" si="88"/>
        <v>27.047827006450248</v>
      </c>
      <c r="EP75" s="431">
        <f t="shared" si="63"/>
        <v>1.6521729935497516</v>
      </c>
      <c r="EQ75" s="431">
        <f t="shared" si="64"/>
        <v>19.304430580522364</v>
      </c>
      <c r="ER75" s="448"/>
      <c r="ES75" s="449">
        <f t="shared" si="78"/>
        <v>37.221106059003908</v>
      </c>
      <c r="ET75" s="450">
        <f t="shared" si="79"/>
        <v>0.56742000000000004</v>
      </c>
      <c r="EU75" s="451">
        <f t="shared" si="26"/>
        <v>0.19214904545454548</v>
      </c>
      <c r="EV75" s="450">
        <f t="shared" si="27"/>
        <v>0.35583156565656565</v>
      </c>
      <c r="EW75" s="513"/>
      <c r="EX75" s="514"/>
      <c r="EY75" s="513"/>
      <c r="EZ75" s="514"/>
      <c r="FA75" s="450">
        <f t="shared" si="44"/>
        <v>0.61161399566955477</v>
      </c>
      <c r="FB75" s="431">
        <f t="shared" si="45"/>
        <v>182.26097070952733</v>
      </c>
      <c r="FC75" s="452">
        <f t="shared" si="65"/>
        <v>0.28166391584793404</v>
      </c>
      <c r="FD75" s="431">
        <f t="shared" si="66"/>
        <v>0.64782700645024827</v>
      </c>
      <c r="FE75" s="452">
        <f t="shared" si="51"/>
        <v>0.78550632688308486</v>
      </c>
      <c r="FF75" s="430">
        <f t="shared" si="52"/>
        <v>70.695569419477636</v>
      </c>
      <c r="FG75" s="405">
        <v>38400</v>
      </c>
      <c r="FH75" s="443"/>
      <c r="FI75" s="453"/>
      <c r="FJ75" s="454"/>
      <c r="FK75" s="455">
        <f t="shared" si="28"/>
        <v>2.537802685841176</v>
      </c>
      <c r="FL75" s="405"/>
      <c r="FM75" s="455"/>
      <c r="FN75" s="405">
        <v>2085</v>
      </c>
      <c r="FO75" s="532">
        <f t="shared" si="80"/>
        <v>0.15582959641255606</v>
      </c>
      <c r="FP75" s="449">
        <f t="shared" si="81"/>
        <v>73.490536110817374</v>
      </c>
      <c r="FQ75" s="457">
        <v>19.399999999999999</v>
      </c>
      <c r="FR75" s="458">
        <f t="shared" si="82"/>
        <v>0.68379683479609454</v>
      </c>
      <c r="FS75" s="459">
        <v>7.91</v>
      </c>
      <c r="FT75" s="529"/>
      <c r="FU75" s="537">
        <v>123</v>
      </c>
      <c r="FV75" s="530">
        <v>3</v>
      </c>
      <c r="FW75" s="538">
        <v>0.34</v>
      </c>
      <c r="FX75" s="530">
        <v>8</v>
      </c>
      <c r="FY75" s="452">
        <f t="shared" si="70"/>
        <v>0.84615384615384615</v>
      </c>
      <c r="FZ75" s="452">
        <f t="shared" si="67"/>
        <v>0.79393939393939394</v>
      </c>
      <c r="GA75" s="429">
        <f t="shared" si="68"/>
        <v>1.3099999999999998</v>
      </c>
      <c r="GB75" s="513"/>
      <c r="GC75" s="514"/>
      <c r="GD75" s="513"/>
      <c r="GE75" s="527">
        <f t="shared" si="69"/>
        <v>-7.5</v>
      </c>
      <c r="GF75" s="461">
        <f t="shared" si="29"/>
        <v>3.4683303373162735</v>
      </c>
      <c r="GG75" s="405"/>
      <c r="GH75" s="450"/>
      <c r="GI75" s="405"/>
      <c r="GJ75" s="462"/>
      <c r="GK75" s="463"/>
      <c r="GL75" s="464">
        <v>8.14</v>
      </c>
      <c r="GM75" s="529"/>
      <c r="GN75" s="530">
        <v>114</v>
      </c>
      <c r="GO75" s="513"/>
      <c r="GP75" s="450">
        <f>1-GN75/FU75</f>
        <v>7.3170731707317027E-2</v>
      </c>
      <c r="GQ75" s="529">
        <v>8</v>
      </c>
      <c r="GR75" s="455">
        <f t="shared" si="30"/>
        <v>3.6375171830390185</v>
      </c>
      <c r="GS75" s="531"/>
      <c r="GT75" s="531">
        <f t="shared" si="53"/>
        <v>106</v>
      </c>
      <c r="GU75" s="513"/>
      <c r="GV75" s="513">
        <f>1-GT75/GN75</f>
        <v>7.0175438596491224E-2</v>
      </c>
      <c r="GW75" s="513"/>
      <c r="GX75" s="513">
        <f t="shared" si="87"/>
        <v>0.13821138211382111</v>
      </c>
      <c r="GY75" s="462"/>
      <c r="GZ75" s="405">
        <v>28874</v>
      </c>
      <c r="HA75" s="438">
        <v>8.36</v>
      </c>
      <c r="HB75" s="451"/>
      <c r="HC75" s="439"/>
      <c r="HD75" s="443">
        <v>106</v>
      </c>
      <c r="HE75" s="463"/>
      <c r="HF75" s="463"/>
      <c r="HG75" s="443"/>
      <c r="HH75" s="408">
        <v>5</v>
      </c>
      <c r="HI75" s="465">
        <v>8950</v>
      </c>
      <c r="HJ75" s="406">
        <f t="shared" si="89"/>
        <v>5996.5</v>
      </c>
      <c r="HK75" s="406"/>
      <c r="HL75" s="442"/>
      <c r="HM75" s="465"/>
      <c r="HN75" s="466"/>
      <c r="HO75" s="407">
        <v>1.7</v>
      </c>
      <c r="HP75" s="467"/>
      <c r="HQ75" s="518">
        <v>27.3</v>
      </c>
      <c r="HR75" s="519">
        <v>0.26</v>
      </c>
      <c r="HS75" s="520"/>
      <c r="HT75" s="521">
        <v>8</v>
      </c>
      <c r="HU75" s="522">
        <f t="shared" si="31"/>
        <v>61.330231574495087</v>
      </c>
      <c r="HV75" s="513"/>
      <c r="HW75" s="513">
        <f t="shared" si="46"/>
        <v>0.64429530201342278</v>
      </c>
      <c r="HX75" s="513"/>
      <c r="HY75" s="471"/>
    </row>
    <row r="76" spans="1:233" x14ac:dyDescent="0.15">
      <c r="A76" s="400">
        <v>43558</v>
      </c>
      <c r="B76" s="401">
        <v>25476</v>
      </c>
      <c r="C76" s="402">
        <f t="shared" si="32"/>
        <v>0.50951999999999997</v>
      </c>
      <c r="D76" s="403">
        <v>8.07</v>
      </c>
      <c r="E76" s="404">
        <v>70.05</v>
      </c>
      <c r="F76" s="405">
        <v>284</v>
      </c>
      <c r="G76" s="406">
        <f t="shared" si="34"/>
        <v>7235.1840000000002</v>
      </c>
      <c r="H76" s="402">
        <f t="shared" si="35"/>
        <v>0.28940736</v>
      </c>
      <c r="I76" s="405">
        <v>10230</v>
      </c>
      <c r="J76" s="406">
        <f t="shared" si="36"/>
        <v>6854.1</v>
      </c>
      <c r="K76" s="407">
        <v>20.75</v>
      </c>
      <c r="L76" s="407">
        <v>13.9</v>
      </c>
      <c r="M76" s="407">
        <v>1.8</v>
      </c>
      <c r="N76" s="408">
        <v>145</v>
      </c>
      <c r="O76" s="408">
        <v>32</v>
      </c>
      <c r="P76" s="409"/>
      <c r="Q76" s="409"/>
      <c r="R76" s="409"/>
      <c r="S76" s="409"/>
      <c r="T76" s="410"/>
      <c r="U76" s="411"/>
      <c r="V76" s="409"/>
      <c r="W76" s="409"/>
      <c r="X76" s="412"/>
      <c r="Y76" s="473"/>
      <c r="Z76" s="474"/>
      <c r="AA76" s="475"/>
      <c r="AB76" s="476"/>
      <c r="AC76" s="476"/>
      <c r="AD76" s="474">
        <v>1.25</v>
      </c>
      <c r="AE76" s="477">
        <f t="shared" si="71"/>
        <v>0.1736111111111111</v>
      </c>
      <c r="AF76" s="478"/>
      <c r="AG76" s="477"/>
      <c r="AH76" s="478"/>
      <c r="AI76" s="478"/>
      <c r="AJ76" s="473"/>
      <c r="AK76" s="477"/>
      <c r="AL76" s="447"/>
      <c r="AM76" s="479"/>
      <c r="AN76" s="473"/>
      <c r="AO76" s="473"/>
      <c r="AP76" s="479"/>
      <c r="AQ76" s="447"/>
      <c r="AR76" s="473"/>
      <c r="AS76" s="473"/>
      <c r="AT76" s="473"/>
      <c r="AU76" s="447"/>
      <c r="AV76" s="480"/>
      <c r="AW76" s="479"/>
      <c r="AX76" s="479"/>
      <c r="AY76" s="480"/>
      <c r="AZ76" s="480"/>
      <c r="BA76" s="420">
        <f t="shared" si="83"/>
        <v>27150</v>
      </c>
      <c r="BB76" s="421">
        <f t="shared" si="72"/>
        <v>0.54300000000000004</v>
      </c>
      <c r="BC76" s="422"/>
      <c r="BD76" s="423">
        <v>8.11</v>
      </c>
      <c r="BE76" s="424">
        <v>62.52</v>
      </c>
      <c r="BF76" s="425">
        <v>202</v>
      </c>
      <c r="BG76" s="426">
        <v>7900</v>
      </c>
      <c r="BH76" s="420">
        <f t="shared" si="37"/>
        <v>5293</v>
      </c>
      <c r="BI76" s="422"/>
      <c r="BJ76" s="421"/>
      <c r="BK76" s="427">
        <v>29.31</v>
      </c>
      <c r="BL76" s="427">
        <v>19.8</v>
      </c>
      <c r="BM76" s="428">
        <v>7.29</v>
      </c>
      <c r="BN76" s="422">
        <v>2.4</v>
      </c>
      <c r="BO76" s="425">
        <v>96</v>
      </c>
      <c r="BP76" s="425">
        <v>32</v>
      </c>
      <c r="BQ76" s="423">
        <v>2.59</v>
      </c>
      <c r="BR76" s="421">
        <f t="shared" si="73"/>
        <v>0.35972222222222222</v>
      </c>
      <c r="BS76" s="409">
        <f t="shared" si="74"/>
        <v>27150</v>
      </c>
      <c r="BT76" s="429">
        <f t="shared" si="38"/>
        <v>8.11</v>
      </c>
      <c r="BU76" s="430">
        <f t="shared" ref="BU76:BU101" si="90">BE76</f>
        <v>62.52</v>
      </c>
      <c r="BV76" s="430">
        <f t="shared" si="25"/>
        <v>202</v>
      </c>
      <c r="BW76" s="430">
        <f t="shared" si="39"/>
        <v>7900</v>
      </c>
      <c r="BX76" s="430">
        <f t="shared" si="40"/>
        <v>5135</v>
      </c>
      <c r="BY76" s="430">
        <f t="shared" ref="BY76:BY101" si="91">BK76</f>
        <v>29.31</v>
      </c>
      <c r="BZ76" s="430">
        <f t="shared" si="49"/>
        <v>19.8</v>
      </c>
      <c r="CA76" s="431">
        <f t="shared" si="58"/>
        <v>2.4</v>
      </c>
      <c r="CB76" s="430">
        <f t="shared" si="50"/>
        <v>96</v>
      </c>
      <c r="CC76" s="432">
        <v>13168</v>
      </c>
      <c r="CD76" s="411">
        <f t="shared" si="54"/>
        <v>13168</v>
      </c>
      <c r="CE76" s="421">
        <f t="shared" si="75"/>
        <v>0.52671999999999997</v>
      </c>
      <c r="CF76" s="433">
        <f t="shared" si="55"/>
        <v>12.211421628189552</v>
      </c>
      <c r="CG76" s="434">
        <v>7.7</v>
      </c>
      <c r="CH76" s="427">
        <v>23.98</v>
      </c>
      <c r="CI76" s="446">
        <f t="shared" si="56"/>
        <v>17.314702308626977</v>
      </c>
      <c r="CJ76" s="436">
        <v>20</v>
      </c>
      <c r="CK76" s="436">
        <v>4.32</v>
      </c>
      <c r="CL76" s="423">
        <v>7.65</v>
      </c>
      <c r="CM76" s="423"/>
      <c r="CN76" s="423"/>
      <c r="CO76" s="539"/>
      <c r="CP76" s="432"/>
      <c r="CQ76" s="437"/>
      <c r="CR76" s="437">
        <v>0.24</v>
      </c>
      <c r="CS76" s="424"/>
      <c r="CT76" s="528">
        <f t="shared" si="57"/>
        <v>6.3791008505467799</v>
      </c>
      <c r="CU76" s="434">
        <v>7.81</v>
      </c>
      <c r="CV76" s="438">
        <v>7.88</v>
      </c>
      <c r="CW76" s="439">
        <v>42.55</v>
      </c>
      <c r="CX76" s="440">
        <v>139</v>
      </c>
      <c r="CY76" s="441">
        <v>9150</v>
      </c>
      <c r="CZ76" s="442">
        <v>22.8</v>
      </c>
      <c r="DA76" s="442">
        <v>1.28</v>
      </c>
      <c r="DB76" s="442">
        <v>23.4</v>
      </c>
      <c r="DC76" s="442">
        <v>1.9</v>
      </c>
      <c r="DD76" s="443">
        <v>17</v>
      </c>
      <c r="DE76" s="440"/>
      <c r="DF76" s="444">
        <v>13982</v>
      </c>
      <c r="DG76" s="445">
        <f t="shared" si="76"/>
        <v>13982</v>
      </c>
      <c r="DH76" s="421">
        <f t="shared" si="77"/>
        <v>0.55928</v>
      </c>
      <c r="DI76" s="446">
        <f t="shared" si="84"/>
        <v>11.500500643684738</v>
      </c>
      <c r="DJ76" s="434">
        <v>7.71</v>
      </c>
      <c r="DK76" s="427">
        <v>19.39</v>
      </c>
      <c r="DL76" s="446">
        <f t="shared" si="85"/>
        <v>16.306680017164929</v>
      </c>
      <c r="DM76" s="422">
        <v>20.9</v>
      </c>
      <c r="DN76" s="422">
        <v>5.09</v>
      </c>
      <c r="DO76" s="423">
        <v>7.39</v>
      </c>
      <c r="DP76" s="423"/>
      <c r="DQ76" s="423"/>
      <c r="DR76" s="517"/>
      <c r="DS76" s="432"/>
      <c r="DT76" s="437"/>
      <c r="DU76" s="437">
        <v>0.23</v>
      </c>
      <c r="DV76" s="424"/>
      <c r="DW76" s="446">
        <f t="shared" si="86"/>
        <v>6.0077242168502352</v>
      </c>
      <c r="DX76" s="434">
        <v>8.67</v>
      </c>
      <c r="DY76" s="438">
        <v>8.1199999999999992</v>
      </c>
      <c r="DZ76" s="439">
        <v>30.28</v>
      </c>
      <c r="EA76" s="440">
        <v>114</v>
      </c>
      <c r="EB76" s="441">
        <v>9080</v>
      </c>
      <c r="EC76" s="442">
        <v>22.8</v>
      </c>
      <c r="ED76" s="442">
        <v>1.28</v>
      </c>
      <c r="EE76" s="442">
        <v>23.4</v>
      </c>
      <c r="EF76" s="442">
        <v>1.9</v>
      </c>
      <c r="EG76" s="443">
        <v>25</v>
      </c>
      <c r="EH76" s="440"/>
      <c r="EI76" s="429">
        <f t="shared" si="59"/>
        <v>8.0035977900552489</v>
      </c>
      <c r="EJ76" s="429">
        <f t="shared" ref="EJ76:EJ101" si="92">(DZ76*DG76+CW76*CD76)/(DG76+CD76)</f>
        <v>36.23106298342541</v>
      </c>
      <c r="EK76" s="448">
        <f t="shared" si="60"/>
        <v>126.12523020257827</v>
      </c>
      <c r="EL76" s="448">
        <f t="shared" si="61"/>
        <v>9113.9506445672196</v>
      </c>
      <c r="EM76" s="429">
        <f t="shared" ref="EM76:EM101" si="93">(EC76*DG76+CZ76*CD76)/(DG76+CD76)</f>
        <v>22.8</v>
      </c>
      <c r="EN76" s="431">
        <f t="shared" si="62"/>
        <v>1.28</v>
      </c>
      <c r="EO76" s="431">
        <f t="shared" si="88"/>
        <v>23.4</v>
      </c>
      <c r="EP76" s="431">
        <f t="shared" si="63"/>
        <v>1.9</v>
      </c>
      <c r="EQ76" s="431">
        <f t="shared" si="64"/>
        <v>21.119926335174952</v>
      </c>
      <c r="ER76" s="448"/>
      <c r="ES76" s="449">
        <f t="shared" si="78"/>
        <v>38.895027624309392</v>
      </c>
      <c r="ET76" s="450">
        <f t="shared" si="79"/>
        <v>0.54300000000000004</v>
      </c>
      <c r="EU76" s="451">
        <f t="shared" si="26"/>
        <v>0.12464318181818183</v>
      </c>
      <c r="EV76" s="450">
        <f t="shared" si="27"/>
        <v>0.23082070707070709</v>
      </c>
      <c r="EW76" s="513">
        <f t="shared" ref="EW76:EW101" si="94">1-EM76/BY76</f>
        <v>0.22210849539406341</v>
      </c>
      <c r="EX76" s="514">
        <f t="shared" ref="EX76:EX101" si="95">BY76-EM76</f>
        <v>6.509999999999998</v>
      </c>
      <c r="EY76" s="513">
        <f t="shared" ref="EY76:EY101" si="96">1-EJ76/BU76</f>
        <v>0.42048843596568442</v>
      </c>
      <c r="EZ76" s="514">
        <f t="shared" ref="EZ76:EZ101" si="97">BU76-EJ76</f>
        <v>26.288937016574593</v>
      </c>
      <c r="FA76" s="450">
        <f t="shared" si="44"/>
        <v>0.37561767226446408</v>
      </c>
      <c r="FB76" s="431">
        <f t="shared" si="45"/>
        <v>75.874769797421735</v>
      </c>
      <c r="FC76" s="452">
        <f t="shared" si="65"/>
        <v>0.20833333333333337</v>
      </c>
      <c r="FD76" s="431">
        <f t="shared" si="66"/>
        <v>0.5</v>
      </c>
      <c r="FE76" s="452">
        <f t="shared" si="51"/>
        <v>0.78000076734192758</v>
      </c>
      <c r="FF76" s="430">
        <f t="shared" si="52"/>
        <v>74.880073664825048</v>
      </c>
      <c r="FG76" s="405">
        <v>38400</v>
      </c>
      <c r="FH76" s="443"/>
      <c r="FI76" s="453"/>
      <c r="FJ76" s="454"/>
      <c r="FK76" s="455">
        <f t="shared" si="28"/>
        <v>2.6519337016574585</v>
      </c>
      <c r="FL76" s="405"/>
      <c r="FM76" s="455"/>
      <c r="FN76" s="405">
        <v>1807</v>
      </c>
      <c r="FO76" s="532">
        <f t="shared" si="80"/>
        <v>0.1350523168908819</v>
      </c>
      <c r="FP76" s="449">
        <f t="shared" si="81"/>
        <v>66.556169429097608</v>
      </c>
      <c r="FQ76" s="457">
        <v>19.399999999999999</v>
      </c>
      <c r="FR76" s="458">
        <f t="shared" si="82"/>
        <v>0.71454880294659295</v>
      </c>
      <c r="FS76" s="459">
        <v>7.92</v>
      </c>
      <c r="FT76" s="529">
        <v>40.26</v>
      </c>
      <c r="FU76" s="537">
        <v>135</v>
      </c>
      <c r="FV76" s="530">
        <v>3</v>
      </c>
      <c r="FW76" s="538">
        <v>0.5</v>
      </c>
      <c r="FX76" s="530">
        <v>16</v>
      </c>
      <c r="FY76" s="452">
        <f t="shared" si="70"/>
        <v>0.85714285714285721</v>
      </c>
      <c r="FZ76" s="452">
        <f t="shared" si="67"/>
        <v>0.73684210526315796</v>
      </c>
      <c r="GA76" s="429">
        <f t="shared" si="68"/>
        <v>1.4</v>
      </c>
      <c r="GB76" s="513"/>
      <c r="GC76" s="514">
        <f t="shared" ref="GC76:GC101" si="98">(CW76+DZ76)/2-FT76</f>
        <v>-3.8449999999999989</v>
      </c>
      <c r="GD76" s="513"/>
      <c r="GE76" s="527">
        <f t="shared" si="69"/>
        <v>-8.5</v>
      </c>
      <c r="GF76" s="461">
        <f t="shared" si="29"/>
        <v>3.6243093922651934</v>
      </c>
      <c r="GG76" s="405"/>
      <c r="GH76" s="450"/>
      <c r="GI76" s="405"/>
      <c r="GJ76" s="462"/>
      <c r="GK76" s="463"/>
      <c r="GL76" s="464">
        <v>8.19</v>
      </c>
      <c r="GM76" s="529">
        <v>39.83</v>
      </c>
      <c r="GN76" s="530">
        <v>130</v>
      </c>
      <c r="GO76" s="513">
        <f>1-GM76/FT76</f>
        <v>1.0680576254346708E-2</v>
      </c>
      <c r="GP76" s="450">
        <f>1-GN76/FU76</f>
        <v>3.703703703703709E-2</v>
      </c>
      <c r="GQ76" s="529">
        <v>8</v>
      </c>
      <c r="GR76" s="455">
        <f t="shared" si="30"/>
        <v>3.8011049723756907</v>
      </c>
      <c r="GS76" s="531">
        <f t="shared" ref="GS76:GS93" si="99">HC76</f>
        <v>39.229999999999997</v>
      </c>
      <c r="GT76" s="531">
        <f t="shared" si="53"/>
        <v>130</v>
      </c>
      <c r="GU76" s="513">
        <f>1-GS76/GM76</f>
        <v>1.5064022093899121E-2</v>
      </c>
      <c r="GV76" s="513"/>
      <c r="GW76" s="513">
        <f>1-HC76/FT76</f>
        <v>2.5583705911574772E-2</v>
      </c>
      <c r="GX76" s="513">
        <f t="shared" si="87"/>
        <v>3.703703703703709E-2</v>
      </c>
      <c r="GY76" s="462"/>
      <c r="GZ76" s="405">
        <v>26118</v>
      </c>
      <c r="HA76" s="438">
        <v>8.39</v>
      </c>
      <c r="HB76" s="451"/>
      <c r="HC76" s="439">
        <v>39.229999999999997</v>
      </c>
      <c r="HD76" s="443">
        <v>130</v>
      </c>
      <c r="HE76" s="463"/>
      <c r="HF76" s="463"/>
      <c r="HG76" s="443"/>
      <c r="HH76" s="408">
        <v>4</v>
      </c>
      <c r="HI76" s="465">
        <v>9140</v>
      </c>
      <c r="HJ76" s="406">
        <f t="shared" si="89"/>
        <v>6123.8</v>
      </c>
      <c r="HK76" s="406"/>
      <c r="HL76" s="442"/>
      <c r="HM76" s="540">
        <v>22.52</v>
      </c>
      <c r="HN76" s="466"/>
      <c r="HO76" s="407">
        <v>1.03</v>
      </c>
      <c r="HP76" s="467"/>
      <c r="HQ76" s="518">
        <v>24.87</v>
      </c>
      <c r="HR76" s="519">
        <v>0.4</v>
      </c>
      <c r="HS76" s="520"/>
      <c r="HT76" s="521">
        <v>8</v>
      </c>
      <c r="HU76" s="522">
        <f t="shared" si="31"/>
        <v>64.088397790055254</v>
      </c>
      <c r="HV76" s="513">
        <f t="shared" ref="HV76:HV101" si="100">1-HC76/BE76</f>
        <v>0.37252079334612931</v>
      </c>
      <c r="HW76" s="513">
        <f t="shared" si="46"/>
        <v>0.35643564356435642</v>
      </c>
      <c r="HX76" s="513">
        <f t="shared" ref="HX76:HX101" si="101">1-HM76/BK76</f>
        <v>0.2316615489593995</v>
      </c>
      <c r="HY76" s="471"/>
    </row>
    <row r="77" spans="1:233" x14ac:dyDescent="0.15">
      <c r="A77" s="400">
        <v>43559</v>
      </c>
      <c r="B77" s="401">
        <v>30817</v>
      </c>
      <c r="C77" s="402">
        <f t="shared" si="32"/>
        <v>0.61634</v>
      </c>
      <c r="D77" s="403">
        <v>7.93</v>
      </c>
      <c r="E77" s="404">
        <v>54.59</v>
      </c>
      <c r="F77" s="405">
        <v>263</v>
      </c>
      <c r="G77" s="406">
        <f t="shared" si="34"/>
        <v>8104.8710000000001</v>
      </c>
      <c r="H77" s="402">
        <f t="shared" si="35"/>
        <v>0.32419483999999998</v>
      </c>
      <c r="I77" s="405">
        <v>4820</v>
      </c>
      <c r="J77" s="406">
        <f t="shared" si="36"/>
        <v>3229.4</v>
      </c>
      <c r="K77" s="407">
        <v>37.659999999999997</v>
      </c>
      <c r="L77" s="407">
        <v>30.4</v>
      </c>
      <c r="M77" s="407">
        <v>3.6</v>
      </c>
      <c r="N77" s="408">
        <v>487</v>
      </c>
      <c r="O77" s="408">
        <v>64</v>
      </c>
      <c r="P77" s="409"/>
      <c r="Q77" s="409"/>
      <c r="R77" s="409"/>
      <c r="S77" s="409"/>
      <c r="T77" s="410"/>
      <c r="U77" s="411"/>
      <c r="V77" s="409"/>
      <c r="W77" s="409"/>
      <c r="X77" s="412"/>
      <c r="Y77" s="473"/>
      <c r="Z77" s="474"/>
      <c r="AA77" s="475"/>
      <c r="AB77" s="476"/>
      <c r="AC77" s="476"/>
      <c r="AD77" s="474">
        <v>1.54</v>
      </c>
      <c r="AE77" s="477">
        <f t="shared" si="71"/>
        <v>0.21388888888888888</v>
      </c>
      <c r="AF77" s="478"/>
      <c r="AG77" s="477"/>
      <c r="AH77" s="478"/>
      <c r="AI77" s="478"/>
      <c r="AJ77" s="473"/>
      <c r="AK77" s="477"/>
      <c r="AL77" s="447"/>
      <c r="AM77" s="479"/>
      <c r="AN77" s="473"/>
      <c r="AO77" s="473"/>
      <c r="AP77" s="479"/>
      <c r="AQ77" s="447"/>
      <c r="AR77" s="473"/>
      <c r="AS77" s="473"/>
      <c r="AT77" s="473"/>
      <c r="AU77" s="447"/>
      <c r="AV77" s="480"/>
      <c r="AW77" s="479"/>
      <c r="AX77" s="479"/>
      <c r="AY77" s="480"/>
      <c r="AZ77" s="480"/>
      <c r="BA77" s="420">
        <f t="shared" si="83"/>
        <v>27805</v>
      </c>
      <c r="BB77" s="421">
        <f t="shared" si="72"/>
        <v>0.55610000000000004</v>
      </c>
      <c r="BC77" s="422"/>
      <c r="BD77" s="423">
        <v>8.01</v>
      </c>
      <c r="BE77" s="424">
        <v>70.5</v>
      </c>
      <c r="BF77" s="425">
        <v>248</v>
      </c>
      <c r="BG77" s="426">
        <v>6310</v>
      </c>
      <c r="BH77" s="420">
        <f t="shared" si="37"/>
        <v>4227.7</v>
      </c>
      <c r="BI77" s="422"/>
      <c r="BJ77" s="421"/>
      <c r="BK77" s="427">
        <v>32.19</v>
      </c>
      <c r="BL77" s="427">
        <v>23.3</v>
      </c>
      <c r="BM77" s="428">
        <v>8.6999999999999993</v>
      </c>
      <c r="BN77" s="422">
        <v>2.8</v>
      </c>
      <c r="BO77" s="425">
        <v>146</v>
      </c>
      <c r="BP77" s="425">
        <v>32</v>
      </c>
      <c r="BQ77" s="423">
        <v>3.99</v>
      </c>
      <c r="BR77" s="421">
        <f t="shared" si="73"/>
        <v>0.5541666666666667</v>
      </c>
      <c r="BS77" s="409">
        <f t="shared" si="74"/>
        <v>27805</v>
      </c>
      <c r="BT77" s="429">
        <f t="shared" si="38"/>
        <v>8.01</v>
      </c>
      <c r="BU77" s="430">
        <f t="shared" si="90"/>
        <v>70.5</v>
      </c>
      <c r="BV77" s="430">
        <f t="shared" si="25"/>
        <v>248</v>
      </c>
      <c r="BW77" s="430">
        <f t="shared" si="39"/>
        <v>6310</v>
      </c>
      <c r="BX77" s="430">
        <f t="shared" si="40"/>
        <v>4101.5</v>
      </c>
      <c r="BY77" s="430">
        <f t="shared" si="91"/>
        <v>32.19</v>
      </c>
      <c r="BZ77" s="430">
        <f t="shared" si="49"/>
        <v>23.3</v>
      </c>
      <c r="CA77" s="431">
        <f t="shared" si="58"/>
        <v>2.8</v>
      </c>
      <c r="CB77" s="430">
        <f t="shared" si="50"/>
        <v>146</v>
      </c>
      <c r="CC77" s="432">
        <v>13735</v>
      </c>
      <c r="CD77" s="411">
        <f t="shared" si="54"/>
        <v>13735</v>
      </c>
      <c r="CE77" s="421">
        <f t="shared" si="75"/>
        <v>0.5494</v>
      </c>
      <c r="CF77" s="433">
        <f t="shared" si="55"/>
        <v>11.707317073170731</v>
      </c>
      <c r="CG77" s="434">
        <v>7.8</v>
      </c>
      <c r="CH77" s="427">
        <v>24.79</v>
      </c>
      <c r="CI77" s="446">
        <f t="shared" si="56"/>
        <v>16.599927193301781</v>
      </c>
      <c r="CJ77" s="436">
        <v>21.6</v>
      </c>
      <c r="CK77" s="436">
        <v>3.5</v>
      </c>
      <c r="CL77" s="423">
        <v>7.87</v>
      </c>
      <c r="CM77" s="423"/>
      <c r="CN77" s="423"/>
      <c r="CO77" s="539"/>
      <c r="CP77" s="432"/>
      <c r="CQ77" s="437"/>
      <c r="CR77" s="437">
        <v>0.2</v>
      </c>
      <c r="CS77" s="424"/>
      <c r="CT77" s="528">
        <f t="shared" si="57"/>
        <v>6.1157626501638154</v>
      </c>
      <c r="CU77" s="434">
        <v>7.5</v>
      </c>
      <c r="CV77" s="438">
        <v>7.97</v>
      </c>
      <c r="CW77" s="439">
        <v>30.02</v>
      </c>
      <c r="CX77" s="440">
        <v>118</v>
      </c>
      <c r="CY77" s="441">
        <v>8980</v>
      </c>
      <c r="CZ77" s="442">
        <v>24.59</v>
      </c>
      <c r="DA77" s="442">
        <v>0.92</v>
      </c>
      <c r="DB77" s="442">
        <v>28.14</v>
      </c>
      <c r="DC77" s="442">
        <v>1.72</v>
      </c>
      <c r="DD77" s="443">
        <v>13</v>
      </c>
      <c r="DE77" s="440"/>
      <c r="DF77" s="444">
        <v>14070</v>
      </c>
      <c r="DG77" s="445">
        <f t="shared" si="76"/>
        <v>14070</v>
      </c>
      <c r="DH77" s="421">
        <f t="shared" si="77"/>
        <v>0.56279999999999997</v>
      </c>
      <c r="DI77" s="446">
        <f t="shared" si="84"/>
        <v>11.428571428571427</v>
      </c>
      <c r="DJ77" s="434">
        <v>7.89</v>
      </c>
      <c r="DK77" s="427">
        <v>19.850000000000001</v>
      </c>
      <c r="DL77" s="446">
        <f t="shared" si="85"/>
        <v>16.204690831556501</v>
      </c>
      <c r="DM77" s="422">
        <v>21.4</v>
      </c>
      <c r="DN77" s="422">
        <v>5.2</v>
      </c>
      <c r="DO77" s="423">
        <v>7.62</v>
      </c>
      <c r="DP77" s="423"/>
      <c r="DQ77" s="423"/>
      <c r="DR77" s="517"/>
      <c r="DS77" s="432"/>
      <c r="DT77" s="437"/>
      <c r="DU77" s="437">
        <v>0.23</v>
      </c>
      <c r="DV77" s="424"/>
      <c r="DW77" s="446">
        <f t="shared" si="86"/>
        <v>5.9701492537313436</v>
      </c>
      <c r="DX77" s="434">
        <v>8.8000000000000007</v>
      </c>
      <c r="DY77" s="438">
        <v>8.2200000000000006</v>
      </c>
      <c r="DZ77" s="439">
        <v>30.33</v>
      </c>
      <c r="EA77" s="440">
        <v>129</v>
      </c>
      <c r="EB77" s="441">
        <v>8980</v>
      </c>
      <c r="EC77" s="442">
        <v>24.38</v>
      </c>
      <c r="ED77" s="442">
        <v>0.49</v>
      </c>
      <c r="EE77" s="442">
        <v>27.9</v>
      </c>
      <c r="EF77" s="442">
        <v>1.66</v>
      </c>
      <c r="EG77" s="443">
        <v>24</v>
      </c>
      <c r="EH77" s="440"/>
      <c r="EI77" s="429">
        <f t="shared" si="59"/>
        <v>8.0965060240963851</v>
      </c>
      <c r="EJ77" s="429">
        <f t="shared" si="92"/>
        <v>30.176867469879518</v>
      </c>
      <c r="EK77" s="448">
        <f t="shared" si="60"/>
        <v>123.56626506024097</v>
      </c>
      <c r="EL77" s="448">
        <f t="shared" si="61"/>
        <v>8980</v>
      </c>
      <c r="EM77" s="429">
        <f t="shared" si="93"/>
        <v>24.483734939759035</v>
      </c>
      <c r="EN77" s="431">
        <f t="shared" si="62"/>
        <v>0.7024096385542169</v>
      </c>
      <c r="EO77" s="431">
        <f t="shared" si="88"/>
        <v>28.018554216867471</v>
      </c>
      <c r="EP77" s="431">
        <f t="shared" si="63"/>
        <v>1.6896385542168673</v>
      </c>
      <c r="EQ77" s="431">
        <f t="shared" si="64"/>
        <v>18.566265060240966</v>
      </c>
      <c r="ER77" s="448"/>
      <c r="ES77" s="449">
        <f t="shared" si="78"/>
        <v>37.978780794821077</v>
      </c>
      <c r="ET77" s="450">
        <f t="shared" si="79"/>
        <v>0.55610000000000004</v>
      </c>
      <c r="EU77" s="451">
        <f t="shared" si="26"/>
        <v>0.15671909090909089</v>
      </c>
      <c r="EV77" s="450">
        <f t="shared" si="27"/>
        <v>0.29022053872053866</v>
      </c>
      <c r="EW77" s="513">
        <f t="shared" si="94"/>
        <v>0.23939934949490416</v>
      </c>
      <c r="EX77" s="514">
        <f t="shared" si="95"/>
        <v>7.7062650602409626</v>
      </c>
      <c r="EY77" s="513">
        <f t="shared" si="96"/>
        <v>0.57195932666837557</v>
      </c>
      <c r="EZ77" s="514">
        <f t="shared" si="97"/>
        <v>40.323132530120482</v>
      </c>
      <c r="FA77" s="450">
        <f t="shared" si="44"/>
        <v>0.50174893120870578</v>
      </c>
      <c r="FB77" s="431">
        <f t="shared" si="45"/>
        <v>124.43373493975903</v>
      </c>
      <c r="FC77" s="452">
        <f t="shared" si="65"/>
        <v>0.39655765920826169</v>
      </c>
      <c r="FD77" s="431">
        <f t="shared" si="66"/>
        <v>1.1103614457831326</v>
      </c>
      <c r="FE77" s="452">
        <f t="shared" si="51"/>
        <v>0.8728338009572536</v>
      </c>
      <c r="FF77" s="430">
        <f t="shared" si="52"/>
        <v>127.43373493975903</v>
      </c>
      <c r="FG77" s="405">
        <v>38400</v>
      </c>
      <c r="FH77" s="443"/>
      <c r="FI77" s="453"/>
      <c r="FJ77" s="454"/>
      <c r="FK77" s="455">
        <f t="shared" si="28"/>
        <v>2.5894623269196186</v>
      </c>
      <c r="FL77" s="405"/>
      <c r="FM77" s="455"/>
      <c r="FN77" s="405">
        <v>3892</v>
      </c>
      <c r="FO77" s="532">
        <f t="shared" si="80"/>
        <v>0.29088191330343793</v>
      </c>
      <c r="FP77" s="449">
        <f t="shared" si="81"/>
        <v>139.97482467182164</v>
      </c>
      <c r="FQ77" s="457">
        <v>19.399999999999999</v>
      </c>
      <c r="FR77" s="458">
        <f t="shared" si="82"/>
        <v>0.69771623808667493</v>
      </c>
      <c r="FS77" s="459">
        <v>7.92</v>
      </c>
      <c r="FT77" s="529">
        <v>28.58</v>
      </c>
      <c r="FU77" s="537">
        <v>113</v>
      </c>
      <c r="FV77" s="530">
        <v>2</v>
      </c>
      <c r="FW77" s="538">
        <v>0.56000000000000005</v>
      </c>
      <c r="FX77" s="530">
        <v>16</v>
      </c>
      <c r="FY77" s="452">
        <f t="shared" si="70"/>
        <v>0.89189189189189189</v>
      </c>
      <c r="FZ77" s="452">
        <f t="shared" si="67"/>
        <v>0.66863905325443784</v>
      </c>
      <c r="GA77" s="429">
        <f t="shared" si="68"/>
        <v>1.1299999999999999</v>
      </c>
      <c r="GB77" s="513">
        <f>1-FT77/DZ77</f>
        <v>5.7698648203099223E-2</v>
      </c>
      <c r="GC77" s="514">
        <f t="shared" si="98"/>
        <v>1.5949999999999989</v>
      </c>
      <c r="GD77" s="513">
        <f t="shared" ref="GD77:GD83" si="102">1-FU77/EA77</f>
        <v>0.12403100775193798</v>
      </c>
      <c r="GE77" s="527">
        <f t="shared" si="69"/>
        <v>10.5</v>
      </c>
      <c r="GF77" s="461">
        <f t="shared" si="29"/>
        <v>3.5389318467901454</v>
      </c>
      <c r="GG77" s="405"/>
      <c r="GH77" s="450"/>
      <c r="GI77" s="405"/>
      <c r="GJ77" s="462"/>
      <c r="GK77" s="463"/>
      <c r="GL77" s="464">
        <v>8.23</v>
      </c>
      <c r="GM77" s="529">
        <v>29.92</v>
      </c>
      <c r="GN77" s="530">
        <v>114</v>
      </c>
      <c r="GO77" s="513"/>
      <c r="GP77" s="450"/>
      <c r="GQ77" s="529">
        <v>8</v>
      </c>
      <c r="GR77" s="455">
        <f t="shared" si="30"/>
        <v>3.7115626685847873</v>
      </c>
      <c r="GS77" s="531">
        <f t="shared" si="99"/>
        <v>27.09</v>
      </c>
      <c r="GT77" s="531">
        <f t="shared" si="53"/>
        <v>96</v>
      </c>
      <c r="GU77" s="513">
        <f>1-GS77/GM77</f>
        <v>9.458556149732622E-2</v>
      </c>
      <c r="GV77" s="513">
        <f>1-GT77/GN77</f>
        <v>0.15789473684210531</v>
      </c>
      <c r="GW77" s="513">
        <f>1-HC77/FT77</f>
        <v>5.2134359692092347E-2</v>
      </c>
      <c r="GX77" s="513">
        <f t="shared" si="87"/>
        <v>0.15044247787610621</v>
      </c>
      <c r="GY77" s="462"/>
      <c r="GZ77" s="405">
        <v>26602</v>
      </c>
      <c r="HA77" s="438">
        <v>8.3800000000000008</v>
      </c>
      <c r="HB77" s="451"/>
      <c r="HC77" s="439">
        <v>27.09</v>
      </c>
      <c r="HD77" s="443">
        <v>96</v>
      </c>
      <c r="HE77" s="463"/>
      <c r="HF77" s="463"/>
      <c r="HG77" s="443"/>
      <c r="HH77" s="408">
        <v>5</v>
      </c>
      <c r="HI77" s="465">
        <v>9410</v>
      </c>
      <c r="HJ77" s="406">
        <f t="shared" si="89"/>
        <v>6304.7000000000007</v>
      </c>
      <c r="HK77" s="406"/>
      <c r="HL77" s="442"/>
      <c r="HM77" s="540">
        <v>23.52</v>
      </c>
      <c r="HN77" s="466"/>
      <c r="HO77" s="407">
        <v>0.77</v>
      </c>
      <c r="HP77" s="467"/>
      <c r="HQ77" s="518">
        <v>26.6</v>
      </c>
      <c r="HR77" s="519">
        <v>0.5</v>
      </c>
      <c r="HS77" s="520"/>
      <c r="HT77" s="521">
        <v>8</v>
      </c>
      <c r="HU77" s="522">
        <f t="shared" si="31"/>
        <v>62.578672900557457</v>
      </c>
      <c r="HV77" s="513">
        <f t="shared" si="100"/>
        <v>0.61574468085106382</v>
      </c>
      <c r="HW77" s="513">
        <f t="shared" si="46"/>
        <v>0.61290322580645162</v>
      </c>
      <c r="HX77" s="513">
        <f t="shared" si="101"/>
        <v>0.26933830382106239</v>
      </c>
      <c r="HY77" s="471"/>
    </row>
    <row r="78" spans="1:233" x14ac:dyDescent="0.15">
      <c r="A78" s="400">
        <v>43560</v>
      </c>
      <c r="B78" s="401">
        <v>29794</v>
      </c>
      <c r="C78" s="402">
        <f t="shared" si="32"/>
        <v>0.59587999999999997</v>
      </c>
      <c r="D78" s="403">
        <v>8.16</v>
      </c>
      <c r="E78" s="404">
        <v>42.6</v>
      </c>
      <c r="F78" s="405">
        <v>162</v>
      </c>
      <c r="G78" s="406">
        <f t="shared" si="34"/>
        <v>4826.6279999999997</v>
      </c>
      <c r="H78" s="402">
        <f t="shared" si="35"/>
        <v>0.19306511999999998</v>
      </c>
      <c r="I78" s="405">
        <v>10485</v>
      </c>
      <c r="J78" s="406">
        <f t="shared" si="36"/>
        <v>7024.9500000000007</v>
      </c>
      <c r="K78" s="407">
        <v>27.14</v>
      </c>
      <c r="L78" s="407">
        <v>16.600000000000001</v>
      </c>
      <c r="M78" s="407">
        <v>3.3</v>
      </c>
      <c r="N78" s="408">
        <v>301</v>
      </c>
      <c r="O78" s="408">
        <v>32</v>
      </c>
      <c r="P78" s="409"/>
      <c r="Q78" s="409"/>
      <c r="R78" s="409"/>
      <c r="S78" s="409"/>
      <c r="T78" s="410"/>
      <c r="U78" s="411"/>
      <c r="V78" s="409"/>
      <c r="W78" s="409"/>
      <c r="X78" s="412"/>
      <c r="Y78" s="473"/>
      <c r="Z78" s="474"/>
      <c r="AA78" s="475"/>
      <c r="AB78" s="476"/>
      <c r="AC78" s="476"/>
      <c r="AD78" s="474">
        <v>1.67</v>
      </c>
      <c r="AE78" s="477">
        <f t="shared" si="71"/>
        <v>0.23194444444444443</v>
      </c>
      <c r="AF78" s="478"/>
      <c r="AG78" s="477"/>
      <c r="AH78" s="478"/>
      <c r="AI78" s="478"/>
      <c r="AJ78" s="473"/>
      <c r="AK78" s="477"/>
      <c r="AL78" s="447"/>
      <c r="AM78" s="479"/>
      <c r="AN78" s="473"/>
      <c r="AO78" s="473"/>
      <c r="AP78" s="479"/>
      <c r="AQ78" s="447"/>
      <c r="AR78" s="473"/>
      <c r="AS78" s="473"/>
      <c r="AT78" s="473"/>
      <c r="AU78" s="447"/>
      <c r="AV78" s="480"/>
      <c r="AW78" s="479"/>
      <c r="AX78" s="479"/>
      <c r="AY78" s="480"/>
      <c r="AZ78" s="480"/>
      <c r="BA78" s="420">
        <f t="shared" si="83"/>
        <v>26918</v>
      </c>
      <c r="BB78" s="421">
        <f t="shared" si="72"/>
        <v>0.53835999999999995</v>
      </c>
      <c r="BC78" s="422"/>
      <c r="BD78" s="423">
        <v>8.18</v>
      </c>
      <c r="BE78" s="424">
        <v>48.6</v>
      </c>
      <c r="BF78" s="425">
        <v>180</v>
      </c>
      <c r="BG78" s="426">
        <v>8620</v>
      </c>
      <c r="BH78" s="420">
        <f t="shared" si="37"/>
        <v>5775.4000000000005</v>
      </c>
      <c r="BI78" s="422"/>
      <c r="BJ78" s="421"/>
      <c r="BK78" s="427">
        <v>27.17</v>
      </c>
      <c r="BL78" s="427">
        <v>18.399999999999999</v>
      </c>
      <c r="BM78" s="428">
        <v>8.2799999999999994</v>
      </c>
      <c r="BN78" s="422">
        <v>3.9</v>
      </c>
      <c r="BO78" s="425">
        <v>133</v>
      </c>
      <c r="BP78" s="425">
        <v>32</v>
      </c>
      <c r="BQ78" s="423">
        <v>4.4800000000000004</v>
      </c>
      <c r="BR78" s="421">
        <f t="shared" si="73"/>
        <v>0.62222222222222223</v>
      </c>
      <c r="BS78" s="409">
        <f t="shared" si="74"/>
        <v>26918</v>
      </c>
      <c r="BT78" s="429">
        <f t="shared" si="38"/>
        <v>8.18</v>
      </c>
      <c r="BU78" s="430">
        <f t="shared" si="90"/>
        <v>48.6</v>
      </c>
      <c r="BV78" s="430">
        <f t="shared" si="25"/>
        <v>180</v>
      </c>
      <c r="BW78" s="430">
        <f t="shared" si="39"/>
        <v>8620</v>
      </c>
      <c r="BX78" s="430">
        <f t="shared" si="40"/>
        <v>5603</v>
      </c>
      <c r="BY78" s="430">
        <f t="shared" si="91"/>
        <v>27.17</v>
      </c>
      <c r="BZ78" s="430">
        <f t="shared" si="49"/>
        <v>18.399999999999999</v>
      </c>
      <c r="CA78" s="431">
        <f t="shared" si="58"/>
        <v>3.9</v>
      </c>
      <c r="CB78" s="430">
        <f t="shared" si="50"/>
        <v>133</v>
      </c>
      <c r="CC78" s="432">
        <v>13317</v>
      </c>
      <c r="CD78" s="411">
        <f t="shared" si="54"/>
        <v>13317</v>
      </c>
      <c r="CE78" s="421">
        <f t="shared" si="75"/>
        <v>0.53268000000000004</v>
      </c>
      <c r="CF78" s="433">
        <f t="shared" si="55"/>
        <v>12.074791619734174</v>
      </c>
      <c r="CG78" s="434">
        <v>7.74</v>
      </c>
      <c r="CH78" s="427">
        <v>23.9</v>
      </c>
      <c r="CI78" s="446">
        <f t="shared" si="56"/>
        <v>17.120973192160395</v>
      </c>
      <c r="CJ78" s="436">
        <v>21.5</v>
      </c>
      <c r="CK78" s="436">
        <v>3.93</v>
      </c>
      <c r="CL78" s="423">
        <v>7.67</v>
      </c>
      <c r="CM78" s="423"/>
      <c r="CN78" s="423"/>
      <c r="CO78" s="432"/>
      <c r="CP78" s="432"/>
      <c r="CQ78" s="437"/>
      <c r="CR78" s="437">
        <v>0.22</v>
      </c>
      <c r="CS78" s="424"/>
      <c r="CT78" s="528">
        <f t="shared" si="57"/>
        <v>6.3077269655327779</v>
      </c>
      <c r="CU78" s="434">
        <v>7.52</v>
      </c>
      <c r="CV78" s="438">
        <v>7.86</v>
      </c>
      <c r="CW78" s="439">
        <v>29.45</v>
      </c>
      <c r="CX78" s="440">
        <v>87</v>
      </c>
      <c r="CY78" s="441">
        <v>8140</v>
      </c>
      <c r="CZ78" s="442">
        <v>26.02</v>
      </c>
      <c r="DA78" s="442">
        <v>0.9</v>
      </c>
      <c r="DB78" s="442">
        <v>27.17</v>
      </c>
      <c r="DC78" s="442">
        <v>1.75</v>
      </c>
      <c r="DD78" s="443">
        <v>13</v>
      </c>
      <c r="DE78" s="440"/>
      <c r="DF78" s="444">
        <v>13601</v>
      </c>
      <c r="DG78" s="445">
        <f t="shared" si="76"/>
        <v>13601</v>
      </c>
      <c r="DH78" s="421">
        <f t="shared" si="77"/>
        <v>0.54403999999999997</v>
      </c>
      <c r="DI78" s="446">
        <f t="shared" si="84"/>
        <v>11.822660098522167</v>
      </c>
      <c r="DJ78" s="434">
        <v>7.76</v>
      </c>
      <c r="DK78" s="427">
        <v>18.690000000000001</v>
      </c>
      <c r="DL78" s="446">
        <f t="shared" si="85"/>
        <v>16.763473274023969</v>
      </c>
      <c r="DM78" s="422">
        <v>21.9</v>
      </c>
      <c r="DN78" s="422">
        <v>3.8</v>
      </c>
      <c r="DO78" s="423">
        <v>7.6</v>
      </c>
      <c r="DP78" s="423"/>
      <c r="DQ78" s="423"/>
      <c r="DR78" s="432"/>
      <c r="DS78" s="432"/>
      <c r="DT78" s="437"/>
      <c r="DU78" s="437">
        <v>0.23</v>
      </c>
      <c r="DV78" s="424"/>
      <c r="DW78" s="446">
        <f t="shared" si="86"/>
        <v>6.1760164693772523</v>
      </c>
      <c r="DX78" s="434">
        <v>8.65</v>
      </c>
      <c r="DY78" s="438">
        <v>8.11</v>
      </c>
      <c r="DZ78" s="439">
        <v>29.36</v>
      </c>
      <c r="EA78" s="440">
        <v>102</v>
      </c>
      <c r="EB78" s="441">
        <v>8160</v>
      </c>
      <c r="EC78" s="442">
        <v>24.32</v>
      </c>
      <c r="ED78" s="442">
        <v>0.9</v>
      </c>
      <c r="EE78" s="442">
        <v>26.39</v>
      </c>
      <c r="EF78" s="442">
        <v>1.8</v>
      </c>
      <c r="EG78" s="443">
        <v>19</v>
      </c>
      <c r="EH78" s="440"/>
      <c r="EI78" s="429">
        <f t="shared" si="59"/>
        <v>7.9863188201203652</v>
      </c>
      <c r="EJ78" s="429">
        <f t="shared" si="92"/>
        <v>29.404525224756668</v>
      </c>
      <c r="EK78" s="448">
        <f t="shared" si="60"/>
        <v>94.579129207221939</v>
      </c>
      <c r="EL78" s="448">
        <f t="shared" si="61"/>
        <v>8150.1055056096293</v>
      </c>
      <c r="EM78" s="429">
        <f t="shared" si="93"/>
        <v>25.161032023181512</v>
      </c>
      <c r="EN78" s="431">
        <f t="shared" si="62"/>
        <v>0.9</v>
      </c>
      <c r="EO78" s="431">
        <f t="shared" si="88"/>
        <v>26.775885281224461</v>
      </c>
      <c r="EP78" s="431">
        <f t="shared" si="63"/>
        <v>1.7752637640240732</v>
      </c>
      <c r="EQ78" s="431">
        <f t="shared" si="64"/>
        <v>16.031651682888775</v>
      </c>
      <c r="ER78" s="448"/>
      <c r="ES78" s="449">
        <f t="shared" si="78"/>
        <v>39.230254848057058</v>
      </c>
      <c r="ET78" s="450">
        <f t="shared" si="79"/>
        <v>0.53835999999999995</v>
      </c>
      <c r="EU78" s="451">
        <f t="shared" si="26"/>
        <v>0.11011909090909092</v>
      </c>
      <c r="EV78" s="450">
        <f t="shared" si="27"/>
        <v>0.20392424242424242</v>
      </c>
      <c r="EW78" s="513">
        <f t="shared" si="94"/>
        <v>7.3940669003256909E-2</v>
      </c>
      <c r="EX78" s="514">
        <f t="shared" si="95"/>
        <v>2.0089679768184894</v>
      </c>
      <c r="EY78" s="513">
        <f t="shared" si="96"/>
        <v>0.39496861677455419</v>
      </c>
      <c r="EZ78" s="514">
        <f t="shared" si="97"/>
        <v>19.195474775243333</v>
      </c>
      <c r="FA78" s="450">
        <f t="shared" si="44"/>
        <v>0.47456039329321142</v>
      </c>
      <c r="FB78" s="431">
        <f t="shared" si="45"/>
        <v>85.420870792778061</v>
      </c>
      <c r="FC78" s="452">
        <f t="shared" si="65"/>
        <v>0.54480416307075052</v>
      </c>
      <c r="FD78" s="431">
        <f t="shared" si="66"/>
        <v>2.1247362359759268</v>
      </c>
      <c r="FE78" s="452">
        <f t="shared" si="51"/>
        <v>0.87946126554218962</v>
      </c>
      <c r="FF78" s="430">
        <f t="shared" si="52"/>
        <v>116.96834831711122</v>
      </c>
      <c r="FG78" s="405">
        <v>38400</v>
      </c>
      <c r="FH78" s="443"/>
      <c r="FI78" s="453"/>
      <c r="FJ78" s="454"/>
      <c r="FK78" s="455">
        <f t="shared" si="28"/>
        <v>2.6747901032766181</v>
      </c>
      <c r="FL78" s="405"/>
      <c r="FM78" s="455"/>
      <c r="FN78" s="405">
        <v>3892</v>
      </c>
      <c r="FO78" s="532">
        <f t="shared" si="80"/>
        <v>0.29088191330343793</v>
      </c>
      <c r="FP78" s="449">
        <f t="shared" si="81"/>
        <v>144.5872650271194</v>
      </c>
      <c r="FQ78" s="457">
        <v>19.399999999999999</v>
      </c>
      <c r="FR78" s="458">
        <f t="shared" si="82"/>
        <v>0.72070733338286641</v>
      </c>
      <c r="FS78" s="459">
        <v>7.91</v>
      </c>
      <c r="FT78" s="529">
        <v>26.23</v>
      </c>
      <c r="FU78" s="537">
        <v>88</v>
      </c>
      <c r="FV78" s="530">
        <v>2</v>
      </c>
      <c r="FW78" s="538">
        <v>0.46</v>
      </c>
      <c r="FX78" s="530">
        <v>16</v>
      </c>
      <c r="FY78" s="452">
        <f t="shared" si="70"/>
        <v>0.875</v>
      </c>
      <c r="FZ78" s="452">
        <f t="shared" si="67"/>
        <v>0.74084507042253511</v>
      </c>
      <c r="GA78" s="429">
        <f t="shared" si="68"/>
        <v>1.3149999999999999</v>
      </c>
      <c r="GB78" s="513">
        <f>1-FT78/DZ78</f>
        <v>0.10660762942779289</v>
      </c>
      <c r="GC78" s="514">
        <f t="shared" si="98"/>
        <v>3.1750000000000007</v>
      </c>
      <c r="GD78" s="513">
        <f t="shared" si="102"/>
        <v>0.13725490196078427</v>
      </c>
      <c r="GE78" s="527">
        <f t="shared" si="69"/>
        <v>6.5</v>
      </c>
      <c r="GF78" s="461">
        <f t="shared" si="29"/>
        <v>3.6555464744780446</v>
      </c>
      <c r="GG78" s="405"/>
      <c r="GH78" s="450"/>
      <c r="GI78" s="405"/>
      <c r="GJ78" s="462"/>
      <c r="GK78" s="463"/>
      <c r="GL78" s="464">
        <v>8.14</v>
      </c>
      <c r="GM78" s="529">
        <v>26.76</v>
      </c>
      <c r="GN78" s="530">
        <v>83</v>
      </c>
      <c r="GO78" s="513"/>
      <c r="GP78" s="450">
        <f>1-GN78/FU78</f>
        <v>5.6818181818181768E-2</v>
      </c>
      <c r="GQ78" s="529">
        <v>8</v>
      </c>
      <c r="GR78" s="455">
        <f t="shared" si="30"/>
        <v>3.8338658146964857</v>
      </c>
      <c r="GS78" s="531">
        <f t="shared" si="99"/>
        <v>26.64</v>
      </c>
      <c r="GT78" s="531">
        <f t="shared" si="53"/>
        <v>86</v>
      </c>
      <c r="GU78" s="513"/>
      <c r="GV78" s="513"/>
      <c r="GW78" s="513"/>
      <c r="GX78" s="513">
        <f t="shared" si="87"/>
        <v>2.2727272727272707E-2</v>
      </c>
      <c r="GY78" s="462"/>
      <c r="GZ78" s="405">
        <v>26874</v>
      </c>
      <c r="HA78" s="438">
        <v>8.34</v>
      </c>
      <c r="HB78" s="451"/>
      <c r="HC78" s="439">
        <v>26.64</v>
      </c>
      <c r="HD78" s="443">
        <v>86</v>
      </c>
      <c r="HE78" s="463"/>
      <c r="HF78" s="463"/>
      <c r="HG78" s="443"/>
      <c r="HH78" s="408">
        <v>1</v>
      </c>
      <c r="HI78" s="465">
        <v>8550</v>
      </c>
      <c r="HJ78" s="406">
        <f t="shared" si="89"/>
        <v>5728.5</v>
      </c>
      <c r="HK78" s="406"/>
      <c r="HL78" s="442"/>
      <c r="HM78" s="540">
        <v>24.36</v>
      </c>
      <c r="HN78" s="466"/>
      <c r="HO78" s="407">
        <v>0.7</v>
      </c>
      <c r="HP78" s="467"/>
      <c r="HQ78" s="518">
        <v>26.49</v>
      </c>
      <c r="HR78" s="519">
        <v>0.46</v>
      </c>
      <c r="HS78" s="520"/>
      <c r="HT78" s="521">
        <v>8</v>
      </c>
      <c r="HU78" s="522">
        <f t="shared" si="31"/>
        <v>64.640760829184927</v>
      </c>
      <c r="HV78" s="513">
        <f t="shared" si="100"/>
        <v>0.45185185185185184</v>
      </c>
      <c r="HW78" s="513">
        <f t="shared" si="46"/>
        <v>0.52222222222222214</v>
      </c>
      <c r="HX78" s="513">
        <f t="shared" si="101"/>
        <v>0.10342289289657713</v>
      </c>
      <c r="HY78" s="471"/>
    </row>
    <row r="79" spans="1:233" x14ac:dyDescent="0.15">
      <c r="A79" s="400">
        <v>43561</v>
      </c>
      <c r="B79" s="401">
        <v>26710</v>
      </c>
      <c r="C79" s="402">
        <f t="shared" si="32"/>
        <v>0.53420000000000001</v>
      </c>
      <c r="D79" s="403">
        <v>8.27</v>
      </c>
      <c r="E79" s="404">
        <v>50</v>
      </c>
      <c r="F79" s="405">
        <v>182</v>
      </c>
      <c r="G79" s="406">
        <f t="shared" si="34"/>
        <v>4861.22</v>
      </c>
      <c r="H79" s="402">
        <f t="shared" si="35"/>
        <v>0.1944488</v>
      </c>
      <c r="I79" s="405">
        <v>9280</v>
      </c>
      <c r="J79" s="406">
        <f t="shared" si="36"/>
        <v>6217.6</v>
      </c>
      <c r="K79" s="407">
        <v>23.97</v>
      </c>
      <c r="L79" s="407">
        <v>13.8</v>
      </c>
      <c r="M79" s="407">
        <v>1.8</v>
      </c>
      <c r="N79" s="408">
        <v>193</v>
      </c>
      <c r="O79" s="408">
        <v>32</v>
      </c>
      <c r="P79" s="409"/>
      <c r="Q79" s="409"/>
      <c r="R79" s="409"/>
      <c r="S79" s="409"/>
      <c r="T79" s="410"/>
      <c r="U79" s="411"/>
      <c r="V79" s="409"/>
      <c r="W79" s="409"/>
      <c r="X79" s="412"/>
      <c r="Y79" s="473"/>
      <c r="Z79" s="474"/>
      <c r="AA79" s="475"/>
      <c r="AB79" s="476"/>
      <c r="AC79" s="476"/>
      <c r="AD79" s="474">
        <v>1.81</v>
      </c>
      <c r="AE79" s="477">
        <f t="shared" si="71"/>
        <v>0.25138888888888888</v>
      </c>
      <c r="AF79" s="478"/>
      <c r="AG79" s="477"/>
      <c r="AH79" s="478"/>
      <c r="AI79" s="478"/>
      <c r="AJ79" s="473"/>
      <c r="AK79" s="477"/>
      <c r="AL79" s="447"/>
      <c r="AM79" s="479"/>
      <c r="AN79" s="473"/>
      <c r="AO79" s="473"/>
      <c r="AP79" s="479"/>
      <c r="AQ79" s="447"/>
      <c r="AR79" s="473"/>
      <c r="AS79" s="473"/>
      <c r="AT79" s="473"/>
      <c r="AU79" s="447"/>
      <c r="AV79" s="480"/>
      <c r="AW79" s="479"/>
      <c r="AX79" s="479"/>
      <c r="AY79" s="480"/>
      <c r="AZ79" s="480"/>
      <c r="BA79" s="420">
        <f t="shared" si="83"/>
        <v>28424</v>
      </c>
      <c r="BB79" s="421">
        <f t="shared" si="72"/>
        <v>0.56847999999999999</v>
      </c>
      <c r="BC79" s="422"/>
      <c r="BD79" s="423">
        <v>8.23</v>
      </c>
      <c r="BE79" s="424">
        <v>50.6</v>
      </c>
      <c r="BF79" s="425">
        <v>174</v>
      </c>
      <c r="BG79" s="426">
        <v>8490</v>
      </c>
      <c r="BH79" s="420">
        <f t="shared" si="37"/>
        <v>5688.3</v>
      </c>
      <c r="BI79" s="422"/>
      <c r="BJ79" s="421"/>
      <c r="BK79" s="427">
        <v>27.6</v>
      </c>
      <c r="BL79" s="427">
        <v>18</v>
      </c>
      <c r="BM79" s="428">
        <v>5.92</v>
      </c>
      <c r="BN79" s="422">
        <v>2</v>
      </c>
      <c r="BO79" s="425">
        <v>122</v>
      </c>
      <c r="BP79" s="425">
        <v>32</v>
      </c>
      <c r="BQ79" s="423">
        <v>6.25</v>
      </c>
      <c r="BR79" s="421">
        <f t="shared" si="73"/>
        <v>0.86805555555555558</v>
      </c>
      <c r="BS79" s="409">
        <f t="shared" si="74"/>
        <v>28424</v>
      </c>
      <c r="BT79" s="429">
        <f t="shared" si="38"/>
        <v>8.23</v>
      </c>
      <c r="BU79" s="430">
        <f t="shared" si="90"/>
        <v>50.6</v>
      </c>
      <c r="BV79" s="430">
        <f t="shared" ref="BV79:BV101" si="103">BF79</f>
        <v>174</v>
      </c>
      <c r="BW79" s="430">
        <f t="shared" si="39"/>
        <v>8490</v>
      </c>
      <c r="BX79" s="430">
        <f t="shared" si="40"/>
        <v>5518.5</v>
      </c>
      <c r="BY79" s="430">
        <f t="shared" si="91"/>
        <v>27.6</v>
      </c>
      <c r="BZ79" s="430">
        <f t="shared" si="49"/>
        <v>18</v>
      </c>
      <c r="CA79" s="431">
        <f t="shared" si="58"/>
        <v>2</v>
      </c>
      <c r="CB79" s="430">
        <f t="shared" si="50"/>
        <v>122</v>
      </c>
      <c r="CC79" s="432">
        <v>14193</v>
      </c>
      <c r="CD79" s="411">
        <f t="shared" si="54"/>
        <v>14193</v>
      </c>
      <c r="CE79" s="421">
        <f t="shared" si="75"/>
        <v>0.56772</v>
      </c>
      <c r="CF79" s="433">
        <f t="shared" si="55"/>
        <v>11.329528640879307</v>
      </c>
      <c r="CG79" s="434">
        <v>7.83</v>
      </c>
      <c r="CH79" s="427">
        <v>22.48</v>
      </c>
      <c r="CI79" s="446">
        <f t="shared" si="56"/>
        <v>16.064257028112451</v>
      </c>
      <c r="CJ79" s="436">
        <v>22.7</v>
      </c>
      <c r="CK79" s="436">
        <v>3.75</v>
      </c>
      <c r="CL79" s="423">
        <v>7.76</v>
      </c>
      <c r="CM79" s="423"/>
      <c r="CN79" s="423"/>
      <c r="CO79" s="432"/>
      <c r="CP79" s="432"/>
      <c r="CQ79" s="437"/>
      <c r="CR79" s="437">
        <v>0.24</v>
      </c>
      <c r="CS79" s="424"/>
      <c r="CT79" s="528">
        <f t="shared" si="57"/>
        <v>5.9184104840414289</v>
      </c>
      <c r="CU79" s="434">
        <v>6.79</v>
      </c>
      <c r="CV79" s="438">
        <v>7.79</v>
      </c>
      <c r="CW79" s="439">
        <v>29.32</v>
      </c>
      <c r="CX79" s="440">
        <v>95</v>
      </c>
      <c r="CY79" s="441">
        <v>7660</v>
      </c>
      <c r="CZ79" s="442">
        <v>25.18</v>
      </c>
      <c r="DA79" s="442">
        <v>0.57999999999999996</v>
      </c>
      <c r="DB79" s="442">
        <v>26.41</v>
      </c>
      <c r="DC79" s="442">
        <v>1.8</v>
      </c>
      <c r="DD79" s="443">
        <v>12</v>
      </c>
      <c r="DE79" s="440"/>
      <c r="DF79" s="444">
        <v>14231</v>
      </c>
      <c r="DG79" s="445">
        <f t="shared" si="76"/>
        <v>14231</v>
      </c>
      <c r="DH79" s="421">
        <f t="shared" si="77"/>
        <v>0.56923999999999997</v>
      </c>
      <c r="DI79" s="446">
        <f t="shared" si="84"/>
        <v>11.29927622795306</v>
      </c>
      <c r="DJ79" s="434">
        <v>7.85</v>
      </c>
      <c r="DK79" s="427">
        <v>21.66</v>
      </c>
      <c r="DL79" s="446">
        <f t="shared" si="85"/>
        <v>16.021361815754339</v>
      </c>
      <c r="DM79" s="422">
        <v>22.5</v>
      </c>
      <c r="DN79" s="422">
        <v>4.17</v>
      </c>
      <c r="DO79" s="423">
        <v>7.65</v>
      </c>
      <c r="DP79" s="423"/>
      <c r="DQ79" s="423"/>
      <c r="DR79" s="432"/>
      <c r="DS79" s="432"/>
      <c r="DT79" s="437"/>
      <c r="DU79" s="437">
        <v>0.23</v>
      </c>
      <c r="DV79" s="424"/>
      <c r="DW79" s="446">
        <f t="shared" si="86"/>
        <v>5.9026069847515981</v>
      </c>
      <c r="DX79" s="434">
        <v>8.11</v>
      </c>
      <c r="DY79" s="438">
        <v>7.9</v>
      </c>
      <c r="DZ79" s="439">
        <v>28.82</v>
      </c>
      <c r="EA79" s="440">
        <v>94</v>
      </c>
      <c r="EB79" s="441">
        <v>8080</v>
      </c>
      <c r="EC79" s="442">
        <v>24.32</v>
      </c>
      <c r="ED79" s="442">
        <v>0.55000000000000004</v>
      </c>
      <c r="EE79" s="442">
        <v>25.74</v>
      </c>
      <c r="EF79" s="442">
        <v>1.85</v>
      </c>
      <c r="EG79" s="443">
        <v>23</v>
      </c>
      <c r="EH79" s="440"/>
      <c r="EI79" s="429">
        <f t="shared" si="59"/>
        <v>7.8450735294117644</v>
      </c>
      <c r="EJ79" s="429">
        <f t="shared" si="92"/>
        <v>29.069665775401067</v>
      </c>
      <c r="EK79" s="448">
        <f t="shared" si="60"/>
        <v>94.49933155080214</v>
      </c>
      <c r="EL79" s="448">
        <f t="shared" si="61"/>
        <v>7870.2807486631018</v>
      </c>
      <c r="EM79" s="429">
        <f t="shared" si="93"/>
        <v>24.749425133689837</v>
      </c>
      <c r="EN79" s="431">
        <f t="shared" si="62"/>
        <v>0.56497994652406414</v>
      </c>
      <c r="EO79" s="431">
        <f t="shared" si="88"/>
        <v>26.074552139037436</v>
      </c>
      <c r="EP79" s="431">
        <f t="shared" si="63"/>
        <v>1.825033422459893</v>
      </c>
      <c r="EQ79" s="431">
        <f t="shared" si="64"/>
        <v>17.507352941176471</v>
      </c>
      <c r="ER79" s="448"/>
      <c r="ES79" s="449">
        <f t="shared" si="78"/>
        <v>37.151702786377712</v>
      </c>
      <c r="ET79" s="450">
        <f t="shared" si="79"/>
        <v>0.56847999999999999</v>
      </c>
      <c r="EU79" s="451">
        <f t="shared" ref="EU79:EU102" si="104">BV79/1000/ES79*24</f>
        <v>0.11240399999999998</v>
      </c>
      <c r="EV79" s="450">
        <f t="shared" ref="EV79:EV101" si="105">EU79/$EU$6</f>
        <v>0.20815555555555551</v>
      </c>
      <c r="EW79" s="513">
        <f t="shared" si="94"/>
        <v>0.1032816980547161</v>
      </c>
      <c r="EX79" s="514">
        <f t="shared" si="95"/>
        <v>2.8505748663101649</v>
      </c>
      <c r="EY79" s="513">
        <f t="shared" si="96"/>
        <v>0.42550067637547306</v>
      </c>
      <c r="EZ79" s="514">
        <f t="shared" si="97"/>
        <v>21.530334224598935</v>
      </c>
      <c r="FA79" s="450">
        <f t="shared" si="44"/>
        <v>0.45690039338619459</v>
      </c>
      <c r="FB79" s="431">
        <f t="shared" si="45"/>
        <v>79.50066844919786</v>
      </c>
      <c r="FC79" s="452">
        <f t="shared" si="65"/>
        <v>8.7483288770053513E-2</v>
      </c>
      <c r="FD79" s="431">
        <f t="shared" si="66"/>
        <v>0.17496657754010703</v>
      </c>
      <c r="FE79" s="452">
        <f t="shared" si="51"/>
        <v>0.85649710703953708</v>
      </c>
      <c r="FF79" s="430">
        <f t="shared" si="52"/>
        <v>104.49264705882354</v>
      </c>
      <c r="FG79" s="405">
        <v>38400</v>
      </c>
      <c r="FH79" s="443"/>
      <c r="FI79" s="453"/>
      <c r="FJ79" s="454"/>
      <c r="FK79" s="455">
        <f t="shared" ref="FK79:FK101" si="106">3000/BA79*24</f>
        <v>2.5330706445257531</v>
      </c>
      <c r="FL79" s="405"/>
      <c r="FM79" s="455"/>
      <c r="FN79" s="405">
        <v>3058</v>
      </c>
      <c r="FO79" s="532">
        <f t="shared" si="80"/>
        <v>0.22855007473841554</v>
      </c>
      <c r="FP79" s="449">
        <f t="shared" si="81"/>
        <v>107.58513931888544</v>
      </c>
      <c r="FQ79" s="457">
        <v>19.399999999999999</v>
      </c>
      <c r="FR79" s="458">
        <f t="shared" si="82"/>
        <v>0.68252181255277233</v>
      </c>
      <c r="FS79" s="459">
        <v>7.98</v>
      </c>
      <c r="FT79" s="529">
        <v>26.63</v>
      </c>
      <c r="FU79" s="537">
        <v>85</v>
      </c>
      <c r="FV79" s="530">
        <v>2</v>
      </c>
      <c r="FW79" s="538">
        <v>0.48</v>
      </c>
      <c r="FX79" s="530">
        <v>16</v>
      </c>
      <c r="FY79" s="452">
        <f t="shared" si="70"/>
        <v>0.88571428571428568</v>
      </c>
      <c r="FZ79" s="452">
        <f t="shared" si="67"/>
        <v>0.73698630136986298</v>
      </c>
      <c r="GA79" s="429">
        <f t="shared" si="68"/>
        <v>1.3450000000000002</v>
      </c>
      <c r="GB79" s="513">
        <f>1-FT79/DZ79</f>
        <v>7.5988896599583633E-2</v>
      </c>
      <c r="GC79" s="514">
        <f t="shared" si="98"/>
        <v>2.4400000000000013</v>
      </c>
      <c r="GD79" s="513">
        <f t="shared" si="102"/>
        <v>9.5744680851063801E-2</v>
      </c>
      <c r="GE79" s="527">
        <f t="shared" si="69"/>
        <v>9.5</v>
      </c>
      <c r="GF79" s="461">
        <f t="shared" ref="GF79:GF101" si="107">4100/BA79*24</f>
        <v>3.4618632141851955</v>
      </c>
      <c r="GG79" s="405"/>
      <c r="GH79" s="450"/>
      <c r="GI79" s="405"/>
      <c r="GJ79" s="462"/>
      <c r="GK79" s="463"/>
      <c r="GL79" s="464">
        <v>8.2100000000000009</v>
      </c>
      <c r="GM79" s="529">
        <v>27.01</v>
      </c>
      <c r="GN79" s="530">
        <v>84</v>
      </c>
      <c r="GO79" s="513"/>
      <c r="GP79" s="450">
        <f>1-GN79/FU79</f>
        <v>1.1764705882352899E-2</v>
      </c>
      <c r="GQ79" s="529">
        <v>16</v>
      </c>
      <c r="GR79" s="455">
        <f t="shared" ref="GR79:GR101" si="108">4300/BA79*24</f>
        <v>3.6307345904869126</v>
      </c>
      <c r="GS79" s="531">
        <f t="shared" si="99"/>
        <v>26.47</v>
      </c>
      <c r="GT79" s="531">
        <f t="shared" si="53"/>
        <v>94</v>
      </c>
      <c r="GU79" s="513">
        <f>1-GS79/GM79</f>
        <v>1.9992595335061147E-2</v>
      </c>
      <c r="GV79" s="513"/>
      <c r="GW79" s="513">
        <f>1-HC79/FT79</f>
        <v>6.0082613593691603E-3</v>
      </c>
      <c r="GX79" s="513"/>
      <c r="GY79" s="462"/>
      <c r="GZ79" s="405">
        <v>27316</v>
      </c>
      <c r="HA79" s="438">
        <v>8.32</v>
      </c>
      <c r="HB79" s="451"/>
      <c r="HC79" s="439">
        <v>26.47</v>
      </c>
      <c r="HD79" s="443">
        <v>94</v>
      </c>
      <c r="HE79" s="463"/>
      <c r="HF79" s="463"/>
      <c r="HG79" s="443"/>
      <c r="HH79" s="408">
        <v>2</v>
      </c>
      <c r="HI79" s="465">
        <v>7730</v>
      </c>
      <c r="HJ79" s="406">
        <f t="shared" si="89"/>
        <v>5179.1000000000004</v>
      </c>
      <c r="HK79" s="406"/>
      <c r="HL79" s="442"/>
      <c r="HM79" s="540">
        <v>24.95</v>
      </c>
      <c r="HN79" s="466"/>
      <c r="HO79" s="407">
        <v>0.57999999999999996</v>
      </c>
      <c r="HP79" s="467"/>
      <c r="HQ79" s="518">
        <v>26.22</v>
      </c>
      <c r="HR79" s="519">
        <v>0.48</v>
      </c>
      <c r="HS79" s="520"/>
      <c r="HT79" s="521">
        <v>8</v>
      </c>
      <c r="HU79" s="522">
        <f t="shared" ref="HU79:HU101" si="109">72500/BA79*24</f>
        <v>61.215873909372363</v>
      </c>
      <c r="HV79" s="513">
        <f t="shared" si="100"/>
        <v>0.47687747035573125</v>
      </c>
      <c r="HW79" s="513">
        <f t="shared" si="46"/>
        <v>0.45977011494252873</v>
      </c>
      <c r="HX79" s="513">
        <f t="shared" si="101"/>
        <v>9.6014492753623282E-2</v>
      </c>
      <c r="HY79" s="471"/>
    </row>
    <row r="80" spans="1:233" x14ac:dyDescent="0.15">
      <c r="A80" s="485">
        <v>43562</v>
      </c>
      <c r="B80" s="486">
        <v>27297</v>
      </c>
      <c r="C80" s="487">
        <f t="shared" si="32"/>
        <v>0.54593999999999998</v>
      </c>
      <c r="D80" s="488">
        <v>8.26</v>
      </c>
      <c r="E80" s="489">
        <v>51.4</v>
      </c>
      <c r="F80" s="490">
        <v>183</v>
      </c>
      <c r="G80" s="490">
        <f t="shared" si="34"/>
        <v>4995.3509999999997</v>
      </c>
      <c r="H80" s="487">
        <f t="shared" si="35"/>
        <v>0.19981404</v>
      </c>
      <c r="I80" s="490">
        <v>11360</v>
      </c>
      <c r="J80" s="490">
        <f t="shared" si="36"/>
        <v>7611.2000000000007</v>
      </c>
      <c r="K80" s="491">
        <v>24.46</v>
      </c>
      <c r="L80" s="491">
        <v>12</v>
      </c>
      <c r="M80" s="491">
        <v>2.2999999999999998</v>
      </c>
      <c r="N80" s="492">
        <v>93</v>
      </c>
      <c r="O80" s="492">
        <v>32</v>
      </c>
      <c r="P80" s="409"/>
      <c r="Q80" s="409"/>
      <c r="R80" s="409"/>
      <c r="S80" s="409"/>
      <c r="T80" s="410"/>
      <c r="U80" s="411"/>
      <c r="V80" s="409"/>
      <c r="W80" s="409"/>
      <c r="X80" s="412"/>
      <c r="Y80" s="473"/>
      <c r="Z80" s="474"/>
      <c r="AA80" s="475"/>
      <c r="AB80" s="476"/>
      <c r="AC80" s="476"/>
      <c r="AD80" s="474">
        <v>2.02</v>
      </c>
      <c r="AE80" s="477">
        <f t="shared" si="71"/>
        <v>0.28055555555555556</v>
      </c>
      <c r="AF80" s="478"/>
      <c r="AG80" s="477"/>
      <c r="AH80" s="478"/>
      <c r="AI80" s="478"/>
      <c r="AJ80" s="473"/>
      <c r="AK80" s="477"/>
      <c r="AL80" s="447"/>
      <c r="AM80" s="479"/>
      <c r="AN80" s="473"/>
      <c r="AO80" s="473"/>
      <c r="AP80" s="479"/>
      <c r="AQ80" s="447"/>
      <c r="AR80" s="473"/>
      <c r="AS80" s="473"/>
      <c r="AT80" s="473"/>
      <c r="AU80" s="447"/>
      <c r="AV80" s="480"/>
      <c r="AW80" s="479"/>
      <c r="AX80" s="479"/>
      <c r="AY80" s="480"/>
      <c r="AZ80" s="480"/>
      <c r="BA80" s="420">
        <f t="shared" si="83"/>
        <v>27768</v>
      </c>
      <c r="BB80" s="421">
        <f t="shared" si="72"/>
        <v>0.55535999999999996</v>
      </c>
      <c r="BC80" s="422"/>
      <c r="BD80" s="423">
        <v>8.19</v>
      </c>
      <c r="BE80" s="424">
        <v>54.7</v>
      </c>
      <c r="BF80" s="425">
        <v>189</v>
      </c>
      <c r="BG80" s="426">
        <v>9230</v>
      </c>
      <c r="BH80" s="420">
        <f t="shared" si="37"/>
        <v>6184.1</v>
      </c>
      <c r="BI80" s="422"/>
      <c r="BJ80" s="421"/>
      <c r="BK80" s="427">
        <v>26.46</v>
      </c>
      <c r="BL80" s="427">
        <v>16.5</v>
      </c>
      <c r="BM80" s="428">
        <v>6.12</v>
      </c>
      <c r="BN80" s="422">
        <v>3</v>
      </c>
      <c r="BO80" s="425">
        <v>91</v>
      </c>
      <c r="BP80" s="425">
        <v>16</v>
      </c>
      <c r="BQ80" s="423">
        <v>4.88</v>
      </c>
      <c r="BR80" s="421">
        <f t="shared" si="73"/>
        <v>0.6777777777777777</v>
      </c>
      <c r="BS80" s="409">
        <f t="shared" si="74"/>
        <v>27768</v>
      </c>
      <c r="BT80" s="429">
        <f t="shared" si="38"/>
        <v>8.19</v>
      </c>
      <c r="BU80" s="430">
        <f t="shared" si="90"/>
        <v>54.7</v>
      </c>
      <c r="BV80" s="430">
        <f t="shared" si="103"/>
        <v>189</v>
      </c>
      <c r="BW80" s="430">
        <f t="shared" si="39"/>
        <v>9230</v>
      </c>
      <c r="BX80" s="430">
        <f t="shared" si="40"/>
        <v>5999.5</v>
      </c>
      <c r="BY80" s="430">
        <f t="shared" si="91"/>
        <v>26.46</v>
      </c>
      <c r="BZ80" s="430">
        <f t="shared" si="49"/>
        <v>16.5</v>
      </c>
      <c r="CA80" s="431">
        <f t="shared" si="58"/>
        <v>3</v>
      </c>
      <c r="CB80" s="430">
        <f t="shared" si="50"/>
        <v>91</v>
      </c>
      <c r="CC80" s="432">
        <v>13985</v>
      </c>
      <c r="CD80" s="411">
        <f t="shared" si="54"/>
        <v>13985</v>
      </c>
      <c r="CE80" s="421">
        <f t="shared" si="75"/>
        <v>0.55940000000000001</v>
      </c>
      <c r="CF80" s="533">
        <f t="shared" si="55"/>
        <v>11.49803360743654</v>
      </c>
      <c r="CG80" s="434">
        <v>7.92</v>
      </c>
      <c r="CH80" s="427">
        <v>20.74</v>
      </c>
      <c r="CI80" s="534">
        <f t="shared" si="56"/>
        <v>16.303181980693601</v>
      </c>
      <c r="CJ80" s="436">
        <v>22.3</v>
      </c>
      <c r="CK80" s="436">
        <v>3.36</v>
      </c>
      <c r="CL80" s="423">
        <v>7.67</v>
      </c>
      <c r="CM80" s="423"/>
      <c r="CN80" s="423"/>
      <c r="CO80" s="432"/>
      <c r="CP80" s="432"/>
      <c r="CQ80" s="437"/>
      <c r="CR80" s="437">
        <v>0.21</v>
      </c>
      <c r="CS80" s="481"/>
      <c r="CT80" s="424">
        <f t="shared" si="57"/>
        <v>6.0064354665713253</v>
      </c>
      <c r="CU80" s="434">
        <v>7.46</v>
      </c>
      <c r="CV80" s="493">
        <v>7.91</v>
      </c>
      <c r="CW80" s="494">
        <v>27.63</v>
      </c>
      <c r="CX80" s="495">
        <v>98</v>
      </c>
      <c r="CY80" s="496">
        <v>7720</v>
      </c>
      <c r="CZ80" s="497">
        <v>23.08</v>
      </c>
      <c r="DA80" s="497">
        <v>0.38</v>
      </c>
      <c r="DB80" s="497">
        <v>23.84</v>
      </c>
      <c r="DC80" s="497">
        <v>1.98</v>
      </c>
      <c r="DD80" s="498">
        <v>15</v>
      </c>
      <c r="DE80" s="498"/>
      <c r="DF80" s="432">
        <v>13783</v>
      </c>
      <c r="DG80" s="445">
        <f t="shared" si="76"/>
        <v>13783</v>
      </c>
      <c r="DH80" s="421">
        <f t="shared" si="77"/>
        <v>0.55132000000000003</v>
      </c>
      <c r="DI80" s="432">
        <f t="shared" si="84"/>
        <v>11.666545744758036</v>
      </c>
      <c r="DJ80" s="434">
        <v>7.96</v>
      </c>
      <c r="DK80" s="427">
        <v>19.399999999999999</v>
      </c>
      <c r="DL80" s="432">
        <f t="shared" si="85"/>
        <v>16.54211710077632</v>
      </c>
      <c r="DM80" s="541">
        <v>22.6</v>
      </c>
      <c r="DN80" s="541">
        <v>4.01</v>
      </c>
      <c r="DO80" s="542">
        <v>7.78</v>
      </c>
      <c r="DP80" s="542"/>
      <c r="DQ80" s="542"/>
      <c r="DR80" s="432"/>
      <c r="DS80" s="432"/>
      <c r="DT80" s="437"/>
      <c r="DU80" s="437">
        <v>0.23</v>
      </c>
      <c r="DV80" s="481"/>
      <c r="DW80" s="432">
        <f t="shared" si="86"/>
        <v>6.0944641950228533</v>
      </c>
      <c r="DX80" s="434">
        <v>8.33</v>
      </c>
      <c r="DY80" s="493">
        <v>8.27</v>
      </c>
      <c r="DZ80" s="494">
        <v>28.21</v>
      </c>
      <c r="EA80" s="495">
        <v>92</v>
      </c>
      <c r="EB80" s="496">
        <v>7700</v>
      </c>
      <c r="EC80" s="497">
        <v>21.17</v>
      </c>
      <c r="ED80" s="497">
        <v>0.31</v>
      </c>
      <c r="EE80" s="497">
        <v>24.25</v>
      </c>
      <c r="EF80" s="497">
        <v>2.0099999999999998</v>
      </c>
      <c r="EG80" s="498">
        <v>20</v>
      </c>
      <c r="EH80" s="495"/>
      <c r="EI80" s="429">
        <f t="shared" si="59"/>
        <v>8.0886905790838384</v>
      </c>
      <c r="EJ80" s="429">
        <f t="shared" si="92"/>
        <v>27.917890377412849</v>
      </c>
      <c r="EK80" s="448">
        <f t="shared" si="60"/>
        <v>95.021823681936041</v>
      </c>
      <c r="EL80" s="448">
        <f t="shared" si="61"/>
        <v>7710.0727456064533</v>
      </c>
      <c r="EM80" s="429">
        <f t="shared" si="93"/>
        <v>22.131947205416306</v>
      </c>
      <c r="EN80" s="431">
        <f t="shared" si="62"/>
        <v>0.34525460962258708</v>
      </c>
      <c r="EO80" s="431">
        <f t="shared" si="88"/>
        <v>24.043508715067706</v>
      </c>
      <c r="EP80" s="431">
        <f t="shared" si="63"/>
        <v>1.9948908815903197</v>
      </c>
      <c r="EQ80" s="431">
        <f t="shared" si="64"/>
        <v>17.481813598386633</v>
      </c>
      <c r="ER80" s="448"/>
      <c r="ES80" s="496">
        <f t="shared" si="78"/>
        <v>38.029386343993089</v>
      </c>
      <c r="ET80" s="499">
        <f t="shared" si="79"/>
        <v>0.55535999999999996</v>
      </c>
      <c r="EU80" s="451">
        <f t="shared" si="104"/>
        <v>0.11927618181818181</v>
      </c>
      <c r="EV80" s="499">
        <f t="shared" si="105"/>
        <v>0.22088181818181815</v>
      </c>
      <c r="EW80" s="513">
        <f t="shared" si="94"/>
        <v>0.16356964454208978</v>
      </c>
      <c r="EX80" s="514">
        <f t="shared" si="95"/>
        <v>4.3280527945836944</v>
      </c>
      <c r="EY80" s="513">
        <f t="shared" si="96"/>
        <v>0.48961809182060612</v>
      </c>
      <c r="EZ80" s="514">
        <f t="shared" si="97"/>
        <v>26.782109622587154</v>
      </c>
      <c r="FA80" s="450">
        <f t="shared" si="44"/>
        <v>0.49723902813790455</v>
      </c>
      <c r="FB80" s="431">
        <f t="shared" si="45"/>
        <v>93.978176318063959</v>
      </c>
      <c r="FC80" s="452">
        <f t="shared" si="65"/>
        <v>0.33503637280322673</v>
      </c>
      <c r="FD80" s="431">
        <f t="shared" si="66"/>
        <v>1.0051091184096803</v>
      </c>
      <c r="FE80" s="452">
        <f t="shared" si="51"/>
        <v>0.80789215825948757</v>
      </c>
      <c r="FF80" s="430">
        <f t="shared" si="52"/>
        <v>73.518186401613363</v>
      </c>
      <c r="FG80" s="490">
        <v>38400</v>
      </c>
      <c r="FH80" s="498"/>
      <c r="FI80" s="501"/>
      <c r="FJ80" s="487"/>
      <c r="FK80" s="502">
        <f t="shared" si="106"/>
        <v>2.5929127052722558</v>
      </c>
      <c r="FL80" s="490"/>
      <c r="FM80" s="502"/>
      <c r="FN80" s="490">
        <v>3753</v>
      </c>
      <c r="FO80" s="532">
        <f t="shared" si="80"/>
        <v>0.28049327354260095</v>
      </c>
      <c r="FP80" s="496">
        <f t="shared" si="81"/>
        <v>135.15557476231632</v>
      </c>
      <c r="FQ80" s="503">
        <v>19.399999999999999</v>
      </c>
      <c r="FR80" s="491">
        <f t="shared" si="82"/>
        <v>0.6986459233650244</v>
      </c>
      <c r="FS80" s="504">
        <v>7.96</v>
      </c>
      <c r="FT80" s="535">
        <v>29.15</v>
      </c>
      <c r="FU80" s="495">
        <v>90</v>
      </c>
      <c r="FV80" s="490">
        <v>2</v>
      </c>
      <c r="FW80" s="504">
        <v>0.76</v>
      </c>
      <c r="FX80" s="490">
        <v>16</v>
      </c>
      <c r="FY80" s="452">
        <f t="shared" si="70"/>
        <v>0.88571428571428568</v>
      </c>
      <c r="FZ80" s="452">
        <f t="shared" si="67"/>
        <v>0.61904761904761907</v>
      </c>
      <c r="GA80" s="429">
        <f t="shared" si="68"/>
        <v>1.2349999999999999</v>
      </c>
      <c r="GB80" s="499"/>
      <c r="GC80" s="514">
        <f t="shared" si="98"/>
        <v>-1.2299999999999969</v>
      </c>
      <c r="GD80" s="499">
        <f t="shared" si="102"/>
        <v>2.1739130434782594E-2</v>
      </c>
      <c r="GE80" s="527">
        <f t="shared" si="69"/>
        <v>5</v>
      </c>
      <c r="GF80" s="506">
        <f t="shared" si="107"/>
        <v>3.5436473638720831</v>
      </c>
      <c r="GG80" s="490"/>
      <c r="GH80" s="490"/>
      <c r="GI80" s="490"/>
      <c r="GJ80" s="490"/>
      <c r="GK80" s="497"/>
      <c r="GL80" s="507">
        <v>8.32</v>
      </c>
      <c r="GM80" s="535">
        <v>27.24</v>
      </c>
      <c r="GN80" s="536">
        <v>91</v>
      </c>
      <c r="GO80" s="526">
        <f>1-GM80/FT80</f>
        <v>6.552315608919379E-2</v>
      </c>
      <c r="GP80" s="526"/>
      <c r="GQ80" s="535">
        <v>8</v>
      </c>
      <c r="GR80" s="502">
        <f t="shared" si="108"/>
        <v>3.7165082108902334</v>
      </c>
      <c r="GS80" s="536">
        <f t="shared" si="99"/>
        <v>28.31</v>
      </c>
      <c r="GT80" s="536">
        <f t="shared" si="53"/>
        <v>92</v>
      </c>
      <c r="GU80" s="526"/>
      <c r="GV80" s="526"/>
      <c r="GW80" s="526">
        <f>1-HC80/FT80</f>
        <v>2.8816466552315623E-2</v>
      </c>
      <c r="GX80" s="526"/>
      <c r="GY80" s="497"/>
      <c r="GZ80" s="490">
        <v>27651</v>
      </c>
      <c r="HA80" s="493">
        <v>8.42</v>
      </c>
      <c r="HB80" s="493"/>
      <c r="HC80" s="494">
        <v>28.31</v>
      </c>
      <c r="HD80" s="498">
        <v>92</v>
      </c>
      <c r="HE80" s="498"/>
      <c r="HF80" s="498"/>
      <c r="HG80" s="498"/>
      <c r="HH80" s="492">
        <v>2</v>
      </c>
      <c r="HI80" s="508">
        <v>7590</v>
      </c>
      <c r="HJ80" s="490">
        <f t="shared" si="89"/>
        <v>5085.3</v>
      </c>
      <c r="HK80" s="490"/>
      <c r="HL80" s="497"/>
      <c r="HM80" s="543">
        <v>24.56</v>
      </c>
      <c r="HN80" s="508"/>
      <c r="HO80" s="491">
        <v>0.36</v>
      </c>
      <c r="HP80" s="509"/>
      <c r="HQ80" s="523">
        <v>24.57</v>
      </c>
      <c r="HR80" s="524">
        <v>0.62</v>
      </c>
      <c r="HS80" s="524"/>
      <c r="HT80" s="511">
        <v>8</v>
      </c>
      <c r="HU80" s="525">
        <f t="shared" si="109"/>
        <v>62.662057044079518</v>
      </c>
      <c r="HV80" s="526">
        <f t="shared" si="100"/>
        <v>0.48244972577696532</v>
      </c>
      <c r="HW80" s="526">
        <f t="shared" si="46"/>
        <v>0.51322751322751325</v>
      </c>
      <c r="HX80" s="526">
        <f t="shared" si="101"/>
        <v>7.1806500377929017E-2</v>
      </c>
      <c r="HY80" s="512"/>
    </row>
    <row r="81" spans="1:233" x14ac:dyDescent="0.15">
      <c r="A81" s="400">
        <v>43563</v>
      </c>
      <c r="B81" s="515">
        <v>30312</v>
      </c>
      <c r="C81" s="402">
        <f t="shared" si="32"/>
        <v>0.60624</v>
      </c>
      <c r="D81" s="403">
        <v>8.1</v>
      </c>
      <c r="E81" s="404">
        <v>46</v>
      </c>
      <c r="F81" s="405">
        <v>180.5</v>
      </c>
      <c r="G81" s="406">
        <f t="shared" si="34"/>
        <v>5471.3159999999998</v>
      </c>
      <c r="H81" s="402">
        <f t="shared" si="35"/>
        <v>0.21885263999999999</v>
      </c>
      <c r="I81" s="405">
        <v>9370</v>
      </c>
      <c r="J81" s="406">
        <f t="shared" si="36"/>
        <v>6277.9000000000005</v>
      </c>
      <c r="K81" s="407">
        <v>29.7</v>
      </c>
      <c r="L81" s="407">
        <v>18</v>
      </c>
      <c r="M81" s="407">
        <v>2.84</v>
      </c>
      <c r="N81" s="408">
        <v>119</v>
      </c>
      <c r="O81" s="408">
        <v>32</v>
      </c>
      <c r="P81" s="409"/>
      <c r="Q81" s="409"/>
      <c r="R81" s="409"/>
      <c r="S81" s="409"/>
      <c r="T81" s="410"/>
      <c r="U81" s="411"/>
      <c r="V81" s="409"/>
      <c r="W81" s="409"/>
      <c r="X81" s="516"/>
      <c r="Y81" s="473"/>
      <c r="Z81" s="474"/>
      <c r="AA81" s="475"/>
      <c r="AB81" s="476"/>
      <c r="AC81" s="476"/>
      <c r="AD81" s="474">
        <v>2.39</v>
      </c>
      <c r="AE81" s="477">
        <f t="shared" si="71"/>
        <v>0.33194444444444443</v>
      </c>
      <c r="AF81" s="478"/>
      <c r="AG81" s="477"/>
      <c r="AH81" s="478"/>
      <c r="AI81" s="478"/>
      <c r="AJ81" s="473"/>
      <c r="AK81" s="477"/>
      <c r="AL81" s="447"/>
      <c r="AM81" s="479"/>
      <c r="AN81" s="473"/>
      <c r="AO81" s="473"/>
      <c r="AP81" s="479"/>
      <c r="AQ81" s="447"/>
      <c r="AR81" s="473"/>
      <c r="AS81" s="473"/>
      <c r="AT81" s="473"/>
      <c r="AU81" s="447"/>
      <c r="AV81" s="480"/>
      <c r="AW81" s="479"/>
      <c r="AX81" s="479"/>
      <c r="AY81" s="480"/>
      <c r="AZ81" s="480"/>
      <c r="BA81" s="420">
        <f t="shared" si="83"/>
        <v>29481</v>
      </c>
      <c r="BB81" s="421">
        <f t="shared" si="72"/>
        <v>0.58962000000000003</v>
      </c>
      <c r="BC81" s="422"/>
      <c r="BD81" s="423">
        <v>8.11</v>
      </c>
      <c r="BE81" s="424">
        <v>69</v>
      </c>
      <c r="BF81" s="425">
        <v>285</v>
      </c>
      <c r="BG81" s="426">
        <v>10450</v>
      </c>
      <c r="BH81" s="420">
        <f t="shared" si="37"/>
        <v>7001.5</v>
      </c>
      <c r="BI81" s="422"/>
      <c r="BJ81" s="421"/>
      <c r="BK81" s="427">
        <v>33.15</v>
      </c>
      <c r="BL81" s="427">
        <v>21.7</v>
      </c>
      <c r="BM81" s="428">
        <v>3.9</v>
      </c>
      <c r="BN81" s="422">
        <v>2.7</v>
      </c>
      <c r="BO81" s="425">
        <v>140</v>
      </c>
      <c r="BP81" s="425">
        <v>16</v>
      </c>
      <c r="BQ81" s="423">
        <v>4.55</v>
      </c>
      <c r="BR81" s="421">
        <f t="shared" si="73"/>
        <v>0.63194444444444442</v>
      </c>
      <c r="BS81" s="409">
        <f t="shared" si="74"/>
        <v>29481</v>
      </c>
      <c r="BT81" s="429">
        <f t="shared" si="38"/>
        <v>8.11</v>
      </c>
      <c r="BU81" s="430">
        <f t="shared" si="90"/>
        <v>69</v>
      </c>
      <c r="BV81" s="430">
        <f t="shared" si="103"/>
        <v>285</v>
      </c>
      <c r="BW81" s="430">
        <f t="shared" si="39"/>
        <v>10450</v>
      </c>
      <c r="BX81" s="430">
        <f t="shared" si="40"/>
        <v>6792.5</v>
      </c>
      <c r="BY81" s="430">
        <f t="shared" si="91"/>
        <v>33.15</v>
      </c>
      <c r="BZ81" s="430">
        <f t="shared" si="49"/>
        <v>21.7</v>
      </c>
      <c r="CA81" s="431">
        <f t="shared" si="58"/>
        <v>2.7</v>
      </c>
      <c r="CB81" s="430">
        <f t="shared" si="50"/>
        <v>140</v>
      </c>
      <c r="CC81" s="432">
        <v>14746</v>
      </c>
      <c r="CD81" s="411">
        <f t="shared" si="54"/>
        <v>14746</v>
      </c>
      <c r="CE81" s="421">
        <f t="shared" si="75"/>
        <v>0.58984000000000003</v>
      </c>
      <c r="CF81" s="433">
        <f t="shared" si="55"/>
        <v>10.904652109046522</v>
      </c>
      <c r="CG81" s="434">
        <v>7.96</v>
      </c>
      <c r="CH81" s="427">
        <v>20.63</v>
      </c>
      <c r="CI81" s="446">
        <f t="shared" si="56"/>
        <v>15.461820154618202</v>
      </c>
      <c r="CJ81" s="436">
        <v>22.4</v>
      </c>
      <c r="CK81" s="436">
        <v>2.59</v>
      </c>
      <c r="CL81" s="423">
        <v>7.85</v>
      </c>
      <c r="CM81" s="423"/>
      <c r="CN81" s="423"/>
      <c r="CO81" s="539"/>
      <c r="CP81" s="432"/>
      <c r="CQ81" s="437"/>
      <c r="CR81" s="437">
        <v>0.23</v>
      </c>
      <c r="CS81" s="424"/>
      <c r="CT81" s="528">
        <f t="shared" si="57"/>
        <v>5.6964600569646011</v>
      </c>
      <c r="CU81" s="434">
        <v>6.61</v>
      </c>
      <c r="CV81" s="438">
        <v>8.08</v>
      </c>
      <c r="CW81" s="439">
        <v>27.98</v>
      </c>
      <c r="CX81" s="440">
        <v>81</v>
      </c>
      <c r="CY81" s="441">
        <v>8690</v>
      </c>
      <c r="CZ81" s="442">
        <v>22.86</v>
      </c>
      <c r="DA81" s="442">
        <v>0.38</v>
      </c>
      <c r="DB81" s="442">
        <v>26.2</v>
      </c>
      <c r="DC81" s="442">
        <v>2.6</v>
      </c>
      <c r="DD81" s="443">
        <v>14</v>
      </c>
      <c r="DE81" s="440"/>
      <c r="DF81" s="444">
        <v>14735</v>
      </c>
      <c r="DG81" s="445">
        <f t="shared" si="76"/>
        <v>14735</v>
      </c>
      <c r="DH81" s="421">
        <f t="shared" si="77"/>
        <v>0.58940000000000003</v>
      </c>
      <c r="DI81" s="446">
        <f t="shared" si="84"/>
        <v>10.912792670512385</v>
      </c>
      <c r="DJ81" s="434">
        <v>7.91</v>
      </c>
      <c r="DK81" s="427">
        <v>16.64</v>
      </c>
      <c r="DL81" s="446">
        <f t="shared" si="85"/>
        <v>15.473362741771293</v>
      </c>
      <c r="DM81" s="422">
        <v>22.8</v>
      </c>
      <c r="DN81" s="422">
        <v>3.12</v>
      </c>
      <c r="DO81" s="423">
        <v>7.75</v>
      </c>
      <c r="DP81" s="423"/>
      <c r="DQ81" s="423"/>
      <c r="DR81" s="517"/>
      <c r="DS81" s="432"/>
      <c r="DT81" s="437"/>
      <c r="DU81" s="437">
        <v>0.27</v>
      </c>
      <c r="DV81" s="424"/>
      <c r="DW81" s="446">
        <f t="shared" si="86"/>
        <v>5.7007125890736337</v>
      </c>
      <c r="DX81" s="434">
        <v>8.3000000000000007</v>
      </c>
      <c r="DY81" s="438">
        <v>8.2799999999999994</v>
      </c>
      <c r="DZ81" s="439">
        <v>27.97</v>
      </c>
      <c r="EA81" s="440">
        <v>95</v>
      </c>
      <c r="EB81" s="441">
        <v>8710</v>
      </c>
      <c r="EC81" s="442">
        <v>21.95</v>
      </c>
      <c r="ED81" s="442">
        <v>0.31</v>
      </c>
      <c r="EE81" s="442">
        <v>23.23</v>
      </c>
      <c r="EF81" s="442">
        <v>2.9</v>
      </c>
      <c r="EG81" s="443">
        <v>28</v>
      </c>
      <c r="EH81" s="440"/>
      <c r="EI81" s="429">
        <f t="shared" si="59"/>
        <v>8.1799626878328411</v>
      </c>
      <c r="EJ81" s="429">
        <f t="shared" si="92"/>
        <v>27.975001865608359</v>
      </c>
      <c r="EK81" s="448">
        <f t="shared" si="60"/>
        <v>87.99738814829891</v>
      </c>
      <c r="EL81" s="448">
        <f t="shared" si="61"/>
        <v>8699.9962687832849</v>
      </c>
      <c r="EM81" s="429">
        <f t="shared" si="93"/>
        <v>22.405169770360573</v>
      </c>
      <c r="EN81" s="431">
        <f t="shared" si="62"/>
        <v>0.34501305925850556</v>
      </c>
      <c r="EO81" s="431">
        <f t="shared" si="88"/>
        <v>24.715554085682303</v>
      </c>
      <c r="EP81" s="431">
        <f t="shared" si="63"/>
        <v>2.7499440317492625</v>
      </c>
      <c r="EQ81" s="431">
        <f t="shared" si="64"/>
        <v>20.997388148298903</v>
      </c>
      <c r="ER81" s="448"/>
      <c r="ES81" s="449">
        <f t="shared" si="78"/>
        <v>35.819680472168514</v>
      </c>
      <c r="ET81" s="450">
        <f t="shared" si="79"/>
        <v>0.58962000000000003</v>
      </c>
      <c r="EU81" s="451">
        <f t="shared" si="104"/>
        <v>0.19095647727272724</v>
      </c>
      <c r="EV81" s="450">
        <f t="shared" si="105"/>
        <v>0.35362310606060599</v>
      </c>
      <c r="EW81" s="513">
        <f t="shared" si="94"/>
        <v>0.32412760873723756</v>
      </c>
      <c r="EX81" s="514">
        <f t="shared" si="95"/>
        <v>10.744830229639426</v>
      </c>
      <c r="EY81" s="513">
        <f t="shared" si="96"/>
        <v>0.59456519035350208</v>
      </c>
      <c r="EZ81" s="514">
        <f t="shared" si="97"/>
        <v>41.024998134391637</v>
      </c>
      <c r="FA81" s="450">
        <f t="shared" si="44"/>
        <v>0.69123723456737229</v>
      </c>
      <c r="FB81" s="431">
        <f t="shared" si="45"/>
        <v>197.00261185170109</v>
      </c>
      <c r="FC81" s="452">
        <f t="shared" si="65"/>
        <v>-1.8497789536763731E-2</v>
      </c>
      <c r="FD81" s="431">
        <f t="shared" si="66"/>
        <v>-4.9944031749262319E-2</v>
      </c>
      <c r="FE81" s="452">
        <f t="shared" si="51"/>
        <v>0.85001865608357929</v>
      </c>
      <c r="FF81" s="430">
        <f t="shared" si="52"/>
        <v>119.00261185170109</v>
      </c>
      <c r="FG81" s="405">
        <v>38400</v>
      </c>
      <c r="FH81" s="443"/>
      <c r="FI81" s="453"/>
      <c r="FJ81" s="454"/>
      <c r="FK81" s="455">
        <f t="shared" si="106"/>
        <v>2.4422509412842173</v>
      </c>
      <c r="FL81" s="405"/>
      <c r="FM81" s="455"/>
      <c r="FN81" s="405">
        <v>3753</v>
      </c>
      <c r="FO81" s="532">
        <f t="shared" si="80"/>
        <v>0.28049327354260095</v>
      </c>
      <c r="FP81" s="449">
        <f t="shared" si="81"/>
        <v>127.3023303144398</v>
      </c>
      <c r="FQ81" s="457">
        <v>19.399999999999999</v>
      </c>
      <c r="FR81" s="458">
        <f t="shared" si="82"/>
        <v>0.65805094806824727</v>
      </c>
      <c r="FS81" s="459">
        <v>8.07</v>
      </c>
      <c r="FT81" s="529">
        <v>28.92</v>
      </c>
      <c r="FU81" s="537">
        <v>80</v>
      </c>
      <c r="FV81" s="530">
        <v>8</v>
      </c>
      <c r="FW81" s="538">
        <v>0.86</v>
      </c>
      <c r="FX81" s="530">
        <v>8</v>
      </c>
      <c r="FY81" s="452">
        <f t="shared" si="70"/>
        <v>0.61904761904761907</v>
      </c>
      <c r="FZ81" s="452">
        <f t="shared" si="67"/>
        <v>0.68727272727272726</v>
      </c>
      <c r="GA81" s="429">
        <f t="shared" si="68"/>
        <v>1.8900000000000001</v>
      </c>
      <c r="GB81" s="513"/>
      <c r="GC81" s="514">
        <f t="shared" si="98"/>
        <v>-0.94500000000000028</v>
      </c>
      <c r="GD81" s="513">
        <f t="shared" si="102"/>
        <v>0.15789473684210531</v>
      </c>
      <c r="GE81" s="527">
        <f t="shared" si="69"/>
        <v>8</v>
      </c>
      <c r="GF81" s="461">
        <f t="shared" si="107"/>
        <v>3.3377429530884299</v>
      </c>
      <c r="GG81" s="405"/>
      <c r="GH81" s="450"/>
      <c r="GI81" s="405"/>
      <c r="GJ81" s="462"/>
      <c r="GK81" s="463"/>
      <c r="GL81" s="464">
        <v>8.25</v>
      </c>
      <c r="GM81" s="529">
        <v>26.43</v>
      </c>
      <c r="GN81" s="530">
        <v>81</v>
      </c>
      <c r="GO81" s="513">
        <f>1-GM81/FT81</f>
        <v>8.6099585062240691E-2</v>
      </c>
      <c r="GP81" s="450"/>
      <c r="GQ81" s="529">
        <v>8</v>
      </c>
      <c r="GR81" s="455">
        <f t="shared" si="108"/>
        <v>3.5005596825073777</v>
      </c>
      <c r="GS81" s="531">
        <f t="shared" si="99"/>
        <v>30.03</v>
      </c>
      <c r="GT81" s="531">
        <f t="shared" si="53"/>
        <v>81</v>
      </c>
      <c r="GU81" s="513"/>
      <c r="GV81" s="513"/>
      <c r="GW81" s="513"/>
      <c r="GX81" s="513"/>
      <c r="GY81" s="462"/>
      <c r="GZ81" s="405">
        <v>28738</v>
      </c>
      <c r="HA81" s="438">
        <v>8.35</v>
      </c>
      <c r="HB81" s="451"/>
      <c r="HC81" s="439">
        <v>30.03</v>
      </c>
      <c r="HD81" s="443">
        <v>81</v>
      </c>
      <c r="HE81" s="463"/>
      <c r="HF81" s="463"/>
      <c r="HG81" s="443"/>
      <c r="HH81" s="408">
        <v>1</v>
      </c>
      <c r="HI81" s="465">
        <v>8580</v>
      </c>
      <c r="HJ81" s="406">
        <f t="shared" si="89"/>
        <v>5748.6</v>
      </c>
      <c r="HK81" s="406"/>
      <c r="HL81" s="442"/>
      <c r="HM81" s="540">
        <v>22.5</v>
      </c>
      <c r="HN81" s="466"/>
      <c r="HO81" s="407">
        <v>0.39</v>
      </c>
      <c r="HP81" s="467"/>
      <c r="HQ81" s="518">
        <v>22.73</v>
      </c>
      <c r="HR81" s="519">
        <v>0.7</v>
      </c>
      <c r="HS81" s="520"/>
      <c r="HT81" s="521">
        <v>8</v>
      </c>
      <c r="HU81" s="522">
        <f t="shared" si="109"/>
        <v>59.021064414368581</v>
      </c>
      <c r="HV81" s="513">
        <f t="shared" si="100"/>
        <v>0.56478260869565222</v>
      </c>
      <c r="HW81" s="513">
        <f t="shared" si="46"/>
        <v>0.71578947368421053</v>
      </c>
      <c r="HX81" s="513">
        <f t="shared" si="101"/>
        <v>0.32126696832579182</v>
      </c>
      <c r="HY81" s="471"/>
    </row>
    <row r="82" spans="1:233" x14ac:dyDescent="0.15">
      <c r="A82" s="400">
        <v>43564</v>
      </c>
      <c r="B82" s="515">
        <v>35957</v>
      </c>
      <c r="C82" s="402">
        <f t="shared" ref="C82:C101" si="110">B82/$B$6</f>
        <v>0.71914</v>
      </c>
      <c r="D82" s="403">
        <v>7.95</v>
      </c>
      <c r="E82" s="404">
        <v>62</v>
      </c>
      <c r="F82" s="405">
        <v>296</v>
      </c>
      <c r="G82" s="406">
        <f t="shared" si="34"/>
        <v>10643.272000000001</v>
      </c>
      <c r="H82" s="402">
        <f t="shared" si="35"/>
        <v>0.42573088000000003</v>
      </c>
      <c r="I82" s="405">
        <v>7840</v>
      </c>
      <c r="J82" s="406">
        <f t="shared" si="36"/>
        <v>5252.8</v>
      </c>
      <c r="K82" s="407">
        <v>37.200000000000003</v>
      </c>
      <c r="L82" s="407">
        <v>24.1</v>
      </c>
      <c r="M82" s="407">
        <v>2.6</v>
      </c>
      <c r="N82" s="408">
        <v>218</v>
      </c>
      <c r="O82" s="408">
        <v>32</v>
      </c>
      <c r="P82" s="409"/>
      <c r="Q82" s="409"/>
      <c r="R82" s="409"/>
      <c r="S82" s="409"/>
      <c r="T82" s="410"/>
      <c r="U82" s="411"/>
      <c r="V82" s="409"/>
      <c r="W82" s="409"/>
      <c r="X82" s="516"/>
      <c r="Y82" s="473"/>
      <c r="Z82" s="474"/>
      <c r="AA82" s="475"/>
      <c r="AB82" s="476"/>
      <c r="AC82" s="476"/>
      <c r="AD82" s="474">
        <v>2.4</v>
      </c>
      <c r="AE82" s="477">
        <f t="shared" si="71"/>
        <v>0.33333333333333331</v>
      </c>
      <c r="AF82" s="478"/>
      <c r="AG82" s="477"/>
      <c r="AH82" s="478"/>
      <c r="AI82" s="478"/>
      <c r="AJ82" s="473"/>
      <c r="AK82" s="477"/>
      <c r="AL82" s="447"/>
      <c r="AM82" s="479"/>
      <c r="AN82" s="473"/>
      <c r="AO82" s="473"/>
      <c r="AP82" s="479"/>
      <c r="AQ82" s="447"/>
      <c r="AR82" s="473"/>
      <c r="AS82" s="473"/>
      <c r="AT82" s="473"/>
      <c r="AU82" s="447"/>
      <c r="AV82" s="480"/>
      <c r="AW82" s="479"/>
      <c r="AX82" s="479"/>
      <c r="AY82" s="480"/>
      <c r="AZ82" s="480"/>
      <c r="BA82" s="420">
        <f t="shared" si="83"/>
        <v>29078</v>
      </c>
      <c r="BB82" s="421">
        <f t="shared" si="72"/>
        <v>0.58155999999999997</v>
      </c>
      <c r="BC82" s="422"/>
      <c r="BD82" s="423">
        <v>8.09</v>
      </c>
      <c r="BE82" s="424">
        <v>54</v>
      </c>
      <c r="BF82" s="425">
        <v>204</v>
      </c>
      <c r="BG82" s="426">
        <v>9690</v>
      </c>
      <c r="BH82" s="420">
        <f t="shared" si="37"/>
        <v>6492.3</v>
      </c>
      <c r="BI82" s="422"/>
      <c r="BJ82" s="421"/>
      <c r="BK82" s="427">
        <v>26.6</v>
      </c>
      <c r="BL82" s="427">
        <v>17.8</v>
      </c>
      <c r="BM82" s="428">
        <v>9.1999999999999993</v>
      </c>
      <c r="BN82" s="422">
        <v>2.5</v>
      </c>
      <c r="BO82" s="425">
        <v>137</v>
      </c>
      <c r="BP82" s="425">
        <v>16</v>
      </c>
      <c r="BQ82" s="423">
        <v>4.9000000000000004</v>
      </c>
      <c r="BR82" s="421">
        <f t="shared" si="73"/>
        <v>0.68055555555555558</v>
      </c>
      <c r="BS82" s="409">
        <f t="shared" si="74"/>
        <v>29078</v>
      </c>
      <c r="BT82" s="429">
        <f t="shared" si="38"/>
        <v>8.09</v>
      </c>
      <c r="BU82" s="430">
        <f t="shared" si="90"/>
        <v>54</v>
      </c>
      <c r="BV82" s="430">
        <f t="shared" si="103"/>
        <v>204</v>
      </c>
      <c r="BW82" s="430">
        <f t="shared" si="39"/>
        <v>9690</v>
      </c>
      <c r="BX82" s="430">
        <f t="shared" si="40"/>
        <v>6298.5</v>
      </c>
      <c r="BY82" s="430">
        <f t="shared" si="91"/>
        <v>26.6</v>
      </c>
      <c r="BZ82" s="430">
        <f t="shared" si="49"/>
        <v>17.8</v>
      </c>
      <c r="CA82" s="431">
        <f t="shared" si="58"/>
        <v>2.5</v>
      </c>
      <c r="CB82" s="430">
        <f t="shared" si="50"/>
        <v>137</v>
      </c>
      <c r="CC82" s="432">
        <v>14451</v>
      </c>
      <c r="CD82" s="411">
        <f t="shared" si="54"/>
        <v>14451</v>
      </c>
      <c r="CE82" s="421">
        <f t="shared" si="75"/>
        <v>0.57804</v>
      </c>
      <c r="CF82" s="433">
        <f t="shared" si="55"/>
        <v>11.127257629229812</v>
      </c>
      <c r="CG82" s="434">
        <v>7.92</v>
      </c>
      <c r="CH82" s="427">
        <v>24.7</v>
      </c>
      <c r="CI82" s="446">
        <f t="shared" si="56"/>
        <v>15.777454847415406</v>
      </c>
      <c r="CJ82" s="436">
        <v>24.7</v>
      </c>
      <c r="CK82" s="436">
        <v>3.75</v>
      </c>
      <c r="CL82" s="423">
        <v>7.8</v>
      </c>
      <c r="CM82" s="423"/>
      <c r="CN82" s="423"/>
      <c r="CO82" s="432">
        <v>1824</v>
      </c>
      <c r="CP82" s="432">
        <v>1117</v>
      </c>
      <c r="CQ82" s="437">
        <f>CP82/CO82</f>
        <v>0.61239035087719296</v>
      </c>
      <c r="CR82" s="437">
        <v>0.27</v>
      </c>
      <c r="CS82" s="424">
        <f>CR82/CO82*1000*1000</f>
        <v>148.0263157894737</v>
      </c>
      <c r="CT82" s="528">
        <f t="shared" si="57"/>
        <v>5.8127465227319908</v>
      </c>
      <c r="CU82" s="434">
        <v>6.68</v>
      </c>
      <c r="CV82" s="438">
        <v>8.06</v>
      </c>
      <c r="CW82" s="439">
        <v>28.31</v>
      </c>
      <c r="CX82" s="440">
        <v>81</v>
      </c>
      <c r="CY82" s="441">
        <v>9140</v>
      </c>
      <c r="CZ82" s="442">
        <v>23.2</v>
      </c>
      <c r="DA82" s="442">
        <v>0.3</v>
      </c>
      <c r="DB82" s="442">
        <v>29.5</v>
      </c>
      <c r="DC82" s="442">
        <v>2.2999999999999998</v>
      </c>
      <c r="DD82" s="443">
        <v>9</v>
      </c>
      <c r="DE82" s="440"/>
      <c r="DF82" s="444">
        <v>14627</v>
      </c>
      <c r="DG82" s="445">
        <f t="shared" si="76"/>
        <v>14627</v>
      </c>
      <c r="DH82" s="421">
        <f t="shared" si="77"/>
        <v>0.58508000000000004</v>
      </c>
      <c r="DI82" s="446">
        <f t="shared" si="84"/>
        <v>10.993368428249127</v>
      </c>
      <c r="DJ82" s="434">
        <v>7.87</v>
      </c>
      <c r="DK82" s="427">
        <v>20.5</v>
      </c>
      <c r="DL82" s="446">
        <f t="shared" si="85"/>
        <v>15.587611950502495</v>
      </c>
      <c r="DM82" s="422">
        <v>24.6</v>
      </c>
      <c r="DN82" s="422">
        <v>4.32</v>
      </c>
      <c r="DO82" s="423">
        <v>7.76</v>
      </c>
      <c r="DP82" s="423"/>
      <c r="DQ82" s="423"/>
      <c r="DR82" s="432">
        <v>1887</v>
      </c>
      <c r="DS82" s="432">
        <v>1164</v>
      </c>
      <c r="DT82" s="437">
        <f>DS82/DR82</f>
        <v>0.61685214626391094</v>
      </c>
      <c r="DU82" s="437">
        <v>0.3</v>
      </c>
      <c r="DV82" s="424">
        <f>DU82/DR82*1000*1000</f>
        <v>158.98251192368841</v>
      </c>
      <c r="DW82" s="446">
        <f t="shared" si="86"/>
        <v>5.7428044028167093</v>
      </c>
      <c r="DX82" s="434">
        <v>8</v>
      </c>
      <c r="DY82" s="438">
        <v>8.2799999999999994</v>
      </c>
      <c r="DZ82" s="439">
        <v>27.5</v>
      </c>
      <c r="EA82" s="440">
        <v>90</v>
      </c>
      <c r="EB82" s="441">
        <v>9150</v>
      </c>
      <c r="EC82" s="442">
        <v>22.9</v>
      </c>
      <c r="ED82" s="442">
        <v>0.3</v>
      </c>
      <c r="EE82" s="442">
        <v>29.5</v>
      </c>
      <c r="EF82" s="442">
        <v>2.4</v>
      </c>
      <c r="EG82" s="443">
        <v>16</v>
      </c>
      <c r="EH82" s="440"/>
      <c r="EI82" s="429">
        <f t="shared" si="59"/>
        <v>8.1706657954467286</v>
      </c>
      <c r="EJ82" s="429">
        <f t="shared" si="92"/>
        <v>27.902548662218862</v>
      </c>
      <c r="EK82" s="448">
        <f t="shared" si="60"/>
        <v>85.52723708645712</v>
      </c>
      <c r="EL82" s="448">
        <f t="shared" si="61"/>
        <v>9145.0302634293967</v>
      </c>
      <c r="EM82" s="429">
        <f t="shared" si="93"/>
        <v>23.049092097118095</v>
      </c>
      <c r="EN82" s="431">
        <f t="shared" si="62"/>
        <v>0.3</v>
      </c>
      <c r="EO82" s="431">
        <f t="shared" si="88"/>
        <v>29.5</v>
      </c>
      <c r="EP82" s="431">
        <f t="shared" si="63"/>
        <v>2.3503026342939677</v>
      </c>
      <c r="EQ82" s="431">
        <f t="shared" si="64"/>
        <v>12.521184400577756</v>
      </c>
      <c r="ER82" s="448"/>
      <c r="ES82" s="449">
        <f t="shared" si="78"/>
        <v>36.316115276153795</v>
      </c>
      <c r="ET82" s="450">
        <f t="shared" si="79"/>
        <v>0.58155999999999997</v>
      </c>
      <c r="EU82" s="451">
        <f t="shared" si="104"/>
        <v>0.13481618181818181</v>
      </c>
      <c r="EV82" s="450">
        <f t="shared" si="105"/>
        <v>0.24965959595959591</v>
      </c>
      <c r="EW82" s="513">
        <f t="shared" si="94"/>
        <v>0.13349277830383111</v>
      </c>
      <c r="EX82" s="514">
        <f t="shared" si="95"/>
        <v>3.5509079028819066</v>
      </c>
      <c r="EY82" s="513">
        <f t="shared" si="96"/>
        <v>0.48328613588483593</v>
      </c>
      <c r="EZ82" s="514">
        <f t="shared" si="97"/>
        <v>26.097451337781138</v>
      </c>
      <c r="FA82" s="450">
        <f t="shared" si="44"/>
        <v>0.58074883781148467</v>
      </c>
      <c r="FB82" s="431">
        <f t="shared" si="45"/>
        <v>118.47276291354288</v>
      </c>
      <c r="FC82" s="452">
        <f t="shared" si="65"/>
        <v>5.987894628241297E-2</v>
      </c>
      <c r="FD82" s="431">
        <f t="shared" si="66"/>
        <v>0.14969736570603231</v>
      </c>
      <c r="FE82" s="452">
        <f t="shared" si="51"/>
        <v>0.90860449342643979</v>
      </c>
      <c r="FF82" s="430">
        <f t="shared" si="52"/>
        <v>124.47881559942225</v>
      </c>
      <c r="FG82" s="405">
        <v>38400</v>
      </c>
      <c r="FH82" s="443"/>
      <c r="FI82" s="453"/>
      <c r="FJ82" s="454"/>
      <c r="FK82" s="455">
        <f t="shared" si="106"/>
        <v>2.4760987688286678</v>
      </c>
      <c r="FL82" s="530"/>
      <c r="FM82" s="455"/>
      <c r="FN82" s="530">
        <v>3475</v>
      </c>
      <c r="FO82" s="532">
        <f t="shared" si="80"/>
        <v>0.25971599402092677</v>
      </c>
      <c r="FP82" s="449">
        <f t="shared" si="81"/>
        <v>119.50615585666139</v>
      </c>
      <c r="FQ82" s="457">
        <v>19.399999999999999</v>
      </c>
      <c r="FR82" s="458">
        <f t="shared" si="82"/>
        <v>0.66717105715661329</v>
      </c>
      <c r="FS82" s="459">
        <v>8.1300000000000008</v>
      </c>
      <c r="FT82" s="529">
        <v>27.2</v>
      </c>
      <c r="FU82" s="537">
        <v>86</v>
      </c>
      <c r="FV82" s="530">
        <v>2</v>
      </c>
      <c r="FW82" s="538">
        <v>0.9</v>
      </c>
      <c r="FX82" s="530">
        <v>8</v>
      </c>
      <c r="FY82" s="452">
        <f t="shared" si="70"/>
        <v>0.84</v>
      </c>
      <c r="FZ82" s="452">
        <f t="shared" si="67"/>
        <v>0.61702127659574457</v>
      </c>
      <c r="GA82" s="429">
        <f t="shared" si="68"/>
        <v>1.4499999999999997</v>
      </c>
      <c r="GB82" s="513">
        <f t="shared" ref="GB82:GB101" si="111">1-FT82/DZ82</f>
        <v>1.0909090909090979E-2</v>
      </c>
      <c r="GC82" s="514">
        <f t="shared" si="98"/>
        <v>0.70500000000000185</v>
      </c>
      <c r="GD82" s="513">
        <f t="shared" si="102"/>
        <v>4.4444444444444398E-2</v>
      </c>
      <c r="GE82" s="527">
        <f t="shared" si="69"/>
        <v>-0.5</v>
      </c>
      <c r="GF82" s="461">
        <f t="shared" si="107"/>
        <v>3.3840016507325124</v>
      </c>
      <c r="GG82" s="405"/>
      <c r="GH82" s="450"/>
      <c r="GI82" s="405"/>
      <c r="GJ82" s="462"/>
      <c r="GK82" s="463"/>
      <c r="GL82" s="464">
        <v>8.2899999999999991</v>
      </c>
      <c r="GM82" s="529">
        <v>26</v>
      </c>
      <c r="GN82" s="530">
        <v>80</v>
      </c>
      <c r="GO82" s="513">
        <f>1-GM82/FT82</f>
        <v>4.4117647058823484E-2</v>
      </c>
      <c r="GP82" s="450">
        <f>1-GN82/FU82</f>
        <v>6.9767441860465129E-2</v>
      </c>
      <c r="GQ82" s="529">
        <v>8</v>
      </c>
      <c r="GR82" s="455">
        <f t="shared" si="108"/>
        <v>3.549074901987757</v>
      </c>
      <c r="GS82" s="531">
        <f t="shared" si="99"/>
        <v>25.8</v>
      </c>
      <c r="GT82" s="531">
        <f t="shared" si="53"/>
        <v>95</v>
      </c>
      <c r="GU82" s="513">
        <f>1-GS82/GM82</f>
        <v>7.692307692307665E-3</v>
      </c>
      <c r="GV82" s="513"/>
      <c r="GW82" s="513">
        <f>1-HC82/FT82</f>
        <v>5.1470588235294046E-2</v>
      </c>
      <c r="GX82" s="513"/>
      <c r="GY82" s="462"/>
      <c r="GZ82" s="405">
        <v>28141</v>
      </c>
      <c r="HA82" s="438">
        <v>8.3800000000000008</v>
      </c>
      <c r="HB82" s="451"/>
      <c r="HC82" s="439">
        <v>25.8</v>
      </c>
      <c r="HD82" s="443">
        <v>95</v>
      </c>
      <c r="HE82" s="463"/>
      <c r="HF82" s="463"/>
      <c r="HG82" s="443"/>
      <c r="HH82" s="408">
        <v>1</v>
      </c>
      <c r="HI82" s="465">
        <v>9110</v>
      </c>
      <c r="HJ82" s="406">
        <f t="shared" si="89"/>
        <v>6103.7000000000007</v>
      </c>
      <c r="HK82" s="406"/>
      <c r="HL82" s="442"/>
      <c r="HM82" s="540">
        <v>22.8</v>
      </c>
      <c r="HN82" s="466"/>
      <c r="HO82" s="407">
        <v>0.37</v>
      </c>
      <c r="HP82" s="467"/>
      <c r="HQ82" s="518">
        <v>28.4</v>
      </c>
      <c r="HR82" s="519">
        <v>0.82</v>
      </c>
      <c r="HS82" s="520"/>
      <c r="HT82" s="521">
        <v>8</v>
      </c>
      <c r="HU82" s="522">
        <f t="shared" si="109"/>
        <v>59.839053580026139</v>
      </c>
      <c r="HV82" s="513">
        <f t="shared" si="100"/>
        <v>0.52222222222222214</v>
      </c>
      <c r="HW82" s="513">
        <f t="shared" si="46"/>
        <v>0.53431372549019607</v>
      </c>
      <c r="HX82" s="513">
        <f t="shared" si="101"/>
        <v>0.1428571428571429</v>
      </c>
      <c r="HY82" s="471"/>
    </row>
    <row r="83" spans="1:233" x14ac:dyDescent="0.15">
      <c r="A83" s="400">
        <v>43565</v>
      </c>
      <c r="B83" s="515">
        <v>36813</v>
      </c>
      <c r="C83" s="402">
        <f t="shared" si="110"/>
        <v>0.73626000000000003</v>
      </c>
      <c r="D83" s="403">
        <v>8.2100000000000009</v>
      </c>
      <c r="E83" s="404">
        <v>56</v>
      </c>
      <c r="F83" s="405">
        <v>267</v>
      </c>
      <c r="G83" s="406">
        <f t="shared" si="34"/>
        <v>9829.0709999999999</v>
      </c>
      <c r="H83" s="402">
        <f t="shared" si="35"/>
        <v>0.39316284000000001</v>
      </c>
      <c r="I83" s="405">
        <v>8500</v>
      </c>
      <c r="J83" s="406">
        <f t="shared" si="36"/>
        <v>5695</v>
      </c>
      <c r="K83" s="407">
        <v>24.85</v>
      </c>
      <c r="L83" s="407">
        <v>18.600000000000001</v>
      </c>
      <c r="M83" s="407">
        <v>2.4</v>
      </c>
      <c r="N83" s="408">
        <v>193</v>
      </c>
      <c r="O83" s="408">
        <v>32</v>
      </c>
      <c r="P83" s="409"/>
      <c r="Q83" s="409"/>
      <c r="R83" s="409"/>
      <c r="S83" s="409"/>
      <c r="T83" s="410"/>
      <c r="U83" s="411"/>
      <c r="V83" s="409"/>
      <c r="W83" s="409"/>
      <c r="X83" s="516"/>
      <c r="Y83" s="473"/>
      <c r="Z83" s="474"/>
      <c r="AA83" s="475"/>
      <c r="AB83" s="476"/>
      <c r="AC83" s="476"/>
      <c r="AD83" s="474">
        <v>2.52</v>
      </c>
      <c r="AE83" s="477">
        <f t="shared" si="71"/>
        <v>0.35</v>
      </c>
      <c r="AF83" s="478"/>
      <c r="AG83" s="477"/>
      <c r="AH83" s="478"/>
      <c r="AI83" s="478"/>
      <c r="AJ83" s="473"/>
      <c r="AK83" s="477"/>
      <c r="AL83" s="447"/>
      <c r="AM83" s="479"/>
      <c r="AN83" s="473"/>
      <c r="AO83" s="473"/>
      <c r="AP83" s="479"/>
      <c r="AQ83" s="447"/>
      <c r="AR83" s="473"/>
      <c r="AS83" s="473"/>
      <c r="AT83" s="473"/>
      <c r="AU83" s="447"/>
      <c r="AV83" s="480"/>
      <c r="AW83" s="479"/>
      <c r="AX83" s="479"/>
      <c r="AY83" s="480"/>
      <c r="AZ83" s="480"/>
      <c r="BA83" s="420">
        <f t="shared" si="83"/>
        <v>36687</v>
      </c>
      <c r="BB83" s="421">
        <f t="shared" si="72"/>
        <v>0.73373999999999995</v>
      </c>
      <c r="BC83" s="422"/>
      <c r="BD83" s="423">
        <v>7.93</v>
      </c>
      <c r="BE83" s="424">
        <v>98.7</v>
      </c>
      <c r="BF83" s="425">
        <v>378</v>
      </c>
      <c r="BG83" s="426">
        <v>7890</v>
      </c>
      <c r="BH83" s="420">
        <f t="shared" si="37"/>
        <v>5286.3</v>
      </c>
      <c r="BI83" s="422"/>
      <c r="BJ83" s="421"/>
      <c r="BK83" s="427">
        <v>32.9</v>
      </c>
      <c r="BL83" s="427">
        <v>29.5</v>
      </c>
      <c r="BM83" s="428">
        <v>4.2</v>
      </c>
      <c r="BN83" s="422">
        <v>3</v>
      </c>
      <c r="BO83" s="425">
        <v>146</v>
      </c>
      <c r="BP83" s="425">
        <v>32</v>
      </c>
      <c r="BQ83" s="423">
        <v>6.47</v>
      </c>
      <c r="BR83" s="421">
        <f t="shared" si="73"/>
        <v>0.89861111111111103</v>
      </c>
      <c r="BS83" s="409">
        <f t="shared" si="74"/>
        <v>36687</v>
      </c>
      <c r="BT83" s="429">
        <f t="shared" si="38"/>
        <v>7.93</v>
      </c>
      <c r="BU83" s="430">
        <f t="shared" si="90"/>
        <v>98.7</v>
      </c>
      <c r="BV83" s="430">
        <f t="shared" si="103"/>
        <v>378</v>
      </c>
      <c r="BW83" s="430">
        <f t="shared" si="39"/>
        <v>7890</v>
      </c>
      <c r="BX83" s="430">
        <f t="shared" si="40"/>
        <v>5128.5</v>
      </c>
      <c r="BY83" s="430">
        <f t="shared" si="91"/>
        <v>32.9</v>
      </c>
      <c r="BZ83" s="430">
        <f t="shared" si="49"/>
        <v>29.5</v>
      </c>
      <c r="CA83" s="431">
        <f t="shared" si="58"/>
        <v>3</v>
      </c>
      <c r="CB83" s="430">
        <f t="shared" si="50"/>
        <v>146</v>
      </c>
      <c r="CC83" s="432">
        <v>18399</v>
      </c>
      <c r="CD83" s="411">
        <f t="shared" si="54"/>
        <v>18399</v>
      </c>
      <c r="CE83" s="421">
        <f t="shared" si="75"/>
        <v>0.73595999999999995</v>
      </c>
      <c r="CF83" s="433">
        <f t="shared" si="55"/>
        <v>8.7396054133376815</v>
      </c>
      <c r="CG83" s="434">
        <v>7.79</v>
      </c>
      <c r="CH83" s="427">
        <v>16.100000000000001</v>
      </c>
      <c r="CI83" s="446">
        <f t="shared" si="56"/>
        <v>12.391977824881785</v>
      </c>
      <c r="CJ83" s="436">
        <v>23.4</v>
      </c>
      <c r="CK83" s="436">
        <v>3.3</v>
      </c>
      <c r="CL83" s="423">
        <v>7.68</v>
      </c>
      <c r="CM83" s="423"/>
      <c r="CN83" s="423"/>
      <c r="CO83" s="432"/>
      <c r="CP83" s="432"/>
      <c r="CQ83" s="437"/>
      <c r="CR83" s="437">
        <v>0.28999999999999998</v>
      </c>
      <c r="CS83" s="424"/>
      <c r="CT83" s="528">
        <f t="shared" si="57"/>
        <v>4.5654655144301319</v>
      </c>
      <c r="CU83" s="434">
        <v>7.49</v>
      </c>
      <c r="CV83" s="438">
        <v>8.25</v>
      </c>
      <c r="CW83" s="439">
        <v>28.6</v>
      </c>
      <c r="CX83" s="440">
        <v>88</v>
      </c>
      <c r="CY83" s="441">
        <v>9790</v>
      </c>
      <c r="CZ83" s="442">
        <v>21.5</v>
      </c>
      <c r="DA83" s="442">
        <v>0.22</v>
      </c>
      <c r="DB83" s="442">
        <v>23.8</v>
      </c>
      <c r="DC83" s="442">
        <v>2.5</v>
      </c>
      <c r="DD83" s="443">
        <v>17</v>
      </c>
      <c r="DE83" s="440"/>
      <c r="DF83" s="444">
        <v>18288</v>
      </c>
      <c r="DG83" s="445">
        <f t="shared" si="76"/>
        <v>18288</v>
      </c>
      <c r="DH83" s="421">
        <f t="shared" si="77"/>
        <v>0.73151999999999995</v>
      </c>
      <c r="DI83" s="446">
        <f t="shared" si="84"/>
        <v>8.7926509186351716</v>
      </c>
      <c r="DJ83" s="434">
        <v>7.82</v>
      </c>
      <c r="DK83" s="427">
        <v>16.2</v>
      </c>
      <c r="DL83" s="446">
        <f t="shared" si="85"/>
        <v>12.467191601049869</v>
      </c>
      <c r="DM83" s="422">
        <v>23.5</v>
      </c>
      <c r="DN83" s="422">
        <v>2.8</v>
      </c>
      <c r="DO83" s="423">
        <v>7.67</v>
      </c>
      <c r="DP83" s="423"/>
      <c r="DQ83" s="423"/>
      <c r="DR83" s="432"/>
      <c r="DS83" s="432"/>
      <c r="DT83" s="437"/>
      <c r="DU83" s="437">
        <v>0.39</v>
      </c>
      <c r="DV83" s="424"/>
      <c r="DW83" s="446">
        <f t="shared" si="86"/>
        <v>4.5931758530183728</v>
      </c>
      <c r="DX83" s="434">
        <v>8.33</v>
      </c>
      <c r="DY83" s="438">
        <v>8.27</v>
      </c>
      <c r="DZ83" s="439">
        <v>32.5</v>
      </c>
      <c r="EA83" s="440">
        <v>92</v>
      </c>
      <c r="EB83" s="441">
        <v>9780</v>
      </c>
      <c r="EC83" s="442">
        <v>24.5</v>
      </c>
      <c r="ED83" s="442">
        <v>0.25</v>
      </c>
      <c r="EE83" s="442">
        <v>22.8</v>
      </c>
      <c r="EF83" s="442">
        <v>2.7</v>
      </c>
      <c r="EG83" s="443">
        <v>20</v>
      </c>
      <c r="EH83" s="440"/>
      <c r="EI83" s="429">
        <f t="shared" si="59"/>
        <v>8.2599697440510269</v>
      </c>
      <c r="EJ83" s="429">
        <f t="shared" si="92"/>
        <v>30.544100089950117</v>
      </c>
      <c r="EK83" s="448">
        <f t="shared" si="60"/>
        <v>89.993948810205254</v>
      </c>
      <c r="EL83" s="448">
        <f t="shared" si="61"/>
        <v>9785.0151279744878</v>
      </c>
      <c r="EM83" s="429">
        <f t="shared" si="93"/>
        <v>22.995461607653937</v>
      </c>
      <c r="EN83" s="431">
        <f t="shared" si="62"/>
        <v>0.23495461607653939</v>
      </c>
      <c r="EO83" s="431">
        <f t="shared" si="88"/>
        <v>23.301512797448691</v>
      </c>
      <c r="EP83" s="431">
        <f t="shared" si="63"/>
        <v>2.5996974405102629</v>
      </c>
      <c r="EQ83" s="431">
        <f t="shared" si="64"/>
        <v>18.495461607653937</v>
      </c>
      <c r="ER83" s="448"/>
      <c r="ES83" s="449">
        <f t="shared" si="78"/>
        <v>28.784037942595472</v>
      </c>
      <c r="ET83" s="450">
        <f t="shared" si="79"/>
        <v>0.73373999999999995</v>
      </c>
      <c r="EU83" s="451">
        <f t="shared" si="104"/>
        <v>0.31517468181818176</v>
      </c>
      <c r="EV83" s="450">
        <f t="shared" si="105"/>
        <v>0.58365681818181803</v>
      </c>
      <c r="EW83" s="513">
        <f t="shared" si="94"/>
        <v>0.30104979915945473</v>
      </c>
      <c r="EX83" s="514">
        <f t="shared" si="95"/>
        <v>9.9045383923460619</v>
      </c>
      <c r="EY83" s="513">
        <f t="shared" si="96"/>
        <v>0.6905359666671721</v>
      </c>
      <c r="EZ83" s="514">
        <f t="shared" si="97"/>
        <v>68.155899910049882</v>
      </c>
      <c r="FA83" s="450">
        <f t="shared" si="44"/>
        <v>0.76192077034337236</v>
      </c>
      <c r="FB83" s="431">
        <f t="shared" si="45"/>
        <v>288.00605118979473</v>
      </c>
      <c r="FC83" s="452">
        <f t="shared" si="65"/>
        <v>0.13343418649657901</v>
      </c>
      <c r="FD83" s="431">
        <f t="shared" si="66"/>
        <v>0.40030255948973714</v>
      </c>
      <c r="FE83" s="452">
        <f t="shared" si="51"/>
        <v>0.8733187561119593</v>
      </c>
      <c r="FF83" s="430">
        <f t="shared" si="52"/>
        <v>127.50453839234606</v>
      </c>
      <c r="FG83" s="405">
        <v>38400</v>
      </c>
      <c r="FH83" s="443"/>
      <c r="FI83" s="453"/>
      <c r="FJ83" s="454"/>
      <c r="FK83" s="455">
        <f t="shared" si="106"/>
        <v>1.9625480415406003</v>
      </c>
      <c r="FL83" s="530"/>
      <c r="FM83" s="455"/>
      <c r="FN83" s="530">
        <v>3475</v>
      </c>
      <c r="FO83" s="532">
        <f t="shared" si="80"/>
        <v>0.25971599402092677</v>
      </c>
      <c r="FP83" s="449">
        <f t="shared" si="81"/>
        <v>94.720200616022026</v>
      </c>
      <c r="FQ83" s="457">
        <v>19.399999999999999</v>
      </c>
      <c r="FR83" s="458">
        <f t="shared" si="82"/>
        <v>0.52879766674843942</v>
      </c>
      <c r="FS83" s="459">
        <v>8.14</v>
      </c>
      <c r="FT83" s="529">
        <v>29.9</v>
      </c>
      <c r="FU83" s="537">
        <v>80</v>
      </c>
      <c r="FV83" s="530">
        <v>2</v>
      </c>
      <c r="FW83" s="538">
        <v>0.92</v>
      </c>
      <c r="FX83" s="530">
        <v>16</v>
      </c>
      <c r="FY83" s="452">
        <f t="shared" si="70"/>
        <v>0.89189189189189189</v>
      </c>
      <c r="FZ83" s="452">
        <f t="shared" si="67"/>
        <v>0.64615384615384608</v>
      </c>
      <c r="GA83" s="429">
        <f t="shared" si="68"/>
        <v>1.6800000000000002</v>
      </c>
      <c r="GB83" s="513">
        <f t="shared" si="111"/>
        <v>8.0000000000000071E-2</v>
      </c>
      <c r="GC83" s="514">
        <f t="shared" si="98"/>
        <v>0.65000000000000213</v>
      </c>
      <c r="GD83" s="513">
        <f t="shared" si="102"/>
        <v>0.13043478260869568</v>
      </c>
      <c r="GE83" s="527">
        <f t="shared" si="69"/>
        <v>10</v>
      </c>
      <c r="GF83" s="461">
        <f t="shared" si="107"/>
        <v>2.6821489901054871</v>
      </c>
      <c r="GG83" s="405"/>
      <c r="GH83" s="450"/>
      <c r="GI83" s="405"/>
      <c r="GJ83" s="462"/>
      <c r="GK83" s="463"/>
      <c r="GL83" s="464">
        <v>8.2100000000000009</v>
      </c>
      <c r="GM83" s="529">
        <v>26.4</v>
      </c>
      <c r="GN83" s="530">
        <v>84</v>
      </c>
      <c r="GO83" s="513">
        <f>1-GM83/FT83</f>
        <v>0.117056856187291</v>
      </c>
      <c r="GP83" s="450"/>
      <c r="GQ83" s="529"/>
      <c r="GR83" s="455">
        <f t="shared" si="108"/>
        <v>2.8129855262081938</v>
      </c>
      <c r="GS83" s="531">
        <f t="shared" si="99"/>
        <v>25</v>
      </c>
      <c r="GT83" s="531">
        <f t="shared" si="53"/>
        <v>90</v>
      </c>
      <c r="GU83" s="513">
        <f>1-GS83/GM83</f>
        <v>5.3030303030302983E-2</v>
      </c>
      <c r="GV83" s="513"/>
      <c r="GW83" s="513">
        <f>1-HC83/FT83</f>
        <v>0.16387959866220736</v>
      </c>
      <c r="GX83" s="513"/>
      <c r="GY83" s="462"/>
      <c r="GZ83" s="405">
        <v>36261</v>
      </c>
      <c r="HA83" s="438">
        <v>8.4499999999999993</v>
      </c>
      <c r="HB83" s="451"/>
      <c r="HC83" s="439">
        <v>25</v>
      </c>
      <c r="HD83" s="443">
        <v>90</v>
      </c>
      <c r="HE83" s="463"/>
      <c r="HF83" s="463"/>
      <c r="HG83" s="443"/>
      <c r="HH83" s="408">
        <v>5</v>
      </c>
      <c r="HI83" s="465">
        <v>9940</v>
      </c>
      <c r="HJ83" s="406">
        <f t="shared" si="89"/>
        <v>6659.8</v>
      </c>
      <c r="HK83" s="406"/>
      <c r="HL83" s="442"/>
      <c r="HM83" s="540">
        <v>20.8</v>
      </c>
      <c r="HN83" s="466"/>
      <c r="HO83" s="407">
        <v>0.31</v>
      </c>
      <c r="HP83" s="467"/>
      <c r="HQ83" s="518">
        <v>23.1</v>
      </c>
      <c r="HR83" s="519">
        <v>0.88</v>
      </c>
      <c r="HS83" s="520"/>
      <c r="HT83" s="521">
        <v>16</v>
      </c>
      <c r="HU83" s="522">
        <f t="shared" si="109"/>
        <v>47.42824433723117</v>
      </c>
      <c r="HV83" s="513">
        <f t="shared" si="100"/>
        <v>0.74670719351570414</v>
      </c>
      <c r="HW83" s="513">
        <f t="shared" si="46"/>
        <v>0.76190476190476186</v>
      </c>
      <c r="HX83" s="513">
        <f t="shared" si="101"/>
        <v>0.36778115501519748</v>
      </c>
      <c r="HY83" s="471"/>
    </row>
    <row r="84" spans="1:233" x14ac:dyDescent="0.15">
      <c r="A84" s="400">
        <v>43566</v>
      </c>
      <c r="B84" s="515">
        <v>30458</v>
      </c>
      <c r="C84" s="402">
        <f t="shared" si="110"/>
        <v>0.60916000000000003</v>
      </c>
      <c r="D84" s="403">
        <v>8</v>
      </c>
      <c r="E84" s="404">
        <v>53.55</v>
      </c>
      <c r="F84" s="405">
        <v>273</v>
      </c>
      <c r="G84" s="406">
        <f t="shared" si="34"/>
        <v>8315.0339999999997</v>
      </c>
      <c r="H84" s="402">
        <f t="shared" si="35"/>
        <v>0.33260136000000001</v>
      </c>
      <c r="I84" s="405">
        <v>7615</v>
      </c>
      <c r="J84" s="406">
        <f t="shared" si="36"/>
        <v>5102.05</v>
      </c>
      <c r="K84" s="407">
        <v>31.05</v>
      </c>
      <c r="L84" s="407">
        <v>20.399999999999999</v>
      </c>
      <c r="M84" s="407">
        <v>2.75</v>
      </c>
      <c r="N84" s="408">
        <v>207</v>
      </c>
      <c r="O84" s="408">
        <v>32</v>
      </c>
      <c r="P84" s="409"/>
      <c r="Q84" s="409"/>
      <c r="R84" s="409"/>
      <c r="S84" s="409"/>
      <c r="T84" s="410"/>
      <c r="U84" s="411"/>
      <c r="V84" s="409"/>
      <c r="W84" s="409"/>
      <c r="X84" s="516"/>
      <c r="Y84" s="473"/>
      <c r="Z84" s="474"/>
      <c r="AA84" s="475"/>
      <c r="AB84" s="476"/>
      <c r="AC84" s="476"/>
      <c r="AD84" s="474">
        <v>3.18</v>
      </c>
      <c r="AE84" s="477">
        <f t="shared" si="71"/>
        <v>0.44166666666666665</v>
      </c>
      <c r="AF84" s="478"/>
      <c r="AG84" s="477"/>
      <c r="AH84" s="478"/>
      <c r="AI84" s="478"/>
      <c r="AJ84" s="473"/>
      <c r="AK84" s="477"/>
      <c r="AL84" s="447"/>
      <c r="AM84" s="479"/>
      <c r="AN84" s="473"/>
      <c r="AO84" s="473"/>
      <c r="AP84" s="479"/>
      <c r="AQ84" s="447"/>
      <c r="AR84" s="473"/>
      <c r="AS84" s="473"/>
      <c r="AT84" s="473"/>
      <c r="AU84" s="447"/>
      <c r="AV84" s="480"/>
      <c r="AW84" s="479"/>
      <c r="AX84" s="479"/>
      <c r="AY84" s="480"/>
      <c r="AZ84" s="480"/>
      <c r="BA84" s="420">
        <f t="shared" si="83"/>
        <v>32772</v>
      </c>
      <c r="BB84" s="421">
        <f t="shared" si="72"/>
        <v>0.65544000000000002</v>
      </c>
      <c r="BC84" s="422"/>
      <c r="BD84" s="423">
        <v>7.93</v>
      </c>
      <c r="BE84" s="424">
        <v>48.1</v>
      </c>
      <c r="BF84" s="425">
        <v>286</v>
      </c>
      <c r="BG84" s="426">
        <v>7980</v>
      </c>
      <c r="BH84" s="420">
        <f t="shared" si="37"/>
        <v>5346.6</v>
      </c>
      <c r="BI84" s="422"/>
      <c r="BJ84" s="421"/>
      <c r="BK84" s="427">
        <v>24.36</v>
      </c>
      <c r="BL84" s="427">
        <v>19</v>
      </c>
      <c r="BM84" s="428">
        <v>4.62</v>
      </c>
      <c r="BN84" s="422">
        <v>2.5</v>
      </c>
      <c r="BO84" s="425">
        <v>113</v>
      </c>
      <c r="BP84" s="425">
        <v>32</v>
      </c>
      <c r="BQ84" s="423">
        <v>6.06</v>
      </c>
      <c r="BR84" s="421">
        <f t="shared" si="73"/>
        <v>0.84166666666666656</v>
      </c>
      <c r="BS84" s="409">
        <f t="shared" si="74"/>
        <v>32772</v>
      </c>
      <c r="BT84" s="429">
        <f t="shared" si="38"/>
        <v>7.93</v>
      </c>
      <c r="BU84" s="430">
        <f t="shared" si="90"/>
        <v>48.1</v>
      </c>
      <c r="BV84" s="430">
        <f t="shared" si="103"/>
        <v>286</v>
      </c>
      <c r="BW84" s="430">
        <f t="shared" si="39"/>
        <v>7980</v>
      </c>
      <c r="BX84" s="430">
        <f t="shared" si="40"/>
        <v>5187</v>
      </c>
      <c r="BY84" s="430">
        <f t="shared" si="91"/>
        <v>24.36</v>
      </c>
      <c r="BZ84" s="430">
        <f t="shared" si="49"/>
        <v>19</v>
      </c>
      <c r="CA84" s="431">
        <f t="shared" si="58"/>
        <v>2.5</v>
      </c>
      <c r="CB84" s="430">
        <f t="shared" si="50"/>
        <v>113</v>
      </c>
      <c r="CC84" s="432">
        <v>14295</v>
      </c>
      <c r="CD84" s="411">
        <f t="shared" si="54"/>
        <v>14295</v>
      </c>
      <c r="CE84" s="421">
        <f t="shared" si="75"/>
        <v>0.57179999999999997</v>
      </c>
      <c r="CF84" s="433">
        <f t="shared" si="55"/>
        <v>11.248688352570829</v>
      </c>
      <c r="CG84" s="434">
        <v>7.76</v>
      </c>
      <c r="CH84" s="427">
        <v>14.44</v>
      </c>
      <c r="CI84" s="446">
        <f t="shared" si="56"/>
        <v>15.949632738719833</v>
      </c>
      <c r="CJ84" s="436">
        <v>22.7</v>
      </c>
      <c r="CK84" s="436">
        <v>2.9</v>
      </c>
      <c r="CL84" s="423">
        <v>7.66</v>
      </c>
      <c r="CM84" s="423"/>
      <c r="CN84" s="423"/>
      <c r="CO84" s="432"/>
      <c r="CP84" s="432"/>
      <c r="CQ84" s="437"/>
      <c r="CR84" s="437">
        <v>0.26</v>
      </c>
      <c r="CS84" s="424"/>
      <c r="CT84" s="528">
        <f t="shared" si="57"/>
        <v>5.8761804826862534</v>
      </c>
      <c r="CU84" s="434">
        <v>7.8</v>
      </c>
      <c r="CV84" s="438">
        <v>8.09</v>
      </c>
      <c r="CW84" s="439">
        <v>27.1</v>
      </c>
      <c r="CX84" s="440"/>
      <c r="CY84" s="441">
        <v>8210</v>
      </c>
      <c r="CZ84" s="442">
        <v>19</v>
      </c>
      <c r="DA84" s="442">
        <v>0.23</v>
      </c>
      <c r="DB84" s="442">
        <v>24.54</v>
      </c>
      <c r="DC84" s="442">
        <v>2.2000000000000002</v>
      </c>
      <c r="DD84" s="443">
        <v>16</v>
      </c>
      <c r="DE84" s="440"/>
      <c r="DF84" s="444">
        <v>18477</v>
      </c>
      <c r="DG84" s="445">
        <f t="shared" si="76"/>
        <v>18477</v>
      </c>
      <c r="DH84" s="421">
        <f t="shared" si="77"/>
        <v>0.73907999999999996</v>
      </c>
      <c r="DI84" s="446">
        <f t="shared" si="84"/>
        <v>8.702711479136223</v>
      </c>
      <c r="DJ84" s="434">
        <v>7.76</v>
      </c>
      <c r="DK84" s="427">
        <v>15.44</v>
      </c>
      <c r="DL84" s="446">
        <f t="shared" si="85"/>
        <v>12.339665530118527</v>
      </c>
      <c r="DM84" s="422">
        <v>23</v>
      </c>
      <c r="DN84" s="422">
        <v>2.2000000000000002</v>
      </c>
      <c r="DO84" s="423">
        <v>7.66</v>
      </c>
      <c r="DP84" s="423"/>
      <c r="DQ84" s="423"/>
      <c r="DR84" s="432"/>
      <c r="DS84" s="432"/>
      <c r="DT84" s="437"/>
      <c r="DU84" s="437">
        <v>0.33</v>
      </c>
      <c r="DV84" s="424"/>
      <c r="DW84" s="446">
        <f t="shared" si="86"/>
        <v>4.5461925637278782</v>
      </c>
      <c r="DX84" s="434">
        <v>8.32</v>
      </c>
      <c r="DY84" s="438">
        <v>8.1999999999999993</v>
      </c>
      <c r="DZ84" s="439">
        <v>27</v>
      </c>
      <c r="EA84" s="440"/>
      <c r="EB84" s="441">
        <v>8210</v>
      </c>
      <c r="EC84" s="442">
        <v>19.600000000000001</v>
      </c>
      <c r="ED84" s="442">
        <v>0.25</v>
      </c>
      <c r="EE84" s="442">
        <v>22.92</v>
      </c>
      <c r="EF84" s="442">
        <v>2.4</v>
      </c>
      <c r="EG84" s="443">
        <v>23</v>
      </c>
      <c r="EH84" s="440"/>
      <c r="EI84" s="429">
        <f t="shared" si="59"/>
        <v>8.1520184913950935</v>
      </c>
      <c r="EJ84" s="429">
        <f t="shared" si="92"/>
        <v>27.043619553277189</v>
      </c>
      <c r="EK84" s="448"/>
      <c r="EL84" s="448">
        <f t="shared" si="61"/>
        <v>8210</v>
      </c>
      <c r="EM84" s="429">
        <f t="shared" si="93"/>
        <v>19.338282680336871</v>
      </c>
      <c r="EN84" s="431">
        <f t="shared" si="62"/>
        <v>0.24127608934456243</v>
      </c>
      <c r="EO84" s="431">
        <f t="shared" si="88"/>
        <v>23.626636763090442</v>
      </c>
      <c r="EP84" s="431">
        <f t="shared" si="63"/>
        <v>2.3127608934456245</v>
      </c>
      <c r="EQ84" s="431">
        <f t="shared" si="64"/>
        <v>19.94663127059685</v>
      </c>
      <c r="ER84" s="448"/>
      <c r="ES84" s="449">
        <f t="shared" si="78"/>
        <v>32.222629073599414</v>
      </c>
      <c r="ET84" s="450">
        <f t="shared" si="79"/>
        <v>0.65544000000000002</v>
      </c>
      <c r="EU84" s="451">
        <f t="shared" si="104"/>
        <v>0.21301799999999999</v>
      </c>
      <c r="EV84" s="450">
        <f t="shared" si="105"/>
        <v>0.39447777777777771</v>
      </c>
      <c r="EW84" s="513">
        <f t="shared" si="94"/>
        <v>0.20614603118485753</v>
      </c>
      <c r="EX84" s="514">
        <f t="shared" si="95"/>
        <v>5.0217173196631286</v>
      </c>
      <c r="EY84" s="513">
        <f t="shared" si="96"/>
        <v>0.43776258724995454</v>
      </c>
      <c r="EZ84" s="514">
        <f t="shared" si="97"/>
        <v>21.056380446722812</v>
      </c>
      <c r="FA84" s="450"/>
      <c r="FB84" s="431"/>
      <c r="FC84" s="452">
        <f t="shared" si="65"/>
        <v>7.4895642621750191E-2</v>
      </c>
      <c r="FD84" s="431">
        <f t="shared" si="66"/>
        <v>0.18723910655437548</v>
      </c>
      <c r="FE84" s="452">
        <f t="shared" si="51"/>
        <v>0.82348113919825794</v>
      </c>
      <c r="FF84" s="430">
        <f t="shared" si="52"/>
        <v>93.053368729403147</v>
      </c>
      <c r="FG84" s="405">
        <v>38400</v>
      </c>
      <c r="FH84" s="443"/>
      <c r="FI84" s="453"/>
      <c r="FJ84" s="454"/>
      <c r="FK84" s="455">
        <f t="shared" si="106"/>
        <v>2.1969974368363236</v>
      </c>
      <c r="FL84" s="530"/>
      <c r="FM84" s="455"/>
      <c r="FN84" s="530">
        <v>2363</v>
      </c>
      <c r="FO84" s="532">
        <f t="shared" si="80"/>
        <v>0.17660687593423016</v>
      </c>
      <c r="FP84" s="449">
        <f t="shared" si="81"/>
        <v>72.104235322836573</v>
      </c>
      <c r="FQ84" s="457">
        <v>19.2</v>
      </c>
      <c r="FR84" s="458">
        <f t="shared" si="82"/>
        <v>0.58586598315635297</v>
      </c>
      <c r="FS84" s="459">
        <v>8.09</v>
      </c>
      <c r="FT84" s="529">
        <v>25.5</v>
      </c>
      <c r="FU84" s="537"/>
      <c r="FV84" s="530">
        <v>2</v>
      </c>
      <c r="FW84" s="538">
        <v>1</v>
      </c>
      <c r="FX84" s="530">
        <v>16</v>
      </c>
      <c r="FY84" s="452">
        <f>1-FV84/(EG84+DD84)</f>
        <v>0.94871794871794868</v>
      </c>
      <c r="FZ84" s="452">
        <f t="shared" si="67"/>
        <v>0.56521739130434778</v>
      </c>
      <c r="GA84" s="429">
        <f t="shared" si="68"/>
        <v>1.2999999999999998</v>
      </c>
      <c r="GB84" s="513">
        <f t="shared" si="111"/>
        <v>5.555555555555558E-2</v>
      </c>
      <c r="GC84" s="514">
        <f t="shared" si="98"/>
        <v>1.5500000000000007</v>
      </c>
      <c r="GD84" s="513"/>
      <c r="GE84" s="527"/>
      <c r="GF84" s="461">
        <f t="shared" si="107"/>
        <v>3.0025631636763093</v>
      </c>
      <c r="GG84" s="405"/>
      <c r="GH84" s="450"/>
      <c r="GI84" s="405"/>
      <c r="GJ84" s="462"/>
      <c r="GK84" s="463"/>
      <c r="GL84" s="464">
        <v>8.19</v>
      </c>
      <c r="GM84" s="529">
        <v>26.1</v>
      </c>
      <c r="GN84" s="530">
        <v>109</v>
      </c>
      <c r="GO84" s="513"/>
      <c r="GP84" s="450"/>
      <c r="GQ84" s="529">
        <v>16</v>
      </c>
      <c r="GR84" s="455">
        <f t="shared" si="108"/>
        <v>3.1490296594653975</v>
      </c>
      <c r="GS84" s="531">
        <f t="shared" si="99"/>
        <v>25.6</v>
      </c>
      <c r="GT84" s="531"/>
      <c r="GU84" s="513">
        <f>1-GS84/GM84</f>
        <v>1.9157088122605415E-2</v>
      </c>
      <c r="GV84" s="513"/>
      <c r="GW84" s="513"/>
      <c r="GX84" s="513"/>
      <c r="GY84" s="462"/>
      <c r="GZ84" s="405">
        <v>32607</v>
      </c>
      <c r="HA84" s="438">
        <v>8.41</v>
      </c>
      <c r="HB84" s="451"/>
      <c r="HC84" s="439">
        <v>25.6</v>
      </c>
      <c r="HD84" s="443"/>
      <c r="HE84" s="463"/>
      <c r="HF84" s="463"/>
      <c r="HG84" s="443"/>
      <c r="HH84" s="408">
        <v>2</v>
      </c>
      <c r="HI84" s="465">
        <v>8460</v>
      </c>
      <c r="HJ84" s="406">
        <f t="shared" si="89"/>
        <v>5668.2000000000007</v>
      </c>
      <c r="HK84" s="406"/>
      <c r="HL84" s="442"/>
      <c r="HM84" s="540">
        <v>19.399999999999999</v>
      </c>
      <c r="HN84" s="466"/>
      <c r="HO84" s="407">
        <v>0.27</v>
      </c>
      <c r="HP84" s="467"/>
      <c r="HQ84" s="518">
        <v>23.76</v>
      </c>
      <c r="HR84" s="519">
        <v>0.96</v>
      </c>
      <c r="HS84" s="520"/>
      <c r="HT84" s="521">
        <v>16</v>
      </c>
      <c r="HU84" s="522">
        <f t="shared" si="109"/>
        <v>53.09410472354449</v>
      </c>
      <c r="HV84" s="513">
        <f t="shared" si="100"/>
        <v>0.46777546777546775</v>
      </c>
      <c r="HW84" s="513"/>
      <c r="HX84" s="513">
        <f t="shared" si="101"/>
        <v>0.20361247947454852</v>
      </c>
      <c r="HY84" s="471"/>
    </row>
    <row r="85" spans="1:233" x14ac:dyDescent="0.15">
      <c r="A85" s="400">
        <v>43567</v>
      </c>
      <c r="B85" s="515">
        <v>37393</v>
      </c>
      <c r="C85" s="402">
        <f t="shared" si="110"/>
        <v>0.74785999999999997</v>
      </c>
      <c r="D85" s="403">
        <v>7.92</v>
      </c>
      <c r="E85" s="404">
        <v>55.2</v>
      </c>
      <c r="F85" s="405">
        <v>281</v>
      </c>
      <c r="G85" s="406">
        <f t="shared" si="34"/>
        <v>10507.433000000001</v>
      </c>
      <c r="H85" s="402">
        <f t="shared" si="35"/>
        <v>0.42029732000000003</v>
      </c>
      <c r="I85" s="405">
        <v>9100</v>
      </c>
      <c r="J85" s="406">
        <f t="shared" si="36"/>
        <v>6097</v>
      </c>
      <c r="K85" s="407">
        <v>28.37</v>
      </c>
      <c r="L85" s="407">
        <v>21.95</v>
      </c>
      <c r="M85" s="407">
        <v>2.9</v>
      </c>
      <c r="N85" s="408">
        <v>136</v>
      </c>
      <c r="O85" s="408">
        <v>32</v>
      </c>
      <c r="P85" s="409"/>
      <c r="Q85" s="409"/>
      <c r="R85" s="409"/>
      <c r="S85" s="409"/>
      <c r="T85" s="410"/>
      <c r="U85" s="411"/>
      <c r="V85" s="409"/>
      <c r="W85" s="409"/>
      <c r="X85" s="516"/>
      <c r="Y85" s="473"/>
      <c r="Z85" s="474"/>
      <c r="AA85" s="475"/>
      <c r="AB85" s="476"/>
      <c r="AC85" s="476"/>
      <c r="AD85" s="474">
        <v>3.49</v>
      </c>
      <c r="AE85" s="477">
        <f t="shared" si="71"/>
        <v>0.48472222222222222</v>
      </c>
      <c r="AF85" s="478"/>
      <c r="AG85" s="477"/>
      <c r="AH85" s="478"/>
      <c r="AI85" s="478"/>
      <c r="AJ85" s="473"/>
      <c r="AK85" s="477"/>
      <c r="AL85" s="447"/>
      <c r="AM85" s="479"/>
      <c r="AN85" s="473"/>
      <c r="AO85" s="473"/>
      <c r="AP85" s="479"/>
      <c r="AQ85" s="447"/>
      <c r="AR85" s="473"/>
      <c r="AS85" s="473"/>
      <c r="AT85" s="473"/>
      <c r="AU85" s="447"/>
      <c r="AV85" s="480"/>
      <c r="AW85" s="479"/>
      <c r="AX85" s="479"/>
      <c r="AY85" s="480"/>
      <c r="AZ85" s="480"/>
      <c r="BA85" s="420">
        <f t="shared" si="83"/>
        <v>35547</v>
      </c>
      <c r="BB85" s="421">
        <f t="shared" si="72"/>
        <v>0.71094000000000002</v>
      </c>
      <c r="BC85" s="422"/>
      <c r="BD85" s="423">
        <v>7.95</v>
      </c>
      <c r="BE85" s="424">
        <v>71.39</v>
      </c>
      <c r="BF85" s="425">
        <v>370</v>
      </c>
      <c r="BG85" s="426">
        <v>8910</v>
      </c>
      <c r="BH85" s="420">
        <f t="shared" si="37"/>
        <v>5969.7000000000007</v>
      </c>
      <c r="BI85" s="422"/>
      <c r="BJ85" s="421"/>
      <c r="BK85" s="427">
        <v>29.71</v>
      </c>
      <c r="BL85" s="427">
        <v>20</v>
      </c>
      <c r="BM85" s="428">
        <v>6.66</v>
      </c>
      <c r="BN85" s="422">
        <v>2.7</v>
      </c>
      <c r="BO85" s="425">
        <v>128</v>
      </c>
      <c r="BP85" s="425">
        <v>32</v>
      </c>
      <c r="BQ85" s="423">
        <v>5.77</v>
      </c>
      <c r="BR85" s="421">
        <f t="shared" si="73"/>
        <v>0.80138888888888882</v>
      </c>
      <c r="BS85" s="409">
        <f t="shared" si="74"/>
        <v>35547</v>
      </c>
      <c r="BT85" s="429">
        <f t="shared" si="38"/>
        <v>7.95</v>
      </c>
      <c r="BU85" s="430">
        <f t="shared" si="90"/>
        <v>71.39</v>
      </c>
      <c r="BV85" s="430">
        <f t="shared" si="103"/>
        <v>370</v>
      </c>
      <c r="BW85" s="430">
        <f t="shared" si="39"/>
        <v>8910</v>
      </c>
      <c r="BX85" s="430">
        <f t="shared" si="40"/>
        <v>5791.5</v>
      </c>
      <c r="BY85" s="430">
        <f t="shared" si="91"/>
        <v>29.71</v>
      </c>
      <c r="BZ85" s="430">
        <f t="shared" si="49"/>
        <v>20</v>
      </c>
      <c r="CA85" s="431">
        <f t="shared" si="58"/>
        <v>2.7</v>
      </c>
      <c r="CB85" s="430">
        <f t="shared" si="50"/>
        <v>128</v>
      </c>
      <c r="CC85" s="432">
        <v>17806</v>
      </c>
      <c r="CD85" s="411">
        <f t="shared" si="54"/>
        <v>17806</v>
      </c>
      <c r="CE85" s="421">
        <f t="shared" si="75"/>
        <v>0.71223999999999998</v>
      </c>
      <c r="CF85" s="433">
        <f t="shared" si="55"/>
        <v>9.0306638211838699</v>
      </c>
      <c r="CG85" s="434">
        <v>7.77</v>
      </c>
      <c r="CH85" s="427">
        <v>15.58</v>
      </c>
      <c r="CI85" s="446">
        <f t="shared" si="56"/>
        <v>12.804672582275639</v>
      </c>
      <c r="CJ85" s="436">
        <v>23</v>
      </c>
      <c r="CK85" s="436">
        <v>3.55</v>
      </c>
      <c r="CL85" s="423">
        <v>7.65</v>
      </c>
      <c r="CM85" s="423"/>
      <c r="CN85" s="423"/>
      <c r="CO85" s="432"/>
      <c r="CP85" s="432"/>
      <c r="CQ85" s="437"/>
      <c r="CR85" s="437">
        <v>0.28999999999999998</v>
      </c>
      <c r="CS85" s="424"/>
      <c r="CT85" s="528">
        <f t="shared" si="57"/>
        <v>4.7175109513647087</v>
      </c>
      <c r="CU85" s="434">
        <v>8.0399999999999991</v>
      </c>
      <c r="CV85" s="438">
        <v>8.08</v>
      </c>
      <c r="CW85" s="439">
        <v>27.65</v>
      </c>
      <c r="CX85" s="440"/>
      <c r="CY85" s="441">
        <v>8510</v>
      </c>
      <c r="CZ85" s="442">
        <v>18.149999999999999</v>
      </c>
      <c r="DA85" s="442">
        <v>0.24</v>
      </c>
      <c r="DB85" s="442">
        <v>21.68</v>
      </c>
      <c r="DC85" s="442">
        <v>2.1</v>
      </c>
      <c r="DD85" s="443">
        <v>15</v>
      </c>
      <c r="DE85" s="440"/>
      <c r="DF85" s="444">
        <v>17741</v>
      </c>
      <c r="DG85" s="445">
        <f t="shared" si="76"/>
        <v>17741</v>
      </c>
      <c r="DH85" s="421">
        <f t="shared" si="77"/>
        <v>0.70964000000000005</v>
      </c>
      <c r="DI85" s="446">
        <f t="shared" si="84"/>
        <v>9.0637506341243448</v>
      </c>
      <c r="DJ85" s="434">
        <v>7.76</v>
      </c>
      <c r="DK85" s="427">
        <v>16.22</v>
      </c>
      <c r="DL85" s="446">
        <f t="shared" si="85"/>
        <v>12.851586720027058</v>
      </c>
      <c r="DM85" s="422">
        <v>22.6</v>
      </c>
      <c r="DN85" s="422">
        <v>3.07</v>
      </c>
      <c r="DO85" s="423">
        <v>7.66</v>
      </c>
      <c r="DP85" s="423"/>
      <c r="DQ85" s="423"/>
      <c r="DR85" s="432"/>
      <c r="DS85" s="432"/>
      <c r="DT85" s="437"/>
      <c r="DU85" s="437">
        <v>0.33</v>
      </c>
      <c r="DV85" s="424"/>
      <c r="DW85" s="446">
        <f t="shared" si="86"/>
        <v>4.7347951073783889</v>
      </c>
      <c r="DX85" s="434">
        <v>8.61</v>
      </c>
      <c r="DY85" s="438">
        <v>8.1300000000000008</v>
      </c>
      <c r="DZ85" s="439">
        <v>26.83</v>
      </c>
      <c r="EA85" s="440"/>
      <c r="EB85" s="441">
        <v>8610</v>
      </c>
      <c r="EC85" s="442">
        <v>18</v>
      </c>
      <c r="ED85" s="442">
        <v>0.25</v>
      </c>
      <c r="EE85" s="442">
        <v>21.53</v>
      </c>
      <c r="EF85" s="442">
        <v>2.2000000000000002</v>
      </c>
      <c r="EG85" s="443">
        <v>29</v>
      </c>
      <c r="EH85" s="440"/>
      <c r="EI85" s="429">
        <f t="shared" si="59"/>
        <v>8.1049542858750403</v>
      </c>
      <c r="EJ85" s="429">
        <f t="shared" si="92"/>
        <v>27.240749711649364</v>
      </c>
      <c r="EK85" s="448"/>
      <c r="EL85" s="448">
        <f t="shared" si="61"/>
        <v>8559.9085717500766</v>
      </c>
      <c r="EM85" s="429">
        <f t="shared" si="93"/>
        <v>18.075137142374881</v>
      </c>
      <c r="EN85" s="431">
        <f t="shared" si="62"/>
        <v>0.24499085717500771</v>
      </c>
      <c r="EO85" s="431">
        <f t="shared" si="88"/>
        <v>21.605137142374886</v>
      </c>
      <c r="EP85" s="431">
        <f t="shared" si="63"/>
        <v>2.1499085717500774</v>
      </c>
      <c r="EQ85" s="431">
        <f t="shared" si="64"/>
        <v>21.98720004501083</v>
      </c>
      <c r="ER85" s="448"/>
      <c r="ES85" s="449">
        <f t="shared" si="78"/>
        <v>29.707148282555494</v>
      </c>
      <c r="ET85" s="450">
        <f t="shared" si="79"/>
        <v>0.71094000000000002</v>
      </c>
      <c r="EU85" s="451">
        <f t="shared" si="104"/>
        <v>0.2989179545454545</v>
      </c>
      <c r="EV85" s="450">
        <f t="shared" si="105"/>
        <v>0.5535517676767675</v>
      </c>
      <c r="EW85" s="513">
        <f t="shared" si="94"/>
        <v>0.3916143674730771</v>
      </c>
      <c r="EX85" s="514">
        <f t="shared" si="95"/>
        <v>11.634862857625119</v>
      </c>
      <c r="EY85" s="513">
        <f t="shared" si="96"/>
        <v>0.61842345270136767</v>
      </c>
      <c r="EZ85" s="514">
        <f t="shared" si="97"/>
        <v>44.149250288350636</v>
      </c>
      <c r="FA85" s="450"/>
      <c r="FB85" s="431"/>
      <c r="FC85" s="452">
        <f t="shared" si="65"/>
        <v>0.20373756601848991</v>
      </c>
      <c r="FD85" s="431">
        <f t="shared" si="66"/>
        <v>0.55009142824992274</v>
      </c>
      <c r="FE85" s="452">
        <f t="shared" si="51"/>
        <v>0.82822499964835283</v>
      </c>
      <c r="FF85" s="430">
        <f t="shared" si="52"/>
        <v>106.01279995498916</v>
      </c>
      <c r="FG85" s="405">
        <v>38400</v>
      </c>
      <c r="FH85" s="443"/>
      <c r="FI85" s="453"/>
      <c r="FJ85" s="454"/>
      <c r="FK85" s="455">
        <f t="shared" si="106"/>
        <v>2.0254873829015105</v>
      </c>
      <c r="FL85" s="530"/>
      <c r="FM85" s="455"/>
      <c r="FN85" s="530">
        <v>3752</v>
      </c>
      <c r="FO85" s="532">
        <f t="shared" si="80"/>
        <v>0.28041853512705528</v>
      </c>
      <c r="FP85" s="449">
        <f t="shared" si="81"/>
        <v>105.55039806453428</v>
      </c>
      <c r="FQ85" s="457">
        <v>31.2</v>
      </c>
      <c r="FR85" s="458">
        <f t="shared" si="82"/>
        <v>0.87771119925732122</v>
      </c>
      <c r="FS85" s="459">
        <v>8.06</v>
      </c>
      <c r="FT85" s="529">
        <v>25.3</v>
      </c>
      <c r="FU85" s="537"/>
      <c r="FV85" s="530">
        <v>2</v>
      </c>
      <c r="FW85" s="538">
        <v>0.8</v>
      </c>
      <c r="FX85" s="530">
        <v>16</v>
      </c>
      <c r="FY85" s="452">
        <f>1-FV85/(EG85+DD85)*2</f>
        <v>0.90909090909090906</v>
      </c>
      <c r="FZ85" s="452">
        <f t="shared" si="67"/>
        <v>0.62790697674418605</v>
      </c>
      <c r="GA85" s="429">
        <f t="shared" si="68"/>
        <v>1.3500000000000003</v>
      </c>
      <c r="GB85" s="513">
        <f t="shared" si="111"/>
        <v>5.7025717480432281E-2</v>
      </c>
      <c r="GC85" s="514">
        <f t="shared" si="98"/>
        <v>1.9399999999999977</v>
      </c>
      <c r="GD85" s="513"/>
      <c r="GE85" s="527"/>
      <c r="GF85" s="461">
        <f t="shared" si="107"/>
        <v>2.7681660899653977</v>
      </c>
      <c r="GG85" s="405"/>
      <c r="GH85" s="450"/>
      <c r="GI85" s="405"/>
      <c r="GJ85" s="462"/>
      <c r="GK85" s="463"/>
      <c r="GL85" s="464">
        <v>8.16</v>
      </c>
      <c r="GM85" s="529">
        <v>25.13</v>
      </c>
      <c r="GN85" s="530">
        <v>115</v>
      </c>
      <c r="GO85" s="513">
        <f>1-GM85/FT85</f>
        <v>6.7193675889328786E-3</v>
      </c>
      <c r="GP85" s="450"/>
      <c r="GQ85" s="529">
        <v>16</v>
      </c>
      <c r="GR85" s="455">
        <f t="shared" si="108"/>
        <v>2.903198582158832</v>
      </c>
      <c r="GS85" s="531">
        <f t="shared" si="99"/>
        <v>25.33</v>
      </c>
      <c r="GT85" s="531"/>
      <c r="GU85" s="513"/>
      <c r="GV85" s="513"/>
      <c r="GW85" s="513"/>
      <c r="GX85" s="513"/>
      <c r="GY85" s="462"/>
      <c r="GZ85" s="405">
        <v>34264</v>
      </c>
      <c r="HA85" s="438">
        <v>8.34</v>
      </c>
      <c r="HB85" s="451"/>
      <c r="HC85" s="439">
        <v>25.33</v>
      </c>
      <c r="HD85" s="443"/>
      <c r="HE85" s="463"/>
      <c r="HF85" s="463"/>
      <c r="HG85" s="443"/>
      <c r="HH85" s="408">
        <v>4</v>
      </c>
      <c r="HI85" s="465">
        <v>8640</v>
      </c>
      <c r="HJ85" s="406">
        <f t="shared" si="89"/>
        <v>5788.8</v>
      </c>
      <c r="HK85" s="406"/>
      <c r="HL85" s="442"/>
      <c r="HM85" s="540">
        <v>18.100000000000001</v>
      </c>
      <c r="HN85" s="466"/>
      <c r="HO85" s="407">
        <v>0.28999999999999998</v>
      </c>
      <c r="HP85" s="467"/>
      <c r="HQ85" s="518">
        <v>21.92</v>
      </c>
      <c r="HR85" s="519">
        <v>0.8</v>
      </c>
      <c r="HS85" s="520"/>
      <c r="HT85" s="521">
        <v>16</v>
      </c>
      <c r="HU85" s="522">
        <f t="shared" si="109"/>
        <v>48.949278420119839</v>
      </c>
      <c r="HV85" s="513">
        <f t="shared" si="100"/>
        <v>0.64518840173693803</v>
      </c>
      <c r="HW85" s="513"/>
      <c r="HX85" s="513">
        <f t="shared" si="101"/>
        <v>0.3907775159878828</v>
      </c>
      <c r="HY85" s="471"/>
    </row>
    <row r="86" spans="1:233" x14ac:dyDescent="0.15">
      <c r="A86" s="400">
        <v>43568</v>
      </c>
      <c r="B86" s="515">
        <v>36720</v>
      </c>
      <c r="C86" s="402">
        <f t="shared" si="110"/>
        <v>0.73440000000000005</v>
      </c>
      <c r="D86" s="403">
        <v>7.88</v>
      </c>
      <c r="E86" s="404">
        <v>45.55</v>
      </c>
      <c r="F86" s="405">
        <v>353</v>
      </c>
      <c r="G86" s="406">
        <f t="shared" si="34"/>
        <v>12962.16</v>
      </c>
      <c r="H86" s="402">
        <f t="shared" si="35"/>
        <v>0.51848640000000001</v>
      </c>
      <c r="I86" s="405">
        <v>8915</v>
      </c>
      <c r="J86" s="406">
        <f t="shared" si="36"/>
        <v>5973.05</v>
      </c>
      <c r="K86" s="407">
        <v>27.8</v>
      </c>
      <c r="L86" s="407">
        <v>22.6</v>
      </c>
      <c r="M86" s="407">
        <v>2.5</v>
      </c>
      <c r="N86" s="408">
        <v>118</v>
      </c>
      <c r="O86" s="408">
        <v>32</v>
      </c>
      <c r="P86" s="409"/>
      <c r="Q86" s="409"/>
      <c r="R86" s="409"/>
      <c r="S86" s="409"/>
      <c r="T86" s="410"/>
      <c r="U86" s="411"/>
      <c r="V86" s="409"/>
      <c r="W86" s="409"/>
      <c r="X86" s="516"/>
      <c r="Y86" s="473"/>
      <c r="Z86" s="474"/>
      <c r="AA86" s="475"/>
      <c r="AB86" s="476"/>
      <c r="AC86" s="476"/>
      <c r="AD86" s="474">
        <v>3.5</v>
      </c>
      <c r="AE86" s="477">
        <f t="shared" si="71"/>
        <v>0.4861111111111111</v>
      </c>
      <c r="AF86" s="478"/>
      <c r="AG86" s="477"/>
      <c r="AH86" s="478"/>
      <c r="AI86" s="478"/>
      <c r="AJ86" s="473"/>
      <c r="AK86" s="477"/>
      <c r="AL86" s="447"/>
      <c r="AM86" s="479"/>
      <c r="AN86" s="473"/>
      <c r="AO86" s="473"/>
      <c r="AP86" s="479"/>
      <c r="AQ86" s="447"/>
      <c r="AR86" s="473"/>
      <c r="AS86" s="473"/>
      <c r="AT86" s="473"/>
      <c r="AU86" s="447"/>
      <c r="AV86" s="480"/>
      <c r="AW86" s="479"/>
      <c r="AX86" s="479"/>
      <c r="AY86" s="480"/>
      <c r="AZ86" s="480"/>
      <c r="BA86" s="420">
        <f t="shared" si="83"/>
        <v>35783</v>
      </c>
      <c r="BB86" s="421">
        <f t="shared" si="72"/>
        <v>0.71565999999999996</v>
      </c>
      <c r="BC86" s="422"/>
      <c r="BD86" s="423">
        <v>8.08</v>
      </c>
      <c r="BE86" s="424">
        <v>61.2</v>
      </c>
      <c r="BF86" s="425">
        <v>303</v>
      </c>
      <c r="BG86" s="426">
        <v>9160</v>
      </c>
      <c r="BH86" s="420">
        <f t="shared" si="37"/>
        <v>6137.2000000000007</v>
      </c>
      <c r="BI86" s="422"/>
      <c r="BJ86" s="421"/>
      <c r="BK86" s="427">
        <v>34.700000000000003</v>
      </c>
      <c r="BL86" s="427">
        <v>16.2</v>
      </c>
      <c r="BM86" s="428">
        <v>8.5</v>
      </c>
      <c r="BN86" s="422">
        <v>1.9</v>
      </c>
      <c r="BO86" s="425">
        <v>76</v>
      </c>
      <c r="BP86" s="425">
        <v>32</v>
      </c>
      <c r="BQ86" s="423">
        <v>6.78</v>
      </c>
      <c r="BR86" s="421">
        <f t="shared" si="73"/>
        <v>0.94166666666666665</v>
      </c>
      <c r="BS86" s="409">
        <f t="shared" si="74"/>
        <v>35783</v>
      </c>
      <c r="BT86" s="429">
        <f t="shared" si="38"/>
        <v>8.08</v>
      </c>
      <c r="BU86" s="430">
        <f t="shared" si="90"/>
        <v>61.2</v>
      </c>
      <c r="BV86" s="430">
        <f t="shared" si="103"/>
        <v>303</v>
      </c>
      <c r="BW86" s="430">
        <f t="shared" si="39"/>
        <v>9160</v>
      </c>
      <c r="BX86" s="430">
        <f t="shared" si="40"/>
        <v>5954</v>
      </c>
      <c r="BY86" s="430">
        <f t="shared" si="91"/>
        <v>34.700000000000003</v>
      </c>
      <c r="BZ86" s="430">
        <f t="shared" si="49"/>
        <v>16.2</v>
      </c>
      <c r="CA86" s="431">
        <f t="shared" si="58"/>
        <v>1.9</v>
      </c>
      <c r="CB86" s="430">
        <f t="shared" si="50"/>
        <v>76</v>
      </c>
      <c r="CC86" s="432">
        <v>17859</v>
      </c>
      <c r="CD86" s="411">
        <f t="shared" si="54"/>
        <v>17859</v>
      </c>
      <c r="CE86" s="421">
        <f t="shared" si="75"/>
        <v>0.71435999999999999</v>
      </c>
      <c r="CF86" s="433">
        <f t="shared" si="55"/>
        <v>9.0038635981857897</v>
      </c>
      <c r="CG86" s="434">
        <v>7.86</v>
      </c>
      <c r="CH86" s="427">
        <v>16.5</v>
      </c>
      <c r="CI86" s="446">
        <f t="shared" si="56"/>
        <v>12.766672266084328</v>
      </c>
      <c r="CJ86" s="436">
        <v>23.5</v>
      </c>
      <c r="CK86" s="436">
        <v>3.64</v>
      </c>
      <c r="CL86" s="423">
        <v>7.73</v>
      </c>
      <c r="CM86" s="423"/>
      <c r="CN86" s="423"/>
      <c r="CO86" s="432"/>
      <c r="CP86" s="432"/>
      <c r="CQ86" s="437"/>
      <c r="CR86" s="437">
        <v>0.3</v>
      </c>
      <c r="CS86" s="424"/>
      <c r="CT86" s="528">
        <f t="shared" si="57"/>
        <v>4.7035108348731729</v>
      </c>
      <c r="CU86" s="434">
        <v>8.06</v>
      </c>
      <c r="CV86" s="438">
        <v>8.0500000000000007</v>
      </c>
      <c r="CW86" s="439">
        <v>26.7</v>
      </c>
      <c r="CX86" s="440"/>
      <c r="CY86" s="441">
        <v>9290</v>
      </c>
      <c r="CZ86" s="442">
        <v>18.899999999999999</v>
      </c>
      <c r="DA86" s="442">
        <v>0.16</v>
      </c>
      <c r="DB86" s="442">
        <v>21.4</v>
      </c>
      <c r="DC86" s="442">
        <v>1.7</v>
      </c>
      <c r="DD86" s="443">
        <v>15</v>
      </c>
      <c r="DE86" s="440"/>
      <c r="DF86" s="444">
        <v>17924</v>
      </c>
      <c r="DG86" s="445">
        <f t="shared" si="76"/>
        <v>17924</v>
      </c>
      <c r="DH86" s="421">
        <f t="shared" si="77"/>
        <v>0.71696000000000004</v>
      </c>
      <c r="DI86" s="446">
        <f t="shared" si="84"/>
        <v>8.9712117830841329</v>
      </c>
      <c r="DJ86" s="434">
        <v>7.8</v>
      </c>
      <c r="DK86" s="427">
        <v>15.5</v>
      </c>
      <c r="DL86" s="446">
        <f t="shared" si="85"/>
        <v>12.720374916313324</v>
      </c>
      <c r="DM86" s="422">
        <v>22.9</v>
      </c>
      <c r="DN86" s="422">
        <v>2.57</v>
      </c>
      <c r="DO86" s="423">
        <v>7.65</v>
      </c>
      <c r="DP86" s="423"/>
      <c r="DQ86" s="423"/>
      <c r="DR86" s="432"/>
      <c r="DS86" s="432"/>
      <c r="DT86" s="437"/>
      <c r="DU86" s="437">
        <v>0.34</v>
      </c>
      <c r="DV86" s="424"/>
      <c r="DW86" s="446">
        <f t="shared" si="86"/>
        <v>4.6864539165364878</v>
      </c>
      <c r="DX86" s="434">
        <v>8.27</v>
      </c>
      <c r="DY86" s="438">
        <v>8.18</v>
      </c>
      <c r="DZ86" s="439">
        <v>26.6</v>
      </c>
      <c r="EA86" s="440"/>
      <c r="EB86" s="441">
        <v>9090</v>
      </c>
      <c r="EC86" s="442">
        <v>18.8</v>
      </c>
      <c r="ED86" s="442">
        <v>0.2</v>
      </c>
      <c r="EE86" s="442">
        <v>22.2</v>
      </c>
      <c r="EF86" s="442">
        <v>1.7</v>
      </c>
      <c r="EG86" s="443">
        <v>10</v>
      </c>
      <c r="EH86" s="440"/>
      <c r="EI86" s="429">
        <f t="shared" si="59"/>
        <v>8.1151180728278796</v>
      </c>
      <c r="EJ86" s="429">
        <f t="shared" si="92"/>
        <v>26.649909174747783</v>
      </c>
      <c r="EK86" s="448"/>
      <c r="EL86" s="448">
        <f t="shared" si="61"/>
        <v>9189.8183494955701</v>
      </c>
      <c r="EM86" s="429">
        <f t="shared" si="93"/>
        <v>18.849909174747786</v>
      </c>
      <c r="EN86" s="431">
        <f t="shared" si="62"/>
        <v>0.18003633010088588</v>
      </c>
      <c r="EO86" s="431">
        <f t="shared" si="88"/>
        <v>21.800726602017715</v>
      </c>
      <c r="EP86" s="431">
        <f t="shared" si="63"/>
        <v>1.7</v>
      </c>
      <c r="EQ86" s="431">
        <f t="shared" si="64"/>
        <v>12.495458737389264</v>
      </c>
      <c r="ER86" s="448"/>
      <c r="ES86" s="449">
        <f t="shared" si="78"/>
        <v>29.51122041192745</v>
      </c>
      <c r="ET86" s="450">
        <f t="shared" si="79"/>
        <v>0.71565999999999996</v>
      </c>
      <c r="EU86" s="451">
        <f t="shared" si="104"/>
        <v>0.24641474999999999</v>
      </c>
      <c r="EV86" s="450">
        <f t="shared" si="105"/>
        <v>0.45632361111111108</v>
      </c>
      <c r="EW86" s="513">
        <f t="shared" si="94"/>
        <v>0.45677495173637506</v>
      </c>
      <c r="EX86" s="514">
        <f t="shared" si="95"/>
        <v>15.850090825252217</v>
      </c>
      <c r="EY86" s="513">
        <f t="shared" si="96"/>
        <v>0.5645439677328794</v>
      </c>
      <c r="EZ86" s="514">
        <f t="shared" si="97"/>
        <v>34.550090825252219</v>
      </c>
      <c r="FA86" s="450"/>
      <c r="FB86" s="431"/>
      <c r="FC86" s="452">
        <f t="shared" si="65"/>
        <v>0.10526315789473684</v>
      </c>
      <c r="FD86" s="431">
        <f t="shared" si="66"/>
        <v>0.19999999999999996</v>
      </c>
      <c r="FE86" s="452">
        <f t="shared" si="51"/>
        <v>0.8355860692448781</v>
      </c>
      <c r="FF86" s="430">
        <f t="shared" si="52"/>
        <v>63.504541262610736</v>
      </c>
      <c r="FG86" s="405">
        <v>38400</v>
      </c>
      <c r="FH86" s="443"/>
      <c r="FI86" s="453"/>
      <c r="FJ86" s="454"/>
      <c r="FK86" s="455">
        <f t="shared" si="106"/>
        <v>2.012128664449599</v>
      </c>
      <c r="FL86" s="530"/>
      <c r="FM86" s="455"/>
      <c r="FN86" s="530">
        <v>3170</v>
      </c>
      <c r="FO86" s="532">
        <f t="shared" si="80"/>
        <v>0.23692077727952168</v>
      </c>
      <c r="FP86" s="449">
        <f t="shared" si="81"/>
        <v>88.589553698683744</v>
      </c>
      <c r="FQ86" s="457">
        <v>31.2</v>
      </c>
      <c r="FR86" s="458">
        <f t="shared" si="82"/>
        <v>0.87192242126149277</v>
      </c>
      <c r="FS86" s="459">
        <v>8.0500000000000007</v>
      </c>
      <c r="FT86" s="529">
        <v>24.8</v>
      </c>
      <c r="FU86" s="537"/>
      <c r="FV86" s="530">
        <v>1</v>
      </c>
      <c r="FW86" s="538">
        <v>0.85</v>
      </c>
      <c r="FX86" s="530">
        <v>16</v>
      </c>
      <c r="FY86" s="452">
        <f>1-FV86/(EG86+DD86)</f>
        <v>0.96</v>
      </c>
      <c r="FZ86" s="452">
        <f t="shared" si="67"/>
        <v>0.5</v>
      </c>
      <c r="GA86" s="429">
        <f t="shared" si="68"/>
        <v>0.85</v>
      </c>
      <c r="GB86" s="513">
        <f t="shared" si="111"/>
        <v>6.7669172932330879E-2</v>
      </c>
      <c r="GC86" s="514">
        <f t="shared" si="98"/>
        <v>1.8499999999999979</v>
      </c>
      <c r="GD86" s="513"/>
      <c r="GE86" s="527"/>
      <c r="GF86" s="461">
        <f t="shared" si="107"/>
        <v>2.7499091747477853</v>
      </c>
      <c r="GG86" s="405"/>
      <c r="GH86" s="450"/>
      <c r="GI86" s="405"/>
      <c r="GJ86" s="462"/>
      <c r="GK86" s="463"/>
      <c r="GL86" s="464">
        <v>8.17</v>
      </c>
      <c r="GM86" s="529">
        <v>24.7</v>
      </c>
      <c r="GN86" s="530">
        <v>114</v>
      </c>
      <c r="GO86" s="513"/>
      <c r="GP86" s="450"/>
      <c r="GQ86" s="529">
        <v>16</v>
      </c>
      <c r="GR86" s="455">
        <f t="shared" si="108"/>
        <v>2.8840510857110919</v>
      </c>
      <c r="GS86" s="531">
        <f t="shared" si="99"/>
        <v>25.1</v>
      </c>
      <c r="GT86" s="531"/>
      <c r="GU86" s="513"/>
      <c r="GV86" s="513"/>
      <c r="GW86" s="513"/>
      <c r="GX86" s="513"/>
      <c r="GY86" s="462"/>
      <c r="GZ86" s="405">
        <v>35284</v>
      </c>
      <c r="HA86" s="438">
        <v>8.33</v>
      </c>
      <c r="HB86" s="451"/>
      <c r="HC86" s="439">
        <v>25.1</v>
      </c>
      <c r="HD86" s="443"/>
      <c r="HE86" s="463"/>
      <c r="HF86" s="463"/>
      <c r="HG86" s="443"/>
      <c r="HH86" s="408">
        <v>1</v>
      </c>
      <c r="HI86" s="465">
        <v>9400</v>
      </c>
      <c r="HJ86" s="406">
        <f t="shared" si="89"/>
        <v>6298</v>
      </c>
      <c r="HK86" s="406"/>
      <c r="HL86" s="442"/>
      <c r="HM86" s="540">
        <v>19.399999999999999</v>
      </c>
      <c r="HN86" s="466"/>
      <c r="HO86" s="407">
        <v>0.16</v>
      </c>
      <c r="HP86" s="467"/>
      <c r="HQ86" s="518">
        <v>21.8</v>
      </c>
      <c r="HR86" s="519">
        <v>0.8</v>
      </c>
      <c r="HS86" s="520"/>
      <c r="HT86" s="521">
        <v>8</v>
      </c>
      <c r="HU86" s="522">
        <f t="shared" si="109"/>
        <v>48.62644272419864</v>
      </c>
      <c r="HV86" s="513">
        <f t="shared" si="100"/>
        <v>0.58986928104575165</v>
      </c>
      <c r="HW86" s="513"/>
      <c r="HX86" s="513">
        <f t="shared" si="101"/>
        <v>0.44092219020172918</v>
      </c>
      <c r="HY86" s="471"/>
    </row>
    <row r="87" spans="1:233" x14ac:dyDescent="0.15">
      <c r="A87" s="485">
        <v>43569</v>
      </c>
      <c r="B87" s="486">
        <v>37203</v>
      </c>
      <c r="C87" s="487">
        <f t="shared" si="110"/>
        <v>0.74406000000000005</v>
      </c>
      <c r="D87" s="488">
        <v>7.93</v>
      </c>
      <c r="E87" s="489">
        <v>55.56</v>
      </c>
      <c r="F87" s="490">
        <v>246</v>
      </c>
      <c r="G87" s="490">
        <f t="shared" si="34"/>
        <v>9151.9380000000001</v>
      </c>
      <c r="H87" s="487">
        <f t="shared" si="35"/>
        <v>0.36607751999999999</v>
      </c>
      <c r="I87" s="490">
        <v>8440</v>
      </c>
      <c r="J87" s="490">
        <f t="shared" si="36"/>
        <v>5654.8</v>
      </c>
      <c r="K87" s="491">
        <v>28.8</v>
      </c>
      <c r="L87" s="491">
        <v>22.7</v>
      </c>
      <c r="M87" s="491">
        <v>2.2999999999999998</v>
      </c>
      <c r="N87" s="492">
        <v>233</v>
      </c>
      <c r="O87" s="492">
        <v>32</v>
      </c>
      <c r="P87" s="409"/>
      <c r="Q87" s="409"/>
      <c r="R87" s="409"/>
      <c r="S87" s="409"/>
      <c r="T87" s="410"/>
      <c r="U87" s="411"/>
      <c r="V87" s="409"/>
      <c r="W87" s="409"/>
      <c r="X87" s="412"/>
      <c r="Y87" s="473"/>
      <c r="Z87" s="474"/>
      <c r="AA87" s="475"/>
      <c r="AB87" s="476"/>
      <c r="AC87" s="476"/>
      <c r="AD87" s="474">
        <v>3.48</v>
      </c>
      <c r="AE87" s="477">
        <f t="shared" si="71"/>
        <v>0.48333333333333334</v>
      </c>
      <c r="AF87" s="478"/>
      <c r="AG87" s="477"/>
      <c r="AH87" s="478"/>
      <c r="AI87" s="478"/>
      <c r="AJ87" s="473"/>
      <c r="AK87" s="477"/>
      <c r="AL87" s="447"/>
      <c r="AM87" s="479"/>
      <c r="AN87" s="473"/>
      <c r="AO87" s="473"/>
      <c r="AP87" s="479"/>
      <c r="AQ87" s="447"/>
      <c r="AR87" s="473"/>
      <c r="AS87" s="473"/>
      <c r="AT87" s="473"/>
      <c r="AU87" s="447"/>
      <c r="AV87" s="480"/>
      <c r="AW87" s="479"/>
      <c r="AX87" s="479"/>
      <c r="AY87" s="480"/>
      <c r="AZ87" s="480"/>
      <c r="BA87" s="420">
        <f t="shared" si="83"/>
        <v>37216</v>
      </c>
      <c r="BB87" s="421">
        <f t="shared" si="72"/>
        <v>0.74431999999999998</v>
      </c>
      <c r="BC87" s="422"/>
      <c r="BD87" s="423">
        <v>7.97</v>
      </c>
      <c r="BE87" s="424">
        <v>49.66</v>
      </c>
      <c r="BF87" s="425">
        <v>266</v>
      </c>
      <c r="BG87" s="426">
        <v>10120</v>
      </c>
      <c r="BH87" s="420">
        <f t="shared" si="37"/>
        <v>6780.4000000000005</v>
      </c>
      <c r="BI87" s="422"/>
      <c r="BJ87" s="421"/>
      <c r="BK87" s="427">
        <v>26.53</v>
      </c>
      <c r="BL87" s="427">
        <v>19.8</v>
      </c>
      <c r="BM87" s="428">
        <v>6.77</v>
      </c>
      <c r="BN87" s="422">
        <v>1.9</v>
      </c>
      <c r="BO87" s="425">
        <v>149</v>
      </c>
      <c r="BP87" s="425">
        <v>32</v>
      </c>
      <c r="BQ87" s="423">
        <v>5.49</v>
      </c>
      <c r="BR87" s="421">
        <f t="shared" si="73"/>
        <v>0.76249999999999996</v>
      </c>
      <c r="BS87" s="409">
        <f t="shared" si="74"/>
        <v>37216</v>
      </c>
      <c r="BT87" s="429">
        <f t="shared" si="38"/>
        <v>7.97</v>
      </c>
      <c r="BU87" s="430">
        <f t="shared" si="90"/>
        <v>49.66</v>
      </c>
      <c r="BV87" s="430">
        <f t="shared" si="103"/>
        <v>266</v>
      </c>
      <c r="BW87" s="430">
        <f t="shared" si="39"/>
        <v>10120</v>
      </c>
      <c r="BX87" s="430">
        <f t="shared" si="40"/>
        <v>6578</v>
      </c>
      <c r="BY87" s="430">
        <f t="shared" si="91"/>
        <v>26.53</v>
      </c>
      <c r="BZ87" s="430">
        <f t="shared" si="49"/>
        <v>19.8</v>
      </c>
      <c r="CA87" s="431">
        <f t="shared" si="58"/>
        <v>1.9</v>
      </c>
      <c r="CB87" s="430">
        <f t="shared" si="50"/>
        <v>149</v>
      </c>
      <c r="CC87" s="432">
        <v>18521</v>
      </c>
      <c r="CD87" s="411">
        <f t="shared" si="54"/>
        <v>18521</v>
      </c>
      <c r="CE87" s="421">
        <f t="shared" si="75"/>
        <v>0.74084000000000005</v>
      </c>
      <c r="CF87" s="533">
        <f t="shared" si="55"/>
        <v>8.6820366070946484</v>
      </c>
      <c r="CG87" s="434">
        <v>7.82</v>
      </c>
      <c r="CH87" s="427">
        <v>16.07</v>
      </c>
      <c r="CI87" s="534">
        <f t="shared" si="56"/>
        <v>12.310350413044652</v>
      </c>
      <c r="CJ87" s="436">
        <v>23.1</v>
      </c>
      <c r="CK87" s="436">
        <v>2.86</v>
      </c>
      <c r="CL87" s="423">
        <v>7.6</v>
      </c>
      <c r="CM87" s="423"/>
      <c r="CN87" s="423"/>
      <c r="CO87" s="432"/>
      <c r="CP87" s="432"/>
      <c r="CQ87" s="437"/>
      <c r="CR87" s="437">
        <v>0.33</v>
      </c>
      <c r="CS87" s="481"/>
      <c r="CT87" s="424">
        <f t="shared" si="57"/>
        <v>4.5353922574375041</v>
      </c>
      <c r="CU87" s="434">
        <v>8.06</v>
      </c>
      <c r="CV87" s="493">
        <v>7.97</v>
      </c>
      <c r="CW87" s="494">
        <v>27.3</v>
      </c>
      <c r="CX87" s="495"/>
      <c r="CY87" s="496">
        <v>9020</v>
      </c>
      <c r="CZ87" s="497">
        <v>18.89</v>
      </c>
      <c r="DA87" s="497">
        <v>0.23</v>
      </c>
      <c r="DB87" s="497">
        <v>22.05</v>
      </c>
      <c r="DC87" s="497">
        <v>1.8</v>
      </c>
      <c r="DD87" s="498">
        <v>12</v>
      </c>
      <c r="DE87" s="498"/>
      <c r="DF87" s="432">
        <v>18695</v>
      </c>
      <c r="DG87" s="445">
        <f t="shared" si="76"/>
        <v>18695</v>
      </c>
      <c r="DH87" s="421">
        <f t="shared" si="77"/>
        <v>0.74780000000000002</v>
      </c>
      <c r="DI87" s="432">
        <f t="shared" si="84"/>
        <v>8.6012302754747267</v>
      </c>
      <c r="DJ87" s="434">
        <v>7.76</v>
      </c>
      <c r="DK87" s="427">
        <v>15.7</v>
      </c>
      <c r="DL87" s="432">
        <f t="shared" si="85"/>
        <v>12.195774271195507</v>
      </c>
      <c r="DM87" s="541">
        <v>22.9</v>
      </c>
      <c r="DN87" s="541">
        <v>2.35</v>
      </c>
      <c r="DO87" s="542">
        <v>7.58</v>
      </c>
      <c r="DP87" s="542"/>
      <c r="DQ87" s="542"/>
      <c r="DR87" s="432"/>
      <c r="DS87" s="432"/>
      <c r="DT87" s="437"/>
      <c r="DU87" s="437">
        <v>0.32</v>
      </c>
      <c r="DV87" s="481"/>
      <c r="DW87" s="432">
        <f t="shared" si="86"/>
        <v>4.4931799946509763</v>
      </c>
      <c r="DX87" s="434">
        <v>8.23</v>
      </c>
      <c r="DY87" s="493">
        <v>8.14</v>
      </c>
      <c r="DZ87" s="494">
        <v>28.04</v>
      </c>
      <c r="EA87" s="495"/>
      <c r="EB87" s="496">
        <v>9090</v>
      </c>
      <c r="EC87" s="497">
        <v>18.03</v>
      </c>
      <c r="ED87" s="497">
        <v>0.2</v>
      </c>
      <c r="EE87" s="497">
        <v>21.09</v>
      </c>
      <c r="EF87" s="497">
        <v>1.8</v>
      </c>
      <c r="EG87" s="498">
        <v>14</v>
      </c>
      <c r="EH87" s="495"/>
      <c r="EI87" s="429">
        <f t="shared" si="59"/>
        <v>8.0553974097162531</v>
      </c>
      <c r="EJ87" s="429">
        <f t="shared" si="92"/>
        <v>27.671729901117796</v>
      </c>
      <c r="EK87" s="448"/>
      <c r="EL87" s="448">
        <f t="shared" si="61"/>
        <v>9055.1636392949276</v>
      </c>
      <c r="EM87" s="429">
        <f t="shared" si="93"/>
        <v>18.457989574376612</v>
      </c>
      <c r="EN87" s="431">
        <f t="shared" si="62"/>
        <v>0.21492986887360274</v>
      </c>
      <c r="EO87" s="431">
        <f t="shared" si="88"/>
        <v>21.567755803955286</v>
      </c>
      <c r="EP87" s="431">
        <f t="shared" si="63"/>
        <v>1.8</v>
      </c>
      <c r="EQ87" s="431">
        <f t="shared" si="64"/>
        <v>13.004675408426483</v>
      </c>
      <c r="ER87" s="448"/>
      <c r="ES87" s="496">
        <f t="shared" si="78"/>
        <v>28.374892519346517</v>
      </c>
      <c r="ET87" s="499">
        <f t="shared" si="79"/>
        <v>0.74431999999999998</v>
      </c>
      <c r="EU87" s="451">
        <f t="shared" si="104"/>
        <v>0.22498763636363639</v>
      </c>
      <c r="EV87" s="499">
        <f t="shared" si="105"/>
        <v>0.41664377104377104</v>
      </c>
      <c r="EW87" s="513">
        <f t="shared" si="94"/>
        <v>0.30425972203631324</v>
      </c>
      <c r="EX87" s="514">
        <f t="shared" si="95"/>
        <v>8.0720104256233896</v>
      </c>
      <c r="EY87" s="513">
        <f t="shared" si="96"/>
        <v>0.44277628068631092</v>
      </c>
      <c r="EZ87" s="514">
        <f t="shared" si="97"/>
        <v>21.9882700988822</v>
      </c>
      <c r="FA87" s="499"/>
      <c r="FB87" s="431"/>
      <c r="FC87" s="452">
        <f t="shared" si="65"/>
        <v>5.2631578947368363E-2</v>
      </c>
      <c r="FD87" s="431">
        <f t="shared" si="66"/>
        <v>9.9999999999999867E-2</v>
      </c>
      <c r="FE87" s="452">
        <f t="shared" si="51"/>
        <v>0.91272029927230547</v>
      </c>
      <c r="FF87" s="430">
        <f t="shared" si="52"/>
        <v>135.99532459157351</v>
      </c>
      <c r="FG87" s="490">
        <v>38400</v>
      </c>
      <c r="FH87" s="498"/>
      <c r="FI87" s="501"/>
      <c r="FJ87" s="487"/>
      <c r="FK87" s="502">
        <f t="shared" si="106"/>
        <v>1.9346517626827171</v>
      </c>
      <c r="FL87" s="490"/>
      <c r="FM87" s="502"/>
      <c r="FN87" s="490">
        <v>2668</v>
      </c>
      <c r="FO87" s="532">
        <f t="shared" si="80"/>
        <v>0.1994020926756353</v>
      </c>
      <c r="FP87" s="496">
        <f t="shared" si="81"/>
        <v>71.689595872742899</v>
      </c>
      <c r="FQ87" s="503">
        <v>24</v>
      </c>
      <c r="FR87" s="491">
        <f t="shared" si="82"/>
        <v>0.64488392089423907</v>
      </c>
      <c r="FS87" s="504">
        <v>7.98</v>
      </c>
      <c r="FT87" s="535">
        <v>24.52</v>
      </c>
      <c r="FU87" s="495"/>
      <c r="FV87" s="490">
        <v>2</v>
      </c>
      <c r="FW87" s="504">
        <v>0.75</v>
      </c>
      <c r="FX87" s="490">
        <v>8</v>
      </c>
      <c r="FY87" s="452">
        <f t="shared" ref="FY87:FY101" si="112">1-FV87/(EG87+DD87)*2</f>
        <v>0.84615384615384615</v>
      </c>
      <c r="FZ87" s="452">
        <f t="shared" si="67"/>
        <v>0.58333333333333337</v>
      </c>
      <c r="GA87" s="429">
        <f t="shared" si="68"/>
        <v>1.05</v>
      </c>
      <c r="GB87" s="499">
        <f t="shared" si="111"/>
        <v>0.12553495007132665</v>
      </c>
      <c r="GC87" s="514">
        <f t="shared" si="98"/>
        <v>3.1500000000000021</v>
      </c>
      <c r="GD87" s="499"/>
      <c r="GE87" s="448"/>
      <c r="GF87" s="506">
        <f t="shared" si="107"/>
        <v>2.6440240756663802</v>
      </c>
      <c r="GG87" s="490"/>
      <c r="GH87" s="526"/>
      <c r="GI87" s="490"/>
      <c r="GJ87" s="490"/>
      <c r="GK87" s="497"/>
      <c r="GL87" s="507">
        <v>8.1</v>
      </c>
      <c r="GM87" s="535">
        <v>23.37</v>
      </c>
      <c r="GN87" s="536">
        <v>107</v>
      </c>
      <c r="GO87" s="526">
        <f>1-GM87/FT87</f>
        <v>4.6900489396411005E-2</v>
      </c>
      <c r="GP87" s="526"/>
      <c r="GQ87" s="535">
        <v>8</v>
      </c>
      <c r="GR87" s="502">
        <f t="shared" si="108"/>
        <v>2.7730008598452276</v>
      </c>
      <c r="GS87" s="536">
        <f t="shared" si="99"/>
        <v>23.5</v>
      </c>
      <c r="GT87" s="536"/>
      <c r="GU87" s="526"/>
      <c r="GV87" s="526"/>
      <c r="GW87" s="526">
        <f>1-HC87/FT87</f>
        <v>4.1598694942903691E-2</v>
      </c>
      <c r="GX87" s="526"/>
      <c r="GY87" s="497"/>
      <c r="GZ87" s="490">
        <v>36928</v>
      </c>
      <c r="HA87" s="493">
        <v>8.3000000000000007</v>
      </c>
      <c r="HB87" s="493"/>
      <c r="HC87" s="494">
        <v>23.5</v>
      </c>
      <c r="HD87" s="498"/>
      <c r="HE87" s="498"/>
      <c r="HF87" s="498"/>
      <c r="HG87" s="498"/>
      <c r="HH87" s="492">
        <v>1</v>
      </c>
      <c r="HI87" s="508">
        <v>8750</v>
      </c>
      <c r="HJ87" s="490">
        <f t="shared" si="89"/>
        <v>5862.5</v>
      </c>
      <c r="HK87" s="490"/>
      <c r="HL87" s="497"/>
      <c r="HM87" s="543">
        <v>18.7</v>
      </c>
      <c r="HN87" s="508"/>
      <c r="HO87" s="491">
        <v>0.13</v>
      </c>
      <c r="HP87" s="509"/>
      <c r="HQ87" s="523">
        <v>22.27</v>
      </c>
      <c r="HR87" s="524">
        <v>0.75</v>
      </c>
      <c r="HS87" s="524"/>
      <c r="HT87" s="511">
        <v>8</v>
      </c>
      <c r="HU87" s="525">
        <f t="shared" si="109"/>
        <v>46.754084264832329</v>
      </c>
      <c r="HV87" s="526">
        <f t="shared" si="100"/>
        <v>0.5267821184051551</v>
      </c>
      <c r="HW87" s="526"/>
      <c r="HX87" s="526">
        <f t="shared" si="101"/>
        <v>0.29513758009800228</v>
      </c>
      <c r="HY87" s="512"/>
    </row>
    <row r="88" spans="1:233" x14ac:dyDescent="0.15">
      <c r="A88" s="400">
        <v>43570</v>
      </c>
      <c r="B88" s="515">
        <v>37108</v>
      </c>
      <c r="C88" s="402">
        <f t="shared" si="110"/>
        <v>0.74216000000000004</v>
      </c>
      <c r="D88" s="403">
        <v>7.7850000000000001</v>
      </c>
      <c r="E88" s="404">
        <v>62.534999999999997</v>
      </c>
      <c r="F88" s="405">
        <v>269</v>
      </c>
      <c r="G88" s="406">
        <f t="shared" si="34"/>
        <v>9982.0519999999997</v>
      </c>
      <c r="H88" s="402">
        <f t="shared" si="35"/>
        <v>0.39928207999999998</v>
      </c>
      <c r="I88" s="405">
        <v>10070</v>
      </c>
      <c r="J88" s="406">
        <f t="shared" si="36"/>
        <v>6746.9000000000005</v>
      </c>
      <c r="K88" s="407">
        <v>36</v>
      </c>
      <c r="L88" s="407">
        <v>25.9</v>
      </c>
      <c r="M88" s="407">
        <v>2.4</v>
      </c>
      <c r="N88" s="408">
        <v>182</v>
      </c>
      <c r="O88" s="408">
        <v>16</v>
      </c>
      <c r="P88" s="409"/>
      <c r="Q88" s="409"/>
      <c r="R88" s="409"/>
      <c r="S88" s="409"/>
      <c r="T88" s="410"/>
      <c r="U88" s="411"/>
      <c r="V88" s="409"/>
      <c r="W88" s="409"/>
      <c r="X88" s="516"/>
      <c r="Y88" s="473"/>
      <c r="Z88" s="474"/>
      <c r="AA88" s="475"/>
      <c r="AB88" s="476"/>
      <c r="AC88" s="476"/>
      <c r="AD88" s="474">
        <v>3.48</v>
      </c>
      <c r="AE88" s="477">
        <f t="shared" si="71"/>
        <v>0.48333333333333334</v>
      </c>
      <c r="AF88" s="478"/>
      <c r="AG88" s="477"/>
      <c r="AH88" s="478"/>
      <c r="AI88" s="478"/>
      <c r="AJ88" s="473"/>
      <c r="AK88" s="477"/>
      <c r="AL88" s="447"/>
      <c r="AM88" s="479"/>
      <c r="AN88" s="473"/>
      <c r="AO88" s="473"/>
      <c r="AP88" s="479"/>
      <c r="AQ88" s="447"/>
      <c r="AR88" s="473"/>
      <c r="AS88" s="473"/>
      <c r="AT88" s="473"/>
      <c r="AU88" s="447"/>
      <c r="AV88" s="480"/>
      <c r="AW88" s="479"/>
      <c r="AX88" s="479"/>
      <c r="AY88" s="480"/>
      <c r="AZ88" s="480"/>
      <c r="BA88" s="420">
        <f t="shared" si="83"/>
        <v>33176</v>
      </c>
      <c r="BB88" s="421">
        <f t="shared" si="72"/>
        <v>0.66352</v>
      </c>
      <c r="BC88" s="422"/>
      <c r="BD88" s="423">
        <v>7.83</v>
      </c>
      <c r="BE88" s="424">
        <v>56.8</v>
      </c>
      <c r="BF88" s="425">
        <v>222</v>
      </c>
      <c r="BG88" s="426">
        <v>9960</v>
      </c>
      <c r="BH88" s="420">
        <f t="shared" si="37"/>
        <v>6673.2000000000007</v>
      </c>
      <c r="BI88" s="422"/>
      <c r="BJ88" s="421"/>
      <c r="BK88" s="427">
        <v>26.9</v>
      </c>
      <c r="BL88" s="427">
        <v>20.8</v>
      </c>
      <c r="BM88" s="428">
        <v>6.66</v>
      </c>
      <c r="BN88" s="422">
        <v>2.1</v>
      </c>
      <c r="BO88" s="425">
        <v>98</v>
      </c>
      <c r="BP88" s="425">
        <v>16</v>
      </c>
      <c r="BQ88" s="423">
        <v>6.35</v>
      </c>
      <c r="BR88" s="421">
        <f t="shared" si="73"/>
        <v>0.88194444444444442</v>
      </c>
      <c r="BS88" s="409">
        <f t="shared" si="74"/>
        <v>33176</v>
      </c>
      <c r="BT88" s="429">
        <f t="shared" si="38"/>
        <v>7.83</v>
      </c>
      <c r="BU88" s="430">
        <f t="shared" si="90"/>
        <v>56.8</v>
      </c>
      <c r="BV88" s="430">
        <f t="shared" si="103"/>
        <v>222</v>
      </c>
      <c r="BW88" s="430">
        <f t="shared" si="39"/>
        <v>9960</v>
      </c>
      <c r="BX88" s="430">
        <f t="shared" si="40"/>
        <v>6474</v>
      </c>
      <c r="BY88" s="430">
        <f t="shared" si="91"/>
        <v>26.9</v>
      </c>
      <c r="BZ88" s="430">
        <f t="shared" si="49"/>
        <v>20.8</v>
      </c>
      <c r="CA88" s="431">
        <f t="shared" si="58"/>
        <v>2.1</v>
      </c>
      <c r="CB88" s="430">
        <f t="shared" si="50"/>
        <v>98</v>
      </c>
      <c r="CC88" s="432">
        <v>16440</v>
      </c>
      <c r="CD88" s="411">
        <f t="shared" si="54"/>
        <v>16440</v>
      </c>
      <c r="CE88" s="421">
        <f t="shared" si="75"/>
        <v>0.65759999999999996</v>
      </c>
      <c r="CF88" s="433">
        <f t="shared" si="55"/>
        <v>9.7810218978102199</v>
      </c>
      <c r="CG88" s="434">
        <v>7.64</v>
      </c>
      <c r="CH88" s="427">
        <v>17.399999999999999</v>
      </c>
      <c r="CI88" s="446">
        <f t="shared" si="56"/>
        <v>13.868613138686133</v>
      </c>
      <c r="CJ88" s="436">
        <v>22.8</v>
      </c>
      <c r="CK88" s="436">
        <v>2.4</v>
      </c>
      <c r="CL88" s="423">
        <v>7.45</v>
      </c>
      <c r="CM88" s="423"/>
      <c r="CN88" s="423"/>
      <c r="CO88" s="432"/>
      <c r="CP88" s="432"/>
      <c r="CQ88" s="437"/>
      <c r="CR88" s="437">
        <v>0.27</v>
      </c>
      <c r="CS88" s="424"/>
      <c r="CT88" s="528">
        <f t="shared" si="57"/>
        <v>5.10948905109489</v>
      </c>
      <c r="CU88" s="434">
        <v>8.15</v>
      </c>
      <c r="CV88" s="438">
        <v>7.92</v>
      </c>
      <c r="CW88" s="439">
        <v>29</v>
      </c>
      <c r="CX88" s="440"/>
      <c r="CY88" s="441">
        <v>9510</v>
      </c>
      <c r="CZ88" s="442">
        <v>19.899999999999999</v>
      </c>
      <c r="DA88" s="442">
        <v>0.24</v>
      </c>
      <c r="DB88" s="442">
        <v>22.3</v>
      </c>
      <c r="DC88" s="442">
        <v>1.9</v>
      </c>
      <c r="DD88" s="443">
        <v>14</v>
      </c>
      <c r="DE88" s="440"/>
      <c r="DF88" s="444">
        <v>16736</v>
      </c>
      <c r="DG88" s="445">
        <f t="shared" si="76"/>
        <v>16736</v>
      </c>
      <c r="DH88" s="421">
        <f t="shared" si="77"/>
        <v>0.66944000000000004</v>
      </c>
      <c r="DI88" s="446">
        <f t="shared" si="84"/>
        <v>9.6080305927342256</v>
      </c>
      <c r="DJ88" s="434">
        <v>7.67</v>
      </c>
      <c r="DK88" s="427">
        <v>16.8</v>
      </c>
      <c r="DL88" s="446">
        <f t="shared" si="85"/>
        <v>13.623326959847034</v>
      </c>
      <c r="DM88" s="422">
        <v>23.2</v>
      </c>
      <c r="DN88" s="422">
        <v>2.2000000000000002</v>
      </c>
      <c r="DO88" s="423">
        <v>7.47</v>
      </c>
      <c r="DP88" s="423"/>
      <c r="DQ88" s="423"/>
      <c r="DR88" s="432"/>
      <c r="DS88" s="432"/>
      <c r="DT88" s="437"/>
      <c r="DU88" s="437">
        <v>0.33</v>
      </c>
      <c r="DV88" s="424"/>
      <c r="DW88" s="446">
        <f t="shared" si="86"/>
        <v>5.0191204588910132</v>
      </c>
      <c r="DX88" s="434">
        <v>8.6999999999999993</v>
      </c>
      <c r="DY88" s="438">
        <v>8.07</v>
      </c>
      <c r="DZ88" s="439">
        <v>29</v>
      </c>
      <c r="EA88" s="440"/>
      <c r="EB88" s="441">
        <v>9340</v>
      </c>
      <c r="EC88" s="442">
        <v>19.8</v>
      </c>
      <c r="ED88" s="442">
        <v>0.2</v>
      </c>
      <c r="EE88" s="442">
        <v>22.6</v>
      </c>
      <c r="EF88" s="442">
        <v>1.9</v>
      </c>
      <c r="EG88" s="443">
        <v>21</v>
      </c>
      <c r="EH88" s="440"/>
      <c r="EI88" s="429">
        <f t="shared" si="59"/>
        <v>7.9956691584277797</v>
      </c>
      <c r="EJ88" s="429">
        <f t="shared" si="92"/>
        <v>29</v>
      </c>
      <c r="EK88" s="448"/>
      <c r="EL88" s="448">
        <f t="shared" si="61"/>
        <v>9424.2416204485162</v>
      </c>
      <c r="EM88" s="429">
        <f t="shared" si="93"/>
        <v>19.849553894381483</v>
      </c>
      <c r="EN88" s="431">
        <f t="shared" si="62"/>
        <v>0.21982155775259224</v>
      </c>
      <c r="EO88" s="431">
        <f t="shared" si="88"/>
        <v>22.451338316855562</v>
      </c>
      <c r="EP88" s="431">
        <f t="shared" si="63"/>
        <v>1.9</v>
      </c>
      <c r="EQ88" s="431">
        <f t="shared" si="64"/>
        <v>17.531227393296358</v>
      </c>
      <c r="ER88" s="448"/>
      <c r="ES88" s="449">
        <f t="shared" si="78"/>
        <v>31.830238726790451</v>
      </c>
      <c r="ET88" s="450">
        <f t="shared" si="79"/>
        <v>0.66352</v>
      </c>
      <c r="EU88" s="451">
        <f t="shared" si="104"/>
        <v>0.16738799999999998</v>
      </c>
      <c r="EV88" s="450">
        <f t="shared" si="105"/>
        <v>0.30997777777777774</v>
      </c>
      <c r="EW88" s="513">
        <f t="shared" si="94"/>
        <v>0.26209836823860655</v>
      </c>
      <c r="EX88" s="514">
        <f t="shared" si="95"/>
        <v>7.0504461056185157</v>
      </c>
      <c r="EY88" s="513">
        <f t="shared" si="96"/>
        <v>0.48943661971830987</v>
      </c>
      <c r="EZ88" s="514">
        <f t="shared" si="97"/>
        <v>27.799999999999997</v>
      </c>
      <c r="FA88" s="450"/>
      <c r="FB88" s="431"/>
      <c r="FC88" s="452">
        <f t="shared" si="65"/>
        <v>9.5238095238095344E-2</v>
      </c>
      <c r="FD88" s="431">
        <f t="shared" si="66"/>
        <v>0.20000000000000018</v>
      </c>
      <c r="FE88" s="452">
        <f t="shared" si="51"/>
        <v>0.82110992455820042</v>
      </c>
      <c r="FF88" s="430">
        <f t="shared" si="52"/>
        <v>80.468772606703638</v>
      </c>
      <c r="FG88" s="405">
        <v>38400</v>
      </c>
      <c r="FH88" s="443"/>
      <c r="FI88" s="453"/>
      <c r="FJ88" s="454"/>
      <c r="FK88" s="455">
        <f t="shared" si="106"/>
        <v>2.1702435495538945</v>
      </c>
      <c r="FL88" s="530"/>
      <c r="FM88" s="455"/>
      <c r="FN88" s="530">
        <v>1946</v>
      </c>
      <c r="FO88" s="532">
        <f t="shared" si="80"/>
        <v>0.14544095665171897</v>
      </c>
      <c r="FP88" s="449">
        <f t="shared" si="81"/>
        <v>58.656860380998317</v>
      </c>
      <c r="FQ88" s="457">
        <v>24</v>
      </c>
      <c r="FR88" s="458">
        <f t="shared" si="82"/>
        <v>0.72341451651796485</v>
      </c>
      <c r="FS88" s="459">
        <v>8.01</v>
      </c>
      <c r="FT88" s="529">
        <v>27.4</v>
      </c>
      <c r="FU88" s="537"/>
      <c r="FV88" s="530">
        <v>1</v>
      </c>
      <c r="FW88" s="538">
        <v>1.1000000000000001</v>
      </c>
      <c r="FX88" s="530">
        <v>8</v>
      </c>
      <c r="FY88" s="452">
        <f t="shared" si="112"/>
        <v>0.94285714285714284</v>
      </c>
      <c r="FZ88" s="452">
        <f t="shared" si="67"/>
        <v>0.42105263157894735</v>
      </c>
      <c r="GA88" s="429">
        <f t="shared" si="68"/>
        <v>0.79999999999999982</v>
      </c>
      <c r="GB88" s="513">
        <f t="shared" si="111"/>
        <v>5.5172413793103448E-2</v>
      </c>
      <c r="GC88" s="514">
        <f t="shared" si="98"/>
        <v>1.6000000000000014</v>
      </c>
      <c r="GD88" s="513"/>
      <c r="GE88" s="527"/>
      <c r="GF88" s="461">
        <f t="shared" si="107"/>
        <v>2.9659995177236556</v>
      </c>
      <c r="GG88" s="405"/>
      <c r="GH88" s="450"/>
      <c r="GI88" s="405"/>
      <c r="GJ88" s="462"/>
      <c r="GK88" s="463"/>
      <c r="GL88" s="464">
        <v>8.2200000000000006</v>
      </c>
      <c r="GM88" s="529">
        <v>25.6</v>
      </c>
      <c r="GN88" s="530"/>
      <c r="GO88" s="513">
        <f>1-GM88/FT88</f>
        <v>6.5693430656934226E-2</v>
      </c>
      <c r="GP88" s="450"/>
      <c r="GQ88" s="529">
        <v>8</v>
      </c>
      <c r="GR88" s="455">
        <f t="shared" si="108"/>
        <v>3.1106824210272483</v>
      </c>
      <c r="GS88" s="531">
        <f t="shared" si="99"/>
        <v>25.8</v>
      </c>
      <c r="GT88" s="531"/>
      <c r="GU88" s="513"/>
      <c r="GV88" s="513"/>
      <c r="GW88" s="513">
        <f>1-HC88/FT88</f>
        <v>5.8394160583941535E-2</v>
      </c>
      <c r="GX88" s="513"/>
      <c r="GY88" s="462"/>
      <c r="GZ88" s="405">
        <v>31638</v>
      </c>
      <c r="HA88" s="438">
        <v>8.3699999999999992</v>
      </c>
      <c r="HB88" s="451"/>
      <c r="HC88" s="439">
        <v>25.8</v>
      </c>
      <c r="HD88" s="443"/>
      <c r="HE88" s="463"/>
      <c r="HF88" s="463"/>
      <c r="HG88" s="443"/>
      <c r="HH88" s="408">
        <v>1</v>
      </c>
      <c r="HI88" s="465">
        <v>9440</v>
      </c>
      <c r="HJ88" s="406">
        <f t="shared" si="89"/>
        <v>6324.8</v>
      </c>
      <c r="HK88" s="406"/>
      <c r="HL88" s="442"/>
      <c r="HM88" s="540">
        <v>18.3</v>
      </c>
      <c r="HN88" s="466"/>
      <c r="HO88" s="407">
        <v>0.14000000000000001</v>
      </c>
      <c r="HP88" s="467"/>
      <c r="HQ88" s="518">
        <v>22.5</v>
      </c>
      <c r="HR88" s="519">
        <v>1.1000000000000001</v>
      </c>
      <c r="HS88" s="520"/>
      <c r="HT88" s="521">
        <v>8</v>
      </c>
      <c r="HU88" s="522">
        <f t="shared" si="109"/>
        <v>52.447552447552454</v>
      </c>
      <c r="HV88" s="513">
        <f t="shared" si="100"/>
        <v>0.54577464788732388</v>
      </c>
      <c r="HW88" s="513"/>
      <c r="HX88" s="513">
        <f t="shared" si="101"/>
        <v>0.31970260223048319</v>
      </c>
      <c r="HY88" s="471"/>
    </row>
    <row r="89" spans="1:233" x14ac:dyDescent="0.15">
      <c r="A89" s="400">
        <v>43571</v>
      </c>
      <c r="B89" s="515">
        <v>36348</v>
      </c>
      <c r="C89" s="402">
        <f t="shared" si="110"/>
        <v>0.72696000000000005</v>
      </c>
      <c r="D89" s="403">
        <v>8.11</v>
      </c>
      <c r="E89" s="404">
        <v>47.6</v>
      </c>
      <c r="F89" s="405">
        <v>252</v>
      </c>
      <c r="G89" s="406">
        <f t="shared" si="34"/>
        <v>9159.6959999999999</v>
      </c>
      <c r="H89" s="402">
        <f t="shared" si="35"/>
        <v>0.36638784000000002</v>
      </c>
      <c r="I89" s="405">
        <v>7125</v>
      </c>
      <c r="J89" s="406">
        <f t="shared" si="36"/>
        <v>4773.75</v>
      </c>
      <c r="K89" s="407">
        <v>26.95</v>
      </c>
      <c r="L89" s="407">
        <v>18.05</v>
      </c>
      <c r="M89" s="407">
        <v>2.1</v>
      </c>
      <c r="N89" s="408">
        <v>219</v>
      </c>
      <c r="O89" s="408">
        <v>32</v>
      </c>
      <c r="P89" s="409"/>
      <c r="Q89" s="409"/>
      <c r="R89" s="409"/>
      <c r="S89" s="409"/>
      <c r="T89" s="410"/>
      <c r="U89" s="411"/>
      <c r="V89" s="409"/>
      <c r="W89" s="409"/>
      <c r="X89" s="516"/>
      <c r="Y89" s="473"/>
      <c r="Z89" s="474"/>
      <c r="AA89" s="475"/>
      <c r="AB89" s="476"/>
      <c r="AC89" s="476"/>
      <c r="AD89" s="474">
        <v>3.47</v>
      </c>
      <c r="AE89" s="477">
        <f t="shared" si="71"/>
        <v>0.48194444444444445</v>
      </c>
      <c r="AF89" s="478"/>
      <c r="AG89" s="477"/>
      <c r="AH89" s="478"/>
      <c r="AI89" s="478"/>
      <c r="AJ89" s="473"/>
      <c r="AK89" s="477"/>
      <c r="AL89" s="447"/>
      <c r="AM89" s="479"/>
      <c r="AN89" s="473"/>
      <c r="AO89" s="473"/>
      <c r="AP89" s="479"/>
      <c r="AQ89" s="447"/>
      <c r="AR89" s="473"/>
      <c r="AS89" s="473"/>
      <c r="AT89" s="473"/>
      <c r="AU89" s="447"/>
      <c r="AV89" s="480"/>
      <c r="AW89" s="479"/>
      <c r="AX89" s="479"/>
      <c r="AY89" s="480"/>
      <c r="AZ89" s="480"/>
      <c r="BA89" s="420">
        <f t="shared" si="83"/>
        <v>37574</v>
      </c>
      <c r="BB89" s="421">
        <f t="shared" si="72"/>
        <v>0.75148000000000004</v>
      </c>
      <c r="BC89" s="422"/>
      <c r="BD89" s="423">
        <v>7.61</v>
      </c>
      <c r="BE89" s="424">
        <v>51</v>
      </c>
      <c r="BF89" s="425">
        <v>257</v>
      </c>
      <c r="BG89" s="426">
        <v>7400</v>
      </c>
      <c r="BH89" s="420">
        <f t="shared" si="37"/>
        <v>4958</v>
      </c>
      <c r="BI89" s="422"/>
      <c r="BJ89" s="421"/>
      <c r="BK89" s="427">
        <v>31.2</v>
      </c>
      <c r="BL89" s="427">
        <v>23.6</v>
      </c>
      <c r="BM89" s="428">
        <v>4.3</v>
      </c>
      <c r="BN89" s="422">
        <v>1.9</v>
      </c>
      <c r="BO89" s="425">
        <v>158</v>
      </c>
      <c r="BP89" s="425">
        <v>32</v>
      </c>
      <c r="BQ89" s="423">
        <v>7.11</v>
      </c>
      <c r="BR89" s="421">
        <f t="shared" si="73"/>
        <v>0.98750000000000004</v>
      </c>
      <c r="BS89" s="409">
        <f t="shared" si="74"/>
        <v>37574</v>
      </c>
      <c r="BT89" s="429">
        <f t="shared" si="38"/>
        <v>7.61</v>
      </c>
      <c r="BU89" s="430">
        <f t="shared" si="90"/>
        <v>51</v>
      </c>
      <c r="BV89" s="430">
        <f t="shared" si="103"/>
        <v>257</v>
      </c>
      <c r="BW89" s="430">
        <f t="shared" si="39"/>
        <v>7400</v>
      </c>
      <c r="BX89" s="430">
        <f t="shared" si="40"/>
        <v>4810</v>
      </c>
      <c r="BY89" s="430">
        <f t="shared" si="91"/>
        <v>31.2</v>
      </c>
      <c r="BZ89" s="430">
        <f t="shared" si="49"/>
        <v>23.6</v>
      </c>
      <c r="CA89" s="431">
        <f t="shared" si="58"/>
        <v>1.9</v>
      </c>
      <c r="CB89" s="430">
        <f t="shared" si="50"/>
        <v>158</v>
      </c>
      <c r="CC89" s="432">
        <v>18787</v>
      </c>
      <c r="CD89" s="411">
        <f t="shared" si="54"/>
        <v>18787</v>
      </c>
      <c r="CE89" s="421">
        <f t="shared" si="75"/>
        <v>0.75148000000000004</v>
      </c>
      <c r="CF89" s="433">
        <f t="shared" si="55"/>
        <v>8.5591100228881665</v>
      </c>
      <c r="CG89" s="434">
        <v>7.65</v>
      </c>
      <c r="CH89" s="427">
        <v>17.899999999999999</v>
      </c>
      <c r="CI89" s="446">
        <f t="shared" si="56"/>
        <v>12.136051524990686</v>
      </c>
      <c r="CJ89" s="436">
        <v>23.2</v>
      </c>
      <c r="CK89" s="436">
        <v>2.2000000000000002</v>
      </c>
      <c r="CL89" s="423">
        <v>7.57</v>
      </c>
      <c r="CM89" s="423"/>
      <c r="CN89" s="423"/>
      <c r="CO89" s="432">
        <v>2496</v>
      </c>
      <c r="CP89" s="432">
        <v>1428</v>
      </c>
      <c r="CQ89" s="437">
        <f>CP89/CO89</f>
        <v>0.57211538461538458</v>
      </c>
      <c r="CR89" s="437">
        <v>0.37</v>
      </c>
      <c r="CS89" s="424">
        <f>CR89/CO89*1000*1000</f>
        <v>148.23717948717947</v>
      </c>
      <c r="CT89" s="528">
        <f t="shared" si="57"/>
        <v>4.4711768776281477</v>
      </c>
      <c r="CU89" s="434">
        <v>7.95</v>
      </c>
      <c r="CV89" s="438">
        <v>7.91</v>
      </c>
      <c r="CW89" s="439">
        <v>28.1</v>
      </c>
      <c r="CX89" s="440"/>
      <c r="CY89" s="441">
        <v>8780</v>
      </c>
      <c r="CZ89" s="442">
        <v>20.7</v>
      </c>
      <c r="DA89" s="442">
        <v>0.22</v>
      </c>
      <c r="DB89" s="442">
        <v>20.5</v>
      </c>
      <c r="DC89" s="442">
        <v>1.8</v>
      </c>
      <c r="DD89" s="443">
        <v>15</v>
      </c>
      <c r="DE89" s="440"/>
      <c r="DF89" s="444">
        <v>18787</v>
      </c>
      <c r="DG89" s="445">
        <f t="shared" si="76"/>
        <v>18787</v>
      </c>
      <c r="DH89" s="421">
        <f t="shared" si="77"/>
        <v>0.75148000000000004</v>
      </c>
      <c r="DI89" s="446">
        <f t="shared" si="84"/>
        <v>8.5591100228881665</v>
      </c>
      <c r="DJ89" s="434">
        <v>7.63</v>
      </c>
      <c r="DK89" s="427">
        <v>18.3</v>
      </c>
      <c r="DL89" s="446">
        <f t="shared" si="85"/>
        <v>12.136051524990686</v>
      </c>
      <c r="DM89" s="422">
        <v>22.8</v>
      </c>
      <c r="DN89" s="422">
        <v>3.5</v>
      </c>
      <c r="DO89" s="423">
        <v>7.43</v>
      </c>
      <c r="DP89" s="423"/>
      <c r="DQ89" s="423"/>
      <c r="DR89" s="432">
        <v>2488</v>
      </c>
      <c r="DS89" s="432">
        <v>1494</v>
      </c>
      <c r="DT89" s="437">
        <f>DS89/DR89</f>
        <v>0.60048231511254024</v>
      </c>
      <c r="DU89" s="437">
        <v>0.43</v>
      </c>
      <c r="DV89" s="424">
        <f>DU89/DR89*1000*1000</f>
        <v>172.82958199356912</v>
      </c>
      <c r="DW89" s="446">
        <f t="shared" si="86"/>
        <v>4.4711768776281477</v>
      </c>
      <c r="DX89" s="434">
        <v>8.1300000000000008</v>
      </c>
      <c r="DY89" s="438">
        <v>8.07</v>
      </c>
      <c r="DZ89" s="439">
        <v>28.8</v>
      </c>
      <c r="EA89" s="440"/>
      <c r="EB89" s="441">
        <v>8790</v>
      </c>
      <c r="EC89" s="442">
        <v>19</v>
      </c>
      <c r="ED89" s="442">
        <v>0.3</v>
      </c>
      <c r="EE89" s="442">
        <v>20.7</v>
      </c>
      <c r="EF89" s="442">
        <v>1.8</v>
      </c>
      <c r="EG89" s="443">
        <v>16</v>
      </c>
      <c r="EH89" s="440"/>
      <c r="EI89" s="429">
        <f t="shared" si="59"/>
        <v>7.99</v>
      </c>
      <c r="EJ89" s="429">
        <f t="shared" si="92"/>
        <v>28.450000000000003</v>
      </c>
      <c r="EK89" s="448"/>
      <c r="EL89" s="448">
        <f t="shared" si="61"/>
        <v>8785</v>
      </c>
      <c r="EM89" s="429">
        <f t="shared" si="93"/>
        <v>19.849999999999998</v>
      </c>
      <c r="EN89" s="431">
        <f t="shared" si="62"/>
        <v>0.26</v>
      </c>
      <c r="EO89" s="431">
        <f t="shared" si="88"/>
        <v>20.599999999999998</v>
      </c>
      <c r="EP89" s="431">
        <f t="shared" si="63"/>
        <v>1.7999999999999998</v>
      </c>
      <c r="EQ89" s="431">
        <f t="shared" si="64"/>
        <v>15.5</v>
      </c>
      <c r="ER89" s="448"/>
      <c r="ES89" s="449">
        <f t="shared" si="78"/>
        <v>28.104540373662637</v>
      </c>
      <c r="ET89" s="450">
        <f t="shared" si="79"/>
        <v>0.75148000000000004</v>
      </c>
      <c r="EU89" s="451">
        <f t="shared" si="104"/>
        <v>0.21946631818181819</v>
      </c>
      <c r="EV89" s="450">
        <f t="shared" si="105"/>
        <v>0.40641910774410772</v>
      </c>
      <c r="EW89" s="513">
        <f t="shared" si="94"/>
        <v>0.36378205128205132</v>
      </c>
      <c r="EX89" s="514">
        <f t="shared" si="95"/>
        <v>11.350000000000001</v>
      </c>
      <c r="EY89" s="513">
        <f t="shared" si="96"/>
        <v>0.44215686274509802</v>
      </c>
      <c r="EZ89" s="514">
        <f t="shared" si="97"/>
        <v>22.549999999999997</v>
      </c>
      <c r="FA89" s="450"/>
      <c r="FB89" s="431"/>
      <c r="FC89" s="452">
        <f t="shared" si="65"/>
        <v>5.2631578947368474E-2</v>
      </c>
      <c r="FD89" s="431">
        <f t="shared" si="66"/>
        <v>0.10000000000000009</v>
      </c>
      <c r="FE89" s="452">
        <f t="shared" si="51"/>
        <v>0.90189873417721522</v>
      </c>
      <c r="FF89" s="430">
        <f t="shared" si="52"/>
        <v>142.5</v>
      </c>
      <c r="FG89" s="405">
        <v>38400</v>
      </c>
      <c r="FH89" s="443"/>
      <c r="FI89" s="453"/>
      <c r="FJ89" s="454"/>
      <c r="FK89" s="455">
        <f t="shared" si="106"/>
        <v>1.9162186618406345</v>
      </c>
      <c r="FL89" s="530"/>
      <c r="FM89" s="455"/>
      <c r="FN89" s="530">
        <v>1390</v>
      </c>
      <c r="FO89" s="532">
        <f t="shared" si="80"/>
        <v>0.10388639760837072</v>
      </c>
      <c r="FP89" s="449">
        <f t="shared" si="81"/>
        <v>36.99366583275669</v>
      </c>
      <c r="FQ89" s="457">
        <v>24</v>
      </c>
      <c r="FR89" s="458">
        <f t="shared" si="82"/>
        <v>0.6387395539468782</v>
      </c>
      <c r="FS89" s="459">
        <v>8.02</v>
      </c>
      <c r="FT89" s="529">
        <v>26.4</v>
      </c>
      <c r="FU89" s="537"/>
      <c r="FV89" s="530">
        <v>2</v>
      </c>
      <c r="FW89" s="538">
        <v>1.1000000000000001</v>
      </c>
      <c r="FX89" s="530">
        <v>16</v>
      </c>
      <c r="FY89" s="452">
        <f t="shared" si="112"/>
        <v>0.87096774193548387</v>
      </c>
      <c r="FZ89" s="452">
        <f t="shared" si="67"/>
        <v>0.38888888888888884</v>
      </c>
      <c r="GA89" s="429">
        <f t="shared" si="68"/>
        <v>0.7</v>
      </c>
      <c r="GB89" s="513">
        <f t="shared" si="111"/>
        <v>8.333333333333337E-2</v>
      </c>
      <c r="GC89" s="514">
        <f t="shared" si="98"/>
        <v>2.0500000000000043</v>
      </c>
      <c r="GD89" s="513"/>
      <c r="GE89" s="527"/>
      <c r="GF89" s="461">
        <f t="shared" si="107"/>
        <v>2.6188321711822007</v>
      </c>
      <c r="GG89" s="405"/>
      <c r="GH89" s="450"/>
      <c r="GI89" s="405"/>
      <c r="GJ89" s="462"/>
      <c r="GK89" s="463"/>
      <c r="GL89" s="464">
        <v>8.0299999999999994</v>
      </c>
      <c r="GM89" s="529">
        <v>25.3</v>
      </c>
      <c r="GN89" s="530"/>
      <c r="GO89" s="513">
        <f>1-GM89/FT89</f>
        <v>4.166666666666663E-2</v>
      </c>
      <c r="GP89" s="450"/>
      <c r="GQ89" s="529">
        <v>8</v>
      </c>
      <c r="GR89" s="455">
        <f t="shared" si="108"/>
        <v>2.746580081971576</v>
      </c>
      <c r="GS89" s="531">
        <f t="shared" si="99"/>
        <v>27.5</v>
      </c>
      <c r="GT89" s="531"/>
      <c r="GU89" s="513"/>
      <c r="GV89" s="513"/>
      <c r="GW89" s="513"/>
      <c r="GX89" s="513"/>
      <c r="GY89" s="462"/>
      <c r="GZ89" s="405">
        <v>37395</v>
      </c>
      <c r="HA89" s="438">
        <v>8.34</v>
      </c>
      <c r="HB89" s="451"/>
      <c r="HC89" s="439">
        <v>27.5</v>
      </c>
      <c r="HD89" s="443"/>
      <c r="HE89" s="463"/>
      <c r="HF89" s="463"/>
      <c r="HG89" s="443"/>
      <c r="HH89" s="408">
        <v>1</v>
      </c>
      <c r="HI89" s="465">
        <v>8990</v>
      </c>
      <c r="HJ89" s="406">
        <f t="shared" si="89"/>
        <v>6023.3</v>
      </c>
      <c r="HK89" s="406"/>
      <c r="HL89" s="442"/>
      <c r="HM89" s="540">
        <v>20.3</v>
      </c>
      <c r="HN89" s="466"/>
      <c r="HO89" s="407">
        <v>0.18</v>
      </c>
      <c r="HP89" s="467"/>
      <c r="HQ89" s="518">
        <v>20.399999999999999</v>
      </c>
      <c r="HR89" s="519">
        <v>1</v>
      </c>
      <c r="HS89" s="520"/>
      <c r="HT89" s="521">
        <v>8</v>
      </c>
      <c r="HU89" s="522">
        <f t="shared" si="109"/>
        <v>46.308617661148666</v>
      </c>
      <c r="HV89" s="513">
        <f t="shared" si="100"/>
        <v>0.46078431372549022</v>
      </c>
      <c r="HW89" s="513"/>
      <c r="HX89" s="513">
        <f t="shared" si="101"/>
        <v>0.34935897435897434</v>
      </c>
      <c r="HY89" s="471"/>
    </row>
    <row r="90" spans="1:233" x14ac:dyDescent="0.15">
      <c r="A90" s="400">
        <v>43572</v>
      </c>
      <c r="B90" s="515">
        <v>38927</v>
      </c>
      <c r="C90" s="402">
        <f t="shared" si="110"/>
        <v>0.77854000000000001</v>
      </c>
      <c r="D90" s="403">
        <v>8.07</v>
      </c>
      <c r="E90" s="404">
        <v>53.25</v>
      </c>
      <c r="F90" s="405">
        <v>289</v>
      </c>
      <c r="G90" s="406">
        <f t="shared" si="34"/>
        <v>11249.903</v>
      </c>
      <c r="H90" s="402">
        <f t="shared" si="35"/>
        <v>0.44999612</v>
      </c>
      <c r="I90" s="405">
        <v>8585</v>
      </c>
      <c r="J90" s="406">
        <f t="shared" si="36"/>
        <v>5751.9500000000007</v>
      </c>
      <c r="K90" s="407">
        <v>33.15</v>
      </c>
      <c r="L90" s="407">
        <v>22.15</v>
      </c>
      <c r="M90" s="407">
        <v>2.1</v>
      </c>
      <c r="N90" s="408">
        <v>167</v>
      </c>
      <c r="O90" s="408">
        <v>32</v>
      </c>
      <c r="P90" s="409"/>
      <c r="Q90" s="409"/>
      <c r="R90" s="409"/>
      <c r="S90" s="409"/>
      <c r="T90" s="410"/>
      <c r="U90" s="411"/>
      <c r="V90" s="409"/>
      <c r="W90" s="409"/>
      <c r="X90" s="516"/>
      <c r="Y90" s="473"/>
      <c r="Z90" s="474"/>
      <c r="AA90" s="475"/>
      <c r="AB90" s="476"/>
      <c r="AC90" s="476"/>
      <c r="AD90" s="474">
        <v>3.45</v>
      </c>
      <c r="AE90" s="477">
        <f t="shared" si="71"/>
        <v>0.47916666666666669</v>
      </c>
      <c r="AF90" s="478"/>
      <c r="AG90" s="477"/>
      <c r="AH90" s="478"/>
      <c r="AI90" s="478"/>
      <c r="AJ90" s="473"/>
      <c r="AK90" s="477"/>
      <c r="AL90" s="447"/>
      <c r="AM90" s="479"/>
      <c r="AN90" s="473"/>
      <c r="AO90" s="473"/>
      <c r="AP90" s="479"/>
      <c r="AQ90" s="447"/>
      <c r="AR90" s="473"/>
      <c r="AS90" s="473"/>
      <c r="AT90" s="473"/>
      <c r="AU90" s="447"/>
      <c r="AV90" s="480"/>
      <c r="AW90" s="479"/>
      <c r="AX90" s="479"/>
      <c r="AY90" s="480"/>
      <c r="AZ90" s="480"/>
      <c r="BA90" s="420">
        <f t="shared" si="83"/>
        <v>38445</v>
      </c>
      <c r="BB90" s="421">
        <f t="shared" si="72"/>
        <v>0.76890000000000003</v>
      </c>
      <c r="BC90" s="422"/>
      <c r="BD90" s="423">
        <v>7.86</v>
      </c>
      <c r="BE90" s="424">
        <v>46.3</v>
      </c>
      <c r="BF90" s="425">
        <v>172</v>
      </c>
      <c r="BG90" s="426">
        <v>7280</v>
      </c>
      <c r="BH90" s="420">
        <f t="shared" si="37"/>
        <v>4877.6000000000004</v>
      </c>
      <c r="BI90" s="422"/>
      <c r="BJ90" s="421"/>
      <c r="BK90" s="427">
        <v>25.4</v>
      </c>
      <c r="BL90" s="427">
        <v>20</v>
      </c>
      <c r="BM90" s="428">
        <v>5.2</v>
      </c>
      <c r="BN90" s="422">
        <v>2</v>
      </c>
      <c r="BO90" s="425">
        <v>122</v>
      </c>
      <c r="BP90" s="425">
        <v>32</v>
      </c>
      <c r="BQ90" s="423">
        <v>6.9</v>
      </c>
      <c r="BR90" s="421">
        <f t="shared" si="73"/>
        <v>0.95833333333333337</v>
      </c>
      <c r="BS90" s="409">
        <f t="shared" si="74"/>
        <v>38445</v>
      </c>
      <c r="BT90" s="429">
        <f t="shared" si="38"/>
        <v>7.86</v>
      </c>
      <c r="BU90" s="430">
        <f t="shared" si="90"/>
        <v>46.3</v>
      </c>
      <c r="BV90" s="430">
        <f t="shared" si="103"/>
        <v>172</v>
      </c>
      <c r="BW90" s="430">
        <f t="shared" si="39"/>
        <v>7280</v>
      </c>
      <c r="BX90" s="430">
        <f t="shared" si="40"/>
        <v>4732</v>
      </c>
      <c r="BY90" s="430">
        <f t="shared" si="91"/>
        <v>25.4</v>
      </c>
      <c r="BZ90" s="430">
        <f t="shared" si="49"/>
        <v>20</v>
      </c>
      <c r="CA90" s="431">
        <f t="shared" si="58"/>
        <v>2</v>
      </c>
      <c r="CB90" s="430">
        <f t="shared" si="50"/>
        <v>122</v>
      </c>
      <c r="CC90" s="432">
        <v>19045</v>
      </c>
      <c r="CD90" s="411">
        <f t="shared" si="54"/>
        <v>19045</v>
      </c>
      <c r="CE90" s="421">
        <f t="shared" si="75"/>
        <v>0.76180000000000003</v>
      </c>
      <c r="CF90" s="433">
        <f t="shared" si="55"/>
        <v>8.4431609346285121</v>
      </c>
      <c r="CG90" s="434">
        <v>7.73</v>
      </c>
      <c r="CH90" s="427">
        <v>17.100000000000001</v>
      </c>
      <c r="CI90" s="446">
        <f t="shared" si="56"/>
        <v>11.971646101338933</v>
      </c>
      <c r="CJ90" s="436">
        <v>23.9</v>
      </c>
      <c r="CK90" s="436">
        <v>3.2</v>
      </c>
      <c r="CL90" s="423">
        <v>7.57</v>
      </c>
      <c r="CM90" s="423"/>
      <c r="CN90" s="423"/>
      <c r="CO90" s="432"/>
      <c r="CP90" s="432"/>
      <c r="CQ90" s="437"/>
      <c r="CR90" s="437">
        <v>0.38</v>
      </c>
      <c r="CS90" s="424"/>
      <c r="CT90" s="528">
        <f t="shared" si="57"/>
        <v>4.4106064583880285</v>
      </c>
      <c r="CU90" s="434">
        <v>7.77</v>
      </c>
      <c r="CV90" s="438">
        <v>7.93</v>
      </c>
      <c r="CW90" s="439">
        <v>29.2</v>
      </c>
      <c r="CX90" s="440"/>
      <c r="CY90" s="441">
        <v>7450</v>
      </c>
      <c r="CZ90" s="442">
        <v>19.7</v>
      </c>
      <c r="DA90" s="442">
        <v>0.24</v>
      </c>
      <c r="DB90" s="442">
        <v>21.1</v>
      </c>
      <c r="DC90" s="442">
        <v>1.9</v>
      </c>
      <c r="DD90" s="443">
        <v>12</v>
      </c>
      <c r="DE90" s="440"/>
      <c r="DF90" s="444">
        <v>19400</v>
      </c>
      <c r="DG90" s="445">
        <f t="shared" si="76"/>
        <v>19400</v>
      </c>
      <c r="DH90" s="421">
        <f t="shared" si="77"/>
        <v>0.77600000000000002</v>
      </c>
      <c r="DI90" s="446">
        <f t="shared" si="84"/>
        <v>8.288659793814432</v>
      </c>
      <c r="DJ90" s="434">
        <v>7.72</v>
      </c>
      <c r="DK90" s="427">
        <v>17.8</v>
      </c>
      <c r="DL90" s="446">
        <f t="shared" si="85"/>
        <v>11.752577319587628</v>
      </c>
      <c r="DM90" s="422">
        <v>23.6</v>
      </c>
      <c r="DN90" s="422">
        <v>3.95</v>
      </c>
      <c r="DO90" s="423">
        <v>7.51</v>
      </c>
      <c r="DP90" s="423"/>
      <c r="DQ90" s="423"/>
      <c r="DR90" s="432"/>
      <c r="DS90" s="432"/>
      <c r="DT90" s="437"/>
      <c r="DU90" s="437">
        <v>0.38</v>
      </c>
      <c r="DV90" s="424"/>
      <c r="DW90" s="446">
        <f t="shared" si="86"/>
        <v>4.3298969072164946</v>
      </c>
      <c r="DX90" s="434">
        <v>7.95</v>
      </c>
      <c r="DY90" s="438">
        <v>8.0500000000000007</v>
      </c>
      <c r="DZ90" s="439">
        <v>28.8</v>
      </c>
      <c r="EA90" s="440"/>
      <c r="EB90" s="441">
        <v>8640</v>
      </c>
      <c r="EC90" s="442">
        <v>18</v>
      </c>
      <c r="ED90" s="442">
        <v>0.3</v>
      </c>
      <c r="EE90" s="442">
        <v>21.9</v>
      </c>
      <c r="EF90" s="442">
        <v>1.9</v>
      </c>
      <c r="EG90" s="443">
        <v>21</v>
      </c>
      <c r="EH90" s="440"/>
      <c r="EI90" s="429">
        <f t="shared" si="59"/>
        <v>7.9905540382364411</v>
      </c>
      <c r="EJ90" s="429">
        <f t="shared" si="92"/>
        <v>28.998153205878527</v>
      </c>
      <c r="EK90" s="448"/>
      <c r="EL90" s="448">
        <f t="shared" si="61"/>
        <v>8050.4942125113803</v>
      </c>
      <c r="EM90" s="429">
        <f t="shared" si="93"/>
        <v>18.842151124983744</v>
      </c>
      <c r="EN90" s="431">
        <f t="shared" si="62"/>
        <v>0.27027701911822083</v>
      </c>
      <c r="EO90" s="431">
        <f t="shared" si="88"/>
        <v>21.503693588242946</v>
      </c>
      <c r="EP90" s="431">
        <f t="shared" si="63"/>
        <v>1.9</v>
      </c>
      <c r="EQ90" s="431">
        <f t="shared" si="64"/>
        <v>16.541552867733124</v>
      </c>
      <c r="ER90" s="448"/>
      <c r="ES90" s="449">
        <f t="shared" si="78"/>
        <v>27.467811158798284</v>
      </c>
      <c r="ET90" s="450">
        <f t="shared" si="79"/>
        <v>0.76890000000000003</v>
      </c>
      <c r="EU90" s="451">
        <f t="shared" si="104"/>
        <v>0.15028499999999997</v>
      </c>
      <c r="EV90" s="450">
        <f t="shared" si="105"/>
        <v>0.27830555555555547</v>
      </c>
      <c r="EW90" s="513">
        <f t="shared" si="94"/>
        <v>0.25818302657544312</v>
      </c>
      <c r="EX90" s="514">
        <f t="shared" si="95"/>
        <v>6.5578488750162549</v>
      </c>
      <c r="EY90" s="513">
        <f t="shared" si="96"/>
        <v>0.37368999555337956</v>
      </c>
      <c r="EZ90" s="514">
        <f t="shared" si="97"/>
        <v>17.30184679412147</v>
      </c>
      <c r="FA90" s="450"/>
      <c r="FB90" s="431"/>
      <c r="FC90" s="452">
        <f t="shared" si="65"/>
        <v>5.0000000000000044E-2</v>
      </c>
      <c r="FD90" s="431">
        <f t="shared" si="66"/>
        <v>0.10000000000000009</v>
      </c>
      <c r="FE90" s="452">
        <f t="shared" si="51"/>
        <v>0.86441350108415471</v>
      </c>
      <c r="FF90" s="430">
        <f t="shared" si="52"/>
        <v>105.45844713226688</v>
      </c>
      <c r="FG90" s="405">
        <v>38400</v>
      </c>
      <c r="FH90" s="443"/>
      <c r="FI90" s="453"/>
      <c r="FJ90" s="454"/>
      <c r="FK90" s="455">
        <f t="shared" si="106"/>
        <v>1.8728053062817014</v>
      </c>
      <c r="FL90" s="530"/>
      <c r="FM90" s="455"/>
      <c r="FN90" s="530">
        <v>2502</v>
      </c>
      <c r="FO90" s="532">
        <f t="shared" si="80"/>
        <v>0.18699551569506728</v>
      </c>
      <c r="FP90" s="449">
        <f t="shared" si="81"/>
        <v>65.079984393289124</v>
      </c>
      <c r="FQ90" s="457">
        <v>24</v>
      </c>
      <c r="FR90" s="458">
        <f t="shared" si="82"/>
        <v>0.62426843542723376</v>
      </c>
      <c r="FS90" s="459">
        <v>7.98</v>
      </c>
      <c r="FT90" s="529">
        <v>26</v>
      </c>
      <c r="FU90" s="537"/>
      <c r="FV90" s="530">
        <v>2</v>
      </c>
      <c r="FW90" s="538">
        <v>1.1499999999999999</v>
      </c>
      <c r="FX90" s="530">
        <v>16</v>
      </c>
      <c r="FY90" s="452">
        <f t="shared" si="112"/>
        <v>0.87878787878787878</v>
      </c>
      <c r="FZ90" s="452">
        <f t="shared" si="67"/>
        <v>0.39473684210526316</v>
      </c>
      <c r="GA90" s="429">
        <f t="shared" si="68"/>
        <v>0.75</v>
      </c>
      <c r="GB90" s="513">
        <f t="shared" si="111"/>
        <v>9.722222222222221E-2</v>
      </c>
      <c r="GC90" s="514">
        <f t="shared" si="98"/>
        <v>3</v>
      </c>
      <c r="GD90" s="513"/>
      <c r="GE90" s="527"/>
      <c r="GF90" s="461">
        <f t="shared" si="107"/>
        <v>2.5595005852516586</v>
      </c>
      <c r="GG90" s="405"/>
      <c r="GH90" s="450"/>
      <c r="GI90" s="405"/>
      <c r="GJ90" s="462"/>
      <c r="GK90" s="463"/>
      <c r="GL90" s="464">
        <v>8.06</v>
      </c>
      <c r="GM90" s="529">
        <v>25.7</v>
      </c>
      <c r="GN90" s="530"/>
      <c r="GO90" s="513">
        <f>1-GM90/FT90</f>
        <v>1.1538461538461608E-2</v>
      </c>
      <c r="GP90" s="450"/>
      <c r="GQ90" s="529">
        <v>16</v>
      </c>
      <c r="GR90" s="455">
        <f t="shared" si="108"/>
        <v>2.6843542723371048</v>
      </c>
      <c r="GS90" s="531">
        <f t="shared" si="99"/>
        <v>26.7</v>
      </c>
      <c r="GT90" s="531"/>
      <c r="GU90" s="513"/>
      <c r="GV90" s="513"/>
      <c r="GW90" s="513"/>
      <c r="GX90" s="513"/>
      <c r="GY90" s="462"/>
      <c r="GZ90" s="405">
        <v>36679</v>
      </c>
      <c r="HA90" s="438">
        <v>8.39</v>
      </c>
      <c r="HB90" s="451"/>
      <c r="HC90" s="439">
        <v>26.7</v>
      </c>
      <c r="HD90" s="443"/>
      <c r="HE90" s="463"/>
      <c r="HF90" s="463"/>
      <c r="HG90" s="443"/>
      <c r="HH90" s="408">
        <v>3</v>
      </c>
      <c r="HI90" s="465">
        <v>7840</v>
      </c>
      <c r="HJ90" s="406">
        <f t="shared" si="89"/>
        <v>5252.8</v>
      </c>
      <c r="HK90" s="406"/>
      <c r="HL90" s="442"/>
      <c r="HM90" s="540">
        <v>19.600000000000001</v>
      </c>
      <c r="HN90" s="466"/>
      <c r="HO90" s="407">
        <v>0.27</v>
      </c>
      <c r="HP90" s="467"/>
      <c r="HQ90" s="518">
        <v>21.3</v>
      </c>
      <c r="HR90" s="519">
        <v>1.1000000000000001</v>
      </c>
      <c r="HS90" s="520"/>
      <c r="HT90" s="521">
        <v>8</v>
      </c>
      <c r="HU90" s="522">
        <f t="shared" si="109"/>
        <v>45.25946156847445</v>
      </c>
      <c r="HV90" s="513">
        <f t="shared" si="100"/>
        <v>0.42332613390928719</v>
      </c>
      <c r="HW90" s="513"/>
      <c r="HX90" s="513">
        <f t="shared" si="101"/>
        <v>0.22834645669291331</v>
      </c>
      <c r="HY90" s="471"/>
    </row>
    <row r="91" spans="1:233" x14ac:dyDescent="0.15">
      <c r="A91" s="400">
        <v>43573</v>
      </c>
      <c r="B91" s="515">
        <v>39436</v>
      </c>
      <c r="C91" s="402">
        <f t="shared" si="110"/>
        <v>0.78871999999999998</v>
      </c>
      <c r="D91" s="403">
        <v>7.92</v>
      </c>
      <c r="E91" s="404">
        <v>51.7</v>
      </c>
      <c r="F91" s="405">
        <v>231</v>
      </c>
      <c r="G91" s="406">
        <f t="shared" si="34"/>
        <v>9109.7160000000003</v>
      </c>
      <c r="H91" s="402">
        <f t="shared" si="35"/>
        <v>0.36438864000000004</v>
      </c>
      <c r="I91" s="405">
        <v>9590</v>
      </c>
      <c r="J91" s="406">
        <f t="shared" si="36"/>
        <v>6425.3</v>
      </c>
      <c r="K91" s="407">
        <v>34.799999999999997</v>
      </c>
      <c r="L91" s="407">
        <v>23.2</v>
      </c>
      <c r="M91" s="407">
        <v>2.9</v>
      </c>
      <c r="N91" s="408">
        <v>197</v>
      </c>
      <c r="O91" s="408">
        <v>32</v>
      </c>
      <c r="P91" s="409"/>
      <c r="Q91" s="409"/>
      <c r="R91" s="409"/>
      <c r="S91" s="409"/>
      <c r="T91" s="410"/>
      <c r="U91" s="411"/>
      <c r="V91" s="409"/>
      <c r="W91" s="409"/>
      <c r="X91" s="516"/>
      <c r="Y91" s="473"/>
      <c r="Z91" s="474"/>
      <c r="AA91" s="475"/>
      <c r="AB91" s="476"/>
      <c r="AC91" s="476"/>
      <c r="AD91" s="474">
        <v>3.39</v>
      </c>
      <c r="AE91" s="477">
        <f t="shared" si="71"/>
        <v>0.47083333333333333</v>
      </c>
      <c r="AF91" s="478"/>
      <c r="AG91" s="477"/>
      <c r="AH91" s="478"/>
      <c r="AI91" s="478"/>
      <c r="AJ91" s="473"/>
      <c r="AK91" s="477"/>
      <c r="AL91" s="447"/>
      <c r="AM91" s="479"/>
      <c r="AN91" s="473"/>
      <c r="AO91" s="473"/>
      <c r="AP91" s="479"/>
      <c r="AQ91" s="447"/>
      <c r="AR91" s="473"/>
      <c r="AS91" s="473"/>
      <c r="AT91" s="473"/>
      <c r="AU91" s="447"/>
      <c r="AV91" s="480"/>
      <c r="AW91" s="479"/>
      <c r="AX91" s="479"/>
      <c r="AY91" s="480"/>
      <c r="AZ91" s="480"/>
      <c r="BA91" s="420">
        <f t="shared" si="83"/>
        <v>38125</v>
      </c>
      <c r="BB91" s="421">
        <f t="shared" si="72"/>
        <v>0.76249999999999996</v>
      </c>
      <c r="BC91" s="422"/>
      <c r="BD91" s="423">
        <v>7.94</v>
      </c>
      <c r="BE91" s="424">
        <v>45.1</v>
      </c>
      <c r="BF91" s="425">
        <v>191</v>
      </c>
      <c r="BG91" s="426">
        <v>9220</v>
      </c>
      <c r="BH91" s="420">
        <f t="shared" si="37"/>
        <v>6177.4000000000005</v>
      </c>
      <c r="BI91" s="422"/>
      <c r="BJ91" s="421"/>
      <c r="BK91" s="427">
        <v>26.9</v>
      </c>
      <c r="BL91" s="427">
        <v>19</v>
      </c>
      <c r="BM91" s="428">
        <v>6.5</v>
      </c>
      <c r="BN91" s="422">
        <v>2.2999999999999998</v>
      </c>
      <c r="BO91" s="425">
        <v>101</v>
      </c>
      <c r="BP91" s="425">
        <v>32</v>
      </c>
      <c r="BQ91" s="423">
        <v>7.13</v>
      </c>
      <c r="BR91" s="421">
        <f t="shared" si="73"/>
        <v>0.9902777777777777</v>
      </c>
      <c r="BS91" s="409">
        <f t="shared" si="74"/>
        <v>38125</v>
      </c>
      <c r="BT91" s="429">
        <f t="shared" si="38"/>
        <v>7.94</v>
      </c>
      <c r="BU91" s="430">
        <f t="shared" si="90"/>
        <v>45.1</v>
      </c>
      <c r="BV91" s="430">
        <f t="shared" si="103"/>
        <v>191</v>
      </c>
      <c r="BW91" s="430">
        <f t="shared" si="39"/>
        <v>9220</v>
      </c>
      <c r="BX91" s="430">
        <f t="shared" si="40"/>
        <v>5993</v>
      </c>
      <c r="BY91" s="430">
        <f t="shared" si="91"/>
        <v>26.9</v>
      </c>
      <c r="BZ91" s="430">
        <f t="shared" si="49"/>
        <v>19</v>
      </c>
      <c r="CA91" s="431">
        <f t="shared" si="58"/>
        <v>2.2999999999999998</v>
      </c>
      <c r="CB91" s="430">
        <f t="shared" si="50"/>
        <v>101</v>
      </c>
      <c r="CC91" s="432">
        <v>19025</v>
      </c>
      <c r="CD91" s="411">
        <f t="shared" si="54"/>
        <v>19025</v>
      </c>
      <c r="CE91" s="421">
        <f t="shared" si="75"/>
        <v>0.76100000000000001</v>
      </c>
      <c r="CF91" s="433">
        <f t="shared" si="55"/>
        <v>8.4520367936925105</v>
      </c>
      <c r="CG91" s="434">
        <v>7.73</v>
      </c>
      <c r="CH91" s="427">
        <v>17.899999999999999</v>
      </c>
      <c r="CI91" s="446">
        <f t="shared" si="56"/>
        <v>11.984231274638635</v>
      </c>
      <c r="CJ91" s="436">
        <v>24.5</v>
      </c>
      <c r="CK91" s="436">
        <v>2.4</v>
      </c>
      <c r="CL91" s="423">
        <v>7.71</v>
      </c>
      <c r="CM91" s="423"/>
      <c r="CN91" s="423"/>
      <c r="CO91" s="432"/>
      <c r="CP91" s="432"/>
      <c r="CQ91" s="437"/>
      <c r="CR91" s="437">
        <v>0.45</v>
      </c>
      <c r="CS91" s="424"/>
      <c r="CT91" s="528">
        <f t="shared" si="57"/>
        <v>4.4152431011826545</v>
      </c>
      <c r="CU91" s="434">
        <v>7.58</v>
      </c>
      <c r="CV91" s="438">
        <v>8.1300000000000008</v>
      </c>
      <c r="CW91" s="439">
        <v>29.2</v>
      </c>
      <c r="CX91" s="440"/>
      <c r="CY91" s="441">
        <v>8600</v>
      </c>
      <c r="CZ91" s="442">
        <v>19.100000000000001</v>
      </c>
      <c r="DA91" s="442">
        <v>0.25</v>
      </c>
      <c r="DB91" s="442">
        <v>22.3</v>
      </c>
      <c r="DC91" s="442">
        <v>1.9</v>
      </c>
      <c r="DD91" s="443">
        <v>13</v>
      </c>
      <c r="DE91" s="440"/>
      <c r="DF91" s="444">
        <v>19100</v>
      </c>
      <c r="DG91" s="445">
        <f t="shared" si="76"/>
        <v>19100</v>
      </c>
      <c r="DH91" s="421">
        <f t="shared" si="77"/>
        <v>0.76400000000000001</v>
      </c>
      <c r="DI91" s="446">
        <f t="shared" si="84"/>
        <v>8.4188481675392666</v>
      </c>
      <c r="DJ91" s="434">
        <v>7.76</v>
      </c>
      <c r="DK91" s="427">
        <v>17.399999999999999</v>
      </c>
      <c r="DL91" s="446">
        <f t="shared" si="85"/>
        <v>11.937172774869111</v>
      </c>
      <c r="DM91" s="422">
        <v>25.6</v>
      </c>
      <c r="DN91" s="422">
        <v>2.8</v>
      </c>
      <c r="DO91" s="423">
        <v>7.7</v>
      </c>
      <c r="DP91" s="423"/>
      <c r="DQ91" s="423"/>
      <c r="DR91" s="432"/>
      <c r="DS91" s="432"/>
      <c r="DT91" s="437"/>
      <c r="DU91" s="437">
        <v>0.49</v>
      </c>
      <c r="DV91" s="424"/>
      <c r="DW91" s="446">
        <f t="shared" si="86"/>
        <v>4.3979057591623034</v>
      </c>
      <c r="DX91" s="434">
        <v>7.87</v>
      </c>
      <c r="DY91" s="438">
        <v>8.1300000000000008</v>
      </c>
      <c r="DZ91" s="439">
        <v>28.8</v>
      </c>
      <c r="EA91" s="440"/>
      <c r="EB91" s="441">
        <v>8630</v>
      </c>
      <c r="EC91" s="442">
        <v>18.600000000000001</v>
      </c>
      <c r="ED91" s="442">
        <v>0.2</v>
      </c>
      <c r="EE91" s="442">
        <v>22.2</v>
      </c>
      <c r="EF91" s="442">
        <v>1.9</v>
      </c>
      <c r="EG91" s="443">
        <v>15</v>
      </c>
      <c r="EH91" s="440"/>
      <c r="EI91" s="429">
        <f t="shared" si="59"/>
        <v>8.1300000000000008</v>
      </c>
      <c r="EJ91" s="429">
        <f t="shared" si="92"/>
        <v>28.999606557377049</v>
      </c>
      <c r="EK91" s="448"/>
      <c r="EL91" s="448">
        <f t="shared" si="61"/>
        <v>8615.0295081967215</v>
      </c>
      <c r="EM91" s="429">
        <f t="shared" si="93"/>
        <v>18.849508196721313</v>
      </c>
      <c r="EN91" s="431">
        <f t="shared" si="62"/>
        <v>0.22495081967213115</v>
      </c>
      <c r="EO91" s="431">
        <f t="shared" si="88"/>
        <v>22.249901639344262</v>
      </c>
      <c r="EP91" s="431">
        <f t="shared" si="63"/>
        <v>1.9</v>
      </c>
      <c r="EQ91" s="431">
        <f t="shared" si="64"/>
        <v>14.001967213114755</v>
      </c>
      <c r="ER91" s="448"/>
      <c r="ES91" s="449">
        <f t="shared" si="78"/>
        <v>27.698360655737709</v>
      </c>
      <c r="ET91" s="450">
        <f t="shared" si="79"/>
        <v>0.76249999999999996</v>
      </c>
      <c r="EU91" s="451">
        <f t="shared" si="104"/>
        <v>0.16549715909090906</v>
      </c>
      <c r="EV91" s="450">
        <f t="shared" si="105"/>
        <v>0.30647622053872048</v>
      </c>
      <c r="EW91" s="513">
        <f t="shared" si="94"/>
        <v>0.29927478822597342</v>
      </c>
      <c r="EX91" s="514">
        <f t="shared" si="95"/>
        <v>8.0504918032786854</v>
      </c>
      <c r="EY91" s="513">
        <f t="shared" si="96"/>
        <v>0.35699320271891244</v>
      </c>
      <c r="EZ91" s="514">
        <f t="shared" si="97"/>
        <v>16.100393442622952</v>
      </c>
      <c r="FA91" s="450"/>
      <c r="FB91" s="431"/>
      <c r="FC91" s="452">
        <f t="shared" si="65"/>
        <v>0.17391304347826086</v>
      </c>
      <c r="FD91" s="431">
        <f t="shared" si="66"/>
        <v>0.39999999999999991</v>
      </c>
      <c r="FE91" s="452">
        <f t="shared" si="51"/>
        <v>0.86136666125628958</v>
      </c>
      <c r="FF91" s="430">
        <f t="shared" si="52"/>
        <v>86.998032786885247</v>
      </c>
      <c r="FG91" s="405">
        <v>38400</v>
      </c>
      <c r="FH91" s="443"/>
      <c r="FI91" s="453"/>
      <c r="FJ91" s="454"/>
      <c r="FK91" s="455">
        <f t="shared" si="106"/>
        <v>1.8885245901639345</v>
      </c>
      <c r="FL91" s="530"/>
      <c r="FM91" s="455"/>
      <c r="FN91" s="530">
        <v>2641</v>
      </c>
      <c r="FO91" s="532">
        <f t="shared" si="80"/>
        <v>0.19738415545590435</v>
      </c>
      <c r="FP91" s="449">
        <f t="shared" si="81"/>
        <v>69.272131147540975</v>
      </c>
      <c r="FQ91" s="457">
        <v>24</v>
      </c>
      <c r="FR91" s="458">
        <f t="shared" si="82"/>
        <v>0.62950819672131153</v>
      </c>
      <c r="FS91" s="459">
        <v>8.06</v>
      </c>
      <c r="FT91" s="529">
        <v>27.1</v>
      </c>
      <c r="FU91" s="537"/>
      <c r="FV91" s="530">
        <v>2</v>
      </c>
      <c r="FW91" s="538">
        <v>1.05</v>
      </c>
      <c r="FX91" s="530">
        <v>16</v>
      </c>
      <c r="FY91" s="452">
        <f t="shared" si="112"/>
        <v>0.85714285714285721</v>
      </c>
      <c r="FZ91" s="452">
        <f t="shared" si="67"/>
        <v>0.44736842105263153</v>
      </c>
      <c r="GA91" s="429">
        <f t="shared" si="68"/>
        <v>0.84999999999999987</v>
      </c>
      <c r="GB91" s="513">
        <f t="shared" si="111"/>
        <v>5.902777777777779E-2</v>
      </c>
      <c r="GC91" s="514">
        <f t="shared" si="98"/>
        <v>1.8999999999999986</v>
      </c>
      <c r="GD91" s="513"/>
      <c r="GE91" s="527"/>
      <c r="GF91" s="461">
        <f t="shared" si="107"/>
        <v>2.580983606557377</v>
      </c>
      <c r="GG91" s="405"/>
      <c r="GH91" s="450"/>
      <c r="GI91" s="405"/>
      <c r="GJ91" s="462"/>
      <c r="GK91" s="463"/>
      <c r="GL91" s="464">
        <v>8.19</v>
      </c>
      <c r="GM91" s="529">
        <v>26.9</v>
      </c>
      <c r="GN91" s="530"/>
      <c r="GO91" s="513">
        <f>1-GM91/FT91</f>
        <v>7.3800738007381295E-3</v>
      </c>
      <c r="GP91" s="450"/>
      <c r="GQ91" s="529">
        <v>16</v>
      </c>
      <c r="GR91" s="455">
        <f t="shared" si="108"/>
        <v>2.7068852459016393</v>
      </c>
      <c r="GS91" s="531">
        <f t="shared" si="99"/>
        <v>27.3</v>
      </c>
      <c r="GT91" s="531"/>
      <c r="GU91" s="513"/>
      <c r="GV91" s="513"/>
      <c r="GW91" s="513"/>
      <c r="GX91" s="513"/>
      <c r="GY91" s="462"/>
      <c r="GZ91" s="405">
        <v>38352</v>
      </c>
      <c r="HA91" s="438">
        <v>8.44</v>
      </c>
      <c r="HB91" s="451"/>
      <c r="HC91" s="439">
        <v>27.3</v>
      </c>
      <c r="HD91" s="443"/>
      <c r="HE91" s="463"/>
      <c r="HF91" s="463"/>
      <c r="HG91" s="443"/>
      <c r="HH91" s="408">
        <v>3</v>
      </c>
      <c r="HI91" s="465">
        <v>8750</v>
      </c>
      <c r="HJ91" s="406">
        <f t="shared" si="89"/>
        <v>5862.5</v>
      </c>
      <c r="HK91" s="406"/>
      <c r="HL91" s="442"/>
      <c r="HM91" s="540">
        <v>19.5</v>
      </c>
      <c r="HN91" s="466"/>
      <c r="HO91" s="407">
        <v>0.27</v>
      </c>
      <c r="HP91" s="467"/>
      <c r="HQ91" s="518">
        <v>22.2</v>
      </c>
      <c r="HR91" s="519">
        <v>1.1000000000000001</v>
      </c>
      <c r="HS91" s="520"/>
      <c r="HT91" s="521">
        <v>8</v>
      </c>
      <c r="HU91" s="522">
        <f t="shared" si="109"/>
        <v>45.639344262295083</v>
      </c>
      <c r="HV91" s="513">
        <f t="shared" si="100"/>
        <v>0.39467849223946783</v>
      </c>
      <c r="HW91" s="513"/>
      <c r="HX91" s="513">
        <f t="shared" si="101"/>
        <v>0.27509293680297398</v>
      </c>
      <c r="HY91" s="471"/>
    </row>
    <row r="92" spans="1:233" x14ac:dyDescent="0.15">
      <c r="A92" s="400">
        <v>43574</v>
      </c>
      <c r="B92" s="515">
        <v>39387</v>
      </c>
      <c r="C92" s="402">
        <f t="shared" si="110"/>
        <v>0.78774</v>
      </c>
      <c r="D92" s="403">
        <v>8.01</v>
      </c>
      <c r="E92" s="404">
        <v>50</v>
      </c>
      <c r="F92" s="405">
        <v>252</v>
      </c>
      <c r="G92" s="406">
        <f t="shared" si="34"/>
        <v>9925.5239999999994</v>
      </c>
      <c r="H92" s="402">
        <f t="shared" si="35"/>
        <v>0.39702095999999998</v>
      </c>
      <c r="I92" s="405">
        <v>9845</v>
      </c>
      <c r="J92" s="406">
        <f t="shared" si="36"/>
        <v>6596.1500000000005</v>
      </c>
      <c r="K92" s="407">
        <v>36.700000000000003</v>
      </c>
      <c r="L92" s="407">
        <v>21.9</v>
      </c>
      <c r="M92" s="407">
        <v>2.9</v>
      </c>
      <c r="N92" s="408">
        <v>170</v>
      </c>
      <c r="O92" s="408">
        <v>32</v>
      </c>
      <c r="P92" s="409"/>
      <c r="Q92" s="409"/>
      <c r="R92" s="409"/>
      <c r="S92" s="409"/>
      <c r="T92" s="410"/>
      <c r="U92" s="411"/>
      <c r="V92" s="409"/>
      <c r="W92" s="409"/>
      <c r="X92" s="516"/>
      <c r="Y92" s="473"/>
      <c r="Z92" s="474"/>
      <c r="AA92" s="475"/>
      <c r="AB92" s="476"/>
      <c r="AC92" s="476"/>
      <c r="AD92" s="474">
        <v>3.35</v>
      </c>
      <c r="AE92" s="477">
        <f t="shared" si="71"/>
        <v>0.46527777777777779</v>
      </c>
      <c r="AF92" s="478"/>
      <c r="AG92" s="477"/>
      <c r="AH92" s="478"/>
      <c r="AI92" s="478"/>
      <c r="AJ92" s="473"/>
      <c r="AK92" s="477"/>
      <c r="AL92" s="447"/>
      <c r="AM92" s="479"/>
      <c r="AN92" s="473"/>
      <c r="AO92" s="473"/>
      <c r="AP92" s="479"/>
      <c r="AQ92" s="447"/>
      <c r="AR92" s="473"/>
      <c r="AS92" s="473"/>
      <c r="AT92" s="473"/>
      <c r="AU92" s="447"/>
      <c r="AV92" s="480"/>
      <c r="AW92" s="479"/>
      <c r="AX92" s="479"/>
      <c r="AY92" s="480"/>
      <c r="AZ92" s="480"/>
      <c r="BA92" s="420">
        <f t="shared" si="83"/>
        <v>41157</v>
      </c>
      <c r="BB92" s="421">
        <f t="shared" si="72"/>
        <v>0.82313999999999998</v>
      </c>
      <c r="BC92" s="422"/>
      <c r="BD92" s="423">
        <v>7.89</v>
      </c>
      <c r="BE92" s="424">
        <v>44.1</v>
      </c>
      <c r="BF92" s="425">
        <v>238</v>
      </c>
      <c r="BG92" s="426">
        <v>9120</v>
      </c>
      <c r="BH92" s="420">
        <f t="shared" si="37"/>
        <v>6110.4000000000005</v>
      </c>
      <c r="BI92" s="422"/>
      <c r="BJ92" s="421"/>
      <c r="BK92" s="427">
        <v>28.8</v>
      </c>
      <c r="BL92" s="427">
        <v>20.399999999999999</v>
      </c>
      <c r="BM92" s="428">
        <v>6</v>
      </c>
      <c r="BN92" s="422">
        <v>2.6</v>
      </c>
      <c r="BO92" s="425">
        <v>86</v>
      </c>
      <c r="BP92" s="425">
        <v>32</v>
      </c>
      <c r="BQ92" s="423">
        <v>6.88</v>
      </c>
      <c r="BR92" s="421">
        <f t="shared" si="73"/>
        <v>0.95555555555555549</v>
      </c>
      <c r="BS92" s="409">
        <f t="shared" si="74"/>
        <v>41157</v>
      </c>
      <c r="BT92" s="429">
        <f t="shared" si="38"/>
        <v>7.89</v>
      </c>
      <c r="BU92" s="430">
        <f t="shared" si="90"/>
        <v>44.1</v>
      </c>
      <c r="BV92" s="430">
        <f t="shared" si="103"/>
        <v>238</v>
      </c>
      <c r="BW92" s="430">
        <f t="shared" si="39"/>
        <v>9120</v>
      </c>
      <c r="BX92" s="430">
        <f t="shared" si="40"/>
        <v>5928</v>
      </c>
      <c r="BY92" s="430">
        <f t="shared" si="91"/>
        <v>28.8</v>
      </c>
      <c r="BZ92" s="430">
        <f t="shared" si="49"/>
        <v>20.399999999999999</v>
      </c>
      <c r="CA92" s="431">
        <f t="shared" si="58"/>
        <v>2.6</v>
      </c>
      <c r="CB92" s="430">
        <f t="shared" si="50"/>
        <v>86</v>
      </c>
      <c r="CC92" s="432">
        <v>20843</v>
      </c>
      <c r="CD92" s="411">
        <f t="shared" si="54"/>
        <v>20843</v>
      </c>
      <c r="CE92" s="421">
        <f t="shared" si="75"/>
        <v>0.83372000000000002</v>
      </c>
      <c r="CF92" s="433">
        <f t="shared" si="55"/>
        <v>7.7148203233699562</v>
      </c>
      <c r="CG92" s="434">
        <v>7.72</v>
      </c>
      <c r="CH92" s="427">
        <v>17.5</v>
      </c>
      <c r="CI92" s="446">
        <f t="shared" si="56"/>
        <v>10.938924339106654</v>
      </c>
      <c r="CJ92" s="436">
        <v>24.7</v>
      </c>
      <c r="CK92" s="436">
        <v>4.2</v>
      </c>
      <c r="CL92" s="423">
        <v>7.51</v>
      </c>
      <c r="CM92" s="423"/>
      <c r="CN92" s="423"/>
      <c r="CO92" s="432"/>
      <c r="CP92" s="432"/>
      <c r="CQ92" s="437"/>
      <c r="CR92" s="437">
        <v>0.52</v>
      </c>
      <c r="CS92" s="424"/>
      <c r="CT92" s="528">
        <f t="shared" si="57"/>
        <v>4.0301300196708727</v>
      </c>
      <c r="CU92" s="434">
        <v>8.02</v>
      </c>
      <c r="CV92" s="438">
        <v>8.14</v>
      </c>
      <c r="CW92" s="439">
        <v>26.1</v>
      </c>
      <c r="CX92" s="440"/>
      <c r="CY92" s="441">
        <v>8730</v>
      </c>
      <c r="CZ92" s="442">
        <v>19.600000000000001</v>
      </c>
      <c r="DA92" s="442">
        <v>0.28000000000000003</v>
      </c>
      <c r="DB92" s="442">
        <v>20.399999999999999</v>
      </c>
      <c r="DC92" s="442">
        <v>2</v>
      </c>
      <c r="DD92" s="443">
        <v>19</v>
      </c>
      <c r="DE92" s="440"/>
      <c r="DF92" s="444">
        <v>20314</v>
      </c>
      <c r="DG92" s="445">
        <f t="shared" si="76"/>
        <v>20314</v>
      </c>
      <c r="DH92" s="421">
        <f t="shared" si="77"/>
        <v>0.81255999999999995</v>
      </c>
      <c r="DI92" s="446">
        <f t="shared" si="84"/>
        <v>7.9157231465984044</v>
      </c>
      <c r="DJ92" s="434">
        <v>7.8</v>
      </c>
      <c r="DK92" s="427">
        <v>17.2</v>
      </c>
      <c r="DL92" s="446">
        <f t="shared" si="85"/>
        <v>11.223786551146992</v>
      </c>
      <c r="DM92" s="422">
        <v>25.1</v>
      </c>
      <c r="DN92" s="422">
        <v>3.3</v>
      </c>
      <c r="DO92" s="423">
        <v>7.53</v>
      </c>
      <c r="DP92" s="423"/>
      <c r="DQ92" s="423"/>
      <c r="DR92" s="432"/>
      <c r="DS92" s="432"/>
      <c r="DT92" s="437"/>
      <c r="DU92" s="437">
        <v>0.44</v>
      </c>
      <c r="DV92" s="424"/>
      <c r="DW92" s="446">
        <f t="shared" si="86"/>
        <v>4.1350792556857341</v>
      </c>
      <c r="DX92" s="434">
        <v>8.1300000000000008</v>
      </c>
      <c r="DY92" s="438">
        <v>8.1300000000000008</v>
      </c>
      <c r="DZ92" s="439">
        <v>27.9</v>
      </c>
      <c r="EA92" s="440"/>
      <c r="EB92" s="441">
        <v>8730</v>
      </c>
      <c r="EC92" s="442">
        <v>19.5</v>
      </c>
      <c r="ED92" s="442">
        <v>0.3</v>
      </c>
      <c r="EE92" s="442">
        <v>20.2</v>
      </c>
      <c r="EF92" s="442">
        <v>2</v>
      </c>
      <c r="EG92" s="443">
        <v>16</v>
      </c>
      <c r="EH92" s="440"/>
      <c r="EI92" s="429">
        <f t="shared" si="59"/>
        <v>8.1350642661029724</v>
      </c>
      <c r="EJ92" s="429">
        <f t="shared" si="92"/>
        <v>26.988432101465119</v>
      </c>
      <c r="EK92" s="448"/>
      <c r="EL92" s="448">
        <f t="shared" si="61"/>
        <v>8730</v>
      </c>
      <c r="EM92" s="429">
        <f t="shared" si="93"/>
        <v>19.550642661029716</v>
      </c>
      <c r="EN92" s="431">
        <f t="shared" si="62"/>
        <v>0.28987146779405693</v>
      </c>
      <c r="EO92" s="431">
        <f t="shared" si="88"/>
        <v>20.301285322059432</v>
      </c>
      <c r="EP92" s="431">
        <f t="shared" si="63"/>
        <v>2</v>
      </c>
      <c r="EQ92" s="431">
        <f t="shared" si="64"/>
        <v>17.519279830891463</v>
      </c>
      <c r="ER92" s="448"/>
      <c r="ES92" s="449">
        <f t="shared" si="78"/>
        <v>25.65784678183541</v>
      </c>
      <c r="ET92" s="450">
        <f t="shared" si="79"/>
        <v>0.82313999999999998</v>
      </c>
      <c r="EU92" s="451">
        <f t="shared" si="104"/>
        <v>0.22262195454545453</v>
      </c>
      <c r="EV92" s="450">
        <f t="shared" si="105"/>
        <v>0.41226287878787871</v>
      </c>
      <c r="EW92" s="513">
        <f t="shared" si="94"/>
        <v>0.32115824093646816</v>
      </c>
      <c r="EX92" s="514">
        <f t="shared" si="95"/>
        <v>9.2493573389702846</v>
      </c>
      <c r="EY92" s="513">
        <f t="shared" si="96"/>
        <v>0.38801741266519008</v>
      </c>
      <c r="EZ92" s="514">
        <f t="shared" si="97"/>
        <v>17.111567898534883</v>
      </c>
      <c r="FA92" s="450"/>
      <c r="FB92" s="431"/>
      <c r="FC92" s="452">
        <f t="shared" si="65"/>
        <v>0.23076923076923084</v>
      </c>
      <c r="FD92" s="431">
        <f t="shared" si="66"/>
        <v>0.60000000000000009</v>
      </c>
      <c r="FE92" s="452">
        <f t="shared" si="51"/>
        <v>0.79628744382684347</v>
      </c>
      <c r="FF92" s="430">
        <f t="shared" si="52"/>
        <v>68.480720169108537</v>
      </c>
      <c r="FG92" s="405">
        <v>38400</v>
      </c>
      <c r="FH92" s="443"/>
      <c r="FI92" s="453"/>
      <c r="FJ92" s="454"/>
      <c r="FK92" s="455">
        <f t="shared" si="106"/>
        <v>1.7493986442160507</v>
      </c>
      <c r="FL92" s="530"/>
      <c r="FM92" s="455"/>
      <c r="FN92" s="530">
        <v>2363</v>
      </c>
      <c r="FO92" s="532">
        <f t="shared" si="80"/>
        <v>0.17660687593423016</v>
      </c>
      <c r="FP92" s="449">
        <f t="shared" si="81"/>
        <v>57.414291615035111</v>
      </c>
      <c r="FQ92" s="457">
        <v>24</v>
      </c>
      <c r="FR92" s="458">
        <f t="shared" si="82"/>
        <v>0.58313288140535025</v>
      </c>
      <c r="FS92" s="459">
        <v>8.07</v>
      </c>
      <c r="FT92" s="529">
        <v>24.4</v>
      </c>
      <c r="FU92" s="537"/>
      <c r="FV92" s="530">
        <v>2</v>
      </c>
      <c r="FW92" s="538">
        <v>1.2</v>
      </c>
      <c r="FX92" s="530">
        <v>16</v>
      </c>
      <c r="FY92" s="452">
        <f t="shared" si="112"/>
        <v>0.88571428571428568</v>
      </c>
      <c r="FZ92" s="452">
        <f t="shared" si="67"/>
        <v>0.4</v>
      </c>
      <c r="GA92" s="429">
        <f t="shared" si="68"/>
        <v>0.8</v>
      </c>
      <c r="GB92" s="513">
        <f t="shared" si="111"/>
        <v>0.12544802867383509</v>
      </c>
      <c r="GC92" s="514">
        <f t="shared" si="98"/>
        <v>2.6000000000000014</v>
      </c>
      <c r="GD92" s="513"/>
      <c r="GE92" s="527"/>
      <c r="GF92" s="461">
        <f t="shared" si="107"/>
        <v>2.390844813761936</v>
      </c>
      <c r="GG92" s="405"/>
      <c r="GH92" s="450"/>
      <c r="GI92" s="405"/>
      <c r="GJ92" s="462"/>
      <c r="GK92" s="463"/>
      <c r="GL92" s="464">
        <v>8.1999999999999993</v>
      </c>
      <c r="GM92" s="529">
        <v>25.4</v>
      </c>
      <c r="GN92" s="530"/>
      <c r="GO92" s="513"/>
      <c r="GP92" s="450"/>
      <c r="GQ92" s="529">
        <v>8</v>
      </c>
      <c r="GR92" s="455">
        <f t="shared" si="108"/>
        <v>2.5074713900430061</v>
      </c>
      <c r="GS92" s="531">
        <f t="shared" si="99"/>
        <v>26.7</v>
      </c>
      <c r="GT92" s="531"/>
      <c r="GU92" s="513"/>
      <c r="GV92" s="513"/>
      <c r="GW92" s="513"/>
      <c r="GX92" s="513"/>
      <c r="GY92" s="462"/>
      <c r="GZ92" s="405">
        <v>41340</v>
      </c>
      <c r="HA92" s="438">
        <v>8.35</v>
      </c>
      <c r="HB92" s="451"/>
      <c r="HC92" s="439">
        <v>26.7</v>
      </c>
      <c r="HD92" s="443"/>
      <c r="HE92" s="463"/>
      <c r="HF92" s="463"/>
      <c r="HG92" s="443"/>
      <c r="HH92" s="408">
        <v>4</v>
      </c>
      <c r="HI92" s="465">
        <v>8750</v>
      </c>
      <c r="HJ92" s="406">
        <f t="shared" si="89"/>
        <v>5862.5</v>
      </c>
      <c r="HK92" s="406"/>
      <c r="HL92" s="442"/>
      <c r="HM92" s="540">
        <v>19.100000000000001</v>
      </c>
      <c r="HN92" s="466"/>
      <c r="HO92" s="407">
        <v>0.18</v>
      </c>
      <c r="HP92" s="467"/>
      <c r="HQ92" s="518">
        <v>21.9</v>
      </c>
      <c r="HR92" s="519">
        <v>1.2</v>
      </c>
      <c r="HS92" s="520"/>
      <c r="HT92" s="521">
        <v>8</v>
      </c>
      <c r="HU92" s="522">
        <f t="shared" si="109"/>
        <v>42.277133901887893</v>
      </c>
      <c r="HV92" s="513">
        <f t="shared" si="100"/>
        <v>0.39455782312925169</v>
      </c>
      <c r="HW92" s="513"/>
      <c r="HX92" s="513">
        <f t="shared" si="101"/>
        <v>0.33680555555555547</v>
      </c>
      <c r="HY92" s="471"/>
    </row>
    <row r="93" spans="1:233" ht="21" x14ac:dyDescent="0.15">
      <c r="A93" s="400">
        <v>43575</v>
      </c>
      <c r="B93" s="515">
        <v>41155</v>
      </c>
      <c r="C93" s="402">
        <f t="shared" si="110"/>
        <v>0.82310000000000005</v>
      </c>
      <c r="D93" s="403">
        <v>7.76</v>
      </c>
      <c r="E93" s="404">
        <v>46.8</v>
      </c>
      <c r="F93" s="405">
        <v>259</v>
      </c>
      <c r="G93" s="406">
        <f t="shared" si="34"/>
        <v>10659.145</v>
      </c>
      <c r="H93" s="402">
        <f t="shared" si="35"/>
        <v>0.42636580000000002</v>
      </c>
      <c r="I93" s="405">
        <v>9215</v>
      </c>
      <c r="J93" s="406">
        <f t="shared" si="36"/>
        <v>6174.05</v>
      </c>
      <c r="K93" s="407">
        <v>35.049999999999997</v>
      </c>
      <c r="L93" s="407">
        <v>20</v>
      </c>
      <c r="M93" s="407">
        <v>2.4</v>
      </c>
      <c r="N93" s="408">
        <v>156</v>
      </c>
      <c r="O93" s="408">
        <v>32</v>
      </c>
      <c r="P93" s="409"/>
      <c r="Q93" s="409"/>
      <c r="R93" s="409"/>
      <c r="S93" s="409"/>
      <c r="T93" s="410"/>
      <c r="U93" s="411"/>
      <c r="V93" s="409"/>
      <c r="W93" s="409"/>
      <c r="X93" s="516"/>
      <c r="Y93" s="473"/>
      <c r="Z93" s="474"/>
      <c r="AA93" s="475"/>
      <c r="AB93" s="476"/>
      <c r="AC93" s="476"/>
      <c r="AD93" s="474">
        <v>3.3</v>
      </c>
      <c r="AE93" s="477">
        <f t="shared" si="71"/>
        <v>0.45833333333333331</v>
      </c>
      <c r="AF93" s="478"/>
      <c r="AG93" s="477"/>
      <c r="AH93" s="478"/>
      <c r="AI93" s="478"/>
      <c r="AJ93" s="473"/>
      <c r="AK93" s="477"/>
      <c r="AL93" s="447"/>
      <c r="AM93" s="479"/>
      <c r="AN93" s="473"/>
      <c r="AO93" s="473"/>
      <c r="AP93" s="479"/>
      <c r="AQ93" s="447"/>
      <c r="AR93" s="473"/>
      <c r="AS93" s="473"/>
      <c r="AT93" s="473"/>
      <c r="AU93" s="447"/>
      <c r="AV93" s="480"/>
      <c r="AW93" s="479"/>
      <c r="AX93" s="479"/>
      <c r="AY93" s="480"/>
      <c r="AZ93" s="480"/>
      <c r="BA93" s="420">
        <f t="shared" si="83"/>
        <v>38440</v>
      </c>
      <c r="BB93" s="421">
        <f t="shared" si="72"/>
        <v>0.76880000000000004</v>
      </c>
      <c r="BC93" s="422"/>
      <c r="BD93" s="423">
        <v>7.92</v>
      </c>
      <c r="BE93" s="424">
        <v>42.2</v>
      </c>
      <c r="BF93" s="425">
        <v>214</v>
      </c>
      <c r="BG93" s="426">
        <v>9260</v>
      </c>
      <c r="BH93" s="420">
        <f t="shared" si="37"/>
        <v>6204.2000000000007</v>
      </c>
      <c r="BI93" s="422"/>
      <c r="BJ93" s="421"/>
      <c r="BK93" s="427">
        <v>28.8</v>
      </c>
      <c r="BL93" s="427">
        <v>19.399999999999999</v>
      </c>
      <c r="BM93" s="428">
        <v>6.72</v>
      </c>
      <c r="BN93" s="422">
        <v>2</v>
      </c>
      <c r="BO93" s="425">
        <v>156</v>
      </c>
      <c r="BP93" s="425">
        <v>32</v>
      </c>
      <c r="BQ93" s="423">
        <v>6.03</v>
      </c>
      <c r="BR93" s="421">
        <f t="shared" si="73"/>
        <v>0.83750000000000002</v>
      </c>
      <c r="BS93" s="409">
        <f t="shared" si="74"/>
        <v>38440</v>
      </c>
      <c r="BT93" s="429">
        <f t="shared" si="38"/>
        <v>7.92</v>
      </c>
      <c r="BU93" s="430">
        <f t="shared" si="90"/>
        <v>42.2</v>
      </c>
      <c r="BV93" s="430">
        <f t="shared" si="103"/>
        <v>214</v>
      </c>
      <c r="BW93" s="430">
        <f t="shared" si="39"/>
        <v>9260</v>
      </c>
      <c r="BX93" s="430">
        <f t="shared" si="40"/>
        <v>6019</v>
      </c>
      <c r="BY93" s="430">
        <f t="shared" si="91"/>
        <v>28.8</v>
      </c>
      <c r="BZ93" s="430">
        <f t="shared" si="49"/>
        <v>19.399999999999999</v>
      </c>
      <c r="CA93" s="431">
        <f t="shared" si="58"/>
        <v>2</v>
      </c>
      <c r="CB93" s="430">
        <f t="shared" si="50"/>
        <v>156</v>
      </c>
      <c r="CC93" s="432">
        <v>19105</v>
      </c>
      <c r="CD93" s="411">
        <f t="shared" si="54"/>
        <v>19105</v>
      </c>
      <c r="CE93" s="421">
        <f t="shared" si="75"/>
        <v>0.76419999999999999</v>
      </c>
      <c r="CF93" s="433">
        <f t="shared" si="55"/>
        <v>8.4166448573671815</v>
      </c>
      <c r="CG93" s="434">
        <v>7.78</v>
      </c>
      <c r="CH93" s="427">
        <v>17.66</v>
      </c>
      <c r="CI93" s="446">
        <f t="shared" si="56"/>
        <v>11.934048678356451</v>
      </c>
      <c r="CJ93" s="436">
        <v>24.2</v>
      </c>
      <c r="CK93" s="436">
        <v>4.8899999999999997</v>
      </c>
      <c r="CL93" s="423">
        <v>7.72</v>
      </c>
      <c r="CM93" s="423"/>
      <c r="CN93" s="423"/>
      <c r="CO93" s="432"/>
      <c r="CP93" s="432"/>
      <c r="CQ93" s="437"/>
      <c r="CR93" s="437">
        <v>0.56000000000000005</v>
      </c>
      <c r="CS93" s="424"/>
      <c r="CT93" s="528">
        <f t="shared" si="57"/>
        <v>4.3967547762365875</v>
      </c>
      <c r="CU93" s="434">
        <v>7.62</v>
      </c>
      <c r="CV93" s="438">
        <v>8.14</v>
      </c>
      <c r="CW93" s="439">
        <v>26.7</v>
      </c>
      <c r="CX93" s="440">
        <v>95</v>
      </c>
      <c r="CY93" s="441">
        <v>9060</v>
      </c>
      <c r="CZ93" s="442">
        <v>20.100000000000001</v>
      </c>
      <c r="DA93" s="442">
        <v>0.25</v>
      </c>
      <c r="DB93" s="442">
        <v>21.44</v>
      </c>
      <c r="DC93" s="442">
        <v>1.9</v>
      </c>
      <c r="DD93" s="443">
        <v>15</v>
      </c>
      <c r="DE93" s="440"/>
      <c r="DF93" s="444">
        <v>19335</v>
      </c>
      <c r="DG93" s="445">
        <f t="shared" si="76"/>
        <v>19335</v>
      </c>
      <c r="DH93" s="421">
        <f t="shared" si="77"/>
        <v>0.77339999999999998</v>
      </c>
      <c r="DI93" s="446">
        <f t="shared" si="84"/>
        <v>8.3165244375484875</v>
      </c>
      <c r="DJ93" s="434">
        <v>7.67</v>
      </c>
      <c r="DK93" s="427">
        <v>18.14</v>
      </c>
      <c r="DL93" s="446">
        <f t="shared" si="85"/>
        <v>11.792086889061288</v>
      </c>
      <c r="DM93" s="422">
        <v>24.7</v>
      </c>
      <c r="DN93" s="422">
        <v>3.5</v>
      </c>
      <c r="DO93" s="423">
        <v>7.72</v>
      </c>
      <c r="DP93" s="423"/>
      <c r="DQ93" s="423"/>
      <c r="DR93" s="432"/>
      <c r="DS93" s="432"/>
      <c r="DT93" s="437"/>
      <c r="DU93" s="437">
        <v>0.57999999999999996</v>
      </c>
      <c r="DV93" s="424"/>
      <c r="DW93" s="446">
        <f t="shared" si="86"/>
        <v>4.3444530643910007</v>
      </c>
      <c r="DX93" s="434">
        <v>8.06</v>
      </c>
      <c r="DY93" s="438">
        <v>8.18</v>
      </c>
      <c r="DZ93" s="439">
        <v>26.5</v>
      </c>
      <c r="EA93" s="440">
        <v>96</v>
      </c>
      <c r="EB93" s="441">
        <v>9040</v>
      </c>
      <c r="EC93" s="442">
        <v>20.100000000000001</v>
      </c>
      <c r="ED93" s="442">
        <v>0.3</v>
      </c>
      <c r="EE93" s="442">
        <v>22.13</v>
      </c>
      <c r="EF93" s="442">
        <v>1.9</v>
      </c>
      <c r="EG93" s="443">
        <v>17</v>
      </c>
      <c r="EH93" s="440"/>
      <c r="EI93" s="429">
        <f t="shared" si="59"/>
        <v>8.160119667013527</v>
      </c>
      <c r="EJ93" s="429">
        <f t="shared" si="92"/>
        <v>26.599401664932362</v>
      </c>
      <c r="EK93" s="448">
        <f t="shared" ref="EK93:EK101" si="113">(EA93*DG93+CX93*CD93)/(DG93+CD93)</f>
        <v>95.502991675338194</v>
      </c>
      <c r="EL93" s="448">
        <f t="shared" si="61"/>
        <v>9049.9401664932357</v>
      </c>
      <c r="EM93" s="429">
        <f t="shared" si="93"/>
        <v>20.100000000000001</v>
      </c>
      <c r="EN93" s="431">
        <f t="shared" si="62"/>
        <v>0.27514958376690946</v>
      </c>
      <c r="EO93" s="431">
        <f t="shared" si="88"/>
        <v>21.787064255983349</v>
      </c>
      <c r="EP93" s="431">
        <f t="shared" si="63"/>
        <v>1.9</v>
      </c>
      <c r="EQ93" s="431">
        <f t="shared" si="64"/>
        <v>16.005983350676377</v>
      </c>
      <c r="ER93" s="448"/>
      <c r="ES93" s="449">
        <f t="shared" si="78"/>
        <v>27.471383975026015</v>
      </c>
      <c r="ET93" s="450">
        <f t="shared" si="79"/>
        <v>0.76880000000000004</v>
      </c>
      <c r="EU93" s="451">
        <f t="shared" si="104"/>
        <v>0.1869581818181818</v>
      </c>
      <c r="EV93" s="450">
        <f t="shared" si="105"/>
        <v>0.34621885521885515</v>
      </c>
      <c r="EW93" s="513">
        <f t="shared" si="94"/>
        <v>0.30208333333333326</v>
      </c>
      <c r="EX93" s="514">
        <f t="shared" si="95"/>
        <v>8.6999999999999993</v>
      </c>
      <c r="EY93" s="513">
        <f t="shared" si="96"/>
        <v>0.36968242500160287</v>
      </c>
      <c r="EZ93" s="514">
        <f t="shared" si="97"/>
        <v>15.600598335067641</v>
      </c>
      <c r="FA93" s="450">
        <f t="shared" ref="FA93:FA101" si="114">1-EK93/BV93</f>
        <v>0.5537243379657093</v>
      </c>
      <c r="FB93" s="431">
        <f t="shared" ref="FB93:FB101" si="115">BV93-EK93</f>
        <v>118.49700832466181</v>
      </c>
      <c r="FC93" s="452">
        <f t="shared" si="65"/>
        <v>5.0000000000000044E-2</v>
      </c>
      <c r="FD93" s="431">
        <f t="shared" si="66"/>
        <v>0.10000000000000009</v>
      </c>
      <c r="FE93" s="452">
        <f t="shared" si="51"/>
        <v>0.89739754262386939</v>
      </c>
      <c r="FF93" s="430">
        <f t="shared" si="52"/>
        <v>139.99401664932361</v>
      </c>
      <c r="FG93" s="405">
        <v>38400</v>
      </c>
      <c r="FH93" s="443"/>
      <c r="FI93" s="453"/>
      <c r="FJ93" s="454"/>
      <c r="FK93" s="455">
        <f t="shared" si="106"/>
        <v>1.8730489073881373</v>
      </c>
      <c r="FL93" s="530"/>
      <c r="FM93" s="455"/>
      <c r="FN93" s="530">
        <v>1668</v>
      </c>
      <c r="FO93" s="532">
        <f t="shared" si="80"/>
        <v>0.12466367713004486</v>
      </c>
      <c r="FP93" s="449">
        <f t="shared" si="81"/>
        <v>43.392299687825179</v>
      </c>
      <c r="FQ93" s="457">
        <v>24</v>
      </c>
      <c r="FR93" s="458">
        <f t="shared" si="82"/>
        <v>0.62434963579604574</v>
      </c>
      <c r="FS93" s="459">
        <v>8.1</v>
      </c>
      <c r="FT93" s="529">
        <v>25.5</v>
      </c>
      <c r="FU93" s="537">
        <v>90</v>
      </c>
      <c r="FV93" s="530">
        <v>4</v>
      </c>
      <c r="FW93" s="538">
        <v>1.4</v>
      </c>
      <c r="FX93" s="530">
        <v>8</v>
      </c>
      <c r="FY93" s="452">
        <f t="shared" si="112"/>
        <v>0.75</v>
      </c>
      <c r="FZ93" s="452">
        <f t="shared" si="67"/>
        <v>0.26315789473684215</v>
      </c>
      <c r="GA93" s="429">
        <f t="shared" si="68"/>
        <v>0.5</v>
      </c>
      <c r="GB93" s="513">
        <f t="shared" si="111"/>
        <v>3.7735849056603765E-2</v>
      </c>
      <c r="GC93" s="514">
        <f t="shared" si="98"/>
        <v>1.1000000000000014</v>
      </c>
      <c r="GD93" s="513">
        <f t="shared" ref="GD93:GD101" si="116">1-FU93/EA93</f>
        <v>6.25E-2</v>
      </c>
      <c r="GE93" s="527">
        <f t="shared" ref="GE93:GE101" si="117">(CX93+EA93)/2-FU93</f>
        <v>5.5</v>
      </c>
      <c r="GF93" s="461">
        <f t="shared" si="107"/>
        <v>2.5598335067637876</v>
      </c>
      <c r="GG93" s="405"/>
      <c r="GH93" s="450"/>
      <c r="GI93" s="405"/>
      <c r="GJ93" s="462"/>
      <c r="GK93" s="463"/>
      <c r="GL93" s="464">
        <v>8.24</v>
      </c>
      <c r="GM93" s="529">
        <v>26.7</v>
      </c>
      <c r="GN93" s="530">
        <v>89</v>
      </c>
      <c r="GO93" s="513"/>
      <c r="GP93" s="450">
        <f t="shared" ref="GP93:GP101" si="118">1-GN93/FU93</f>
        <v>1.1111111111111072E-2</v>
      </c>
      <c r="GQ93" s="529">
        <v>8</v>
      </c>
      <c r="GR93" s="455">
        <f t="shared" si="108"/>
        <v>2.6847034339229969</v>
      </c>
      <c r="GS93" s="531">
        <f t="shared" si="99"/>
        <v>25.6</v>
      </c>
      <c r="GT93" s="531">
        <f t="shared" ref="GT93:GT101" si="119">HD93</f>
        <v>90</v>
      </c>
      <c r="GU93" s="513">
        <f>1-GS93/GM93</f>
        <v>4.1198501872659055E-2</v>
      </c>
      <c r="GV93" s="513"/>
      <c r="GW93" s="513"/>
      <c r="GX93" s="513"/>
      <c r="GY93" s="462"/>
      <c r="GZ93" s="405">
        <v>38920</v>
      </c>
      <c r="HA93" s="438">
        <v>8.4</v>
      </c>
      <c r="HB93" s="451"/>
      <c r="HC93" s="439">
        <v>25.6</v>
      </c>
      <c r="HD93" s="443">
        <v>90</v>
      </c>
      <c r="HE93" s="463"/>
      <c r="HF93" s="463"/>
      <c r="HG93" s="443"/>
      <c r="HH93" s="408">
        <v>4</v>
      </c>
      <c r="HI93" s="465">
        <v>9100</v>
      </c>
      <c r="HJ93" s="406">
        <f t="shared" si="89"/>
        <v>6097</v>
      </c>
      <c r="HK93" s="406"/>
      <c r="HL93" s="442"/>
      <c r="HM93" s="540">
        <v>20.5</v>
      </c>
      <c r="HN93" s="466"/>
      <c r="HO93" s="407">
        <v>0.27</v>
      </c>
      <c r="HP93" s="467"/>
      <c r="HQ93" s="518">
        <v>21.25</v>
      </c>
      <c r="HR93" s="519">
        <v>1.3</v>
      </c>
      <c r="HS93" s="520"/>
      <c r="HT93" s="521">
        <v>8</v>
      </c>
      <c r="HU93" s="522">
        <f t="shared" si="109"/>
        <v>45.265348595213318</v>
      </c>
      <c r="HV93" s="513">
        <f t="shared" si="100"/>
        <v>0.39336492890995256</v>
      </c>
      <c r="HW93" s="513">
        <f t="shared" ref="HW93:HW101" si="120">1-HD93/BF93</f>
        <v>0.57943925233644866</v>
      </c>
      <c r="HX93" s="513">
        <f t="shared" si="101"/>
        <v>0.28819444444444442</v>
      </c>
      <c r="HY93" s="471" t="s">
        <v>176</v>
      </c>
    </row>
    <row r="94" spans="1:233" x14ac:dyDescent="0.15">
      <c r="A94" s="485">
        <v>43576</v>
      </c>
      <c r="B94" s="486">
        <v>39768</v>
      </c>
      <c r="C94" s="487">
        <f t="shared" si="110"/>
        <v>0.79535999999999996</v>
      </c>
      <c r="D94" s="488">
        <v>7.7450000000000001</v>
      </c>
      <c r="E94" s="489">
        <v>49.4</v>
      </c>
      <c r="F94" s="490">
        <v>246</v>
      </c>
      <c r="G94" s="490">
        <f t="shared" si="34"/>
        <v>9782.9279999999999</v>
      </c>
      <c r="H94" s="487">
        <f t="shared" si="35"/>
        <v>0.39131712000000002</v>
      </c>
      <c r="I94" s="490">
        <v>7260</v>
      </c>
      <c r="J94" s="490">
        <f t="shared" si="36"/>
        <v>4864.2000000000007</v>
      </c>
      <c r="K94" s="491">
        <v>33.5</v>
      </c>
      <c r="L94" s="491">
        <v>21.5</v>
      </c>
      <c r="M94" s="491">
        <v>2.2000000000000002</v>
      </c>
      <c r="N94" s="492">
        <v>98</v>
      </c>
      <c r="O94" s="492">
        <v>32</v>
      </c>
      <c r="P94" s="409"/>
      <c r="Q94" s="409"/>
      <c r="R94" s="409"/>
      <c r="S94" s="409"/>
      <c r="T94" s="410"/>
      <c r="U94" s="411"/>
      <c r="V94" s="409"/>
      <c r="W94" s="409"/>
      <c r="X94" s="412"/>
      <c r="Y94" s="473"/>
      <c r="Z94" s="474"/>
      <c r="AA94" s="475"/>
      <c r="AB94" s="476"/>
      <c r="AC94" s="476"/>
      <c r="AD94" s="474">
        <v>3.24</v>
      </c>
      <c r="AE94" s="477">
        <f t="shared" si="71"/>
        <v>0.45</v>
      </c>
      <c r="AF94" s="478"/>
      <c r="AG94" s="477"/>
      <c r="AH94" s="478"/>
      <c r="AI94" s="478"/>
      <c r="AJ94" s="473"/>
      <c r="AK94" s="477"/>
      <c r="AL94" s="447"/>
      <c r="AM94" s="479"/>
      <c r="AN94" s="473"/>
      <c r="AO94" s="473"/>
      <c r="AP94" s="479"/>
      <c r="AQ94" s="447"/>
      <c r="AR94" s="473"/>
      <c r="AS94" s="473"/>
      <c r="AT94" s="473"/>
      <c r="AU94" s="447"/>
      <c r="AV94" s="480"/>
      <c r="AW94" s="479"/>
      <c r="AX94" s="479"/>
      <c r="AY94" s="480"/>
      <c r="AZ94" s="480"/>
      <c r="BA94" s="420">
        <f t="shared" si="83"/>
        <v>39339</v>
      </c>
      <c r="BB94" s="421">
        <f t="shared" si="72"/>
        <v>0.78678000000000003</v>
      </c>
      <c r="BC94" s="422"/>
      <c r="BD94" s="423">
        <v>7.98</v>
      </c>
      <c r="BE94" s="424">
        <v>45</v>
      </c>
      <c r="BF94" s="425">
        <v>237</v>
      </c>
      <c r="BG94" s="426">
        <v>9010</v>
      </c>
      <c r="BH94" s="420">
        <f t="shared" si="37"/>
        <v>6036.7000000000007</v>
      </c>
      <c r="BI94" s="420"/>
      <c r="BJ94" s="421"/>
      <c r="BK94" s="427">
        <v>30.4</v>
      </c>
      <c r="BL94" s="427">
        <v>18.899999999999999</v>
      </c>
      <c r="BM94" s="428">
        <v>6.67</v>
      </c>
      <c r="BN94" s="422">
        <v>2.35</v>
      </c>
      <c r="BO94" s="425">
        <v>68</v>
      </c>
      <c r="BP94" s="425">
        <v>32</v>
      </c>
      <c r="BQ94" s="423">
        <v>5.62</v>
      </c>
      <c r="BR94" s="421">
        <f t="shared" si="73"/>
        <v>0.78055555555555556</v>
      </c>
      <c r="BS94" s="409">
        <f t="shared" si="74"/>
        <v>39339</v>
      </c>
      <c r="BT94" s="429">
        <f t="shared" si="38"/>
        <v>7.98</v>
      </c>
      <c r="BU94" s="430">
        <f t="shared" si="90"/>
        <v>45</v>
      </c>
      <c r="BV94" s="430">
        <f t="shared" si="103"/>
        <v>237</v>
      </c>
      <c r="BW94" s="430">
        <f t="shared" si="39"/>
        <v>9010</v>
      </c>
      <c r="BX94" s="430">
        <f t="shared" si="40"/>
        <v>5856.5</v>
      </c>
      <c r="BY94" s="430">
        <f t="shared" si="91"/>
        <v>30.4</v>
      </c>
      <c r="BZ94" s="430">
        <f t="shared" si="49"/>
        <v>18.899999999999999</v>
      </c>
      <c r="CA94" s="431">
        <f t="shared" si="58"/>
        <v>2.35</v>
      </c>
      <c r="CB94" s="430">
        <f t="shared" si="50"/>
        <v>68</v>
      </c>
      <c r="CC94" s="432">
        <v>19572</v>
      </c>
      <c r="CD94" s="411">
        <f t="shared" si="54"/>
        <v>19572</v>
      </c>
      <c r="CE94" s="421">
        <f t="shared" si="75"/>
        <v>0.78288000000000002</v>
      </c>
      <c r="CF94" s="533">
        <f t="shared" si="55"/>
        <v>8.2158185162477011</v>
      </c>
      <c r="CG94" s="434">
        <v>7.71</v>
      </c>
      <c r="CH94" s="427">
        <v>17.579999999999998</v>
      </c>
      <c r="CI94" s="534">
        <f t="shared" si="56"/>
        <v>11.649294911097487</v>
      </c>
      <c r="CJ94" s="436">
        <v>25.2</v>
      </c>
      <c r="CK94" s="436">
        <v>3.72</v>
      </c>
      <c r="CL94" s="423">
        <v>7.59</v>
      </c>
      <c r="CM94" s="423"/>
      <c r="CN94" s="423"/>
      <c r="CO94" s="432"/>
      <c r="CP94" s="432"/>
      <c r="CQ94" s="437"/>
      <c r="CR94" s="437">
        <v>0.53</v>
      </c>
      <c r="CS94" s="481"/>
      <c r="CT94" s="424">
        <f t="shared" si="57"/>
        <v>4.2918454935622314</v>
      </c>
      <c r="CU94" s="434">
        <v>7.72</v>
      </c>
      <c r="CV94" s="493">
        <v>8.1199999999999992</v>
      </c>
      <c r="CW94" s="494">
        <v>26.2</v>
      </c>
      <c r="CX94" s="495">
        <v>92</v>
      </c>
      <c r="CY94" s="496">
        <v>8150</v>
      </c>
      <c r="CZ94" s="497">
        <v>21.8</v>
      </c>
      <c r="DA94" s="497">
        <v>0.28000000000000003</v>
      </c>
      <c r="DB94" s="497">
        <v>23</v>
      </c>
      <c r="DC94" s="497">
        <v>1.8</v>
      </c>
      <c r="DD94" s="498">
        <v>17</v>
      </c>
      <c r="DE94" s="498"/>
      <c r="DF94" s="432">
        <v>19767</v>
      </c>
      <c r="DG94" s="445">
        <f t="shared" si="76"/>
        <v>19767</v>
      </c>
      <c r="DH94" s="421">
        <f t="shared" si="77"/>
        <v>0.79068000000000005</v>
      </c>
      <c r="DI94" s="432">
        <f t="shared" si="84"/>
        <v>8.1347700713310047</v>
      </c>
      <c r="DJ94" s="434">
        <v>7.67</v>
      </c>
      <c r="DK94" s="427">
        <v>18.420000000000002</v>
      </c>
      <c r="DL94" s="432">
        <f t="shared" si="85"/>
        <v>11.534375474275308</v>
      </c>
      <c r="DM94" s="541">
        <v>25.5</v>
      </c>
      <c r="DN94" s="541">
        <v>4</v>
      </c>
      <c r="DO94" s="542">
        <v>7.57</v>
      </c>
      <c r="DP94" s="542"/>
      <c r="DQ94" s="542"/>
      <c r="DR94" s="432"/>
      <c r="DS94" s="432"/>
      <c r="DT94" s="437"/>
      <c r="DU94" s="437">
        <v>0.55000000000000004</v>
      </c>
      <c r="DV94" s="481"/>
      <c r="DW94" s="432">
        <f t="shared" si="86"/>
        <v>4.249506753680377</v>
      </c>
      <c r="DX94" s="434">
        <v>8.06</v>
      </c>
      <c r="DY94" s="493">
        <v>8.18</v>
      </c>
      <c r="DZ94" s="494">
        <v>26.7</v>
      </c>
      <c r="EA94" s="495">
        <v>95</v>
      </c>
      <c r="EB94" s="496">
        <v>8210</v>
      </c>
      <c r="EC94" s="497">
        <v>22.5</v>
      </c>
      <c r="ED94" s="497">
        <v>0.3</v>
      </c>
      <c r="EE94" s="497">
        <v>23.62</v>
      </c>
      <c r="EF94" s="497">
        <v>1.8</v>
      </c>
      <c r="EG94" s="498">
        <v>11</v>
      </c>
      <c r="EH94" s="495"/>
      <c r="EI94" s="429">
        <f t="shared" si="59"/>
        <v>8.1501487073896115</v>
      </c>
      <c r="EJ94" s="429">
        <f t="shared" si="92"/>
        <v>26.451239228246781</v>
      </c>
      <c r="EK94" s="448">
        <f t="shared" si="113"/>
        <v>93.507435369480675</v>
      </c>
      <c r="EL94" s="448">
        <f t="shared" si="61"/>
        <v>8180.1487073896133</v>
      </c>
      <c r="EM94" s="429">
        <f t="shared" si="93"/>
        <v>22.151734919545493</v>
      </c>
      <c r="EN94" s="431">
        <f t="shared" si="62"/>
        <v>0.29004956912987112</v>
      </c>
      <c r="EO94" s="431">
        <f t="shared" si="88"/>
        <v>23.311536643026006</v>
      </c>
      <c r="EP94" s="431">
        <f t="shared" si="63"/>
        <v>1.7999999999999998</v>
      </c>
      <c r="EQ94" s="431">
        <f t="shared" si="64"/>
        <v>13.985129261038663</v>
      </c>
      <c r="ER94" s="448"/>
      <c r="ES94" s="496">
        <f t="shared" si="78"/>
        <v>26.843590330206666</v>
      </c>
      <c r="ET94" s="499">
        <f t="shared" si="79"/>
        <v>0.78678000000000003</v>
      </c>
      <c r="EU94" s="451">
        <f t="shared" si="104"/>
        <v>0.21189415909090908</v>
      </c>
      <c r="EV94" s="499">
        <f t="shared" si="105"/>
        <v>0.39239659090909085</v>
      </c>
      <c r="EW94" s="513">
        <f t="shared" si="94"/>
        <v>0.27132450922547713</v>
      </c>
      <c r="EX94" s="514">
        <f t="shared" si="95"/>
        <v>8.2482650804545052</v>
      </c>
      <c r="EY94" s="513">
        <f t="shared" si="96"/>
        <v>0.41219468381673818</v>
      </c>
      <c r="EZ94" s="514">
        <f t="shared" si="97"/>
        <v>18.548760771753219</v>
      </c>
      <c r="FA94" s="450">
        <f t="shared" si="114"/>
        <v>0.60545385920050343</v>
      </c>
      <c r="FB94" s="431">
        <f t="shared" si="115"/>
        <v>143.49256463051933</v>
      </c>
      <c r="FC94" s="452">
        <f t="shared" si="65"/>
        <v>0.23404255319148948</v>
      </c>
      <c r="FD94" s="431">
        <f t="shared" si="66"/>
        <v>0.55000000000000027</v>
      </c>
      <c r="FE94" s="452">
        <f t="shared" si="51"/>
        <v>0.79433633439649021</v>
      </c>
      <c r="FF94" s="430">
        <f t="shared" si="52"/>
        <v>54.014870738961335</v>
      </c>
      <c r="FG94" s="490">
        <v>38400</v>
      </c>
      <c r="FH94" s="498"/>
      <c r="FI94" s="501"/>
      <c r="FJ94" s="487"/>
      <c r="FK94" s="502">
        <f t="shared" si="106"/>
        <v>1.8302447952413634</v>
      </c>
      <c r="FL94" s="490"/>
      <c r="FM94" s="502"/>
      <c r="FN94" s="490">
        <v>2224</v>
      </c>
      <c r="FO94" s="532">
        <f t="shared" si="80"/>
        <v>0.16621823617339312</v>
      </c>
      <c r="FP94" s="496">
        <f t="shared" si="81"/>
        <v>56.534228119677678</v>
      </c>
      <c r="FQ94" s="503">
        <v>24</v>
      </c>
      <c r="FR94" s="491">
        <f t="shared" si="82"/>
        <v>0.61008159841378784</v>
      </c>
      <c r="FS94" s="504">
        <v>8.14</v>
      </c>
      <c r="FT94" s="535">
        <v>25.3</v>
      </c>
      <c r="FU94" s="495">
        <v>88</v>
      </c>
      <c r="FV94" s="490">
        <v>2</v>
      </c>
      <c r="FW94" s="504">
        <v>1.44</v>
      </c>
      <c r="FX94" s="490">
        <v>8</v>
      </c>
      <c r="FY94" s="452">
        <f t="shared" si="112"/>
        <v>0.85714285714285721</v>
      </c>
      <c r="FZ94" s="452">
        <f t="shared" si="67"/>
        <v>0.20000000000000007</v>
      </c>
      <c r="GA94" s="429">
        <f t="shared" si="68"/>
        <v>0.3600000000000001</v>
      </c>
      <c r="GB94" s="499">
        <f t="shared" si="111"/>
        <v>5.2434456928838857E-2</v>
      </c>
      <c r="GC94" s="514">
        <f t="shared" si="98"/>
        <v>1.1499999999999986</v>
      </c>
      <c r="GD94" s="499">
        <f t="shared" si="116"/>
        <v>7.3684210526315796E-2</v>
      </c>
      <c r="GE94" s="527">
        <f t="shared" si="117"/>
        <v>5.5</v>
      </c>
      <c r="GF94" s="506">
        <f t="shared" si="107"/>
        <v>2.5013345534965299</v>
      </c>
      <c r="GG94" s="490">
        <v>60</v>
      </c>
      <c r="GH94" s="526">
        <f t="shared" ref="GH94:GH101" si="121">GG94/80</f>
        <v>0.75</v>
      </c>
      <c r="GI94" s="490">
        <v>420</v>
      </c>
      <c r="GJ94" s="544">
        <f t="shared" ref="GJ94:GJ101" si="122">GI94/GG94</f>
        <v>7</v>
      </c>
      <c r="GK94" s="498">
        <f t="shared" ref="GK94:GK101" si="123">GG94/(BA94/24)*1000</f>
        <v>36.604895904827274</v>
      </c>
      <c r="GL94" s="507">
        <v>8.27</v>
      </c>
      <c r="GM94" s="535">
        <v>22.3</v>
      </c>
      <c r="GN94" s="536">
        <v>79</v>
      </c>
      <c r="GO94" s="526">
        <f>1-GM94/FT94</f>
        <v>0.11857707509881421</v>
      </c>
      <c r="GP94" s="526">
        <f t="shared" si="118"/>
        <v>0.10227272727272729</v>
      </c>
      <c r="GQ94" s="535">
        <v>8</v>
      </c>
      <c r="GR94" s="502">
        <f t="shared" si="108"/>
        <v>2.6233508731792878</v>
      </c>
      <c r="GS94" s="536">
        <v>22</v>
      </c>
      <c r="GT94" s="536">
        <f t="shared" si="119"/>
        <v>76</v>
      </c>
      <c r="GU94" s="526">
        <f>1-GS94/GM94</f>
        <v>1.3452914798206317E-2</v>
      </c>
      <c r="GV94" s="526">
        <f>1-GT94/GN94</f>
        <v>3.7974683544303778E-2</v>
      </c>
      <c r="GW94" s="526">
        <f>1-HC94/FT94</f>
        <v>9.0909090909090939E-2</v>
      </c>
      <c r="GX94" s="526">
        <f>1-HD94/FU94</f>
        <v>0.13636363636363635</v>
      </c>
      <c r="GY94" s="497">
        <f t="shared" ref="GY94:GY101" si="124">GK94/(FU94-GN94)</f>
        <v>4.0672106560919197</v>
      </c>
      <c r="GZ94" s="490">
        <v>38836</v>
      </c>
      <c r="HA94" s="493">
        <v>8.41</v>
      </c>
      <c r="HB94" s="493"/>
      <c r="HC94" s="494">
        <v>23</v>
      </c>
      <c r="HD94" s="498">
        <v>76</v>
      </c>
      <c r="HE94" s="498"/>
      <c r="HF94" s="498"/>
      <c r="HG94" s="498"/>
      <c r="HH94" s="492">
        <v>4</v>
      </c>
      <c r="HI94" s="508">
        <v>9200</v>
      </c>
      <c r="HJ94" s="490">
        <f t="shared" si="89"/>
        <v>6164</v>
      </c>
      <c r="HK94" s="490"/>
      <c r="HL94" s="490"/>
      <c r="HM94" s="543">
        <v>20.9</v>
      </c>
      <c r="HN94" s="506"/>
      <c r="HO94" s="491">
        <v>0.14000000000000001</v>
      </c>
      <c r="HP94" s="545"/>
      <c r="HQ94" s="523">
        <v>23.07</v>
      </c>
      <c r="HR94" s="524">
        <v>1.4</v>
      </c>
      <c r="HS94" s="524"/>
      <c r="HT94" s="511">
        <v>8</v>
      </c>
      <c r="HU94" s="525">
        <f t="shared" si="109"/>
        <v>44.230915884999618</v>
      </c>
      <c r="HV94" s="526">
        <f t="shared" si="100"/>
        <v>0.48888888888888893</v>
      </c>
      <c r="HW94" s="526">
        <f t="shared" si="120"/>
        <v>0.67932489451476785</v>
      </c>
      <c r="HX94" s="526">
        <f t="shared" si="101"/>
        <v>0.3125</v>
      </c>
      <c r="HY94" s="512"/>
    </row>
    <row r="95" spans="1:233" x14ac:dyDescent="0.15">
      <c r="A95" s="400">
        <v>43577</v>
      </c>
      <c r="B95" s="515">
        <v>37997</v>
      </c>
      <c r="C95" s="402">
        <f t="shared" si="110"/>
        <v>0.75993999999999995</v>
      </c>
      <c r="D95" s="403">
        <v>8</v>
      </c>
      <c r="E95" s="404">
        <v>49</v>
      </c>
      <c r="F95" s="405">
        <v>182</v>
      </c>
      <c r="G95" s="406">
        <f t="shared" si="34"/>
        <v>6915.4539999999997</v>
      </c>
      <c r="H95" s="402">
        <f t="shared" si="35"/>
        <v>0.27661816</v>
      </c>
      <c r="I95" s="405">
        <v>8215</v>
      </c>
      <c r="J95" s="406">
        <f t="shared" si="36"/>
        <v>5504.05</v>
      </c>
      <c r="K95" s="407">
        <v>31</v>
      </c>
      <c r="L95" s="407">
        <v>23.6</v>
      </c>
      <c r="M95" s="407">
        <v>2.8</v>
      </c>
      <c r="N95" s="408">
        <v>100</v>
      </c>
      <c r="O95" s="408">
        <v>32</v>
      </c>
      <c r="P95" s="409"/>
      <c r="Q95" s="409"/>
      <c r="R95" s="409"/>
      <c r="S95" s="409"/>
      <c r="T95" s="410"/>
      <c r="U95" s="411"/>
      <c r="V95" s="409"/>
      <c r="W95" s="409"/>
      <c r="X95" s="516"/>
      <c r="Y95" s="473"/>
      <c r="Z95" s="474"/>
      <c r="AA95" s="475"/>
      <c r="AB95" s="476"/>
      <c r="AC95" s="476"/>
      <c r="AD95" s="474">
        <v>3.17</v>
      </c>
      <c r="AE95" s="477">
        <f t="shared" si="71"/>
        <v>0.44027777777777777</v>
      </c>
      <c r="AF95" s="478"/>
      <c r="AG95" s="477"/>
      <c r="AH95" s="478"/>
      <c r="AI95" s="478"/>
      <c r="AJ95" s="473"/>
      <c r="AK95" s="477"/>
      <c r="AL95" s="447"/>
      <c r="AM95" s="479"/>
      <c r="AN95" s="473"/>
      <c r="AO95" s="473"/>
      <c r="AP95" s="479"/>
      <c r="AQ95" s="447"/>
      <c r="AR95" s="473"/>
      <c r="AS95" s="473"/>
      <c r="AT95" s="473"/>
      <c r="AU95" s="447"/>
      <c r="AV95" s="480"/>
      <c r="AW95" s="479"/>
      <c r="AX95" s="479"/>
      <c r="AY95" s="480"/>
      <c r="AZ95" s="480"/>
      <c r="BA95" s="420">
        <f t="shared" si="83"/>
        <v>38996</v>
      </c>
      <c r="BB95" s="421">
        <f t="shared" si="72"/>
        <v>0.77991999999999995</v>
      </c>
      <c r="BC95" s="422"/>
      <c r="BD95" s="423">
        <v>7.98</v>
      </c>
      <c r="BE95" s="424">
        <v>44.3</v>
      </c>
      <c r="BF95" s="425">
        <v>211</v>
      </c>
      <c r="BG95" s="426">
        <v>7070</v>
      </c>
      <c r="BH95" s="420">
        <f t="shared" si="37"/>
        <v>4736.9000000000005</v>
      </c>
      <c r="BI95" s="422"/>
      <c r="BJ95" s="421"/>
      <c r="BK95" s="427">
        <v>32</v>
      </c>
      <c r="BL95" s="427">
        <v>22.4</v>
      </c>
      <c r="BM95" s="428">
        <v>4.8</v>
      </c>
      <c r="BN95" s="422">
        <v>3.3</v>
      </c>
      <c r="BO95" s="425">
        <v>115</v>
      </c>
      <c r="BP95" s="425">
        <v>32</v>
      </c>
      <c r="BQ95" s="423">
        <v>6.35</v>
      </c>
      <c r="BR95" s="421">
        <f t="shared" si="73"/>
        <v>0.88194444444444442</v>
      </c>
      <c r="BS95" s="409">
        <f t="shared" si="74"/>
        <v>38996</v>
      </c>
      <c r="BT95" s="429">
        <f t="shared" si="38"/>
        <v>7.98</v>
      </c>
      <c r="BU95" s="430">
        <f t="shared" si="90"/>
        <v>44.3</v>
      </c>
      <c r="BV95" s="430">
        <f t="shared" si="103"/>
        <v>211</v>
      </c>
      <c r="BW95" s="430">
        <f t="shared" si="39"/>
        <v>7070</v>
      </c>
      <c r="BX95" s="430">
        <f t="shared" si="40"/>
        <v>4595.5</v>
      </c>
      <c r="BY95" s="430">
        <f t="shared" si="91"/>
        <v>32</v>
      </c>
      <c r="BZ95" s="430">
        <f t="shared" si="49"/>
        <v>22.4</v>
      </c>
      <c r="CA95" s="431">
        <f t="shared" si="58"/>
        <v>3.3</v>
      </c>
      <c r="CB95" s="430">
        <f t="shared" si="50"/>
        <v>115</v>
      </c>
      <c r="CC95" s="432">
        <v>19505</v>
      </c>
      <c r="CD95" s="411">
        <f t="shared" si="54"/>
        <v>19505</v>
      </c>
      <c r="CE95" s="421">
        <f t="shared" si="75"/>
        <v>0.7802</v>
      </c>
      <c r="CF95" s="433">
        <f t="shared" si="55"/>
        <v>8.24403998974622</v>
      </c>
      <c r="CG95" s="434">
        <v>7.73</v>
      </c>
      <c r="CH95" s="427">
        <v>17</v>
      </c>
      <c r="CI95" s="446">
        <f t="shared" si="56"/>
        <v>11.68931043322225</v>
      </c>
      <c r="CJ95" s="436">
        <v>25.2</v>
      </c>
      <c r="CK95" s="436">
        <v>2.77</v>
      </c>
      <c r="CL95" s="423">
        <v>7.69</v>
      </c>
      <c r="CM95" s="423"/>
      <c r="CN95" s="423"/>
      <c r="CO95" s="432"/>
      <c r="CP95" s="432"/>
      <c r="CQ95" s="437"/>
      <c r="CR95" s="437">
        <v>0.55000000000000004</v>
      </c>
      <c r="CS95" s="424"/>
      <c r="CT95" s="528">
        <f t="shared" si="57"/>
        <v>4.3065880543450392</v>
      </c>
      <c r="CU95" s="434">
        <v>7.99</v>
      </c>
      <c r="CV95" s="438">
        <v>8.0399999999999991</v>
      </c>
      <c r="CW95" s="439">
        <v>24.4</v>
      </c>
      <c r="CX95" s="440">
        <v>89</v>
      </c>
      <c r="CY95" s="441">
        <v>9160</v>
      </c>
      <c r="CZ95" s="442">
        <v>22.7</v>
      </c>
      <c r="DA95" s="442">
        <v>0.26</v>
      </c>
      <c r="DB95" s="442">
        <v>23.7</v>
      </c>
      <c r="DC95" s="442">
        <v>2.2000000000000002</v>
      </c>
      <c r="DD95" s="443">
        <v>21</v>
      </c>
      <c r="DE95" s="440"/>
      <c r="DF95" s="444">
        <v>19491</v>
      </c>
      <c r="DG95" s="445">
        <f t="shared" si="76"/>
        <v>19491</v>
      </c>
      <c r="DH95" s="421">
        <f t="shared" si="77"/>
        <v>0.77964</v>
      </c>
      <c r="DI95" s="446">
        <f t="shared" si="84"/>
        <v>8.2499615207018628</v>
      </c>
      <c r="DJ95" s="434">
        <v>7.67</v>
      </c>
      <c r="DK95" s="427">
        <v>18.399999999999999</v>
      </c>
      <c r="DL95" s="446">
        <f t="shared" si="85"/>
        <v>11.697706633830999</v>
      </c>
      <c r="DM95" s="422">
        <v>25.1</v>
      </c>
      <c r="DN95" s="422">
        <v>3.4</v>
      </c>
      <c r="DO95" s="423">
        <v>7.7</v>
      </c>
      <c r="DP95" s="423"/>
      <c r="DQ95" s="423"/>
      <c r="DR95" s="432"/>
      <c r="DS95" s="432"/>
      <c r="DT95" s="437"/>
      <c r="DU95" s="437">
        <v>0.53</v>
      </c>
      <c r="DV95" s="424"/>
      <c r="DW95" s="446">
        <f t="shared" si="86"/>
        <v>4.3096813914114209</v>
      </c>
      <c r="DX95" s="434">
        <v>8.3000000000000007</v>
      </c>
      <c r="DY95" s="438">
        <v>8.1999999999999993</v>
      </c>
      <c r="DZ95" s="439">
        <v>24.7</v>
      </c>
      <c r="EA95" s="440">
        <v>86</v>
      </c>
      <c r="EB95" s="441">
        <v>9150</v>
      </c>
      <c r="EC95" s="442">
        <v>22</v>
      </c>
      <c r="ED95" s="442">
        <v>0.26</v>
      </c>
      <c r="EE95" s="442">
        <v>23.7</v>
      </c>
      <c r="EF95" s="442">
        <v>2.2000000000000002</v>
      </c>
      <c r="EG95" s="443">
        <v>20</v>
      </c>
      <c r="EH95" s="440"/>
      <c r="EI95" s="429">
        <f t="shared" si="59"/>
        <v>8.1199712791055489</v>
      </c>
      <c r="EJ95" s="429">
        <f t="shared" si="92"/>
        <v>24.549946148322903</v>
      </c>
      <c r="EK95" s="448">
        <f t="shared" si="113"/>
        <v>87.500538516770945</v>
      </c>
      <c r="EL95" s="448">
        <f t="shared" si="61"/>
        <v>9155.0017950559031</v>
      </c>
      <c r="EM95" s="429">
        <f t="shared" si="93"/>
        <v>22.350125653913221</v>
      </c>
      <c r="EN95" s="431">
        <f t="shared" si="62"/>
        <v>0.25999999999999995</v>
      </c>
      <c r="EO95" s="431">
        <f t="shared" si="88"/>
        <v>23.7</v>
      </c>
      <c r="EP95" s="431">
        <f t="shared" si="63"/>
        <v>2.2000000000000002</v>
      </c>
      <c r="EQ95" s="431">
        <f t="shared" si="64"/>
        <v>20.500179505590317</v>
      </c>
      <c r="ER95" s="448"/>
      <c r="ES95" s="449">
        <f t="shared" si="78"/>
        <v>27.07970048210073</v>
      </c>
      <c r="ET95" s="450">
        <f t="shared" si="79"/>
        <v>0.77991999999999995</v>
      </c>
      <c r="EU95" s="451">
        <f t="shared" si="104"/>
        <v>0.18700354545454545</v>
      </c>
      <c r="EV95" s="450">
        <f t="shared" si="105"/>
        <v>0.34630286195286192</v>
      </c>
      <c r="EW95" s="513">
        <f t="shared" si="94"/>
        <v>0.30155857331521185</v>
      </c>
      <c r="EX95" s="514">
        <f t="shared" si="95"/>
        <v>9.6498743460867793</v>
      </c>
      <c r="EY95" s="513">
        <f t="shared" si="96"/>
        <v>0.44582514337871548</v>
      </c>
      <c r="EZ95" s="514">
        <f t="shared" si="97"/>
        <v>19.750053851677094</v>
      </c>
      <c r="FA95" s="450">
        <f t="shared" si="114"/>
        <v>0.58530550465985332</v>
      </c>
      <c r="FB95" s="431">
        <f t="shared" si="115"/>
        <v>123.49946148322906</v>
      </c>
      <c r="FC95" s="452">
        <f t="shared" si="65"/>
        <v>0.33333333333333326</v>
      </c>
      <c r="FD95" s="431">
        <f t="shared" si="66"/>
        <v>1.0999999999999996</v>
      </c>
      <c r="FE95" s="452">
        <f t="shared" si="51"/>
        <v>0.82173756951660593</v>
      </c>
      <c r="FF95" s="430">
        <f t="shared" si="52"/>
        <v>94.499820494409676</v>
      </c>
      <c r="FG95" s="405">
        <v>38400</v>
      </c>
      <c r="FH95" s="443"/>
      <c r="FI95" s="453"/>
      <c r="FJ95" s="454"/>
      <c r="FK95" s="455">
        <f t="shared" si="106"/>
        <v>1.846343214688686</v>
      </c>
      <c r="FL95" s="530"/>
      <c r="FM95" s="455"/>
      <c r="FN95" s="530">
        <v>2363</v>
      </c>
      <c r="FO95" s="532">
        <f t="shared" si="80"/>
        <v>0.17660687593423016</v>
      </c>
      <c r="FP95" s="449">
        <f t="shared" si="81"/>
        <v>60.595958559852292</v>
      </c>
      <c r="FQ95" s="457">
        <v>24</v>
      </c>
      <c r="FR95" s="458">
        <f t="shared" si="82"/>
        <v>0.615447738229562</v>
      </c>
      <c r="FS95" s="459">
        <v>8.1199999999999992</v>
      </c>
      <c r="FT95" s="529">
        <v>23.8</v>
      </c>
      <c r="FU95" s="537">
        <v>78</v>
      </c>
      <c r="FV95" s="530">
        <v>2</v>
      </c>
      <c r="FW95" s="538">
        <v>1.5</v>
      </c>
      <c r="FX95" s="530">
        <v>8</v>
      </c>
      <c r="FY95" s="452">
        <f t="shared" si="112"/>
        <v>0.90243902439024393</v>
      </c>
      <c r="FZ95" s="452">
        <f t="shared" si="67"/>
        <v>0.31818181818181823</v>
      </c>
      <c r="GA95" s="429">
        <f t="shared" si="68"/>
        <v>0.70000000000000018</v>
      </c>
      <c r="GB95" s="513">
        <f t="shared" si="111"/>
        <v>3.6437246963562653E-2</v>
      </c>
      <c r="GC95" s="514">
        <f t="shared" si="98"/>
        <v>0.74999999999999645</v>
      </c>
      <c r="GD95" s="513">
        <f t="shared" si="116"/>
        <v>9.3023255813953543E-2</v>
      </c>
      <c r="GE95" s="527">
        <f t="shared" si="117"/>
        <v>9.5</v>
      </c>
      <c r="GF95" s="461">
        <f t="shared" si="107"/>
        <v>2.5233357267412044</v>
      </c>
      <c r="GG95" s="405">
        <v>80</v>
      </c>
      <c r="GH95" s="450">
        <f t="shared" si="121"/>
        <v>1</v>
      </c>
      <c r="GI95" s="405">
        <v>520</v>
      </c>
      <c r="GJ95" s="462">
        <f t="shared" si="122"/>
        <v>6.5</v>
      </c>
      <c r="GK95" s="463">
        <f t="shared" si="123"/>
        <v>49.235819058364967</v>
      </c>
      <c r="GL95" s="464">
        <v>8.2899999999999991</v>
      </c>
      <c r="GM95" s="529">
        <v>21.7</v>
      </c>
      <c r="GN95" s="530">
        <v>74</v>
      </c>
      <c r="GO95" s="513">
        <f>1-GM95/FT95</f>
        <v>8.8235294117647078E-2</v>
      </c>
      <c r="GP95" s="450">
        <f t="shared" si="118"/>
        <v>5.1282051282051322E-2</v>
      </c>
      <c r="GQ95" s="529">
        <v>2</v>
      </c>
      <c r="GR95" s="455">
        <f t="shared" si="108"/>
        <v>2.6464252743871164</v>
      </c>
      <c r="GS95" s="531">
        <f t="shared" ref="GS95:GS101" si="125">HC95</f>
        <v>21.8</v>
      </c>
      <c r="GT95" s="531">
        <f t="shared" si="119"/>
        <v>74</v>
      </c>
      <c r="GU95" s="513"/>
      <c r="GV95" s="513"/>
      <c r="GW95" s="513">
        <f>1-HC95/FT95</f>
        <v>8.4033613445378186E-2</v>
      </c>
      <c r="GX95" s="513">
        <f>1-HD95/FU95</f>
        <v>5.1282051282051322E-2</v>
      </c>
      <c r="GY95" s="462">
        <f t="shared" si="124"/>
        <v>12.308954764591242</v>
      </c>
      <c r="GZ95" s="405">
        <v>36771</v>
      </c>
      <c r="HA95" s="438">
        <v>8.68</v>
      </c>
      <c r="HB95" s="451"/>
      <c r="HC95" s="439">
        <v>21.8</v>
      </c>
      <c r="HD95" s="443">
        <v>74</v>
      </c>
      <c r="HE95" s="463"/>
      <c r="HF95" s="463"/>
      <c r="HG95" s="443"/>
      <c r="HH95" s="408">
        <v>3</v>
      </c>
      <c r="HI95" s="465">
        <v>9320</v>
      </c>
      <c r="HJ95" s="406">
        <f t="shared" si="89"/>
        <v>6244.4000000000005</v>
      </c>
      <c r="HK95" s="406"/>
      <c r="HL95" s="442"/>
      <c r="HM95" s="540">
        <v>21.1</v>
      </c>
      <c r="HN95" s="466"/>
      <c r="HO95" s="407">
        <v>0.09</v>
      </c>
      <c r="HP95" s="467"/>
      <c r="HQ95" s="518">
        <v>24</v>
      </c>
      <c r="HR95" s="519">
        <v>1.58</v>
      </c>
      <c r="HS95" s="520"/>
      <c r="HT95" s="521">
        <v>4</v>
      </c>
      <c r="HU95" s="522">
        <f t="shared" si="109"/>
        <v>44.619961021643242</v>
      </c>
      <c r="HV95" s="513">
        <f t="shared" si="100"/>
        <v>0.50790067720090293</v>
      </c>
      <c r="HW95" s="513">
        <f t="shared" si="120"/>
        <v>0.64928909952606628</v>
      </c>
      <c r="HX95" s="513">
        <f t="shared" si="101"/>
        <v>0.34062499999999996</v>
      </c>
      <c r="HY95" s="471"/>
    </row>
    <row r="96" spans="1:233" x14ac:dyDescent="0.15">
      <c r="A96" s="400">
        <v>43578</v>
      </c>
      <c r="B96" s="515">
        <v>40535</v>
      </c>
      <c r="C96" s="402">
        <f t="shared" si="110"/>
        <v>0.81069999999999998</v>
      </c>
      <c r="D96" s="403">
        <v>7.72</v>
      </c>
      <c r="E96" s="404">
        <v>64</v>
      </c>
      <c r="F96" s="405">
        <v>285</v>
      </c>
      <c r="G96" s="406">
        <f t="shared" si="34"/>
        <v>11552.475</v>
      </c>
      <c r="H96" s="402">
        <f t="shared" si="35"/>
        <v>0.46209900000000004</v>
      </c>
      <c r="I96" s="405">
        <v>10135</v>
      </c>
      <c r="J96" s="406">
        <f t="shared" si="36"/>
        <v>6790.4500000000007</v>
      </c>
      <c r="K96" s="407">
        <v>46.6</v>
      </c>
      <c r="L96" s="407">
        <v>28</v>
      </c>
      <c r="M96" s="407">
        <v>3.7</v>
      </c>
      <c r="N96" s="408">
        <v>246</v>
      </c>
      <c r="O96" s="408">
        <v>32</v>
      </c>
      <c r="P96" s="409"/>
      <c r="Q96" s="409"/>
      <c r="R96" s="409"/>
      <c r="S96" s="409"/>
      <c r="T96" s="410"/>
      <c r="U96" s="411"/>
      <c r="V96" s="409"/>
      <c r="W96" s="409"/>
      <c r="X96" s="516"/>
      <c r="Y96" s="473"/>
      <c r="Z96" s="474"/>
      <c r="AA96" s="475"/>
      <c r="AB96" s="476"/>
      <c r="AC96" s="476"/>
      <c r="AD96" s="474">
        <v>3.14</v>
      </c>
      <c r="AE96" s="477">
        <f t="shared" si="71"/>
        <v>0.43611111111111112</v>
      </c>
      <c r="AF96" s="478"/>
      <c r="AG96" s="477"/>
      <c r="AH96" s="478"/>
      <c r="AI96" s="478"/>
      <c r="AJ96" s="473"/>
      <c r="AK96" s="477"/>
      <c r="AL96" s="447"/>
      <c r="AM96" s="479"/>
      <c r="AN96" s="473"/>
      <c r="AO96" s="473"/>
      <c r="AP96" s="479"/>
      <c r="AQ96" s="447"/>
      <c r="AR96" s="473"/>
      <c r="AS96" s="473"/>
      <c r="AT96" s="473"/>
      <c r="AU96" s="447"/>
      <c r="AV96" s="480"/>
      <c r="AW96" s="479"/>
      <c r="AX96" s="479"/>
      <c r="AY96" s="480"/>
      <c r="AZ96" s="480"/>
      <c r="BA96" s="420">
        <f t="shared" si="83"/>
        <v>38831</v>
      </c>
      <c r="BB96" s="421">
        <f t="shared" si="72"/>
        <v>0.77661999999999998</v>
      </c>
      <c r="BC96" s="422"/>
      <c r="BD96" s="423">
        <v>7.78</v>
      </c>
      <c r="BE96" s="424">
        <v>50.5</v>
      </c>
      <c r="BF96" s="425">
        <v>219</v>
      </c>
      <c r="BG96" s="426">
        <v>9600</v>
      </c>
      <c r="BH96" s="420">
        <f t="shared" si="37"/>
        <v>6432</v>
      </c>
      <c r="BI96" s="422"/>
      <c r="BJ96" s="421"/>
      <c r="BK96" s="427">
        <v>36</v>
      </c>
      <c r="BL96" s="427">
        <v>23.8</v>
      </c>
      <c r="BM96" s="428">
        <v>5.3</v>
      </c>
      <c r="BN96" s="422">
        <v>3.5</v>
      </c>
      <c r="BO96" s="425">
        <v>122</v>
      </c>
      <c r="BP96" s="425">
        <v>32</v>
      </c>
      <c r="BQ96" s="423">
        <v>4.92</v>
      </c>
      <c r="BR96" s="421">
        <f t="shared" si="73"/>
        <v>0.68333333333333335</v>
      </c>
      <c r="BS96" s="409">
        <f t="shared" si="74"/>
        <v>38831</v>
      </c>
      <c r="BT96" s="429">
        <f t="shared" si="38"/>
        <v>7.78</v>
      </c>
      <c r="BU96" s="430">
        <f t="shared" si="90"/>
        <v>50.5</v>
      </c>
      <c r="BV96" s="430">
        <f t="shared" si="103"/>
        <v>219</v>
      </c>
      <c r="BW96" s="430">
        <f t="shared" si="39"/>
        <v>9600</v>
      </c>
      <c r="BX96" s="430">
        <f t="shared" si="40"/>
        <v>6240</v>
      </c>
      <c r="BY96" s="430">
        <f t="shared" si="91"/>
        <v>36</v>
      </c>
      <c r="BZ96" s="430">
        <f t="shared" si="49"/>
        <v>23.8</v>
      </c>
      <c r="CA96" s="431">
        <f t="shared" si="58"/>
        <v>3.5</v>
      </c>
      <c r="CB96" s="430">
        <f t="shared" si="50"/>
        <v>122</v>
      </c>
      <c r="CC96" s="432">
        <v>19509</v>
      </c>
      <c r="CD96" s="411">
        <f t="shared" si="54"/>
        <v>19509</v>
      </c>
      <c r="CE96" s="421">
        <f t="shared" si="75"/>
        <v>0.78036000000000005</v>
      </c>
      <c r="CF96" s="433">
        <f t="shared" si="55"/>
        <v>8.2423496847608781</v>
      </c>
      <c r="CG96" s="434">
        <v>7.7</v>
      </c>
      <c r="CH96" s="427">
        <v>17.600000000000001</v>
      </c>
      <c r="CI96" s="446">
        <f t="shared" si="56"/>
        <v>11.686913732123635</v>
      </c>
      <c r="CJ96" s="436">
        <v>25.8</v>
      </c>
      <c r="CK96" s="436">
        <v>2.0699999999999998</v>
      </c>
      <c r="CL96" s="423">
        <v>7.53</v>
      </c>
      <c r="CM96" s="423"/>
      <c r="CN96" s="423"/>
      <c r="CO96" s="432">
        <v>3150</v>
      </c>
      <c r="CP96" s="432">
        <v>1890</v>
      </c>
      <c r="CQ96" s="437">
        <f>CP96/CO96</f>
        <v>0.6</v>
      </c>
      <c r="CR96" s="437">
        <v>0.56000000000000005</v>
      </c>
      <c r="CS96" s="424">
        <f>CR96/CO96*1000*1000</f>
        <v>177.77777777777777</v>
      </c>
      <c r="CT96" s="528">
        <f t="shared" si="57"/>
        <v>4.3057050592034445</v>
      </c>
      <c r="CU96" s="434">
        <v>8.2100000000000009</v>
      </c>
      <c r="CV96" s="438">
        <v>8.17</v>
      </c>
      <c r="CW96" s="439">
        <v>26</v>
      </c>
      <c r="CX96" s="440">
        <v>94</v>
      </c>
      <c r="CY96" s="441">
        <v>8440</v>
      </c>
      <c r="CZ96" s="442">
        <v>22.7</v>
      </c>
      <c r="DA96" s="442">
        <v>0.25</v>
      </c>
      <c r="DB96" s="442">
        <v>22.7</v>
      </c>
      <c r="DC96" s="442">
        <v>2.1</v>
      </c>
      <c r="DD96" s="443">
        <v>12</v>
      </c>
      <c r="DE96" s="440"/>
      <c r="DF96" s="444">
        <v>19322</v>
      </c>
      <c r="DG96" s="445">
        <f t="shared" si="76"/>
        <v>19322</v>
      </c>
      <c r="DH96" s="421">
        <f t="shared" si="77"/>
        <v>0.77288000000000001</v>
      </c>
      <c r="DI96" s="446">
        <f t="shared" si="84"/>
        <v>8.3221198633681812</v>
      </c>
      <c r="DJ96" s="434">
        <v>7.7</v>
      </c>
      <c r="DK96" s="427">
        <v>16.5</v>
      </c>
      <c r="DL96" s="446">
        <f t="shared" si="85"/>
        <v>11.800020701790706</v>
      </c>
      <c r="DM96" s="422">
        <v>25.7</v>
      </c>
      <c r="DN96" s="422">
        <v>5.52</v>
      </c>
      <c r="DO96" s="423">
        <v>7.73</v>
      </c>
      <c r="DP96" s="423"/>
      <c r="DQ96" s="423"/>
      <c r="DR96" s="432">
        <v>3188</v>
      </c>
      <c r="DS96" s="432">
        <v>1900</v>
      </c>
      <c r="DT96" s="437">
        <f>DS96/DR96</f>
        <v>0.59598494353826847</v>
      </c>
      <c r="DU96" s="437">
        <v>0.6</v>
      </c>
      <c r="DV96" s="424">
        <f>DU96/DR96*1000*1000</f>
        <v>188.20577164366372</v>
      </c>
      <c r="DW96" s="446">
        <f t="shared" si="86"/>
        <v>4.3473760480281545</v>
      </c>
      <c r="DX96" s="434">
        <v>8.33</v>
      </c>
      <c r="DY96" s="438">
        <v>8.1999999999999993</v>
      </c>
      <c r="DZ96" s="439">
        <v>25.6</v>
      </c>
      <c r="EA96" s="440">
        <v>92</v>
      </c>
      <c r="EB96" s="441">
        <v>8440</v>
      </c>
      <c r="EC96" s="442">
        <v>22.9</v>
      </c>
      <c r="ED96" s="442">
        <v>0.25</v>
      </c>
      <c r="EE96" s="442">
        <v>22.6</v>
      </c>
      <c r="EF96" s="442">
        <v>2.2000000000000002</v>
      </c>
      <c r="EG96" s="443">
        <v>13</v>
      </c>
      <c r="EH96" s="440"/>
      <c r="EI96" s="429">
        <f t="shared" si="59"/>
        <v>8.1849277638999762</v>
      </c>
      <c r="EJ96" s="429">
        <f t="shared" si="92"/>
        <v>25.800963148000307</v>
      </c>
      <c r="EK96" s="448">
        <f t="shared" si="113"/>
        <v>93.004815740001547</v>
      </c>
      <c r="EL96" s="448">
        <f t="shared" si="61"/>
        <v>8440</v>
      </c>
      <c r="EM96" s="429">
        <f t="shared" si="93"/>
        <v>22.799518425999846</v>
      </c>
      <c r="EN96" s="431">
        <f t="shared" si="62"/>
        <v>0.25</v>
      </c>
      <c r="EO96" s="431">
        <f t="shared" si="88"/>
        <v>22.650240787000076</v>
      </c>
      <c r="EP96" s="431">
        <f t="shared" si="63"/>
        <v>2.149759212999923</v>
      </c>
      <c r="EQ96" s="431">
        <f t="shared" si="64"/>
        <v>12.497592129999228</v>
      </c>
      <c r="ER96" s="448"/>
      <c r="ES96" s="449">
        <f t="shared" si="78"/>
        <v>27.194767067549122</v>
      </c>
      <c r="ET96" s="450">
        <f t="shared" si="79"/>
        <v>0.77661999999999998</v>
      </c>
      <c r="EU96" s="451">
        <f t="shared" si="104"/>
        <v>0.19327247727272728</v>
      </c>
      <c r="EV96" s="450">
        <f t="shared" si="105"/>
        <v>0.35791199494949494</v>
      </c>
      <c r="EW96" s="513">
        <f t="shared" si="94"/>
        <v>0.36668004372222651</v>
      </c>
      <c r="EX96" s="514">
        <f t="shared" si="95"/>
        <v>13.200481574000154</v>
      </c>
      <c r="EY96" s="513">
        <f t="shared" si="96"/>
        <v>0.48908983865345923</v>
      </c>
      <c r="EZ96" s="514">
        <f t="shared" si="97"/>
        <v>24.699036851999693</v>
      </c>
      <c r="FA96" s="450">
        <f t="shared" si="114"/>
        <v>0.57532047607305237</v>
      </c>
      <c r="FB96" s="431">
        <f t="shared" si="115"/>
        <v>125.99518425999845</v>
      </c>
      <c r="FC96" s="452">
        <f t="shared" si="65"/>
        <v>0.38578308200002198</v>
      </c>
      <c r="FD96" s="431">
        <f t="shared" si="66"/>
        <v>1.350240787000077</v>
      </c>
      <c r="FE96" s="452">
        <f t="shared" si="51"/>
        <v>0.89756072024590794</v>
      </c>
      <c r="FF96" s="430">
        <f t="shared" si="52"/>
        <v>109.50240787000077</v>
      </c>
      <c r="FG96" s="405">
        <v>38400</v>
      </c>
      <c r="FH96" s="443"/>
      <c r="FI96" s="453"/>
      <c r="FJ96" s="454"/>
      <c r="FK96" s="455">
        <f t="shared" si="106"/>
        <v>1.854188663696531</v>
      </c>
      <c r="FL96" s="530"/>
      <c r="FM96" s="455"/>
      <c r="FN96" s="530">
        <v>4726</v>
      </c>
      <c r="FO96" s="532">
        <f t="shared" si="80"/>
        <v>0.35321375186846032</v>
      </c>
      <c r="FP96" s="449">
        <f t="shared" si="81"/>
        <v>121.70688367541398</v>
      </c>
      <c r="FQ96" s="457">
        <v>24</v>
      </c>
      <c r="FR96" s="458">
        <f t="shared" si="82"/>
        <v>0.61806288789884367</v>
      </c>
      <c r="FS96" s="459">
        <v>8.16</v>
      </c>
      <c r="FT96" s="529">
        <v>25.1</v>
      </c>
      <c r="FU96" s="537">
        <v>73</v>
      </c>
      <c r="FV96" s="530">
        <v>1</v>
      </c>
      <c r="FW96" s="538">
        <v>1.44</v>
      </c>
      <c r="FX96" s="530">
        <v>16</v>
      </c>
      <c r="FY96" s="452">
        <f t="shared" si="112"/>
        <v>0.92</v>
      </c>
      <c r="FZ96" s="452">
        <f t="shared" si="67"/>
        <v>0.330232558139535</v>
      </c>
      <c r="GA96" s="429">
        <f t="shared" si="68"/>
        <v>0.71000000000000041</v>
      </c>
      <c r="GB96" s="513">
        <f t="shared" si="111"/>
        <v>1.953125E-2</v>
      </c>
      <c r="GC96" s="514">
        <f t="shared" si="98"/>
        <v>0.69999999999999929</v>
      </c>
      <c r="GD96" s="513">
        <f t="shared" si="116"/>
        <v>0.20652173913043481</v>
      </c>
      <c r="GE96" s="527">
        <f t="shared" si="117"/>
        <v>20</v>
      </c>
      <c r="GF96" s="461">
        <f t="shared" si="107"/>
        <v>2.5340578403852589</v>
      </c>
      <c r="GG96" s="405">
        <v>80</v>
      </c>
      <c r="GH96" s="450">
        <f t="shared" si="121"/>
        <v>1</v>
      </c>
      <c r="GI96" s="405">
        <v>520</v>
      </c>
      <c r="GJ96" s="462">
        <f t="shared" si="122"/>
        <v>6.5</v>
      </c>
      <c r="GK96" s="463">
        <f t="shared" si="123"/>
        <v>49.445031031907497</v>
      </c>
      <c r="GL96" s="464">
        <v>8.33</v>
      </c>
      <c r="GM96" s="529">
        <v>21.6</v>
      </c>
      <c r="GN96" s="530">
        <v>70</v>
      </c>
      <c r="GO96" s="513">
        <f>1-GM96/FT96</f>
        <v>0.1394422310756972</v>
      </c>
      <c r="GP96" s="450">
        <f t="shared" si="118"/>
        <v>4.1095890410958957E-2</v>
      </c>
      <c r="GQ96" s="529">
        <v>2</v>
      </c>
      <c r="GR96" s="455">
        <f t="shared" si="108"/>
        <v>2.6576704179650279</v>
      </c>
      <c r="GS96" s="531">
        <f t="shared" si="125"/>
        <v>22.2</v>
      </c>
      <c r="GT96" s="531">
        <f t="shared" si="119"/>
        <v>76</v>
      </c>
      <c r="GU96" s="513"/>
      <c r="GV96" s="513"/>
      <c r="GW96" s="513"/>
      <c r="GX96" s="513"/>
      <c r="GY96" s="462">
        <f t="shared" si="124"/>
        <v>16.481677010635831</v>
      </c>
      <c r="GZ96" s="405">
        <v>37764</v>
      </c>
      <c r="HA96" s="438">
        <v>8.4499999999999993</v>
      </c>
      <c r="HB96" s="451"/>
      <c r="HC96" s="439">
        <v>22.2</v>
      </c>
      <c r="HD96" s="443">
        <v>76</v>
      </c>
      <c r="HE96" s="463"/>
      <c r="HF96" s="463"/>
      <c r="HG96" s="443"/>
      <c r="HH96" s="408">
        <v>1</v>
      </c>
      <c r="HI96" s="465">
        <v>8560</v>
      </c>
      <c r="HJ96" s="406">
        <f t="shared" si="89"/>
        <v>5735.2000000000007</v>
      </c>
      <c r="HK96" s="406"/>
      <c r="HL96" s="442"/>
      <c r="HM96" s="540">
        <v>21.4</v>
      </c>
      <c r="HN96" s="466"/>
      <c r="HO96" s="407">
        <v>0.13</v>
      </c>
      <c r="HP96" s="467"/>
      <c r="HQ96" s="518">
        <v>23.7</v>
      </c>
      <c r="HR96" s="519">
        <v>1.44</v>
      </c>
      <c r="HS96" s="520"/>
      <c r="HT96" s="521">
        <v>2</v>
      </c>
      <c r="HU96" s="522">
        <f t="shared" si="109"/>
        <v>44.809559372666165</v>
      </c>
      <c r="HV96" s="513">
        <f t="shared" si="100"/>
        <v>0.56039603960396045</v>
      </c>
      <c r="HW96" s="513">
        <f t="shared" si="120"/>
        <v>0.65296803652968038</v>
      </c>
      <c r="HX96" s="513">
        <f t="shared" si="101"/>
        <v>0.40555555555555556</v>
      </c>
      <c r="HY96" s="471"/>
    </row>
    <row r="97" spans="1:233" x14ac:dyDescent="0.15">
      <c r="A97" s="400">
        <v>43579</v>
      </c>
      <c r="B97" s="515">
        <v>39910</v>
      </c>
      <c r="C97" s="402">
        <f t="shared" si="110"/>
        <v>0.79820000000000002</v>
      </c>
      <c r="D97" s="403">
        <v>7.52</v>
      </c>
      <c r="E97" s="404">
        <v>59</v>
      </c>
      <c r="F97" s="405">
        <v>266</v>
      </c>
      <c r="G97" s="406">
        <f t="shared" si="34"/>
        <v>10616.06</v>
      </c>
      <c r="H97" s="402">
        <f t="shared" si="35"/>
        <v>0.42464239999999998</v>
      </c>
      <c r="I97" s="405">
        <v>9230</v>
      </c>
      <c r="J97" s="406">
        <f t="shared" si="36"/>
        <v>6184.1</v>
      </c>
      <c r="K97" s="407">
        <v>52.4</v>
      </c>
      <c r="L97" s="407">
        <v>34.299999999999997</v>
      </c>
      <c r="M97" s="407">
        <v>3.4</v>
      </c>
      <c r="N97" s="408">
        <v>200</v>
      </c>
      <c r="O97" s="408">
        <v>32</v>
      </c>
      <c r="P97" s="409"/>
      <c r="Q97" s="409"/>
      <c r="R97" s="409"/>
      <c r="S97" s="409"/>
      <c r="T97" s="410"/>
      <c r="U97" s="411"/>
      <c r="V97" s="409"/>
      <c r="W97" s="409"/>
      <c r="X97" s="516"/>
      <c r="Y97" s="473"/>
      <c r="Z97" s="474"/>
      <c r="AA97" s="475"/>
      <c r="AB97" s="476"/>
      <c r="AC97" s="476"/>
      <c r="AD97" s="474">
        <v>3.15</v>
      </c>
      <c r="AE97" s="477">
        <f t="shared" si="71"/>
        <v>0.4375</v>
      </c>
      <c r="AF97" s="478"/>
      <c r="AG97" s="477"/>
      <c r="AH97" s="478"/>
      <c r="AI97" s="478"/>
      <c r="AJ97" s="473"/>
      <c r="AK97" s="477"/>
      <c r="AL97" s="447"/>
      <c r="AM97" s="479"/>
      <c r="AN97" s="473"/>
      <c r="AO97" s="473"/>
      <c r="AP97" s="479"/>
      <c r="AQ97" s="447"/>
      <c r="AR97" s="473"/>
      <c r="AS97" s="473"/>
      <c r="AT97" s="473"/>
      <c r="AU97" s="447"/>
      <c r="AV97" s="480"/>
      <c r="AW97" s="479"/>
      <c r="AX97" s="479"/>
      <c r="AY97" s="480"/>
      <c r="AZ97" s="480"/>
      <c r="BA97" s="420">
        <f t="shared" si="83"/>
        <v>38415</v>
      </c>
      <c r="BB97" s="421">
        <f t="shared" si="72"/>
        <v>0.76829999999999998</v>
      </c>
      <c r="BC97" s="422"/>
      <c r="BD97" s="423">
        <v>7.74</v>
      </c>
      <c r="BE97" s="424">
        <v>46.4</v>
      </c>
      <c r="BF97" s="425">
        <v>208</v>
      </c>
      <c r="BG97" s="426">
        <v>9310</v>
      </c>
      <c r="BH97" s="420">
        <f t="shared" si="37"/>
        <v>6237.7000000000007</v>
      </c>
      <c r="BI97" s="422"/>
      <c r="BJ97" s="421"/>
      <c r="BK97" s="427">
        <v>35.4</v>
      </c>
      <c r="BL97" s="427">
        <v>25.4</v>
      </c>
      <c r="BM97" s="428">
        <v>4.4000000000000004</v>
      </c>
      <c r="BN97" s="422">
        <v>2.2000000000000002</v>
      </c>
      <c r="BO97" s="425">
        <v>175</v>
      </c>
      <c r="BP97" s="425">
        <v>32</v>
      </c>
      <c r="BQ97" s="423">
        <v>5.87</v>
      </c>
      <c r="BR97" s="421">
        <f t="shared" si="73"/>
        <v>0.81527777777777777</v>
      </c>
      <c r="BS97" s="409">
        <f t="shared" si="74"/>
        <v>38415</v>
      </c>
      <c r="BT97" s="429">
        <f t="shared" si="38"/>
        <v>7.74</v>
      </c>
      <c r="BU97" s="430">
        <f t="shared" si="90"/>
        <v>46.4</v>
      </c>
      <c r="BV97" s="430">
        <f t="shared" si="103"/>
        <v>208</v>
      </c>
      <c r="BW97" s="430">
        <f t="shared" si="39"/>
        <v>9310</v>
      </c>
      <c r="BX97" s="430">
        <f t="shared" si="40"/>
        <v>6051.5</v>
      </c>
      <c r="BY97" s="430">
        <f t="shared" si="91"/>
        <v>35.4</v>
      </c>
      <c r="BZ97" s="430">
        <f t="shared" si="49"/>
        <v>25.4</v>
      </c>
      <c r="CA97" s="431">
        <f t="shared" si="58"/>
        <v>2.2000000000000002</v>
      </c>
      <c r="CB97" s="430">
        <f t="shared" si="50"/>
        <v>175</v>
      </c>
      <c r="CC97" s="432">
        <v>19275</v>
      </c>
      <c r="CD97" s="411">
        <f t="shared" si="54"/>
        <v>19275</v>
      </c>
      <c r="CE97" s="421">
        <f t="shared" si="75"/>
        <v>0.77100000000000002</v>
      </c>
      <c r="CF97" s="433">
        <f t="shared" si="55"/>
        <v>8.3424124513618665</v>
      </c>
      <c r="CG97" s="434">
        <v>7.64</v>
      </c>
      <c r="CH97" s="427">
        <v>17.3</v>
      </c>
      <c r="CI97" s="446">
        <f t="shared" si="56"/>
        <v>11.828793774319067</v>
      </c>
      <c r="CJ97" s="436">
        <v>25.8</v>
      </c>
      <c r="CK97" s="436">
        <v>3.1</v>
      </c>
      <c r="CL97" s="423">
        <v>7.42</v>
      </c>
      <c r="CM97" s="423"/>
      <c r="CN97" s="423"/>
      <c r="CO97" s="432"/>
      <c r="CP97" s="432"/>
      <c r="CQ97" s="437"/>
      <c r="CR97" s="437">
        <v>0.56999999999999995</v>
      </c>
      <c r="CS97" s="424"/>
      <c r="CT97" s="528">
        <f t="shared" si="57"/>
        <v>4.3579766536964977</v>
      </c>
      <c r="CU97" s="434">
        <v>7.62</v>
      </c>
      <c r="CV97" s="438">
        <v>7.98</v>
      </c>
      <c r="CW97" s="439">
        <v>24.1</v>
      </c>
      <c r="CX97" s="440">
        <v>86</v>
      </c>
      <c r="CY97" s="441">
        <v>8840</v>
      </c>
      <c r="CZ97" s="442">
        <v>24.8</v>
      </c>
      <c r="DA97" s="442">
        <v>0.28000000000000003</v>
      </c>
      <c r="DB97" s="442">
        <v>23.7</v>
      </c>
      <c r="DC97" s="442">
        <v>2.2999999999999998</v>
      </c>
      <c r="DD97" s="443">
        <v>18</v>
      </c>
      <c r="DE97" s="440"/>
      <c r="DF97" s="444">
        <v>19140</v>
      </c>
      <c r="DG97" s="445">
        <f t="shared" si="76"/>
        <v>19140</v>
      </c>
      <c r="DH97" s="421">
        <f t="shared" si="77"/>
        <v>0.76559999999999995</v>
      </c>
      <c r="DI97" s="446">
        <f t="shared" si="84"/>
        <v>8.4012539184952963</v>
      </c>
      <c r="DJ97" s="434">
        <v>7.61</v>
      </c>
      <c r="DK97" s="427">
        <v>16.8</v>
      </c>
      <c r="DL97" s="446">
        <f t="shared" si="85"/>
        <v>11.912225705329153</v>
      </c>
      <c r="DM97" s="422">
        <v>25.8</v>
      </c>
      <c r="DN97" s="422">
        <v>5.2</v>
      </c>
      <c r="DO97" s="423">
        <v>7.54</v>
      </c>
      <c r="DP97" s="423"/>
      <c r="DQ97" s="423"/>
      <c r="DR97" s="432"/>
      <c r="DS97" s="432"/>
      <c r="DT97" s="437"/>
      <c r="DU97" s="437">
        <v>0.65</v>
      </c>
      <c r="DV97" s="481"/>
      <c r="DW97" s="446">
        <f t="shared" si="86"/>
        <v>4.3887147335423196</v>
      </c>
      <c r="DX97" s="434">
        <v>8.4600000000000009</v>
      </c>
      <c r="DY97" s="438">
        <v>8.1</v>
      </c>
      <c r="DZ97" s="439">
        <v>25</v>
      </c>
      <c r="EA97" s="440">
        <v>84</v>
      </c>
      <c r="EB97" s="441">
        <v>8800</v>
      </c>
      <c r="EC97" s="442">
        <v>24.4</v>
      </c>
      <c r="ED97" s="442">
        <v>0.28000000000000003</v>
      </c>
      <c r="EE97" s="442">
        <v>23.5</v>
      </c>
      <c r="EF97" s="442">
        <v>2.2999999999999998</v>
      </c>
      <c r="EG97" s="443">
        <v>17</v>
      </c>
      <c r="EH97" s="440"/>
      <c r="EI97" s="429">
        <f t="shared" si="59"/>
        <v>8.0397891448652867</v>
      </c>
      <c r="EJ97" s="429">
        <f t="shared" si="92"/>
        <v>24.548418586489653</v>
      </c>
      <c r="EK97" s="448">
        <f t="shared" si="113"/>
        <v>85.003514252245211</v>
      </c>
      <c r="EL97" s="448">
        <f t="shared" si="61"/>
        <v>8820.0702850449052</v>
      </c>
      <c r="EM97" s="429">
        <f t="shared" si="93"/>
        <v>24.600702850449043</v>
      </c>
      <c r="EN97" s="431">
        <f t="shared" si="62"/>
        <v>0.28000000000000003</v>
      </c>
      <c r="EO97" s="431">
        <f t="shared" si="88"/>
        <v>23.60035142522452</v>
      </c>
      <c r="EP97" s="431">
        <f t="shared" si="63"/>
        <v>2.2999999999999998</v>
      </c>
      <c r="EQ97" s="431">
        <f t="shared" si="64"/>
        <v>17.501757126122609</v>
      </c>
      <c r="ER97" s="448"/>
      <c r="ES97" s="449">
        <f t="shared" si="78"/>
        <v>27.489262007028508</v>
      </c>
      <c r="ET97" s="450">
        <f t="shared" si="79"/>
        <v>0.76829999999999998</v>
      </c>
      <c r="EU97" s="451">
        <f t="shared" si="104"/>
        <v>0.1815981818181818</v>
      </c>
      <c r="EV97" s="450">
        <f t="shared" si="105"/>
        <v>0.33629292929292925</v>
      </c>
      <c r="EW97" s="513">
        <f t="shared" si="94"/>
        <v>0.30506489123025304</v>
      </c>
      <c r="EX97" s="514">
        <f t="shared" si="95"/>
        <v>10.799297149550956</v>
      </c>
      <c r="EY97" s="513">
        <f t="shared" si="96"/>
        <v>0.47093925460151609</v>
      </c>
      <c r="EZ97" s="514">
        <f t="shared" si="97"/>
        <v>21.851581413510345</v>
      </c>
      <c r="FA97" s="450">
        <f t="shared" si="114"/>
        <v>0.59132925840266726</v>
      </c>
      <c r="FB97" s="431">
        <f t="shared" si="115"/>
        <v>122.99648574775479</v>
      </c>
      <c r="FC97" s="452">
        <f t="shared" si="65"/>
        <v>-4.5454545454545192E-2</v>
      </c>
      <c r="FD97" s="431">
        <f t="shared" si="66"/>
        <v>-9.9999999999999645E-2</v>
      </c>
      <c r="FE97" s="452">
        <f t="shared" si="51"/>
        <v>0.89998995927929937</v>
      </c>
      <c r="FF97" s="430">
        <f t="shared" si="52"/>
        <v>157.49824287387739</v>
      </c>
      <c r="FG97" s="405">
        <v>38400</v>
      </c>
      <c r="FH97" s="443"/>
      <c r="FI97" s="453"/>
      <c r="FJ97" s="454"/>
      <c r="FK97" s="455">
        <f t="shared" si="106"/>
        <v>1.8742678641155799</v>
      </c>
      <c r="FL97" s="530"/>
      <c r="FM97" s="455"/>
      <c r="FN97" s="530">
        <v>5838</v>
      </c>
      <c r="FO97" s="532">
        <f t="shared" si="80"/>
        <v>0.43632286995515696</v>
      </c>
      <c r="FP97" s="449">
        <f t="shared" si="81"/>
        <v>151.97188598203826</v>
      </c>
      <c r="FQ97" s="457">
        <v>24</v>
      </c>
      <c r="FR97" s="458">
        <f t="shared" si="82"/>
        <v>0.62475595470519329</v>
      </c>
      <c r="FS97" s="459">
        <v>8.14</v>
      </c>
      <c r="FT97" s="529">
        <v>22.1</v>
      </c>
      <c r="FU97" s="537">
        <v>75</v>
      </c>
      <c r="FV97" s="530">
        <v>2</v>
      </c>
      <c r="FW97" s="538">
        <v>0.96</v>
      </c>
      <c r="FX97" s="530">
        <v>16</v>
      </c>
      <c r="FY97" s="452">
        <f t="shared" si="112"/>
        <v>0.88571428571428568</v>
      </c>
      <c r="FZ97" s="452">
        <f t="shared" si="67"/>
        <v>0.58260869565217388</v>
      </c>
      <c r="GA97" s="429">
        <f t="shared" si="68"/>
        <v>1.3399999999999999</v>
      </c>
      <c r="GB97" s="513">
        <f t="shared" si="111"/>
        <v>0.11599999999999999</v>
      </c>
      <c r="GC97" s="514">
        <f t="shared" si="98"/>
        <v>2.4499999999999993</v>
      </c>
      <c r="GD97" s="513">
        <f t="shared" si="116"/>
        <v>0.1071428571428571</v>
      </c>
      <c r="GE97" s="527">
        <f t="shared" si="117"/>
        <v>10</v>
      </c>
      <c r="GF97" s="461">
        <f t="shared" si="107"/>
        <v>2.5614994142912924</v>
      </c>
      <c r="GG97" s="405">
        <v>80</v>
      </c>
      <c r="GH97" s="450">
        <f t="shared" si="121"/>
        <v>1</v>
      </c>
      <c r="GI97" s="405">
        <v>520</v>
      </c>
      <c r="GJ97" s="462">
        <f t="shared" si="122"/>
        <v>6.5</v>
      </c>
      <c r="GK97" s="463">
        <f t="shared" si="123"/>
        <v>49.980476376415467</v>
      </c>
      <c r="GL97" s="464">
        <v>8.23</v>
      </c>
      <c r="GM97" s="529">
        <v>20.7</v>
      </c>
      <c r="GN97" s="530">
        <v>71</v>
      </c>
      <c r="GO97" s="513">
        <f>1-GM97/FT97</f>
        <v>6.3348416289592868E-2</v>
      </c>
      <c r="GP97" s="450">
        <f t="shared" si="118"/>
        <v>5.3333333333333344E-2</v>
      </c>
      <c r="GQ97" s="529">
        <v>2</v>
      </c>
      <c r="GR97" s="455">
        <f t="shared" si="108"/>
        <v>2.6864506052323311</v>
      </c>
      <c r="GS97" s="531">
        <f t="shared" si="125"/>
        <v>21.6</v>
      </c>
      <c r="GT97" s="531">
        <f t="shared" si="119"/>
        <v>70</v>
      </c>
      <c r="GU97" s="513"/>
      <c r="GV97" s="513">
        <f>1-GT97/GN97</f>
        <v>1.4084507042253502E-2</v>
      </c>
      <c r="GW97" s="513">
        <f t="shared" ref="GW97:GX100" si="126">1-HC97/FT97</f>
        <v>2.2624434389140302E-2</v>
      </c>
      <c r="GX97" s="513">
        <f t="shared" si="126"/>
        <v>6.6666666666666652E-2</v>
      </c>
      <c r="GY97" s="462">
        <f t="shared" si="124"/>
        <v>12.495119094103867</v>
      </c>
      <c r="GZ97" s="405">
        <v>38357</v>
      </c>
      <c r="HA97" s="438">
        <v>8.36</v>
      </c>
      <c r="HB97" s="451"/>
      <c r="HC97" s="439">
        <v>21.6</v>
      </c>
      <c r="HD97" s="443">
        <v>70</v>
      </c>
      <c r="HE97" s="463"/>
      <c r="HF97" s="463"/>
      <c r="HG97" s="443"/>
      <c r="HH97" s="408">
        <v>5</v>
      </c>
      <c r="HI97" s="465">
        <v>8910</v>
      </c>
      <c r="HJ97" s="406">
        <f t="shared" si="89"/>
        <v>5969.7000000000007</v>
      </c>
      <c r="HK97" s="406"/>
      <c r="HL97" s="442"/>
      <c r="HM97" s="540">
        <v>24.8</v>
      </c>
      <c r="HN97" s="466"/>
      <c r="HO97" s="407">
        <v>0.15</v>
      </c>
      <c r="HP97" s="467"/>
      <c r="HQ97" s="518">
        <v>24.6</v>
      </c>
      <c r="HR97" s="519">
        <v>0.88</v>
      </c>
      <c r="HS97" s="520"/>
      <c r="HT97" s="521">
        <v>2</v>
      </c>
      <c r="HU97" s="522">
        <f t="shared" si="109"/>
        <v>45.294806716126509</v>
      </c>
      <c r="HV97" s="513">
        <f t="shared" si="100"/>
        <v>0.53448275862068961</v>
      </c>
      <c r="HW97" s="513">
        <f t="shared" si="120"/>
        <v>0.66346153846153844</v>
      </c>
      <c r="HX97" s="513">
        <f t="shared" si="101"/>
        <v>0.29943502824858748</v>
      </c>
      <c r="HY97" s="471"/>
    </row>
    <row r="98" spans="1:233" x14ac:dyDescent="0.15">
      <c r="A98" s="400">
        <v>43580</v>
      </c>
      <c r="B98" s="515">
        <v>40600</v>
      </c>
      <c r="C98" s="402">
        <f t="shared" si="110"/>
        <v>0.81200000000000006</v>
      </c>
      <c r="D98" s="403">
        <v>7.87</v>
      </c>
      <c r="E98" s="404">
        <v>58</v>
      </c>
      <c r="F98" s="405">
        <v>262</v>
      </c>
      <c r="G98" s="406">
        <f t="shared" si="34"/>
        <v>10637.2</v>
      </c>
      <c r="H98" s="402">
        <f t="shared" si="35"/>
        <v>0.42548800000000003</v>
      </c>
      <c r="I98" s="405">
        <v>8530</v>
      </c>
      <c r="J98" s="406">
        <f t="shared" si="36"/>
        <v>5715.1</v>
      </c>
      <c r="K98" s="407">
        <v>42.2</v>
      </c>
      <c r="L98" s="407">
        <v>23.6</v>
      </c>
      <c r="M98" s="407">
        <v>3.2</v>
      </c>
      <c r="N98" s="408">
        <v>165</v>
      </c>
      <c r="O98" s="408">
        <v>32</v>
      </c>
      <c r="P98" s="409"/>
      <c r="Q98" s="409"/>
      <c r="R98" s="409"/>
      <c r="S98" s="409"/>
      <c r="T98" s="410"/>
      <c r="U98" s="411"/>
      <c r="V98" s="409"/>
      <c r="W98" s="409"/>
      <c r="X98" s="516"/>
      <c r="Y98" s="473"/>
      <c r="Z98" s="474"/>
      <c r="AA98" s="475"/>
      <c r="AB98" s="476"/>
      <c r="AC98" s="476"/>
      <c r="AD98" s="474">
        <v>3.39</v>
      </c>
      <c r="AE98" s="477">
        <f t="shared" si="71"/>
        <v>0.47083333333333333</v>
      </c>
      <c r="AF98" s="478"/>
      <c r="AG98" s="477"/>
      <c r="AH98" s="478"/>
      <c r="AI98" s="478"/>
      <c r="AJ98" s="473"/>
      <c r="AK98" s="477"/>
      <c r="AL98" s="447"/>
      <c r="AM98" s="479"/>
      <c r="AN98" s="473"/>
      <c r="AO98" s="473"/>
      <c r="AP98" s="479"/>
      <c r="AQ98" s="447"/>
      <c r="AR98" s="473"/>
      <c r="AS98" s="473"/>
      <c r="AT98" s="473"/>
      <c r="AU98" s="447"/>
      <c r="AV98" s="480"/>
      <c r="AW98" s="479"/>
      <c r="AX98" s="479"/>
      <c r="AY98" s="480"/>
      <c r="AZ98" s="480"/>
      <c r="BA98" s="420">
        <f t="shared" si="83"/>
        <v>38029</v>
      </c>
      <c r="BB98" s="421">
        <f t="shared" si="72"/>
        <v>0.76058000000000003</v>
      </c>
      <c r="BC98" s="422"/>
      <c r="BD98" s="423">
        <v>7.85</v>
      </c>
      <c r="BE98" s="424">
        <v>42</v>
      </c>
      <c r="BF98" s="425">
        <v>230</v>
      </c>
      <c r="BG98" s="426">
        <v>9020</v>
      </c>
      <c r="BH98" s="420">
        <f t="shared" si="37"/>
        <v>6043.4000000000005</v>
      </c>
      <c r="BI98" s="422"/>
      <c r="BJ98" s="421"/>
      <c r="BK98" s="427">
        <v>35.299999999999997</v>
      </c>
      <c r="BL98" s="427">
        <v>24.4</v>
      </c>
      <c r="BM98" s="428">
        <v>6.2</v>
      </c>
      <c r="BN98" s="422">
        <v>3.5</v>
      </c>
      <c r="BO98" s="425">
        <v>159</v>
      </c>
      <c r="BP98" s="425">
        <v>32</v>
      </c>
      <c r="BQ98" s="423">
        <v>5.31</v>
      </c>
      <c r="BR98" s="421">
        <f t="shared" si="73"/>
        <v>0.73749999999999993</v>
      </c>
      <c r="BS98" s="409">
        <f t="shared" si="74"/>
        <v>38029</v>
      </c>
      <c r="BT98" s="429">
        <f t="shared" si="38"/>
        <v>7.85</v>
      </c>
      <c r="BU98" s="430">
        <f t="shared" si="90"/>
        <v>42</v>
      </c>
      <c r="BV98" s="430">
        <f t="shared" si="103"/>
        <v>230</v>
      </c>
      <c r="BW98" s="430">
        <f t="shared" si="39"/>
        <v>9020</v>
      </c>
      <c r="BX98" s="430">
        <f t="shared" si="40"/>
        <v>5863</v>
      </c>
      <c r="BY98" s="430">
        <f t="shared" si="91"/>
        <v>35.299999999999997</v>
      </c>
      <c r="BZ98" s="430">
        <f t="shared" si="49"/>
        <v>24.4</v>
      </c>
      <c r="CA98" s="431">
        <f t="shared" si="58"/>
        <v>3.5</v>
      </c>
      <c r="CB98" s="430">
        <f t="shared" si="50"/>
        <v>159</v>
      </c>
      <c r="CC98" s="432">
        <v>19046</v>
      </c>
      <c r="CD98" s="411">
        <f t="shared" si="54"/>
        <v>19046</v>
      </c>
      <c r="CE98" s="421">
        <f t="shared" si="75"/>
        <v>0.76183999999999996</v>
      </c>
      <c r="CF98" s="433">
        <f t="shared" si="55"/>
        <v>8.4427176309986347</v>
      </c>
      <c r="CG98" s="434">
        <v>7.6</v>
      </c>
      <c r="CH98" s="427">
        <v>17.600000000000001</v>
      </c>
      <c r="CI98" s="446">
        <f t="shared" si="56"/>
        <v>11.971017536490601</v>
      </c>
      <c r="CJ98" s="436">
        <v>25.2</v>
      </c>
      <c r="CK98" s="436">
        <v>2.2999999999999998</v>
      </c>
      <c r="CL98" s="423">
        <v>7.53</v>
      </c>
      <c r="CM98" s="423"/>
      <c r="CN98" s="423"/>
      <c r="CO98" s="432"/>
      <c r="CP98" s="432"/>
      <c r="CQ98" s="437"/>
      <c r="CR98" s="437">
        <v>0.68</v>
      </c>
      <c r="CS98" s="424"/>
      <c r="CT98" s="528">
        <f t="shared" si="57"/>
        <v>4.4103748818649589</v>
      </c>
      <c r="CU98" s="434">
        <v>7.34</v>
      </c>
      <c r="CV98" s="438">
        <v>7.97</v>
      </c>
      <c r="CW98" s="439">
        <v>22</v>
      </c>
      <c r="CX98" s="440">
        <v>82</v>
      </c>
      <c r="CY98" s="441">
        <v>9050</v>
      </c>
      <c r="CZ98" s="442">
        <v>25.8</v>
      </c>
      <c r="DA98" s="442">
        <v>0.24</v>
      </c>
      <c r="DB98" s="442">
        <v>25.2</v>
      </c>
      <c r="DC98" s="442">
        <v>2.1</v>
      </c>
      <c r="DD98" s="443">
        <v>11</v>
      </c>
      <c r="DE98" s="440"/>
      <c r="DF98" s="444">
        <v>18983</v>
      </c>
      <c r="DG98" s="445">
        <f t="shared" si="76"/>
        <v>18983</v>
      </c>
      <c r="DH98" s="421">
        <f t="shared" si="77"/>
        <v>0.75931999999999999</v>
      </c>
      <c r="DI98" s="446">
        <f t="shared" si="84"/>
        <v>8.470736975188327</v>
      </c>
      <c r="DJ98" s="434">
        <v>7.54</v>
      </c>
      <c r="DK98" s="427">
        <v>18.7</v>
      </c>
      <c r="DL98" s="446">
        <f t="shared" si="85"/>
        <v>12.010746457356582</v>
      </c>
      <c r="DM98" s="422">
        <v>25.5</v>
      </c>
      <c r="DN98" s="422">
        <v>5.9</v>
      </c>
      <c r="DO98" s="423">
        <v>7.49</v>
      </c>
      <c r="DP98" s="423"/>
      <c r="DQ98" s="423"/>
      <c r="DR98" s="432"/>
      <c r="DS98" s="432"/>
      <c r="DT98" s="437"/>
      <c r="DU98" s="437">
        <v>0.62</v>
      </c>
      <c r="DV98" s="481"/>
      <c r="DW98" s="446">
        <f t="shared" si="86"/>
        <v>4.4250118527103197</v>
      </c>
      <c r="DX98" s="434">
        <v>8.26</v>
      </c>
      <c r="DY98" s="438">
        <v>8.1</v>
      </c>
      <c r="DZ98" s="439">
        <v>23</v>
      </c>
      <c r="EA98" s="440">
        <v>82</v>
      </c>
      <c r="EB98" s="441">
        <v>8980</v>
      </c>
      <c r="EC98" s="442">
        <v>25.8</v>
      </c>
      <c r="ED98" s="442">
        <v>0.24</v>
      </c>
      <c r="EE98" s="442">
        <v>25.6</v>
      </c>
      <c r="EF98" s="442">
        <v>2.1</v>
      </c>
      <c r="EG98" s="443">
        <v>13</v>
      </c>
      <c r="EH98" s="440"/>
      <c r="EI98" s="429">
        <f t="shared" si="59"/>
        <v>8.0348923190196953</v>
      </c>
      <c r="EJ98" s="429">
        <f t="shared" si="92"/>
        <v>22.499171684766889</v>
      </c>
      <c r="EK98" s="448">
        <f t="shared" si="113"/>
        <v>82</v>
      </c>
      <c r="EL98" s="448">
        <f t="shared" si="61"/>
        <v>9015.057982066317</v>
      </c>
      <c r="EM98" s="429">
        <f t="shared" si="93"/>
        <v>25.799999999999997</v>
      </c>
      <c r="EN98" s="431">
        <f t="shared" si="62"/>
        <v>0.23999999999999996</v>
      </c>
      <c r="EO98" s="431">
        <f t="shared" si="88"/>
        <v>25.399668673906756</v>
      </c>
      <c r="EP98" s="431">
        <f t="shared" si="63"/>
        <v>2.0999999999999996</v>
      </c>
      <c r="EQ98" s="431">
        <f t="shared" si="64"/>
        <v>11.998343369533776</v>
      </c>
      <c r="ER98" s="448"/>
      <c r="ES98" s="449">
        <f t="shared" si="78"/>
        <v>27.768282100502248</v>
      </c>
      <c r="ET98" s="450">
        <f t="shared" si="79"/>
        <v>0.76058000000000003</v>
      </c>
      <c r="EU98" s="451">
        <f t="shared" si="104"/>
        <v>0.19878795454545456</v>
      </c>
      <c r="EV98" s="450">
        <f t="shared" si="105"/>
        <v>0.36812584175084173</v>
      </c>
      <c r="EW98" s="513">
        <f t="shared" si="94"/>
        <v>0.26912181303116145</v>
      </c>
      <c r="EX98" s="514">
        <f t="shared" si="95"/>
        <v>9.5</v>
      </c>
      <c r="EY98" s="513">
        <f t="shared" si="96"/>
        <v>0.46430543607697883</v>
      </c>
      <c r="EZ98" s="514">
        <f t="shared" si="97"/>
        <v>19.500828315233111</v>
      </c>
      <c r="FA98" s="450">
        <f t="shared" si="114"/>
        <v>0.64347826086956528</v>
      </c>
      <c r="FB98" s="431">
        <f t="shared" si="115"/>
        <v>148</v>
      </c>
      <c r="FC98" s="452">
        <f t="shared" si="65"/>
        <v>0.40000000000000013</v>
      </c>
      <c r="FD98" s="431">
        <f t="shared" si="66"/>
        <v>1.4000000000000004</v>
      </c>
      <c r="FE98" s="452">
        <f t="shared" si="51"/>
        <v>0.9245387209463285</v>
      </c>
      <c r="FF98" s="430">
        <f t="shared" si="52"/>
        <v>147.00165663046621</v>
      </c>
      <c r="FG98" s="405">
        <v>38400</v>
      </c>
      <c r="FH98" s="443"/>
      <c r="FI98" s="453"/>
      <c r="FJ98" s="454"/>
      <c r="FK98" s="455">
        <f t="shared" si="106"/>
        <v>1.8932919613978807</v>
      </c>
      <c r="FL98" s="530"/>
      <c r="FM98" s="455"/>
      <c r="FN98" s="530">
        <v>4726</v>
      </c>
      <c r="FO98" s="532">
        <f t="shared" si="80"/>
        <v>0.35321375186846032</v>
      </c>
      <c r="FP98" s="449">
        <f t="shared" si="81"/>
        <v>124.273580688422</v>
      </c>
      <c r="FQ98" s="457">
        <v>24</v>
      </c>
      <c r="FR98" s="458">
        <f t="shared" si="82"/>
        <v>0.63109732046596012</v>
      </c>
      <c r="FS98" s="459">
        <v>7.91</v>
      </c>
      <c r="FT98" s="529">
        <v>20</v>
      </c>
      <c r="FU98" s="537">
        <v>71</v>
      </c>
      <c r="FV98" s="530">
        <v>1</v>
      </c>
      <c r="FW98" s="538">
        <v>0.72</v>
      </c>
      <c r="FX98" s="530">
        <v>16</v>
      </c>
      <c r="FY98" s="452">
        <f t="shared" si="112"/>
        <v>0.91666666666666663</v>
      </c>
      <c r="FZ98" s="452">
        <f t="shared" si="67"/>
        <v>0.65714285714285725</v>
      </c>
      <c r="GA98" s="429">
        <f t="shared" si="68"/>
        <v>1.3800000000000001</v>
      </c>
      <c r="GB98" s="513">
        <f t="shared" si="111"/>
        <v>0.13043478260869568</v>
      </c>
      <c r="GC98" s="514">
        <f t="shared" si="98"/>
        <v>2.5</v>
      </c>
      <c r="GD98" s="513">
        <f t="shared" si="116"/>
        <v>0.13414634146341464</v>
      </c>
      <c r="GE98" s="527">
        <f t="shared" si="117"/>
        <v>11</v>
      </c>
      <c r="GF98" s="461">
        <f t="shared" si="107"/>
        <v>2.5874990139104366</v>
      </c>
      <c r="GG98" s="405">
        <v>80</v>
      </c>
      <c r="GH98" s="450">
        <f t="shared" si="121"/>
        <v>1</v>
      </c>
      <c r="GI98" s="405">
        <v>520</v>
      </c>
      <c r="GJ98" s="462">
        <f t="shared" si="122"/>
        <v>6.5</v>
      </c>
      <c r="GK98" s="463">
        <f t="shared" si="123"/>
        <v>50.487785637276815</v>
      </c>
      <c r="GL98" s="464">
        <v>8.4</v>
      </c>
      <c r="GM98" s="529">
        <v>19</v>
      </c>
      <c r="GN98" s="530">
        <v>66</v>
      </c>
      <c r="GO98" s="513">
        <f>1-GM98/FT98</f>
        <v>5.0000000000000044E-2</v>
      </c>
      <c r="GP98" s="450">
        <f t="shared" si="118"/>
        <v>7.0422535211267623E-2</v>
      </c>
      <c r="GQ98" s="529">
        <v>2</v>
      </c>
      <c r="GR98" s="455">
        <f t="shared" si="108"/>
        <v>2.7137184780036288</v>
      </c>
      <c r="GS98" s="531">
        <f t="shared" si="125"/>
        <v>18.7</v>
      </c>
      <c r="GT98" s="531">
        <f t="shared" si="119"/>
        <v>69</v>
      </c>
      <c r="GU98" s="513"/>
      <c r="GV98" s="513"/>
      <c r="GW98" s="513">
        <f t="shared" si="126"/>
        <v>6.5000000000000058E-2</v>
      </c>
      <c r="GX98" s="513">
        <f t="shared" si="126"/>
        <v>2.8169014084507005E-2</v>
      </c>
      <c r="GY98" s="462">
        <f t="shared" si="124"/>
        <v>10.097557127455364</v>
      </c>
      <c r="GZ98" s="405">
        <v>37341</v>
      </c>
      <c r="HA98" s="438">
        <v>8.31</v>
      </c>
      <c r="HB98" s="451"/>
      <c r="HC98" s="439">
        <v>18.7</v>
      </c>
      <c r="HD98" s="443">
        <v>69</v>
      </c>
      <c r="HE98" s="463"/>
      <c r="HF98" s="463"/>
      <c r="HG98" s="443"/>
      <c r="HH98" s="408">
        <v>2</v>
      </c>
      <c r="HI98" s="465">
        <v>9020</v>
      </c>
      <c r="HJ98" s="406">
        <f t="shared" si="89"/>
        <v>6043.4000000000005</v>
      </c>
      <c r="HK98" s="406"/>
      <c r="HL98" s="442"/>
      <c r="HM98" s="540">
        <v>25</v>
      </c>
      <c r="HN98" s="466"/>
      <c r="HO98" s="407">
        <v>0.21</v>
      </c>
      <c r="HP98" s="467"/>
      <c r="HQ98" s="518">
        <v>25.4</v>
      </c>
      <c r="HR98" s="519">
        <v>0.78</v>
      </c>
      <c r="HS98" s="520"/>
      <c r="HT98" s="521">
        <v>2</v>
      </c>
      <c r="HU98" s="522">
        <f t="shared" si="109"/>
        <v>45.754555733782112</v>
      </c>
      <c r="HV98" s="513">
        <f t="shared" si="100"/>
        <v>0.55476190476190479</v>
      </c>
      <c r="HW98" s="513">
        <f t="shared" si="120"/>
        <v>0.7</v>
      </c>
      <c r="HX98" s="513">
        <f t="shared" si="101"/>
        <v>0.291784702549575</v>
      </c>
      <c r="HY98" s="471"/>
    </row>
    <row r="99" spans="1:233" x14ac:dyDescent="0.15">
      <c r="A99" s="400">
        <v>43581</v>
      </c>
      <c r="B99" s="515">
        <v>42026</v>
      </c>
      <c r="C99" s="402">
        <f t="shared" si="110"/>
        <v>0.84052000000000004</v>
      </c>
      <c r="D99" s="403">
        <v>7.89</v>
      </c>
      <c r="E99" s="404">
        <v>45.2</v>
      </c>
      <c r="F99" s="405">
        <v>233</v>
      </c>
      <c r="G99" s="406">
        <f t="shared" si="34"/>
        <v>9792.0580000000009</v>
      </c>
      <c r="H99" s="402">
        <f t="shared" si="35"/>
        <v>0.39168232000000003</v>
      </c>
      <c r="I99" s="405">
        <v>9130</v>
      </c>
      <c r="J99" s="406">
        <f t="shared" si="36"/>
        <v>6117.1</v>
      </c>
      <c r="K99" s="407">
        <v>42.3</v>
      </c>
      <c r="L99" s="407">
        <v>23.8</v>
      </c>
      <c r="M99" s="407">
        <v>3.1</v>
      </c>
      <c r="N99" s="408">
        <v>136</v>
      </c>
      <c r="O99" s="408">
        <v>32</v>
      </c>
      <c r="P99" s="409"/>
      <c r="Q99" s="409"/>
      <c r="R99" s="409"/>
      <c r="S99" s="409"/>
      <c r="T99" s="410"/>
      <c r="U99" s="411"/>
      <c r="V99" s="409"/>
      <c r="W99" s="409"/>
      <c r="X99" s="516"/>
      <c r="Y99" s="473"/>
      <c r="Z99" s="474"/>
      <c r="AA99" s="475"/>
      <c r="AB99" s="476"/>
      <c r="AC99" s="476"/>
      <c r="AD99" s="474">
        <v>3.17</v>
      </c>
      <c r="AE99" s="477">
        <f t="shared" si="71"/>
        <v>0.44027777777777777</v>
      </c>
      <c r="AF99" s="478"/>
      <c r="AG99" s="477"/>
      <c r="AH99" s="478"/>
      <c r="AI99" s="478"/>
      <c r="AJ99" s="473"/>
      <c r="AK99" s="477"/>
      <c r="AL99" s="447"/>
      <c r="AM99" s="479"/>
      <c r="AN99" s="473"/>
      <c r="AO99" s="473"/>
      <c r="AP99" s="479"/>
      <c r="AQ99" s="447"/>
      <c r="AR99" s="473"/>
      <c r="AS99" s="473"/>
      <c r="AT99" s="473"/>
      <c r="AU99" s="447"/>
      <c r="AV99" s="480"/>
      <c r="AW99" s="479"/>
      <c r="AX99" s="479"/>
      <c r="AY99" s="480"/>
      <c r="AZ99" s="480"/>
      <c r="BA99" s="420">
        <f t="shared" si="83"/>
        <v>38074</v>
      </c>
      <c r="BB99" s="421">
        <f t="shared" si="72"/>
        <v>0.76148000000000005</v>
      </c>
      <c r="BC99" s="422"/>
      <c r="BD99" s="423">
        <v>7.85</v>
      </c>
      <c r="BE99" s="424">
        <v>45</v>
      </c>
      <c r="BF99" s="425">
        <v>248</v>
      </c>
      <c r="BG99" s="426">
        <v>10080</v>
      </c>
      <c r="BH99" s="420">
        <f t="shared" si="37"/>
        <v>6753.6</v>
      </c>
      <c r="BI99" s="422"/>
      <c r="BJ99" s="421"/>
      <c r="BK99" s="427">
        <v>28.8</v>
      </c>
      <c r="BL99" s="427">
        <v>20.8</v>
      </c>
      <c r="BM99" s="428">
        <v>4.5999999999999996</v>
      </c>
      <c r="BN99" s="422">
        <v>3.3</v>
      </c>
      <c r="BO99" s="425">
        <v>203</v>
      </c>
      <c r="BP99" s="425">
        <v>32</v>
      </c>
      <c r="BQ99" s="423">
        <v>5.65</v>
      </c>
      <c r="BR99" s="421">
        <f t="shared" si="73"/>
        <v>0.78472222222222221</v>
      </c>
      <c r="BS99" s="409">
        <f t="shared" si="74"/>
        <v>38074</v>
      </c>
      <c r="BT99" s="429">
        <f t="shared" si="38"/>
        <v>7.85</v>
      </c>
      <c r="BU99" s="430">
        <f t="shared" si="90"/>
        <v>45</v>
      </c>
      <c r="BV99" s="430">
        <f t="shared" si="103"/>
        <v>248</v>
      </c>
      <c r="BW99" s="430">
        <f t="shared" si="39"/>
        <v>10080</v>
      </c>
      <c r="BX99" s="430">
        <f t="shared" si="40"/>
        <v>6552</v>
      </c>
      <c r="BY99" s="430">
        <f t="shared" si="91"/>
        <v>28.8</v>
      </c>
      <c r="BZ99" s="430">
        <f t="shared" si="49"/>
        <v>20.8</v>
      </c>
      <c r="CA99" s="431">
        <f t="shared" si="58"/>
        <v>3.3</v>
      </c>
      <c r="CB99" s="430">
        <f t="shared" si="50"/>
        <v>203</v>
      </c>
      <c r="CC99" s="432">
        <v>18990</v>
      </c>
      <c r="CD99" s="411">
        <f t="shared" si="54"/>
        <v>18990</v>
      </c>
      <c r="CE99" s="421">
        <f t="shared" si="75"/>
        <v>0.75960000000000005</v>
      </c>
      <c r="CF99" s="433">
        <f t="shared" si="55"/>
        <v>8.4676145339652447</v>
      </c>
      <c r="CG99" s="434">
        <v>7.66</v>
      </c>
      <c r="CH99" s="427">
        <v>15.75</v>
      </c>
      <c r="CI99" s="446">
        <f t="shared" si="56"/>
        <v>12.006319115323855</v>
      </c>
      <c r="CJ99" s="436">
        <v>24.6</v>
      </c>
      <c r="CK99" s="436">
        <v>2.59</v>
      </c>
      <c r="CL99" s="423">
        <v>7.41</v>
      </c>
      <c r="CM99" s="423"/>
      <c r="CN99" s="423"/>
      <c r="CO99" s="432"/>
      <c r="CP99" s="432"/>
      <c r="CQ99" s="437"/>
      <c r="CR99" s="437">
        <v>0.51</v>
      </c>
      <c r="CS99" s="424"/>
      <c r="CT99" s="528">
        <f t="shared" si="57"/>
        <v>4.4233807266982623</v>
      </c>
      <c r="CU99" s="434">
        <v>7.26</v>
      </c>
      <c r="CV99" s="438">
        <v>8.16</v>
      </c>
      <c r="CW99" s="439">
        <v>21</v>
      </c>
      <c r="CX99" s="440">
        <v>94</v>
      </c>
      <c r="CY99" s="441">
        <v>8920</v>
      </c>
      <c r="CZ99" s="442">
        <v>24.1</v>
      </c>
      <c r="DA99" s="442">
        <v>0.3</v>
      </c>
      <c r="DB99" s="442">
        <v>24.08</v>
      </c>
      <c r="DC99" s="442">
        <v>2.4</v>
      </c>
      <c r="DD99" s="443">
        <v>29</v>
      </c>
      <c r="DE99" s="440"/>
      <c r="DF99" s="444">
        <v>19084</v>
      </c>
      <c r="DG99" s="445">
        <f t="shared" si="76"/>
        <v>19084</v>
      </c>
      <c r="DH99" s="421">
        <f t="shared" si="77"/>
        <v>0.76336000000000004</v>
      </c>
      <c r="DI99" s="446">
        <f t="shared" si="84"/>
        <v>8.4259065185495707</v>
      </c>
      <c r="DJ99" s="434">
        <v>7.59</v>
      </c>
      <c r="DK99" s="427">
        <v>17.8</v>
      </c>
      <c r="DL99" s="446">
        <f t="shared" si="85"/>
        <v>11.947180884510585</v>
      </c>
      <c r="DM99" s="422">
        <v>24.7</v>
      </c>
      <c r="DN99" s="422">
        <v>5.64</v>
      </c>
      <c r="DO99" s="423">
        <v>7.6</v>
      </c>
      <c r="DP99" s="423"/>
      <c r="DQ99" s="423"/>
      <c r="DR99" s="432"/>
      <c r="DS99" s="432"/>
      <c r="DT99" s="437"/>
      <c r="DU99" s="437">
        <v>0.57999999999999996</v>
      </c>
      <c r="DV99" s="481"/>
      <c r="DW99" s="446">
        <f t="shared" si="86"/>
        <v>4.4015929574512676</v>
      </c>
      <c r="DX99" s="434">
        <v>8.09</v>
      </c>
      <c r="DY99" s="438">
        <v>7.88</v>
      </c>
      <c r="DZ99" s="439">
        <v>20.9</v>
      </c>
      <c r="EA99" s="440">
        <v>92</v>
      </c>
      <c r="EB99" s="441">
        <v>8930</v>
      </c>
      <c r="EC99" s="442">
        <v>24.2</v>
      </c>
      <c r="ED99" s="442">
        <v>0.3</v>
      </c>
      <c r="EE99" s="442">
        <v>23.76</v>
      </c>
      <c r="EF99" s="442">
        <v>2.4</v>
      </c>
      <c r="EG99" s="443">
        <v>26</v>
      </c>
      <c r="EH99" s="440"/>
      <c r="EI99" s="429">
        <f t="shared" si="59"/>
        <v>8.0196543573041961</v>
      </c>
      <c r="EJ99" s="429">
        <f t="shared" si="92"/>
        <v>20.949876556180069</v>
      </c>
      <c r="EK99" s="448">
        <f t="shared" si="113"/>
        <v>92.997531123601405</v>
      </c>
      <c r="EL99" s="448">
        <f t="shared" si="61"/>
        <v>8925.0123443819921</v>
      </c>
      <c r="EM99" s="429">
        <f t="shared" si="93"/>
        <v>24.150123443819933</v>
      </c>
      <c r="EN99" s="431">
        <f t="shared" si="62"/>
        <v>0.30000000000000004</v>
      </c>
      <c r="EO99" s="431">
        <f t="shared" si="88"/>
        <v>23.919604979776228</v>
      </c>
      <c r="EP99" s="431">
        <f t="shared" si="63"/>
        <v>2.4000000000000004</v>
      </c>
      <c r="EQ99" s="431">
        <f t="shared" si="64"/>
        <v>27.496296685402111</v>
      </c>
      <c r="ER99" s="448"/>
      <c r="ES99" s="449">
        <f t="shared" si="78"/>
        <v>27.735462520355096</v>
      </c>
      <c r="ET99" s="450">
        <f t="shared" si="79"/>
        <v>0.76148000000000005</v>
      </c>
      <c r="EU99" s="451">
        <f t="shared" si="104"/>
        <v>0.21459890909090912</v>
      </c>
      <c r="EV99" s="450">
        <f t="shared" si="105"/>
        <v>0.39740538720538721</v>
      </c>
      <c r="EW99" s="513">
        <f t="shared" si="94"/>
        <v>0.16145404708958566</v>
      </c>
      <c r="EX99" s="514">
        <f t="shared" si="95"/>
        <v>4.6498765561800681</v>
      </c>
      <c r="EY99" s="513">
        <f t="shared" si="96"/>
        <v>0.53444718764044286</v>
      </c>
      <c r="EZ99" s="514">
        <f t="shared" si="97"/>
        <v>24.050123443819931</v>
      </c>
      <c r="FA99" s="450">
        <f t="shared" si="114"/>
        <v>0.62500995514676849</v>
      </c>
      <c r="FB99" s="431">
        <f t="shared" si="115"/>
        <v>155.00246887639861</v>
      </c>
      <c r="FC99" s="452">
        <f t="shared" si="65"/>
        <v>0.2727272727272726</v>
      </c>
      <c r="FD99" s="431">
        <f t="shared" si="66"/>
        <v>0.89999999999999947</v>
      </c>
      <c r="FE99" s="452">
        <f t="shared" si="51"/>
        <v>0.86455026263348711</v>
      </c>
      <c r="FF99" s="430">
        <f t="shared" si="52"/>
        <v>175.50370331459789</v>
      </c>
      <c r="FG99" s="405">
        <v>38400</v>
      </c>
      <c r="FH99" s="443"/>
      <c r="FI99" s="453"/>
      <c r="FJ99" s="454"/>
      <c r="FK99" s="455">
        <f t="shared" si="106"/>
        <v>1.8910542627514841</v>
      </c>
      <c r="FL99" s="530"/>
      <c r="FM99" s="455"/>
      <c r="FN99" s="530">
        <v>4612</v>
      </c>
      <c r="FO99" s="532">
        <f t="shared" si="80"/>
        <v>0.34469357249626309</v>
      </c>
      <c r="FP99" s="449">
        <f t="shared" si="81"/>
        <v>121.13253138624783</v>
      </c>
      <c r="FQ99" s="457">
        <v>18</v>
      </c>
      <c r="FR99" s="458">
        <f t="shared" si="82"/>
        <v>0.47276356568787098</v>
      </c>
      <c r="FS99" s="459">
        <v>7.83</v>
      </c>
      <c r="FT99" s="529">
        <v>18</v>
      </c>
      <c r="FU99" s="537">
        <v>73</v>
      </c>
      <c r="FV99" s="530">
        <v>2</v>
      </c>
      <c r="FW99" s="538">
        <v>0.4</v>
      </c>
      <c r="FX99" s="530">
        <v>16</v>
      </c>
      <c r="FY99" s="452">
        <f t="shared" si="112"/>
        <v>0.92727272727272725</v>
      </c>
      <c r="FZ99" s="452">
        <f t="shared" si="67"/>
        <v>0.83333333333333326</v>
      </c>
      <c r="GA99" s="429">
        <f t="shared" si="68"/>
        <v>2</v>
      </c>
      <c r="GB99" s="513">
        <f t="shared" si="111"/>
        <v>0.13875598086124397</v>
      </c>
      <c r="GC99" s="514">
        <f t="shared" si="98"/>
        <v>2.9499999999999993</v>
      </c>
      <c r="GD99" s="513">
        <f t="shared" si="116"/>
        <v>0.20652173913043481</v>
      </c>
      <c r="GE99" s="527">
        <f t="shared" si="117"/>
        <v>20</v>
      </c>
      <c r="GF99" s="461">
        <f t="shared" si="107"/>
        <v>2.5844408257603613</v>
      </c>
      <c r="GG99" s="405">
        <v>80</v>
      </c>
      <c r="GH99" s="450">
        <f t="shared" si="121"/>
        <v>1</v>
      </c>
      <c r="GI99" s="405">
        <v>520</v>
      </c>
      <c r="GJ99" s="462">
        <f t="shared" si="122"/>
        <v>6.5</v>
      </c>
      <c r="GK99" s="463">
        <f t="shared" si="123"/>
        <v>50.428113673372906</v>
      </c>
      <c r="GL99" s="464">
        <v>8.42</v>
      </c>
      <c r="GM99" s="529">
        <v>19</v>
      </c>
      <c r="GN99" s="530">
        <v>70</v>
      </c>
      <c r="GO99" s="513"/>
      <c r="GP99" s="450">
        <f t="shared" si="118"/>
        <v>4.1095890410958957E-2</v>
      </c>
      <c r="GQ99" s="529">
        <v>2</v>
      </c>
      <c r="GR99" s="455">
        <f t="shared" si="108"/>
        <v>2.7105111099437935</v>
      </c>
      <c r="GS99" s="531">
        <f t="shared" si="125"/>
        <v>17.8</v>
      </c>
      <c r="GT99" s="531">
        <f t="shared" si="119"/>
        <v>72</v>
      </c>
      <c r="GU99" s="513"/>
      <c r="GV99" s="513"/>
      <c r="GW99" s="513">
        <f t="shared" si="126"/>
        <v>1.1111111111111072E-2</v>
      </c>
      <c r="GX99" s="513">
        <f t="shared" si="126"/>
        <v>1.3698630136986356E-2</v>
      </c>
      <c r="GY99" s="462">
        <f t="shared" si="124"/>
        <v>16.809371224457635</v>
      </c>
      <c r="GZ99" s="405">
        <v>37069</v>
      </c>
      <c r="HA99" s="438">
        <v>8.08</v>
      </c>
      <c r="HB99" s="451"/>
      <c r="HC99" s="439">
        <v>17.8</v>
      </c>
      <c r="HD99" s="443">
        <v>72</v>
      </c>
      <c r="HE99" s="463"/>
      <c r="HF99" s="463"/>
      <c r="HG99" s="443"/>
      <c r="HH99" s="408">
        <v>6</v>
      </c>
      <c r="HI99" s="465">
        <v>8980</v>
      </c>
      <c r="HJ99" s="406">
        <f t="shared" si="89"/>
        <v>6016.6</v>
      </c>
      <c r="HK99" s="406"/>
      <c r="HL99" s="442"/>
      <c r="HM99" s="540">
        <v>24</v>
      </c>
      <c r="HN99" s="466"/>
      <c r="HO99" s="407">
        <v>0.27</v>
      </c>
      <c r="HP99" s="467"/>
      <c r="HQ99" s="518">
        <v>25.28</v>
      </c>
      <c r="HR99" s="519">
        <v>0.4</v>
      </c>
      <c r="HS99" s="520"/>
      <c r="HT99" s="521">
        <v>2</v>
      </c>
      <c r="HU99" s="522">
        <f t="shared" si="109"/>
        <v>45.700478016494195</v>
      </c>
      <c r="HV99" s="513">
        <f t="shared" si="100"/>
        <v>0.60444444444444445</v>
      </c>
      <c r="HW99" s="513">
        <f t="shared" si="120"/>
        <v>0.70967741935483875</v>
      </c>
      <c r="HX99" s="513">
        <f t="shared" si="101"/>
        <v>0.16666666666666674</v>
      </c>
      <c r="HY99" s="471"/>
    </row>
    <row r="100" spans="1:233" x14ac:dyDescent="0.15">
      <c r="A100" s="400">
        <v>43582</v>
      </c>
      <c r="B100" s="515">
        <v>30243</v>
      </c>
      <c r="C100" s="402">
        <f t="shared" si="110"/>
        <v>0.60485999999999995</v>
      </c>
      <c r="D100" s="403">
        <v>7.96</v>
      </c>
      <c r="E100" s="404">
        <v>56.5</v>
      </c>
      <c r="F100" s="405">
        <v>268</v>
      </c>
      <c r="G100" s="406">
        <f t="shared" si="34"/>
        <v>8105.1239999999998</v>
      </c>
      <c r="H100" s="402">
        <f t="shared" si="35"/>
        <v>0.32420495999999999</v>
      </c>
      <c r="I100" s="405">
        <v>9495</v>
      </c>
      <c r="J100" s="406">
        <f t="shared" si="36"/>
        <v>6361.6500000000005</v>
      </c>
      <c r="K100" s="407">
        <v>43.3</v>
      </c>
      <c r="L100" s="407">
        <v>26.2</v>
      </c>
      <c r="M100" s="407">
        <v>3.5</v>
      </c>
      <c r="N100" s="408">
        <v>130</v>
      </c>
      <c r="O100" s="408">
        <v>32</v>
      </c>
      <c r="P100" s="409"/>
      <c r="Q100" s="409"/>
      <c r="R100" s="409"/>
      <c r="S100" s="409"/>
      <c r="T100" s="410"/>
      <c r="U100" s="411"/>
      <c r="V100" s="409"/>
      <c r="W100" s="409"/>
      <c r="X100" s="516"/>
      <c r="Y100" s="473"/>
      <c r="Z100" s="474"/>
      <c r="AA100" s="475"/>
      <c r="AB100" s="476"/>
      <c r="AC100" s="476"/>
      <c r="AD100" s="474">
        <v>3.97</v>
      </c>
      <c r="AE100" s="477">
        <f t="shared" si="71"/>
        <v>0.55138888888888893</v>
      </c>
      <c r="AF100" s="478"/>
      <c r="AG100" s="477"/>
      <c r="AH100" s="478"/>
      <c r="AI100" s="478"/>
      <c r="AJ100" s="473"/>
      <c r="AK100" s="477"/>
      <c r="AL100" s="447"/>
      <c r="AM100" s="479"/>
      <c r="AN100" s="473"/>
      <c r="AO100" s="473"/>
      <c r="AP100" s="479"/>
      <c r="AQ100" s="447"/>
      <c r="AR100" s="473"/>
      <c r="AS100" s="473"/>
      <c r="AT100" s="473"/>
      <c r="AU100" s="447"/>
      <c r="AV100" s="480"/>
      <c r="AW100" s="479"/>
      <c r="AX100" s="479"/>
      <c r="AY100" s="480"/>
      <c r="AZ100" s="480"/>
      <c r="BA100" s="420">
        <f t="shared" si="83"/>
        <v>31398</v>
      </c>
      <c r="BB100" s="421">
        <f t="shared" si="72"/>
        <v>0.62795999999999996</v>
      </c>
      <c r="BC100" s="422"/>
      <c r="BD100" s="423">
        <v>7.87</v>
      </c>
      <c r="BE100" s="424">
        <v>40</v>
      </c>
      <c r="BF100" s="425">
        <v>232</v>
      </c>
      <c r="BG100" s="426">
        <v>9220</v>
      </c>
      <c r="BH100" s="420">
        <f t="shared" si="37"/>
        <v>6177.4000000000005</v>
      </c>
      <c r="BI100" s="422"/>
      <c r="BJ100" s="421"/>
      <c r="BK100" s="427">
        <v>32</v>
      </c>
      <c r="BL100" s="427">
        <v>21.4</v>
      </c>
      <c r="BM100" s="428">
        <v>4.3</v>
      </c>
      <c r="BN100" s="422">
        <v>3.4</v>
      </c>
      <c r="BO100" s="425">
        <v>267</v>
      </c>
      <c r="BP100" s="425">
        <v>32</v>
      </c>
      <c r="BQ100" s="423">
        <v>4.26</v>
      </c>
      <c r="BR100" s="421">
        <f t="shared" si="73"/>
        <v>0.59166666666666667</v>
      </c>
      <c r="BS100" s="409">
        <f t="shared" si="74"/>
        <v>31398</v>
      </c>
      <c r="BT100" s="429">
        <f t="shared" si="38"/>
        <v>7.87</v>
      </c>
      <c r="BU100" s="430">
        <f t="shared" si="90"/>
        <v>40</v>
      </c>
      <c r="BV100" s="430">
        <f t="shared" si="103"/>
        <v>232</v>
      </c>
      <c r="BW100" s="430">
        <f t="shared" si="39"/>
        <v>9220</v>
      </c>
      <c r="BX100" s="430">
        <f t="shared" si="40"/>
        <v>5993</v>
      </c>
      <c r="BY100" s="430">
        <f t="shared" si="91"/>
        <v>32</v>
      </c>
      <c r="BZ100" s="430">
        <f t="shared" si="49"/>
        <v>21.4</v>
      </c>
      <c r="CA100" s="431">
        <f t="shared" si="58"/>
        <v>3.4</v>
      </c>
      <c r="CB100" s="430">
        <f t="shared" si="50"/>
        <v>267</v>
      </c>
      <c r="CC100" s="432">
        <v>15692</v>
      </c>
      <c r="CD100" s="411">
        <f t="shared" si="54"/>
        <v>15692</v>
      </c>
      <c r="CE100" s="421">
        <f t="shared" si="75"/>
        <v>0.62768000000000002</v>
      </c>
      <c r="CF100" s="433">
        <f t="shared" si="55"/>
        <v>10.24725975019118</v>
      </c>
      <c r="CG100" s="434">
        <v>7.78</v>
      </c>
      <c r="CH100" s="427">
        <v>15.7</v>
      </c>
      <c r="CI100" s="446">
        <f t="shared" si="56"/>
        <v>14.529696660718837</v>
      </c>
      <c r="CJ100" s="436">
        <v>25</v>
      </c>
      <c r="CK100" s="436">
        <v>2.8</v>
      </c>
      <c r="CL100" s="423">
        <v>7.4</v>
      </c>
      <c r="CM100" s="423"/>
      <c r="CN100" s="423"/>
      <c r="CO100" s="432"/>
      <c r="CP100" s="432"/>
      <c r="CQ100" s="437"/>
      <c r="CR100" s="437">
        <v>0.53</v>
      </c>
      <c r="CS100" s="424"/>
      <c r="CT100" s="528">
        <f t="shared" si="57"/>
        <v>5.3530461381595718</v>
      </c>
      <c r="CU100" s="434">
        <v>7.1</v>
      </c>
      <c r="CV100" s="438">
        <v>7.92</v>
      </c>
      <c r="CW100" s="439">
        <v>21.4</v>
      </c>
      <c r="CX100" s="440">
        <v>92</v>
      </c>
      <c r="CY100" s="441">
        <v>9680</v>
      </c>
      <c r="CZ100" s="442">
        <v>22</v>
      </c>
      <c r="DA100" s="442">
        <v>0.28999999999999998</v>
      </c>
      <c r="DB100" s="442">
        <v>19.100000000000001</v>
      </c>
      <c r="DC100" s="442">
        <v>1.7</v>
      </c>
      <c r="DD100" s="443">
        <v>12</v>
      </c>
      <c r="DE100" s="440"/>
      <c r="DF100" s="444">
        <v>15706</v>
      </c>
      <c r="DG100" s="445">
        <f t="shared" si="76"/>
        <v>15706</v>
      </c>
      <c r="DH100" s="421">
        <f t="shared" si="77"/>
        <v>0.62824000000000002</v>
      </c>
      <c r="DI100" s="446">
        <f t="shared" si="84"/>
        <v>10.238125557111932</v>
      </c>
      <c r="DJ100" s="434">
        <v>7.74</v>
      </c>
      <c r="DK100" s="427">
        <v>16.8</v>
      </c>
      <c r="DL100" s="446">
        <f t="shared" si="85"/>
        <v>14.516745192919904</v>
      </c>
      <c r="DM100" s="422">
        <v>25</v>
      </c>
      <c r="DN100" s="422">
        <v>4.8</v>
      </c>
      <c r="DO100" s="423">
        <v>7.52</v>
      </c>
      <c r="DP100" s="423"/>
      <c r="DQ100" s="423"/>
      <c r="DR100" s="432"/>
      <c r="DS100" s="432"/>
      <c r="DT100" s="437"/>
      <c r="DU100" s="437">
        <v>0.54</v>
      </c>
      <c r="DV100" s="481"/>
      <c r="DW100" s="446">
        <f t="shared" si="86"/>
        <v>5.3482745447599651</v>
      </c>
      <c r="DX100" s="434">
        <v>8.11</v>
      </c>
      <c r="DY100" s="438">
        <v>8.1199999999999992</v>
      </c>
      <c r="DZ100" s="439">
        <v>21.6</v>
      </c>
      <c r="EA100" s="440">
        <v>90</v>
      </c>
      <c r="EB100" s="441">
        <v>9660</v>
      </c>
      <c r="EC100" s="442">
        <v>22.2</v>
      </c>
      <c r="ED100" s="442">
        <v>0.28999999999999998</v>
      </c>
      <c r="EE100" s="442">
        <v>21.9</v>
      </c>
      <c r="EF100" s="442">
        <v>1.7</v>
      </c>
      <c r="EG100" s="443">
        <v>20</v>
      </c>
      <c r="EH100" s="440"/>
      <c r="EI100" s="429">
        <f t="shared" si="59"/>
        <v>8.0200445888273126</v>
      </c>
      <c r="EJ100" s="429">
        <f t="shared" si="92"/>
        <v>21.500044588827315</v>
      </c>
      <c r="EK100" s="448">
        <f t="shared" si="113"/>
        <v>90.999554111726866</v>
      </c>
      <c r="EL100" s="448">
        <f t="shared" si="61"/>
        <v>9669.9955411172687</v>
      </c>
      <c r="EM100" s="429">
        <f t="shared" si="93"/>
        <v>22.100044588827313</v>
      </c>
      <c r="EN100" s="431">
        <f t="shared" si="62"/>
        <v>0.28999999999999992</v>
      </c>
      <c r="EO100" s="431">
        <f t="shared" si="88"/>
        <v>20.500624243582394</v>
      </c>
      <c r="EP100" s="431">
        <f t="shared" si="63"/>
        <v>1.7</v>
      </c>
      <c r="EQ100" s="431">
        <f t="shared" si="64"/>
        <v>16.001783553092555</v>
      </c>
      <c r="ER100" s="448"/>
      <c r="ES100" s="449">
        <f t="shared" si="78"/>
        <v>33.632715459583409</v>
      </c>
      <c r="ET100" s="450">
        <f t="shared" si="79"/>
        <v>0.62795999999999996</v>
      </c>
      <c r="EU100" s="451">
        <f t="shared" si="104"/>
        <v>0.16555309090909096</v>
      </c>
      <c r="EV100" s="450">
        <f t="shared" si="105"/>
        <v>0.30657979797979806</v>
      </c>
      <c r="EW100" s="513">
        <f t="shared" si="94"/>
        <v>0.30937360659914648</v>
      </c>
      <c r="EX100" s="514">
        <f t="shared" si="95"/>
        <v>9.8999554111726873</v>
      </c>
      <c r="EY100" s="513">
        <f t="shared" si="96"/>
        <v>0.46249888527931715</v>
      </c>
      <c r="EZ100" s="514">
        <f t="shared" si="97"/>
        <v>18.499955411172685</v>
      </c>
      <c r="FA100" s="450">
        <f t="shared" si="114"/>
        <v>0.60776054262186696</v>
      </c>
      <c r="FB100" s="431">
        <f t="shared" si="115"/>
        <v>141.00044588827313</v>
      </c>
      <c r="FC100" s="452">
        <f t="shared" si="65"/>
        <v>0.5</v>
      </c>
      <c r="FD100" s="431">
        <f t="shared" si="66"/>
        <v>1.7</v>
      </c>
      <c r="FE100" s="452">
        <f t="shared" si="51"/>
        <v>0.94006822639291177</v>
      </c>
      <c r="FF100" s="430">
        <f t="shared" si="52"/>
        <v>250.99821644690743</v>
      </c>
      <c r="FG100" s="405">
        <v>38400</v>
      </c>
      <c r="FH100" s="443"/>
      <c r="FI100" s="453"/>
      <c r="FJ100" s="454"/>
      <c r="FK100" s="455">
        <f t="shared" si="106"/>
        <v>2.2931396904261416</v>
      </c>
      <c r="FL100" s="530"/>
      <c r="FM100" s="455"/>
      <c r="FN100" s="530">
        <v>4448</v>
      </c>
      <c r="FO100" s="532">
        <f t="shared" si="80"/>
        <v>0.33243647234678625</v>
      </c>
      <c r="FP100" s="449">
        <f t="shared" si="81"/>
        <v>141.66507420854833</v>
      </c>
      <c r="FQ100" s="457">
        <v>19.2</v>
      </c>
      <c r="FR100" s="458">
        <f t="shared" si="82"/>
        <v>0.61150391744697119</v>
      </c>
      <c r="FS100" s="459">
        <v>7.63</v>
      </c>
      <c r="FT100" s="529">
        <v>19.100000000000001</v>
      </c>
      <c r="FU100" s="537">
        <v>74</v>
      </c>
      <c r="FV100" s="530">
        <v>5</v>
      </c>
      <c r="FW100" s="538">
        <v>0.2</v>
      </c>
      <c r="FX100" s="530">
        <v>16</v>
      </c>
      <c r="FY100" s="452">
        <f t="shared" si="112"/>
        <v>0.6875</v>
      </c>
      <c r="FZ100" s="452">
        <f t="shared" si="67"/>
        <v>0.88235294117647056</v>
      </c>
      <c r="GA100" s="429">
        <f t="shared" si="68"/>
        <v>1.5</v>
      </c>
      <c r="GB100" s="513">
        <f t="shared" si="111"/>
        <v>0.1157407407407407</v>
      </c>
      <c r="GC100" s="514">
        <f t="shared" si="98"/>
        <v>2.3999999999999986</v>
      </c>
      <c r="GD100" s="513">
        <f t="shared" si="116"/>
        <v>0.17777777777777781</v>
      </c>
      <c r="GE100" s="527">
        <f t="shared" si="117"/>
        <v>17</v>
      </c>
      <c r="GF100" s="461">
        <f t="shared" si="107"/>
        <v>3.1339575769157273</v>
      </c>
      <c r="GG100" s="405">
        <v>80</v>
      </c>
      <c r="GH100" s="450">
        <f t="shared" si="121"/>
        <v>1</v>
      </c>
      <c r="GI100" s="405">
        <v>520</v>
      </c>
      <c r="GJ100" s="462">
        <f t="shared" si="122"/>
        <v>6.5</v>
      </c>
      <c r="GK100" s="463">
        <f t="shared" si="123"/>
        <v>61.150391744697117</v>
      </c>
      <c r="GL100" s="464">
        <v>7.98</v>
      </c>
      <c r="GM100" s="529">
        <v>18.7</v>
      </c>
      <c r="GN100" s="530">
        <v>68</v>
      </c>
      <c r="GO100" s="513">
        <f>1-GM100/FT100</f>
        <v>2.0942408376963484E-2</v>
      </c>
      <c r="GP100" s="450">
        <f t="shared" si="118"/>
        <v>8.108108108108103E-2</v>
      </c>
      <c r="GQ100" s="529">
        <v>4</v>
      </c>
      <c r="GR100" s="455">
        <f t="shared" si="108"/>
        <v>3.28683355627747</v>
      </c>
      <c r="GS100" s="531">
        <f t="shared" si="125"/>
        <v>18</v>
      </c>
      <c r="GT100" s="531">
        <f t="shared" si="119"/>
        <v>70</v>
      </c>
      <c r="GU100" s="513">
        <f>1-GS100/GM100</f>
        <v>3.7433155080213831E-2</v>
      </c>
      <c r="GV100" s="513"/>
      <c r="GW100" s="513">
        <f t="shared" si="126"/>
        <v>5.7591623036649331E-2</v>
      </c>
      <c r="GX100" s="513">
        <f t="shared" si="126"/>
        <v>5.4054054054054057E-2</v>
      </c>
      <c r="GY100" s="462">
        <f t="shared" si="124"/>
        <v>10.19173195744952</v>
      </c>
      <c r="GZ100" s="405">
        <v>30463</v>
      </c>
      <c r="HA100" s="438">
        <v>8.25</v>
      </c>
      <c r="HB100" s="451"/>
      <c r="HC100" s="439">
        <v>18</v>
      </c>
      <c r="HD100" s="443">
        <v>70</v>
      </c>
      <c r="HE100" s="463"/>
      <c r="HF100" s="463"/>
      <c r="HG100" s="443"/>
      <c r="HH100" s="408">
        <v>5</v>
      </c>
      <c r="HI100" s="465">
        <v>9510</v>
      </c>
      <c r="HJ100" s="406">
        <f t="shared" si="89"/>
        <v>6371.7000000000007</v>
      </c>
      <c r="HK100" s="406"/>
      <c r="HL100" s="442"/>
      <c r="HM100" s="540">
        <v>21</v>
      </c>
      <c r="HN100" s="466"/>
      <c r="HO100" s="407">
        <v>0.13</v>
      </c>
      <c r="HP100" s="467"/>
      <c r="HQ100" s="518">
        <v>21</v>
      </c>
      <c r="HR100" s="519">
        <v>0.24</v>
      </c>
      <c r="HS100" s="520"/>
      <c r="HT100" s="521">
        <v>2</v>
      </c>
      <c r="HU100" s="522">
        <f t="shared" si="109"/>
        <v>55.417542518631763</v>
      </c>
      <c r="HV100" s="513">
        <f t="shared" si="100"/>
        <v>0.55000000000000004</v>
      </c>
      <c r="HW100" s="513">
        <f t="shared" si="120"/>
        <v>0.69827586206896552</v>
      </c>
      <c r="HX100" s="513">
        <f t="shared" si="101"/>
        <v>0.34375</v>
      </c>
      <c r="HY100" s="471"/>
    </row>
    <row r="101" spans="1:233" ht="63" x14ac:dyDescent="0.15">
      <c r="A101" s="485">
        <v>43583</v>
      </c>
      <c r="B101" s="486">
        <v>26500</v>
      </c>
      <c r="C101" s="487">
        <f t="shared" si="110"/>
        <v>0.53</v>
      </c>
      <c r="D101" s="488">
        <v>7.82</v>
      </c>
      <c r="E101" s="489">
        <v>63</v>
      </c>
      <c r="F101" s="490">
        <v>277</v>
      </c>
      <c r="G101" s="490">
        <f t="shared" si="34"/>
        <v>7340.5</v>
      </c>
      <c r="H101" s="487">
        <f t="shared" si="35"/>
        <v>0.29361999999999999</v>
      </c>
      <c r="I101" s="490">
        <v>8455</v>
      </c>
      <c r="J101" s="490">
        <f t="shared" si="36"/>
        <v>5664.85</v>
      </c>
      <c r="K101" s="491">
        <v>47.3</v>
      </c>
      <c r="L101" s="491">
        <v>24.8</v>
      </c>
      <c r="M101" s="491">
        <v>3.2</v>
      </c>
      <c r="N101" s="492">
        <v>208</v>
      </c>
      <c r="O101" s="492">
        <v>32</v>
      </c>
      <c r="P101" s="409"/>
      <c r="Q101" s="409"/>
      <c r="R101" s="409"/>
      <c r="S101" s="409"/>
      <c r="T101" s="410"/>
      <c r="U101" s="411"/>
      <c r="V101" s="409"/>
      <c r="W101" s="409"/>
      <c r="X101" s="412"/>
      <c r="Y101" s="473"/>
      <c r="Z101" s="474"/>
      <c r="AA101" s="475"/>
      <c r="AB101" s="476"/>
      <c r="AC101" s="476"/>
      <c r="AD101" s="474">
        <v>3.74</v>
      </c>
      <c r="AE101" s="477">
        <f t="shared" si="71"/>
        <v>0.51944444444444449</v>
      </c>
      <c r="AF101" s="478"/>
      <c r="AG101" s="477"/>
      <c r="AH101" s="478"/>
      <c r="AI101" s="478"/>
      <c r="AJ101" s="473"/>
      <c r="AK101" s="477"/>
      <c r="AL101" s="447"/>
      <c r="AM101" s="479"/>
      <c r="AN101" s="473"/>
      <c r="AO101" s="473"/>
      <c r="AP101" s="479"/>
      <c r="AQ101" s="447"/>
      <c r="AR101" s="473"/>
      <c r="AS101" s="473"/>
      <c r="AT101" s="473"/>
      <c r="AU101" s="447"/>
      <c r="AV101" s="480"/>
      <c r="AW101" s="479"/>
      <c r="AX101" s="479"/>
      <c r="AY101" s="480"/>
      <c r="AZ101" s="480"/>
      <c r="BA101" s="420">
        <f t="shared" si="83"/>
        <v>33307</v>
      </c>
      <c r="BB101" s="421">
        <f t="shared" si="72"/>
        <v>0.66613999999999995</v>
      </c>
      <c r="BC101" s="422"/>
      <c r="BD101" s="423">
        <v>7.87</v>
      </c>
      <c r="BE101" s="424">
        <v>45</v>
      </c>
      <c r="BF101" s="425">
        <v>275</v>
      </c>
      <c r="BG101" s="426">
        <v>9350</v>
      </c>
      <c r="BH101" s="420">
        <f t="shared" si="37"/>
        <v>6264.5</v>
      </c>
      <c r="BI101" s="420"/>
      <c r="BJ101" s="421"/>
      <c r="BK101" s="427">
        <v>30</v>
      </c>
      <c r="BL101" s="427">
        <v>22.2</v>
      </c>
      <c r="BM101" s="428">
        <v>5.5</v>
      </c>
      <c r="BN101" s="422">
        <v>2.2999999999999998</v>
      </c>
      <c r="BO101" s="425">
        <v>224</v>
      </c>
      <c r="BP101" s="425">
        <v>32</v>
      </c>
      <c r="BQ101" s="423">
        <v>6.73</v>
      </c>
      <c r="BR101" s="421">
        <f t="shared" si="73"/>
        <v>0.93472222222222223</v>
      </c>
      <c r="BS101" s="409">
        <f t="shared" si="74"/>
        <v>33307</v>
      </c>
      <c r="BT101" s="429">
        <f t="shared" si="38"/>
        <v>7.87</v>
      </c>
      <c r="BU101" s="430">
        <f t="shared" si="90"/>
        <v>45</v>
      </c>
      <c r="BV101" s="430">
        <f t="shared" si="103"/>
        <v>275</v>
      </c>
      <c r="BW101" s="430">
        <f t="shared" si="39"/>
        <v>9350</v>
      </c>
      <c r="BX101" s="430">
        <f t="shared" si="40"/>
        <v>6077.5</v>
      </c>
      <c r="BY101" s="430">
        <f t="shared" si="91"/>
        <v>30</v>
      </c>
      <c r="BZ101" s="430">
        <f t="shared" si="49"/>
        <v>22.2</v>
      </c>
      <c r="CA101" s="431">
        <f t="shared" si="58"/>
        <v>2.2999999999999998</v>
      </c>
      <c r="CB101" s="430">
        <f t="shared" si="50"/>
        <v>224</v>
      </c>
      <c r="CC101" s="432">
        <v>16706</v>
      </c>
      <c r="CD101" s="411">
        <f t="shared" si="54"/>
        <v>16706</v>
      </c>
      <c r="CE101" s="421">
        <f t="shared" si="75"/>
        <v>0.66823999999999995</v>
      </c>
      <c r="CF101" s="533">
        <f t="shared" si="55"/>
        <v>9.6252843289836001</v>
      </c>
      <c r="CG101" s="434">
        <v>7.7</v>
      </c>
      <c r="CH101" s="427">
        <v>15.4</v>
      </c>
      <c r="CI101" s="534">
        <f t="shared" si="56"/>
        <v>13.647791212737939</v>
      </c>
      <c r="CJ101" s="436">
        <v>24.1</v>
      </c>
      <c r="CK101" s="436">
        <v>2.9</v>
      </c>
      <c r="CL101" s="423">
        <v>7.57</v>
      </c>
      <c r="CM101" s="423"/>
      <c r="CN101" s="423"/>
      <c r="CO101" s="432"/>
      <c r="CP101" s="432"/>
      <c r="CQ101" s="437"/>
      <c r="CR101" s="437">
        <v>0.54</v>
      </c>
      <c r="CS101" s="481"/>
      <c r="CT101" s="424">
        <f t="shared" si="57"/>
        <v>5.0281336046929246</v>
      </c>
      <c r="CU101" s="434">
        <v>7.31</v>
      </c>
      <c r="CV101" s="493">
        <v>8.15</v>
      </c>
      <c r="CW101" s="494">
        <v>22</v>
      </c>
      <c r="CX101" s="495">
        <v>90</v>
      </c>
      <c r="CY101" s="496">
        <v>9730</v>
      </c>
      <c r="CZ101" s="497">
        <v>22.1</v>
      </c>
      <c r="DA101" s="497">
        <v>0.28999999999999998</v>
      </c>
      <c r="DB101" s="497">
        <v>21.8</v>
      </c>
      <c r="DC101" s="497">
        <v>1.5</v>
      </c>
      <c r="DD101" s="498">
        <v>19</v>
      </c>
      <c r="DE101" s="498"/>
      <c r="DF101" s="432">
        <v>16601</v>
      </c>
      <c r="DG101" s="445">
        <f t="shared" si="76"/>
        <v>16601</v>
      </c>
      <c r="DH101" s="421">
        <f t="shared" si="77"/>
        <v>0.66403999999999996</v>
      </c>
      <c r="DI101" s="432">
        <f t="shared" si="84"/>
        <v>9.6861634841274622</v>
      </c>
      <c r="DJ101" s="434">
        <v>7.69</v>
      </c>
      <c r="DK101" s="427">
        <v>15.8</v>
      </c>
      <c r="DL101" s="432">
        <f t="shared" si="85"/>
        <v>13.734112402867297</v>
      </c>
      <c r="DM101" s="541">
        <v>23.4</v>
      </c>
      <c r="DN101" s="541">
        <v>5.0999999999999996</v>
      </c>
      <c r="DO101" s="542">
        <v>7.58</v>
      </c>
      <c r="DP101" s="542"/>
      <c r="DQ101" s="542"/>
      <c r="DR101" s="432"/>
      <c r="DS101" s="432"/>
      <c r="DT101" s="437"/>
      <c r="DU101" s="437">
        <v>0.59</v>
      </c>
      <c r="DV101" s="481"/>
      <c r="DW101" s="432">
        <f t="shared" si="86"/>
        <v>5.0599361484247938</v>
      </c>
      <c r="DX101" s="434">
        <v>8.08</v>
      </c>
      <c r="DY101" s="493">
        <v>7.91</v>
      </c>
      <c r="DZ101" s="494">
        <v>22</v>
      </c>
      <c r="EA101" s="495">
        <v>89</v>
      </c>
      <c r="EB101" s="496">
        <v>9750</v>
      </c>
      <c r="EC101" s="497">
        <v>22.1</v>
      </c>
      <c r="ED101" s="497">
        <v>0.28999999999999998</v>
      </c>
      <c r="EE101" s="497">
        <v>21.7</v>
      </c>
      <c r="EF101" s="497">
        <v>1.5</v>
      </c>
      <c r="EG101" s="498">
        <v>27</v>
      </c>
      <c r="EH101" s="495"/>
      <c r="EI101" s="429">
        <f t="shared" si="59"/>
        <v>8.0303782988560961</v>
      </c>
      <c r="EJ101" s="429">
        <f t="shared" si="92"/>
        <v>22</v>
      </c>
      <c r="EK101" s="448">
        <f t="shared" si="113"/>
        <v>89.501576245233736</v>
      </c>
      <c r="EL101" s="448">
        <f t="shared" si="61"/>
        <v>9739.9684750953256</v>
      </c>
      <c r="EM101" s="429">
        <f t="shared" si="93"/>
        <v>22.1</v>
      </c>
      <c r="EN101" s="431">
        <f t="shared" si="62"/>
        <v>0.28999999999999998</v>
      </c>
      <c r="EO101" s="431">
        <f t="shared" si="88"/>
        <v>21.750157624523375</v>
      </c>
      <c r="EP101" s="431">
        <f t="shared" si="63"/>
        <v>1.5</v>
      </c>
      <c r="EQ101" s="431">
        <f t="shared" si="64"/>
        <v>22.987390038130123</v>
      </c>
      <c r="ER101" s="448"/>
      <c r="ES101" s="496">
        <f t="shared" si="78"/>
        <v>31.705046987119829</v>
      </c>
      <c r="ET101" s="499">
        <f t="shared" si="79"/>
        <v>0.66613999999999995</v>
      </c>
      <c r="EU101" s="451">
        <f t="shared" si="104"/>
        <v>0.20816874999999996</v>
      </c>
      <c r="EV101" s="499">
        <f t="shared" si="105"/>
        <v>0.38549768518518507</v>
      </c>
      <c r="EW101" s="513">
        <f t="shared" si="94"/>
        <v>0.26333333333333331</v>
      </c>
      <c r="EX101" s="514">
        <f t="shared" si="95"/>
        <v>7.8999999999999986</v>
      </c>
      <c r="EY101" s="513">
        <f t="shared" si="96"/>
        <v>0.51111111111111107</v>
      </c>
      <c r="EZ101" s="514">
        <f t="shared" si="97"/>
        <v>23</v>
      </c>
      <c r="FA101" s="450">
        <f t="shared" si="114"/>
        <v>0.67453972274460461</v>
      </c>
      <c r="FB101" s="431">
        <f t="shared" si="115"/>
        <v>185.49842375476626</v>
      </c>
      <c r="FC101" s="452">
        <f t="shared" si="65"/>
        <v>0.34782608695652173</v>
      </c>
      <c r="FD101" s="431">
        <f t="shared" si="66"/>
        <v>0.79999999999999982</v>
      </c>
      <c r="FE101" s="452">
        <f t="shared" si="51"/>
        <v>0.89737772304406194</v>
      </c>
      <c r="FF101" s="430">
        <f t="shared" si="52"/>
        <v>201.01260996186988</v>
      </c>
      <c r="FG101" s="490">
        <v>38400</v>
      </c>
      <c r="FH101" s="498"/>
      <c r="FI101" s="501"/>
      <c r="FJ101" s="487"/>
      <c r="FK101" s="502">
        <f t="shared" si="106"/>
        <v>2.1617077491218062</v>
      </c>
      <c r="FL101" s="490"/>
      <c r="FM101" s="502"/>
      <c r="FN101" s="490">
        <v>4726</v>
      </c>
      <c r="FO101" s="532">
        <f t="shared" si="80"/>
        <v>0.35321375186846032</v>
      </c>
      <c r="FP101" s="496">
        <f t="shared" si="81"/>
        <v>141.89209475485634</v>
      </c>
      <c r="FQ101" s="503">
        <v>19.2</v>
      </c>
      <c r="FR101" s="491">
        <f t="shared" si="82"/>
        <v>0.57645539976581495</v>
      </c>
      <c r="FS101" s="504">
        <v>7.89</v>
      </c>
      <c r="FT101" s="535">
        <v>19</v>
      </c>
      <c r="FU101" s="495">
        <v>77</v>
      </c>
      <c r="FV101" s="490">
        <v>3</v>
      </c>
      <c r="FW101" s="504">
        <v>0.35</v>
      </c>
      <c r="FX101" s="490">
        <v>16</v>
      </c>
      <c r="FY101" s="452">
        <f t="shared" si="112"/>
        <v>0.86956521739130432</v>
      </c>
      <c r="FZ101" s="452">
        <f t="shared" si="67"/>
        <v>0.76666666666666672</v>
      </c>
      <c r="GA101" s="429">
        <f t="shared" si="68"/>
        <v>1.1499999999999999</v>
      </c>
      <c r="GB101" s="499">
        <f t="shared" si="111"/>
        <v>0.13636363636363635</v>
      </c>
      <c r="GC101" s="514">
        <f t="shared" si="98"/>
        <v>3</v>
      </c>
      <c r="GD101" s="499">
        <f t="shared" si="116"/>
        <v>0.1348314606741573</v>
      </c>
      <c r="GE101" s="527">
        <f t="shared" si="117"/>
        <v>12.5</v>
      </c>
      <c r="GF101" s="506">
        <f t="shared" si="107"/>
        <v>2.9543339237998021</v>
      </c>
      <c r="GG101" s="490">
        <v>40</v>
      </c>
      <c r="GH101" s="526">
        <f t="shared" si="121"/>
        <v>0.5</v>
      </c>
      <c r="GI101" s="490">
        <v>240</v>
      </c>
      <c r="GJ101" s="544">
        <f t="shared" si="122"/>
        <v>6</v>
      </c>
      <c r="GK101" s="498">
        <f t="shared" si="123"/>
        <v>28.822769988290748</v>
      </c>
      <c r="GL101" s="507">
        <v>8.1</v>
      </c>
      <c r="GM101" s="535">
        <v>19</v>
      </c>
      <c r="GN101" s="536">
        <v>72</v>
      </c>
      <c r="GO101" s="526"/>
      <c r="GP101" s="526">
        <f t="shared" si="118"/>
        <v>6.4935064935064957E-2</v>
      </c>
      <c r="GQ101" s="535">
        <v>2</v>
      </c>
      <c r="GR101" s="502">
        <f t="shared" si="108"/>
        <v>3.0984477737412552</v>
      </c>
      <c r="GS101" s="536">
        <f t="shared" si="125"/>
        <v>19</v>
      </c>
      <c r="GT101" s="536">
        <f t="shared" si="119"/>
        <v>72</v>
      </c>
      <c r="GU101" s="526"/>
      <c r="GV101" s="526"/>
      <c r="GW101" s="526"/>
      <c r="GX101" s="526">
        <f>1-HD101/FU101</f>
        <v>6.4935064935064957E-2</v>
      </c>
      <c r="GY101" s="497">
        <f t="shared" si="124"/>
        <v>5.7645539976581492</v>
      </c>
      <c r="GZ101" s="490">
        <v>34030</v>
      </c>
      <c r="HA101" s="493">
        <v>8.31</v>
      </c>
      <c r="HB101" s="493"/>
      <c r="HC101" s="494">
        <v>19</v>
      </c>
      <c r="HD101" s="498">
        <v>72</v>
      </c>
      <c r="HE101" s="498"/>
      <c r="HF101" s="498"/>
      <c r="HG101" s="498"/>
      <c r="HH101" s="492">
        <v>2</v>
      </c>
      <c r="HI101" s="508">
        <v>9790</v>
      </c>
      <c r="HJ101" s="490">
        <f t="shared" si="89"/>
        <v>6559.3</v>
      </c>
      <c r="HK101" s="490"/>
      <c r="HL101" s="490"/>
      <c r="HM101" s="543">
        <v>20</v>
      </c>
      <c r="HN101" s="506"/>
      <c r="HO101" s="491">
        <v>0.15</v>
      </c>
      <c r="HP101" s="545"/>
      <c r="HQ101" s="523">
        <v>22.7</v>
      </c>
      <c r="HR101" s="524">
        <v>0.36</v>
      </c>
      <c r="HS101" s="524"/>
      <c r="HT101" s="511">
        <v>2</v>
      </c>
      <c r="HU101" s="525">
        <f t="shared" si="109"/>
        <v>52.241270603776982</v>
      </c>
      <c r="HV101" s="526">
        <f t="shared" si="100"/>
        <v>0.57777777777777772</v>
      </c>
      <c r="HW101" s="526">
        <f t="shared" si="120"/>
        <v>0.73818181818181816</v>
      </c>
      <c r="HX101" s="526">
        <f t="shared" si="101"/>
        <v>0.33333333333333337</v>
      </c>
      <c r="HY101" s="512" t="s">
        <v>177</v>
      </c>
    </row>
    <row r="102" spans="1:233" x14ac:dyDescent="0.15">
      <c r="A102" s="400">
        <v>43584</v>
      </c>
      <c r="B102" s="515"/>
      <c r="C102" s="402"/>
      <c r="D102" s="403"/>
      <c r="E102" s="404"/>
      <c r="F102" s="405"/>
      <c r="G102" s="406"/>
      <c r="H102" s="402"/>
      <c r="I102" s="405"/>
      <c r="J102" s="406"/>
      <c r="K102" s="407"/>
      <c r="L102" s="407"/>
      <c r="M102" s="407"/>
      <c r="N102" s="408"/>
      <c r="O102" s="408"/>
      <c r="P102" s="409"/>
      <c r="Q102" s="409"/>
      <c r="R102" s="409"/>
      <c r="S102" s="409"/>
      <c r="T102" s="410"/>
      <c r="U102" s="411"/>
      <c r="V102" s="409"/>
      <c r="W102" s="409"/>
      <c r="X102" s="516"/>
      <c r="Y102" s="473"/>
      <c r="Z102" s="474"/>
      <c r="AA102" s="475"/>
      <c r="AB102" s="476"/>
      <c r="AC102" s="476"/>
      <c r="AD102" s="474">
        <v>3.5</v>
      </c>
      <c r="AE102" s="477">
        <f t="shared" si="71"/>
        <v>0.4861111111111111</v>
      </c>
      <c r="AF102" s="478"/>
      <c r="AG102" s="477"/>
      <c r="AH102" s="478"/>
      <c r="AI102" s="478"/>
      <c r="AJ102" s="473"/>
      <c r="AK102" s="477"/>
      <c r="AL102" s="447"/>
      <c r="AM102" s="479"/>
      <c r="AN102" s="473"/>
      <c r="AO102" s="473"/>
      <c r="AP102" s="479"/>
      <c r="AQ102" s="447"/>
      <c r="AR102" s="473"/>
      <c r="AS102" s="473"/>
      <c r="AT102" s="473"/>
      <c r="AU102" s="447"/>
      <c r="AV102" s="480"/>
      <c r="AW102" s="479"/>
      <c r="AX102" s="479"/>
      <c r="AY102" s="480"/>
      <c r="AZ102" s="480"/>
      <c r="BA102" s="420"/>
      <c r="BB102" s="421"/>
      <c r="BC102" s="422"/>
      <c r="BD102" s="423"/>
      <c r="BE102" s="424"/>
      <c r="BF102" s="425"/>
      <c r="BG102" s="426"/>
      <c r="BH102" s="420"/>
      <c r="BI102" s="422"/>
      <c r="BJ102" s="421"/>
      <c r="BK102" s="427"/>
      <c r="BL102" s="427"/>
      <c r="BM102" s="428"/>
      <c r="BN102" s="422"/>
      <c r="BO102" s="425"/>
      <c r="BP102" s="425"/>
      <c r="BQ102" s="423">
        <v>1.38</v>
      </c>
      <c r="BR102" s="421">
        <f t="shared" si="73"/>
        <v>0.19166666666666665</v>
      </c>
      <c r="BS102" s="409"/>
      <c r="BT102" s="429"/>
      <c r="BU102" s="430"/>
      <c r="BV102" s="430"/>
      <c r="BW102" s="430"/>
      <c r="BX102" s="430"/>
      <c r="BY102" s="430"/>
      <c r="BZ102" s="430"/>
      <c r="CA102" s="431"/>
      <c r="CB102" s="430"/>
      <c r="CC102" s="432"/>
      <c r="CD102" s="411">
        <f t="shared" si="54"/>
        <v>0</v>
      </c>
      <c r="CE102" s="421"/>
      <c r="CF102" s="433"/>
      <c r="CG102" s="434">
        <v>7.72</v>
      </c>
      <c r="CH102" s="427"/>
      <c r="CI102" s="446"/>
      <c r="CJ102" s="436">
        <v>24.5</v>
      </c>
      <c r="CK102" s="436">
        <v>3</v>
      </c>
      <c r="CL102" s="423">
        <v>7.65</v>
      </c>
      <c r="CM102" s="423"/>
      <c r="CN102" s="423"/>
      <c r="CO102" s="432"/>
      <c r="CP102" s="432"/>
      <c r="CQ102" s="437"/>
      <c r="CR102" s="437">
        <v>0.6</v>
      </c>
      <c r="CS102" s="424"/>
      <c r="CT102" s="528"/>
      <c r="CU102" s="434">
        <v>7.28</v>
      </c>
      <c r="CV102" s="438"/>
      <c r="CW102" s="439"/>
      <c r="CX102" s="546"/>
      <c r="CY102" s="441"/>
      <c r="CZ102" s="442"/>
      <c r="DA102" s="442"/>
      <c r="DB102" s="442"/>
      <c r="DC102" s="442"/>
      <c r="DD102" s="443"/>
      <c r="DE102" s="440"/>
      <c r="DF102" s="444"/>
      <c r="DG102" s="445">
        <f t="shared" si="76"/>
        <v>0</v>
      </c>
      <c r="DH102" s="421"/>
      <c r="DI102" s="446"/>
      <c r="DJ102" s="434">
        <v>7.68</v>
      </c>
      <c r="DK102" s="427"/>
      <c r="DL102" s="446"/>
      <c r="DM102" s="422">
        <v>24</v>
      </c>
      <c r="DN102" s="422">
        <v>5.3</v>
      </c>
      <c r="DO102" s="423">
        <v>7.65</v>
      </c>
      <c r="DP102" s="423"/>
      <c r="DQ102" s="423"/>
      <c r="DR102" s="432"/>
      <c r="DS102" s="432"/>
      <c r="DT102" s="437"/>
      <c r="DU102" s="437">
        <v>0.56999999999999995</v>
      </c>
      <c r="DV102" s="481"/>
      <c r="DW102" s="446"/>
      <c r="DX102" s="434">
        <v>8.0500000000000007</v>
      </c>
      <c r="DY102" s="438"/>
      <c r="DZ102" s="439"/>
      <c r="EA102" s="440"/>
      <c r="EB102" s="441"/>
      <c r="EC102" s="442"/>
      <c r="ED102" s="442"/>
      <c r="EE102" s="442"/>
      <c r="EF102" s="442"/>
      <c r="EG102" s="443"/>
      <c r="EH102" s="440"/>
      <c r="EI102" s="429"/>
      <c r="EJ102" s="429"/>
      <c r="EK102" s="448"/>
      <c r="EL102" s="417"/>
      <c r="EM102" s="431"/>
      <c r="EN102" s="431"/>
      <c r="EO102" s="431"/>
      <c r="EP102" s="431"/>
      <c r="EQ102" s="430"/>
      <c r="ER102" s="448"/>
      <c r="ES102" s="449"/>
      <c r="ET102" s="450"/>
      <c r="EU102" s="451" t="e">
        <f t="shared" si="104"/>
        <v>#DIV/0!</v>
      </c>
      <c r="EV102" s="450"/>
      <c r="EW102" s="513"/>
      <c r="EX102" s="514"/>
      <c r="EY102" s="513"/>
      <c r="EZ102" s="514"/>
      <c r="FA102" s="450"/>
      <c r="FB102" s="431"/>
      <c r="FC102" s="452"/>
      <c r="FD102" s="431"/>
      <c r="FE102" s="452"/>
      <c r="FF102" s="430"/>
      <c r="FG102" s="405"/>
      <c r="FH102" s="443"/>
      <c r="FI102" s="453"/>
      <c r="FJ102" s="454"/>
      <c r="FK102" s="455"/>
      <c r="FL102" s="530"/>
      <c r="FM102" s="455"/>
      <c r="FN102" s="530"/>
      <c r="FO102" s="532">
        <f t="shared" si="80"/>
        <v>0</v>
      </c>
      <c r="FP102" s="449"/>
      <c r="FQ102" s="457"/>
      <c r="FR102" s="458"/>
      <c r="FS102" s="459"/>
      <c r="FT102" s="529"/>
      <c r="FU102" s="537"/>
      <c r="FV102" s="530"/>
      <c r="FW102" s="538"/>
      <c r="FX102" s="530"/>
      <c r="FY102" s="452"/>
      <c r="FZ102" s="452"/>
      <c r="GA102" s="429"/>
      <c r="GB102" s="513"/>
      <c r="GC102" s="514"/>
      <c r="GD102" s="513"/>
      <c r="GE102" s="527"/>
      <c r="GF102" s="461"/>
      <c r="GG102" s="405"/>
      <c r="GH102" s="450"/>
      <c r="GI102" s="405"/>
      <c r="GJ102" s="462"/>
      <c r="GK102" s="463"/>
      <c r="GL102" s="464"/>
      <c r="GM102" s="529"/>
      <c r="GN102" s="530"/>
      <c r="GO102" s="513"/>
      <c r="GP102" s="450"/>
      <c r="GQ102" s="529"/>
      <c r="GR102" s="455"/>
      <c r="GS102" s="531"/>
      <c r="GT102" s="531"/>
      <c r="GU102" s="513"/>
      <c r="GV102" s="513"/>
      <c r="GW102" s="513"/>
      <c r="GX102" s="513"/>
      <c r="GY102" s="462"/>
      <c r="GZ102" s="405"/>
      <c r="HA102" s="438"/>
      <c r="HB102" s="451"/>
      <c r="HC102" s="439"/>
      <c r="HD102" s="443"/>
      <c r="HE102" s="463"/>
      <c r="HF102" s="463"/>
      <c r="HG102" s="443"/>
      <c r="HH102" s="408"/>
      <c r="HI102" s="465"/>
      <c r="HJ102" s="406"/>
      <c r="HK102" s="406"/>
      <c r="HL102" s="442"/>
      <c r="HM102" s="540"/>
      <c r="HN102" s="466"/>
      <c r="HO102" s="407"/>
      <c r="HP102" s="467"/>
      <c r="HQ102" s="518"/>
      <c r="HR102" s="519"/>
      <c r="HS102" s="520"/>
      <c r="HT102" s="521"/>
      <c r="HU102" s="522"/>
      <c r="HV102" s="513"/>
      <c r="HW102" s="513"/>
      <c r="HX102" s="513"/>
      <c r="HY102" s="471"/>
    </row>
    <row r="103" spans="1:233" ht="31.5" x14ac:dyDescent="0.15">
      <c r="A103" s="400">
        <v>43585</v>
      </c>
      <c r="B103" s="515">
        <v>23619</v>
      </c>
      <c r="C103" s="402">
        <f t="shared" ref="C103:C166" si="127">B103/$B$6</f>
        <v>0.47238000000000002</v>
      </c>
      <c r="D103" s="403"/>
      <c r="E103" s="404"/>
      <c r="F103" s="405"/>
      <c r="G103" s="406"/>
      <c r="H103" s="402"/>
      <c r="I103" s="405"/>
      <c r="J103" s="406"/>
      <c r="K103" s="407"/>
      <c r="L103" s="407"/>
      <c r="M103" s="407"/>
      <c r="N103" s="408"/>
      <c r="O103" s="408"/>
      <c r="P103" s="409"/>
      <c r="Q103" s="409"/>
      <c r="R103" s="409"/>
      <c r="S103" s="409"/>
      <c r="T103" s="410"/>
      <c r="U103" s="411"/>
      <c r="V103" s="409"/>
      <c r="W103" s="409"/>
      <c r="X103" s="516"/>
      <c r="Y103" s="473"/>
      <c r="Z103" s="474"/>
      <c r="AA103" s="475"/>
      <c r="AB103" s="476"/>
      <c r="AC103" s="476"/>
      <c r="AD103" s="474">
        <v>3.49</v>
      </c>
      <c r="AE103" s="477">
        <f t="shared" si="71"/>
        <v>0.48472222222222222</v>
      </c>
      <c r="AF103" s="478"/>
      <c r="AG103" s="477"/>
      <c r="AH103" s="478"/>
      <c r="AI103" s="478"/>
      <c r="AJ103" s="473"/>
      <c r="AK103" s="477"/>
      <c r="AL103" s="447"/>
      <c r="AM103" s="479"/>
      <c r="AN103" s="473"/>
      <c r="AO103" s="473"/>
      <c r="AP103" s="479"/>
      <c r="AQ103" s="447"/>
      <c r="AR103" s="473"/>
      <c r="AS103" s="473"/>
      <c r="AT103" s="473"/>
      <c r="AU103" s="447"/>
      <c r="AV103" s="480"/>
      <c r="AW103" s="479"/>
      <c r="AX103" s="479"/>
      <c r="AY103" s="480"/>
      <c r="AZ103" s="480"/>
      <c r="BA103" s="420">
        <f t="shared" ref="BA103:BA166" si="128">CC103+DF103</f>
        <v>15357</v>
      </c>
      <c r="BB103" s="421">
        <f t="shared" ref="BB103:BB166" si="129">BA103/$BA$6</f>
        <v>0.30714000000000002</v>
      </c>
      <c r="BC103" s="422"/>
      <c r="BD103" s="423"/>
      <c r="BE103" s="424"/>
      <c r="BF103" s="425"/>
      <c r="BG103" s="426"/>
      <c r="BH103" s="420"/>
      <c r="BI103" s="422"/>
      <c r="BJ103" s="421"/>
      <c r="BK103" s="427"/>
      <c r="BL103" s="427"/>
      <c r="BM103" s="428"/>
      <c r="BN103" s="422"/>
      <c r="BO103" s="425"/>
      <c r="BP103" s="425"/>
      <c r="BQ103" s="423">
        <v>4.3499999999999996</v>
      </c>
      <c r="BR103" s="421">
        <f t="shared" si="73"/>
        <v>0.60416666666666663</v>
      </c>
      <c r="BS103" s="409">
        <f t="shared" ref="BS103:BS166" si="130">BA103</f>
        <v>15357</v>
      </c>
      <c r="BT103" s="429"/>
      <c r="BU103" s="430"/>
      <c r="BV103" s="430"/>
      <c r="BW103" s="430"/>
      <c r="BX103" s="430"/>
      <c r="BY103" s="430"/>
      <c r="BZ103" s="430"/>
      <c r="CA103" s="431"/>
      <c r="CB103" s="430"/>
      <c r="CC103" s="432">
        <v>7684</v>
      </c>
      <c r="CD103" s="411">
        <f t="shared" si="54"/>
        <v>7684</v>
      </c>
      <c r="CE103" s="421">
        <f t="shared" ref="CE103:CE134" si="131">CC103/25000</f>
        <v>0.30736000000000002</v>
      </c>
      <c r="CF103" s="433">
        <f t="shared" ref="CF103:CF134" si="132">6700/CC103*24</f>
        <v>20.92660072878709</v>
      </c>
      <c r="CG103" s="434">
        <v>7.89</v>
      </c>
      <c r="CH103" s="427">
        <v>17.899999999999999</v>
      </c>
      <c r="CI103" s="446">
        <f t="shared" ref="CI103:CI134" si="133">9500/CC103*24</f>
        <v>29.672045809474234</v>
      </c>
      <c r="CJ103" s="436">
        <v>24.3</v>
      </c>
      <c r="CK103" s="436">
        <v>2.9</v>
      </c>
      <c r="CL103" s="423">
        <v>7.83</v>
      </c>
      <c r="CM103" s="423"/>
      <c r="CN103" s="423"/>
      <c r="CO103" s="432">
        <v>3540</v>
      </c>
      <c r="CP103" s="432">
        <v>2130</v>
      </c>
      <c r="CQ103" s="437">
        <f>CP103/CO103</f>
        <v>0.60169491525423724</v>
      </c>
      <c r="CR103" s="437">
        <v>0.61</v>
      </c>
      <c r="CS103" s="424">
        <f>CR103/CO103*1000*1000</f>
        <v>172.31638418079095</v>
      </c>
      <c r="CT103" s="528">
        <f t="shared" ref="CT103:CT134" si="134">3500/CC103*24</f>
        <v>10.931806350858928</v>
      </c>
      <c r="CU103" s="434">
        <v>7.52</v>
      </c>
      <c r="CV103" s="438">
        <v>8.09</v>
      </c>
      <c r="CW103" s="439">
        <v>21.9</v>
      </c>
      <c r="CX103" s="440">
        <v>92</v>
      </c>
      <c r="CY103" s="441">
        <v>8630</v>
      </c>
      <c r="CZ103" s="442">
        <v>21.8</v>
      </c>
      <c r="DA103" s="442">
        <v>0.31</v>
      </c>
      <c r="DB103" s="442">
        <v>21.5</v>
      </c>
      <c r="DC103" s="442">
        <v>1.6</v>
      </c>
      <c r="DD103" s="443">
        <v>27</v>
      </c>
      <c r="DE103" s="440"/>
      <c r="DF103" s="444">
        <v>7673</v>
      </c>
      <c r="DG103" s="445">
        <f t="shared" ref="DG103:DG134" si="135">DF103</f>
        <v>7673</v>
      </c>
      <c r="DH103" s="421">
        <f t="shared" ref="DH103:DH134" si="136">DF103/25000</f>
        <v>0.30692000000000003</v>
      </c>
      <c r="DI103" s="446">
        <f t="shared" ref="DI103:DI134" si="137">6700/DF103*24</f>
        <v>20.956601068682396</v>
      </c>
      <c r="DJ103" s="434">
        <v>7.91</v>
      </c>
      <c r="DK103" s="427">
        <v>18.7</v>
      </c>
      <c r="DL103" s="446">
        <f t="shared" ref="DL103:DL134" si="138">9500/DF103*24</f>
        <v>29.714583604848166</v>
      </c>
      <c r="DM103" s="422">
        <v>23.9</v>
      </c>
      <c r="DN103" s="422">
        <v>4.9000000000000004</v>
      </c>
      <c r="DO103" s="423">
        <v>7.83</v>
      </c>
      <c r="DP103" s="423"/>
      <c r="DQ103" s="423"/>
      <c r="DR103" s="432">
        <v>3500</v>
      </c>
      <c r="DS103" s="432">
        <v>2120</v>
      </c>
      <c r="DT103" s="437">
        <f>DS103/DR103</f>
        <v>0.60571428571428576</v>
      </c>
      <c r="DU103" s="437">
        <v>0.63</v>
      </c>
      <c r="DV103" s="424">
        <f>DU103/DR103*1000*1000</f>
        <v>180.00000000000003</v>
      </c>
      <c r="DW103" s="446">
        <f t="shared" ref="DW103:DW134" si="139">3500/DF103*24</f>
        <v>10.947478170207221</v>
      </c>
      <c r="DX103" s="434">
        <v>8.16</v>
      </c>
      <c r="DY103" s="438">
        <v>8.17</v>
      </c>
      <c r="DZ103" s="439">
        <v>22</v>
      </c>
      <c r="EA103" s="440">
        <v>92</v>
      </c>
      <c r="EB103" s="441">
        <v>8690</v>
      </c>
      <c r="EC103" s="442">
        <v>21.9</v>
      </c>
      <c r="ED103" s="442">
        <v>0.31</v>
      </c>
      <c r="EE103" s="442">
        <v>21.3</v>
      </c>
      <c r="EF103" s="442">
        <v>1.6</v>
      </c>
      <c r="EG103" s="443">
        <v>29</v>
      </c>
      <c r="EH103" s="440"/>
      <c r="EI103" s="429">
        <f t="shared" ref="EI103:EI123" si="140">(DY103*DG103+CV103*CD103)/(DG103+CD103)</f>
        <v>8.1299713485706846</v>
      </c>
      <c r="EJ103" s="429">
        <f t="shared" ref="EJ103:EJ123" si="141">(DZ103*DG103+CW103*CD103)/(DG103+CD103)</f>
        <v>21.949964185713355</v>
      </c>
      <c r="EK103" s="448">
        <f t="shared" ref="EK103:EK123" si="142">(EA103*DG103+CX103*CD103)/(DG103+CD103)</f>
        <v>92</v>
      </c>
      <c r="EL103" s="448">
        <f t="shared" ref="EL103:EL123" si="143">(EB103*DG103+CY103*CD103)/(DG103+CD103)</f>
        <v>8659.978511428013</v>
      </c>
      <c r="EM103" s="429">
        <f t="shared" ref="EM103:EM123" si="144">(EC103*DG103+CZ103*CD103)/(DG103+CD103)</f>
        <v>21.849964185713358</v>
      </c>
      <c r="EN103" s="431">
        <f t="shared" ref="EN103:EN123" si="145">(ED103*DG103+DA103*CD103)/(DG103+CD103)</f>
        <v>0.31</v>
      </c>
      <c r="EO103" s="431">
        <f t="shared" ref="EO103:EO123" si="146">(EE103*DG103+DB103*CD103)/(DG103+CD103)</f>
        <v>21.40007162857329</v>
      </c>
      <c r="EP103" s="431">
        <f t="shared" ref="EP103:EP123" si="147">(EF103*DG103+DC103*CD103)/(DG103+CD103)</f>
        <v>1.6000000000000003</v>
      </c>
      <c r="EQ103" s="431">
        <f t="shared" ref="EQ103:EQ123" si="148">(EG103*DG103+DD103*CD103)/(DG103+CD103)</f>
        <v>27.999283714267108</v>
      </c>
      <c r="ER103" s="448"/>
      <c r="ES103" s="449">
        <f t="shared" ref="ES103:ES134" si="149">44000/BA103*24</f>
        <v>68.7634303574917</v>
      </c>
      <c r="ET103" s="450">
        <f t="shared" ref="ET103:ET134" si="150">BB103</f>
        <v>0.30714000000000002</v>
      </c>
      <c r="EU103" s="451"/>
      <c r="EV103" s="450"/>
      <c r="EW103" s="513"/>
      <c r="EX103" s="514"/>
      <c r="EY103" s="513"/>
      <c r="EZ103" s="514"/>
      <c r="FA103" s="450"/>
      <c r="FB103" s="431"/>
      <c r="FC103" s="452"/>
      <c r="FD103" s="431"/>
      <c r="FE103" s="452"/>
      <c r="FF103" s="430"/>
      <c r="FG103" s="405">
        <v>19200</v>
      </c>
      <c r="FH103" s="443"/>
      <c r="FI103" s="453"/>
      <c r="FJ103" s="454"/>
      <c r="FK103" s="455">
        <f t="shared" ref="FK103:FK134" si="151">3000/BA103*24</f>
        <v>4.6884157061926155</v>
      </c>
      <c r="FL103" s="530"/>
      <c r="FM103" s="455"/>
      <c r="FN103" s="530">
        <v>6950</v>
      </c>
      <c r="FO103" s="532">
        <f t="shared" si="80"/>
        <v>0.51943198804185353</v>
      </c>
      <c r="FP103" s="449">
        <f t="shared" ref="FP103:FP134" si="152">FN103/BA103*1000</f>
        <v>452.56234941720385</v>
      </c>
      <c r="FQ103" s="457">
        <v>12</v>
      </c>
      <c r="FR103" s="458">
        <f t="shared" ref="FR103:FR134" si="153">FQ103/BA103*1000</f>
        <v>0.78140261769876929</v>
      </c>
      <c r="FS103" s="459"/>
      <c r="FT103" s="529"/>
      <c r="FU103" s="537"/>
      <c r="FV103" s="530"/>
      <c r="FW103" s="538"/>
      <c r="FX103" s="530"/>
      <c r="FY103" s="452">
        <f t="shared" ref="FY103:FY123" si="154">1-FV103/(EG103+DD103)*2</f>
        <v>1</v>
      </c>
      <c r="FZ103" s="452"/>
      <c r="GA103" s="429"/>
      <c r="GB103" s="513"/>
      <c r="GC103" s="514">
        <f>DZ103+DP103-FT103</f>
        <v>22</v>
      </c>
      <c r="GD103" s="513"/>
      <c r="GE103" s="527"/>
      <c r="GF103" s="461">
        <f>4100/BA103*24</f>
        <v>6.4075014651299078</v>
      </c>
      <c r="GG103" s="405">
        <v>40</v>
      </c>
      <c r="GH103" s="450">
        <f t="shared" ref="GH103:GH125" si="155">GG103/80</f>
        <v>0.5</v>
      </c>
      <c r="GI103" s="405">
        <v>280</v>
      </c>
      <c r="GJ103" s="462">
        <f t="shared" ref="GJ103:GJ125" si="156">GI103/GG103</f>
        <v>7</v>
      </c>
      <c r="GK103" s="463">
        <f>GG103/(BA103/24)*1000</f>
        <v>62.512209415901552</v>
      </c>
      <c r="GL103" s="464"/>
      <c r="GM103" s="529"/>
      <c r="GN103" s="530"/>
      <c r="GO103" s="513"/>
      <c r="GP103" s="450"/>
      <c r="GQ103" s="529"/>
      <c r="GR103" s="455">
        <f t="shared" ref="GR103:GR134" si="157">4300/BA103*24</f>
        <v>6.7200625122094166</v>
      </c>
      <c r="GS103" s="531"/>
      <c r="GT103" s="531"/>
      <c r="GU103" s="513"/>
      <c r="GV103" s="513"/>
      <c r="GW103" s="513"/>
      <c r="GX103" s="513"/>
      <c r="GY103" s="462"/>
      <c r="GZ103" s="405">
        <v>13199</v>
      </c>
      <c r="HA103" s="438"/>
      <c r="HB103" s="451"/>
      <c r="HC103" s="439"/>
      <c r="HD103" s="443"/>
      <c r="HE103" s="463"/>
      <c r="HF103" s="463"/>
      <c r="HG103" s="443"/>
      <c r="HH103" s="408"/>
      <c r="HI103" s="465"/>
      <c r="HJ103" s="406"/>
      <c r="HK103" s="406"/>
      <c r="HL103" s="442"/>
      <c r="HM103" s="540"/>
      <c r="HN103" s="466"/>
      <c r="HO103" s="407"/>
      <c r="HP103" s="467"/>
      <c r="HQ103" s="518"/>
      <c r="HR103" s="519"/>
      <c r="HS103" s="520"/>
      <c r="HT103" s="521"/>
      <c r="HU103" s="522">
        <f t="shared" ref="HU103:HU134" si="158">72500/BA103*24</f>
        <v>113.30337956632155</v>
      </c>
      <c r="HV103" s="513"/>
      <c r="HW103" s="513"/>
      <c r="HX103" s="513"/>
      <c r="HY103" s="471" t="s">
        <v>178</v>
      </c>
    </row>
    <row r="104" spans="1:233" ht="31.5" x14ac:dyDescent="0.15">
      <c r="A104" s="400">
        <v>43586</v>
      </c>
      <c r="B104" s="515">
        <v>32885</v>
      </c>
      <c r="C104" s="402">
        <f t="shared" si="127"/>
        <v>0.65769999999999995</v>
      </c>
      <c r="D104" s="403">
        <v>7.83</v>
      </c>
      <c r="E104" s="404">
        <v>38.6</v>
      </c>
      <c r="F104" s="405">
        <v>190</v>
      </c>
      <c r="G104" s="406">
        <f t="shared" ref="G104:G167" si="159">F104*B104/1000</f>
        <v>6248.15</v>
      </c>
      <c r="H104" s="402">
        <f t="shared" ref="H104:H167" si="160">G104/$G$6</f>
        <v>0.24992599999999998</v>
      </c>
      <c r="I104" s="405">
        <v>9660</v>
      </c>
      <c r="J104" s="406">
        <f t="shared" ref="J104:J167" si="161">I104*0.67</f>
        <v>6472.2000000000007</v>
      </c>
      <c r="K104" s="407">
        <v>45.1</v>
      </c>
      <c r="L104" s="407">
        <v>20.9</v>
      </c>
      <c r="M104" s="407">
        <v>2.2999999999999998</v>
      </c>
      <c r="N104" s="408">
        <v>129</v>
      </c>
      <c r="O104" s="408">
        <v>32</v>
      </c>
      <c r="P104" s="409"/>
      <c r="Q104" s="409"/>
      <c r="R104" s="409"/>
      <c r="S104" s="409"/>
      <c r="T104" s="410"/>
      <c r="U104" s="411"/>
      <c r="V104" s="409"/>
      <c r="W104" s="409"/>
      <c r="X104" s="516"/>
      <c r="Y104" s="473"/>
      <c r="Z104" s="474"/>
      <c r="AA104" s="475"/>
      <c r="AB104" s="476"/>
      <c r="AC104" s="476"/>
      <c r="AD104" s="474">
        <v>3.48</v>
      </c>
      <c r="AE104" s="477">
        <f t="shared" si="71"/>
        <v>0.48333333333333334</v>
      </c>
      <c r="AF104" s="478"/>
      <c r="AG104" s="477"/>
      <c r="AH104" s="478"/>
      <c r="AI104" s="478"/>
      <c r="AJ104" s="473"/>
      <c r="AK104" s="477"/>
      <c r="AL104" s="447"/>
      <c r="AM104" s="479"/>
      <c r="AN104" s="473"/>
      <c r="AO104" s="473"/>
      <c r="AP104" s="479"/>
      <c r="AQ104" s="447"/>
      <c r="AR104" s="473"/>
      <c r="AS104" s="473"/>
      <c r="AT104" s="473"/>
      <c r="AU104" s="447"/>
      <c r="AV104" s="480"/>
      <c r="AW104" s="479"/>
      <c r="AX104" s="479"/>
      <c r="AY104" s="480"/>
      <c r="AZ104" s="480"/>
      <c r="BA104" s="420">
        <f t="shared" si="128"/>
        <v>33500</v>
      </c>
      <c r="BB104" s="421">
        <f t="shared" si="129"/>
        <v>0.67</v>
      </c>
      <c r="BC104" s="422"/>
      <c r="BD104" s="423">
        <v>7.79</v>
      </c>
      <c r="BE104" s="424">
        <v>35.1</v>
      </c>
      <c r="BF104" s="425">
        <v>219</v>
      </c>
      <c r="BG104" s="426">
        <v>8770</v>
      </c>
      <c r="BH104" s="420">
        <f t="shared" ref="BH104:BH167" si="162">BG104*0.67</f>
        <v>5875.9000000000005</v>
      </c>
      <c r="BI104" s="422"/>
      <c r="BJ104" s="421"/>
      <c r="BK104" s="427">
        <v>30.3</v>
      </c>
      <c r="BL104" s="427">
        <v>18.600000000000001</v>
      </c>
      <c r="BM104" s="428">
        <v>5.17</v>
      </c>
      <c r="BN104" s="422">
        <v>3.2</v>
      </c>
      <c r="BO104" s="425">
        <v>178</v>
      </c>
      <c r="BP104" s="425">
        <v>32</v>
      </c>
      <c r="BQ104" s="423">
        <v>4.62</v>
      </c>
      <c r="BR104" s="421">
        <f t="shared" si="73"/>
        <v>0.64166666666666672</v>
      </c>
      <c r="BS104" s="409">
        <f t="shared" si="130"/>
        <v>33500</v>
      </c>
      <c r="BT104" s="429">
        <f t="shared" ref="BT104:BT135" si="163">BD104</f>
        <v>7.79</v>
      </c>
      <c r="BU104" s="430">
        <f t="shared" ref="BU104:BU135" si="164">BE104</f>
        <v>35.1</v>
      </c>
      <c r="BV104" s="430">
        <f t="shared" ref="BV104:BV135" si="165">BF104</f>
        <v>219</v>
      </c>
      <c r="BW104" s="430">
        <f t="shared" ref="BW104:BW135" si="166">BG104</f>
        <v>8770</v>
      </c>
      <c r="BX104" s="430">
        <f t="shared" ref="BX104:BX167" si="167">BW104*0.65</f>
        <v>5700.5</v>
      </c>
      <c r="BY104" s="430">
        <f t="shared" ref="BY104:BY135" si="168">BK104</f>
        <v>30.3</v>
      </c>
      <c r="BZ104" s="430">
        <f t="shared" ref="BZ104:BZ135" si="169">BL104</f>
        <v>18.600000000000001</v>
      </c>
      <c r="CA104" s="431">
        <f t="shared" ref="CA104:CA143" si="170">BN104</f>
        <v>3.2</v>
      </c>
      <c r="CB104" s="430">
        <f t="shared" ref="CB104:CB143" si="171">BO104</f>
        <v>178</v>
      </c>
      <c r="CC104" s="432">
        <v>16765</v>
      </c>
      <c r="CD104" s="411">
        <f t="shared" si="54"/>
        <v>16765</v>
      </c>
      <c r="CE104" s="421">
        <f t="shared" si="131"/>
        <v>0.67059999999999997</v>
      </c>
      <c r="CF104" s="433">
        <f t="shared" si="132"/>
        <v>9.5914106770056655</v>
      </c>
      <c r="CG104" s="434">
        <v>7.83</v>
      </c>
      <c r="CH104" s="427">
        <v>17.61</v>
      </c>
      <c r="CI104" s="446">
        <f t="shared" si="133"/>
        <v>13.599761407694601</v>
      </c>
      <c r="CJ104" s="436">
        <v>23.8</v>
      </c>
      <c r="CK104" s="436">
        <v>3.1</v>
      </c>
      <c r="CL104" s="423">
        <v>7.69</v>
      </c>
      <c r="CM104" s="423"/>
      <c r="CN104" s="423"/>
      <c r="CO104" s="432"/>
      <c r="CP104" s="432"/>
      <c r="CQ104" s="437"/>
      <c r="CR104" s="437">
        <v>0.57999999999999996</v>
      </c>
      <c r="CS104" s="481"/>
      <c r="CT104" s="528">
        <f t="shared" si="134"/>
        <v>5.010438413361169</v>
      </c>
      <c r="CU104" s="434">
        <v>7.23</v>
      </c>
      <c r="CV104" s="438">
        <v>7.69</v>
      </c>
      <c r="CW104" s="439">
        <v>19.100000000000001</v>
      </c>
      <c r="CX104" s="440">
        <v>80</v>
      </c>
      <c r="CY104" s="441">
        <v>8480</v>
      </c>
      <c r="CZ104" s="442">
        <v>22</v>
      </c>
      <c r="DA104" s="442">
        <v>0.32</v>
      </c>
      <c r="DB104" s="442">
        <v>21.4</v>
      </c>
      <c r="DC104" s="442">
        <v>1.65</v>
      </c>
      <c r="DD104" s="443">
        <v>35</v>
      </c>
      <c r="DE104" s="440"/>
      <c r="DF104" s="444">
        <v>16735</v>
      </c>
      <c r="DG104" s="445">
        <f t="shared" si="135"/>
        <v>16735</v>
      </c>
      <c r="DH104" s="421">
        <f t="shared" si="136"/>
        <v>0.6694</v>
      </c>
      <c r="DI104" s="446">
        <f t="shared" si="137"/>
        <v>9.6086047206453546</v>
      </c>
      <c r="DJ104" s="434">
        <v>7.86</v>
      </c>
      <c r="DK104" s="427">
        <v>18.48</v>
      </c>
      <c r="DL104" s="446">
        <f t="shared" si="138"/>
        <v>13.624141021810576</v>
      </c>
      <c r="DM104" s="422">
        <v>23.1</v>
      </c>
      <c r="DN104" s="422">
        <v>5.2</v>
      </c>
      <c r="DO104" s="423">
        <v>7.71</v>
      </c>
      <c r="DP104" s="423"/>
      <c r="DQ104" s="423"/>
      <c r="DR104" s="432"/>
      <c r="DS104" s="432"/>
      <c r="DT104" s="437"/>
      <c r="DU104" s="437">
        <v>0.6</v>
      </c>
      <c r="DV104" s="424"/>
      <c r="DW104" s="446">
        <f t="shared" si="139"/>
        <v>5.0194203764565284</v>
      </c>
      <c r="DX104" s="434">
        <v>8.09</v>
      </c>
      <c r="DY104" s="438">
        <v>8.1999999999999993</v>
      </c>
      <c r="DZ104" s="439">
        <v>18.5</v>
      </c>
      <c r="EA104" s="440">
        <v>78</v>
      </c>
      <c r="EB104" s="441">
        <v>8490</v>
      </c>
      <c r="EC104" s="442">
        <v>23</v>
      </c>
      <c r="ED104" s="442">
        <v>0.32</v>
      </c>
      <c r="EE104" s="442">
        <v>23.42</v>
      </c>
      <c r="EF104" s="442">
        <v>1.65</v>
      </c>
      <c r="EG104" s="443">
        <v>31</v>
      </c>
      <c r="EH104" s="440"/>
      <c r="EI104" s="429">
        <f t="shared" si="140"/>
        <v>7.9447716417910437</v>
      </c>
      <c r="EJ104" s="429">
        <f t="shared" si="141"/>
        <v>18.800268656716419</v>
      </c>
      <c r="EK104" s="448">
        <f t="shared" si="142"/>
        <v>79.000895522388063</v>
      </c>
      <c r="EL104" s="448">
        <f t="shared" si="143"/>
        <v>8484.9955223880588</v>
      </c>
      <c r="EM104" s="429">
        <f t="shared" si="144"/>
        <v>22.499552238805972</v>
      </c>
      <c r="EN104" s="431">
        <f t="shared" si="145"/>
        <v>0.32</v>
      </c>
      <c r="EO104" s="431">
        <f t="shared" si="146"/>
        <v>22.409095522388057</v>
      </c>
      <c r="EP104" s="431">
        <f t="shared" si="147"/>
        <v>1.65</v>
      </c>
      <c r="EQ104" s="431">
        <f t="shared" si="148"/>
        <v>33.00179104477612</v>
      </c>
      <c r="ER104" s="448"/>
      <c r="ES104" s="449">
        <f t="shared" si="149"/>
        <v>31.522388059701491</v>
      </c>
      <c r="ET104" s="450">
        <f t="shared" si="150"/>
        <v>0.67</v>
      </c>
      <c r="EU104" s="451">
        <f t="shared" ref="EU104:EU167" si="172">BV104/1000/ES104*24</f>
        <v>0.16673863636363637</v>
      </c>
      <c r="EV104" s="450">
        <f t="shared" ref="EV104:EV135" si="173">EU104/$EU$6</f>
        <v>0.30877525252525251</v>
      </c>
      <c r="EW104" s="513">
        <f t="shared" ref="EW104:EW135" si="174">1-EM104/BY104</f>
        <v>0.25744052017142005</v>
      </c>
      <c r="EX104" s="514">
        <f t="shared" ref="EX104:EX135" si="175">BY104-EM104</f>
        <v>7.8004477611940288</v>
      </c>
      <c r="EY104" s="513">
        <f t="shared" ref="EY104:EY135" si="176">1-EJ104/BU104</f>
        <v>0.46437981034995957</v>
      </c>
      <c r="EZ104" s="514">
        <f t="shared" ref="EZ104:EZ135" si="177">BU104-EJ104</f>
        <v>16.299731343283582</v>
      </c>
      <c r="FA104" s="450">
        <f t="shared" ref="FA104:FA135" si="178">1-EK104/BV104</f>
        <v>0.63926531724936964</v>
      </c>
      <c r="FB104" s="431">
        <f t="shared" ref="FB104:FB135" si="179">BV104-EK104</f>
        <v>139.99910447761192</v>
      </c>
      <c r="FC104" s="452">
        <f t="shared" ref="FC104:FC143" si="180">1-EP104/CA104</f>
        <v>0.48437500000000011</v>
      </c>
      <c r="FD104" s="431">
        <f t="shared" ref="FD104:FD143" si="181">CA104-EP104</f>
        <v>1.5500000000000003</v>
      </c>
      <c r="FE104" s="452">
        <f t="shared" ref="FE104:FE135" si="182">1-EQ104/CB104</f>
        <v>0.81459667952372961</v>
      </c>
      <c r="FF104" s="430">
        <f t="shared" ref="FF104:FF135" si="183">CB104-EQ104</f>
        <v>144.99820895522387</v>
      </c>
      <c r="FG104" s="405">
        <v>38400</v>
      </c>
      <c r="FH104" s="443"/>
      <c r="FI104" s="453"/>
      <c r="FJ104" s="454"/>
      <c r="FK104" s="455">
        <f t="shared" si="151"/>
        <v>2.1492537313432836</v>
      </c>
      <c r="FL104" s="530"/>
      <c r="FM104" s="455"/>
      <c r="FN104" s="530">
        <v>6408</v>
      </c>
      <c r="FO104" s="532">
        <f t="shared" si="80"/>
        <v>0.47892376681614346</v>
      </c>
      <c r="FP104" s="449">
        <f t="shared" si="152"/>
        <v>191.28358208955223</v>
      </c>
      <c r="FQ104" s="457">
        <v>24</v>
      </c>
      <c r="FR104" s="458">
        <f t="shared" si="153"/>
        <v>0.71641791044776126</v>
      </c>
      <c r="FS104" s="459">
        <v>7.69</v>
      </c>
      <c r="FT104" s="529">
        <v>16.399999999999999</v>
      </c>
      <c r="FU104" s="440">
        <v>74</v>
      </c>
      <c r="FV104" s="530">
        <v>1</v>
      </c>
      <c r="FW104" s="538">
        <v>0.1</v>
      </c>
      <c r="FX104" s="530">
        <v>16</v>
      </c>
      <c r="FY104" s="452">
        <f t="shared" si="154"/>
        <v>0.96969696969696972</v>
      </c>
      <c r="FZ104" s="452">
        <f t="shared" ref="FZ104:FZ123" si="184">1-FW104/(EF104+DC104)*2</f>
        <v>0.93939393939393934</v>
      </c>
      <c r="GA104" s="429">
        <f t="shared" ref="GA104:GA123" si="185">(DC104+EF104)/2-FW104</f>
        <v>1.5499999999999998</v>
      </c>
      <c r="GB104" s="513">
        <f t="shared" ref="GB104:GB135" si="186">1-FT104/DZ104</f>
        <v>0.11351351351351358</v>
      </c>
      <c r="GC104" s="514">
        <f t="shared" ref="GC104:GC111" si="187">(CW104+DZ104)/2-FT104</f>
        <v>2.4000000000000021</v>
      </c>
      <c r="GD104" s="513">
        <f t="shared" ref="GD104:GD135" si="188">1-FU104/EA104</f>
        <v>5.1282051282051322E-2</v>
      </c>
      <c r="GE104" s="527">
        <f t="shared" ref="GE104:GE123" si="189">(CX104+EA104)/2-FU104</f>
        <v>5</v>
      </c>
      <c r="GF104" s="461">
        <f t="shared" ref="GF104:GF120" si="190">4100/BA104*24*2</f>
        <v>5.8746268656716421</v>
      </c>
      <c r="GG104" s="405">
        <v>80</v>
      </c>
      <c r="GH104" s="450">
        <f t="shared" si="155"/>
        <v>1</v>
      </c>
      <c r="GI104" s="405">
        <v>520</v>
      </c>
      <c r="GJ104" s="462">
        <f t="shared" si="156"/>
        <v>6.5</v>
      </c>
      <c r="GK104" s="463">
        <f t="shared" ref="GK104:GK120" si="191">GG104/(BA104/24/2)*1000</f>
        <v>114.6268656716418</v>
      </c>
      <c r="GL104" s="464">
        <v>8.06</v>
      </c>
      <c r="GM104" s="529">
        <v>14.3</v>
      </c>
      <c r="GN104" s="405">
        <v>60</v>
      </c>
      <c r="GO104" s="513">
        <f t="shared" ref="GO104:GO125" si="192">1-GM104/FT104</f>
        <v>0.12804878048780477</v>
      </c>
      <c r="GP104" s="450">
        <f t="shared" ref="GP104:GP125" si="193">1-GN104/FU104</f>
        <v>0.18918918918918914</v>
      </c>
      <c r="GQ104" s="529">
        <v>2</v>
      </c>
      <c r="GR104" s="455">
        <f t="shared" si="157"/>
        <v>3.080597014925373</v>
      </c>
      <c r="GS104" s="531">
        <f t="shared" ref="GS104:GS135" si="194">HC104</f>
        <v>15.2</v>
      </c>
      <c r="GT104" s="531">
        <f t="shared" ref="GT104:GT135" si="195">HD104</f>
        <v>68</v>
      </c>
      <c r="GU104" s="513"/>
      <c r="GV104" s="513"/>
      <c r="GW104" s="513">
        <f t="shared" ref="GW104:GW126" si="196">1-HC104/FT104</f>
        <v>7.3170731707317027E-2</v>
      </c>
      <c r="GX104" s="513">
        <f t="shared" ref="GX104:GX126" si="197">1-HD104/FU104</f>
        <v>8.108108108108103E-2</v>
      </c>
      <c r="GY104" s="462">
        <f t="shared" ref="GY104:GY125" si="198">GK104/(FU104-GN104)</f>
        <v>8.1876332622601282</v>
      </c>
      <c r="GZ104" s="405">
        <v>31590</v>
      </c>
      <c r="HA104" s="438">
        <v>8.2100000000000009</v>
      </c>
      <c r="HB104" s="451"/>
      <c r="HC104" s="439">
        <v>15.2</v>
      </c>
      <c r="HD104" s="443">
        <v>68</v>
      </c>
      <c r="HE104" s="463"/>
      <c r="HF104" s="463"/>
      <c r="HG104" s="443"/>
      <c r="HH104" s="408">
        <v>3</v>
      </c>
      <c r="HI104" s="465">
        <v>8750</v>
      </c>
      <c r="HJ104" s="406">
        <f t="shared" ref="HJ104:HJ135" si="199">HI104*0.67</f>
        <v>5862.5</v>
      </c>
      <c r="HK104" s="406"/>
      <c r="HL104" s="442"/>
      <c r="HM104" s="540">
        <v>22.7</v>
      </c>
      <c r="HN104" s="466"/>
      <c r="HO104" s="407">
        <v>0.13</v>
      </c>
      <c r="HP104" s="467"/>
      <c r="HQ104" s="518">
        <v>22.88</v>
      </c>
      <c r="HR104" s="519">
        <v>0.24</v>
      </c>
      <c r="HS104" s="520"/>
      <c r="HT104" s="521">
        <v>2</v>
      </c>
      <c r="HU104" s="522">
        <f t="shared" si="158"/>
        <v>51.940298507462686</v>
      </c>
      <c r="HV104" s="513">
        <f t="shared" ref="HV104:HV135" si="200">1-HC104/BE104</f>
        <v>0.56695156695156701</v>
      </c>
      <c r="HW104" s="513">
        <f t="shared" ref="HW104:HW135" si="201">1-HD104/BF104</f>
        <v>0.68949771689497719</v>
      </c>
      <c r="HX104" s="513">
        <f t="shared" ref="HX104:HX135" si="202">1-HM104/BK104</f>
        <v>0.25082508250825086</v>
      </c>
      <c r="HY104" s="471" t="s">
        <v>179</v>
      </c>
    </row>
    <row r="105" spans="1:233" x14ac:dyDescent="0.15">
      <c r="A105" s="400">
        <v>43587</v>
      </c>
      <c r="B105" s="515">
        <v>37709</v>
      </c>
      <c r="C105" s="402">
        <f t="shared" si="127"/>
        <v>0.75417999999999996</v>
      </c>
      <c r="D105" s="403">
        <v>7.74</v>
      </c>
      <c r="E105" s="404">
        <v>54.7</v>
      </c>
      <c r="F105" s="405">
        <v>314</v>
      </c>
      <c r="G105" s="406">
        <f t="shared" si="159"/>
        <v>11840.626</v>
      </c>
      <c r="H105" s="402">
        <f t="shared" si="160"/>
        <v>0.47362504</v>
      </c>
      <c r="I105" s="405">
        <v>11260</v>
      </c>
      <c r="J105" s="406">
        <f t="shared" si="161"/>
        <v>7544.2000000000007</v>
      </c>
      <c r="K105" s="407">
        <v>51.9</v>
      </c>
      <c r="L105" s="407">
        <v>24.7</v>
      </c>
      <c r="M105" s="407">
        <v>2.8</v>
      </c>
      <c r="N105" s="408">
        <v>155</v>
      </c>
      <c r="O105" s="408">
        <v>32</v>
      </c>
      <c r="P105" s="409"/>
      <c r="Q105" s="409"/>
      <c r="R105" s="409"/>
      <c r="S105" s="409"/>
      <c r="T105" s="410"/>
      <c r="U105" s="411"/>
      <c r="V105" s="409"/>
      <c r="W105" s="409"/>
      <c r="X105" s="516"/>
      <c r="Y105" s="473"/>
      <c r="Z105" s="474"/>
      <c r="AA105" s="475"/>
      <c r="AB105" s="476"/>
      <c r="AC105" s="476"/>
      <c r="AD105" s="474">
        <v>3.55</v>
      </c>
      <c r="AE105" s="477">
        <f t="shared" si="71"/>
        <v>0.49305555555555552</v>
      </c>
      <c r="AF105" s="478"/>
      <c r="AG105" s="477"/>
      <c r="AH105" s="478"/>
      <c r="AI105" s="478"/>
      <c r="AJ105" s="473"/>
      <c r="AK105" s="477"/>
      <c r="AL105" s="447"/>
      <c r="AM105" s="479"/>
      <c r="AN105" s="473"/>
      <c r="AO105" s="473"/>
      <c r="AP105" s="479"/>
      <c r="AQ105" s="447"/>
      <c r="AR105" s="473"/>
      <c r="AS105" s="473"/>
      <c r="AT105" s="473"/>
      <c r="AU105" s="447"/>
      <c r="AV105" s="480"/>
      <c r="AW105" s="479"/>
      <c r="AX105" s="479"/>
      <c r="AY105" s="480"/>
      <c r="AZ105" s="480"/>
      <c r="BA105" s="420">
        <f t="shared" si="128"/>
        <v>37611</v>
      </c>
      <c r="BB105" s="421">
        <f t="shared" si="129"/>
        <v>0.75222</v>
      </c>
      <c r="BC105" s="422"/>
      <c r="BD105" s="423">
        <v>7.79</v>
      </c>
      <c r="BE105" s="424">
        <v>37.5</v>
      </c>
      <c r="BF105" s="425">
        <v>230</v>
      </c>
      <c r="BG105" s="426">
        <v>9530</v>
      </c>
      <c r="BH105" s="420">
        <f t="shared" si="162"/>
        <v>6385.1</v>
      </c>
      <c r="BI105" s="422"/>
      <c r="BJ105" s="421"/>
      <c r="BK105" s="427">
        <v>35.5</v>
      </c>
      <c r="BL105" s="427">
        <v>22.2</v>
      </c>
      <c r="BM105" s="428">
        <v>6.97</v>
      </c>
      <c r="BN105" s="422">
        <v>3.3</v>
      </c>
      <c r="BO105" s="425">
        <v>199</v>
      </c>
      <c r="BP105" s="425">
        <v>32</v>
      </c>
      <c r="BQ105" s="423">
        <v>5.01</v>
      </c>
      <c r="BR105" s="421">
        <f t="shared" si="73"/>
        <v>0.6958333333333333</v>
      </c>
      <c r="BS105" s="409">
        <f t="shared" si="130"/>
        <v>37611</v>
      </c>
      <c r="BT105" s="429">
        <f t="shared" si="163"/>
        <v>7.79</v>
      </c>
      <c r="BU105" s="430">
        <f t="shared" si="164"/>
        <v>37.5</v>
      </c>
      <c r="BV105" s="430">
        <f t="shared" si="165"/>
        <v>230</v>
      </c>
      <c r="BW105" s="430">
        <f t="shared" si="166"/>
        <v>9530</v>
      </c>
      <c r="BX105" s="430">
        <f t="shared" si="167"/>
        <v>6194.5</v>
      </c>
      <c r="BY105" s="430">
        <f t="shared" si="168"/>
        <v>35.5</v>
      </c>
      <c r="BZ105" s="430">
        <f t="shared" si="169"/>
        <v>22.2</v>
      </c>
      <c r="CA105" s="431">
        <f t="shared" si="170"/>
        <v>3.3</v>
      </c>
      <c r="CB105" s="430">
        <f t="shared" si="171"/>
        <v>199</v>
      </c>
      <c r="CC105" s="432">
        <v>18688</v>
      </c>
      <c r="CD105" s="411">
        <f t="shared" si="54"/>
        <v>18688</v>
      </c>
      <c r="CE105" s="421">
        <f t="shared" si="131"/>
        <v>0.74751999999999996</v>
      </c>
      <c r="CF105" s="433">
        <f t="shared" si="132"/>
        <v>8.6044520547945211</v>
      </c>
      <c r="CG105" s="434">
        <v>7.66</v>
      </c>
      <c r="CH105" s="427">
        <v>17.2</v>
      </c>
      <c r="CI105" s="446">
        <f t="shared" si="133"/>
        <v>12.200342465753424</v>
      </c>
      <c r="CJ105" s="436">
        <v>24.2</v>
      </c>
      <c r="CK105" s="436">
        <v>3.3</v>
      </c>
      <c r="CL105" s="423">
        <v>7.45</v>
      </c>
      <c r="CM105" s="423"/>
      <c r="CN105" s="423"/>
      <c r="CO105" s="432"/>
      <c r="CP105" s="432"/>
      <c r="CQ105" s="437"/>
      <c r="CR105" s="437">
        <v>0.61</v>
      </c>
      <c r="CS105" s="481"/>
      <c r="CT105" s="528">
        <f t="shared" si="134"/>
        <v>4.4948630136986303</v>
      </c>
      <c r="CU105" s="434">
        <v>7.17</v>
      </c>
      <c r="CV105" s="438">
        <v>8.16</v>
      </c>
      <c r="CW105" s="439">
        <v>19.7</v>
      </c>
      <c r="CX105" s="440">
        <v>83</v>
      </c>
      <c r="CY105" s="441">
        <v>8630</v>
      </c>
      <c r="CZ105" s="442">
        <v>21.4</v>
      </c>
      <c r="DA105" s="442">
        <v>0.42</v>
      </c>
      <c r="DB105" s="442">
        <v>20.420000000000002</v>
      </c>
      <c r="DC105" s="442">
        <v>2.35</v>
      </c>
      <c r="DD105" s="443">
        <v>24</v>
      </c>
      <c r="DE105" s="440"/>
      <c r="DF105" s="444">
        <v>18923</v>
      </c>
      <c r="DG105" s="445">
        <f t="shared" si="135"/>
        <v>18923</v>
      </c>
      <c r="DH105" s="421">
        <f t="shared" si="136"/>
        <v>0.75692000000000004</v>
      </c>
      <c r="DI105" s="446">
        <f t="shared" si="137"/>
        <v>8.4975955186809706</v>
      </c>
      <c r="DJ105" s="434">
        <v>7.68</v>
      </c>
      <c r="DK105" s="427">
        <v>16.5</v>
      </c>
      <c r="DL105" s="446">
        <f t="shared" si="138"/>
        <v>12.048829466786451</v>
      </c>
      <c r="DM105" s="422">
        <v>24.2</v>
      </c>
      <c r="DN105" s="422">
        <v>4.9000000000000004</v>
      </c>
      <c r="DO105" s="423">
        <v>7.54</v>
      </c>
      <c r="DP105" s="423"/>
      <c r="DQ105" s="423"/>
      <c r="DR105" s="432"/>
      <c r="DS105" s="432"/>
      <c r="DT105" s="437"/>
      <c r="DU105" s="437">
        <v>0.6</v>
      </c>
      <c r="DV105" s="424"/>
      <c r="DW105" s="446">
        <f t="shared" si="139"/>
        <v>4.4390424351318494</v>
      </c>
      <c r="DX105" s="434">
        <v>8.32</v>
      </c>
      <c r="DY105" s="438">
        <v>8.16</v>
      </c>
      <c r="DZ105" s="439">
        <v>19.5</v>
      </c>
      <c r="EA105" s="440">
        <v>82</v>
      </c>
      <c r="EB105" s="441">
        <v>8600</v>
      </c>
      <c r="EC105" s="442">
        <v>22</v>
      </c>
      <c r="ED105" s="442">
        <v>0.42</v>
      </c>
      <c r="EE105" s="442">
        <v>20.59</v>
      </c>
      <c r="EF105" s="442">
        <v>2.35</v>
      </c>
      <c r="EG105" s="443">
        <v>34</v>
      </c>
      <c r="EH105" s="440"/>
      <c r="EI105" s="429">
        <f t="shared" si="140"/>
        <v>8.16</v>
      </c>
      <c r="EJ105" s="429">
        <f t="shared" si="141"/>
        <v>19.599375182792269</v>
      </c>
      <c r="EK105" s="448">
        <f t="shared" si="142"/>
        <v>82.496875913961347</v>
      </c>
      <c r="EL105" s="448">
        <f t="shared" si="143"/>
        <v>8614.9062774188405</v>
      </c>
      <c r="EM105" s="429">
        <f t="shared" si="144"/>
        <v>21.701874451623194</v>
      </c>
      <c r="EN105" s="431">
        <f t="shared" si="145"/>
        <v>0.42</v>
      </c>
      <c r="EO105" s="431">
        <f t="shared" si="146"/>
        <v>20.505531094626573</v>
      </c>
      <c r="EP105" s="431">
        <f t="shared" si="147"/>
        <v>2.35</v>
      </c>
      <c r="EQ105" s="431">
        <f t="shared" si="148"/>
        <v>29.031240860386589</v>
      </c>
      <c r="ER105" s="448"/>
      <c r="ES105" s="449">
        <f t="shared" si="149"/>
        <v>28.076892398500441</v>
      </c>
      <c r="ET105" s="450">
        <f t="shared" si="150"/>
        <v>0.75222</v>
      </c>
      <c r="EU105" s="451">
        <f t="shared" si="172"/>
        <v>0.19660295454545454</v>
      </c>
      <c r="EV105" s="450">
        <f t="shared" si="173"/>
        <v>0.36407954545454541</v>
      </c>
      <c r="EW105" s="513">
        <f t="shared" si="174"/>
        <v>0.3886795929120227</v>
      </c>
      <c r="EX105" s="514">
        <f t="shared" si="175"/>
        <v>13.798125548376806</v>
      </c>
      <c r="EY105" s="513">
        <f t="shared" si="176"/>
        <v>0.47734999512553955</v>
      </c>
      <c r="EZ105" s="514">
        <f t="shared" si="177"/>
        <v>17.900624817207731</v>
      </c>
      <c r="FA105" s="450">
        <f t="shared" si="178"/>
        <v>0.64131793080886368</v>
      </c>
      <c r="FB105" s="431">
        <f t="shared" si="179"/>
        <v>147.50312408603867</v>
      </c>
      <c r="FC105" s="452">
        <f t="shared" si="180"/>
        <v>0.28787878787878785</v>
      </c>
      <c r="FD105" s="431">
        <f t="shared" si="181"/>
        <v>0.94999999999999973</v>
      </c>
      <c r="FE105" s="452">
        <f t="shared" si="182"/>
        <v>0.85411436753574577</v>
      </c>
      <c r="FF105" s="430">
        <f t="shared" si="183"/>
        <v>169.96875913961341</v>
      </c>
      <c r="FG105" s="405">
        <v>38400</v>
      </c>
      <c r="FH105" s="443"/>
      <c r="FI105" s="453"/>
      <c r="FJ105" s="454"/>
      <c r="FK105" s="455">
        <f t="shared" si="151"/>
        <v>1.9143335726250301</v>
      </c>
      <c r="FL105" s="530"/>
      <c r="FM105" s="455"/>
      <c r="FN105" s="530">
        <v>6587</v>
      </c>
      <c r="FO105" s="532">
        <f t="shared" si="80"/>
        <v>0.49230194319880421</v>
      </c>
      <c r="FP105" s="449">
        <f t="shared" si="152"/>
        <v>175.13493392890379</v>
      </c>
      <c r="FQ105" s="457">
        <v>28.8</v>
      </c>
      <c r="FR105" s="458">
        <f t="shared" si="153"/>
        <v>0.76573342905001196</v>
      </c>
      <c r="FS105" s="459">
        <v>8.09</v>
      </c>
      <c r="FT105" s="529">
        <v>17.100000000000001</v>
      </c>
      <c r="FU105" s="440">
        <v>77</v>
      </c>
      <c r="FV105" s="530">
        <v>1</v>
      </c>
      <c r="FW105" s="538">
        <v>0.38</v>
      </c>
      <c r="FX105" s="530">
        <v>16</v>
      </c>
      <c r="FY105" s="452">
        <f t="shared" si="154"/>
        <v>0.96551724137931039</v>
      </c>
      <c r="FZ105" s="452">
        <f t="shared" si="184"/>
        <v>0.83829787234042552</v>
      </c>
      <c r="GA105" s="429">
        <f t="shared" si="185"/>
        <v>1.9700000000000002</v>
      </c>
      <c r="GB105" s="513">
        <f t="shared" si="186"/>
        <v>0.12307692307692297</v>
      </c>
      <c r="GC105" s="514">
        <f t="shared" si="187"/>
        <v>2.5</v>
      </c>
      <c r="GD105" s="513">
        <f t="shared" si="188"/>
        <v>6.0975609756097615E-2</v>
      </c>
      <c r="GE105" s="527">
        <f t="shared" si="189"/>
        <v>5.5</v>
      </c>
      <c r="GF105" s="461">
        <f t="shared" si="190"/>
        <v>5.2325117651750812</v>
      </c>
      <c r="GG105" s="405">
        <v>80</v>
      </c>
      <c r="GH105" s="450">
        <f t="shared" si="155"/>
        <v>1</v>
      </c>
      <c r="GI105" s="405">
        <v>520</v>
      </c>
      <c r="GJ105" s="462">
        <f t="shared" si="156"/>
        <v>6.5</v>
      </c>
      <c r="GK105" s="463">
        <f t="shared" si="191"/>
        <v>102.0977905400016</v>
      </c>
      <c r="GL105" s="464">
        <v>8.23</v>
      </c>
      <c r="GM105" s="529">
        <v>14.8</v>
      </c>
      <c r="GN105" s="405">
        <v>62</v>
      </c>
      <c r="GO105" s="513">
        <f t="shared" si="192"/>
        <v>0.13450292397660824</v>
      </c>
      <c r="GP105" s="450">
        <f t="shared" si="193"/>
        <v>0.19480519480519476</v>
      </c>
      <c r="GQ105" s="529">
        <v>2</v>
      </c>
      <c r="GR105" s="455">
        <f t="shared" si="157"/>
        <v>2.7438781207625427</v>
      </c>
      <c r="GS105" s="531">
        <f t="shared" si="194"/>
        <v>14.3</v>
      </c>
      <c r="GT105" s="531">
        <f t="shared" si="195"/>
        <v>64</v>
      </c>
      <c r="GU105" s="513">
        <f>1-GS105/GM105</f>
        <v>3.3783783783783772E-2</v>
      </c>
      <c r="GV105" s="513"/>
      <c r="GW105" s="513">
        <f t="shared" si="196"/>
        <v>0.16374269005847952</v>
      </c>
      <c r="GX105" s="513">
        <f t="shared" si="197"/>
        <v>0.16883116883116878</v>
      </c>
      <c r="GY105" s="462">
        <f t="shared" si="198"/>
        <v>6.80651936933344</v>
      </c>
      <c r="GZ105" s="405">
        <v>38396</v>
      </c>
      <c r="HA105" s="438">
        <v>8.1999999999999993</v>
      </c>
      <c r="HB105" s="451"/>
      <c r="HC105" s="439">
        <v>14.3</v>
      </c>
      <c r="HD105" s="443">
        <v>64</v>
      </c>
      <c r="HE105" s="463"/>
      <c r="HF105" s="463"/>
      <c r="HG105" s="443"/>
      <c r="HH105" s="408">
        <v>1</v>
      </c>
      <c r="HI105" s="465">
        <v>8520</v>
      </c>
      <c r="HJ105" s="406">
        <f t="shared" si="199"/>
        <v>5708.4000000000005</v>
      </c>
      <c r="HK105" s="406"/>
      <c r="HL105" s="442"/>
      <c r="HM105" s="540">
        <v>22.7</v>
      </c>
      <c r="HN105" s="466"/>
      <c r="HO105" s="407">
        <v>0.15</v>
      </c>
      <c r="HP105" s="467"/>
      <c r="HQ105" s="518">
        <v>22.64</v>
      </c>
      <c r="HR105" s="519">
        <v>0.26</v>
      </c>
      <c r="HS105" s="520"/>
      <c r="HT105" s="521">
        <v>2</v>
      </c>
      <c r="HU105" s="522">
        <f t="shared" si="158"/>
        <v>46.263061338438227</v>
      </c>
      <c r="HV105" s="513">
        <f t="shared" si="200"/>
        <v>0.6186666666666667</v>
      </c>
      <c r="HW105" s="513">
        <f t="shared" si="201"/>
        <v>0.72173913043478266</v>
      </c>
      <c r="HX105" s="513">
        <f t="shared" si="202"/>
        <v>0.36056338028169022</v>
      </c>
      <c r="HY105" s="471"/>
    </row>
    <row r="106" spans="1:233" x14ac:dyDescent="0.15">
      <c r="A106" s="400">
        <v>43588</v>
      </c>
      <c r="B106" s="515">
        <v>38418</v>
      </c>
      <c r="C106" s="402">
        <f t="shared" si="127"/>
        <v>0.76836000000000004</v>
      </c>
      <c r="D106" s="403">
        <v>7.73</v>
      </c>
      <c r="E106" s="404">
        <v>55.1</v>
      </c>
      <c r="F106" s="405">
        <v>333</v>
      </c>
      <c r="G106" s="406">
        <f t="shared" si="159"/>
        <v>12793.194</v>
      </c>
      <c r="H106" s="402">
        <f t="shared" si="160"/>
        <v>0.51172775999999998</v>
      </c>
      <c r="I106" s="405">
        <v>7580</v>
      </c>
      <c r="J106" s="406">
        <f t="shared" si="161"/>
        <v>5078.6000000000004</v>
      </c>
      <c r="K106" s="407">
        <v>59.6</v>
      </c>
      <c r="L106" s="407">
        <v>30.8</v>
      </c>
      <c r="M106" s="407">
        <v>3.3</v>
      </c>
      <c r="N106" s="408">
        <v>163</v>
      </c>
      <c r="O106" s="408">
        <v>32</v>
      </c>
      <c r="P106" s="409"/>
      <c r="Q106" s="409"/>
      <c r="R106" s="409"/>
      <c r="S106" s="409"/>
      <c r="T106" s="410"/>
      <c r="U106" s="411"/>
      <c r="V106" s="409"/>
      <c r="W106" s="409"/>
      <c r="X106" s="516"/>
      <c r="Y106" s="473"/>
      <c r="Z106" s="474"/>
      <c r="AA106" s="475"/>
      <c r="AB106" s="476"/>
      <c r="AC106" s="476"/>
      <c r="AD106" s="474">
        <v>3.29</v>
      </c>
      <c r="AE106" s="477">
        <f t="shared" si="71"/>
        <v>0.45694444444444443</v>
      </c>
      <c r="AF106" s="478"/>
      <c r="AG106" s="477"/>
      <c r="AH106" s="478"/>
      <c r="AI106" s="478"/>
      <c r="AJ106" s="473"/>
      <c r="AK106" s="477"/>
      <c r="AL106" s="447"/>
      <c r="AM106" s="479"/>
      <c r="AN106" s="473"/>
      <c r="AO106" s="473"/>
      <c r="AP106" s="479"/>
      <c r="AQ106" s="447"/>
      <c r="AR106" s="473"/>
      <c r="AS106" s="473"/>
      <c r="AT106" s="473"/>
      <c r="AU106" s="447"/>
      <c r="AV106" s="480"/>
      <c r="AW106" s="479"/>
      <c r="AX106" s="479"/>
      <c r="AY106" s="480"/>
      <c r="AZ106" s="480"/>
      <c r="BA106" s="420">
        <f t="shared" si="128"/>
        <v>37966</v>
      </c>
      <c r="BB106" s="421">
        <f t="shared" si="129"/>
        <v>0.75931999999999999</v>
      </c>
      <c r="BC106" s="422"/>
      <c r="BD106" s="423">
        <v>7.92</v>
      </c>
      <c r="BE106" s="424">
        <v>45.3</v>
      </c>
      <c r="BF106" s="425">
        <v>277</v>
      </c>
      <c r="BG106" s="426">
        <v>10450</v>
      </c>
      <c r="BH106" s="420">
        <f t="shared" si="162"/>
        <v>7001.5</v>
      </c>
      <c r="BI106" s="422"/>
      <c r="BJ106" s="421"/>
      <c r="BK106" s="427">
        <v>37.200000000000003</v>
      </c>
      <c r="BL106" s="427">
        <v>26.6</v>
      </c>
      <c r="BM106" s="428">
        <v>6.18</v>
      </c>
      <c r="BN106" s="422">
        <v>3.7</v>
      </c>
      <c r="BO106" s="425">
        <v>158</v>
      </c>
      <c r="BP106" s="425">
        <v>32</v>
      </c>
      <c r="BQ106" s="423">
        <v>3.82</v>
      </c>
      <c r="BR106" s="421">
        <f t="shared" si="73"/>
        <v>0.53055555555555556</v>
      </c>
      <c r="BS106" s="409">
        <f t="shared" si="130"/>
        <v>37966</v>
      </c>
      <c r="BT106" s="429">
        <f t="shared" si="163"/>
        <v>7.92</v>
      </c>
      <c r="BU106" s="430">
        <f t="shared" si="164"/>
        <v>45.3</v>
      </c>
      <c r="BV106" s="430">
        <f t="shared" si="165"/>
        <v>277</v>
      </c>
      <c r="BW106" s="430">
        <f t="shared" si="166"/>
        <v>10450</v>
      </c>
      <c r="BX106" s="430">
        <f t="shared" si="167"/>
        <v>6792.5</v>
      </c>
      <c r="BY106" s="430">
        <f t="shared" si="168"/>
        <v>37.200000000000003</v>
      </c>
      <c r="BZ106" s="430">
        <f t="shared" si="169"/>
        <v>26.6</v>
      </c>
      <c r="CA106" s="431">
        <f t="shared" si="170"/>
        <v>3.7</v>
      </c>
      <c r="CB106" s="430">
        <f t="shared" si="171"/>
        <v>158</v>
      </c>
      <c r="CC106" s="432">
        <v>18889</v>
      </c>
      <c r="CD106" s="411">
        <f t="shared" si="54"/>
        <v>18889</v>
      </c>
      <c r="CE106" s="421">
        <f t="shared" si="131"/>
        <v>0.75556000000000001</v>
      </c>
      <c r="CF106" s="433">
        <f t="shared" si="132"/>
        <v>8.5128911006405854</v>
      </c>
      <c r="CG106" s="434">
        <v>7.63</v>
      </c>
      <c r="CH106" s="427">
        <v>15.8</v>
      </c>
      <c r="CI106" s="446">
        <f t="shared" si="133"/>
        <v>12.070517232251575</v>
      </c>
      <c r="CJ106" s="436">
        <v>23.5</v>
      </c>
      <c r="CK106" s="436">
        <v>2.6</v>
      </c>
      <c r="CL106" s="423">
        <v>7.63</v>
      </c>
      <c r="CM106" s="423"/>
      <c r="CN106" s="423"/>
      <c r="CO106" s="432"/>
      <c r="CP106" s="432"/>
      <c r="CQ106" s="437"/>
      <c r="CR106" s="437">
        <v>0.56999999999999995</v>
      </c>
      <c r="CS106" s="481"/>
      <c r="CT106" s="528">
        <f t="shared" si="134"/>
        <v>4.4470326645137384</v>
      </c>
      <c r="CU106" s="434">
        <v>7.54</v>
      </c>
      <c r="CV106" s="438">
        <v>8.0299999999999994</v>
      </c>
      <c r="CW106" s="439">
        <v>19.3</v>
      </c>
      <c r="CX106" s="440">
        <v>81</v>
      </c>
      <c r="CY106" s="441">
        <v>9180</v>
      </c>
      <c r="CZ106" s="442">
        <v>21.9</v>
      </c>
      <c r="DA106" s="442">
        <v>0.34</v>
      </c>
      <c r="DB106" s="442">
        <v>20.3</v>
      </c>
      <c r="DC106" s="442">
        <v>2</v>
      </c>
      <c r="DD106" s="443">
        <v>32</v>
      </c>
      <c r="DE106" s="440"/>
      <c r="DF106" s="444">
        <v>19077</v>
      </c>
      <c r="DG106" s="445">
        <f t="shared" si="135"/>
        <v>19077</v>
      </c>
      <c r="DH106" s="421">
        <f t="shared" si="136"/>
        <v>0.76307999999999998</v>
      </c>
      <c r="DI106" s="446">
        <f t="shared" si="137"/>
        <v>8.4289982701682646</v>
      </c>
      <c r="DJ106" s="434">
        <v>7.6</v>
      </c>
      <c r="DK106" s="427">
        <v>17.100000000000001</v>
      </c>
      <c r="DL106" s="446">
        <f t="shared" si="138"/>
        <v>11.951564711432615</v>
      </c>
      <c r="DM106" s="422">
        <v>23.5</v>
      </c>
      <c r="DN106" s="422">
        <v>5.5</v>
      </c>
      <c r="DO106" s="423">
        <v>7.43</v>
      </c>
      <c r="DP106" s="423"/>
      <c r="DQ106" s="423"/>
      <c r="DR106" s="432"/>
      <c r="DS106" s="432"/>
      <c r="DT106" s="437"/>
      <c r="DU106" s="437">
        <v>0.6</v>
      </c>
      <c r="DV106" s="424"/>
      <c r="DW106" s="446">
        <f t="shared" si="139"/>
        <v>4.403208051580437</v>
      </c>
      <c r="DX106" s="434">
        <v>8.11</v>
      </c>
      <c r="DY106" s="438">
        <v>8.0399999999999991</v>
      </c>
      <c r="DZ106" s="439">
        <v>19.7</v>
      </c>
      <c r="EA106" s="440">
        <v>83</v>
      </c>
      <c r="EB106" s="441">
        <v>9140</v>
      </c>
      <c r="EC106" s="442">
        <v>22.7</v>
      </c>
      <c r="ED106" s="442">
        <v>0.34</v>
      </c>
      <c r="EE106" s="442">
        <v>22.1</v>
      </c>
      <c r="EF106" s="442">
        <v>2</v>
      </c>
      <c r="EG106" s="443">
        <v>32</v>
      </c>
      <c r="EH106" s="440"/>
      <c r="EI106" s="429">
        <f t="shared" si="140"/>
        <v>8.03502475899489</v>
      </c>
      <c r="EJ106" s="429">
        <f t="shared" si="141"/>
        <v>19.500990359795605</v>
      </c>
      <c r="EK106" s="448">
        <f t="shared" si="142"/>
        <v>82.004951798978027</v>
      </c>
      <c r="EL106" s="448">
        <f t="shared" si="143"/>
        <v>9159.9009640204386</v>
      </c>
      <c r="EM106" s="429">
        <f t="shared" si="144"/>
        <v>22.301980719591214</v>
      </c>
      <c r="EN106" s="431">
        <f t="shared" si="145"/>
        <v>0.34</v>
      </c>
      <c r="EO106" s="431">
        <f t="shared" si="146"/>
        <v>21.204456619080229</v>
      </c>
      <c r="EP106" s="431">
        <f t="shared" si="147"/>
        <v>2</v>
      </c>
      <c r="EQ106" s="431">
        <f t="shared" si="148"/>
        <v>32</v>
      </c>
      <c r="ER106" s="448"/>
      <c r="ES106" s="449">
        <f t="shared" si="149"/>
        <v>27.814360217036295</v>
      </c>
      <c r="ET106" s="450">
        <f t="shared" si="150"/>
        <v>0.75931999999999999</v>
      </c>
      <c r="EU106" s="451">
        <f t="shared" si="172"/>
        <v>0.23901322727272728</v>
      </c>
      <c r="EV106" s="450">
        <f t="shared" si="173"/>
        <v>0.44261708754208751</v>
      </c>
      <c r="EW106" s="513">
        <f t="shared" si="174"/>
        <v>0.40048438925830077</v>
      </c>
      <c r="EX106" s="514">
        <f t="shared" si="175"/>
        <v>14.898019280408789</v>
      </c>
      <c r="EY106" s="513">
        <f t="shared" si="176"/>
        <v>0.569514561593916</v>
      </c>
      <c r="EZ106" s="514">
        <f t="shared" si="177"/>
        <v>25.799009640204392</v>
      </c>
      <c r="FA106" s="450">
        <f t="shared" si="178"/>
        <v>0.70395324260296743</v>
      </c>
      <c r="FB106" s="431">
        <f t="shared" si="179"/>
        <v>194.99504820102197</v>
      </c>
      <c r="FC106" s="452">
        <f t="shared" si="180"/>
        <v>0.45945945945945954</v>
      </c>
      <c r="FD106" s="431">
        <f t="shared" si="181"/>
        <v>1.7000000000000002</v>
      </c>
      <c r="FE106" s="452">
        <f t="shared" si="182"/>
        <v>0.79746835443037978</v>
      </c>
      <c r="FF106" s="430">
        <f t="shared" si="183"/>
        <v>126</v>
      </c>
      <c r="FG106" s="405">
        <v>38400</v>
      </c>
      <c r="FH106" s="443"/>
      <c r="FI106" s="453"/>
      <c r="FJ106" s="454"/>
      <c r="FK106" s="455">
        <f t="shared" si="151"/>
        <v>1.8964336511615656</v>
      </c>
      <c r="FL106" s="530"/>
      <c r="FM106" s="455"/>
      <c r="FN106" s="530">
        <v>6116</v>
      </c>
      <c r="FO106" s="532">
        <f t="shared" si="80"/>
        <v>0.45710014947683109</v>
      </c>
      <c r="FP106" s="449">
        <f t="shared" si="152"/>
        <v>161.09150292366854</v>
      </c>
      <c r="FQ106" s="457">
        <v>24</v>
      </c>
      <c r="FR106" s="458">
        <f t="shared" si="153"/>
        <v>0.63214455038718853</v>
      </c>
      <c r="FS106" s="459">
        <v>7.89</v>
      </c>
      <c r="FT106" s="529">
        <v>16.3</v>
      </c>
      <c r="FU106" s="440">
        <v>73</v>
      </c>
      <c r="FV106" s="530">
        <v>1</v>
      </c>
      <c r="FW106" s="538">
        <v>0.32</v>
      </c>
      <c r="FX106" s="530">
        <v>16</v>
      </c>
      <c r="FY106" s="452">
        <f t="shared" si="154"/>
        <v>0.96875</v>
      </c>
      <c r="FZ106" s="452">
        <f t="shared" si="184"/>
        <v>0.84</v>
      </c>
      <c r="GA106" s="429">
        <f t="shared" si="185"/>
        <v>1.68</v>
      </c>
      <c r="GB106" s="513">
        <f t="shared" si="186"/>
        <v>0.17258883248730961</v>
      </c>
      <c r="GC106" s="514">
        <f t="shared" si="187"/>
        <v>3.1999999999999993</v>
      </c>
      <c r="GD106" s="513">
        <f t="shared" si="188"/>
        <v>0.12048192771084343</v>
      </c>
      <c r="GE106" s="527">
        <f t="shared" si="189"/>
        <v>9</v>
      </c>
      <c r="GF106" s="461">
        <f t="shared" si="190"/>
        <v>5.1835853131749463</v>
      </c>
      <c r="GG106" s="405">
        <v>80</v>
      </c>
      <c r="GH106" s="450">
        <f t="shared" si="155"/>
        <v>1</v>
      </c>
      <c r="GI106" s="405">
        <v>520</v>
      </c>
      <c r="GJ106" s="462">
        <f t="shared" si="156"/>
        <v>6.5</v>
      </c>
      <c r="GK106" s="463">
        <f t="shared" si="191"/>
        <v>101.14312806195016</v>
      </c>
      <c r="GL106" s="464">
        <v>8.42</v>
      </c>
      <c r="GM106" s="529">
        <v>14.4</v>
      </c>
      <c r="GN106" s="405">
        <v>60</v>
      </c>
      <c r="GO106" s="513">
        <f t="shared" si="192"/>
        <v>0.1165644171779141</v>
      </c>
      <c r="GP106" s="450">
        <f t="shared" si="193"/>
        <v>0.17808219178082196</v>
      </c>
      <c r="GQ106" s="529">
        <v>2</v>
      </c>
      <c r="GR106" s="455">
        <f t="shared" si="157"/>
        <v>2.7182215666649108</v>
      </c>
      <c r="GS106" s="531">
        <f t="shared" si="194"/>
        <v>15</v>
      </c>
      <c r="GT106" s="531">
        <f t="shared" si="195"/>
        <v>68</v>
      </c>
      <c r="GU106" s="513"/>
      <c r="GV106" s="513"/>
      <c r="GW106" s="513">
        <f t="shared" si="196"/>
        <v>7.975460122699396E-2</v>
      </c>
      <c r="GX106" s="513">
        <f t="shared" si="197"/>
        <v>6.8493150684931559E-2</v>
      </c>
      <c r="GY106" s="462">
        <f t="shared" si="198"/>
        <v>7.7802406201500123</v>
      </c>
      <c r="GZ106" s="405">
        <v>36735</v>
      </c>
      <c r="HA106" s="438">
        <v>8.27</v>
      </c>
      <c r="HB106" s="451"/>
      <c r="HC106" s="439">
        <v>15</v>
      </c>
      <c r="HD106" s="443">
        <v>68</v>
      </c>
      <c r="HE106" s="463"/>
      <c r="HF106" s="463"/>
      <c r="HG106" s="443"/>
      <c r="HH106" s="408">
        <v>1</v>
      </c>
      <c r="HI106" s="465">
        <v>8840</v>
      </c>
      <c r="HJ106" s="406">
        <f t="shared" si="199"/>
        <v>5922.8</v>
      </c>
      <c r="HK106" s="406"/>
      <c r="HL106" s="442"/>
      <c r="HM106" s="540">
        <v>21.7</v>
      </c>
      <c r="HN106" s="466"/>
      <c r="HO106" s="407">
        <v>0.15</v>
      </c>
      <c r="HP106" s="467"/>
      <c r="HQ106" s="518">
        <v>21.51</v>
      </c>
      <c r="HR106" s="519">
        <v>0.3</v>
      </c>
      <c r="HS106" s="520"/>
      <c r="HT106" s="521">
        <v>2</v>
      </c>
      <c r="HU106" s="522">
        <f t="shared" si="158"/>
        <v>45.830479903071165</v>
      </c>
      <c r="HV106" s="513">
        <f t="shared" si="200"/>
        <v>0.66887417218543044</v>
      </c>
      <c r="HW106" s="513">
        <f t="shared" si="201"/>
        <v>0.75451263537906144</v>
      </c>
      <c r="HX106" s="513">
        <f t="shared" si="202"/>
        <v>0.41666666666666674</v>
      </c>
      <c r="HY106" s="471"/>
    </row>
    <row r="107" spans="1:233" x14ac:dyDescent="0.15">
      <c r="A107" s="400">
        <v>43589</v>
      </c>
      <c r="B107" s="515">
        <v>33168</v>
      </c>
      <c r="C107" s="402">
        <f t="shared" si="127"/>
        <v>0.66335999999999995</v>
      </c>
      <c r="D107" s="403">
        <v>7.92</v>
      </c>
      <c r="E107" s="404">
        <v>48</v>
      </c>
      <c r="F107" s="405">
        <v>274</v>
      </c>
      <c r="G107" s="406">
        <f t="shared" si="159"/>
        <v>9088.0319999999992</v>
      </c>
      <c r="H107" s="402">
        <f t="shared" si="160"/>
        <v>0.36352127999999995</v>
      </c>
      <c r="I107" s="405">
        <v>8850</v>
      </c>
      <c r="J107" s="406">
        <f t="shared" si="161"/>
        <v>5929.5</v>
      </c>
      <c r="K107" s="407">
        <v>55.4</v>
      </c>
      <c r="L107" s="407">
        <v>32.200000000000003</v>
      </c>
      <c r="M107" s="407">
        <v>3.6</v>
      </c>
      <c r="N107" s="408">
        <v>256</v>
      </c>
      <c r="O107" s="408">
        <v>32</v>
      </c>
      <c r="P107" s="409"/>
      <c r="Q107" s="409"/>
      <c r="R107" s="409"/>
      <c r="S107" s="409"/>
      <c r="T107" s="410"/>
      <c r="U107" s="411"/>
      <c r="V107" s="409"/>
      <c r="W107" s="409"/>
      <c r="X107" s="516"/>
      <c r="Y107" s="473"/>
      <c r="Z107" s="474"/>
      <c r="AA107" s="475"/>
      <c r="AB107" s="476"/>
      <c r="AC107" s="476"/>
      <c r="AD107" s="474">
        <v>3.48</v>
      </c>
      <c r="AE107" s="477">
        <f t="shared" si="71"/>
        <v>0.48333333333333334</v>
      </c>
      <c r="AF107" s="478"/>
      <c r="AG107" s="477"/>
      <c r="AH107" s="478"/>
      <c r="AI107" s="478"/>
      <c r="AJ107" s="473"/>
      <c r="AK107" s="477"/>
      <c r="AL107" s="447"/>
      <c r="AM107" s="479"/>
      <c r="AN107" s="473"/>
      <c r="AO107" s="473"/>
      <c r="AP107" s="479"/>
      <c r="AQ107" s="447"/>
      <c r="AR107" s="473"/>
      <c r="AS107" s="473"/>
      <c r="AT107" s="473"/>
      <c r="AU107" s="447"/>
      <c r="AV107" s="480"/>
      <c r="AW107" s="479"/>
      <c r="AX107" s="479"/>
      <c r="AY107" s="480"/>
      <c r="AZ107" s="480"/>
      <c r="BA107" s="420">
        <f t="shared" si="128"/>
        <v>34909</v>
      </c>
      <c r="BB107" s="421">
        <f t="shared" si="129"/>
        <v>0.69818000000000002</v>
      </c>
      <c r="BC107" s="422"/>
      <c r="BD107" s="423">
        <v>8.01</v>
      </c>
      <c r="BE107" s="424">
        <v>40.5</v>
      </c>
      <c r="BF107" s="425">
        <v>275</v>
      </c>
      <c r="BG107" s="426">
        <v>9270</v>
      </c>
      <c r="BH107" s="420">
        <f t="shared" si="162"/>
        <v>6210.9000000000005</v>
      </c>
      <c r="BI107" s="422"/>
      <c r="BJ107" s="421"/>
      <c r="BK107" s="427">
        <v>33.1</v>
      </c>
      <c r="BL107" s="427">
        <v>23.2</v>
      </c>
      <c r="BM107" s="428">
        <v>4.4000000000000004</v>
      </c>
      <c r="BN107" s="422">
        <v>4.4000000000000004</v>
      </c>
      <c r="BO107" s="425">
        <v>222</v>
      </c>
      <c r="BP107" s="425">
        <v>32</v>
      </c>
      <c r="BQ107" s="423">
        <v>2.65</v>
      </c>
      <c r="BR107" s="421">
        <f t="shared" si="73"/>
        <v>0.36805555555555552</v>
      </c>
      <c r="BS107" s="409">
        <f t="shared" si="130"/>
        <v>34909</v>
      </c>
      <c r="BT107" s="429">
        <f t="shared" si="163"/>
        <v>8.01</v>
      </c>
      <c r="BU107" s="430">
        <f t="shared" si="164"/>
        <v>40.5</v>
      </c>
      <c r="BV107" s="430">
        <f t="shared" si="165"/>
        <v>275</v>
      </c>
      <c r="BW107" s="430">
        <f t="shared" si="166"/>
        <v>9270</v>
      </c>
      <c r="BX107" s="430">
        <f t="shared" si="167"/>
        <v>6025.5</v>
      </c>
      <c r="BY107" s="430">
        <f t="shared" si="168"/>
        <v>33.1</v>
      </c>
      <c r="BZ107" s="430">
        <f t="shared" si="169"/>
        <v>23.2</v>
      </c>
      <c r="CA107" s="431">
        <f t="shared" si="170"/>
        <v>4.4000000000000004</v>
      </c>
      <c r="CB107" s="430">
        <f t="shared" si="171"/>
        <v>222</v>
      </c>
      <c r="CC107" s="432">
        <v>17458</v>
      </c>
      <c r="CD107" s="411">
        <f t="shared" si="54"/>
        <v>17458</v>
      </c>
      <c r="CE107" s="421">
        <f t="shared" si="131"/>
        <v>0.69832000000000005</v>
      </c>
      <c r="CF107" s="433">
        <f t="shared" si="132"/>
        <v>9.210677053499829</v>
      </c>
      <c r="CG107" s="434">
        <v>7.82</v>
      </c>
      <c r="CH107" s="427">
        <v>15</v>
      </c>
      <c r="CI107" s="446">
        <f t="shared" si="133"/>
        <v>13.059915225111697</v>
      </c>
      <c r="CJ107" s="436">
        <v>24.1</v>
      </c>
      <c r="CK107" s="436">
        <v>2.9</v>
      </c>
      <c r="CL107" s="423">
        <v>7.52</v>
      </c>
      <c r="CM107" s="423"/>
      <c r="CN107" s="423"/>
      <c r="CO107" s="432"/>
      <c r="CP107" s="432"/>
      <c r="CQ107" s="437"/>
      <c r="CR107" s="437">
        <v>0.65</v>
      </c>
      <c r="CS107" s="481"/>
      <c r="CT107" s="528">
        <f t="shared" si="134"/>
        <v>4.8115477145148358</v>
      </c>
      <c r="CU107" s="434">
        <v>7.35</v>
      </c>
      <c r="CV107" s="438">
        <v>8.07</v>
      </c>
      <c r="CW107" s="439">
        <v>19.899999999999999</v>
      </c>
      <c r="CX107" s="440">
        <v>84</v>
      </c>
      <c r="CY107" s="441">
        <v>9300</v>
      </c>
      <c r="CZ107" s="442">
        <v>23</v>
      </c>
      <c r="DA107" s="442">
        <v>0.37</v>
      </c>
      <c r="DB107" s="442">
        <v>22.4</v>
      </c>
      <c r="DC107" s="442">
        <v>2</v>
      </c>
      <c r="DD107" s="443">
        <v>32</v>
      </c>
      <c r="DE107" s="440"/>
      <c r="DF107" s="444">
        <v>17451</v>
      </c>
      <c r="DG107" s="445">
        <f t="shared" si="135"/>
        <v>17451</v>
      </c>
      <c r="DH107" s="421">
        <f t="shared" si="136"/>
        <v>0.69803999999999999</v>
      </c>
      <c r="DI107" s="446">
        <f t="shared" si="137"/>
        <v>9.214371669245315</v>
      </c>
      <c r="DJ107" s="434">
        <v>7.65</v>
      </c>
      <c r="DK107" s="427">
        <v>15</v>
      </c>
      <c r="DL107" s="446">
        <f t="shared" si="138"/>
        <v>13.065153859377684</v>
      </c>
      <c r="DM107" s="422">
        <v>23.9</v>
      </c>
      <c r="DN107" s="422">
        <v>5.3</v>
      </c>
      <c r="DO107" s="423">
        <v>7.37</v>
      </c>
      <c r="DP107" s="423"/>
      <c r="DQ107" s="423"/>
      <c r="DR107" s="432"/>
      <c r="DS107" s="432"/>
      <c r="DT107" s="437"/>
      <c r="DU107" s="437">
        <v>0.62</v>
      </c>
      <c r="DV107" s="424"/>
      <c r="DW107" s="446">
        <f t="shared" si="139"/>
        <v>4.8134777376654636</v>
      </c>
      <c r="DX107" s="434">
        <v>8.1300000000000008</v>
      </c>
      <c r="DY107" s="438">
        <v>8.0399999999999991</v>
      </c>
      <c r="DZ107" s="439">
        <v>19.3</v>
      </c>
      <c r="EA107" s="440">
        <v>81</v>
      </c>
      <c r="EB107" s="441">
        <v>9190</v>
      </c>
      <c r="EC107" s="442">
        <v>23.5</v>
      </c>
      <c r="ED107" s="442">
        <v>0.37</v>
      </c>
      <c r="EE107" s="442">
        <v>23</v>
      </c>
      <c r="EF107" s="442">
        <v>2</v>
      </c>
      <c r="EG107" s="443">
        <v>37</v>
      </c>
      <c r="EH107" s="440"/>
      <c r="EI107" s="429">
        <f t="shared" si="140"/>
        <v>8.0550030078203321</v>
      </c>
      <c r="EJ107" s="429">
        <f t="shared" si="141"/>
        <v>19.600060156406656</v>
      </c>
      <c r="EK107" s="448">
        <f t="shared" si="142"/>
        <v>82.500300782033293</v>
      </c>
      <c r="EL107" s="448">
        <f t="shared" si="143"/>
        <v>9245.011028674553</v>
      </c>
      <c r="EM107" s="429">
        <f t="shared" si="144"/>
        <v>23.249949869661119</v>
      </c>
      <c r="EN107" s="431">
        <f t="shared" si="145"/>
        <v>0.37</v>
      </c>
      <c r="EO107" s="431">
        <f t="shared" si="146"/>
        <v>22.699939843593341</v>
      </c>
      <c r="EP107" s="431">
        <f t="shared" si="147"/>
        <v>2</v>
      </c>
      <c r="EQ107" s="431">
        <f t="shared" si="148"/>
        <v>34.499498696611191</v>
      </c>
      <c r="ER107" s="448"/>
      <c r="ES107" s="449">
        <f t="shared" si="149"/>
        <v>30.250078776246813</v>
      </c>
      <c r="ET107" s="450">
        <f t="shared" si="150"/>
        <v>0.69818000000000002</v>
      </c>
      <c r="EU107" s="451">
        <f t="shared" si="172"/>
        <v>0.21818125000000005</v>
      </c>
      <c r="EV107" s="450">
        <f t="shared" si="173"/>
        <v>0.40403935185185191</v>
      </c>
      <c r="EW107" s="513">
        <f t="shared" si="174"/>
        <v>0.29758459608274568</v>
      </c>
      <c r="EX107" s="514">
        <f t="shared" si="175"/>
        <v>9.8500501303388823</v>
      </c>
      <c r="EY107" s="513">
        <f t="shared" si="176"/>
        <v>0.5160478973726752</v>
      </c>
      <c r="EZ107" s="514">
        <f t="shared" si="177"/>
        <v>20.899939843593344</v>
      </c>
      <c r="FA107" s="450">
        <f t="shared" si="178"/>
        <v>0.69999890624715166</v>
      </c>
      <c r="FB107" s="431">
        <f t="shared" si="179"/>
        <v>192.49969921796671</v>
      </c>
      <c r="FC107" s="452">
        <f t="shared" si="180"/>
        <v>0.54545454545454541</v>
      </c>
      <c r="FD107" s="431">
        <f t="shared" si="181"/>
        <v>2.4000000000000004</v>
      </c>
      <c r="FE107" s="452">
        <f t="shared" si="182"/>
        <v>0.84459685271796758</v>
      </c>
      <c r="FF107" s="430">
        <f t="shared" si="183"/>
        <v>187.5005013033888</v>
      </c>
      <c r="FG107" s="405">
        <v>38400</v>
      </c>
      <c r="FH107" s="443"/>
      <c r="FI107" s="453"/>
      <c r="FJ107" s="454"/>
      <c r="FK107" s="455">
        <f t="shared" si="151"/>
        <v>2.0625053711077372</v>
      </c>
      <c r="FL107" s="530"/>
      <c r="FM107" s="455"/>
      <c r="FN107" s="530">
        <v>6255</v>
      </c>
      <c r="FO107" s="532">
        <f t="shared" si="80"/>
        <v>0.46748878923766818</v>
      </c>
      <c r="FP107" s="449">
        <f t="shared" si="152"/>
        <v>179.18015411498467</v>
      </c>
      <c r="FQ107" s="457">
        <v>24</v>
      </c>
      <c r="FR107" s="458">
        <f t="shared" si="153"/>
        <v>0.68750179036924575</v>
      </c>
      <c r="FS107" s="459">
        <v>7.88</v>
      </c>
      <c r="FT107" s="529">
        <v>17.2</v>
      </c>
      <c r="FU107" s="440">
        <v>77</v>
      </c>
      <c r="FV107" s="530">
        <v>2</v>
      </c>
      <c r="FW107" s="538">
        <v>0.3</v>
      </c>
      <c r="FX107" s="530">
        <v>8</v>
      </c>
      <c r="FY107" s="452">
        <f t="shared" si="154"/>
        <v>0.94202898550724634</v>
      </c>
      <c r="FZ107" s="452">
        <f t="shared" si="184"/>
        <v>0.85</v>
      </c>
      <c r="GA107" s="429">
        <f t="shared" si="185"/>
        <v>1.7</v>
      </c>
      <c r="GB107" s="513">
        <f t="shared" si="186"/>
        <v>0.10880829015544047</v>
      </c>
      <c r="GC107" s="514">
        <f t="shared" si="187"/>
        <v>2.4000000000000021</v>
      </c>
      <c r="GD107" s="513">
        <f t="shared" si="188"/>
        <v>4.9382716049382713E-2</v>
      </c>
      <c r="GE107" s="527">
        <f t="shared" si="189"/>
        <v>5.5</v>
      </c>
      <c r="GF107" s="461">
        <f t="shared" si="190"/>
        <v>5.6375146810278149</v>
      </c>
      <c r="GG107" s="405">
        <v>80</v>
      </c>
      <c r="GH107" s="450">
        <f t="shared" si="155"/>
        <v>1</v>
      </c>
      <c r="GI107" s="405">
        <v>520</v>
      </c>
      <c r="GJ107" s="462">
        <f t="shared" si="156"/>
        <v>6.5</v>
      </c>
      <c r="GK107" s="463">
        <f t="shared" si="191"/>
        <v>110.00028645907932</v>
      </c>
      <c r="GL107" s="464">
        <v>8.2200000000000006</v>
      </c>
      <c r="GM107" s="529">
        <v>14.1</v>
      </c>
      <c r="GN107" s="405">
        <v>59</v>
      </c>
      <c r="GO107" s="513">
        <f t="shared" si="192"/>
        <v>0.18023255813953487</v>
      </c>
      <c r="GP107" s="450">
        <f t="shared" si="193"/>
        <v>0.23376623376623373</v>
      </c>
      <c r="GQ107" s="529">
        <v>2</v>
      </c>
      <c r="GR107" s="455">
        <f t="shared" si="157"/>
        <v>2.9562576985877569</v>
      </c>
      <c r="GS107" s="531">
        <f t="shared" si="194"/>
        <v>15</v>
      </c>
      <c r="GT107" s="531">
        <f t="shared" si="195"/>
        <v>68</v>
      </c>
      <c r="GU107" s="513"/>
      <c r="GV107" s="513"/>
      <c r="GW107" s="513">
        <f t="shared" si="196"/>
        <v>0.12790697674418605</v>
      </c>
      <c r="GX107" s="513">
        <f t="shared" si="197"/>
        <v>0.11688311688311692</v>
      </c>
      <c r="GY107" s="462">
        <f t="shared" si="198"/>
        <v>6.1111270255044063</v>
      </c>
      <c r="GZ107" s="405">
        <v>33168</v>
      </c>
      <c r="HA107" s="438">
        <v>8.25</v>
      </c>
      <c r="HB107" s="451"/>
      <c r="HC107" s="439">
        <v>15</v>
      </c>
      <c r="HD107" s="443">
        <v>68</v>
      </c>
      <c r="HE107" s="463"/>
      <c r="HF107" s="463"/>
      <c r="HG107" s="443"/>
      <c r="HH107" s="408">
        <v>3</v>
      </c>
      <c r="HI107" s="465">
        <v>9270</v>
      </c>
      <c r="HJ107" s="406">
        <f t="shared" si="199"/>
        <v>6210.9000000000005</v>
      </c>
      <c r="HK107" s="406"/>
      <c r="HL107" s="442"/>
      <c r="HM107" s="540">
        <v>23.3</v>
      </c>
      <c r="HN107" s="466"/>
      <c r="HO107" s="407">
        <v>0.15</v>
      </c>
      <c r="HP107" s="467"/>
      <c r="HQ107" s="518">
        <v>23.3</v>
      </c>
      <c r="HR107" s="519">
        <v>0.3</v>
      </c>
      <c r="HS107" s="520"/>
      <c r="HT107" s="521">
        <v>4</v>
      </c>
      <c r="HU107" s="522">
        <f t="shared" si="158"/>
        <v>49.843879801770321</v>
      </c>
      <c r="HV107" s="513">
        <f t="shared" si="200"/>
        <v>0.62962962962962965</v>
      </c>
      <c r="HW107" s="513">
        <f t="shared" si="201"/>
        <v>0.75272727272727269</v>
      </c>
      <c r="HX107" s="513">
        <f t="shared" si="202"/>
        <v>0.29607250755287007</v>
      </c>
      <c r="HY107" s="471"/>
    </row>
    <row r="108" spans="1:233" x14ac:dyDescent="0.15">
      <c r="A108" s="485">
        <v>43590</v>
      </c>
      <c r="B108" s="486">
        <v>34649</v>
      </c>
      <c r="C108" s="487">
        <f t="shared" si="127"/>
        <v>0.69298000000000004</v>
      </c>
      <c r="D108" s="488">
        <v>8.11</v>
      </c>
      <c r="E108" s="489">
        <v>57</v>
      </c>
      <c r="F108" s="490">
        <v>341</v>
      </c>
      <c r="G108" s="490">
        <f t="shared" si="159"/>
        <v>11815.308999999999</v>
      </c>
      <c r="H108" s="487">
        <f t="shared" si="160"/>
        <v>0.47261235999999995</v>
      </c>
      <c r="I108" s="490">
        <v>10490</v>
      </c>
      <c r="J108" s="490">
        <f t="shared" si="161"/>
        <v>7028.3</v>
      </c>
      <c r="K108" s="491">
        <v>52.4</v>
      </c>
      <c r="L108" s="491">
        <v>25.4</v>
      </c>
      <c r="M108" s="491">
        <v>3.5</v>
      </c>
      <c r="N108" s="492">
        <v>286</v>
      </c>
      <c r="O108" s="492">
        <v>32</v>
      </c>
      <c r="P108" s="409"/>
      <c r="Q108" s="409"/>
      <c r="R108" s="409"/>
      <c r="S108" s="409"/>
      <c r="T108" s="410"/>
      <c r="U108" s="411"/>
      <c r="V108" s="409"/>
      <c r="W108" s="409"/>
      <c r="X108" s="412"/>
      <c r="Y108" s="473"/>
      <c r="Z108" s="474"/>
      <c r="AA108" s="475"/>
      <c r="AB108" s="476"/>
      <c r="AC108" s="476"/>
      <c r="AD108" s="474">
        <v>3.25</v>
      </c>
      <c r="AE108" s="477">
        <f t="shared" si="71"/>
        <v>0.4513888888888889</v>
      </c>
      <c r="AF108" s="478"/>
      <c r="AG108" s="477"/>
      <c r="AH108" s="478"/>
      <c r="AI108" s="478"/>
      <c r="AJ108" s="473"/>
      <c r="AK108" s="477"/>
      <c r="AL108" s="447"/>
      <c r="AM108" s="479"/>
      <c r="AN108" s="473"/>
      <c r="AO108" s="473"/>
      <c r="AP108" s="479"/>
      <c r="AQ108" s="447"/>
      <c r="AR108" s="473"/>
      <c r="AS108" s="473"/>
      <c r="AT108" s="473"/>
      <c r="AU108" s="447"/>
      <c r="AV108" s="480"/>
      <c r="AW108" s="479"/>
      <c r="AX108" s="479"/>
      <c r="AY108" s="480"/>
      <c r="AZ108" s="480"/>
      <c r="BA108" s="420">
        <f t="shared" si="128"/>
        <v>33341</v>
      </c>
      <c r="BB108" s="421">
        <f t="shared" si="129"/>
        <v>0.66681999999999997</v>
      </c>
      <c r="BC108" s="422"/>
      <c r="BD108" s="423">
        <v>8.09</v>
      </c>
      <c r="BE108" s="424">
        <v>58</v>
      </c>
      <c r="BF108" s="425">
        <v>331</v>
      </c>
      <c r="BG108" s="426">
        <v>10560</v>
      </c>
      <c r="BH108" s="420">
        <f t="shared" si="162"/>
        <v>7075.2000000000007</v>
      </c>
      <c r="BI108" s="420"/>
      <c r="BJ108" s="421"/>
      <c r="BK108" s="427">
        <v>40.299999999999997</v>
      </c>
      <c r="BL108" s="427">
        <v>28.2</v>
      </c>
      <c r="BM108" s="428">
        <v>7.6</v>
      </c>
      <c r="BN108" s="422">
        <v>3.2</v>
      </c>
      <c r="BO108" s="425">
        <v>286</v>
      </c>
      <c r="BP108" s="425">
        <v>32</v>
      </c>
      <c r="BQ108" s="423">
        <v>4</v>
      </c>
      <c r="BR108" s="421">
        <f t="shared" si="73"/>
        <v>0.55555555555555558</v>
      </c>
      <c r="BS108" s="409">
        <f t="shared" si="130"/>
        <v>33341</v>
      </c>
      <c r="BT108" s="429">
        <f t="shared" si="163"/>
        <v>8.09</v>
      </c>
      <c r="BU108" s="430">
        <f t="shared" si="164"/>
        <v>58</v>
      </c>
      <c r="BV108" s="430">
        <f t="shared" si="165"/>
        <v>331</v>
      </c>
      <c r="BW108" s="430">
        <f t="shared" si="166"/>
        <v>10560</v>
      </c>
      <c r="BX108" s="430">
        <f t="shared" si="167"/>
        <v>6864</v>
      </c>
      <c r="BY108" s="430">
        <f t="shared" si="168"/>
        <v>40.299999999999997</v>
      </c>
      <c r="BZ108" s="430">
        <f t="shared" si="169"/>
        <v>28.2</v>
      </c>
      <c r="CA108" s="431">
        <f t="shared" si="170"/>
        <v>3.2</v>
      </c>
      <c r="CB108" s="430">
        <f t="shared" si="171"/>
        <v>286</v>
      </c>
      <c r="CC108" s="432">
        <v>16663</v>
      </c>
      <c r="CD108" s="411">
        <f t="shared" si="54"/>
        <v>16663</v>
      </c>
      <c r="CE108" s="421">
        <f t="shared" si="131"/>
        <v>0.66652</v>
      </c>
      <c r="CF108" s="533">
        <f t="shared" si="132"/>
        <v>9.6501230270659555</v>
      </c>
      <c r="CG108" s="434">
        <v>7.7</v>
      </c>
      <c r="CH108" s="427">
        <v>15.9</v>
      </c>
      <c r="CI108" s="534">
        <f t="shared" si="133"/>
        <v>13.683010262257696</v>
      </c>
      <c r="CJ108" s="436">
        <v>23.9</v>
      </c>
      <c r="CK108" s="436">
        <v>3.2</v>
      </c>
      <c r="CL108" s="423">
        <v>7.67</v>
      </c>
      <c r="CM108" s="423"/>
      <c r="CN108" s="423"/>
      <c r="CO108" s="432"/>
      <c r="CP108" s="432"/>
      <c r="CQ108" s="437"/>
      <c r="CR108" s="437">
        <v>0.64</v>
      </c>
      <c r="CS108" s="481"/>
      <c r="CT108" s="424">
        <f t="shared" si="134"/>
        <v>5.0411090439896773</v>
      </c>
      <c r="CU108" s="434">
        <v>7.65</v>
      </c>
      <c r="CV108" s="493">
        <v>8.1300000000000008</v>
      </c>
      <c r="CW108" s="494">
        <v>18.5</v>
      </c>
      <c r="CX108" s="495">
        <v>78</v>
      </c>
      <c r="CY108" s="496">
        <v>9120</v>
      </c>
      <c r="CZ108" s="497">
        <v>23.9</v>
      </c>
      <c r="DA108" s="497">
        <v>0.31</v>
      </c>
      <c r="DB108" s="497">
        <v>23</v>
      </c>
      <c r="DC108" s="497">
        <v>2</v>
      </c>
      <c r="DD108" s="498">
        <v>25</v>
      </c>
      <c r="DE108" s="498"/>
      <c r="DF108" s="432">
        <v>16678</v>
      </c>
      <c r="DG108" s="445">
        <f t="shared" si="135"/>
        <v>16678</v>
      </c>
      <c r="DH108" s="421">
        <f t="shared" si="136"/>
        <v>0.66712000000000005</v>
      </c>
      <c r="DI108" s="432">
        <f t="shared" si="137"/>
        <v>9.6414438182036211</v>
      </c>
      <c r="DJ108" s="434">
        <v>7.45</v>
      </c>
      <c r="DK108" s="427">
        <v>16.7</v>
      </c>
      <c r="DL108" s="432">
        <f t="shared" si="138"/>
        <v>13.670703921333494</v>
      </c>
      <c r="DM108" s="541">
        <v>24.2</v>
      </c>
      <c r="DN108" s="541">
        <v>4.8</v>
      </c>
      <c r="DO108" s="542">
        <v>7.49</v>
      </c>
      <c r="DP108" s="542"/>
      <c r="DQ108" s="542"/>
      <c r="DR108" s="432"/>
      <c r="DS108" s="432"/>
      <c r="DT108" s="437"/>
      <c r="DU108" s="437">
        <v>0.67</v>
      </c>
      <c r="DV108" s="481"/>
      <c r="DW108" s="432">
        <f t="shared" si="139"/>
        <v>5.0365751289123395</v>
      </c>
      <c r="DX108" s="434">
        <v>8.23</v>
      </c>
      <c r="DY108" s="493">
        <v>8.07</v>
      </c>
      <c r="DZ108" s="494">
        <v>18.5</v>
      </c>
      <c r="EA108" s="495">
        <v>78</v>
      </c>
      <c r="EB108" s="496">
        <v>9140</v>
      </c>
      <c r="EC108" s="497">
        <v>22.8</v>
      </c>
      <c r="ED108" s="497">
        <v>0.31</v>
      </c>
      <c r="EE108" s="497">
        <v>22.3</v>
      </c>
      <c r="EF108" s="497">
        <v>2</v>
      </c>
      <c r="EG108" s="498">
        <v>28</v>
      </c>
      <c r="EH108" s="495"/>
      <c r="EI108" s="429">
        <f t="shared" si="140"/>
        <v>8.0999865031042866</v>
      </c>
      <c r="EJ108" s="429">
        <f t="shared" si="141"/>
        <v>18.5</v>
      </c>
      <c r="EK108" s="448">
        <f t="shared" si="142"/>
        <v>78</v>
      </c>
      <c r="EL108" s="448">
        <f t="shared" si="143"/>
        <v>9130.0044989652379</v>
      </c>
      <c r="EM108" s="429">
        <f t="shared" si="144"/>
        <v>23.349752556911909</v>
      </c>
      <c r="EN108" s="431">
        <f t="shared" si="145"/>
        <v>0.31</v>
      </c>
      <c r="EO108" s="431">
        <f t="shared" si="146"/>
        <v>22.649842536216671</v>
      </c>
      <c r="EP108" s="431">
        <f t="shared" si="147"/>
        <v>2</v>
      </c>
      <c r="EQ108" s="431">
        <f t="shared" si="148"/>
        <v>26.500674844785699</v>
      </c>
      <c r="ER108" s="448"/>
      <c r="ES108" s="496">
        <f t="shared" si="149"/>
        <v>31.672715275486638</v>
      </c>
      <c r="ET108" s="499">
        <f t="shared" si="150"/>
        <v>0.66681999999999997</v>
      </c>
      <c r="EU108" s="451">
        <f t="shared" si="172"/>
        <v>0.25081525000000005</v>
      </c>
      <c r="EV108" s="499">
        <f t="shared" si="173"/>
        <v>0.46447268518518525</v>
      </c>
      <c r="EW108" s="513">
        <f t="shared" si="174"/>
        <v>0.42060167352575906</v>
      </c>
      <c r="EX108" s="514">
        <f t="shared" si="175"/>
        <v>16.950247443088088</v>
      </c>
      <c r="EY108" s="513">
        <f t="shared" si="176"/>
        <v>0.68103448275862066</v>
      </c>
      <c r="EZ108" s="514">
        <f t="shared" si="177"/>
        <v>39.5</v>
      </c>
      <c r="FA108" s="450">
        <f t="shared" si="178"/>
        <v>0.7643504531722054</v>
      </c>
      <c r="FB108" s="431">
        <f t="shared" si="179"/>
        <v>253</v>
      </c>
      <c r="FC108" s="452">
        <f t="shared" si="180"/>
        <v>0.375</v>
      </c>
      <c r="FD108" s="431">
        <f t="shared" si="181"/>
        <v>1.2000000000000002</v>
      </c>
      <c r="FE108" s="452">
        <f t="shared" si="182"/>
        <v>0.90734029774550451</v>
      </c>
      <c r="FF108" s="430">
        <f t="shared" si="183"/>
        <v>259.49932515521431</v>
      </c>
      <c r="FG108" s="490">
        <v>38400</v>
      </c>
      <c r="FH108" s="498"/>
      <c r="FI108" s="501"/>
      <c r="FJ108" s="487"/>
      <c r="FK108" s="502">
        <f t="shared" si="151"/>
        <v>2.1595033142377251</v>
      </c>
      <c r="FL108" s="490"/>
      <c r="FM108" s="502"/>
      <c r="FN108" s="490">
        <v>5421</v>
      </c>
      <c r="FO108" s="532">
        <f t="shared" si="80"/>
        <v>0.40515695067264573</v>
      </c>
      <c r="FP108" s="496">
        <f t="shared" si="152"/>
        <v>162.59260370114873</v>
      </c>
      <c r="FQ108" s="503">
        <v>21.6</v>
      </c>
      <c r="FR108" s="491">
        <f t="shared" si="153"/>
        <v>0.64785099427131765</v>
      </c>
      <c r="FS108" s="504">
        <v>7.91</v>
      </c>
      <c r="FT108" s="535">
        <v>17.100000000000001</v>
      </c>
      <c r="FU108" s="495">
        <v>77</v>
      </c>
      <c r="FV108" s="490">
        <v>3</v>
      </c>
      <c r="FW108" s="504">
        <v>0.3</v>
      </c>
      <c r="FX108" s="490">
        <v>16</v>
      </c>
      <c r="FY108" s="452">
        <f t="shared" si="154"/>
        <v>0.8867924528301887</v>
      </c>
      <c r="FZ108" s="452">
        <f t="shared" si="184"/>
        <v>0.85</v>
      </c>
      <c r="GA108" s="429">
        <f t="shared" si="185"/>
        <v>1.7</v>
      </c>
      <c r="GB108" s="499">
        <f t="shared" si="186"/>
        <v>7.5675675675675569E-2</v>
      </c>
      <c r="GC108" s="514">
        <f t="shared" si="187"/>
        <v>1.3999999999999986</v>
      </c>
      <c r="GD108" s="499">
        <f t="shared" si="188"/>
        <v>1.2820512820512775E-2</v>
      </c>
      <c r="GE108" s="527">
        <f t="shared" si="189"/>
        <v>1</v>
      </c>
      <c r="GF108" s="506">
        <f t="shared" si="190"/>
        <v>5.902642392249783</v>
      </c>
      <c r="GG108" s="490">
        <v>80</v>
      </c>
      <c r="GH108" s="526">
        <f t="shared" si="155"/>
        <v>1</v>
      </c>
      <c r="GI108" s="490">
        <v>520</v>
      </c>
      <c r="GJ108" s="544">
        <f t="shared" si="156"/>
        <v>6.5</v>
      </c>
      <c r="GK108" s="498">
        <f t="shared" si="191"/>
        <v>115.1735100926787</v>
      </c>
      <c r="GL108" s="507">
        <v>8.2899999999999991</v>
      </c>
      <c r="GM108" s="535">
        <v>14.6</v>
      </c>
      <c r="GN108" s="536">
        <v>61</v>
      </c>
      <c r="GO108" s="526">
        <f t="shared" si="192"/>
        <v>0.14619883040935677</v>
      </c>
      <c r="GP108" s="526">
        <f t="shared" si="193"/>
        <v>0.20779220779220775</v>
      </c>
      <c r="GQ108" s="535">
        <v>2</v>
      </c>
      <c r="GR108" s="502">
        <f t="shared" si="157"/>
        <v>3.0952880837407397</v>
      </c>
      <c r="GS108" s="536">
        <f t="shared" si="194"/>
        <v>14.6</v>
      </c>
      <c r="GT108" s="536">
        <f t="shared" si="195"/>
        <v>66</v>
      </c>
      <c r="GU108" s="526"/>
      <c r="GV108" s="526"/>
      <c r="GW108" s="526">
        <f t="shared" si="196"/>
        <v>0.14619883040935677</v>
      </c>
      <c r="GX108" s="526">
        <f t="shared" si="197"/>
        <v>0.1428571428571429</v>
      </c>
      <c r="GY108" s="497">
        <f t="shared" si="198"/>
        <v>7.1983443807924186</v>
      </c>
      <c r="GZ108" s="490">
        <v>32275</v>
      </c>
      <c r="HA108" s="493">
        <v>8.24</v>
      </c>
      <c r="HB108" s="493"/>
      <c r="HC108" s="494">
        <v>14.6</v>
      </c>
      <c r="HD108" s="498">
        <v>66</v>
      </c>
      <c r="HE108" s="498"/>
      <c r="HF108" s="498"/>
      <c r="HG108" s="498"/>
      <c r="HH108" s="492">
        <v>1</v>
      </c>
      <c r="HI108" s="508">
        <v>9250</v>
      </c>
      <c r="HJ108" s="490">
        <f t="shared" si="199"/>
        <v>6197.5</v>
      </c>
      <c r="HK108" s="490"/>
      <c r="HL108" s="490"/>
      <c r="HM108" s="543">
        <v>22.9</v>
      </c>
      <c r="HN108" s="506"/>
      <c r="HO108" s="491">
        <v>0.14000000000000001</v>
      </c>
      <c r="HP108" s="545"/>
      <c r="HQ108" s="523">
        <v>22.2</v>
      </c>
      <c r="HR108" s="524">
        <v>0.3</v>
      </c>
      <c r="HS108" s="524"/>
      <c r="HT108" s="511">
        <v>2</v>
      </c>
      <c r="HU108" s="525">
        <f t="shared" si="158"/>
        <v>52.187996760745023</v>
      </c>
      <c r="HV108" s="526">
        <f t="shared" si="200"/>
        <v>0.74827586206896557</v>
      </c>
      <c r="HW108" s="526">
        <f t="shared" si="201"/>
        <v>0.80060422960725075</v>
      </c>
      <c r="HX108" s="526">
        <f t="shared" si="202"/>
        <v>0.43176178660049624</v>
      </c>
      <c r="HY108" s="512"/>
    </row>
    <row r="109" spans="1:233" x14ac:dyDescent="0.15">
      <c r="A109" s="400">
        <v>43591</v>
      </c>
      <c r="B109" s="515">
        <v>34205</v>
      </c>
      <c r="C109" s="402">
        <f t="shared" si="127"/>
        <v>0.68410000000000004</v>
      </c>
      <c r="D109" s="403">
        <v>8.0299999999999994</v>
      </c>
      <c r="E109" s="404">
        <v>52</v>
      </c>
      <c r="F109" s="405">
        <v>303</v>
      </c>
      <c r="G109" s="406">
        <f t="shared" si="159"/>
        <v>10364.115</v>
      </c>
      <c r="H109" s="402">
        <f t="shared" si="160"/>
        <v>0.41456460000000001</v>
      </c>
      <c r="I109" s="405">
        <v>8355</v>
      </c>
      <c r="J109" s="406">
        <f t="shared" si="161"/>
        <v>5597.85</v>
      </c>
      <c r="K109" s="407">
        <v>36.1</v>
      </c>
      <c r="L109" s="407">
        <v>22.9</v>
      </c>
      <c r="M109" s="407">
        <v>2.7</v>
      </c>
      <c r="N109" s="408">
        <v>263</v>
      </c>
      <c r="O109" s="408">
        <v>32</v>
      </c>
      <c r="P109" s="409"/>
      <c r="Q109" s="409"/>
      <c r="R109" s="409"/>
      <c r="S109" s="409"/>
      <c r="T109" s="410"/>
      <c r="U109" s="411"/>
      <c r="V109" s="409"/>
      <c r="W109" s="409"/>
      <c r="X109" s="516"/>
      <c r="Y109" s="473"/>
      <c r="Z109" s="474"/>
      <c r="AA109" s="475"/>
      <c r="AB109" s="476"/>
      <c r="AC109" s="476"/>
      <c r="AD109" s="474">
        <v>3.43</v>
      </c>
      <c r="AE109" s="477">
        <f t="shared" si="71"/>
        <v>0.47638888888888892</v>
      </c>
      <c r="AF109" s="478"/>
      <c r="AG109" s="477"/>
      <c r="AH109" s="478"/>
      <c r="AI109" s="478"/>
      <c r="AJ109" s="473"/>
      <c r="AK109" s="477"/>
      <c r="AL109" s="447"/>
      <c r="AM109" s="479"/>
      <c r="AN109" s="473"/>
      <c r="AO109" s="473"/>
      <c r="AP109" s="479"/>
      <c r="AQ109" s="447"/>
      <c r="AR109" s="473"/>
      <c r="AS109" s="473"/>
      <c r="AT109" s="473"/>
      <c r="AU109" s="447"/>
      <c r="AV109" s="480"/>
      <c r="AW109" s="479"/>
      <c r="AX109" s="479"/>
      <c r="AY109" s="480"/>
      <c r="AZ109" s="480"/>
      <c r="BA109" s="420">
        <f t="shared" si="128"/>
        <v>34687</v>
      </c>
      <c r="BB109" s="421">
        <f t="shared" si="129"/>
        <v>0.69374000000000002</v>
      </c>
      <c r="BC109" s="422"/>
      <c r="BD109" s="423">
        <v>7.91</v>
      </c>
      <c r="BE109" s="424">
        <v>44</v>
      </c>
      <c r="BF109" s="425">
        <v>291</v>
      </c>
      <c r="BG109" s="426">
        <v>8600</v>
      </c>
      <c r="BH109" s="420">
        <f t="shared" si="162"/>
        <v>5762</v>
      </c>
      <c r="BI109" s="422"/>
      <c r="BJ109" s="421"/>
      <c r="BK109" s="427">
        <v>29.1</v>
      </c>
      <c r="BL109" s="427">
        <v>21.4</v>
      </c>
      <c r="BM109" s="428">
        <v>5.6</v>
      </c>
      <c r="BN109" s="422">
        <v>5.0999999999999996</v>
      </c>
      <c r="BO109" s="425">
        <v>250</v>
      </c>
      <c r="BP109" s="425">
        <v>32</v>
      </c>
      <c r="BQ109" s="423">
        <v>4.2699999999999996</v>
      </c>
      <c r="BR109" s="421">
        <f t="shared" si="73"/>
        <v>0.59305555555555545</v>
      </c>
      <c r="BS109" s="409">
        <f t="shared" si="130"/>
        <v>34687</v>
      </c>
      <c r="BT109" s="429">
        <f t="shared" si="163"/>
        <v>7.91</v>
      </c>
      <c r="BU109" s="430">
        <f t="shared" si="164"/>
        <v>44</v>
      </c>
      <c r="BV109" s="430">
        <f t="shared" si="165"/>
        <v>291</v>
      </c>
      <c r="BW109" s="430">
        <f t="shared" si="166"/>
        <v>8600</v>
      </c>
      <c r="BX109" s="430">
        <f t="shared" si="167"/>
        <v>5590</v>
      </c>
      <c r="BY109" s="430">
        <f t="shared" si="168"/>
        <v>29.1</v>
      </c>
      <c r="BZ109" s="430">
        <f t="shared" si="169"/>
        <v>21.4</v>
      </c>
      <c r="CA109" s="431">
        <f t="shared" si="170"/>
        <v>5.0999999999999996</v>
      </c>
      <c r="CB109" s="430">
        <f t="shared" si="171"/>
        <v>250</v>
      </c>
      <c r="CC109" s="432">
        <v>17487</v>
      </c>
      <c r="CD109" s="411">
        <f t="shared" si="54"/>
        <v>17487</v>
      </c>
      <c r="CE109" s="421">
        <f t="shared" si="131"/>
        <v>0.69947999999999999</v>
      </c>
      <c r="CF109" s="433">
        <f t="shared" si="132"/>
        <v>9.1954022988505741</v>
      </c>
      <c r="CG109" s="434">
        <v>7.55</v>
      </c>
      <c r="CH109" s="427">
        <v>16.5</v>
      </c>
      <c r="CI109" s="446">
        <f t="shared" si="133"/>
        <v>13.038256990907531</v>
      </c>
      <c r="CJ109" s="436">
        <v>24.3</v>
      </c>
      <c r="CK109" s="436">
        <v>3.1</v>
      </c>
      <c r="CL109" s="423">
        <v>7.33</v>
      </c>
      <c r="CM109" s="423"/>
      <c r="CN109" s="423"/>
      <c r="CO109" s="432"/>
      <c r="CP109" s="432"/>
      <c r="CQ109" s="437"/>
      <c r="CR109" s="437">
        <v>0.63</v>
      </c>
      <c r="CS109" s="481"/>
      <c r="CT109" s="528">
        <f t="shared" si="134"/>
        <v>4.8035683650711958</v>
      </c>
      <c r="CU109" s="434">
        <v>7.34</v>
      </c>
      <c r="CV109" s="438">
        <v>7.98</v>
      </c>
      <c r="CW109" s="439">
        <v>18.600000000000001</v>
      </c>
      <c r="CX109" s="440">
        <v>78</v>
      </c>
      <c r="CY109" s="441">
        <v>9340</v>
      </c>
      <c r="CZ109" s="442">
        <v>22.4</v>
      </c>
      <c r="DA109" s="442">
        <v>0.28999999999999998</v>
      </c>
      <c r="DB109" s="442">
        <v>22</v>
      </c>
      <c r="DC109" s="442">
        <v>2.1</v>
      </c>
      <c r="DD109" s="443">
        <v>41</v>
      </c>
      <c r="DE109" s="440"/>
      <c r="DF109" s="444">
        <v>17200</v>
      </c>
      <c r="DG109" s="445">
        <f t="shared" si="135"/>
        <v>17200</v>
      </c>
      <c r="DH109" s="421">
        <f t="shared" si="136"/>
        <v>0.68799999999999994</v>
      </c>
      <c r="DI109" s="446">
        <f t="shared" si="137"/>
        <v>9.3488372093023262</v>
      </c>
      <c r="DJ109" s="434">
        <v>7.61</v>
      </c>
      <c r="DK109" s="427">
        <v>16.7</v>
      </c>
      <c r="DL109" s="446">
        <f t="shared" si="138"/>
        <v>13.255813953488371</v>
      </c>
      <c r="DM109" s="422">
        <v>24.3</v>
      </c>
      <c r="DN109" s="422">
        <v>5</v>
      </c>
      <c r="DO109" s="423">
        <v>7.42</v>
      </c>
      <c r="DP109" s="423"/>
      <c r="DQ109" s="423"/>
      <c r="DR109" s="432"/>
      <c r="DS109" s="432"/>
      <c r="DT109" s="437"/>
      <c r="DU109" s="437">
        <v>0.67</v>
      </c>
      <c r="DV109" s="424"/>
      <c r="DW109" s="446">
        <f t="shared" si="139"/>
        <v>4.8837209302325579</v>
      </c>
      <c r="DX109" s="434">
        <v>8.27</v>
      </c>
      <c r="DY109" s="438">
        <v>7.96</v>
      </c>
      <c r="DZ109" s="439">
        <v>19.2</v>
      </c>
      <c r="EA109" s="440">
        <v>81</v>
      </c>
      <c r="EB109" s="441">
        <v>9350</v>
      </c>
      <c r="EC109" s="442">
        <v>23</v>
      </c>
      <c r="ED109" s="442">
        <v>0.28999999999999998</v>
      </c>
      <c r="EE109" s="442">
        <v>22.6</v>
      </c>
      <c r="EF109" s="442">
        <v>2.1</v>
      </c>
      <c r="EG109" s="443">
        <v>27</v>
      </c>
      <c r="EH109" s="440"/>
      <c r="EI109" s="429">
        <f t="shared" si="140"/>
        <v>7.9700827399313869</v>
      </c>
      <c r="EJ109" s="429">
        <f t="shared" si="141"/>
        <v>18.897517802058406</v>
      </c>
      <c r="EK109" s="448">
        <f t="shared" si="142"/>
        <v>79.487589010292041</v>
      </c>
      <c r="EL109" s="448">
        <f t="shared" si="143"/>
        <v>9344.9586300343071</v>
      </c>
      <c r="EM109" s="429">
        <f t="shared" si="144"/>
        <v>22.69751780205841</v>
      </c>
      <c r="EN109" s="431">
        <f t="shared" si="145"/>
        <v>0.28999999999999998</v>
      </c>
      <c r="EO109" s="431">
        <f t="shared" si="146"/>
        <v>22.297517802058408</v>
      </c>
      <c r="EP109" s="431">
        <f t="shared" si="147"/>
        <v>2.1000000000000005</v>
      </c>
      <c r="EQ109" s="431">
        <f t="shared" si="148"/>
        <v>34.057917951970481</v>
      </c>
      <c r="ER109" s="448"/>
      <c r="ES109" s="449">
        <f t="shared" si="149"/>
        <v>30.443682071092915</v>
      </c>
      <c r="ET109" s="450">
        <f t="shared" si="150"/>
        <v>0.69374000000000002</v>
      </c>
      <c r="EU109" s="451">
        <f t="shared" si="172"/>
        <v>0.22940720454545455</v>
      </c>
      <c r="EV109" s="450">
        <f t="shared" si="173"/>
        <v>0.42482815656565653</v>
      </c>
      <c r="EW109" s="513">
        <f t="shared" si="174"/>
        <v>0.22001657037599964</v>
      </c>
      <c r="EX109" s="514">
        <f t="shared" si="175"/>
        <v>6.4024821979415911</v>
      </c>
      <c r="EY109" s="513">
        <f t="shared" si="176"/>
        <v>0.57051095904412708</v>
      </c>
      <c r="EZ109" s="514">
        <f t="shared" si="177"/>
        <v>25.102482197941594</v>
      </c>
      <c r="FA109" s="450">
        <f t="shared" si="178"/>
        <v>0.72684677316050839</v>
      </c>
      <c r="FB109" s="431">
        <f t="shared" si="179"/>
        <v>211.51241098970797</v>
      </c>
      <c r="FC109" s="452">
        <f t="shared" si="180"/>
        <v>0.58823529411764697</v>
      </c>
      <c r="FD109" s="431">
        <f t="shared" si="181"/>
        <v>2.9999999999999991</v>
      </c>
      <c r="FE109" s="452">
        <f t="shared" si="182"/>
        <v>0.86376832819211802</v>
      </c>
      <c r="FF109" s="430">
        <f t="shared" si="183"/>
        <v>215.94208204802953</v>
      </c>
      <c r="FG109" s="405">
        <v>38400</v>
      </c>
      <c r="FH109" s="443"/>
      <c r="FI109" s="453"/>
      <c r="FJ109" s="454"/>
      <c r="FK109" s="455">
        <f t="shared" si="151"/>
        <v>2.0757055957563351</v>
      </c>
      <c r="FL109" s="530"/>
      <c r="FM109" s="455"/>
      <c r="FN109" s="530">
        <v>4865</v>
      </c>
      <c r="FO109" s="532">
        <f t="shared" si="80"/>
        <v>0.36360239162929747</v>
      </c>
      <c r="FP109" s="449">
        <f t="shared" si="152"/>
        <v>140.25427393548014</v>
      </c>
      <c r="FQ109" s="457">
        <v>19.2</v>
      </c>
      <c r="FR109" s="458">
        <f t="shared" si="153"/>
        <v>0.55352149220168945</v>
      </c>
      <c r="FS109" s="459">
        <v>7.82</v>
      </c>
      <c r="FT109" s="529">
        <v>18.399999999999999</v>
      </c>
      <c r="FU109" s="440">
        <v>80</v>
      </c>
      <c r="FV109" s="530">
        <v>3</v>
      </c>
      <c r="FW109" s="538">
        <v>0.36</v>
      </c>
      <c r="FX109" s="530">
        <v>16</v>
      </c>
      <c r="FY109" s="452">
        <f t="shared" si="154"/>
        <v>0.91176470588235292</v>
      </c>
      <c r="FZ109" s="452">
        <f t="shared" si="184"/>
        <v>0.82857142857142863</v>
      </c>
      <c r="GA109" s="429">
        <f t="shared" si="185"/>
        <v>1.7400000000000002</v>
      </c>
      <c r="GB109" s="513">
        <f t="shared" si="186"/>
        <v>4.1666666666666741E-2</v>
      </c>
      <c r="GC109" s="514">
        <f t="shared" si="187"/>
        <v>0.5</v>
      </c>
      <c r="GD109" s="513">
        <f t="shared" si="188"/>
        <v>1.2345679012345734E-2</v>
      </c>
      <c r="GE109" s="527">
        <f t="shared" si="189"/>
        <v>-0.5</v>
      </c>
      <c r="GF109" s="461">
        <f t="shared" si="190"/>
        <v>5.673595295067317</v>
      </c>
      <c r="GG109" s="405">
        <v>80</v>
      </c>
      <c r="GH109" s="450">
        <f t="shared" si="155"/>
        <v>1</v>
      </c>
      <c r="GI109" s="405">
        <v>520</v>
      </c>
      <c r="GJ109" s="462">
        <f t="shared" si="156"/>
        <v>6.5</v>
      </c>
      <c r="GK109" s="463">
        <f t="shared" si="191"/>
        <v>110.70429844033787</v>
      </c>
      <c r="GL109" s="464">
        <v>8.14</v>
      </c>
      <c r="GM109" s="529">
        <v>15</v>
      </c>
      <c r="GN109" s="405">
        <v>63</v>
      </c>
      <c r="GO109" s="513">
        <f t="shared" si="192"/>
        <v>0.18478260869565211</v>
      </c>
      <c r="GP109" s="450">
        <f t="shared" si="193"/>
        <v>0.21250000000000002</v>
      </c>
      <c r="GQ109" s="529">
        <v>2</v>
      </c>
      <c r="GR109" s="455">
        <f t="shared" si="157"/>
        <v>2.9751780205840803</v>
      </c>
      <c r="GS109" s="531">
        <f t="shared" si="194"/>
        <v>14.4</v>
      </c>
      <c r="GT109" s="531">
        <f t="shared" si="195"/>
        <v>65</v>
      </c>
      <c r="GU109" s="513">
        <f>1-GS109/GM109</f>
        <v>3.9999999999999925E-2</v>
      </c>
      <c r="GV109" s="513"/>
      <c r="GW109" s="513">
        <f t="shared" si="196"/>
        <v>0.21739130434782605</v>
      </c>
      <c r="GX109" s="513">
        <f t="shared" si="197"/>
        <v>0.1875</v>
      </c>
      <c r="GY109" s="462">
        <f t="shared" si="198"/>
        <v>6.5120175553139923</v>
      </c>
      <c r="GZ109" s="405">
        <v>32968</v>
      </c>
      <c r="HA109" s="438">
        <v>8.15</v>
      </c>
      <c r="HB109" s="451"/>
      <c r="HC109" s="439">
        <v>14.4</v>
      </c>
      <c r="HD109" s="443">
        <v>65</v>
      </c>
      <c r="HE109" s="463"/>
      <c r="HF109" s="463"/>
      <c r="HG109" s="443"/>
      <c r="HH109" s="408">
        <v>2</v>
      </c>
      <c r="HI109" s="465">
        <v>9250</v>
      </c>
      <c r="HJ109" s="406">
        <f t="shared" si="199"/>
        <v>6197.5</v>
      </c>
      <c r="HK109" s="406"/>
      <c r="HL109" s="442"/>
      <c r="HM109" s="540">
        <v>22.3</v>
      </c>
      <c r="HN109" s="466"/>
      <c r="HO109" s="407">
        <v>0.14000000000000001</v>
      </c>
      <c r="HP109" s="467"/>
      <c r="HQ109" s="518">
        <v>22</v>
      </c>
      <c r="HR109" s="519">
        <v>0.3</v>
      </c>
      <c r="HS109" s="520"/>
      <c r="HT109" s="521">
        <v>4</v>
      </c>
      <c r="HU109" s="522">
        <f t="shared" si="158"/>
        <v>50.162885230778102</v>
      </c>
      <c r="HV109" s="513">
        <f t="shared" si="200"/>
        <v>0.67272727272727273</v>
      </c>
      <c r="HW109" s="513">
        <f t="shared" si="201"/>
        <v>0.7766323024054983</v>
      </c>
      <c r="HX109" s="513">
        <f t="shared" si="202"/>
        <v>0.23367697594501724</v>
      </c>
      <c r="HY109" s="471"/>
    </row>
    <row r="110" spans="1:233" x14ac:dyDescent="0.15">
      <c r="A110" s="400">
        <v>43592</v>
      </c>
      <c r="B110" s="515">
        <v>37292</v>
      </c>
      <c r="C110" s="402">
        <f t="shared" si="127"/>
        <v>0.74583999999999995</v>
      </c>
      <c r="D110" s="403">
        <v>8.1</v>
      </c>
      <c r="E110" s="404">
        <v>47.2</v>
      </c>
      <c r="F110" s="405">
        <v>249</v>
      </c>
      <c r="G110" s="406">
        <f t="shared" si="159"/>
        <v>9285.7080000000005</v>
      </c>
      <c r="H110" s="402">
        <f t="shared" si="160"/>
        <v>0.37142832000000003</v>
      </c>
      <c r="I110" s="405">
        <v>8005</v>
      </c>
      <c r="J110" s="406">
        <f t="shared" si="161"/>
        <v>5363.35</v>
      </c>
      <c r="K110" s="407">
        <v>47.3</v>
      </c>
      <c r="L110" s="407">
        <v>27.5</v>
      </c>
      <c r="M110" s="407">
        <v>2.5</v>
      </c>
      <c r="N110" s="408">
        <v>134</v>
      </c>
      <c r="O110" s="408">
        <v>32</v>
      </c>
      <c r="P110" s="409"/>
      <c r="Q110" s="409"/>
      <c r="R110" s="409"/>
      <c r="S110" s="409"/>
      <c r="T110" s="410"/>
      <c r="U110" s="411"/>
      <c r="V110" s="409"/>
      <c r="W110" s="409"/>
      <c r="X110" s="516"/>
      <c r="Y110" s="473"/>
      <c r="Z110" s="474"/>
      <c r="AA110" s="475"/>
      <c r="AB110" s="476"/>
      <c r="AC110" s="476"/>
      <c r="AD110" s="474">
        <v>3.54</v>
      </c>
      <c r="AE110" s="477">
        <f t="shared" si="71"/>
        <v>0.49166666666666664</v>
      </c>
      <c r="AF110" s="478"/>
      <c r="AG110" s="477"/>
      <c r="AH110" s="478"/>
      <c r="AI110" s="478"/>
      <c r="AJ110" s="473"/>
      <c r="AK110" s="477"/>
      <c r="AL110" s="447"/>
      <c r="AM110" s="479"/>
      <c r="AN110" s="473"/>
      <c r="AO110" s="473"/>
      <c r="AP110" s="479"/>
      <c r="AQ110" s="447"/>
      <c r="AR110" s="473"/>
      <c r="AS110" s="473"/>
      <c r="AT110" s="473"/>
      <c r="AU110" s="447"/>
      <c r="AV110" s="480"/>
      <c r="AW110" s="479"/>
      <c r="AX110" s="479"/>
      <c r="AY110" s="480"/>
      <c r="AZ110" s="480"/>
      <c r="BA110" s="420">
        <f t="shared" si="128"/>
        <v>36955</v>
      </c>
      <c r="BB110" s="421">
        <f t="shared" si="129"/>
        <v>0.73909999999999998</v>
      </c>
      <c r="BC110" s="422"/>
      <c r="BD110" s="423">
        <v>7.88</v>
      </c>
      <c r="BE110" s="424">
        <v>51</v>
      </c>
      <c r="BF110" s="425">
        <v>332</v>
      </c>
      <c r="BG110" s="426">
        <v>6350</v>
      </c>
      <c r="BH110" s="420">
        <f t="shared" si="162"/>
        <v>4254.5</v>
      </c>
      <c r="BI110" s="422"/>
      <c r="BJ110" s="421"/>
      <c r="BK110" s="427">
        <v>43.9</v>
      </c>
      <c r="BL110" s="427">
        <v>32</v>
      </c>
      <c r="BM110" s="428">
        <v>3</v>
      </c>
      <c r="BN110" s="422">
        <v>4.3</v>
      </c>
      <c r="BO110" s="425">
        <v>256</v>
      </c>
      <c r="BP110" s="425">
        <v>32</v>
      </c>
      <c r="BQ110" s="423">
        <v>4.83</v>
      </c>
      <c r="BR110" s="421">
        <f t="shared" si="73"/>
        <v>0.67083333333333328</v>
      </c>
      <c r="BS110" s="409">
        <f t="shared" si="130"/>
        <v>36955</v>
      </c>
      <c r="BT110" s="429">
        <f t="shared" si="163"/>
        <v>7.88</v>
      </c>
      <c r="BU110" s="430">
        <f t="shared" si="164"/>
        <v>51</v>
      </c>
      <c r="BV110" s="430">
        <f t="shared" si="165"/>
        <v>332</v>
      </c>
      <c r="BW110" s="430">
        <f t="shared" si="166"/>
        <v>6350</v>
      </c>
      <c r="BX110" s="430">
        <f t="shared" si="167"/>
        <v>4127.5</v>
      </c>
      <c r="BY110" s="430">
        <f t="shared" si="168"/>
        <v>43.9</v>
      </c>
      <c r="BZ110" s="430">
        <f t="shared" si="169"/>
        <v>32</v>
      </c>
      <c r="CA110" s="431">
        <f t="shared" si="170"/>
        <v>4.3</v>
      </c>
      <c r="CB110" s="430">
        <f t="shared" si="171"/>
        <v>256</v>
      </c>
      <c r="CC110" s="432">
        <v>18500</v>
      </c>
      <c r="CD110" s="411">
        <f t="shared" si="54"/>
        <v>18500</v>
      </c>
      <c r="CE110" s="421">
        <f t="shared" si="131"/>
        <v>0.74</v>
      </c>
      <c r="CF110" s="433">
        <f t="shared" si="132"/>
        <v>8.6918918918918919</v>
      </c>
      <c r="CG110" s="434">
        <v>7.68</v>
      </c>
      <c r="CH110" s="427">
        <v>14</v>
      </c>
      <c r="CI110" s="446">
        <f t="shared" si="133"/>
        <v>12.324324324324323</v>
      </c>
      <c r="CJ110" s="436">
        <v>24.6</v>
      </c>
      <c r="CK110" s="436">
        <v>2.9</v>
      </c>
      <c r="CL110" s="423">
        <v>7.49</v>
      </c>
      <c r="CM110" s="423"/>
      <c r="CN110" s="423"/>
      <c r="CO110" s="432">
        <v>3944</v>
      </c>
      <c r="CP110" s="432">
        <v>2315</v>
      </c>
      <c r="CQ110" s="437">
        <f>CP110/CO110</f>
        <v>0.58696754563894527</v>
      </c>
      <c r="CR110" s="437">
        <v>0.67</v>
      </c>
      <c r="CS110" s="424">
        <f>CR110/CO110*1000*1000</f>
        <v>169.87829614604462</v>
      </c>
      <c r="CT110" s="528">
        <f t="shared" si="134"/>
        <v>4.5405405405405403</v>
      </c>
      <c r="CU110" s="434">
        <v>7.52</v>
      </c>
      <c r="CV110" s="438">
        <v>8.01</v>
      </c>
      <c r="CW110" s="439">
        <v>20.399999999999999</v>
      </c>
      <c r="CX110" s="440">
        <v>82</v>
      </c>
      <c r="CY110" s="441">
        <v>8120</v>
      </c>
      <c r="CZ110" s="442">
        <v>24.5</v>
      </c>
      <c r="DA110" s="442">
        <v>0.3</v>
      </c>
      <c r="DB110" s="442">
        <v>23.2</v>
      </c>
      <c r="DC110" s="442">
        <v>2.1</v>
      </c>
      <c r="DD110" s="443">
        <v>28</v>
      </c>
      <c r="DE110" s="440"/>
      <c r="DF110" s="444">
        <v>18455</v>
      </c>
      <c r="DG110" s="445">
        <f t="shared" si="135"/>
        <v>18455</v>
      </c>
      <c r="DH110" s="421">
        <f t="shared" si="136"/>
        <v>0.73819999999999997</v>
      </c>
      <c r="DI110" s="446">
        <f t="shared" si="137"/>
        <v>8.7130858845841246</v>
      </c>
      <c r="DJ110" s="434">
        <v>7.64</v>
      </c>
      <c r="DK110" s="427">
        <v>15.2</v>
      </c>
      <c r="DL110" s="446">
        <f t="shared" si="138"/>
        <v>12.354375507992414</v>
      </c>
      <c r="DM110" s="422">
        <v>24.8</v>
      </c>
      <c r="DN110" s="422">
        <v>5.2</v>
      </c>
      <c r="DO110" s="423">
        <v>7.46</v>
      </c>
      <c r="DP110" s="423"/>
      <c r="DQ110" s="423"/>
      <c r="DR110" s="432">
        <v>4053</v>
      </c>
      <c r="DS110" s="432">
        <v>2378</v>
      </c>
      <c r="DT110" s="437">
        <f>DS110/DR110</f>
        <v>0.58672588206266962</v>
      </c>
      <c r="DU110" s="437">
        <v>0.69</v>
      </c>
      <c r="DV110" s="424">
        <f>DU110/DR110*1000*1000</f>
        <v>170.24426350851218</v>
      </c>
      <c r="DW110" s="446">
        <f t="shared" si="139"/>
        <v>4.5516120292603626</v>
      </c>
      <c r="DX110" s="434">
        <v>8.32</v>
      </c>
      <c r="DY110" s="438">
        <v>8</v>
      </c>
      <c r="DZ110" s="439">
        <v>20.2</v>
      </c>
      <c r="EA110" s="440">
        <v>85</v>
      </c>
      <c r="EB110" s="441">
        <v>8740</v>
      </c>
      <c r="EC110" s="442">
        <v>24.2</v>
      </c>
      <c r="ED110" s="442">
        <v>0.3</v>
      </c>
      <c r="EE110" s="442">
        <v>22.2</v>
      </c>
      <c r="EF110" s="442">
        <v>2.1</v>
      </c>
      <c r="EG110" s="443">
        <v>27</v>
      </c>
      <c r="EH110" s="440"/>
      <c r="EI110" s="429">
        <f t="shared" si="140"/>
        <v>8.005006088485997</v>
      </c>
      <c r="EJ110" s="429">
        <f t="shared" si="141"/>
        <v>20.300121769719929</v>
      </c>
      <c r="EK110" s="448">
        <f t="shared" si="142"/>
        <v>83.498173454201051</v>
      </c>
      <c r="EL110" s="448">
        <f t="shared" si="143"/>
        <v>8429.6225138682184</v>
      </c>
      <c r="EM110" s="429">
        <f t="shared" si="144"/>
        <v>24.350182654579893</v>
      </c>
      <c r="EN110" s="431">
        <f t="shared" si="145"/>
        <v>0.3</v>
      </c>
      <c r="EO110" s="431">
        <f t="shared" si="146"/>
        <v>22.700608848599646</v>
      </c>
      <c r="EP110" s="431">
        <f t="shared" si="147"/>
        <v>2.1</v>
      </c>
      <c r="EQ110" s="431">
        <f t="shared" si="148"/>
        <v>27.500608848599647</v>
      </c>
      <c r="ER110" s="448"/>
      <c r="ES110" s="449">
        <f t="shared" si="149"/>
        <v>28.575294276823161</v>
      </c>
      <c r="ET110" s="450">
        <f t="shared" si="150"/>
        <v>0.73909999999999998</v>
      </c>
      <c r="EU110" s="451">
        <f t="shared" si="172"/>
        <v>0.27884227272727274</v>
      </c>
      <c r="EV110" s="450">
        <f t="shared" si="173"/>
        <v>0.51637457912457907</v>
      </c>
      <c r="EW110" s="513">
        <f t="shared" si="174"/>
        <v>0.44532613543098187</v>
      </c>
      <c r="EX110" s="514">
        <f t="shared" si="175"/>
        <v>19.549817345420106</v>
      </c>
      <c r="EY110" s="513">
        <f t="shared" si="176"/>
        <v>0.60195839667215822</v>
      </c>
      <c r="EZ110" s="514">
        <f t="shared" si="177"/>
        <v>30.699878230280071</v>
      </c>
      <c r="FA110" s="450">
        <f t="shared" si="178"/>
        <v>0.74849947754758728</v>
      </c>
      <c r="FB110" s="431">
        <f t="shared" si="179"/>
        <v>248.50182654579896</v>
      </c>
      <c r="FC110" s="452">
        <f t="shared" si="180"/>
        <v>0.51162790697674421</v>
      </c>
      <c r="FD110" s="431">
        <f t="shared" si="181"/>
        <v>2.1999999999999997</v>
      </c>
      <c r="FE110" s="452">
        <f t="shared" si="182"/>
        <v>0.8925757466851576</v>
      </c>
      <c r="FF110" s="430">
        <f t="shared" si="183"/>
        <v>228.49939115140035</v>
      </c>
      <c r="FG110" s="405">
        <v>38400</v>
      </c>
      <c r="FH110" s="443"/>
      <c r="FI110" s="453"/>
      <c r="FJ110" s="454"/>
      <c r="FK110" s="455">
        <f t="shared" si="151"/>
        <v>1.9483155188743067</v>
      </c>
      <c r="FL110" s="530"/>
      <c r="FM110" s="455"/>
      <c r="FN110" s="530">
        <v>5822</v>
      </c>
      <c r="FO110" s="532">
        <f t="shared" si="80"/>
        <v>0.43512705530642759</v>
      </c>
      <c r="FP110" s="449">
        <f t="shared" si="152"/>
        <v>157.54295765119741</v>
      </c>
      <c r="FQ110" s="457">
        <v>19.2</v>
      </c>
      <c r="FR110" s="458">
        <f t="shared" si="153"/>
        <v>0.51955080503314843</v>
      </c>
      <c r="FS110" s="459">
        <v>7.92</v>
      </c>
      <c r="FT110" s="529">
        <v>18.600000000000001</v>
      </c>
      <c r="FU110" s="440">
        <v>80</v>
      </c>
      <c r="FV110" s="530">
        <v>6</v>
      </c>
      <c r="FW110" s="538">
        <v>0.44</v>
      </c>
      <c r="FX110" s="530">
        <v>16</v>
      </c>
      <c r="FY110" s="452">
        <f t="shared" si="154"/>
        <v>0.78181818181818186</v>
      </c>
      <c r="FZ110" s="452">
        <f t="shared" si="184"/>
        <v>0.79047619047619044</v>
      </c>
      <c r="GA110" s="429">
        <f t="shared" si="185"/>
        <v>1.6600000000000001</v>
      </c>
      <c r="GB110" s="513">
        <f t="shared" si="186"/>
        <v>7.9207920792079056E-2</v>
      </c>
      <c r="GC110" s="514">
        <f t="shared" si="187"/>
        <v>1.6999999999999957</v>
      </c>
      <c r="GD110" s="513">
        <f t="shared" si="188"/>
        <v>5.8823529411764719E-2</v>
      </c>
      <c r="GE110" s="527">
        <f t="shared" si="189"/>
        <v>3.5</v>
      </c>
      <c r="GF110" s="461">
        <f t="shared" si="190"/>
        <v>5.3253957515897712</v>
      </c>
      <c r="GG110" s="405">
        <v>80</v>
      </c>
      <c r="GH110" s="450">
        <f t="shared" si="155"/>
        <v>1</v>
      </c>
      <c r="GI110" s="405">
        <v>520</v>
      </c>
      <c r="GJ110" s="462">
        <f t="shared" si="156"/>
        <v>6.5</v>
      </c>
      <c r="GK110" s="463">
        <f t="shared" si="191"/>
        <v>103.91016100662968</v>
      </c>
      <c r="GL110" s="464">
        <v>8.16</v>
      </c>
      <c r="GM110" s="529">
        <v>15.4</v>
      </c>
      <c r="GN110" s="405">
        <v>66</v>
      </c>
      <c r="GO110" s="513">
        <f t="shared" si="192"/>
        <v>0.17204301075268824</v>
      </c>
      <c r="GP110" s="450">
        <f t="shared" si="193"/>
        <v>0.17500000000000004</v>
      </c>
      <c r="GQ110" s="529">
        <v>2</v>
      </c>
      <c r="GR110" s="455">
        <f t="shared" si="157"/>
        <v>2.7925855770531727</v>
      </c>
      <c r="GS110" s="531">
        <f t="shared" si="194"/>
        <v>15.1</v>
      </c>
      <c r="GT110" s="531">
        <f t="shared" si="195"/>
        <v>67</v>
      </c>
      <c r="GU110" s="513">
        <f>1-GS110/GM110</f>
        <v>1.9480519480519543E-2</v>
      </c>
      <c r="GV110" s="513"/>
      <c r="GW110" s="513">
        <f t="shared" si="196"/>
        <v>0.18817204301075274</v>
      </c>
      <c r="GX110" s="513">
        <f t="shared" si="197"/>
        <v>0.16249999999999998</v>
      </c>
      <c r="GY110" s="462">
        <f t="shared" si="198"/>
        <v>7.4221543576164057</v>
      </c>
      <c r="GZ110" s="405">
        <v>36167</v>
      </c>
      <c r="HA110" s="438">
        <v>8.15</v>
      </c>
      <c r="HB110" s="451"/>
      <c r="HC110" s="439">
        <v>15.1</v>
      </c>
      <c r="HD110" s="443">
        <v>67</v>
      </c>
      <c r="HE110" s="463"/>
      <c r="HF110" s="463"/>
      <c r="HG110" s="443"/>
      <c r="HH110" s="408">
        <v>1</v>
      </c>
      <c r="HI110" s="465">
        <v>9050</v>
      </c>
      <c r="HJ110" s="406">
        <f t="shared" si="199"/>
        <v>6063.5</v>
      </c>
      <c r="HK110" s="406"/>
      <c r="HL110" s="442"/>
      <c r="HM110" s="540">
        <v>22.9</v>
      </c>
      <c r="HN110" s="466"/>
      <c r="HO110" s="407">
        <v>0.15</v>
      </c>
      <c r="HP110" s="467"/>
      <c r="HQ110" s="518">
        <v>24</v>
      </c>
      <c r="HR110" s="519">
        <v>0.38</v>
      </c>
      <c r="HS110" s="520"/>
      <c r="HT110" s="521">
        <v>2</v>
      </c>
      <c r="HU110" s="522">
        <f t="shared" si="158"/>
        <v>47.084291706129079</v>
      </c>
      <c r="HV110" s="513">
        <f t="shared" si="200"/>
        <v>0.70392156862745092</v>
      </c>
      <c r="HW110" s="513">
        <f t="shared" si="201"/>
        <v>0.79819277108433728</v>
      </c>
      <c r="HX110" s="513">
        <f t="shared" si="202"/>
        <v>0.47835990888382685</v>
      </c>
      <c r="HY110" s="471"/>
    </row>
    <row r="111" spans="1:233" x14ac:dyDescent="0.15">
      <c r="A111" s="400">
        <v>43593</v>
      </c>
      <c r="B111" s="515">
        <v>37073</v>
      </c>
      <c r="C111" s="402">
        <f t="shared" si="127"/>
        <v>0.74146000000000001</v>
      </c>
      <c r="D111" s="403">
        <v>8.11</v>
      </c>
      <c r="E111" s="404">
        <v>46</v>
      </c>
      <c r="F111" s="405">
        <v>234</v>
      </c>
      <c r="G111" s="406">
        <f t="shared" si="159"/>
        <v>8675.0820000000003</v>
      </c>
      <c r="H111" s="402">
        <f t="shared" si="160"/>
        <v>0.34700328000000003</v>
      </c>
      <c r="I111" s="405">
        <v>6970</v>
      </c>
      <c r="J111" s="406">
        <f t="shared" si="161"/>
        <v>4669.9000000000005</v>
      </c>
      <c r="K111" s="407">
        <v>47.4</v>
      </c>
      <c r="L111" s="407">
        <v>32.6</v>
      </c>
      <c r="M111" s="407">
        <v>2.31</v>
      </c>
      <c r="N111" s="408">
        <v>111</v>
      </c>
      <c r="O111" s="408">
        <v>32</v>
      </c>
      <c r="P111" s="409"/>
      <c r="Q111" s="409"/>
      <c r="R111" s="409"/>
      <c r="S111" s="409"/>
      <c r="T111" s="410"/>
      <c r="U111" s="411"/>
      <c r="V111" s="409"/>
      <c r="W111" s="409"/>
      <c r="X111" s="516"/>
      <c r="Y111" s="473"/>
      <c r="Z111" s="474"/>
      <c r="AA111" s="475"/>
      <c r="AB111" s="476"/>
      <c r="AC111" s="476"/>
      <c r="AD111" s="474">
        <v>3.53</v>
      </c>
      <c r="AE111" s="477">
        <f t="shared" si="71"/>
        <v>0.49027777777777776</v>
      </c>
      <c r="AF111" s="478"/>
      <c r="AG111" s="477"/>
      <c r="AH111" s="478"/>
      <c r="AI111" s="478"/>
      <c r="AJ111" s="473"/>
      <c r="AK111" s="477"/>
      <c r="AL111" s="447"/>
      <c r="AM111" s="479"/>
      <c r="AN111" s="473"/>
      <c r="AO111" s="473"/>
      <c r="AP111" s="479"/>
      <c r="AQ111" s="447"/>
      <c r="AR111" s="473"/>
      <c r="AS111" s="473"/>
      <c r="AT111" s="473"/>
      <c r="AU111" s="447"/>
      <c r="AV111" s="480"/>
      <c r="AW111" s="479"/>
      <c r="AX111" s="479"/>
      <c r="AY111" s="480"/>
      <c r="AZ111" s="480"/>
      <c r="BA111" s="420">
        <f t="shared" si="128"/>
        <v>35177</v>
      </c>
      <c r="BB111" s="421">
        <f t="shared" si="129"/>
        <v>0.70354000000000005</v>
      </c>
      <c r="BC111" s="422"/>
      <c r="BD111" s="423">
        <v>8.06</v>
      </c>
      <c r="BE111" s="424">
        <v>47</v>
      </c>
      <c r="BF111" s="425">
        <v>262</v>
      </c>
      <c r="BG111" s="426">
        <v>6480</v>
      </c>
      <c r="BH111" s="420">
        <f t="shared" si="162"/>
        <v>4341.6000000000004</v>
      </c>
      <c r="BI111" s="422"/>
      <c r="BJ111" s="421"/>
      <c r="BK111" s="427">
        <v>40.200000000000003</v>
      </c>
      <c r="BL111" s="427">
        <v>31.9</v>
      </c>
      <c r="BM111" s="428">
        <v>3</v>
      </c>
      <c r="BN111" s="422">
        <v>3.9</v>
      </c>
      <c r="BO111" s="425">
        <v>199</v>
      </c>
      <c r="BP111" s="425">
        <v>32</v>
      </c>
      <c r="BQ111" s="423">
        <v>4.7699999999999996</v>
      </c>
      <c r="BR111" s="421">
        <f t="shared" si="73"/>
        <v>0.66249999999999998</v>
      </c>
      <c r="BS111" s="409">
        <f t="shared" si="130"/>
        <v>35177</v>
      </c>
      <c r="BT111" s="429">
        <f t="shared" si="163"/>
        <v>8.06</v>
      </c>
      <c r="BU111" s="430">
        <f t="shared" si="164"/>
        <v>47</v>
      </c>
      <c r="BV111" s="430">
        <f t="shared" si="165"/>
        <v>262</v>
      </c>
      <c r="BW111" s="430">
        <f t="shared" si="166"/>
        <v>6480</v>
      </c>
      <c r="BX111" s="430">
        <f t="shared" si="167"/>
        <v>4212</v>
      </c>
      <c r="BY111" s="430">
        <f t="shared" si="168"/>
        <v>40.200000000000003</v>
      </c>
      <c r="BZ111" s="430">
        <f t="shared" si="169"/>
        <v>31.9</v>
      </c>
      <c r="CA111" s="431">
        <f t="shared" si="170"/>
        <v>3.9</v>
      </c>
      <c r="CB111" s="430">
        <f t="shared" si="171"/>
        <v>199</v>
      </c>
      <c r="CC111" s="432">
        <v>17504</v>
      </c>
      <c r="CD111" s="411">
        <f t="shared" si="54"/>
        <v>17504</v>
      </c>
      <c r="CE111" s="421">
        <f t="shared" si="131"/>
        <v>0.70016</v>
      </c>
      <c r="CF111" s="433">
        <f t="shared" si="132"/>
        <v>9.186471663619745</v>
      </c>
      <c r="CG111" s="434">
        <v>7.7</v>
      </c>
      <c r="CH111" s="427">
        <v>15.4</v>
      </c>
      <c r="CI111" s="446">
        <f t="shared" si="133"/>
        <v>13.025594149908592</v>
      </c>
      <c r="CJ111" s="436">
        <v>24.5</v>
      </c>
      <c r="CK111" s="436">
        <v>3</v>
      </c>
      <c r="CL111" s="423">
        <v>7.41</v>
      </c>
      <c r="CM111" s="423"/>
      <c r="CN111" s="423"/>
      <c r="CO111" s="432"/>
      <c r="CP111" s="432"/>
      <c r="CQ111" s="437"/>
      <c r="CR111" s="437">
        <v>0.71</v>
      </c>
      <c r="CS111" s="424"/>
      <c r="CT111" s="528">
        <f t="shared" si="134"/>
        <v>4.7989031078610598</v>
      </c>
      <c r="CU111" s="434">
        <v>7.39</v>
      </c>
      <c r="CV111" s="438">
        <v>7.93</v>
      </c>
      <c r="CW111" s="439">
        <v>19.7</v>
      </c>
      <c r="CX111" s="440">
        <v>84</v>
      </c>
      <c r="CY111" s="441">
        <v>7790</v>
      </c>
      <c r="CZ111" s="442">
        <v>24.6</v>
      </c>
      <c r="DA111" s="442">
        <v>0.33</v>
      </c>
      <c r="DB111" s="442">
        <v>23.3</v>
      </c>
      <c r="DC111" s="442">
        <v>1.8</v>
      </c>
      <c r="DD111" s="443">
        <v>29</v>
      </c>
      <c r="DE111" s="440"/>
      <c r="DF111" s="444">
        <v>17673</v>
      </c>
      <c r="DG111" s="445">
        <f t="shared" si="135"/>
        <v>17673</v>
      </c>
      <c r="DH111" s="421">
        <f t="shared" si="136"/>
        <v>0.70691999999999999</v>
      </c>
      <c r="DI111" s="446">
        <f t="shared" si="137"/>
        <v>9.0986250212188082</v>
      </c>
      <c r="DJ111" s="434">
        <v>7.63</v>
      </c>
      <c r="DK111" s="427">
        <v>15.6</v>
      </c>
      <c r="DL111" s="446">
        <f t="shared" si="138"/>
        <v>12.901035477847564</v>
      </c>
      <c r="DM111" s="422">
        <v>24.6</v>
      </c>
      <c r="DN111" s="422">
        <v>5.5</v>
      </c>
      <c r="DO111" s="423">
        <v>7.44</v>
      </c>
      <c r="DP111" s="423"/>
      <c r="DQ111" s="423"/>
      <c r="DR111" s="432"/>
      <c r="DS111" s="432"/>
      <c r="DT111" s="437"/>
      <c r="DU111" s="437">
        <v>0.67</v>
      </c>
      <c r="DV111" s="424"/>
      <c r="DW111" s="446">
        <f t="shared" si="139"/>
        <v>4.7530130707859444</v>
      </c>
      <c r="DX111" s="434">
        <v>8.2799999999999994</v>
      </c>
      <c r="DY111" s="438">
        <v>7.96</v>
      </c>
      <c r="DZ111" s="439">
        <v>20.3</v>
      </c>
      <c r="EA111" s="440">
        <v>84</v>
      </c>
      <c r="EB111" s="441">
        <v>7790</v>
      </c>
      <c r="EC111" s="442">
        <v>24.1</v>
      </c>
      <c r="ED111" s="442">
        <v>0.33</v>
      </c>
      <c r="EE111" s="442">
        <v>23.9</v>
      </c>
      <c r="EF111" s="442">
        <v>1.7</v>
      </c>
      <c r="EG111" s="443">
        <v>29</v>
      </c>
      <c r="EH111" s="440"/>
      <c r="EI111" s="429">
        <f t="shared" si="140"/>
        <v>7.9450720641328134</v>
      </c>
      <c r="EJ111" s="429">
        <f t="shared" si="141"/>
        <v>20.00144128265628</v>
      </c>
      <c r="EK111" s="448">
        <f t="shared" si="142"/>
        <v>84</v>
      </c>
      <c r="EL111" s="448">
        <f t="shared" si="143"/>
        <v>7790</v>
      </c>
      <c r="EM111" s="429">
        <f t="shared" si="144"/>
        <v>24.348798931119767</v>
      </c>
      <c r="EN111" s="431">
        <f t="shared" si="145"/>
        <v>0.33</v>
      </c>
      <c r="EO111" s="431">
        <f t="shared" si="146"/>
        <v>23.601441282656278</v>
      </c>
      <c r="EP111" s="431">
        <f t="shared" si="147"/>
        <v>1.7497597862239533</v>
      </c>
      <c r="EQ111" s="431">
        <f t="shared" si="148"/>
        <v>29</v>
      </c>
      <c r="ER111" s="448"/>
      <c r="ES111" s="449">
        <f t="shared" si="149"/>
        <v>30.019615089405011</v>
      </c>
      <c r="ET111" s="450">
        <f t="shared" si="150"/>
        <v>0.70354000000000005</v>
      </c>
      <c r="EU111" s="451">
        <f t="shared" si="172"/>
        <v>0.20946304545454544</v>
      </c>
      <c r="EV111" s="450">
        <f t="shared" si="173"/>
        <v>0.38789452861952856</v>
      </c>
      <c r="EW111" s="513">
        <f t="shared" si="174"/>
        <v>0.39430848430050336</v>
      </c>
      <c r="EX111" s="514">
        <f t="shared" si="175"/>
        <v>15.851201068880236</v>
      </c>
      <c r="EY111" s="513">
        <f t="shared" si="176"/>
        <v>0.57443741951795146</v>
      </c>
      <c r="EZ111" s="514">
        <f t="shared" si="177"/>
        <v>26.99855871734372</v>
      </c>
      <c r="FA111" s="450">
        <f t="shared" si="178"/>
        <v>0.67938931297709926</v>
      </c>
      <c r="FB111" s="431">
        <f t="shared" si="179"/>
        <v>178</v>
      </c>
      <c r="FC111" s="452">
        <f t="shared" si="180"/>
        <v>0.5513436445579607</v>
      </c>
      <c r="FD111" s="431">
        <f t="shared" si="181"/>
        <v>2.1502402137760468</v>
      </c>
      <c r="FE111" s="452">
        <f t="shared" si="182"/>
        <v>0.85427135678391963</v>
      </c>
      <c r="FF111" s="430">
        <f t="shared" si="183"/>
        <v>170</v>
      </c>
      <c r="FG111" s="405">
        <v>38400</v>
      </c>
      <c r="FH111" s="443"/>
      <c r="FI111" s="453"/>
      <c r="FJ111" s="454"/>
      <c r="FK111" s="455">
        <f t="shared" si="151"/>
        <v>2.0467919379139778</v>
      </c>
      <c r="FL111" s="530"/>
      <c r="FM111" s="455"/>
      <c r="FN111" s="530">
        <v>5143</v>
      </c>
      <c r="FO111" s="532">
        <f t="shared" si="80"/>
        <v>0.3843796711509716</v>
      </c>
      <c r="FP111" s="449">
        <f t="shared" si="152"/>
        <v>146.20348523182761</v>
      </c>
      <c r="FQ111" s="457">
        <v>19.2</v>
      </c>
      <c r="FR111" s="458">
        <f t="shared" si="153"/>
        <v>0.54581118344372748</v>
      </c>
      <c r="FS111" s="459">
        <v>7.86</v>
      </c>
      <c r="FT111" s="529">
        <v>18.399999999999999</v>
      </c>
      <c r="FU111" s="440">
        <v>77.400000000000006</v>
      </c>
      <c r="FV111" s="530">
        <v>1</v>
      </c>
      <c r="FW111" s="538">
        <v>0.4</v>
      </c>
      <c r="FX111" s="530">
        <v>16</v>
      </c>
      <c r="FY111" s="452">
        <f t="shared" si="154"/>
        <v>0.96551724137931039</v>
      </c>
      <c r="FZ111" s="452">
        <f t="shared" si="184"/>
        <v>0.77142857142857135</v>
      </c>
      <c r="GA111" s="429">
        <f t="shared" si="185"/>
        <v>1.35</v>
      </c>
      <c r="GB111" s="513">
        <f t="shared" si="186"/>
        <v>9.35960591133006E-2</v>
      </c>
      <c r="GC111" s="514">
        <f t="shared" si="187"/>
        <v>1.6000000000000014</v>
      </c>
      <c r="GD111" s="513">
        <f t="shared" si="188"/>
        <v>7.8571428571428514E-2</v>
      </c>
      <c r="GE111" s="527">
        <f t="shared" si="189"/>
        <v>6.5999999999999943</v>
      </c>
      <c r="GF111" s="461">
        <f t="shared" si="190"/>
        <v>5.5945646302982057</v>
      </c>
      <c r="GG111" s="405">
        <v>80</v>
      </c>
      <c r="GH111" s="450">
        <f t="shared" si="155"/>
        <v>1</v>
      </c>
      <c r="GI111" s="405">
        <v>520</v>
      </c>
      <c r="GJ111" s="462">
        <f t="shared" si="156"/>
        <v>6.5</v>
      </c>
      <c r="GK111" s="463">
        <f t="shared" si="191"/>
        <v>109.16223668874548</v>
      </c>
      <c r="GL111" s="464">
        <v>8.2200000000000006</v>
      </c>
      <c r="GM111" s="529">
        <v>14.5</v>
      </c>
      <c r="GN111" s="405">
        <v>63</v>
      </c>
      <c r="GO111" s="513">
        <f t="shared" si="192"/>
        <v>0.21195652173913038</v>
      </c>
      <c r="GP111" s="450">
        <f t="shared" si="193"/>
        <v>0.18604651162790709</v>
      </c>
      <c r="GQ111" s="529">
        <v>2</v>
      </c>
      <c r="GR111" s="455">
        <f t="shared" si="157"/>
        <v>2.9337351110100349</v>
      </c>
      <c r="GS111" s="531">
        <f t="shared" si="194"/>
        <v>15.2</v>
      </c>
      <c r="GT111" s="531">
        <f t="shared" si="195"/>
        <v>65</v>
      </c>
      <c r="GU111" s="513"/>
      <c r="GV111" s="513"/>
      <c r="GW111" s="513">
        <f t="shared" si="196"/>
        <v>0.17391304347826086</v>
      </c>
      <c r="GX111" s="513">
        <f t="shared" si="197"/>
        <v>0.16020671834625333</v>
      </c>
      <c r="GY111" s="462">
        <f t="shared" si="198"/>
        <v>7.5807108811628776</v>
      </c>
      <c r="GZ111" s="405">
        <v>34100</v>
      </c>
      <c r="HA111" s="438">
        <v>8.24</v>
      </c>
      <c r="HB111" s="451"/>
      <c r="HC111" s="439">
        <v>15.2</v>
      </c>
      <c r="HD111" s="443">
        <v>65</v>
      </c>
      <c r="HE111" s="463"/>
      <c r="HF111" s="463"/>
      <c r="HG111" s="443"/>
      <c r="HH111" s="408">
        <v>1</v>
      </c>
      <c r="HI111" s="465">
        <v>8060</v>
      </c>
      <c r="HJ111" s="406">
        <f t="shared" si="199"/>
        <v>5400.2000000000007</v>
      </c>
      <c r="HK111" s="406"/>
      <c r="HL111" s="442"/>
      <c r="HM111" s="540">
        <v>24.1</v>
      </c>
      <c r="HN111" s="466"/>
      <c r="HO111" s="407">
        <v>0.14000000000000001</v>
      </c>
      <c r="HP111" s="467"/>
      <c r="HQ111" s="518">
        <v>25.2</v>
      </c>
      <c r="HR111" s="519">
        <v>0.38</v>
      </c>
      <c r="HS111" s="520"/>
      <c r="HT111" s="521">
        <v>2</v>
      </c>
      <c r="HU111" s="522">
        <f t="shared" si="158"/>
        <v>49.464138499587797</v>
      </c>
      <c r="HV111" s="513">
        <f t="shared" si="200"/>
        <v>0.67659574468085104</v>
      </c>
      <c r="HW111" s="513">
        <f t="shared" si="201"/>
        <v>0.75190839694656486</v>
      </c>
      <c r="HX111" s="513">
        <f t="shared" si="202"/>
        <v>0.40049751243781095</v>
      </c>
      <c r="HY111" s="471"/>
    </row>
    <row r="112" spans="1:233" ht="63" x14ac:dyDescent="0.15">
      <c r="A112" s="400">
        <v>43594</v>
      </c>
      <c r="B112" s="515">
        <v>25268</v>
      </c>
      <c r="C112" s="402">
        <f t="shared" si="127"/>
        <v>0.50536000000000003</v>
      </c>
      <c r="D112" s="403">
        <v>7.84</v>
      </c>
      <c r="E112" s="404">
        <v>41</v>
      </c>
      <c r="F112" s="405">
        <v>196</v>
      </c>
      <c r="G112" s="406">
        <f t="shared" si="159"/>
        <v>4952.5280000000002</v>
      </c>
      <c r="H112" s="402">
        <f t="shared" si="160"/>
        <v>0.19810112000000002</v>
      </c>
      <c r="I112" s="405">
        <v>7365</v>
      </c>
      <c r="J112" s="406">
        <f t="shared" si="161"/>
        <v>4934.55</v>
      </c>
      <c r="K112" s="407">
        <v>41.8</v>
      </c>
      <c r="L112" s="407">
        <v>25</v>
      </c>
      <c r="M112" s="407">
        <v>2.2999999999999998</v>
      </c>
      <c r="N112" s="408">
        <v>151</v>
      </c>
      <c r="O112" s="408">
        <v>32</v>
      </c>
      <c r="P112" s="409"/>
      <c r="Q112" s="409"/>
      <c r="R112" s="409"/>
      <c r="S112" s="409"/>
      <c r="T112" s="410"/>
      <c r="U112" s="411"/>
      <c r="V112" s="409"/>
      <c r="W112" s="409"/>
      <c r="X112" s="516"/>
      <c r="Y112" s="473"/>
      <c r="Z112" s="474"/>
      <c r="AA112" s="475"/>
      <c r="AB112" s="476"/>
      <c r="AC112" s="476"/>
      <c r="AD112" s="474">
        <v>3.64</v>
      </c>
      <c r="AE112" s="477">
        <f t="shared" si="71"/>
        <v>0.50555555555555554</v>
      </c>
      <c r="AF112" s="478"/>
      <c r="AG112" s="477"/>
      <c r="AH112" s="478"/>
      <c r="AI112" s="478"/>
      <c r="AJ112" s="473"/>
      <c r="AK112" s="477"/>
      <c r="AL112" s="447"/>
      <c r="AM112" s="479"/>
      <c r="AN112" s="473"/>
      <c r="AO112" s="473"/>
      <c r="AP112" s="479"/>
      <c r="AQ112" s="447"/>
      <c r="AR112" s="473"/>
      <c r="AS112" s="473"/>
      <c r="AT112" s="473"/>
      <c r="AU112" s="447"/>
      <c r="AV112" s="480"/>
      <c r="AW112" s="479"/>
      <c r="AX112" s="479"/>
      <c r="AY112" s="480"/>
      <c r="AZ112" s="480"/>
      <c r="BA112" s="420">
        <f t="shared" si="128"/>
        <v>24190</v>
      </c>
      <c r="BB112" s="421">
        <f t="shared" si="129"/>
        <v>0.48380000000000001</v>
      </c>
      <c r="BC112" s="422"/>
      <c r="BD112" s="423">
        <v>8.09</v>
      </c>
      <c r="BE112" s="424">
        <v>55</v>
      </c>
      <c r="BF112" s="425">
        <v>339</v>
      </c>
      <c r="BG112" s="426">
        <v>7340</v>
      </c>
      <c r="BH112" s="420">
        <f t="shared" si="162"/>
        <v>4917.8</v>
      </c>
      <c r="BI112" s="422"/>
      <c r="BJ112" s="421"/>
      <c r="BK112" s="427">
        <v>33.5</v>
      </c>
      <c r="BL112" s="427">
        <v>25.8</v>
      </c>
      <c r="BM112" s="428">
        <v>4.8</v>
      </c>
      <c r="BN112" s="422">
        <v>3.4</v>
      </c>
      <c r="BO112" s="425">
        <v>177</v>
      </c>
      <c r="BP112" s="425">
        <v>32</v>
      </c>
      <c r="BQ112" s="423">
        <v>4.1100000000000003</v>
      </c>
      <c r="BR112" s="421">
        <f t="shared" si="73"/>
        <v>0.57083333333333341</v>
      </c>
      <c r="BS112" s="409">
        <f t="shared" si="130"/>
        <v>24190</v>
      </c>
      <c r="BT112" s="429">
        <f t="shared" si="163"/>
        <v>8.09</v>
      </c>
      <c r="BU112" s="430">
        <f t="shared" si="164"/>
        <v>55</v>
      </c>
      <c r="BV112" s="430">
        <f t="shared" si="165"/>
        <v>339</v>
      </c>
      <c r="BW112" s="430">
        <f t="shared" si="166"/>
        <v>7340</v>
      </c>
      <c r="BX112" s="430">
        <f t="shared" si="167"/>
        <v>4771</v>
      </c>
      <c r="BY112" s="430">
        <f t="shared" si="168"/>
        <v>33.5</v>
      </c>
      <c r="BZ112" s="430">
        <f t="shared" si="169"/>
        <v>25.8</v>
      </c>
      <c r="CA112" s="431">
        <f t="shared" si="170"/>
        <v>3.4</v>
      </c>
      <c r="CB112" s="430">
        <f t="shared" si="171"/>
        <v>177</v>
      </c>
      <c r="CC112" s="432">
        <v>12230</v>
      </c>
      <c r="CD112" s="411">
        <f t="shared" si="54"/>
        <v>12230</v>
      </c>
      <c r="CE112" s="421">
        <f t="shared" si="131"/>
        <v>0.48920000000000002</v>
      </c>
      <c r="CF112" s="433">
        <f t="shared" si="132"/>
        <v>13.147996729354048</v>
      </c>
      <c r="CG112" s="434">
        <v>7.74</v>
      </c>
      <c r="CH112" s="427">
        <v>15.9</v>
      </c>
      <c r="CI112" s="446">
        <f t="shared" si="133"/>
        <v>18.64268192968111</v>
      </c>
      <c r="CJ112" s="436">
        <v>24.6</v>
      </c>
      <c r="CK112" s="436">
        <v>3</v>
      </c>
      <c r="CL112" s="423">
        <v>7.48</v>
      </c>
      <c r="CM112" s="423"/>
      <c r="CN112" s="423"/>
      <c r="CO112" s="432"/>
      <c r="CP112" s="432"/>
      <c r="CQ112" s="437"/>
      <c r="CR112" s="437">
        <v>0.63</v>
      </c>
      <c r="CS112" s="424"/>
      <c r="CT112" s="528">
        <f t="shared" si="134"/>
        <v>6.8683565004088312</v>
      </c>
      <c r="CU112" s="434">
        <v>7.42</v>
      </c>
      <c r="CV112" s="438">
        <v>8.0299999999999994</v>
      </c>
      <c r="CW112" s="439">
        <v>19</v>
      </c>
      <c r="CX112" s="440">
        <v>79</v>
      </c>
      <c r="CY112" s="441">
        <v>7680</v>
      </c>
      <c r="CZ112" s="442">
        <v>24.3</v>
      </c>
      <c r="DA112" s="442">
        <v>0.28999999999999998</v>
      </c>
      <c r="DB112" s="442">
        <v>23.5</v>
      </c>
      <c r="DC112" s="442">
        <v>2</v>
      </c>
      <c r="DD112" s="443">
        <v>28</v>
      </c>
      <c r="DE112" s="440"/>
      <c r="DF112" s="444">
        <v>11960</v>
      </c>
      <c r="DG112" s="445">
        <f t="shared" si="135"/>
        <v>11960</v>
      </c>
      <c r="DH112" s="421">
        <f t="shared" si="136"/>
        <v>0.47839999999999999</v>
      </c>
      <c r="DI112" s="446">
        <f t="shared" si="137"/>
        <v>13.444816053511705</v>
      </c>
      <c r="DJ112" s="434">
        <v>7.74</v>
      </c>
      <c r="DK112" s="427">
        <v>16.5</v>
      </c>
      <c r="DL112" s="446">
        <f t="shared" si="138"/>
        <v>19.063545150501675</v>
      </c>
      <c r="DM112" s="422">
        <v>24.5</v>
      </c>
      <c r="DN112" s="422">
        <v>5.4</v>
      </c>
      <c r="DO112" s="423">
        <v>7.57</v>
      </c>
      <c r="DP112" s="423"/>
      <c r="DQ112" s="423"/>
      <c r="DR112" s="432"/>
      <c r="DS112" s="432"/>
      <c r="DT112" s="437"/>
      <c r="DU112" s="437">
        <v>0.63</v>
      </c>
      <c r="DV112" s="424"/>
      <c r="DW112" s="446">
        <f t="shared" si="139"/>
        <v>7.0234113712374588</v>
      </c>
      <c r="DX112" s="434">
        <v>8.18</v>
      </c>
      <c r="DY112" s="438">
        <v>8.01</v>
      </c>
      <c r="DZ112" s="439">
        <v>20</v>
      </c>
      <c r="EA112" s="440">
        <v>80</v>
      </c>
      <c r="EB112" s="441">
        <v>7630</v>
      </c>
      <c r="EC112" s="442">
        <v>24</v>
      </c>
      <c r="ED112" s="442">
        <v>0.28999999999999998</v>
      </c>
      <c r="EE112" s="442">
        <v>23.7</v>
      </c>
      <c r="EF112" s="442">
        <v>2</v>
      </c>
      <c r="EG112" s="443">
        <v>29</v>
      </c>
      <c r="EH112" s="440"/>
      <c r="EI112" s="429">
        <f t="shared" si="140"/>
        <v>8.0201116163704018</v>
      </c>
      <c r="EJ112" s="429">
        <f t="shared" si="141"/>
        <v>19.494419181479952</v>
      </c>
      <c r="EK112" s="448">
        <f t="shared" si="142"/>
        <v>79.494419181479955</v>
      </c>
      <c r="EL112" s="448">
        <f t="shared" si="143"/>
        <v>7655.2790409260024</v>
      </c>
      <c r="EM112" s="429">
        <f t="shared" si="144"/>
        <v>24.151674245556016</v>
      </c>
      <c r="EN112" s="431">
        <f t="shared" si="145"/>
        <v>0.28999999999999998</v>
      </c>
      <c r="EO112" s="431">
        <f t="shared" si="146"/>
        <v>23.59888383629599</v>
      </c>
      <c r="EP112" s="431">
        <f t="shared" si="147"/>
        <v>2</v>
      </c>
      <c r="EQ112" s="431">
        <f t="shared" si="148"/>
        <v>28.494419181479952</v>
      </c>
      <c r="ER112" s="448"/>
      <c r="ES112" s="449">
        <f t="shared" si="149"/>
        <v>43.654402645721376</v>
      </c>
      <c r="ET112" s="450">
        <f t="shared" si="150"/>
        <v>0.48380000000000001</v>
      </c>
      <c r="EU112" s="451">
        <f t="shared" si="172"/>
        <v>0.18637295454545455</v>
      </c>
      <c r="EV112" s="450">
        <f t="shared" si="173"/>
        <v>0.34513510101010098</v>
      </c>
      <c r="EW112" s="513">
        <f t="shared" si="174"/>
        <v>0.2790545001326562</v>
      </c>
      <c r="EX112" s="514">
        <f t="shared" si="175"/>
        <v>9.3483257544439837</v>
      </c>
      <c r="EY112" s="513">
        <f t="shared" si="176"/>
        <v>0.64555601488218262</v>
      </c>
      <c r="EZ112" s="514">
        <f t="shared" si="177"/>
        <v>35.505580818520045</v>
      </c>
      <c r="FA112" s="450">
        <f t="shared" si="178"/>
        <v>0.76550318825522135</v>
      </c>
      <c r="FB112" s="431">
        <f t="shared" si="179"/>
        <v>259.50558081852006</v>
      </c>
      <c r="FC112" s="452">
        <f t="shared" si="180"/>
        <v>0.41176470588235292</v>
      </c>
      <c r="FD112" s="431">
        <f t="shared" si="181"/>
        <v>1.4</v>
      </c>
      <c r="FE112" s="452">
        <f t="shared" si="182"/>
        <v>0.83901458089559355</v>
      </c>
      <c r="FF112" s="430">
        <f t="shared" si="183"/>
        <v>148.50558081852006</v>
      </c>
      <c r="FG112" s="405">
        <v>38400</v>
      </c>
      <c r="FH112" s="443"/>
      <c r="FI112" s="453"/>
      <c r="FJ112" s="454"/>
      <c r="FK112" s="455">
        <f t="shared" si="151"/>
        <v>2.9764365440264573</v>
      </c>
      <c r="FL112" s="530"/>
      <c r="FM112" s="455"/>
      <c r="FN112" s="530">
        <v>5421</v>
      </c>
      <c r="FO112" s="532">
        <f t="shared" si="80"/>
        <v>0.40515695067264573</v>
      </c>
      <c r="FP112" s="449">
        <f t="shared" si="152"/>
        <v>224.10086812732536</v>
      </c>
      <c r="FQ112" s="457">
        <v>20.399999999999999</v>
      </c>
      <c r="FR112" s="458">
        <f t="shared" si="153"/>
        <v>0.84332368747416275</v>
      </c>
      <c r="FS112" s="459">
        <v>7.91</v>
      </c>
      <c r="FT112" s="529">
        <v>16.399999999999999</v>
      </c>
      <c r="FU112" s="440">
        <v>71</v>
      </c>
      <c r="FV112" s="530">
        <v>1</v>
      </c>
      <c r="FW112" s="538">
        <v>0.46</v>
      </c>
      <c r="FX112" s="530">
        <v>16</v>
      </c>
      <c r="FY112" s="452">
        <f t="shared" si="154"/>
        <v>0.96491228070175439</v>
      </c>
      <c r="FZ112" s="452">
        <f t="shared" si="184"/>
        <v>0.77</v>
      </c>
      <c r="GA112" s="429">
        <f t="shared" si="185"/>
        <v>1.54</v>
      </c>
      <c r="GB112" s="513">
        <f t="shared" si="186"/>
        <v>0.18000000000000005</v>
      </c>
      <c r="GC112" s="514">
        <f>DP112+DZ112-FT112</f>
        <v>3.6000000000000014</v>
      </c>
      <c r="GD112" s="513">
        <f t="shared" si="188"/>
        <v>0.11250000000000004</v>
      </c>
      <c r="GE112" s="527">
        <f t="shared" si="189"/>
        <v>8.5</v>
      </c>
      <c r="GF112" s="461">
        <f t="shared" si="190"/>
        <v>8.1355932203389827</v>
      </c>
      <c r="GG112" s="405">
        <v>80</v>
      </c>
      <c r="GH112" s="450">
        <f t="shared" si="155"/>
        <v>1</v>
      </c>
      <c r="GI112" s="405">
        <v>520</v>
      </c>
      <c r="GJ112" s="462">
        <f t="shared" si="156"/>
        <v>6.5</v>
      </c>
      <c r="GK112" s="463">
        <f t="shared" si="191"/>
        <v>158.74328234807771</v>
      </c>
      <c r="GL112" s="464">
        <v>8.19</v>
      </c>
      <c r="GM112" s="529">
        <v>14</v>
      </c>
      <c r="GN112" s="405">
        <v>56</v>
      </c>
      <c r="GO112" s="513">
        <f t="shared" si="192"/>
        <v>0.14634146341463405</v>
      </c>
      <c r="GP112" s="450">
        <f t="shared" si="193"/>
        <v>0.21126760563380287</v>
      </c>
      <c r="GQ112" s="529">
        <v>2</v>
      </c>
      <c r="GR112" s="455">
        <f t="shared" si="157"/>
        <v>4.2662257131045891</v>
      </c>
      <c r="GS112" s="531">
        <f t="shared" si="194"/>
        <v>14.4</v>
      </c>
      <c r="GT112" s="531">
        <f t="shared" si="195"/>
        <v>57</v>
      </c>
      <c r="GU112" s="513"/>
      <c r="GV112" s="513"/>
      <c r="GW112" s="513">
        <f t="shared" si="196"/>
        <v>0.12195121951219501</v>
      </c>
      <c r="GX112" s="513">
        <f t="shared" si="197"/>
        <v>0.19718309859154926</v>
      </c>
      <c r="GY112" s="462">
        <f t="shared" si="198"/>
        <v>10.582885489871847</v>
      </c>
      <c r="GZ112" s="405">
        <v>22838</v>
      </c>
      <c r="HA112" s="438">
        <v>8.2799999999999994</v>
      </c>
      <c r="HB112" s="451"/>
      <c r="HC112" s="439">
        <v>14.4</v>
      </c>
      <c r="HD112" s="443">
        <v>57</v>
      </c>
      <c r="HE112" s="463"/>
      <c r="HF112" s="463"/>
      <c r="HG112" s="443"/>
      <c r="HH112" s="408">
        <v>1</v>
      </c>
      <c r="HI112" s="465">
        <v>7690</v>
      </c>
      <c r="HJ112" s="406">
        <f t="shared" si="199"/>
        <v>5152.3</v>
      </c>
      <c r="HK112" s="406"/>
      <c r="HL112" s="442"/>
      <c r="HM112" s="540">
        <v>23.6</v>
      </c>
      <c r="HN112" s="466"/>
      <c r="HO112" s="407">
        <v>0.12</v>
      </c>
      <c r="HP112" s="467"/>
      <c r="HQ112" s="518">
        <v>25</v>
      </c>
      <c r="HR112" s="519">
        <v>0.4</v>
      </c>
      <c r="HS112" s="520"/>
      <c r="HT112" s="521">
        <v>2</v>
      </c>
      <c r="HU112" s="522">
        <f t="shared" si="158"/>
        <v>71.930549813972718</v>
      </c>
      <c r="HV112" s="513">
        <f t="shared" si="200"/>
        <v>0.73818181818181816</v>
      </c>
      <c r="HW112" s="513">
        <f t="shared" si="201"/>
        <v>0.83185840707964598</v>
      </c>
      <c r="HX112" s="513">
        <f t="shared" si="202"/>
        <v>0.29552238805970144</v>
      </c>
      <c r="HY112" s="471" t="s">
        <v>180</v>
      </c>
    </row>
    <row r="113" spans="1:233" ht="52.5" x14ac:dyDescent="0.15">
      <c r="A113" s="400">
        <v>43595</v>
      </c>
      <c r="B113" s="515">
        <v>36430</v>
      </c>
      <c r="C113" s="402">
        <f t="shared" si="127"/>
        <v>0.72860000000000003</v>
      </c>
      <c r="D113" s="403">
        <v>8.07</v>
      </c>
      <c r="E113" s="404">
        <v>39.6</v>
      </c>
      <c r="F113" s="405">
        <v>179</v>
      </c>
      <c r="G113" s="406">
        <f t="shared" si="159"/>
        <v>6520.97</v>
      </c>
      <c r="H113" s="402">
        <f t="shared" si="160"/>
        <v>0.26083880000000004</v>
      </c>
      <c r="I113" s="405">
        <v>10700</v>
      </c>
      <c r="J113" s="406">
        <f t="shared" si="161"/>
        <v>7169</v>
      </c>
      <c r="K113" s="407">
        <v>31.6</v>
      </c>
      <c r="L113" s="407">
        <v>21.5</v>
      </c>
      <c r="M113" s="407">
        <v>1.3</v>
      </c>
      <c r="N113" s="408">
        <v>33</v>
      </c>
      <c r="O113" s="408">
        <v>32</v>
      </c>
      <c r="P113" s="409"/>
      <c r="Q113" s="409"/>
      <c r="R113" s="409"/>
      <c r="S113" s="409"/>
      <c r="T113" s="410"/>
      <c r="U113" s="411"/>
      <c r="V113" s="409"/>
      <c r="W113" s="409"/>
      <c r="X113" s="516"/>
      <c r="Y113" s="473"/>
      <c r="Z113" s="474"/>
      <c r="AA113" s="475"/>
      <c r="AB113" s="476"/>
      <c r="AC113" s="476"/>
      <c r="AD113" s="474">
        <v>2.85</v>
      </c>
      <c r="AE113" s="477">
        <f t="shared" si="71"/>
        <v>0.39583333333333331</v>
      </c>
      <c r="AF113" s="478"/>
      <c r="AG113" s="477"/>
      <c r="AH113" s="478"/>
      <c r="AI113" s="478"/>
      <c r="AJ113" s="473"/>
      <c r="AK113" s="477"/>
      <c r="AL113" s="447"/>
      <c r="AM113" s="479"/>
      <c r="AN113" s="473"/>
      <c r="AO113" s="473"/>
      <c r="AP113" s="479"/>
      <c r="AQ113" s="447"/>
      <c r="AR113" s="473"/>
      <c r="AS113" s="473"/>
      <c r="AT113" s="473"/>
      <c r="AU113" s="447"/>
      <c r="AV113" s="480"/>
      <c r="AW113" s="479"/>
      <c r="AX113" s="479"/>
      <c r="AY113" s="480"/>
      <c r="AZ113" s="480"/>
      <c r="BA113" s="420">
        <f t="shared" si="128"/>
        <v>33891</v>
      </c>
      <c r="BB113" s="421">
        <f t="shared" si="129"/>
        <v>0.67781999999999998</v>
      </c>
      <c r="BC113" s="422"/>
      <c r="BD113" s="423">
        <v>8.0500000000000007</v>
      </c>
      <c r="BE113" s="424">
        <v>57</v>
      </c>
      <c r="BF113" s="425">
        <v>414</v>
      </c>
      <c r="BG113" s="426">
        <v>8990</v>
      </c>
      <c r="BH113" s="420">
        <f t="shared" si="162"/>
        <v>6023.3</v>
      </c>
      <c r="BI113" s="422"/>
      <c r="BJ113" s="421"/>
      <c r="BK113" s="427">
        <v>38.700000000000003</v>
      </c>
      <c r="BL113" s="427">
        <v>27.4</v>
      </c>
      <c r="BM113" s="428">
        <v>3.2</v>
      </c>
      <c r="BN113" s="422">
        <v>5.5</v>
      </c>
      <c r="BO113" s="425">
        <v>276</v>
      </c>
      <c r="BP113" s="425">
        <v>32</v>
      </c>
      <c r="BQ113" s="423">
        <v>4.83</v>
      </c>
      <c r="BR113" s="421">
        <f t="shared" si="73"/>
        <v>0.67083333333333328</v>
      </c>
      <c r="BS113" s="409">
        <f t="shared" si="130"/>
        <v>33891</v>
      </c>
      <c r="BT113" s="429">
        <f t="shared" si="163"/>
        <v>8.0500000000000007</v>
      </c>
      <c r="BU113" s="430">
        <f t="shared" si="164"/>
        <v>57</v>
      </c>
      <c r="BV113" s="430">
        <f t="shared" si="165"/>
        <v>414</v>
      </c>
      <c r="BW113" s="430">
        <f t="shared" si="166"/>
        <v>8990</v>
      </c>
      <c r="BX113" s="430">
        <f t="shared" si="167"/>
        <v>5843.5</v>
      </c>
      <c r="BY113" s="430">
        <f t="shared" si="168"/>
        <v>38.700000000000003</v>
      </c>
      <c r="BZ113" s="430">
        <f t="shared" si="169"/>
        <v>27.4</v>
      </c>
      <c r="CA113" s="431">
        <f t="shared" si="170"/>
        <v>5.5</v>
      </c>
      <c r="CB113" s="430">
        <f t="shared" si="171"/>
        <v>276</v>
      </c>
      <c r="CC113" s="432">
        <v>16783</v>
      </c>
      <c r="CD113" s="411">
        <f t="shared" si="54"/>
        <v>16783</v>
      </c>
      <c r="CE113" s="421">
        <f t="shared" si="131"/>
        <v>0.67132000000000003</v>
      </c>
      <c r="CF113" s="433">
        <f t="shared" si="132"/>
        <v>9.5811237561818494</v>
      </c>
      <c r="CG113" s="434">
        <v>7.81</v>
      </c>
      <c r="CH113" s="427">
        <v>8.1</v>
      </c>
      <c r="CI113" s="446">
        <f t="shared" si="133"/>
        <v>13.58517547518322</v>
      </c>
      <c r="CJ113" s="436">
        <v>25</v>
      </c>
      <c r="CK113" s="436">
        <v>2.9</v>
      </c>
      <c r="CL113" s="423">
        <v>7.66</v>
      </c>
      <c r="CM113" s="423"/>
      <c r="CN113" s="423"/>
      <c r="CO113" s="432"/>
      <c r="CP113" s="432"/>
      <c r="CQ113" s="437"/>
      <c r="CR113" s="437">
        <v>0.57999999999999996</v>
      </c>
      <c r="CS113" s="424"/>
      <c r="CT113" s="528">
        <f t="shared" si="134"/>
        <v>5.0050646487517128</v>
      </c>
      <c r="CU113" s="434">
        <v>7.23</v>
      </c>
      <c r="CV113" s="438">
        <v>8.1199999999999992</v>
      </c>
      <c r="CW113" s="439">
        <v>19.3</v>
      </c>
      <c r="CX113" s="440">
        <v>76</v>
      </c>
      <c r="CY113" s="441">
        <v>7750</v>
      </c>
      <c r="CZ113" s="442">
        <v>24.1</v>
      </c>
      <c r="DA113" s="442">
        <v>0.3</v>
      </c>
      <c r="DB113" s="442">
        <v>22.7</v>
      </c>
      <c r="DC113" s="442">
        <v>1.9</v>
      </c>
      <c r="DD113" s="443">
        <v>23</v>
      </c>
      <c r="DE113" s="440"/>
      <c r="DF113" s="444">
        <v>17108</v>
      </c>
      <c r="DG113" s="445">
        <f t="shared" si="135"/>
        <v>17108</v>
      </c>
      <c r="DH113" s="421">
        <f t="shared" si="136"/>
        <v>0.68432000000000004</v>
      </c>
      <c r="DI113" s="446">
        <f t="shared" si="137"/>
        <v>9.399111526771101</v>
      </c>
      <c r="DJ113" s="434">
        <v>7.76</v>
      </c>
      <c r="DK113" s="427">
        <v>9.5</v>
      </c>
      <c r="DL113" s="446">
        <f t="shared" si="138"/>
        <v>13.327098433481414</v>
      </c>
      <c r="DM113" s="422">
        <v>24.9</v>
      </c>
      <c r="DN113" s="422">
        <v>5.3</v>
      </c>
      <c r="DO113" s="423">
        <v>7.64</v>
      </c>
      <c r="DP113" s="423"/>
      <c r="DQ113" s="423"/>
      <c r="DR113" s="432"/>
      <c r="DS113" s="432"/>
      <c r="DT113" s="437"/>
      <c r="DU113" s="437">
        <v>0.64</v>
      </c>
      <c r="DV113" s="424"/>
      <c r="DW113" s="446">
        <f t="shared" si="139"/>
        <v>4.9099836333878883</v>
      </c>
      <c r="DX113" s="434">
        <v>8.08</v>
      </c>
      <c r="DY113" s="438">
        <v>8.1199999999999992</v>
      </c>
      <c r="DZ113" s="439">
        <v>19.3</v>
      </c>
      <c r="EA113" s="440">
        <v>78</v>
      </c>
      <c r="EB113" s="441">
        <v>7770</v>
      </c>
      <c r="EC113" s="442">
        <v>24</v>
      </c>
      <c r="ED113" s="442">
        <v>0.3</v>
      </c>
      <c r="EE113" s="442">
        <v>22.5</v>
      </c>
      <c r="EF113" s="442">
        <v>1.9</v>
      </c>
      <c r="EG113" s="443">
        <v>23</v>
      </c>
      <c r="EH113" s="440"/>
      <c r="EI113" s="429">
        <f t="shared" si="140"/>
        <v>8.1199999999999992</v>
      </c>
      <c r="EJ113" s="429">
        <f t="shared" si="141"/>
        <v>19.3</v>
      </c>
      <c r="EK113" s="448">
        <f t="shared" si="142"/>
        <v>77.009589566551597</v>
      </c>
      <c r="EL113" s="448">
        <f t="shared" si="143"/>
        <v>7760.0958956655159</v>
      </c>
      <c r="EM113" s="429">
        <f t="shared" si="144"/>
        <v>24.04952052167242</v>
      </c>
      <c r="EN113" s="431">
        <f t="shared" si="145"/>
        <v>0.3</v>
      </c>
      <c r="EO113" s="431">
        <f t="shared" si="146"/>
        <v>22.59904104334484</v>
      </c>
      <c r="EP113" s="431">
        <f t="shared" si="147"/>
        <v>1.9</v>
      </c>
      <c r="EQ113" s="431">
        <f t="shared" si="148"/>
        <v>23</v>
      </c>
      <c r="ER113" s="448"/>
      <c r="ES113" s="449">
        <f t="shared" si="149"/>
        <v>31.158714703018497</v>
      </c>
      <c r="ET113" s="450">
        <f t="shared" si="150"/>
        <v>0.67781999999999998</v>
      </c>
      <c r="EU113" s="451">
        <f t="shared" si="172"/>
        <v>0.31888350000000004</v>
      </c>
      <c r="EV113" s="450">
        <f t="shared" si="173"/>
        <v>0.59052500000000008</v>
      </c>
      <c r="EW113" s="513">
        <f t="shared" si="174"/>
        <v>0.37856536119709516</v>
      </c>
      <c r="EX113" s="514">
        <f t="shared" si="175"/>
        <v>14.650479478327583</v>
      </c>
      <c r="EY113" s="513">
        <f t="shared" si="176"/>
        <v>0.66140350877192988</v>
      </c>
      <c r="EZ113" s="514">
        <f t="shared" si="177"/>
        <v>37.700000000000003</v>
      </c>
      <c r="FA113" s="450">
        <f t="shared" si="178"/>
        <v>0.81398649863151784</v>
      </c>
      <c r="FB113" s="431">
        <f t="shared" si="179"/>
        <v>336.9904104334484</v>
      </c>
      <c r="FC113" s="452">
        <f t="shared" si="180"/>
        <v>0.65454545454545454</v>
      </c>
      <c r="FD113" s="431">
        <f t="shared" si="181"/>
        <v>3.6</v>
      </c>
      <c r="FE113" s="452">
        <f t="shared" si="182"/>
        <v>0.91666666666666663</v>
      </c>
      <c r="FF113" s="430">
        <f t="shared" si="183"/>
        <v>253</v>
      </c>
      <c r="FG113" s="405">
        <v>38400</v>
      </c>
      <c r="FH113" s="443"/>
      <c r="FI113" s="453"/>
      <c r="FJ113" s="454"/>
      <c r="FK113" s="455">
        <f t="shared" si="151"/>
        <v>2.1244578206603522</v>
      </c>
      <c r="FL113" s="530"/>
      <c r="FM113" s="455"/>
      <c r="FN113" s="530">
        <v>5182</v>
      </c>
      <c r="FO113" s="532">
        <f t="shared" si="80"/>
        <v>0.38729446935724965</v>
      </c>
      <c r="FP113" s="449">
        <f t="shared" si="152"/>
        <v>152.9019503703048</v>
      </c>
      <c r="FQ113" s="457">
        <v>19.2</v>
      </c>
      <c r="FR113" s="458">
        <f t="shared" si="153"/>
        <v>0.56652208550942729</v>
      </c>
      <c r="FS113" s="459">
        <v>8.02</v>
      </c>
      <c r="FT113" s="529">
        <v>17.7</v>
      </c>
      <c r="FU113" s="440">
        <v>76</v>
      </c>
      <c r="FV113" s="530">
        <v>2</v>
      </c>
      <c r="FW113" s="538">
        <v>0.38</v>
      </c>
      <c r="FX113" s="530">
        <v>16</v>
      </c>
      <c r="FY113" s="452">
        <f t="shared" si="154"/>
        <v>0.91304347826086962</v>
      </c>
      <c r="FZ113" s="452">
        <f t="shared" si="184"/>
        <v>0.8</v>
      </c>
      <c r="GA113" s="429">
        <f t="shared" si="185"/>
        <v>1.52</v>
      </c>
      <c r="GB113" s="513">
        <f t="shared" si="186"/>
        <v>8.290155440414515E-2</v>
      </c>
      <c r="GC113" s="514">
        <f t="shared" ref="GC113:GC118" si="203">(CW113+DZ113)/2-FT113</f>
        <v>1.6000000000000014</v>
      </c>
      <c r="GD113" s="513">
        <f t="shared" si="188"/>
        <v>2.5641025641025661E-2</v>
      </c>
      <c r="GE113" s="527">
        <f t="shared" si="189"/>
        <v>1</v>
      </c>
      <c r="GF113" s="461">
        <f t="shared" si="190"/>
        <v>5.8068513764716299</v>
      </c>
      <c r="GG113" s="405">
        <v>80</v>
      </c>
      <c r="GH113" s="450">
        <f t="shared" si="155"/>
        <v>1</v>
      </c>
      <c r="GI113" s="405">
        <v>520</v>
      </c>
      <c r="GJ113" s="462">
        <f t="shared" si="156"/>
        <v>6.5</v>
      </c>
      <c r="GK113" s="463">
        <f t="shared" si="191"/>
        <v>113.30441710188546</v>
      </c>
      <c r="GL113" s="464">
        <v>8.25</v>
      </c>
      <c r="GM113" s="529">
        <v>15.1</v>
      </c>
      <c r="GN113" s="405">
        <v>63</v>
      </c>
      <c r="GO113" s="513">
        <f t="shared" si="192"/>
        <v>0.14689265536723162</v>
      </c>
      <c r="GP113" s="450">
        <f t="shared" si="193"/>
        <v>0.17105263157894735</v>
      </c>
      <c r="GQ113" s="529">
        <v>2</v>
      </c>
      <c r="GR113" s="455">
        <f t="shared" si="157"/>
        <v>3.0450562096131719</v>
      </c>
      <c r="GS113" s="531">
        <f t="shared" si="194"/>
        <v>14.6</v>
      </c>
      <c r="GT113" s="531">
        <f t="shared" si="195"/>
        <v>66</v>
      </c>
      <c r="GU113" s="513">
        <f>1-GS113/GM113</f>
        <v>3.3112582781456901E-2</v>
      </c>
      <c r="GV113" s="513"/>
      <c r="GW113" s="513">
        <f t="shared" si="196"/>
        <v>0.17514124293785305</v>
      </c>
      <c r="GX113" s="513">
        <f t="shared" si="197"/>
        <v>0.13157894736842102</v>
      </c>
      <c r="GY113" s="462">
        <f t="shared" si="198"/>
        <v>8.7157243924527279</v>
      </c>
      <c r="GZ113" s="405">
        <v>32514</v>
      </c>
      <c r="HA113" s="438">
        <v>8.19</v>
      </c>
      <c r="HB113" s="451"/>
      <c r="HC113" s="439">
        <v>14.6</v>
      </c>
      <c r="HD113" s="443">
        <v>66</v>
      </c>
      <c r="HE113" s="463"/>
      <c r="HF113" s="463"/>
      <c r="HG113" s="443"/>
      <c r="HH113" s="408">
        <v>1</v>
      </c>
      <c r="HI113" s="465">
        <v>7670</v>
      </c>
      <c r="HJ113" s="406">
        <f t="shared" si="199"/>
        <v>5138.9000000000005</v>
      </c>
      <c r="HK113" s="406"/>
      <c r="HL113" s="442"/>
      <c r="HM113" s="540">
        <v>24.6</v>
      </c>
      <c r="HN113" s="466"/>
      <c r="HO113" s="407">
        <v>0.16</v>
      </c>
      <c r="HP113" s="467"/>
      <c r="HQ113" s="518">
        <v>24.4</v>
      </c>
      <c r="HR113" s="519">
        <v>0.28000000000000003</v>
      </c>
      <c r="HS113" s="520"/>
      <c r="HT113" s="521">
        <v>2</v>
      </c>
      <c r="HU113" s="522">
        <f t="shared" si="158"/>
        <v>51.341063999291848</v>
      </c>
      <c r="HV113" s="513">
        <f t="shared" si="200"/>
        <v>0.743859649122807</v>
      </c>
      <c r="HW113" s="513">
        <f t="shared" si="201"/>
        <v>0.84057971014492749</v>
      </c>
      <c r="HX113" s="513">
        <f t="shared" si="202"/>
        <v>0.36434108527131781</v>
      </c>
      <c r="HY113" s="471" t="s">
        <v>181</v>
      </c>
    </row>
    <row r="114" spans="1:233" ht="31.5" x14ac:dyDescent="0.15">
      <c r="A114" s="400">
        <v>43596</v>
      </c>
      <c r="B114" s="515">
        <v>33284</v>
      </c>
      <c r="C114" s="402">
        <f t="shared" si="127"/>
        <v>0.66568000000000005</v>
      </c>
      <c r="D114" s="403">
        <v>8.0399999999999991</v>
      </c>
      <c r="E114" s="404">
        <v>58</v>
      </c>
      <c r="F114" s="405">
        <v>320</v>
      </c>
      <c r="G114" s="406">
        <f t="shared" si="159"/>
        <v>10650.88</v>
      </c>
      <c r="H114" s="402">
        <f t="shared" si="160"/>
        <v>0.42603519999999995</v>
      </c>
      <c r="I114" s="405">
        <v>8920</v>
      </c>
      <c r="J114" s="406">
        <f t="shared" si="161"/>
        <v>5976.4000000000005</v>
      </c>
      <c r="K114" s="407">
        <v>44.1</v>
      </c>
      <c r="L114" s="407">
        <v>27.2</v>
      </c>
      <c r="M114" s="407">
        <v>2.4</v>
      </c>
      <c r="N114" s="408">
        <v>345</v>
      </c>
      <c r="O114" s="408">
        <v>32</v>
      </c>
      <c r="P114" s="409"/>
      <c r="Q114" s="409"/>
      <c r="R114" s="409"/>
      <c r="S114" s="409"/>
      <c r="T114" s="410"/>
      <c r="U114" s="411"/>
      <c r="V114" s="409"/>
      <c r="W114" s="409"/>
      <c r="X114" s="516"/>
      <c r="Y114" s="473"/>
      <c r="Z114" s="474"/>
      <c r="AA114" s="475"/>
      <c r="AB114" s="476"/>
      <c r="AC114" s="476"/>
      <c r="AD114" s="474">
        <v>3.11</v>
      </c>
      <c r="AE114" s="477">
        <f t="shared" si="71"/>
        <v>0.43194444444444441</v>
      </c>
      <c r="AF114" s="478"/>
      <c r="AG114" s="477"/>
      <c r="AH114" s="478"/>
      <c r="AI114" s="478"/>
      <c r="AJ114" s="473"/>
      <c r="AK114" s="477"/>
      <c r="AL114" s="447"/>
      <c r="AM114" s="479"/>
      <c r="AN114" s="473"/>
      <c r="AO114" s="473"/>
      <c r="AP114" s="479"/>
      <c r="AQ114" s="447"/>
      <c r="AR114" s="473"/>
      <c r="AS114" s="473"/>
      <c r="AT114" s="473"/>
      <c r="AU114" s="447"/>
      <c r="AV114" s="480"/>
      <c r="AW114" s="479"/>
      <c r="AX114" s="479"/>
      <c r="AY114" s="480"/>
      <c r="AZ114" s="480"/>
      <c r="BA114" s="420">
        <f t="shared" si="128"/>
        <v>36369</v>
      </c>
      <c r="BB114" s="421">
        <f t="shared" si="129"/>
        <v>0.72738000000000003</v>
      </c>
      <c r="BC114" s="422"/>
      <c r="BD114" s="423">
        <v>7.82</v>
      </c>
      <c r="BE114" s="424">
        <v>58.2</v>
      </c>
      <c r="BF114" s="425">
        <v>401</v>
      </c>
      <c r="BG114" s="426">
        <v>8350</v>
      </c>
      <c r="BH114" s="420">
        <f t="shared" si="162"/>
        <v>5594.5</v>
      </c>
      <c r="BI114" s="422"/>
      <c r="BJ114" s="421"/>
      <c r="BK114" s="427">
        <v>42.6</v>
      </c>
      <c r="BL114" s="427">
        <v>30.8</v>
      </c>
      <c r="BM114" s="428">
        <v>5.2</v>
      </c>
      <c r="BN114" s="422">
        <v>3.5</v>
      </c>
      <c r="BO114" s="425">
        <v>305</v>
      </c>
      <c r="BP114" s="425">
        <v>32</v>
      </c>
      <c r="BQ114" s="423">
        <v>5.18</v>
      </c>
      <c r="BR114" s="421">
        <f t="shared" si="73"/>
        <v>0.71944444444444444</v>
      </c>
      <c r="BS114" s="409">
        <f t="shared" si="130"/>
        <v>36369</v>
      </c>
      <c r="BT114" s="429">
        <f t="shared" si="163"/>
        <v>7.82</v>
      </c>
      <c r="BU114" s="430">
        <f t="shared" si="164"/>
        <v>58.2</v>
      </c>
      <c r="BV114" s="430">
        <f t="shared" si="165"/>
        <v>401</v>
      </c>
      <c r="BW114" s="430">
        <f t="shared" si="166"/>
        <v>8350</v>
      </c>
      <c r="BX114" s="430">
        <f t="shared" si="167"/>
        <v>5427.5</v>
      </c>
      <c r="BY114" s="430">
        <f t="shared" si="168"/>
        <v>42.6</v>
      </c>
      <c r="BZ114" s="430">
        <f t="shared" si="169"/>
        <v>30.8</v>
      </c>
      <c r="CA114" s="431">
        <f t="shared" si="170"/>
        <v>3.5</v>
      </c>
      <c r="CB114" s="430">
        <f t="shared" si="171"/>
        <v>305</v>
      </c>
      <c r="CC114" s="432">
        <v>18216</v>
      </c>
      <c r="CD114" s="411">
        <f t="shared" si="54"/>
        <v>18216</v>
      </c>
      <c r="CE114" s="421">
        <f t="shared" si="131"/>
        <v>0.72863999999999995</v>
      </c>
      <c r="CF114" s="433">
        <f t="shared" si="132"/>
        <v>8.8274044795783926</v>
      </c>
      <c r="CG114" s="434">
        <v>7.88</v>
      </c>
      <c r="CH114" s="427">
        <v>7.12</v>
      </c>
      <c r="CI114" s="446">
        <f t="shared" si="133"/>
        <v>12.516469038208168</v>
      </c>
      <c r="CJ114" s="436">
        <v>24.8</v>
      </c>
      <c r="CK114" s="436">
        <v>3.2</v>
      </c>
      <c r="CL114" s="423">
        <v>7.64</v>
      </c>
      <c r="CM114" s="423"/>
      <c r="CN114" s="423"/>
      <c r="CO114" s="432"/>
      <c r="CP114" s="432"/>
      <c r="CQ114" s="437"/>
      <c r="CR114" s="437">
        <v>0.62</v>
      </c>
      <c r="CS114" s="424"/>
      <c r="CT114" s="528">
        <f t="shared" si="134"/>
        <v>4.6113306982872198</v>
      </c>
      <c r="CU114" s="434">
        <v>7.19</v>
      </c>
      <c r="CV114" s="438">
        <v>8.07</v>
      </c>
      <c r="CW114" s="439">
        <v>21.7</v>
      </c>
      <c r="CX114" s="440">
        <v>82</v>
      </c>
      <c r="CY114" s="441">
        <v>8130</v>
      </c>
      <c r="CZ114" s="442">
        <v>16.7</v>
      </c>
      <c r="DA114" s="442">
        <v>0.32</v>
      </c>
      <c r="DB114" s="442">
        <v>16.7</v>
      </c>
      <c r="DC114" s="442">
        <v>1.25</v>
      </c>
      <c r="DD114" s="443">
        <v>55</v>
      </c>
      <c r="DE114" s="440"/>
      <c r="DF114" s="444">
        <v>18153</v>
      </c>
      <c r="DG114" s="445">
        <f t="shared" si="135"/>
        <v>18153</v>
      </c>
      <c r="DH114" s="421">
        <f t="shared" si="136"/>
        <v>0.72611999999999999</v>
      </c>
      <c r="DI114" s="446">
        <f t="shared" si="137"/>
        <v>8.8580399933895215</v>
      </c>
      <c r="DJ114" s="434">
        <v>7.84</v>
      </c>
      <c r="DK114" s="427">
        <v>6.06</v>
      </c>
      <c r="DL114" s="446">
        <f t="shared" si="138"/>
        <v>12.559907453313501</v>
      </c>
      <c r="DM114" s="422">
        <v>24.8</v>
      </c>
      <c r="DN114" s="422">
        <v>5.0999999999999996</v>
      </c>
      <c r="DO114" s="423">
        <v>7.61</v>
      </c>
      <c r="DP114" s="423"/>
      <c r="DQ114" s="423"/>
      <c r="DR114" s="432"/>
      <c r="DS114" s="432"/>
      <c r="DT114" s="437"/>
      <c r="DU114" s="437">
        <v>0.62</v>
      </c>
      <c r="DV114" s="424"/>
      <c r="DW114" s="446">
        <f t="shared" si="139"/>
        <v>4.6273343249049743</v>
      </c>
      <c r="DX114" s="434">
        <v>8</v>
      </c>
      <c r="DY114" s="438">
        <v>8.09</v>
      </c>
      <c r="DZ114" s="439">
        <v>21.3</v>
      </c>
      <c r="EA114" s="440">
        <v>80</v>
      </c>
      <c r="EB114" s="441">
        <v>8180</v>
      </c>
      <c r="EC114" s="442">
        <v>16.8</v>
      </c>
      <c r="ED114" s="442">
        <v>0.32</v>
      </c>
      <c r="EE114" s="442">
        <v>16.2</v>
      </c>
      <c r="EF114" s="442">
        <v>1.25</v>
      </c>
      <c r="EG114" s="443">
        <v>30</v>
      </c>
      <c r="EH114" s="440"/>
      <c r="EI114" s="429">
        <f t="shared" si="140"/>
        <v>8.0799826775550603</v>
      </c>
      <c r="EJ114" s="429">
        <f t="shared" si="141"/>
        <v>21.500346448898789</v>
      </c>
      <c r="EK114" s="448">
        <f t="shared" si="142"/>
        <v>81.001732244493937</v>
      </c>
      <c r="EL114" s="448">
        <f t="shared" si="143"/>
        <v>8154.9566938876515</v>
      </c>
      <c r="EM114" s="429">
        <f t="shared" si="144"/>
        <v>16.749913387775305</v>
      </c>
      <c r="EN114" s="431">
        <f t="shared" si="145"/>
        <v>0.32</v>
      </c>
      <c r="EO114" s="431">
        <f t="shared" si="146"/>
        <v>16.450433061123487</v>
      </c>
      <c r="EP114" s="431">
        <f t="shared" si="147"/>
        <v>1.25</v>
      </c>
      <c r="EQ114" s="431">
        <f t="shared" si="148"/>
        <v>42.521653056174216</v>
      </c>
      <c r="ER114" s="448"/>
      <c r="ES114" s="449">
        <f t="shared" si="149"/>
        <v>29.035717231708322</v>
      </c>
      <c r="ET114" s="450">
        <f t="shared" si="150"/>
        <v>0.72738000000000003</v>
      </c>
      <c r="EU114" s="451">
        <f t="shared" si="172"/>
        <v>0.33145384090909097</v>
      </c>
      <c r="EV114" s="450">
        <f t="shared" si="173"/>
        <v>0.61380340909090914</v>
      </c>
      <c r="EW114" s="513">
        <f t="shared" si="174"/>
        <v>0.60680954488790362</v>
      </c>
      <c r="EX114" s="514">
        <f t="shared" si="175"/>
        <v>25.850086612224697</v>
      </c>
      <c r="EY114" s="513">
        <f t="shared" si="176"/>
        <v>0.63057823970964288</v>
      </c>
      <c r="EZ114" s="514">
        <f t="shared" si="177"/>
        <v>36.699653551101214</v>
      </c>
      <c r="FA114" s="450">
        <f t="shared" si="178"/>
        <v>0.79800066771946643</v>
      </c>
      <c r="FB114" s="431">
        <f t="shared" si="179"/>
        <v>319.99826775550605</v>
      </c>
      <c r="FC114" s="452">
        <f t="shared" si="180"/>
        <v>0.64285714285714279</v>
      </c>
      <c r="FD114" s="431">
        <f t="shared" si="181"/>
        <v>2.25</v>
      </c>
      <c r="FE114" s="452">
        <f t="shared" si="182"/>
        <v>0.86058474407811736</v>
      </c>
      <c r="FF114" s="430">
        <f t="shared" si="183"/>
        <v>262.47834694382578</v>
      </c>
      <c r="FG114" s="405">
        <v>38400</v>
      </c>
      <c r="FH114" s="443"/>
      <c r="FI114" s="453"/>
      <c r="FJ114" s="454"/>
      <c r="FK114" s="455">
        <f t="shared" si="151"/>
        <v>1.9797079930710222</v>
      </c>
      <c r="FL114" s="530"/>
      <c r="FM114" s="455"/>
      <c r="FN114" s="530">
        <v>4448</v>
      </c>
      <c r="FO114" s="532">
        <f t="shared" si="80"/>
        <v>0.33243647234678625</v>
      </c>
      <c r="FP114" s="449">
        <f t="shared" si="152"/>
        <v>122.30196046083202</v>
      </c>
      <c r="FQ114" s="457">
        <v>19.2</v>
      </c>
      <c r="FR114" s="458">
        <f t="shared" si="153"/>
        <v>0.52792213148560585</v>
      </c>
      <c r="FS114" s="459">
        <v>7.87</v>
      </c>
      <c r="FT114" s="529">
        <v>19.600000000000001</v>
      </c>
      <c r="FU114" s="440">
        <v>78</v>
      </c>
      <c r="FV114" s="530">
        <v>3</v>
      </c>
      <c r="FW114" s="538">
        <v>0.28000000000000003</v>
      </c>
      <c r="FX114" s="530">
        <v>8</v>
      </c>
      <c r="FY114" s="452">
        <f t="shared" si="154"/>
        <v>0.92941176470588238</v>
      </c>
      <c r="FZ114" s="452">
        <f t="shared" si="184"/>
        <v>0.77600000000000002</v>
      </c>
      <c r="GA114" s="429">
        <f t="shared" si="185"/>
        <v>0.97</v>
      </c>
      <c r="GB114" s="513">
        <f t="shared" si="186"/>
        <v>7.9812206572769884E-2</v>
      </c>
      <c r="GC114" s="514">
        <f t="shared" si="203"/>
        <v>1.8999999999999986</v>
      </c>
      <c r="GD114" s="513">
        <f t="shared" si="188"/>
        <v>2.5000000000000022E-2</v>
      </c>
      <c r="GE114" s="527">
        <f t="shared" si="189"/>
        <v>3</v>
      </c>
      <c r="GF114" s="461">
        <f t="shared" si="190"/>
        <v>5.4112018477274599</v>
      </c>
      <c r="GG114" s="405">
        <v>80</v>
      </c>
      <c r="GH114" s="450">
        <f t="shared" si="155"/>
        <v>1</v>
      </c>
      <c r="GI114" s="405">
        <v>520</v>
      </c>
      <c r="GJ114" s="462">
        <f t="shared" si="156"/>
        <v>6.5</v>
      </c>
      <c r="GK114" s="463">
        <f t="shared" si="191"/>
        <v>105.58442629712117</v>
      </c>
      <c r="GL114" s="464">
        <v>8.14</v>
      </c>
      <c r="GM114" s="529">
        <v>16.5</v>
      </c>
      <c r="GN114" s="405">
        <v>65</v>
      </c>
      <c r="GO114" s="513">
        <f t="shared" si="192"/>
        <v>0.15816326530612246</v>
      </c>
      <c r="GP114" s="450">
        <f t="shared" si="193"/>
        <v>0.16666666666666663</v>
      </c>
      <c r="GQ114" s="529">
        <v>2</v>
      </c>
      <c r="GR114" s="455">
        <f t="shared" si="157"/>
        <v>2.8375814567351316</v>
      </c>
      <c r="GS114" s="531">
        <f t="shared" si="194"/>
        <v>17.399999999999999</v>
      </c>
      <c r="GT114" s="531">
        <f t="shared" si="195"/>
        <v>68</v>
      </c>
      <c r="GU114" s="513"/>
      <c r="GV114" s="513"/>
      <c r="GW114" s="513">
        <f t="shared" si="196"/>
        <v>0.1122448979591838</v>
      </c>
      <c r="GX114" s="513">
        <f t="shared" si="197"/>
        <v>0.12820512820512819</v>
      </c>
      <c r="GY114" s="462">
        <f t="shared" si="198"/>
        <v>8.1218789459323979</v>
      </c>
      <c r="GZ114" s="405">
        <v>32662</v>
      </c>
      <c r="HA114" s="438">
        <v>8.11</v>
      </c>
      <c r="HB114" s="451"/>
      <c r="HC114" s="439">
        <v>17.399999999999999</v>
      </c>
      <c r="HD114" s="443">
        <v>68</v>
      </c>
      <c r="HE114" s="463"/>
      <c r="HF114" s="463"/>
      <c r="HG114" s="443"/>
      <c r="HH114" s="408">
        <v>3</v>
      </c>
      <c r="HI114" s="465">
        <v>8020</v>
      </c>
      <c r="HJ114" s="406">
        <f t="shared" si="199"/>
        <v>5373.4000000000005</v>
      </c>
      <c r="HK114" s="406"/>
      <c r="HL114" s="442"/>
      <c r="HM114" s="540">
        <v>16.100000000000001</v>
      </c>
      <c r="HN114" s="466"/>
      <c r="HO114" s="407">
        <v>0.12</v>
      </c>
      <c r="HP114" s="467"/>
      <c r="HQ114" s="518">
        <v>15.4</v>
      </c>
      <c r="HR114" s="519">
        <v>0.32</v>
      </c>
      <c r="HS114" s="520"/>
      <c r="HT114" s="521">
        <v>4</v>
      </c>
      <c r="HU114" s="522">
        <f t="shared" si="158"/>
        <v>47.842943165883028</v>
      </c>
      <c r="HV114" s="513">
        <f t="shared" si="200"/>
        <v>0.70103092783505161</v>
      </c>
      <c r="HW114" s="513">
        <f t="shared" si="201"/>
        <v>0.83042394014962595</v>
      </c>
      <c r="HX114" s="513">
        <f t="shared" si="202"/>
        <v>0.6220657276995305</v>
      </c>
      <c r="HY114" s="471" t="s">
        <v>182</v>
      </c>
    </row>
    <row r="115" spans="1:233" x14ac:dyDescent="0.15">
      <c r="A115" s="485">
        <v>43597</v>
      </c>
      <c r="B115" s="486">
        <v>33736</v>
      </c>
      <c r="C115" s="487">
        <f t="shared" si="127"/>
        <v>0.67471999999999999</v>
      </c>
      <c r="D115" s="488">
        <v>7.53</v>
      </c>
      <c r="E115" s="489">
        <v>60</v>
      </c>
      <c r="F115" s="490">
        <v>279</v>
      </c>
      <c r="G115" s="490">
        <f t="shared" si="159"/>
        <v>9412.3439999999991</v>
      </c>
      <c r="H115" s="487">
        <f t="shared" si="160"/>
        <v>0.37649375999999996</v>
      </c>
      <c r="I115" s="490">
        <v>10840</v>
      </c>
      <c r="J115" s="490">
        <f t="shared" si="161"/>
        <v>7262.8</v>
      </c>
      <c r="K115" s="491">
        <v>38</v>
      </c>
      <c r="L115" s="491">
        <v>24.6</v>
      </c>
      <c r="M115" s="491">
        <v>3</v>
      </c>
      <c r="N115" s="492">
        <v>258</v>
      </c>
      <c r="O115" s="492">
        <v>32</v>
      </c>
      <c r="P115" s="409"/>
      <c r="Q115" s="409"/>
      <c r="R115" s="409"/>
      <c r="S115" s="409"/>
      <c r="T115" s="410"/>
      <c r="U115" s="411"/>
      <c r="V115" s="409"/>
      <c r="W115" s="409"/>
      <c r="X115" s="412"/>
      <c r="Y115" s="473"/>
      <c r="Z115" s="474"/>
      <c r="AA115" s="475"/>
      <c r="AB115" s="476"/>
      <c r="AC115" s="476"/>
      <c r="AD115" s="474">
        <v>2.83</v>
      </c>
      <c r="AE115" s="477">
        <f t="shared" si="71"/>
        <v>0.39305555555555555</v>
      </c>
      <c r="AF115" s="478"/>
      <c r="AG115" s="477"/>
      <c r="AH115" s="478"/>
      <c r="AI115" s="478"/>
      <c r="AJ115" s="473"/>
      <c r="AK115" s="477"/>
      <c r="AL115" s="447"/>
      <c r="AM115" s="479"/>
      <c r="AN115" s="473"/>
      <c r="AO115" s="473"/>
      <c r="AP115" s="479"/>
      <c r="AQ115" s="447"/>
      <c r="AR115" s="473"/>
      <c r="AS115" s="473"/>
      <c r="AT115" s="473"/>
      <c r="AU115" s="447"/>
      <c r="AV115" s="480"/>
      <c r="AW115" s="479"/>
      <c r="AX115" s="479"/>
      <c r="AY115" s="480"/>
      <c r="AZ115" s="480"/>
      <c r="BA115" s="420">
        <f t="shared" si="128"/>
        <v>30503</v>
      </c>
      <c r="BB115" s="421">
        <f t="shared" si="129"/>
        <v>0.61006000000000005</v>
      </c>
      <c r="BC115" s="422"/>
      <c r="BD115" s="423">
        <v>7.94</v>
      </c>
      <c r="BE115" s="424">
        <v>48.8</v>
      </c>
      <c r="BF115" s="425">
        <v>349</v>
      </c>
      <c r="BG115" s="426">
        <v>9920</v>
      </c>
      <c r="BH115" s="420">
        <f t="shared" si="162"/>
        <v>6646.4000000000005</v>
      </c>
      <c r="BI115" s="420"/>
      <c r="BJ115" s="421"/>
      <c r="BK115" s="427">
        <v>34.1</v>
      </c>
      <c r="BL115" s="427">
        <v>26</v>
      </c>
      <c r="BM115" s="428">
        <v>1.1299999999999999</v>
      </c>
      <c r="BN115" s="422">
        <v>4.5</v>
      </c>
      <c r="BO115" s="425">
        <v>260</v>
      </c>
      <c r="BP115" s="425">
        <v>32</v>
      </c>
      <c r="BQ115" s="423">
        <v>4.72</v>
      </c>
      <c r="BR115" s="421">
        <f t="shared" si="73"/>
        <v>0.65555555555555556</v>
      </c>
      <c r="BS115" s="409">
        <f t="shared" si="130"/>
        <v>30503</v>
      </c>
      <c r="BT115" s="429">
        <f t="shared" si="163"/>
        <v>7.94</v>
      </c>
      <c r="BU115" s="430">
        <f t="shared" si="164"/>
        <v>48.8</v>
      </c>
      <c r="BV115" s="430">
        <f t="shared" si="165"/>
        <v>349</v>
      </c>
      <c r="BW115" s="430">
        <f t="shared" si="166"/>
        <v>9920</v>
      </c>
      <c r="BX115" s="430">
        <f t="shared" si="167"/>
        <v>6448</v>
      </c>
      <c r="BY115" s="430">
        <f t="shared" si="168"/>
        <v>34.1</v>
      </c>
      <c r="BZ115" s="430">
        <f t="shared" si="169"/>
        <v>26</v>
      </c>
      <c r="CA115" s="431">
        <f t="shared" si="170"/>
        <v>4.5</v>
      </c>
      <c r="CB115" s="430">
        <f t="shared" si="171"/>
        <v>260</v>
      </c>
      <c r="CC115" s="432">
        <v>15267</v>
      </c>
      <c r="CD115" s="411">
        <f t="shared" si="54"/>
        <v>15267</v>
      </c>
      <c r="CE115" s="421">
        <f t="shared" si="131"/>
        <v>0.61068</v>
      </c>
      <c r="CF115" s="533">
        <f t="shared" si="132"/>
        <v>10.532521123992925</v>
      </c>
      <c r="CG115" s="434">
        <v>7.81</v>
      </c>
      <c r="CH115" s="427">
        <v>7.66</v>
      </c>
      <c r="CI115" s="534">
        <f t="shared" si="133"/>
        <v>14.934171742975042</v>
      </c>
      <c r="CJ115" s="436">
        <v>24.3</v>
      </c>
      <c r="CK115" s="436">
        <v>3.1</v>
      </c>
      <c r="CL115" s="423">
        <v>7.5</v>
      </c>
      <c r="CM115" s="423"/>
      <c r="CN115" s="423"/>
      <c r="CO115" s="432"/>
      <c r="CP115" s="432"/>
      <c r="CQ115" s="437"/>
      <c r="CR115" s="437">
        <v>0.69</v>
      </c>
      <c r="CS115" s="481"/>
      <c r="CT115" s="424">
        <f t="shared" si="134"/>
        <v>5.5020632737276474</v>
      </c>
      <c r="CU115" s="434">
        <v>7.27</v>
      </c>
      <c r="CV115" s="493">
        <v>8.15</v>
      </c>
      <c r="CW115" s="494">
        <v>21.7</v>
      </c>
      <c r="CX115" s="495">
        <v>82</v>
      </c>
      <c r="CY115" s="496">
        <v>7910</v>
      </c>
      <c r="CZ115" s="497">
        <v>16.600000000000001</v>
      </c>
      <c r="DA115" s="497">
        <v>0.39</v>
      </c>
      <c r="DB115" s="497">
        <v>17.16</v>
      </c>
      <c r="DC115" s="497">
        <v>1.25</v>
      </c>
      <c r="DD115" s="498">
        <v>27</v>
      </c>
      <c r="DE115" s="498"/>
      <c r="DF115" s="432">
        <v>15236</v>
      </c>
      <c r="DG115" s="445">
        <f t="shared" si="135"/>
        <v>15236</v>
      </c>
      <c r="DH115" s="421">
        <f t="shared" si="136"/>
        <v>0.60943999999999998</v>
      </c>
      <c r="DI115" s="432">
        <f t="shared" si="137"/>
        <v>10.553951168285639</v>
      </c>
      <c r="DJ115" s="434">
        <v>7.77</v>
      </c>
      <c r="DK115" s="427">
        <v>8.3800000000000008</v>
      </c>
      <c r="DL115" s="432">
        <f t="shared" si="138"/>
        <v>14.964557626673667</v>
      </c>
      <c r="DM115" s="541">
        <v>24.7</v>
      </c>
      <c r="DN115" s="541">
        <v>5.2</v>
      </c>
      <c r="DO115" s="542">
        <v>7.62</v>
      </c>
      <c r="DP115" s="542"/>
      <c r="DQ115" s="542"/>
      <c r="DR115" s="432"/>
      <c r="DS115" s="432"/>
      <c r="DT115" s="437"/>
      <c r="DU115" s="437">
        <v>0.66</v>
      </c>
      <c r="DV115" s="481"/>
      <c r="DW115" s="432">
        <f t="shared" si="139"/>
        <v>5.5132580729850353</v>
      </c>
      <c r="DX115" s="434">
        <v>8.1199999999999992</v>
      </c>
      <c r="DY115" s="493">
        <v>8.1199999999999992</v>
      </c>
      <c r="DZ115" s="494">
        <v>21.6</v>
      </c>
      <c r="EA115" s="495">
        <v>85</v>
      </c>
      <c r="EB115" s="496">
        <v>7900</v>
      </c>
      <c r="EC115" s="497">
        <v>16.5</v>
      </c>
      <c r="ED115" s="497">
        <v>0.39</v>
      </c>
      <c r="EE115" s="497">
        <v>16.52</v>
      </c>
      <c r="EF115" s="497">
        <v>1.25</v>
      </c>
      <c r="EG115" s="498">
        <v>22</v>
      </c>
      <c r="EH115" s="495"/>
      <c r="EI115" s="429">
        <f t="shared" si="140"/>
        <v>8.1350152444021901</v>
      </c>
      <c r="EJ115" s="429">
        <f t="shared" si="141"/>
        <v>21.650050814673968</v>
      </c>
      <c r="EK115" s="448">
        <f t="shared" si="142"/>
        <v>83.498475559780999</v>
      </c>
      <c r="EL115" s="448">
        <f t="shared" si="143"/>
        <v>7905.0050814673968</v>
      </c>
      <c r="EM115" s="429">
        <f t="shared" si="144"/>
        <v>16.550050814673966</v>
      </c>
      <c r="EN115" s="431">
        <f t="shared" si="145"/>
        <v>0.39</v>
      </c>
      <c r="EO115" s="431">
        <f t="shared" si="146"/>
        <v>16.840325213913385</v>
      </c>
      <c r="EP115" s="431">
        <f t="shared" si="147"/>
        <v>1.25</v>
      </c>
      <c r="EQ115" s="431">
        <f t="shared" si="148"/>
        <v>24.502540733698325</v>
      </c>
      <c r="ER115" s="448"/>
      <c r="ES115" s="496">
        <f t="shared" si="149"/>
        <v>34.619545618463754</v>
      </c>
      <c r="ET115" s="499">
        <f t="shared" si="150"/>
        <v>0.61006000000000005</v>
      </c>
      <c r="EU115" s="451">
        <f t="shared" si="172"/>
        <v>0.24194425000000003</v>
      </c>
      <c r="EV115" s="499">
        <f t="shared" si="173"/>
        <v>0.44804490740740743</v>
      </c>
      <c r="EW115" s="513">
        <f t="shared" si="174"/>
        <v>0.51466126643184851</v>
      </c>
      <c r="EX115" s="514">
        <f t="shared" si="175"/>
        <v>17.549949185326035</v>
      </c>
      <c r="EY115" s="513">
        <f t="shared" si="176"/>
        <v>0.55635141773209074</v>
      </c>
      <c r="EZ115" s="514">
        <f t="shared" si="177"/>
        <v>27.14994918532603</v>
      </c>
      <c r="FA115" s="450">
        <f t="shared" si="178"/>
        <v>0.76074935369690255</v>
      </c>
      <c r="FB115" s="431">
        <f t="shared" si="179"/>
        <v>265.50152444021899</v>
      </c>
      <c r="FC115" s="452">
        <f t="shared" si="180"/>
        <v>0.72222222222222221</v>
      </c>
      <c r="FD115" s="431">
        <f t="shared" si="181"/>
        <v>3.25</v>
      </c>
      <c r="FE115" s="452">
        <f t="shared" si="182"/>
        <v>0.90575945871654495</v>
      </c>
      <c r="FF115" s="430">
        <f t="shared" si="183"/>
        <v>235.49745926630169</v>
      </c>
      <c r="FG115" s="490">
        <v>38400</v>
      </c>
      <c r="FH115" s="498"/>
      <c r="FI115" s="501"/>
      <c r="FJ115" s="487"/>
      <c r="FK115" s="502">
        <f t="shared" si="151"/>
        <v>2.3604235648952563</v>
      </c>
      <c r="FL115" s="490"/>
      <c r="FM115" s="502"/>
      <c r="FN115" s="490">
        <v>4587</v>
      </c>
      <c r="FO115" s="532">
        <f t="shared" si="80"/>
        <v>0.34282511210762334</v>
      </c>
      <c r="FP115" s="496">
        <f t="shared" si="152"/>
        <v>150.37865128020195</v>
      </c>
      <c r="FQ115" s="503">
        <v>21.6</v>
      </c>
      <c r="FR115" s="491">
        <f t="shared" si="153"/>
        <v>0.70812706946857695</v>
      </c>
      <c r="FS115" s="504">
        <v>8.25</v>
      </c>
      <c r="FT115" s="535">
        <v>20</v>
      </c>
      <c r="FU115" s="495">
        <v>81</v>
      </c>
      <c r="FV115" s="490">
        <v>3</v>
      </c>
      <c r="FW115" s="504">
        <v>0.28000000000000003</v>
      </c>
      <c r="FX115" s="490">
        <v>16</v>
      </c>
      <c r="FY115" s="452">
        <f t="shared" si="154"/>
        <v>0.87755102040816324</v>
      </c>
      <c r="FZ115" s="452">
        <f t="shared" si="184"/>
        <v>0.77600000000000002</v>
      </c>
      <c r="GA115" s="429">
        <f t="shared" si="185"/>
        <v>0.97</v>
      </c>
      <c r="GB115" s="499">
        <f t="shared" si="186"/>
        <v>7.4074074074074181E-2</v>
      </c>
      <c r="GC115" s="514">
        <f t="shared" si="203"/>
        <v>1.6499999999999986</v>
      </c>
      <c r="GD115" s="499">
        <f t="shared" si="188"/>
        <v>4.705882352941182E-2</v>
      </c>
      <c r="GE115" s="527">
        <f t="shared" si="189"/>
        <v>2.5</v>
      </c>
      <c r="GF115" s="506">
        <f t="shared" si="190"/>
        <v>6.4518244107137006</v>
      </c>
      <c r="GG115" s="490">
        <v>80</v>
      </c>
      <c r="GH115" s="526">
        <f t="shared" si="155"/>
        <v>1</v>
      </c>
      <c r="GI115" s="490">
        <v>520</v>
      </c>
      <c r="GJ115" s="544">
        <f t="shared" si="156"/>
        <v>6.5</v>
      </c>
      <c r="GK115" s="498">
        <f t="shared" si="191"/>
        <v>125.88925679441368</v>
      </c>
      <c r="GL115" s="507">
        <v>8.4499999999999993</v>
      </c>
      <c r="GM115" s="535">
        <v>17.600000000000001</v>
      </c>
      <c r="GN115" s="536">
        <v>66</v>
      </c>
      <c r="GO115" s="526">
        <f t="shared" si="192"/>
        <v>0.11999999999999988</v>
      </c>
      <c r="GP115" s="526">
        <f t="shared" si="193"/>
        <v>0.18518518518518523</v>
      </c>
      <c r="GQ115" s="535">
        <v>4</v>
      </c>
      <c r="GR115" s="502">
        <f t="shared" si="157"/>
        <v>3.383273776349867</v>
      </c>
      <c r="GS115" s="536">
        <f t="shared" si="194"/>
        <v>17.2</v>
      </c>
      <c r="GT115" s="536">
        <f t="shared" si="195"/>
        <v>64</v>
      </c>
      <c r="GU115" s="526">
        <f>1-GS115/GM115</f>
        <v>2.2727272727272818E-2</v>
      </c>
      <c r="GV115" s="526"/>
      <c r="GW115" s="526">
        <f t="shared" si="196"/>
        <v>0.14000000000000001</v>
      </c>
      <c r="GX115" s="526">
        <f t="shared" si="197"/>
        <v>0.20987654320987659</v>
      </c>
      <c r="GY115" s="497">
        <f t="shared" si="198"/>
        <v>8.3926171196275785</v>
      </c>
      <c r="GZ115" s="490">
        <v>29115</v>
      </c>
      <c r="HA115" s="493">
        <v>8.27</v>
      </c>
      <c r="HB115" s="493"/>
      <c r="HC115" s="494">
        <v>17.2</v>
      </c>
      <c r="HD115" s="498">
        <v>64</v>
      </c>
      <c r="HE115" s="498"/>
      <c r="HF115" s="498"/>
      <c r="HG115" s="498"/>
      <c r="HH115" s="492">
        <v>5</v>
      </c>
      <c r="HI115" s="508">
        <v>7860</v>
      </c>
      <c r="HJ115" s="490">
        <f t="shared" si="199"/>
        <v>5266.2000000000007</v>
      </c>
      <c r="HK115" s="490"/>
      <c r="HL115" s="490"/>
      <c r="HM115" s="543">
        <v>15.6</v>
      </c>
      <c r="HN115" s="506"/>
      <c r="HO115" s="491">
        <v>0.16</v>
      </c>
      <c r="HP115" s="545"/>
      <c r="HQ115" s="523">
        <v>15.5</v>
      </c>
      <c r="HR115" s="524">
        <v>0.28000000000000003</v>
      </c>
      <c r="HS115" s="524"/>
      <c r="HT115" s="511">
        <v>4</v>
      </c>
      <c r="HU115" s="525">
        <f t="shared" si="158"/>
        <v>57.0435694849687</v>
      </c>
      <c r="HV115" s="526">
        <f t="shared" si="200"/>
        <v>0.64754098360655732</v>
      </c>
      <c r="HW115" s="526">
        <f t="shared" si="201"/>
        <v>0.81661891117478513</v>
      </c>
      <c r="HX115" s="526">
        <f t="shared" si="202"/>
        <v>0.54252199413489732</v>
      </c>
      <c r="HY115" s="512"/>
    </row>
    <row r="116" spans="1:233" x14ac:dyDescent="0.15">
      <c r="A116" s="400">
        <v>43598</v>
      </c>
      <c r="B116" s="515">
        <v>38407</v>
      </c>
      <c r="C116" s="402">
        <f t="shared" si="127"/>
        <v>0.76814000000000004</v>
      </c>
      <c r="D116" s="403">
        <v>8.0299999999999994</v>
      </c>
      <c r="E116" s="404">
        <v>56</v>
      </c>
      <c r="F116" s="405">
        <v>252</v>
      </c>
      <c r="G116" s="406">
        <f t="shared" si="159"/>
        <v>9678.5640000000003</v>
      </c>
      <c r="H116" s="402">
        <f t="shared" si="160"/>
        <v>0.38714256000000002</v>
      </c>
      <c r="I116" s="405">
        <v>7755</v>
      </c>
      <c r="J116" s="406">
        <f t="shared" si="161"/>
        <v>5195.8500000000004</v>
      </c>
      <c r="K116" s="407">
        <v>34.9</v>
      </c>
      <c r="L116" s="407">
        <v>26.4</v>
      </c>
      <c r="M116" s="407">
        <v>4.7</v>
      </c>
      <c r="N116" s="408">
        <v>260</v>
      </c>
      <c r="O116" s="408">
        <v>32</v>
      </c>
      <c r="P116" s="409"/>
      <c r="Q116" s="409"/>
      <c r="R116" s="409"/>
      <c r="S116" s="409"/>
      <c r="T116" s="410"/>
      <c r="U116" s="411"/>
      <c r="V116" s="409"/>
      <c r="W116" s="409"/>
      <c r="X116" s="516"/>
      <c r="Y116" s="473"/>
      <c r="Z116" s="474"/>
      <c r="AA116" s="475"/>
      <c r="AB116" s="476"/>
      <c r="AC116" s="476"/>
      <c r="AD116" s="474">
        <v>2.92</v>
      </c>
      <c r="AE116" s="477">
        <f t="shared" si="71"/>
        <v>0.40555555555555556</v>
      </c>
      <c r="AF116" s="478"/>
      <c r="AG116" s="477"/>
      <c r="AH116" s="478"/>
      <c r="AI116" s="478"/>
      <c r="AJ116" s="473"/>
      <c r="AK116" s="477"/>
      <c r="AL116" s="447"/>
      <c r="AM116" s="479"/>
      <c r="AN116" s="473"/>
      <c r="AO116" s="473"/>
      <c r="AP116" s="479"/>
      <c r="AQ116" s="447"/>
      <c r="AR116" s="473"/>
      <c r="AS116" s="473"/>
      <c r="AT116" s="473"/>
      <c r="AU116" s="447"/>
      <c r="AV116" s="480"/>
      <c r="AW116" s="479"/>
      <c r="AX116" s="479"/>
      <c r="AY116" s="480"/>
      <c r="AZ116" s="480"/>
      <c r="BA116" s="420">
        <f t="shared" si="128"/>
        <v>37741</v>
      </c>
      <c r="BB116" s="421">
        <f t="shared" si="129"/>
        <v>0.75482000000000005</v>
      </c>
      <c r="BC116" s="422"/>
      <c r="BD116" s="423">
        <v>7.77</v>
      </c>
      <c r="BE116" s="424">
        <v>51.2</v>
      </c>
      <c r="BF116" s="425">
        <v>327</v>
      </c>
      <c r="BG116" s="426">
        <v>8950</v>
      </c>
      <c r="BH116" s="420">
        <f t="shared" si="162"/>
        <v>5996.5</v>
      </c>
      <c r="BI116" s="422"/>
      <c r="BJ116" s="421"/>
      <c r="BK116" s="427">
        <v>34.9</v>
      </c>
      <c r="BL116" s="427">
        <v>26.4</v>
      </c>
      <c r="BM116" s="428">
        <v>3.1</v>
      </c>
      <c r="BN116" s="422">
        <v>4.7</v>
      </c>
      <c r="BO116" s="425">
        <v>257</v>
      </c>
      <c r="BP116" s="425">
        <v>32</v>
      </c>
      <c r="BQ116" s="423">
        <v>5.29</v>
      </c>
      <c r="BR116" s="421">
        <f t="shared" si="73"/>
        <v>0.73472222222222217</v>
      </c>
      <c r="BS116" s="409">
        <f t="shared" si="130"/>
        <v>37741</v>
      </c>
      <c r="BT116" s="429">
        <f t="shared" si="163"/>
        <v>7.77</v>
      </c>
      <c r="BU116" s="430">
        <f t="shared" si="164"/>
        <v>51.2</v>
      </c>
      <c r="BV116" s="430">
        <f t="shared" si="165"/>
        <v>327</v>
      </c>
      <c r="BW116" s="430">
        <f t="shared" si="166"/>
        <v>8950</v>
      </c>
      <c r="BX116" s="430">
        <f t="shared" si="167"/>
        <v>5817.5</v>
      </c>
      <c r="BY116" s="430">
        <f t="shared" si="168"/>
        <v>34.9</v>
      </c>
      <c r="BZ116" s="430">
        <f t="shared" si="169"/>
        <v>26.4</v>
      </c>
      <c r="CA116" s="431">
        <f t="shared" si="170"/>
        <v>4.7</v>
      </c>
      <c r="CB116" s="430">
        <f t="shared" si="171"/>
        <v>257</v>
      </c>
      <c r="CC116" s="432">
        <v>18736</v>
      </c>
      <c r="CD116" s="411">
        <f t="shared" si="54"/>
        <v>18736</v>
      </c>
      <c r="CE116" s="421">
        <f t="shared" si="131"/>
        <v>0.74944</v>
      </c>
      <c r="CF116" s="433">
        <f t="shared" si="132"/>
        <v>8.5824081981212643</v>
      </c>
      <c r="CG116" s="434">
        <v>7.75</v>
      </c>
      <c r="CH116" s="427">
        <v>4.8</v>
      </c>
      <c r="CI116" s="446">
        <f t="shared" si="133"/>
        <v>12.169086251067462</v>
      </c>
      <c r="CJ116" s="436">
        <v>24.2</v>
      </c>
      <c r="CK116" s="436">
        <v>3.2</v>
      </c>
      <c r="CL116" s="423">
        <v>7.65</v>
      </c>
      <c r="CM116" s="423"/>
      <c r="CN116" s="423"/>
      <c r="CO116" s="432"/>
      <c r="CP116" s="432"/>
      <c r="CQ116" s="437"/>
      <c r="CR116" s="437">
        <v>0.67</v>
      </c>
      <c r="CS116" s="424"/>
      <c r="CT116" s="528">
        <f t="shared" si="134"/>
        <v>4.4833475661827498</v>
      </c>
      <c r="CU116" s="434">
        <v>7.31</v>
      </c>
      <c r="CV116" s="438">
        <v>8.1199999999999992</v>
      </c>
      <c r="CW116" s="439">
        <v>21.3</v>
      </c>
      <c r="CX116" s="440">
        <v>79</v>
      </c>
      <c r="CY116" s="441">
        <v>8720</v>
      </c>
      <c r="CZ116" s="442">
        <v>14.9</v>
      </c>
      <c r="DA116" s="442">
        <v>0.31</v>
      </c>
      <c r="DB116" s="442">
        <v>15.2</v>
      </c>
      <c r="DC116" s="442">
        <v>1.4</v>
      </c>
      <c r="DD116" s="443">
        <v>29</v>
      </c>
      <c r="DE116" s="440"/>
      <c r="DF116" s="444">
        <v>19005</v>
      </c>
      <c r="DG116" s="445">
        <f t="shared" si="135"/>
        <v>19005</v>
      </c>
      <c r="DH116" s="421">
        <f t="shared" si="136"/>
        <v>0.76019999999999999</v>
      </c>
      <c r="DI116" s="446">
        <f t="shared" si="137"/>
        <v>8.4609313338595111</v>
      </c>
      <c r="DJ116" s="434">
        <v>7.75</v>
      </c>
      <c r="DK116" s="427">
        <v>5.8</v>
      </c>
      <c r="DL116" s="446">
        <f t="shared" si="138"/>
        <v>11.996842936069456</v>
      </c>
      <c r="DM116" s="422">
        <v>24.5</v>
      </c>
      <c r="DN116" s="422">
        <v>4.9000000000000004</v>
      </c>
      <c r="DO116" s="423">
        <v>7.58</v>
      </c>
      <c r="DP116" s="423"/>
      <c r="DQ116" s="423"/>
      <c r="DR116" s="432"/>
      <c r="DS116" s="432"/>
      <c r="DT116" s="437"/>
      <c r="DU116" s="437">
        <v>0.62</v>
      </c>
      <c r="DV116" s="424"/>
      <c r="DW116" s="446">
        <f t="shared" si="139"/>
        <v>4.4198895027624312</v>
      </c>
      <c r="DX116" s="434">
        <v>8.01</v>
      </c>
      <c r="DY116" s="438">
        <v>8.09</v>
      </c>
      <c r="DZ116" s="439">
        <v>21.8</v>
      </c>
      <c r="EA116" s="440">
        <v>84</v>
      </c>
      <c r="EB116" s="441">
        <v>8730</v>
      </c>
      <c r="EC116" s="442">
        <v>14</v>
      </c>
      <c r="ED116" s="442">
        <v>0.31</v>
      </c>
      <c r="EE116" s="442">
        <v>15.7</v>
      </c>
      <c r="EF116" s="442">
        <v>1.4</v>
      </c>
      <c r="EG116" s="443">
        <v>31</v>
      </c>
      <c r="EH116" s="440"/>
      <c r="EI116" s="429">
        <f t="shared" si="140"/>
        <v>8.1048930870936129</v>
      </c>
      <c r="EJ116" s="429">
        <f t="shared" si="141"/>
        <v>21.551781881773138</v>
      </c>
      <c r="EK116" s="448">
        <f t="shared" si="142"/>
        <v>81.517818817731381</v>
      </c>
      <c r="EL116" s="448">
        <f t="shared" si="143"/>
        <v>8725.035637635463</v>
      </c>
      <c r="EM116" s="429">
        <f t="shared" si="144"/>
        <v>14.446792612808352</v>
      </c>
      <c r="EN116" s="431">
        <f t="shared" si="145"/>
        <v>0.31</v>
      </c>
      <c r="EO116" s="431">
        <f t="shared" si="146"/>
        <v>15.451781881773137</v>
      </c>
      <c r="EP116" s="431">
        <f t="shared" si="147"/>
        <v>1.4</v>
      </c>
      <c r="EQ116" s="431">
        <f t="shared" si="148"/>
        <v>30.007127527092553</v>
      </c>
      <c r="ER116" s="448"/>
      <c r="ES116" s="449">
        <f t="shared" si="149"/>
        <v>27.980180705333723</v>
      </c>
      <c r="ET116" s="450">
        <f t="shared" si="150"/>
        <v>0.75482000000000005</v>
      </c>
      <c r="EU116" s="451">
        <f t="shared" si="172"/>
        <v>0.28048424999999999</v>
      </c>
      <c r="EV116" s="450">
        <f t="shared" si="173"/>
        <v>0.51941527777777774</v>
      </c>
      <c r="EW116" s="513">
        <f t="shared" si="174"/>
        <v>0.58605178759861454</v>
      </c>
      <c r="EX116" s="514">
        <f t="shared" si="175"/>
        <v>20.453207387191647</v>
      </c>
      <c r="EY116" s="513">
        <f t="shared" si="176"/>
        <v>0.5790667601216184</v>
      </c>
      <c r="EZ116" s="514">
        <f t="shared" si="177"/>
        <v>29.648218118226865</v>
      </c>
      <c r="FA116" s="450">
        <f t="shared" si="178"/>
        <v>0.75071003419654014</v>
      </c>
      <c r="FB116" s="431">
        <f t="shared" si="179"/>
        <v>245.48218118226862</v>
      </c>
      <c r="FC116" s="452">
        <f t="shared" si="180"/>
        <v>0.7021276595744681</v>
      </c>
      <c r="FD116" s="431">
        <f t="shared" si="181"/>
        <v>3.3000000000000003</v>
      </c>
      <c r="FE116" s="452">
        <f t="shared" si="182"/>
        <v>0.88324074892181881</v>
      </c>
      <c r="FF116" s="430">
        <f t="shared" si="183"/>
        <v>226.99287247290744</v>
      </c>
      <c r="FG116" s="405">
        <v>38400</v>
      </c>
      <c r="FH116" s="443"/>
      <c r="FI116" s="453"/>
      <c r="FJ116" s="454"/>
      <c r="FK116" s="455">
        <f t="shared" si="151"/>
        <v>1.9077395935454811</v>
      </c>
      <c r="FL116" s="530"/>
      <c r="FM116" s="455"/>
      <c r="FN116" s="530">
        <v>4170</v>
      </c>
      <c r="FO116" s="532">
        <f t="shared" si="80"/>
        <v>0.31165919282511212</v>
      </c>
      <c r="FP116" s="449">
        <f t="shared" si="152"/>
        <v>110.48991812617577</v>
      </c>
      <c r="FQ116" s="457">
        <v>26.4</v>
      </c>
      <c r="FR116" s="458">
        <f t="shared" si="153"/>
        <v>0.69950451763334298</v>
      </c>
      <c r="FS116" s="459">
        <v>7.96</v>
      </c>
      <c r="FT116" s="529">
        <v>20</v>
      </c>
      <c r="FU116" s="440">
        <v>78</v>
      </c>
      <c r="FV116" s="530">
        <v>2</v>
      </c>
      <c r="FW116" s="538">
        <v>0.19</v>
      </c>
      <c r="FX116" s="530">
        <v>16</v>
      </c>
      <c r="FY116" s="452">
        <f t="shared" si="154"/>
        <v>0.93333333333333335</v>
      </c>
      <c r="FZ116" s="452">
        <f t="shared" si="184"/>
        <v>0.86428571428571432</v>
      </c>
      <c r="GA116" s="429">
        <f t="shared" si="185"/>
        <v>1.21</v>
      </c>
      <c r="GB116" s="513">
        <f t="shared" si="186"/>
        <v>8.2568807339449601E-2</v>
      </c>
      <c r="GC116" s="514">
        <f t="shared" si="203"/>
        <v>1.5500000000000007</v>
      </c>
      <c r="GD116" s="513">
        <f t="shared" si="188"/>
        <v>7.1428571428571397E-2</v>
      </c>
      <c r="GE116" s="527">
        <f t="shared" si="189"/>
        <v>3.5</v>
      </c>
      <c r="GF116" s="461">
        <f t="shared" si="190"/>
        <v>5.2144882223576481</v>
      </c>
      <c r="GG116" s="405">
        <v>80</v>
      </c>
      <c r="GH116" s="450">
        <f t="shared" si="155"/>
        <v>1</v>
      </c>
      <c r="GI116" s="405">
        <v>520</v>
      </c>
      <c r="GJ116" s="462">
        <f t="shared" si="156"/>
        <v>6.5</v>
      </c>
      <c r="GK116" s="463">
        <f t="shared" si="191"/>
        <v>101.74611165575899</v>
      </c>
      <c r="GL116" s="464">
        <v>8.09</v>
      </c>
      <c r="GM116" s="529">
        <v>17.7</v>
      </c>
      <c r="GN116" s="405">
        <v>66</v>
      </c>
      <c r="GO116" s="513">
        <f t="shared" si="192"/>
        <v>0.11499999999999999</v>
      </c>
      <c r="GP116" s="450">
        <f t="shared" si="193"/>
        <v>0.15384615384615385</v>
      </c>
      <c r="GQ116" s="529">
        <v>4</v>
      </c>
      <c r="GR116" s="455">
        <f t="shared" si="157"/>
        <v>2.7344267507485229</v>
      </c>
      <c r="GS116" s="531">
        <f t="shared" si="194"/>
        <v>17</v>
      </c>
      <c r="GT116" s="531">
        <f t="shared" si="195"/>
        <v>66</v>
      </c>
      <c r="GU116" s="513">
        <f>1-GS116/GM116</f>
        <v>3.9548022598870025E-2</v>
      </c>
      <c r="GV116" s="513"/>
      <c r="GW116" s="513">
        <f t="shared" si="196"/>
        <v>0.15000000000000002</v>
      </c>
      <c r="GX116" s="513">
        <f t="shared" si="197"/>
        <v>0.15384615384615385</v>
      </c>
      <c r="GY116" s="462">
        <f t="shared" si="198"/>
        <v>8.4788426379799162</v>
      </c>
      <c r="GZ116" s="405">
        <v>37805</v>
      </c>
      <c r="HA116" s="438">
        <v>8.15</v>
      </c>
      <c r="HB116" s="451"/>
      <c r="HC116" s="439">
        <v>17</v>
      </c>
      <c r="HD116" s="443">
        <v>66</v>
      </c>
      <c r="HE116" s="463"/>
      <c r="HF116" s="463"/>
      <c r="HG116" s="443"/>
      <c r="HH116" s="408">
        <v>6</v>
      </c>
      <c r="HI116" s="465">
        <v>8470</v>
      </c>
      <c r="HJ116" s="406">
        <f t="shared" si="199"/>
        <v>5674.9000000000005</v>
      </c>
      <c r="HK116" s="406"/>
      <c r="HL116" s="442"/>
      <c r="HM116" s="540">
        <v>15.2</v>
      </c>
      <c r="HN116" s="466"/>
      <c r="HO116" s="407">
        <v>0.16</v>
      </c>
      <c r="HP116" s="467"/>
      <c r="HQ116" s="518">
        <v>15.2</v>
      </c>
      <c r="HR116" s="519">
        <v>0.13</v>
      </c>
      <c r="HS116" s="520"/>
      <c r="HT116" s="521">
        <v>4</v>
      </c>
      <c r="HU116" s="522">
        <f t="shared" si="158"/>
        <v>46.10370684401579</v>
      </c>
      <c r="HV116" s="513">
        <f t="shared" si="200"/>
        <v>0.66796875</v>
      </c>
      <c r="HW116" s="513">
        <f t="shared" si="201"/>
        <v>0.79816513761467889</v>
      </c>
      <c r="HX116" s="513">
        <f t="shared" si="202"/>
        <v>0.5644699140401146</v>
      </c>
      <c r="HY116" s="471"/>
    </row>
    <row r="117" spans="1:233" x14ac:dyDescent="0.15">
      <c r="A117" s="400">
        <v>43599</v>
      </c>
      <c r="B117" s="515">
        <v>37248</v>
      </c>
      <c r="C117" s="402">
        <f t="shared" si="127"/>
        <v>0.74495999999999996</v>
      </c>
      <c r="D117" s="403">
        <v>7.96</v>
      </c>
      <c r="E117" s="404">
        <v>67</v>
      </c>
      <c r="F117" s="405">
        <v>375</v>
      </c>
      <c r="G117" s="406">
        <f t="shared" si="159"/>
        <v>13968</v>
      </c>
      <c r="H117" s="402">
        <f t="shared" si="160"/>
        <v>0.55871999999999999</v>
      </c>
      <c r="I117" s="405">
        <v>9600</v>
      </c>
      <c r="J117" s="406">
        <f t="shared" si="161"/>
        <v>6432</v>
      </c>
      <c r="K117" s="407">
        <v>38.1</v>
      </c>
      <c r="L117" s="407">
        <v>28.6</v>
      </c>
      <c r="M117" s="407">
        <v>3</v>
      </c>
      <c r="N117" s="408">
        <v>229</v>
      </c>
      <c r="O117" s="408">
        <v>32</v>
      </c>
      <c r="P117" s="409"/>
      <c r="Q117" s="409"/>
      <c r="R117" s="409"/>
      <c r="S117" s="409"/>
      <c r="T117" s="410"/>
      <c r="U117" s="411"/>
      <c r="V117" s="409"/>
      <c r="W117" s="409"/>
      <c r="X117" s="516"/>
      <c r="Y117" s="473"/>
      <c r="Z117" s="474"/>
      <c r="AA117" s="475"/>
      <c r="AB117" s="476"/>
      <c r="AC117" s="476"/>
      <c r="AD117" s="474">
        <v>2.96</v>
      </c>
      <c r="AE117" s="477">
        <f t="shared" si="71"/>
        <v>0.41111111111111109</v>
      </c>
      <c r="AF117" s="478"/>
      <c r="AG117" s="477"/>
      <c r="AH117" s="478"/>
      <c r="AI117" s="478"/>
      <c r="AJ117" s="473"/>
      <c r="AK117" s="477"/>
      <c r="AL117" s="447"/>
      <c r="AM117" s="479"/>
      <c r="AN117" s="473"/>
      <c r="AO117" s="473"/>
      <c r="AP117" s="479"/>
      <c r="AQ117" s="447"/>
      <c r="AR117" s="473"/>
      <c r="AS117" s="473"/>
      <c r="AT117" s="473"/>
      <c r="AU117" s="447"/>
      <c r="AV117" s="480"/>
      <c r="AW117" s="479"/>
      <c r="AX117" s="479"/>
      <c r="AY117" s="480"/>
      <c r="AZ117" s="480"/>
      <c r="BA117" s="420">
        <f t="shared" si="128"/>
        <v>38194</v>
      </c>
      <c r="BB117" s="421">
        <f t="shared" si="129"/>
        <v>0.76388</v>
      </c>
      <c r="BC117" s="422"/>
      <c r="BD117" s="423">
        <v>7.89</v>
      </c>
      <c r="BE117" s="424">
        <v>66.5</v>
      </c>
      <c r="BF117" s="425">
        <v>310</v>
      </c>
      <c r="BG117" s="426">
        <v>8550</v>
      </c>
      <c r="BH117" s="420">
        <f t="shared" si="162"/>
        <v>5728.5</v>
      </c>
      <c r="BI117" s="422"/>
      <c r="BJ117" s="421"/>
      <c r="BK117" s="427">
        <v>44.6</v>
      </c>
      <c r="BL117" s="427">
        <v>26.2</v>
      </c>
      <c r="BM117" s="428">
        <v>1.4</v>
      </c>
      <c r="BN117" s="422">
        <v>5.7</v>
      </c>
      <c r="BO117" s="425">
        <v>294</v>
      </c>
      <c r="BP117" s="425">
        <v>32</v>
      </c>
      <c r="BQ117" s="423">
        <v>4.57</v>
      </c>
      <c r="BR117" s="421">
        <f t="shared" si="73"/>
        <v>0.6347222222222223</v>
      </c>
      <c r="BS117" s="409">
        <f t="shared" si="130"/>
        <v>38194</v>
      </c>
      <c r="BT117" s="429">
        <f t="shared" si="163"/>
        <v>7.89</v>
      </c>
      <c r="BU117" s="430">
        <f t="shared" si="164"/>
        <v>66.5</v>
      </c>
      <c r="BV117" s="430">
        <f t="shared" si="165"/>
        <v>310</v>
      </c>
      <c r="BW117" s="430">
        <f t="shared" si="166"/>
        <v>8550</v>
      </c>
      <c r="BX117" s="430">
        <f t="shared" si="167"/>
        <v>5557.5</v>
      </c>
      <c r="BY117" s="430">
        <f t="shared" si="168"/>
        <v>44.6</v>
      </c>
      <c r="BZ117" s="430">
        <f t="shared" si="169"/>
        <v>26.2</v>
      </c>
      <c r="CA117" s="431">
        <f t="shared" si="170"/>
        <v>5.7</v>
      </c>
      <c r="CB117" s="430">
        <f t="shared" si="171"/>
        <v>294</v>
      </c>
      <c r="CC117" s="432">
        <v>19070</v>
      </c>
      <c r="CD117" s="411">
        <f t="shared" si="54"/>
        <v>19070</v>
      </c>
      <c r="CE117" s="421">
        <f t="shared" si="131"/>
        <v>0.76280000000000003</v>
      </c>
      <c r="CF117" s="433">
        <f t="shared" si="132"/>
        <v>8.4320922915574208</v>
      </c>
      <c r="CG117" s="434">
        <v>7.76</v>
      </c>
      <c r="CH117" s="427">
        <v>4.2</v>
      </c>
      <c r="CI117" s="446">
        <f t="shared" si="133"/>
        <v>11.955951756685895</v>
      </c>
      <c r="CJ117" s="436">
        <v>25.7</v>
      </c>
      <c r="CK117" s="436">
        <v>2.8</v>
      </c>
      <c r="CL117" s="423">
        <v>7.62</v>
      </c>
      <c r="CM117" s="423"/>
      <c r="CN117" s="423"/>
      <c r="CO117" s="432">
        <v>4514</v>
      </c>
      <c r="CP117" s="432">
        <v>2608</v>
      </c>
      <c r="CQ117" s="437">
        <f>CP117/CO117</f>
        <v>0.57775808595480727</v>
      </c>
      <c r="CR117" s="437">
        <v>0.69</v>
      </c>
      <c r="CS117" s="424">
        <f>CR117/CO117*1000*1000</f>
        <v>152.85777580859548</v>
      </c>
      <c r="CT117" s="528">
        <f t="shared" si="134"/>
        <v>4.4048243314105928</v>
      </c>
      <c r="CU117" s="434">
        <v>9.18</v>
      </c>
      <c r="CV117" s="438">
        <v>8.1999999999999993</v>
      </c>
      <c r="CW117" s="439">
        <v>21.6</v>
      </c>
      <c r="CX117" s="440">
        <v>73</v>
      </c>
      <c r="CY117" s="441">
        <v>8600</v>
      </c>
      <c r="CZ117" s="442">
        <v>15.2</v>
      </c>
      <c r="DA117" s="442">
        <v>0.36</v>
      </c>
      <c r="DB117" s="442">
        <v>14.8</v>
      </c>
      <c r="DC117" s="442">
        <v>1.9</v>
      </c>
      <c r="DD117" s="443">
        <v>37</v>
      </c>
      <c r="DE117" s="440"/>
      <c r="DF117" s="444">
        <v>19124</v>
      </c>
      <c r="DG117" s="445">
        <f t="shared" si="135"/>
        <v>19124</v>
      </c>
      <c r="DH117" s="421">
        <f t="shared" si="136"/>
        <v>0.76495999999999997</v>
      </c>
      <c r="DI117" s="446">
        <f t="shared" si="137"/>
        <v>8.4082827860280283</v>
      </c>
      <c r="DJ117" s="434">
        <v>7.76</v>
      </c>
      <c r="DK117" s="427">
        <v>3.4</v>
      </c>
      <c r="DL117" s="446">
        <f t="shared" si="138"/>
        <v>11.92219201003974</v>
      </c>
      <c r="DM117" s="422">
        <v>26</v>
      </c>
      <c r="DN117" s="422">
        <v>3.91</v>
      </c>
      <c r="DO117" s="423">
        <v>7.63</v>
      </c>
      <c r="DP117" s="423"/>
      <c r="DQ117" s="423"/>
      <c r="DR117" s="432">
        <v>4695</v>
      </c>
      <c r="DS117" s="432">
        <v>2775</v>
      </c>
      <c r="DT117" s="437">
        <f>DS117/DR117</f>
        <v>0.59105431309904155</v>
      </c>
      <c r="DU117" s="437">
        <v>0.69</v>
      </c>
      <c r="DV117" s="424">
        <f>DU117/DR117*1000*1000</f>
        <v>146.96485623003196</v>
      </c>
      <c r="DW117" s="446">
        <f t="shared" si="139"/>
        <v>4.3923865300146412</v>
      </c>
      <c r="DX117" s="434">
        <v>8.9499999999999993</v>
      </c>
      <c r="DY117" s="438">
        <v>8.07</v>
      </c>
      <c r="DZ117" s="439">
        <v>20.399999999999999</v>
      </c>
      <c r="EA117" s="440">
        <v>75</v>
      </c>
      <c r="EB117" s="441">
        <v>8580</v>
      </c>
      <c r="EC117" s="442">
        <v>15.2</v>
      </c>
      <c r="ED117" s="442">
        <v>0.36</v>
      </c>
      <c r="EE117" s="442">
        <v>14.8</v>
      </c>
      <c r="EF117" s="442">
        <v>1.9</v>
      </c>
      <c r="EG117" s="443">
        <v>31</v>
      </c>
      <c r="EH117" s="440"/>
      <c r="EI117" s="429">
        <f t="shared" si="140"/>
        <v>8.1349081007488078</v>
      </c>
      <c r="EJ117" s="429">
        <f t="shared" si="141"/>
        <v>20.999151699219773</v>
      </c>
      <c r="EK117" s="448">
        <f t="shared" si="142"/>
        <v>74.001413834633709</v>
      </c>
      <c r="EL117" s="448">
        <f t="shared" si="143"/>
        <v>8589.9858616536621</v>
      </c>
      <c r="EM117" s="429">
        <f t="shared" si="144"/>
        <v>15.200000000000001</v>
      </c>
      <c r="EN117" s="431">
        <f t="shared" si="145"/>
        <v>0.36</v>
      </c>
      <c r="EO117" s="431">
        <f t="shared" si="146"/>
        <v>14.799999999999999</v>
      </c>
      <c r="EP117" s="431">
        <f t="shared" si="147"/>
        <v>1.9000000000000001</v>
      </c>
      <c r="EQ117" s="431">
        <f t="shared" si="148"/>
        <v>33.995758496098865</v>
      </c>
      <c r="ER117" s="448"/>
      <c r="ES117" s="449">
        <f t="shared" si="149"/>
        <v>27.648321725925534</v>
      </c>
      <c r="ET117" s="450">
        <f t="shared" si="150"/>
        <v>0.76388</v>
      </c>
      <c r="EU117" s="451">
        <f t="shared" si="172"/>
        <v>0.26909409090909098</v>
      </c>
      <c r="EV117" s="450">
        <f t="shared" si="173"/>
        <v>0.49832239057239064</v>
      </c>
      <c r="EW117" s="513">
        <f t="shared" si="174"/>
        <v>0.65919282511210753</v>
      </c>
      <c r="EX117" s="514">
        <f t="shared" si="175"/>
        <v>29.4</v>
      </c>
      <c r="EY117" s="513">
        <f t="shared" si="176"/>
        <v>0.68422328271849964</v>
      </c>
      <c r="EZ117" s="514">
        <f t="shared" si="177"/>
        <v>45.500848300780227</v>
      </c>
      <c r="FA117" s="450">
        <f t="shared" si="178"/>
        <v>0.76128576182376229</v>
      </c>
      <c r="FB117" s="431">
        <f t="shared" si="179"/>
        <v>235.99858616536631</v>
      </c>
      <c r="FC117" s="452">
        <f t="shared" si="180"/>
        <v>0.66666666666666663</v>
      </c>
      <c r="FD117" s="431">
        <f t="shared" si="181"/>
        <v>3.8</v>
      </c>
      <c r="FE117" s="452">
        <f t="shared" si="182"/>
        <v>0.88436816838061616</v>
      </c>
      <c r="FF117" s="430">
        <f t="shared" si="183"/>
        <v>260.00424150390114</v>
      </c>
      <c r="FG117" s="405">
        <v>38400</v>
      </c>
      <c r="FH117" s="443"/>
      <c r="FI117" s="453"/>
      <c r="FJ117" s="454"/>
      <c r="FK117" s="455">
        <f t="shared" si="151"/>
        <v>1.8851128449494685</v>
      </c>
      <c r="FL117" s="530"/>
      <c r="FM117" s="455"/>
      <c r="FN117" s="530">
        <v>4031</v>
      </c>
      <c r="FO117" s="532">
        <f t="shared" si="80"/>
        <v>0.30127055306427503</v>
      </c>
      <c r="FP117" s="449">
        <f t="shared" si="152"/>
        <v>105.54013719432372</v>
      </c>
      <c r="FQ117" s="457">
        <v>21.6</v>
      </c>
      <c r="FR117" s="458">
        <f t="shared" si="153"/>
        <v>0.56553385348484053</v>
      </c>
      <c r="FS117" s="459">
        <v>7.88</v>
      </c>
      <c r="FT117" s="529">
        <v>19.600000000000001</v>
      </c>
      <c r="FU117" s="440">
        <v>71</v>
      </c>
      <c r="FV117" s="530">
        <v>4</v>
      </c>
      <c r="FW117" s="538">
        <v>0.39</v>
      </c>
      <c r="FX117" s="530">
        <v>16</v>
      </c>
      <c r="FY117" s="452">
        <f t="shared" si="154"/>
        <v>0.88235294117647056</v>
      </c>
      <c r="FZ117" s="452">
        <f t="shared" si="184"/>
        <v>0.79473684210526319</v>
      </c>
      <c r="GA117" s="429">
        <f t="shared" si="185"/>
        <v>1.5099999999999998</v>
      </c>
      <c r="GB117" s="513">
        <f t="shared" si="186"/>
        <v>3.9215686274509665E-2</v>
      </c>
      <c r="GC117" s="514">
        <f t="shared" si="203"/>
        <v>1.3999999999999986</v>
      </c>
      <c r="GD117" s="513">
        <f t="shared" si="188"/>
        <v>5.3333333333333344E-2</v>
      </c>
      <c r="GE117" s="527">
        <f t="shared" si="189"/>
        <v>3</v>
      </c>
      <c r="GF117" s="461">
        <f t="shared" si="190"/>
        <v>5.1526417761952139</v>
      </c>
      <c r="GG117" s="405">
        <v>80</v>
      </c>
      <c r="GH117" s="450">
        <f t="shared" si="155"/>
        <v>1</v>
      </c>
      <c r="GI117" s="405">
        <v>520</v>
      </c>
      <c r="GJ117" s="462">
        <f t="shared" si="156"/>
        <v>6.5</v>
      </c>
      <c r="GK117" s="463">
        <f t="shared" si="191"/>
        <v>100.53935173063832</v>
      </c>
      <c r="GL117" s="464">
        <v>8.27</v>
      </c>
      <c r="GM117" s="529">
        <v>16.7</v>
      </c>
      <c r="GN117" s="405">
        <v>65</v>
      </c>
      <c r="GO117" s="513">
        <f t="shared" si="192"/>
        <v>0.1479591836734695</v>
      </c>
      <c r="GP117" s="450">
        <f t="shared" si="193"/>
        <v>8.4507042253521125E-2</v>
      </c>
      <c r="GQ117" s="529">
        <v>4</v>
      </c>
      <c r="GR117" s="455">
        <f t="shared" si="157"/>
        <v>2.701995077760905</v>
      </c>
      <c r="GS117" s="531">
        <f t="shared" si="194"/>
        <v>17.399999999999999</v>
      </c>
      <c r="GT117" s="531">
        <f t="shared" si="195"/>
        <v>61</v>
      </c>
      <c r="GU117" s="513"/>
      <c r="GV117" s="513"/>
      <c r="GW117" s="513">
        <f t="shared" si="196"/>
        <v>0.1122448979591838</v>
      </c>
      <c r="GX117" s="513">
        <f t="shared" si="197"/>
        <v>0.14084507042253525</v>
      </c>
      <c r="GY117" s="462">
        <f t="shared" si="198"/>
        <v>16.756558621773053</v>
      </c>
      <c r="GZ117" s="405">
        <v>38501</v>
      </c>
      <c r="HA117" s="438">
        <v>8.09</v>
      </c>
      <c r="HB117" s="451"/>
      <c r="HC117" s="439">
        <v>17.399999999999999</v>
      </c>
      <c r="HD117" s="443">
        <v>61</v>
      </c>
      <c r="HE117" s="463"/>
      <c r="HF117" s="463"/>
      <c r="HG117" s="443"/>
      <c r="HH117" s="408">
        <v>7</v>
      </c>
      <c r="HI117" s="465">
        <v>8690</v>
      </c>
      <c r="HJ117" s="406">
        <f t="shared" si="199"/>
        <v>5822.3</v>
      </c>
      <c r="HK117" s="406"/>
      <c r="HL117" s="442"/>
      <c r="HM117" s="540">
        <v>14.3</v>
      </c>
      <c r="HN117" s="466"/>
      <c r="HO117" s="407">
        <v>0.14000000000000001</v>
      </c>
      <c r="HP117" s="467"/>
      <c r="HQ117" s="518">
        <v>15.2</v>
      </c>
      <c r="HR117" s="519">
        <v>0.16</v>
      </c>
      <c r="HS117" s="520"/>
      <c r="HT117" s="521">
        <v>4</v>
      </c>
      <c r="HU117" s="522">
        <f t="shared" si="158"/>
        <v>45.556893752945491</v>
      </c>
      <c r="HV117" s="513">
        <f t="shared" si="200"/>
        <v>0.73834586466165408</v>
      </c>
      <c r="HW117" s="513">
        <f t="shared" si="201"/>
        <v>0.8032258064516129</v>
      </c>
      <c r="HX117" s="513">
        <f t="shared" si="202"/>
        <v>0.67937219730941711</v>
      </c>
      <c r="HY117" s="471"/>
    </row>
    <row r="118" spans="1:233" x14ac:dyDescent="0.15">
      <c r="A118" s="400">
        <v>43600</v>
      </c>
      <c r="B118" s="515">
        <v>38481</v>
      </c>
      <c r="C118" s="402">
        <f t="shared" si="127"/>
        <v>0.76961999999999997</v>
      </c>
      <c r="D118" s="403">
        <v>7.95</v>
      </c>
      <c r="E118" s="404">
        <v>53.45</v>
      </c>
      <c r="F118" s="405">
        <v>236</v>
      </c>
      <c r="G118" s="406">
        <f t="shared" si="159"/>
        <v>9081.5159999999996</v>
      </c>
      <c r="H118" s="402">
        <f t="shared" si="160"/>
        <v>0.36326063999999997</v>
      </c>
      <c r="I118" s="405">
        <v>7455</v>
      </c>
      <c r="J118" s="406">
        <f t="shared" si="161"/>
        <v>4994.8500000000004</v>
      </c>
      <c r="K118" s="407">
        <v>38.5</v>
      </c>
      <c r="L118" s="407">
        <v>30.4</v>
      </c>
      <c r="M118" s="407">
        <v>3.1</v>
      </c>
      <c r="N118" s="408">
        <v>195</v>
      </c>
      <c r="O118" s="408">
        <v>32</v>
      </c>
      <c r="P118" s="409"/>
      <c r="Q118" s="409"/>
      <c r="R118" s="409"/>
      <c r="S118" s="409"/>
      <c r="T118" s="410"/>
      <c r="U118" s="411"/>
      <c r="V118" s="409"/>
      <c r="W118" s="409"/>
      <c r="X118" s="516"/>
      <c r="Y118" s="473"/>
      <c r="Z118" s="474"/>
      <c r="AA118" s="475"/>
      <c r="AB118" s="476"/>
      <c r="AC118" s="476"/>
      <c r="AD118" s="474">
        <v>2.87</v>
      </c>
      <c r="AE118" s="477">
        <f t="shared" si="71"/>
        <v>0.39861111111111114</v>
      </c>
      <c r="AF118" s="478"/>
      <c r="AG118" s="477"/>
      <c r="AH118" s="478"/>
      <c r="AI118" s="478"/>
      <c r="AJ118" s="473"/>
      <c r="AK118" s="477"/>
      <c r="AL118" s="447"/>
      <c r="AM118" s="479"/>
      <c r="AN118" s="473"/>
      <c r="AO118" s="473"/>
      <c r="AP118" s="479"/>
      <c r="AQ118" s="447"/>
      <c r="AR118" s="473"/>
      <c r="AS118" s="473"/>
      <c r="AT118" s="473"/>
      <c r="AU118" s="447"/>
      <c r="AV118" s="480"/>
      <c r="AW118" s="479"/>
      <c r="AX118" s="479"/>
      <c r="AY118" s="480"/>
      <c r="AZ118" s="480"/>
      <c r="BA118" s="420">
        <f t="shared" si="128"/>
        <v>36056</v>
      </c>
      <c r="BB118" s="421">
        <f t="shared" si="129"/>
        <v>0.72111999999999998</v>
      </c>
      <c r="BC118" s="422"/>
      <c r="BD118" s="423">
        <v>7.95</v>
      </c>
      <c r="BE118" s="424">
        <v>87.5</v>
      </c>
      <c r="BF118" s="425">
        <v>406</v>
      </c>
      <c r="BG118" s="426">
        <v>7920</v>
      </c>
      <c r="BH118" s="420">
        <f t="shared" si="162"/>
        <v>5306.4000000000005</v>
      </c>
      <c r="BI118" s="422"/>
      <c r="BJ118" s="421"/>
      <c r="BK118" s="427">
        <v>40</v>
      </c>
      <c r="BL118" s="427">
        <v>28.2</v>
      </c>
      <c r="BM118" s="428">
        <v>4.72</v>
      </c>
      <c r="BN118" s="422">
        <v>3.6</v>
      </c>
      <c r="BO118" s="425">
        <v>220</v>
      </c>
      <c r="BP118" s="425">
        <v>32</v>
      </c>
      <c r="BQ118" s="423">
        <v>4.62</v>
      </c>
      <c r="BR118" s="421">
        <f t="shared" si="73"/>
        <v>0.64166666666666672</v>
      </c>
      <c r="BS118" s="409">
        <f t="shared" si="130"/>
        <v>36056</v>
      </c>
      <c r="BT118" s="429">
        <f t="shared" si="163"/>
        <v>7.95</v>
      </c>
      <c r="BU118" s="430">
        <f t="shared" si="164"/>
        <v>87.5</v>
      </c>
      <c r="BV118" s="430">
        <f t="shared" si="165"/>
        <v>406</v>
      </c>
      <c r="BW118" s="430">
        <f t="shared" si="166"/>
        <v>7920</v>
      </c>
      <c r="BX118" s="430">
        <f t="shared" si="167"/>
        <v>5148</v>
      </c>
      <c r="BY118" s="430">
        <f t="shared" si="168"/>
        <v>40</v>
      </c>
      <c r="BZ118" s="430">
        <f t="shared" si="169"/>
        <v>28.2</v>
      </c>
      <c r="CA118" s="431">
        <f t="shared" si="170"/>
        <v>3.6</v>
      </c>
      <c r="CB118" s="430">
        <f t="shared" si="171"/>
        <v>220</v>
      </c>
      <c r="CC118" s="432">
        <v>18021</v>
      </c>
      <c r="CD118" s="411">
        <f t="shared" si="54"/>
        <v>18021</v>
      </c>
      <c r="CE118" s="421">
        <f t="shared" si="131"/>
        <v>0.72084000000000004</v>
      </c>
      <c r="CF118" s="433">
        <f t="shared" si="132"/>
        <v>8.9229232562010985</v>
      </c>
      <c r="CG118" s="434">
        <v>7.78</v>
      </c>
      <c r="CH118" s="427">
        <v>4.54</v>
      </c>
      <c r="CI118" s="446">
        <f t="shared" si="133"/>
        <v>12.651906109538871</v>
      </c>
      <c r="CJ118" s="436">
        <v>25.7</v>
      </c>
      <c r="CK118" s="436">
        <v>2.78</v>
      </c>
      <c r="CL118" s="423">
        <v>7.49</v>
      </c>
      <c r="CM118" s="423"/>
      <c r="CN118" s="423"/>
      <c r="CO118" s="432"/>
      <c r="CP118" s="432"/>
      <c r="CQ118" s="437"/>
      <c r="CR118" s="437">
        <v>0.73</v>
      </c>
      <c r="CS118" s="424"/>
      <c r="CT118" s="528">
        <f t="shared" si="134"/>
        <v>4.6612285666722162</v>
      </c>
      <c r="CU118" s="434">
        <v>9.26</v>
      </c>
      <c r="CV118" s="438">
        <v>7.98</v>
      </c>
      <c r="CW118" s="439">
        <v>20.5</v>
      </c>
      <c r="CX118" s="440">
        <v>76</v>
      </c>
      <c r="CY118" s="441">
        <v>8580</v>
      </c>
      <c r="CZ118" s="442">
        <v>14.8</v>
      </c>
      <c r="DA118" s="442">
        <v>0.36</v>
      </c>
      <c r="DB118" s="442">
        <v>14.68</v>
      </c>
      <c r="DC118" s="442">
        <v>1.3</v>
      </c>
      <c r="DD118" s="443">
        <v>38</v>
      </c>
      <c r="DE118" s="440"/>
      <c r="DF118" s="444">
        <v>18035</v>
      </c>
      <c r="DG118" s="445">
        <f t="shared" si="135"/>
        <v>18035</v>
      </c>
      <c r="DH118" s="421">
        <f t="shared" si="136"/>
        <v>0.72140000000000004</v>
      </c>
      <c r="DI118" s="446">
        <f t="shared" si="137"/>
        <v>8.9159966731355702</v>
      </c>
      <c r="DJ118" s="434">
        <v>7.79</v>
      </c>
      <c r="DK118" s="427">
        <v>3.76</v>
      </c>
      <c r="DL118" s="446">
        <f t="shared" si="138"/>
        <v>12.642084835042972</v>
      </c>
      <c r="DM118" s="422">
        <v>25.4</v>
      </c>
      <c r="DN118" s="422">
        <v>4.25</v>
      </c>
      <c r="DO118" s="423">
        <v>7.48</v>
      </c>
      <c r="DP118" s="423"/>
      <c r="DQ118" s="423"/>
      <c r="DR118" s="432"/>
      <c r="DS118" s="432"/>
      <c r="DT118" s="437"/>
      <c r="DU118" s="437">
        <v>0.71</v>
      </c>
      <c r="DV118" s="424"/>
      <c r="DW118" s="446">
        <f t="shared" si="139"/>
        <v>4.6576102023842525</v>
      </c>
      <c r="DX118" s="434">
        <v>9.06</v>
      </c>
      <c r="DY118" s="438">
        <v>7.94</v>
      </c>
      <c r="DZ118" s="439">
        <v>19.2</v>
      </c>
      <c r="EA118" s="440">
        <v>76</v>
      </c>
      <c r="EB118" s="441">
        <v>8550</v>
      </c>
      <c r="EC118" s="442">
        <v>13.7</v>
      </c>
      <c r="ED118" s="442">
        <v>0.4</v>
      </c>
      <c r="EE118" s="442">
        <v>13.68</v>
      </c>
      <c r="EF118" s="442">
        <v>1.3</v>
      </c>
      <c r="EG118" s="443">
        <v>31</v>
      </c>
      <c r="EH118" s="440"/>
      <c r="EI118" s="429">
        <f t="shared" si="140"/>
        <v>7.959992234302196</v>
      </c>
      <c r="EJ118" s="429">
        <f t="shared" si="141"/>
        <v>19.849747614821389</v>
      </c>
      <c r="EK118" s="448">
        <f t="shared" si="142"/>
        <v>76</v>
      </c>
      <c r="EL118" s="448">
        <f t="shared" si="143"/>
        <v>8564.9941757266479</v>
      </c>
      <c r="EM118" s="429">
        <f t="shared" si="144"/>
        <v>14.249786443310406</v>
      </c>
      <c r="EN118" s="431">
        <f t="shared" si="145"/>
        <v>0.38000776569780342</v>
      </c>
      <c r="EO118" s="431">
        <f t="shared" si="146"/>
        <v>14.179805857554914</v>
      </c>
      <c r="EP118" s="431">
        <f t="shared" si="147"/>
        <v>1.3</v>
      </c>
      <c r="EQ118" s="431">
        <f t="shared" si="148"/>
        <v>34.498641002884405</v>
      </c>
      <c r="ER118" s="448"/>
      <c r="ES118" s="449">
        <f t="shared" si="149"/>
        <v>29.287774572886622</v>
      </c>
      <c r="ET118" s="450">
        <f t="shared" si="150"/>
        <v>0.72111999999999998</v>
      </c>
      <c r="EU118" s="451">
        <f t="shared" si="172"/>
        <v>0.33269854545454547</v>
      </c>
      <c r="EV118" s="450">
        <f t="shared" si="173"/>
        <v>0.61610841750841749</v>
      </c>
      <c r="EW118" s="513">
        <f t="shared" si="174"/>
        <v>0.64375533891723991</v>
      </c>
      <c r="EX118" s="514">
        <f t="shared" si="175"/>
        <v>25.750213556689594</v>
      </c>
      <c r="EY118" s="513">
        <f t="shared" si="176"/>
        <v>0.77314574154489835</v>
      </c>
      <c r="EZ118" s="514">
        <f t="shared" si="177"/>
        <v>67.650252385178618</v>
      </c>
      <c r="FA118" s="450">
        <f t="shared" si="178"/>
        <v>0.81280788177339902</v>
      </c>
      <c r="FB118" s="431">
        <f t="shared" si="179"/>
        <v>330</v>
      </c>
      <c r="FC118" s="452">
        <f t="shared" si="180"/>
        <v>0.63888888888888884</v>
      </c>
      <c r="FD118" s="431">
        <f t="shared" si="181"/>
        <v>2.2999999999999998</v>
      </c>
      <c r="FE118" s="452">
        <f t="shared" si="182"/>
        <v>0.84318799544143452</v>
      </c>
      <c r="FF118" s="430">
        <f t="shared" si="183"/>
        <v>185.5013589971156</v>
      </c>
      <c r="FG118" s="405">
        <v>38400</v>
      </c>
      <c r="FH118" s="443"/>
      <c r="FI118" s="453"/>
      <c r="FJ118" s="454"/>
      <c r="FK118" s="455">
        <f t="shared" si="151"/>
        <v>1.9968937208786333</v>
      </c>
      <c r="FL118" s="530"/>
      <c r="FM118" s="455"/>
      <c r="FN118" s="530">
        <v>3860</v>
      </c>
      <c r="FO118" s="532">
        <f t="shared" si="80"/>
        <v>0.28849028400597909</v>
      </c>
      <c r="FP118" s="449">
        <f t="shared" si="152"/>
        <v>107.0556911471045</v>
      </c>
      <c r="FQ118" s="457">
        <v>21.6</v>
      </c>
      <c r="FR118" s="458">
        <f t="shared" si="153"/>
        <v>0.59906811626359002</v>
      </c>
      <c r="FS118" s="459">
        <v>7.82</v>
      </c>
      <c r="FT118" s="529">
        <v>17.7</v>
      </c>
      <c r="FU118" s="440">
        <v>70</v>
      </c>
      <c r="FV118" s="530">
        <v>4</v>
      </c>
      <c r="FW118" s="538">
        <v>0.19</v>
      </c>
      <c r="FX118" s="530">
        <v>16</v>
      </c>
      <c r="FY118" s="452">
        <f t="shared" si="154"/>
        <v>0.88405797101449279</v>
      </c>
      <c r="FZ118" s="452">
        <f t="shared" si="184"/>
        <v>0.85384615384615381</v>
      </c>
      <c r="GA118" s="429">
        <f t="shared" si="185"/>
        <v>1.1100000000000001</v>
      </c>
      <c r="GB118" s="513">
        <f t="shared" si="186"/>
        <v>7.8125E-2</v>
      </c>
      <c r="GC118" s="514">
        <f t="shared" si="203"/>
        <v>2.1500000000000021</v>
      </c>
      <c r="GD118" s="513">
        <f t="shared" si="188"/>
        <v>7.8947368421052655E-2</v>
      </c>
      <c r="GE118" s="527">
        <f t="shared" si="189"/>
        <v>6</v>
      </c>
      <c r="GF118" s="461">
        <f t="shared" si="190"/>
        <v>5.4581761704015967</v>
      </c>
      <c r="GG118" s="405">
        <v>80</v>
      </c>
      <c r="GH118" s="450">
        <f t="shared" si="155"/>
        <v>1</v>
      </c>
      <c r="GI118" s="405">
        <v>520</v>
      </c>
      <c r="GJ118" s="462">
        <f t="shared" si="156"/>
        <v>6.5</v>
      </c>
      <c r="GK118" s="463">
        <f t="shared" si="191"/>
        <v>106.50099844686045</v>
      </c>
      <c r="GL118" s="464">
        <v>8.08</v>
      </c>
      <c r="GM118" s="529">
        <v>13.3</v>
      </c>
      <c r="GN118" s="405">
        <v>60</v>
      </c>
      <c r="GO118" s="513">
        <f t="shared" si="192"/>
        <v>0.24858757062146886</v>
      </c>
      <c r="GP118" s="450">
        <f t="shared" si="193"/>
        <v>0.1428571428571429</v>
      </c>
      <c r="GQ118" s="529">
        <v>4</v>
      </c>
      <c r="GR118" s="455">
        <f t="shared" si="157"/>
        <v>2.8622143332593741</v>
      </c>
      <c r="GS118" s="531">
        <f t="shared" si="194"/>
        <v>17</v>
      </c>
      <c r="GT118" s="531">
        <f t="shared" si="195"/>
        <v>67</v>
      </c>
      <c r="GU118" s="513"/>
      <c r="GV118" s="513"/>
      <c r="GW118" s="513">
        <f t="shared" si="196"/>
        <v>3.9548022598870025E-2</v>
      </c>
      <c r="GX118" s="513">
        <f t="shared" si="197"/>
        <v>4.2857142857142816E-2</v>
      </c>
      <c r="GY118" s="462">
        <f t="shared" si="198"/>
        <v>10.650099844686045</v>
      </c>
      <c r="GZ118" s="405">
        <v>35898</v>
      </c>
      <c r="HA118" s="438">
        <v>8.07</v>
      </c>
      <c r="HB118" s="451"/>
      <c r="HC118" s="439">
        <v>17</v>
      </c>
      <c r="HD118" s="443">
        <v>67</v>
      </c>
      <c r="HE118" s="463"/>
      <c r="HF118" s="463"/>
      <c r="HG118" s="443"/>
      <c r="HH118" s="408">
        <v>6</v>
      </c>
      <c r="HI118" s="465">
        <v>8780</v>
      </c>
      <c r="HJ118" s="406">
        <f t="shared" si="199"/>
        <v>5882.6</v>
      </c>
      <c r="HK118" s="406"/>
      <c r="HL118" s="442"/>
      <c r="HM118" s="540">
        <v>13.8</v>
      </c>
      <c r="HN118" s="466"/>
      <c r="HO118" s="407">
        <v>0.12</v>
      </c>
      <c r="HP118" s="467"/>
      <c r="HQ118" s="518">
        <v>14.68</v>
      </c>
      <c r="HR118" s="519">
        <v>0.16</v>
      </c>
      <c r="HS118" s="520"/>
      <c r="HT118" s="521">
        <v>4</v>
      </c>
      <c r="HU118" s="522">
        <f t="shared" si="158"/>
        <v>48.258264921233639</v>
      </c>
      <c r="HV118" s="513">
        <f t="shared" si="200"/>
        <v>0.80571428571428572</v>
      </c>
      <c r="HW118" s="513">
        <f t="shared" si="201"/>
        <v>0.83497536945812811</v>
      </c>
      <c r="HX118" s="513">
        <f t="shared" si="202"/>
        <v>0.65500000000000003</v>
      </c>
      <c r="HY118" s="471"/>
    </row>
    <row r="119" spans="1:233" ht="21" x14ac:dyDescent="0.15">
      <c r="A119" s="400">
        <v>43601</v>
      </c>
      <c r="B119" s="515">
        <v>41356</v>
      </c>
      <c r="C119" s="402">
        <f t="shared" si="127"/>
        <v>0.82711999999999997</v>
      </c>
      <c r="D119" s="403">
        <v>7.92</v>
      </c>
      <c r="E119" s="404">
        <v>66.599999999999994</v>
      </c>
      <c r="F119" s="405">
        <v>285</v>
      </c>
      <c r="G119" s="406">
        <f t="shared" si="159"/>
        <v>11786.46</v>
      </c>
      <c r="H119" s="402">
        <f t="shared" si="160"/>
        <v>0.47145839999999994</v>
      </c>
      <c r="I119" s="405">
        <v>7185</v>
      </c>
      <c r="J119" s="406">
        <f t="shared" si="161"/>
        <v>4813.9500000000007</v>
      </c>
      <c r="K119" s="407">
        <v>37.200000000000003</v>
      </c>
      <c r="L119" s="407">
        <v>26.2</v>
      </c>
      <c r="M119" s="407">
        <v>2.6</v>
      </c>
      <c r="N119" s="408">
        <v>179</v>
      </c>
      <c r="O119" s="408">
        <v>32</v>
      </c>
      <c r="P119" s="409"/>
      <c r="Q119" s="409"/>
      <c r="R119" s="409"/>
      <c r="S119" s="409"/>
      <c r="T119" s="410"/>
      <c r="U119" s="411"/>
      <c r="V119" s="409"/>
      <c r="W119" s="409"/>
      <c r="X119" s="516"/>
      <c r="Y119" s="473"/>
      <c r="Z119" s="474"/>
      <c r="AA119" s="475"/>
      <c r="AB119" s="476"/>
      <c r="AC119" s="476"/>
      <c r="AD119" s="474">
        <v>3.02</v>
      </c>
      <c r="AE119" s="477">
        <f t="shared" si="71"/>
        <v>0.41944444444444445</v>
      </c>
      <c r="AF119" s="478"/>
      <c r="AG119" s="477"/>
      <c r="AH119" s="478"/>
      <c r="AI119" s="478"/>
      <c r="AJ119" s="473"/>
      <c r="AK119" s="477"/>
      <c r="AL119" s="447"/>
      <c r="AM119" s="479"/>
      <c r="AN119" s="473"/>
      <c r="AO119" s="473"/>
      <c r="AP119" s="479"/>
      <c r="AQ119" s="447"/>
      <c r="AR119" s="473"/>
      <c r="AS119" s="473"/>
      <c r="AT119" s="473"/>
      <c r="AU119" s="447"/>
      <c r="AV119" s="480"/>
      <c r="AW119" s="479"/>
      <c r="AX119" s="479"/>
      <c r="AY119" s="480"/>
      <c r="AZ119" s="480"/>
      <c r="BA119" s="420">
        <f t="shared" si="128"/>
        <v>37854</v>
      </c>
      <c r="BB119" s="421">
        <f t="shared" si="129"/>
        <v>0.75707999999999998</v>
      </c>
      <c r="BC119" s="422"/>
      <c r="BD119" s="423">
        <v>7.94</v>
      </c>
      <c r="BE119" s="424">
        <v>84.1</v>
      </c>
      <c r="BF119" s="425">
        <v>348</v>
      </c>
      <c r="BG119" s="426">
        <v>6900</v>
      </c>
      <c r="BH119" s="420">
        <f t="shared" si="162"/>
        <v>4623</v>
      </c>
      <c r="BI119" s="422"/>
      <c r="BJ119" s="421"/>
      <c r="BK119" s="427">
        <v>35.1</v>
      </c>
      <c r="BL119" s="427">
        <v>25.4</v>
      </c>
      <c r="BM119" s="428">
        <v>2.11</v>
      </c>
      <c r="BN119" s="422">
        <v>3.1</v>
      </c>
      <c r="BO119" s="425">
        <v>193</v>
      </c>
      <c r="BP119" s="425">
        <v>32</v>
      </c>
      <c r="BQ119" s="423">
        <v>5.73</v>
      </c>
      <c r="BR119" s="421">
        <f t="shared" si="73"/>
        <v>0.79583333333333339</v>
      </c>
      <c r="BS119" s="409">
        <f t="shared" si="130"/>
        <v>37854</v>
      </c>
      <c r="BT119" s="429">
        <f t="shared" si="163"/>
        <v>7.94</v>
      </c>
      <c r="BU119" s="430">
        <f t="shared" si="164"/>
        <v>84.1</v>
      </c>
      <c r="BV119" s="430">
        <f t="shared" si="165"/>
        <v>348</v>
      </c>
      <c r="BW119" s="430">
        <f t="shared" si="166"/>
        <v>6900</v>
      </c>
      <c r="BX119" s="430">
        <f t="shared" si="167"/>
        <v>4485</v>
      </c>
      <c r="BY119" s="430">
        <f t="shared" si="168"/>
        <v>35.1</v>
      </c>
      <c r="BZ119" s="430">
        <f t="shared" si="169"/>
        <v>25.4</v>
      </c>
      <c r="CA119" s="431">
        <f t="shared" si="170"/>
        <v>3.1</v>
      </c>
      <c r="CB119" s="430">
        <f t="shared" si="171"/>
        <v>193</v>
      </c>
      <c r="CC119" s="432">
        <v>18989</v>
      </c>
      <c r="CD119" s="411">
        <f t="shared" si="54"/>
        <v>18989</v>
      </c>
      <c r="CE119" s="421">
        <f t="shared" si="131"/>
        <v>0.75956000000000001</v>
      </c>
      <c r="CF119" s="433">
        <f t="shared" si="132"/>
        <v>8.4680604560535038</v>
      </c>
      <c r="CG119" s="434">
        <v>7.8</v>
      </c>
      <c r="CH119" s="427">
        <v>6.4</v>
      </c>
      <c r="CI119" s="446">
        <f t="shared" si="133"/>
        <v>12.006951392911686</v>
      </c>
      <c r="CJ119" s="436">
        <v>25.5</v>
      </c>
      <c r="CK119" s="436">
        <v>4.8</v>
      </c>
      <c r="CL119" s="423">
        <v>7.57</v>
      </c>
      <c r="CM119" s="423"/>
      <c r="CN119" s="423"/>
      <c r="CO119" s="432"/>
      <c r="CP119" s="432"/>
      <c r="CQ119" s="437"/>
      <c r="CR119" s="437">
        <v>0.76</v>
      </c>
      <c r="CS119" s="424"/>
      <c r="CT119" s="528">
        <f t="shared" si="134"/>
        <v>4.4236136710727259</v>
      </c>
      <c r="CU119" s="434">
        <v>9.18</v>
      </c>
      <c r="CV119" s="438">
        <v>7.98</v>
      </c>
      <c r="CW119" s="439">
        <v>20</v>
      </c>
      <c r="CX119" s="440">
        <v>73</v>
      </c>
      <c r="CY119" s="441">
        <v>8210</v>
      </c>
      <c r="CZ119" s="442">
        <v>13.8</v>
      </c>
      <c r="DA119" s="442">
        <v>0.34</v>
      </c>
      <c r="DB119" s="442">
        <v>14.2</v>
      </c>
      <c r="DC119" s="442">
        <v>1.1000000000000001</v>
      </c>
      <c r="DD119" s="443">
        <v>33</v>
      </c>
      <c r="DE119" s="440"/>
      <c r="DF119" s="444">
        <v>18865</v>
      </c>
      <c r="DG119" s="445">
        <f t="shared" si="135"/>
        <v>18865</v>
      </c>
      <c r="DH119" s="421">
        <f t="shared" si="136"/>
        <v>0.75460000000000005</v>
      </c>
      <c r="DI119" s="446">
        <f t="shared" si="137"/>
        <v>8.5237211767824004</v>
      </c>
      <c r="DJ119" s="434">
        <v>7.66</v>
      </c>
      <c r="DK119" s="427">
        <v>4.8</v>
      </c>
      <c r="DL119" s="446">
        <f t="shared" si="138"/>
        <v>12.085873310363105</v>
      </c>
      <c r="DM119" s="422">
        <v>25.4</v>
      </c>
      <c r="DN119" s="422">
        <v>4.5999999999999996</v>
      </c>
      <c r="DO119" s="423">
        <v>7.6</v>
      </c>
      <c r="DP119" s="423"/>
      <c r="DQ119" s="423"/>
      <c r="DR119" s="432"/>
      <c r="DS119" s="432"/>
      <c r="DT119" s="437"/>
      <c r="DU119" s="437">
        <v>0.77</v>
      </c>
      <c r="DV119" s="424"/>
      <c r="DW119" s="446">
        <f t="shared" si="139"/>
        <v>4.4526901669758807</v>
      </c>
      <c r="DX119" s="434">
        <v>8.9600000000000009</v>
      </c>
      <c r="DY119" s="438">
        <v>7.94</v>
      </c>
      <c r="DZ119" s="439">
        <v>20.8</v>
      </c>
      <c r="EA119" s="440">
        <v>74</v>
      </c>
      <c r="EB119" s="441">
        <v>8210</v>
      </c>
      <c r="EC119" s="442">
        <v>14</v>
      </c>
      <c r="ED119" s="442">
        <v>0.34</v>
      </c>
      <c r="EE119" s="442">
        <v>14.1</v>
      </c>
      <c r="EF119" s="442">
        <v>1.1000000000000001</v>
      </c>
      <c r="EG119" s="443">
        <v>27</v>
      </c>
      <c r="EH119" s="440"/>
      <c r="EI119" s="429">
        <f t="shared" si="140"/>
        <v>7.9600655148729329</v>
      </c>
      <c r="EJ119" s="429">
        <f t="shared" si="141"/>
        <v>20.398689702541343</v>
      </c>
      <c r="EK119" s="448">
        <f t="shared" si="142"/>
        <v>73.49836212817668</v>
      </c>
      <c r="EL119" s="448">
        <f t="shared" si="143"/>
        <v>8210</v>
      </c>
      <c r="EM119" s="429">
        <f t="shared" si="144"/>
        <v>13.899672425635334</v>
      </c>
      <c r="EN119" s="431">
        <f t="shared" si="145"/>
        <v>0.34</v>
      </c>
      <c r="EO119" s="431">
        <f t="shared" si="146"/>
        <v>14.150163787182333</v>
      </c>
      <c r="EP119" s="431">
        <f t="shared" si="147"/>
        <v>1.1000000000000001</v>
      </c>
      <c r="EQ119" s="431">
        <f t="shared" si="148"/>
        <v>30.009827230939926</v>
      </c>
      <c r="ER119" s="448"/>
      <c r="ES119" s="449">
        <f t="shared" si="149"/>
        <v>27.896655571405926</v>
      </c>
      <c r="ET119" s="450">
        <f t="shared" si="150"/>
        <v>0.75707999999999998</v>
      </c>
      <c r="EU119" s="451">
        <f t="shared" si="172"/>
        <v>0.29939072727272725</v>
      </c>
      <c r="EV119" s="450">
        <f t="shared" si="173"/>
        <v>0.55442727272727266</v>
      </c>
      <c r="EW119" s="513">
        <f t="shared" si="174"/>
        <v>0.60399793659158596</v>
      </c>
      <c r="EX119" s="514">
        <f t="shared" si="175"/>
        <v>21.200327574364668</v>
      </c>
      <c r="EY119" s="513">
        <f t="shared" si="176"/>
        <v>0.75744720924445486</v>
      </c>
      <c r="EZ119" s="514">
        <f t="shared" si="177"/>
        <v>63.701310297458647</v>
      </c>
      <c r="FA119" s="450">
        <f t="shared" si="178"/>
        <v>0.78879780997650384</v>
      </c>
      <c r="FB119" s="431">
        <f t="shared" si="179"/>
        <v>274.50163787182333</v>
      </c>
      <c r="FC119" s="452">
        <f t="shared" si="180"/>
        <v>0.64516129032258063</v>
      </c>
      <c r="FD119" s="431">
        <f t="shared" si="181"/>
        <v>2</v>
      </c>
      <c r="FE119" s="452">
        <f t="shared" si="182"/>
        <v>0.84450866719720241</v>
      </c>
      <c r="FF119" s="430">
        <f t="shared" si="183"/>
        <v>162.99017276906008</v>
      </c>
      <c r="FG119" s="405">
        <v>38400</v>
      </c>
      <c r="FH119" s="443"/>
      <c r="FI119" s="453"/>
      <c r="FJ119" s="454"/>
      <c r="FK119" s="455">
        <f t="shared" si="151"/>
        <v>1.9020446980504042</v>
      </c>
      <c r="FL119" s="530">
        <v>1400</v>
      </c>
      <c r="FM119" s="455">
        <f t="shared" ref="FM119:FM151" si="204">FL119/BA119*1000</f>
        <v>36.98420246209119</v>
      </c>
      <c r="FN119" s="530">
        <v>2780</v>
      </c>
      <c r="FO119" s="532">
        <f t="shared" si="80"/>
        <v>0.20777279521674144</v>
      </c>
      <c r="FP119" s="449">
        <f t="shared" si="152"/>
        <v>73.440059174723942</v>
      </c>
      <c r="FQ119" s="457">
        <v>19.2</v>
      </c>
      <c r="FR119" s="458">
        <f t="shared" si="153"/>
        <v>0.5072119194801078</v>
      </c>
      <c r="FS119" s="459">
        <v>7.83</v>
      </c>
      <c r="FT119" s="529">
        <v>16.5</v>
      </c>
      <c r="FU119" s="440">
        <v>67</v>
      </c>
      <c r="FV119" s="530">
        <v>2</v>
      </c>
      <c r="FW119" s="538">
        <v>0.13</v>
      </c>
      <c r="FX119" s="530">
        <v>16</v>
      </c>
      <c r="FY119" s="452">
        <f t="shared" si="154"/>
        <v>0.93333333333333335</v>
      </c>
      <c r="FZ119" s="452">
        <f t="shared" si="184"/>
        <v>0.88181818181818183</v>
      </c>
      <c r="GA119" s="429">
        <f t="shared" si="185"/>
        <v>0.97000000000000008</v>
      </c>
      <c r="GB119" s="513">
        <f t="shared" si="186"/>
        <v>0.20673076923076927</v>
      </c>
      <c r="GC119" s="514">
        <f>DP119+DZ119-FT119</f>
        <v>4.3000000000000007</v>
      </c>
      <c r="GD119" s="513">
        <f t="shared" si="188"/>
        <v>9.4594594594594628E-2</v>
      </c>
      <c r="GE119" s="527">
        <f t="shared" si="189"/>
        <v>6.5</v>
      </c>
      <c r="GF119" s="461">
        <f t="shared" si="190"/>
        <v>5.1989221746711047</v>
      </c>
      <c r="GG119" s="405">
        <v>80</v>
      </c>
      <c r="GH119" s="450">
        <f t="shared" si="155"/>
        <v>1</v>
      </c>
      <c r="GI119" s="405">
        <v>520</v>
      </c>
      <c r="GJ119" s="462">
        <f t="shared" si="156"/>
        <v>6.5</v>
      </c>
      <c r="GK119" s="463">
        <f t="shared" si="191"/>
        <v>101.44238389602155</v>
      </c>
      <c r="GL119" s="464">
        <v>8.14</v>
      </c>
      <c r="GM119" s="529">
        <v>13</v>
      </c>
      <c r="GN119" s="405">
        <v>52</v>
      </c>
      <c r="GO119" s="513">
        <f t="shared" si="192"/>
        <v>0.21212121212121215</v>
      </c>
      <c r="GP119" s="450">
        <f t="shared" si="193"/>
        <v>0.22388059701492535</v>
      </c>
      <c r="GQ119" s="529">
        <v>4</v>
      </c>
      <c r="GR119" s="455">
        <f t="shared" si="157"/>
        <v>2.7262640672055793</v>
      </c>
      <c r="GS119" s="531">
        <f t="shared" si="194"/>
        <v>14</v>
      </c>
      <c r="GT119" s="531">
        <f t="shared" si="195"/>
        <v>55</v>
      </c>
      <c r="GU119" s="513"/>
      <c r="GV119" s="513"/>
      <c r="GW119" s="513">
        <f t="shared" si="196"/>
        <v>0.15151515151515149</v>
      </c>
      <c r="GX119" s="513">
        <f t="shared" si="197"/>
        <v>0.17910447761194026</v>
      </c>
      <c r="GY119" s="462">
        <f t="shared" si="198"/>
        <v>6.7628255930681034</v>
      </c>
      <c r="GZ119" s="405">
        <v>35119</v>
      </c>
      <c r="HA119" s="438">
        <v>8.1300000000000008</v>
      </c>
      <c r="HB119" s="451"/>
      <c r="HC119" s="439">
        <v>14</v>
      </c>
      <c r="HD119" s="443">
        <v>55</v>
      </c>
      <c r="HE119" s="463"/>
      <c r="HF119" s="463"/>
      <c r="HG119" s="443"/>
      <c r="HH119" s="408">
        <v>6</v>
      </c>
      <c r="HI119" s="465">
        <v>8420</v>
      </c>
      <c r="HJ119" s="406">
        <f t="shared" si="199"/>
        <v>5641.4000000000005</v>
      </c>
      <c r="HK119" s="406"/>
      <c r="HL119" s="442"/>
      <c r="HM119" s="540">
        <v>13.2</v>
      </c>
      <c r="HN119" s="466"/>
      <c r="HO119" s="407">
        <v>0.15</v>
      </c>
      <c r="HP119" s="467"/>
      <c r="HQ119" s="518">
        <v>14.7</v>
      </c>
      <c r="HR119" s="519">
        <v>0.12</v>
      </c>
      <c r="HS119" s="520"/>
      <c r="HT119" s="521">
        <v>4</v>
      </c>
      <c r="HU119" s="522">
        <f t="shared" si="158"/>
        <v>45.966080202884768</v>
      </c>
      <c r="HV119" s="513">
        <f t="shared" si="200"/>
        <v>0.83353151010701543</v>
      </c>
      <c r="HW119" s="513">
        <f t="shared" si="201"/>
        <v>0.84195402298850575</v>
      </c>
      <c r="HX119" s="513">
        <f t="shared" si="202"/>
        <v>0.62393162393162394</v>
      </c>
      <c r="HY119" s="471" t="s">
        <v>183</v>
      </c>
    </row>
    <row r="120" spans="1:233" ht="21" x14ac:dyDescent="0.15">
      <c r="A120" s="400">
        <v>43602</v>
      </c>
      <c r="B120" s="515">
        <v>43424</v>
      </c>
      <c r="C120" s="402">
        <f t="shared" si="127"/>
        <v>0.86848000000000003</v>
      </c>
      <c r="D120" s="403">
        <v>7.98</v>
      </c>
      <c r="E120" s="404">
        <v>61</v>
      </c>
      <c r="F120" s="405">
        <v>270</v>
      </c>
      <c r="G120" s="406">
        <f t="shared" si="159"/>
        <v>11724.48</v>
      </c>
      <c r="H120" s="402">
        <f t="shared" si="160"/>
        <v>0.46897919999999998</v>
      </c>
      <c r="I120" s="405">
        <v>6550</v>
      </c>
      <c r="J120" s="406">
        <f t="shared" si="161"/>
        <v>4388.5</v>
      </c>
      <c r="K120" s="407">
        <v>45.6</v>
      </c>
      <c r="L120" s="407">
        <v>20.8</v>
      </c>
      <c r="M120" s="407">
        <v>1</v>
      </c>
      <c r="N120" s="408">
        <v>149</v>
      </c>
      <c r="O120" s="408">
        <v>32</v>
      </c>
      <c r="P120" s="409"/>
      <c r="Q120" s="409"/>
      <c r="R120" s="409"/>
      <c r="S120" s="409"/>
      <c r="T120" s="410"/>
      <c r="U120" s="411"/>
      <c r="V120" s="409"/>
      <c r="W120" s="409"/>
      <c r="X120" s="516"/>
      <c r="Y120" s="473"/>
      <c r="Z120" s="474"/>
      <c r="AA120" s="475"/>
      <c r="AB120" s="476"/>
      <c r="AC120" s="476"/>
      <c r="AD120" s="474">
        <v>2.5099999999999998</v>
      </c>
      <c r="AE120" s="477">
        <f t="shared" si="71"/>
        <v>0.34861111111111109</v>
      </c>
      <c r="AF120" s="478"/>
      <c r="AG120" s="477"/>
      <c r="AH120" s="478"/>
      <c r="AI120" s="478"/>
      <c r="AJ120" s="473"/>
      <c r="AK120" s="477"/>
      <c r="AL120" s="447"/>
      <c r="AM120" s="479"/>
      <c r="AN120" s="473"/>
      <c r="AO120" s="473"/>
      <c r="AP120" s="479"/>
      <c r="AQ120" s="447"/>
      <c r="AR120" s="473"/>
      <c r="AS120" s="473"/>
      <c r="AT120" s="473"/>
      <c r="AU120" s="447"/>
      <c r="AV120" s="480"/>
      <c r="AW120" s="479"/>
      <c r="AX120" s="479"/>
      <c r="AY120" s="480"/>
      <c r="AZ120" s="480"/>
      <c r="BA120" s="420">
        <f t="shared" si="128"/>
        <v>43239</v>
      </c>
      <c r="BB120" s="421">
        <f t="shared" si="129"/>
        <v>0.86477999999999999</v>
      </c>
      <c r="BC120" s="422"/>
      <c r="BD120" s="423">
        <v>7.93</v>
      </c>
      <c r="BE120" s="424">
        <v>76</v>
      </c>
      <c r="BF120" s="425">
        <v>357</v>
      </c>
      <c r="BG120" s="426">
        <v>6530</v>
      </c>
      <c r="BH120" s="420">
        <f t="shared" si="162"/>
        <v>4375.1000000000004</v>
      </c>
      <c r="BI120" s="422"/>
      <c r="BJ120" s="421"/>
      <c r="BK120" s="427">
        <v>33.299999999999997</v>
      </c>
      <c r="BL120" s="427">
        <v>21.8</v>
      </c>
      <c r="BM120" s="428">
        <v>2.7</v>
      </c>
      <c r="BN120" s="422">
        <v>1.5</v>
      </c>
      <c r="BO120" s="425">
        <v>163</v>
      </c>
      <c r="BP120" s="425">
        <v>32</v>
      </c>
      <c r="BQ120" s="423">
        <v>6.72</v>
      </c>
      <c r="BR120" s="421">
        <f t="shared" si="73"/>
        <v>0.93333333333333324</v>
      </c>
      <c r="BS120" s="409">
        <f t="shared" si="130"/>
        <v>43239</v>
      </c>
      <c r="BT120" s="429">
        <f t="shared" si="163"/>
        <v>7.93</v>
      </c>
      <c r="BU120" s="430">
        <f t="shared" si="164"/>
        <v>76</v>
      </c>
      <c r="BV120" s="430">
        <f t="shared" si="165"/>
        <v>357</v>
      </c>
      <c r="BW120" s="430">
        <f t="shared" si="166"/>
        <v>6530</v>
      </c>
      <c r="BX120" s="430">
        <f t="shared" si="167"/>
        <v>4244.5</v>
      </c>
      <c r="BY120" s="430">
        <f t="shared" si="168"/>
        <v>33.299999999999997</v>
      </c>
      <c r="BZ120" s="430">
        <f t="shared" si="169"/>
        <v>21.8</v>
      </c>
      <c r="CA120" s="431">
        <f t="shared" si="170"/>
        <v>1.5</v>
      </c>
      <c r="CB120" s="430">
        <f t="shared" si="171"/>
        <v>163</v>
      </c>
      <c r="CC120" s="432">
        <v>21638</v>
      </c>
      <c r="CD120" s="411">
        <f t="shared" si="54"/>
        <v>21638</v>
      </c>
      <c r="CE120" s="421">
        <f t="shared" si="131"/>
        <v>0.86551999999999996</v>
      </c>
      <c r="CF120" s="433">
        <f t="shared" si="132"/>
        <v>7.4313707366669748</v>
      </c>
      <c r="CG120" s="434">
        <v>7.72</v>
      </c>
      <c r="CH120" s="427">
        <v>4.8</v>
      </c>
      <c r="CI120" s="446">
        <f t="shared" si="133"/>
        <v>10.537018208706904</v>
      </c>
      <c r="CJ120" s="436">
        <v>26.9</v>
      </c>
      <c r="CK120" s="436">
        <v>5.58</v>
      </c>
      <c r="CL120" s="423">
        <v>7.66</v>
      </c>
      <c r="CM120" s="423"/>
      <c r="CN120" s="423"/>
      <c r="CO120" s="432"/>
      <c r="CP120" s="432"/>
      <c r="CQ120" s="437"/>
      <c r="CR120" s="437">
        <v>0.72</v>
      </c>
      <c r="CS120" s="424"/>
      <c r="CT120" s="528">
        <f t="shared" si="134"/>
        <v>3.8820593400499117</v>
      </c>
      <c r="CU120" s="434">
        <v>9.25</v>
      </c>
      <c r="CV120" s="438">
        <v>8.0500000000000007</v>
      </c>
      <c r="CW120" s="439">
        <v>17.100000000000001</v>
      </c>
      <c r="CX120" s="440">
        <v>74</v>
      </c>
      <c r="CY120" s="441">
        <v>7490</v>
      </c>
      <c r="CZ120" s="442">
        <v>13.2</v>
      </c>
      <c r="DA120" s="442">
        <v>0.36</v>
      </c>
      <c r="DB120" s="442">
        <v>12.7</v>
      </c>
      <c r="DC120" s="442">
        <v>1.1000000000000001</v>
      </c>
      <c r="DD120" s="443">
        <v>31</v>
      </c>
      <c r="DE120" s="440"/>
      <c r="DF120" s="444">
        <v>21601</v>
      </c>
      <c r="DG120" s="445">
        <f t="shared" si="135"/>
        <v>21601</v>
      </c>
      <c r="DH120" s="421">
        <f t="shared" si="136"/>
        <v>0.86404000000000003</v>
      </c>
      <c r="DI120" s="446">
        <f t="shared" si="137"/>
        <v>7.4440998101939719</v>
      </c>
      <c r="DJ120" s="434">
        <v>7.72</v>
      </c>
      <c r="DK120" s="427">
        <v>4.9000000000000004</v>
      </c>
      <c r="DL120" s="446">
        <f t="shared" si="138"/>
        <v>10.555066895051155</v>
      </c>
      <c r="DM120" s="422">
        <v>27</v>
      </c>
      <c r="DN120" s="422">
        <v>6.59</v>
      </c>
      <c r="DO120" s="423">
        <v>7.74</v>
      </c>
      <c r="DP120" s="423"/>
      <c r="DQ120" s="423"/>
      <c r="DR120" s="432"/>
      <c r="DS120" s="432"/>
      <c r="DT120" s="437"/>
      <c r="DU120" s="437">
        <v>0.75</v>
      </c>
      <c r="DV120" s="424"/>
      <c r="DW120" s="446">
        <f t="shared" si="139"/>
        <v>3.888708856071478</v>
      </c>
      <c r="DX120" s="434">
        <v>8.69</v>
      </c>
      <c r="DY120" s="438">
        <v>7.98</v>
      </c>
      <c r="DZ120" s="439">
        <v>17.399999999999999</v>
      </c>
      <c r="EA120" s="440">
        <v>74</v>
      </c>
      <c r="EB120" s="441">
        <v>7500</v>
      </c>
      <c r="EC120" s="442">
        <v>13.5</v>
      </c>
      <c r="ED120" s="442">
        <v>0.36</v>
      </c>
      <c r="EE120" s="442">
        <v>12.9</v>
      </c>
      <c r="EF120" s="442">
        <v>1.1000000000000001</v>
      </c>
      <c r="EG120" s="443">
        <v>25</v>
      </c>
      <c r="EH120" s="440"/>
      <c r="EI120" s="429">
        <f t="shared" si="140"/>
        <v>8.015029949813826</v>
      </c>
      <c r="EJ120" s="429">
        <f t="shared" si="141"/>
        <v>17.249871643655034</v>
      </c>
      <c r="EK120" s="448">
        <f t="shared" si="142"/>
        <v>74</v>
      </c>
      <c r="EL120" s="448">
        <f t="shared" si="143"/>
        <v>7494.9957214551678</v>
      </c>
      <c r="EM120" s="429">
        <f t="shared" si="144"/>
        <v>13.349871643655034</v>
      </c>
      <c r="EN120" s="431">
        <f t="shared" si="145"/>
        <v>0.36</v>
      </c>
      <c r="EO120" s="431">
        <f t="shared" si="146"/>
        <v>12.799914429103357</v>
      </c>
      <c r="EP120" s="431">
        <f t="shared" si="147"/>
        <v>1.1000000000000003</v>
      </c>
      <c r="EQ120" s="431">
        <f t="shared" si="148"/>
        <v>28.002567126899326</v>
      </c>
      <c r="ER120" s="448"/>
      <c r="ES120" s="449">
        <f t="shared" si="149"/>
        <v>24.422396447651426</v>
      </c>
      <c r="ET120" s="450">
        <f t="shared" si="150"/>
        <v>0.86477999999999999</v>
      </c>
      <c r="EU120" s="451">
        <f t="shared" si="172"/>
        <v>0.35082552272727274</v>
      </c>
      <c r="EV120" s="450">
        <f t="shared" si="173"/>
        <v>0.64967689393939387</v>
      </c>
      <c r="EW120" s="513">
        <f t="shared" si="174"/>
        <v>0.59910295364399291</v>
      </c>
      <c r="EX120" s="514">
        <f t="shared" si="175"/>
        <v>19.950128356344962</v>
      </c>
      <c r="EY120" s="513">
        <f t="shared" si="176"/>
        <v>0.77302800468874955</v>
      </c>
      <c r="EZ120" s="514">
        <f t="shared" si="177"/>
        <v>58.750128356344966</v>
      </c>
      <c r="FA120" s="450">
        <f t="shared" si="178"/>
        <v>0.79271708683473385</v>
      </c>
      <c r="FB120" s="431">
        <f t="shared" si="179"/>
        <v>283</v>
      </c>
      <c r="FC120" s="452">
        <f t="shared" si="180"/>
        <v>0.2666666666666665</v>
      </c>
      <c r="FD120" s="431">
        <f t="shared" si="181"/>
        <v>0.39999999999999969</v>
      </c>
      <c r="FE120" s="452">
        <f t="shared" si="182"/>
        <v>0.82820510965092442</v>
      </c>
      <c r="FF120" s="430">
        <f t="shared" si="183"/>
        <v>134.99743287310068</v>
      </c>
      <c r="FG120" s="405">
        <v>38400</v>
      </c>
      <c r="FH120" s="443"/>
      <c r="FI120" s="453"/>
      <c r="FJ120" s="454"/>
      <c r="FK120" s="455">
        <f t="shared" si="151"/>
        <v>1.6651633941580517</v>
      </c>
      <c r="FL120" s="530">
        <v>1400</v>
      </c>
      <c r="FM120" s="455">
        <f t="shared" si="204"/>
        <v>32.37817710862879</v>
      </c>
      <c r="FN120" s="530">
        <v>3336</v>
      </c>
      <c r="FO120" s="532">
        <f t="shared" si="80"/>
        <v>0.24932735426008973</v>
      </c>
      <c r="FP120" s="449">
        <f t="shared" si="152"/>
        <v>77.152570595989729</v>
      </c>
      <c r="FQ120" s="457">
        <v>19.2</v>
      </c>
      <c r="FR120" s="458">
        <f t="shared" si="153"/>
        <v>0.44404357177548043</v>
      </c>
      <c r="FS120" s="459">
        <v>7.95</v>
      </c>
      <c r="FT120" s="529">
        <v>13.3</v>
      </c>
      <c r="FU120" s="440">
        <v>56</v>
      </c>
      <c r="FV120" s="530">
        <v>1</v>
      </c>
      <c r="FW120" s="538">
        <v>0.38</v>
      </c>
      <c r="FX120" s="530">
        <v>16</v>
      </c>
      <c r="FY120" s="452">
        <f t="shared" si="154"/>
        <v>0.9642857142857143</v>
      </c>
      <c r="FZ120" s="452">
        <f t="shared" si="184"/>
        <v>0.65454545454545454</v>
      </c>
      <c r="GA120" s="429">
        <f t="shared" si="185"/>
        <v>0.72000000000000008</v>
      </c>
      <c r="GB120" s="513">
        <f t="shared" si="186"/>
        <v>0.23563218390804586</v>
      </c>
      <c r="GC120" s="514">
        <f>(CW120+DZ120)/2-FT120</f>
        <v>3.9499999999999993</v>
      </c>
      <c r="GD120" s="513">
        <f t="shared" si="188"/>
        <v>0.2432432432432432</v>
      </c>
      <c r="GE120" s="527">
        <f t="shared" si="189"/>
        <v>18</v>
      </c>
      <c r="GF120" s="461">
        <f t="shared" si="190"/>
        <v>4.5514466106986751</v>
      </c>
      <c r="GG120" s="405">
        <v>80</v>
      </c>
      <c r="GH120" s="450">
        <f t="shared" si="155"/>
        <v>1</v>
      </c>
      <c r="GI120" s="405">
        <v>520</v>
      </c>
      <c r="GJ120" s="462">
        <f t="shared" si="156"/>
        <v>6.5</v>
      </c>
      <c r="GK120" s="463">
        <f t="shared" si="191"/>
        <v>88.808714355096086</v>
      </c>
      <c r="GL120" s="464">
        <v>8.16</v>
      </c>
      <c r="GM120" s="529">
        <v>11.7</v>
      </c>
      <c r="GN120" s="405">
        <v>46</v>
      </c>
      <c r="GO120" s="513">
        <f t="shared" si="192"/>
        <v>0.12030075187969935</v>
      </c>
      <c r="GP120" s="450">
        <f t="shared" si="193"/>
        <v>0.1785714285714286</v>
      </c>
      <c r="GQ120" s="529">
        <v>4</v>
      </c>
      <c r="GR120" s="455">
        <f t="shared" si="157"/>
        <v>2.3867341982932073</v>
      </c>
      <c r="GS120" s="531">
        <f t="shared" si="194"/>
        <v>12</v>
      </c>
      <c r="GT120" s="531">
        <f t="shared" si="195"/>
        <v>47</v>
      </c>
      <c r="GU120" s="513"/>
      <c r="GV120" s="513"/>
      <c r="GW120" s="513">
        <f t="shared" si="196"/>
        <v>9.7744360902255689E-2</v>
      </c>
      <c r="GX120" s="513">
        <f t="shared" si="197"/>
        <v>0.1607142857142857</v>
      </c>
      <c r="GY120" s="462">
        <f t="shared" si="198"/>
        <v>8.8808714355096079</v>
      </c>
      <c r="GZ120" s="405">
        <v>44600</v>
      </c>
      <c r="HA120" s="438">
        <v>8.14</v>
      </c>
      <c r="HB120" s="451"/>
      <c r="HC120" s="439">
        <v>12</v>
      </c>
      <c r="HD120" s="443">
        <v>47</v>
      </c>
      <c r="HE120" s="463"/>
      <c r="HF120" s="463"/>
      <c r="HG120" s="443"/>
      <c r="HH120" s="408">
        <v>7</v>
      </c>
      <c r="HI120" s="465">
        <v>7930</v>
      </c>
      <c r="HJ120" s="406">
        <f t="shared" si="199"/>
        <v>5313.1</v>
      </c>
      <c r="HK120" s="406"/>
      <c r="HL120" s="442"/>
      <c r="HM120" s="540">
        <v>12</v>
      </c>
      <c r="HN120" s="466"/>
      <c r="HO120" s="407">
        <v>0.18</v>
      </c>
      <c r="HP120" s="467"/>
      <c r="HQ120" s="518">
        <v>12.6</v>
      </c>
      <c r="HR120" s="519">
        <v>0.34</v>
      </c>
      <c r="HS120" s="520"/>
      <c r="HT120" s="521">
        <v>4</v>
      </c>
      <c r="HU120" s="522">
        <f t="shared" si="158"/>
        <v>40.241448692152915</v>
      </c>
      <c r="HV120" s="513">
        <f t="shared" si="200"/>
        <v>0.84210526315789469</v>
      </c>
      <c r="HW120" s="513">
        <f t="shared" si="201"/>
        <v>0.86834733893557425</v>
      </c>
      <c r="HX120" s="513">
        <f t="shared" si="202"/>
        <v>0.63963963963963955</v>
      </c>
      <c r="HY120" s="471" t="s">
        <v>184</v>
      </c>
    </row>
    <row r="121" spans="1:233" x14ac:dyDescent="0.15">
      <c r="A121" s="400">
        <v>43603</v>
      </c>
      <c r="B121" s="515">
        <v>42872</v>
      </c>
      <c r="C121" s="402">
        <f t="shared" si="127"/>
        <v>0.85743999999999998</v>
      </c>
      <c r="D121" s="403">
        <v>7.81</v>
      </c>
      <c r="E121" s="404">
        <v>52.5</v>
      </c>
      <c r="F121" s="405">
        <v>272</v>
      </c>
      <c r="G121" s="406">
        <f t="shared" si="159"/>
        <v>11661.183999999999</v>
      </c>
      <c r="H121" s="402">
        <f t="shared" si="160"/>
        <v>0.46644735999999998</v>
      </c>
      <c r="I121" s="405">
        <v>5240</v>
      </c>
      <c r="J121" s="406">
        <f t="shared" si="161"/>
        <v>3510.8</v>
      </c>
      <c r="K121" s="407">
        <v>36.4</v>
      </c>
      <c r="L121" s="407">
        <v>27.4</v>
      </c>
      <c r="M121" s="407">
        <v>3</v>
      </c>
      <c r="N121" s="408">
        <v>307</v>
      </c>
      <c r="O121" s="408">
        <v>32</v>
      </c>
      <c r="P121" s="409"/>
      <c r="Q121" s="409"/>
      <c r="R121" s="409"/>
      <c r="S121" s="409"/>
      <c r="T121" s="410"/>
      <c r="U121" s="411"/>
      <c r="V121" s="409"/>
      <c r="W121" s="409"/>
      <c r="X121" s="516"/>
      <c r="Y121" s="473"/>
      <c r="Z121" s="474"/>
      <c r="AA121" s="475"/>
      <c r="AB121" s="476"/>
      <c r="AC121" s="476"/>
      <c r="AD121" s="474">
        <v>2.5099999999999998</v>
      </c>
      <c r="AE121" s="477">
        <f t="shared" si="71"/>
        <v>0.34861111111111109</v>
      </c>
      <c r="AF121" s="478"/>
      <c r="AG121" s="477"/>
      <c r="AH121" s="478"/>
      <c r="AI121" s="478"/>
      <c r="AJ121" s="473"/>
      <c r="AK121" s="477"/>
      <c r="AL121" s="447"/>
      <c r="AM121" s="479"/>
      <c r="AN121" s="473"/>
      <c r="AO121" s="473"/>
      <c r="AP121" s="479"/>
      <c r="AQ121" s="447"/>
      <c r="AR121" s="473"/>
      <c r="AS121" s="473"/>
      <c r="AT121" s="473"/>
      <c r="AU121" s="447"/>
      <c r="AV121" s="480"/>
      <c r="AW121" s="479"/>
      <c r="AX121" s="479"/>
      <c r="AY121" s="480"/>
      <c r="AZ121" s="480"/>
      <c r="BA121" s="420">
        <f t="shared" si="128"/>
        <v>43804</v>
      </c>
      <c r="BB121" s="421">
        <f t="shared" si="129"/>
        <v>0.87607999999999997</v>
      </c>
      <c r="BC121" s="422"/>
      <c r="BD121" s="423">
        <v>7.91</v>
      </c>
      <c r="BE121" s="424">
        <v>72.099999999999994</v>
      </c>
      <c r="BF121" s="425">
        <v>361</v>
      </c>
      <c r="BG121" s="426">
        <v>6650</v>
      </c>
      <c r="BH121" s="420">
        <f t="shared" si="162"/>
        <v>4455.5</v>
      </c>
      <c r="BI121" s="422"/>
      <c r="BJ121" s="421"/>
      <c r="BK121" s="427">
        <v>33.5</v>
      </c>
      <c r="BL121" s="427">
        <v>23.2</v>
      </c>
      <c r="BM121" s="428">
        <v>3.65</v>
      </c>
      <c r="BN121" s="422">
        <v>2.9</v>
      </c>
      <c r="BO121" s="425">
        <v>227</v>
      </c>
      <c r="BP121" s="425">
        <v>32</v>
      </c>
      <c r="BQ121" s="423">
        <v>6.02</v>
      </c>
      <c r="BR121" s="421">
        <f t="shared" si="73"/>
        <v>0.83611111111111103</v>
      </c>
      <c r="BS121" s="409">
        <f t="shared" si="130"/>
        <v>43804</v>
      </c>
      <c r="BT121" s="429">
        <f t="shared" si="163"/>
        <v>7.91</v>
      </c>
      <c r="BU121" s="430">
        <f t="shared" si="164"/>
        <v>72.099999999999994</v>
      </c>
      <c r="BV121" s="430">
        <f t="shared" si="165"/>
        <v>361</v>
      </c>
      <c r="BW121" s="430">
        <f t="shared" si="166"/>
        <v>6650</v>
      </c>
      <c r="BX121" s="430">
        <f t="shared" si="167"/>
        <v>4322.5</v>
      </c>
      <c r="BY121" s="430">
        <f t="shared" si="168"/>
        <v>33.5</v>
      </c>
      <c r="BZ121" s="430">
        <f t="shared" si="169"/>
        <v>23.2</v>
      </c>
      <c r="CA121" s="431">
        <f t="shared" si="170"/>
        <v>2.9</v>
      </c>
      <c r="CB121" s="430">
        <f t="shared" si="171"/>
        <v>227</v>
      </c>
      <c r="CC121" s="432">
        <v>21889</v>
      </c>
      <c r="CD121" s="411">
        <f t="shared" si="54"/>
        <v>21889</v>
      </c>
      <c r="CE121" s="421">
        <f t="shared" si="131"/>
        <v>0.87556</v>
      </c>
      <c r="CF121" s="433">
        <f t="shared" si="132"/>
        <v>7.3461556032710487</v>
      </c>
      <c r="CG121" s="434">
        <v>7.73</v>
      </c>
      <c r="CH121" s="427">
        <v>3.39</v>
      </c>
      <c r="CI121" s="446">
        <f t="shared" si="133"/>
        <v>10.416190780757459</v>
      </c>
      <c r="CJ121" s="436">
        <v>26.7</v>
      </c>
      <c r="CK121" s="436">
        <v>5.3</v>
      </c>
      <c r="CL121" s="423">
        <v>7.48</v>
      </c>
      <c r="CM121" s="423"/>
      <c r="CN121" s="423"/>
      <c r="CO121" s="432"/>
      <c r="CP121" s="432"/>
      <c r="CQ121" s="437"/>
      <c r="CR121" s="437">
        <v>0.69</v>
      </c>
      <c r="CS121" s="424"/>
      <c r="CT121" s="528">
        <f t="shared" si="134"/>
        <v>3.8375439718580111</v>
      </c>
      <c r="CU121" s="434">
        <v>9.18</v>
      </c>
      <c r="CV121" s="438">
        <v>8.07</v>
      </c>
      <c r="CW121" s="439">
        <v>16.899999999999999</v>
      </c>
      <c r="CX121" s="440">
        <v>69</v>
      </c>
      <c r="CY121" s="441">
        <v>6850</v>
      </c>
      <c r="CZ121" s="442">
        <v>12.8</v>
      </c>
      <c r="DA121" s="442">
        <v>0.31</v>
      </c>
      <c r="DB121" s="442">
        <v>12.6</v>
      </c>
      <c r="DC121" s="442">
        <v>1.24</v>
      </c>
      <c r="DD121" s="443">
        <v>21</v>
      </c>
      <c r="DE121" s="440"/>
      <c r="DF121" s="444">
        <v>21915</v>
      </c>
      <c r="DG121" s="445">
        <f t="shared" si="135"/>
        <v>21915</v>
      </c>
      <c r="DH121" s="421">
        <f t="shared" si="136"/>
        <v>0.87660000000000005</v>
      </c>
      <c r="DI121" s="446">
        <f t="shared" si="137"/>
        <v>7.3374401095140325</v>
      </c>
      <c r="DJ121" s="434">
        <v>7.71</v>
      </c>
      <c r="DK121" s="427">
        <v>5.14</v>
      </c>
      <c r="DL121" s="446">
        <f t="shared" si="138"/>
        <v>10.403832991101986</v>
      </c>
      <c r="DM121" s="422">
        <v>26.8</v>
      </c>
      <c r="DN121" s="422">
        <v>6.5</v>
      </c>
      <c r="DO121" s="423">
        <v>7.53</v>
      </c>
      <c r="DP121" s="423"/>
      <c r="DQ121" s="423"/>
      <c r="DR121" s="432"/>
      <c r="DS121" s="432"/>
      <c r="DT121" s="437"/>
      <c r="DU121" s="437">
        <v>0.73</v>
      </c>
      <c r="DV121" s="424"/>
      <c r="DW121" s="446">
        <f t="shared" si="139"/>
        <v>3.8329911019849421</v>
      </c>
      <c r="DX121" s="434">
        <v>8.9600000000000009</v>
      </c>
      <c r="DY121" s="438">
        <v>8.02</v>
      </c>
      <c r="DZ121" s="439">
        <v>16.7</v>
      </c>
      <c r="EA121" s="440">
        <v>71</v>
      </c>
      <c r="EB121" s="441">
        <v>6860</v>
      </c>
      <c r="EC121" s="442">
        <v>13.1</v>
      </c>
      <c r="ED121" s="442">
        <v>0.31</v>
      </c>
      <c r="EE121" s="442">
        <v>12.6</v>
      </c>
      <c r="EF121" s="442">
        <v>1.24</v>
      </c>
      <c r="EG121" s="443">
        <v>20</v>
      </c>
      <c r="EH121" s="440"/>
      <c r="EI121" s="429">
        <f t="shared" si="140"/>
        <v>8.0449851611724963</v>
      </c>
      <c r="EJ121" s="429">
        <f t="shared" si="141"/>
        <v>16.799940644689983</v>
      </c>
      <c r="EK121" s="448">
        <f t="shared" si="142"/>
        <v>70.000593553100174</v>
      </c>
      <c r="EL121" s="448">
        <f t="shared" si="143"/>
        <v>6855.0029677655011</v>
      </c>
      <c r="EM121" s="429">
        <f t="shared" si="144"/>
        <v>12.950089032965025</v>
      </c>
      <c r="EN121" s="431">
        <f t="shared" si="145"/>
        <v>0.31</v>
      </c>
      <c r="EO121" s="431">
        <f t="shared" si="146"/>
        <v>12.599999999999998</v>
      </c>
      <c r="EP121" s="431">
        <f t="shared" si="147"/>
        <v>1.24</v>
      </c>
      <c r="EQ121" s="431">
        <f t="shared" si="148"/>
        <v>20.499703223449913</v>
      </c>
      <c r="ER121" s="448"/>
      <c r="ES121" s="449">
        <f t="shared" si="149"/>
        <v>24.107387453200619</v>
      </c>
      <c r="ET121" s="450">
        <f t="shared" si="150"/>
        <v>0.87607999999999997</v>
      </c>
      <c r="EU121" s="451">
        <f t="shared" si="172"/>
        <v>0.35939190909090912</v>
      </c>
      <c r="EV121" s="450">
        <f t="shared" si="173"/>
        <v>0.6655405723905724</v>
      </c>
      <c r="EW121" s="513">
        <f t="shared" si="174"/>
        <v>0.61343017812044698</v>
      </c>
      <c r="EX121" s="514">
        <f t="shared" si="175"/>
        <v>20.549910967034975</v>
      </c>
      <c r="EY121" s="513">
        <f t="shared" si="176"/>
        <v>0.76699111449805846</v>
      </c>
      <c r="EZ121" s="514">
        <f t="shared" si="177"/>
        <v>55.300059355310012</v>
      </c>
      <c r="FA121" s="450">
        <f t="shared" si="178"/>
        <v>0.8060925386340716</v>
      </c>
      <c r="FB121" s="431">
        <f t="shared" si="179"/>
        <v>290.9994064468998</v>
      </c>
      <c r="FC121" s="452">
        <f t="shared" si="180"/>
        <v>0.57241379310344831</v>
      </c>
      <c r="FD121" s="431">
        <f t="shared" si="181"/>
        <v>1.66</v>
      </c>
      <c r="FE121" s="452">
        <f t="shared" si="182"/>
        <v>0.90969293734163037</v>
      </c>
      <c r="FF121" s="430">
        <f t="shared" si="183"/>
        <v>206.5002967765501</v>
      </c>
      <c r="FG121" s="405">
        <v>38400</v>
      </c>
      <c r="FH121" s="443"/>
      <c r="FI121" s="453"/>
      <c r="FJ121" s="454"/>
      <c r="FK121" s="455">
        <f t="shared" si="151"/>
        <v>1.6436855081727697</v>
      </c>
      <c r="FL121" s="530">
        <v>1400</v>
      </c>
      <c r="FM121" s="455">
        <f t="shared" si="204"/>
        <v>31.960551547803856</v>
      </c>
      <c r="FN121" s="530">
        <v>3475</v>
      </c>
      <c r="FO121" s="532">
        <f t="shared" si="80"/>
        <v>0.25971599402092677</v>
      </c>
      <c r="FP121" s="449">
        <f t="shared" si="152"/>
        <v>79.330654734727418</v>
      </c>
      <c r="FQ121" s="457">
        <v>19.2</v>
      </c>
      <c r="FR121" s="458">
        <f t="shared" si="153"/>
        <v>0.43831613551273857</v>
      </c>
      <c r="FS121" s="459">
        <v>7.94</v>
      </c>
      <c r="FT121" s="529">
        <v>12.7</v>
      </c>
      <c r="FU121" s="440">
        <v>58</v>
      </c>
      <c r="FV121" s="530">
        <v>1</v>
      </c>
      <c r="FW121" s="538">
        <v>0.32</v>
      </c>
      <c r="FX121" s="530">
        <v>16</v>
      </c>
      <c r="FY121" s="452">
        <f t="shared" si="154"/>
        <v>0.95121951219512191</v>
      </c>
      <c r="FZ121" s="452">
        <f t="shared" si="184"/>
        <v>0.74193548387096775</v>
      </c>
      <c r="GA121" s="429">
        <f t="shared" si="185"/>
        <v>0.91999999999999993</v>
      </c>
      <c r="GB121" s="513">
        <f t="shared" si="186"/>
        <v>0.23952095808383234</v>
      </c>
      <c r="GC121" s="514">
        <f>(CW121+DZ121)/2-FT121</f>
        <v>4.0999999999999979</v>
      </c>
      <c r="GD121" s="513">
        <f t="shared" si="188"/>
        <v>0.18309859154929575</v>
      </c>
      <c r="GE121" s="527">
        <f t="shared" si="189"/>
        <v>12</v>
      </c>
      <c r="GF121" s="461">
        <f t="shared" ref="GF121:GF152" si="205">4100/BA121*24</f>
        <v>2.2463701945027852</v>
      </c>
      <c r="GG121" s="405">
        <v>80</v>
      </c>
      <c r="GH121" s="450">
        <f t="shared" si="155"/>
        <v>1</v>
      </c>
      <c r="GI121" s="405">
        <v>520</v>
      </c>
      <c r="GJ121" s="462">
        <f t="shared" si="156"/>
        <v>6.5</v>
      </c>
      <c r="GK121" s="463">
        <f>GG121/(BA121/24)*1000</f>
        <v>43.831613551273854</v>
      </c>
      <c r="GL121" s="464">
        <v>8.14</v>
      </c>
      <c r="GM121" s="529">
        <v>11.3</v>
      </c>
      <c r="GN121" s="405">
        <v>48</v>
      </c>
      <c r="GO121" s="513">
        <f t="shared" si="192"/>
        <v>0.11023622047244086</v>
      </c>
      <c r="GP121" s="450">
        <f t="shared" si="193"/>
        <v>0.17241379310344829</v>
      </c>
      <c r="GQ121" s="529">
        <v>2</v>
      </c>
      <c r="GR121" s="455">
        <f t="shared" si="157"/>
        <v>2.3559492283809695</v>
      </c>
      <c r="GS121" s="531">
        <f t="shared" si="194"/>
        <v>10.5</v>
      </c>
      <c r="GT121" s="531">
        <f t="shared" si="195"/>
        <v>47</v>
      </c>
      <c r="GU121" s="513">
        <f>1-GS121/GM121</f>
        <v>7.079646017699126E-2</v>
      </c>
      <c r="GV121" s="513"/>
      <c r="GW121" s="513">
        <f t="shared" si="196"/>
        <v>0.17322834645669283</v>
      </c>
      <c r="GX121" s="513">
        <f t="shared" si="197"/>
        <v>0.18965517241379315</v>
      </c>
      <c r="GY121" s="462">
        <f t="shared" si="198"/>
        <v>4.3831613551273856</v>
      </c>
      <c r="GZ121" s="405">
        <v>45317</v>
      </c>
      <c r="HA121" s="438">
        <v>8.2200000000000006</v>
      </c>
      <c r="HB121" s="451"/>
      <c r="HC121" s="439">
        <v>10.5</v>
      </c>
      <c r="HD121" s="443">
        <v>47</v>
      </c>
      <c r="HE121" s="463"/>
      <c r="HF121" s="463"/>
      <c r="HG121" s="443"/>
      <c r="HH121" s="408">
        <v>8</v>
      </c>
      <c r="HI121" s="465">
        <v>7000</v>
      </c>
      <c r="HJ121" s="406">
        <f t="shared" si="199"/>
        <v>4690</v>
      </c>
      <c r="HK121" s="406"/>
      <c r="HL121" s="442"/>
      <c r="HM121" s="540">
        <v>12.2</v>
      </c>
      <c r="HN121" s="466"/>
      <c r="HO121" s="407">
        <v>0.14000000000000001</v>
      </c>
      <c r="HP121" s="467"/>
      <c r="HQ121" s="518">
        <v>14.23</v>
      </c>
      <c r="HR121" s="519">
        <v>0.32</v>
      </c>
      <c r="HS121" s="520"/>
      <c r="HT121" s="521">
        <v>4</v>
      </c>
      <c r="HU121" s="522">
        <f t="shared" si="158"/>
        <v>39.722399780841933</v>
      </c>
      <c r="HV121" s="513">
        <f t="shared" si="200"/>
        <v>0.85436893203883491</v>
      </c>
      <c r="HW121" s="513">
        <f t="shared" si="201"/>
        <v>0.86980609418282551</v>
      </c>
      <c r="HX121" s="513">
        <f t="shared" si="202"/>
        <v>0.63582089552238807</v>
      </c>
      <c r="HY121" s="471"/>
    </row>
    <row r="122" spans="1:233" x14ac:dyDescent="0.15">
      <c r="A122" s="485">
        <v>43604</v>
      </c>
      <c r="B122" s="486">
        <v>36639</v>
      </c>
      <c r="C122" s="487">
        <f t="shared" si="127"/>
        <v>0.73277999999999999</v>
      </c>
      <c r="D122" s="488">
        <v>8.0399999999999991</v>
      </c>
      <c r="E122" s="489">
        <v>50.6</v>
      </c>
      <c r="F122" s="490">
        <v>243</v>
      </c>
      <c r="G122" s="490">
        <f t="shared" si="159"/>
        <v>8903.277</v>
      </c>
      <c r="H122" s="487">
        <f t="shared" si="160"/>
        <v>0.35613107999999999</v>
      </c>
      <c r="I122" s="490">
        <v>6935</v>
      </c>
      <c r="J122" s="490">
        <f t="shared" si="161"/>
        <v>4646.4500000000007</v>
      </c>
      <c r="K122" s="491">
        <v>35</v>
      </c>
      <c r="L122" s="491">
        <v>21</v>
      </c>
      <c r="M122" s="491">
        <v>2.6</v>
      </c>
      <c r="N122" s="492">
        <v>201</v>
      </c>
      <c r="O122" s="492">
        <v>32</v>
      </c>
      <c r="P122" s="409"/>
      <c r="Q122" s="409"/>
      <c r="R122" s="409"/>
      <c r="S122" s="409"/>
      <c r="T122" s="410"/>
      <c r="U122" s="411"/>
      <c r="V122" s="409"/>
      <c r="W122" s="409"/>
      <c r="X122" s="412"/>
      <c r="Y122" s="473"/>
      <c r="Z122" s="474"/>
      <c r="AA122" s="475"/>
      <c r="AB122" s="476"/>
      <c r="AC122" s="476"/>
      <c r="AD122" s="474">
        <v>2.37</v>
      </c>
      <c r="AE122" s="477">
        <f t="shared" si="71"/>
        <v>0.32916666666666666</v>
      </c>
      <c r="AF122" s="478"/>
      <c r="AG122" s="477"/>
      <c r="AH122" s="478"/>
      <c r="AI122" s="478"/>
      <c r="AJ122" s="473"/>
      <c r="AK122" s="477"/>
      <c r="AL122" s="447"/>
      <c r="AM122" s="479"/>
      <c r="AN122" s="473"/>
      <c r="AO122" s="473"/>
      <c r="AP122" s="479"/>
      <c r="AQ122" s="447"/>
      <c r="AR122" s="473"/>
      <c r="AS122" s="473"/>
      <c r="AT122" s="473"/>
      <c r="AU122" s="447"/>
      <c r="AV122" s="480"/>
      <c r="AW122" s="479"/>
      <c r="AX122" s="479"/>
      <c r="AY122" s="480"/>
      <c r="AZ122" s="480"/>
      <c r="BA122" s="420">
        <f t="shared" si="128"/>
        <v>36517</v>
      </c>
      <c r="BB122" s="421">
        <f t="shared" si="129"/>
        <v>0.73033999999999999</v>
      </c>
      <c r="BC122" s="422"/>
      <c r="BD122" s="423">
        <v>8.0399999999999991</v>
      </c>
      <c r="BE122" s="424">
        <v>68</v>
      </c>
      <c r="BF122" s="425">
        <v>308</v>
      </c>
      <c r="BG122" s="426">
        <v>6710</v>
      </c>
      <c r="BH122" s="420">
        <f t="shared" si="162"/>
        <v>4495.7</v>
      </c>
      <c r="BI122" s="420"/>
      <c r="BJ122" s="421"/>
      <c r="BK122" s="427">
        <v>31.4</v>
      </c>
      <c r="BL122" s="427">
        <v>24</v>
      </c>
      <c r="BM122" s="428">
        <v>1.79</v>
      </c>
      <c r="BN122" s="422">
        <v>2.4</v>
      </c>
      <c r="BO122" s="425">
        <v>192</v>
      </c>
      <c r="BP122" s="425">
        <v>32</v>
      </c>
      <c r="BQ122" s="423">
        <v>3.78</v>
      </c>
      <c r="BR122" s="421">
        <f t="shared" si="73"/>
        <v>0.52499999999999991</v>
      </c>
      <c r="BS122" s="409">
        <f t="shared" si="130"/>
        <v>36517</v>
      </c>
      <c r="BT122" s="429">
        <f t="shared" si="163"/>
        <v>8.0399999999999991</v>
      </c>
      <c r="BU122" s="430">
        <f t="shared" si="164"/>
        <v>68</v>
      </c>
      <c r="BV122" s="430">
        <f t="shared" si="165"/>
        <v>308</v>
      </c>
      <c r="BW122" s="430">
        <f t="shared" si="166"/>
        <v>6710</v>
      </c>
      <c r="BX122" s="430">
        <f t="shared" si="167"/>
        <v>4361.5</v>
      </c>
      <c r="BY122" s="430">
        <f t="shared" si="168"/>
        <v>31.4</v>
      </c>
      <c r="BZ122" s="430">
        <f t="shared" si="169"/>
        <v>24</v>
      </c>
      <c r="CA122" s="431">
        <f t="shared" si="170"/>
        <v>2.4</v>
      </c>
      <c r="CB122" s="430">
        <f t="shared" si="171"/>
        <v>192</v>
      </c>
      <c r="CC122" s="432">
        <v>18255</v>
      </c>
      <c r="CD122" s="411">
        <f t="shared" si="54"/>
        <v>18255</v>
      </c>
      <c r="CE122" s="421">
        <f t="shared" si="131"/>
        <v>0.73019999999999996</v>
      </c>
      <c r="CF122" s="533">
        <f t="shared" si="132"/>
        <v>8.8085456039441254</v>
      </c>
      <c r="CG122" s="434">
        <v>7.99</v>
      </c>
      <c r="CH122" s="427">
        <v>5.74</v>
      </c>
      <c r="CI122" s="534">
        <f t="shared" si="133"/>
        <v>12.48972884141331</v>
      </c>
      <c r="CJ122" s="436">
        <v>26.5</v>
      </c>
      <c r="CK122" s="436">
        <v>4.9000000000000004</v>
      </c>
      <c r="CL122" s="423">
        <v>7.64</v>
      </c>
      <c r="CM122" s="423"/>
      <c r="CN122" s="423"/>
      <c r="CO122" s="432"/>
      <c r="CP122" s="432"/>
      <c r="CQ122" s="437"/>
      <c r="CR122" s="437">
        <v>0.73</v>
      </c>
      <c r="CS122" s="481"/>
      <c r="CT122" s="424">
        <f t="shared" si="134"/>
        <v>4.6014790468364835</v>
      </c>
      <c r="CU122" s="434">
        <v>9.02</v>
      </c>
      <c r="CV122" s="493">
        <v>8.1199999999999992</v>
      </c>
      <c r="CW122" s="494">
        <v>16</v>
      </c>
      <c r="CX122" s="495">
        <v>63</v>
      </c>
      <c r="CY122" s="496">
        <v>5530</v>
      </c>
      <c r="CZ122" s="497">
        <v>13</v>
      </c>
      <c r="DA122" s="497">
        <v>0.31</v>
      </c>
      <c r="DB122" s="497">
        <v>12.8</v>
      </c>
      <c r="DC122" s="497">
        <v>1.08</v>
      </c>
      <c r="DD122" s="498">
        <v>21</v>
      </c>
      <c r="DE122" s="498"/>
      <c r="DF122" s="432">
        <v>18262</v>
      </c>
      <c r="DG122" s="445">
        <f t="shared" si="135"/>
        <v>18262</v>
      </c>
      <c r="DH122" s="421">
        <f t="shared" si="136"/>
        <v>0.73048000000000002</v>
      </c>
      <c r="DI122" s="432">
        <f t="shared" si="137"/>
        <v>8.8051692038111931</v>
      </c>
      <c r="DJ122" s="434">
        <v>7.94</v>
      </c>
      <c r="DK122" s="427">
        <v>5.94</v>
      </c>
      <c r="DL122" s="432">
        <f t="shared" si="138"/>
        <v>12.484941408389004</v>
      </c>
      <c r="DM122" s="541">
        <v>26.8</v>
      </c>
      <c r="DN122" s="541">
        <v>5.9</v>
      </c>
      <c r="DO122" s="542">
        <v>7.84</v>
      </c>
      <c r="DP122" s="542"/>
      <c r="DQ122" s="542"/>
      <c r="DR122" s="432"/>
      <c r="DS122" s="432"/>
      <c r="DT122" s="437"/>
      <c r="DU122" s="437">
        <v>0.76</v>
      </c>
      <c r="DV122" s="481"/>
      <c r="DW122" s="432">
        <f t="shared" si="139"/>
        <v>4.5997152557222654</v>
      </c>
      <c r="DX122" s="434">
        <v>8.91</v>
      </c>
      <c r="DY122" s="493">
        <v>8.16</v>
      </c>
      <c r="DZ122" s="494">
        <v>16</v>
      </c>
      <c r="EA122" s="495">
        <v>64</v>
      </c>
      <c r="EB122" s="496">
        <v>6590</v>
      </c>
      <c r="EC122" s="497">
        <v>13</v>
      </c>
      <c r="ED122" s="497">
        <v>0.31</v>
      </c>
      <c r="EE122" s="497">
        <v>12.8</v>
      </c>
      <c r="EF122" s="497">
        <v>1.08</v>
      </c>
      <c r="EG122" s="498">
        <v>20</v>
      </c>
      <c r="EH122" s="495"/>
      <c r="EI122" s="429">
        <f t="shared" si="140"/>
        <v>8.1400038338308196</v>
      </c>
      <c r="EJ122" s="429">
        <f t="shared" si="141"/>
        <v>16</v>
      </c>
      <c r="EK122" s="448">
        <f t="shared" si="142"/>
        <v>63.50009584577046</v>
      </c>
      <c r="EL122" s="448">
        <f t="shared" si="143"/>
        <v>6060.1015965166907</v>
      </c>
      <c r="EM122" s="429">
        <f t="shared" si="144"/>
        <v>13</v>
      </c>
      <c r="EN122" s="431">
        <f t="shared" si="145"/>
        <v>0.31</v>
      </c>
      <c r="EO122" s="431">
        <f t="shared" si="146"/>
        <v>12.799999999999999</v>
      </c>
      <c r="EP122" s="431">
        <f t="shared" si="147"/>
        <v>1.08</v>
      </c>
      <c r="EQ122" s="431">
        <f t="shared" si="148"/>
        <v>20.499904154229537</v>
      </c>
      <c r="ER122" s="448"/>
      <c r="ES122" s="496">
        <f t="shared" si="149"/>
        <v>28.918038174001147</v>
      </c>
      <c r="ET122" s="499">
        <f t="shared" si="150"/>
        <v>0.73033999999999999</v>
      </c>
      <c r="EU122" s="451">
        <f t="shared" si="172"/>
        <v>0.25561900000000004</v>
      </c>
      <c r="EV122" s="499">
        <f t="shared" si="173"/>
        <v>0.47336851851851858</v>
      </c>
      <c r="EW122" s="513">
        <f t="shared" si="174"/>
        <v>0.5859872611464968</v>
      </c>
      <c r="EX122" s="514">
        <f t="shared" si="175"/>
        <v>18.399999999999999</v>
      </c>
      <c r="EY122" s="513">
        <f t="shared" si="176"/>
        <v>0.76470588235294112</v>
      </c>
      <c r="EZ122" s="514">
        <f t="shared" si="177"/>
        <v>52</v>
      </c>
      <c r="FA122" s="450">
        <f t="shared" si="178"/>
        <v>0.79383085764360239</v>
      </c>
      <c r="FB122" s="431">
        <f t="shared" si="179"/>
        <v>244.49990415422954</v>
      </c>
      <c r="FC122" s="452">
        <f t="shared" si="180"/>
        <v>0.54999999999999993</v>
      </c>
      <c r="FD122" s="431">
        <f t="shared" si="181"/>
        <v>1.3199999999999998</v>
      </c>
      <c r="FE122" s="452">
        <f t="shared" si="182"/>
        <v>0.89322966586338781</v>
      </c>
      <c r="FF122" s="430">
        <f t="shared" si="183"/>
        <v>171.50009584577046</v>
      </c>
      <c r="FG122" s="490">
        <v>38400</v>
      </c>
      <c r="FH122" s="498"/>
      <c r="FI122" s="501"/>
      <c r="FJ122" s="487"/>
      <c r="FK122" s="502">
        <f t="shared" si="151"/>
        <v>1.9716844209546238</v>
      </c>
      <c r="FL122" s="490">
        <v>1400</v>
      </c>
      <c r="FM122" s="502">
        <f t="shared" si="204"/>
        <v>38.338308185228797</v>
      </c>
      <c r="FN122" s="490">
        <v>3614</v>
      </c>
      <c r="FO122" s="532">
        <f t="shared" si="80"/>
        <v>0.2701046337817638</v>
      </c>
      <c r="FP122" s="496">
        <f t="shared" si="152"/>
        <v>98.967604129583478</v>
      </c>
      <c r="FQ122" s="503">
        <v>19.2</v>
      </c>
      <c r="FR122" s="491">
        <f t="shared" si="153"/>
        <v>0.5257825122545664</v>
      </c>
      <c r="FS122" s="504">
        <v>8.07</v>
      </c>
      <c r="FT122" s="535">
        <v>12.3</v>
      </c>
      <c r="FU122" s="495">
        <v>54</v>
      </c>
      <c r="FV122" s="490">
        <v>1</v>
      </c>
      <c r="FW122" s="504">
        <v>0.26</v>
      </c>
      <c r="FX122" s="490">
        <v>16</v>
      </c>
      <c r="FY122" s="452">
        <f t="shared" si="154"/>
        <v>0.95121951219512191</v>
      </c>
      <c r="FZ122" s="452">
        <f t="shared" si="184"/>
        <v>0.7592592592592593</v>
      </c>
      <c r="GA122" s="429">
        <f t="shared" si="185"/>
        <v>0.82000000000000006</v>
      </c>
      <c r="GB122" s="499">
        <f t="shared" si="186"/>
        <v>0.23124999999999996</v>
      </c>
      <c r="GC122" s="514">
        <f>(CW122+DZ122)/2-FT122</f>
        <v>3.6999999999999993</v>
      </c>
      <c r="GD122" s="499">
        <f t="shared" si="188"/>
        <v>0.15625</v>
      </c>
      <c r="GE122" s="527">
        <f t="shared" si="189"/>
        <v>9.5</v>
      </c>
      <c r="GF122" s="506">
        <f t="shared" si="205"/>
        <v>2.6946353753046526</v>
      </c>
      <c r="GG122" s="490">
        <v>80</v>
      </c>
      <c r="GH122" s="526">
        <f t="shared" si="155"/>
        <v>1</v>
      </c>
      <c r="GI122" s="490">
        <v>520</v>
      </c>
      <c r="GJ122" s="544">
        <f t="shared" si="156"/>
        <v>6.5</v>
      </c>
      <c r="GK122" s="498">
        <f>GG122/(BA122/24)*1000</f>
        <v>52.578251225456633</v>
      </c>
      <c r="GL122" s="507">
        <v>8.18</v>
      </c>
      <c r="GM122" s="535">
        <v>11</v>
      </c>
      <c r="GN122" s="536">
        <v>47</v>
      </c>
      <c r="GO122" s="526">
        <f t="shared" si="192"/>
        <v>0.10569105691056913</v>
      </c>
      <c r="GP122" s="526">
        <f t="shared" si="193"/>
        <v>0.12962962962962965</v>
      </c>
      <c r="GQ122" s="535">
        <v>4</v>
      </c>
      <c r="GR122" s="502">
        <f t="shared" si="157"/>
        <v>2.8260810033682944</v>
      </c>
      <c r="GS122" s="536">
        <f t="shared" si="194"/>
        <v>10.9</v>
      </c>
      <c r="GT122" s="536">
        <f t="shared" si="195"/>
        <v>46</v>
      </c>
      <c r="GU122" s="526">
        <f>1-GS122/GM122</f>
        <v>9.0909090909090384E-3</v>
      </c>
      <c r="GV122" s="526"/>
      <c r="GW122" s="526">
        <f t="shared" si="196"/>
        <v>0.11382113821138218</v>
      </c>
      <c r="GX122" s="526">
        <f t="shared" si="197"/>
        <v>0.14814814814814814</v>
      </c>
      <c r="GY122" s="497">
        <f t="shared" si="198"/>
        <v>7.5111787464938047</v>
      </c>
      <c r="GZ122" s="490">
        <v>36832</v>
      </c>
      <c r="HA122" s="493">
        <v>8.2899999999999991</v>
      </c>
      <c r="HB122" s="493"/>
      <c r="HC122" s="494">
        <v>10.9</v>
      </c>
      <c r="HD122" s="498">
        <v>46</v>
      </c>
      <c r="HE122" s="498"/>
      <c r="HF122" s="498"/>
      <c r="HG122" s="498"/>
      <c r="HH122" s="492">
        <v>6</v>
      </c>
      <c r="HI122" s="508">
        <v>6650</v>
      </c>
      <c r="HJ122" s="490">
        <f t="shared" si="199"/>
        <v>4455.5</v>
      </c>
      <c r="HK122" s="490"/>
      <c r="HL122" s="490"/>
      <c r="HM122" s="543">
        <v>12.5</v>
      </c>
      <c r="HN122" s="506"/>
      <c r="HO122" s="491">
        <v>0.13</v>
      </c>
      <c r="HP122" s="545"/>
      <c r="HQ122" s="523">
        <v>15.23</v>
      </c>
      <c r="HR122" s="524">
        <v>0.26</v>
      </c>
      <c r="HS122" s="524"/>
      <c r="HT122" s="511">
        <v>4</v>
      </c>
      <c r="HU122" s="525">
        <f t="shared" si="158"/>
        <v>47.649040173070077</v>
      </c>
      <c r="HV122" s="526">
        <f t="shared" si="200"/>
        <v>0.83970588235294119</v>
      </c>
      <c r="HW122" s="526">
        <f t="shared" si="201"/>
        <v>0.85064935064935066</v>
      </c>
      <c r="HX122" s="526">
        <f t="shared" si="202"/>
        <v>0.60191082802547768</v>
      </c>
      <c r="HY122" s="512"/>
    </row>
    <row r="123" spans="1:233" x14ac:dyDescent="0.15">
      <c r="A123" s="400">
        <v>43605</v>
      </c>
      <c r="B123" s="515">
        <v>34012</v>
      </c>
      <c r="C123" s="402">
        <f t="shared" si="127"/>
        <v>0.68023999999999996</v>
      </c>
      <c r="D123" s="403">
        <v>8.07</v>
      </c>
      <c r="E123" s="404">
        <v>47.9</v>
      </c>
      <c r="F123" s="405">
        <v>251</v>
      </c>
      <c r="G123" s="406">
        <f t="shared" si="159"/>
        <v>8537.0120000000006</v>
      </c>
      <c r="H123" s="402">
        <f t="shared" si="160"/>
        <v>0.34148048000000003</v>
      </c>
      <c r="I123" s="405">
        <v>6700</v>
      </c>
      <c r="J123" s="406">
        <f t="shared" si="161"/>
        <v>4489</v>
      </c>
      <c r="K123" s="407">
        <v>40</v>
      </c>
      <c r="L123" s="407">
        <v>29</v>
      </c>
      <c r="M123" s="407">
        <v>3.8</v>
      </c>
      <c r="N123" s="408">
        <v>154</v>
      </c>
      <c r="O123" s="408">
        <v>32</v>
      </c>
      <c r="P123" s="409"/>
      <c r="Q123" s="409"/>
      <c r="R123" s="409"/>
      <c r="S123" s="409"/>
      <c r="T123" s="410"/>
      <c r="U123" s="411"/>
      <c r="V123" s="409"/>
      <c r="W123" s="409"/>
      <c r="X123" s="516"/>
      <c r="Y123" s="473"/>
      <c r="Z123" s="474"/>
      <c r="AA123" s="475"/>
      <c r="AB123" s="476"/>
      <c r="AC123" s="476"/>
      <c r="AD123" s="474">
        <v>2.59</v>
      </c>
      <c r="AE123" s="477">
        <f t="shared" si="71"/>
        <v>0.35972222222222222</v>
      </c>
      <c r="AF123" s="478"/>
      <c r="AG123" s="477"/>
      <c r="AH123" s="478"/>
      <c r="AI123" s="478"/>
      <c r="AJ123" s="473"/>
      <c r="AK123" s="477"/>
      <c r="AL123" s="447"/>
      <c r="AM123" s="479"/>
      <c r="AN123" s="473"/>
      <c r="AO123" s="473"/>
      <c r="AP123" s="479"/>
      <c r="AQ123" s="447"/>
      <c r="AR123" s="473"/>
      <c r="AS123" s="473"/>
      <c r="AT123" s="473"/>
      <c r="AU123" s="447"/>
      <c r="AV123" s="480"/>
      <c r="AW123" s="479"/>
      <c r="AX123" s="479"/>
      <c r="AY123" s="480"/>
      <c r="AZ123" s="480"/>
      <c r="BA123" s="420">
        <f t="shared" si="128"/>
        <v>34066</v>
      </c>
      <c r="BB123" s="421">
        <f t="shared" si="129"/>
        <v>0.68132000000000004</v>
      </c>
      <c r="BC123" s="422"/>
      <c r="BD123" s="423">
        <v>8.02</v>
      </c>
      <c r="BE123" s="424">
        <v>51.5</v>
      </c>
      <c r="BF123" s="425">
        <v>314</v>
      </c>
      <c r="BG123" s="426">
        <v>7080</v>
      </c>
      <c r="BH123" s="420">
        <f t="shared" si="162"/>
        <v>4743.6000000000004</v>
      </c>
      <c r="BI123" s="422"/>
      <c r="BJ123" s="421"/>
      <c r="BK123" s="427">
        <v>32.799999999999997</v>
      </c>
      <c r="BL123" s="427">
        <v>23.6</v>
      </c>
      <c r="BM123" s="428">
        <v>2.2999999999999998</v>
      </c>
      <c r="BN123" s="422">
        <v>3.1</v>
      </c>
      <c r="BO123" s="425">
        <v>199</v>
      </c>
      <c r="BP123" s="425">
        <v>32</v>
      </c>
      <c r="BQ123" s="423">
        <v>4.2</v>
      </c>
      <c r="BR123" s="421">
        <f t="shared" si="73"/>
        <v>0.58333333333333337</v>
      </c>
      <c r="BS123" s="409">
        <f t="shared" si="130"/>
        <v>34066</v>
      </c>
      <c r="BT123" s="429">
        <f t="shared" si="163"/>
        <v>8.02</v>
      </c>
      <c r="BU123" s="430">
        <f t="shared" si="164"/>
        <v>51.5</v>
      </c>
      <c r="BV123" s="430">
        <f t="shared" si="165"/>
        <v>314</v>
      </c>
      <c r="BW123" s="430">
        <f t="shared" si="166"/>
        <v>7080</v>
      </c>
      <c r="BX123" s="430">
        <f t="shared" si="167"/>
        <v>4602</v>
      </c>
      <c r="BY123" s="430">
        <f t="shared" si="168"/>
        <v>32.799999999999997</v>
      </c>
      <c r="BZ123" s="430">
        <f t="shared" si="169"/>
        <v>23.6</v>
      </c>
      <c r="CA123" s="431">
        <f t="shared" si="170"/>
        <v>3.1</v>
      </c>
      <c r="CB123" s="430">
        <f t="shared" si="171"/>
        <v>199</v>
      </c>
      <c r="CC123" s="432">
        <v>17076</v>
      </c>
      <c r="CD123" s="411">
        <f t="shared" si="54"/>
        <v>17076</v>
      </c>
      <c r="CE123" s="421">
        <f t="shared" si="131"/>
        <v>0.68303999999999998</v>
      </c>
      <c r="CF123" s="433">
        <f t="shared" si="132"/>
        <v>9.4167252283907228</v>
      </c>
      <c r="CG123" s="434">
        <v>7.93</v>
      </c>
      <c r="CH123" s="427">
        <v>5.5</v>
      </c>
      <c r="CI123" s="446">
        <f t="shared" si="133"/>
        <v>13.352073085031623</v>
      </c>
      <c r="CJ123" s="436">
        <v>25.8</v>
      </c>
      <c r="CK123" s="436">
        <v>3.4</v>
      </c>
      <c r="CL123" s="423">
        <v>7.86</v>
      </c>
      <c r="CM123" s="423"/>
      <c r="CN123" s="423"/>
      <c r="CO123" s="432"/>
      <c r="CP123" s="432"/>
      <c r="CQ123" s="437"/>
      <c r="CR123" s="437">
        <v>0.76</v>
      </c>
      <c r="CS123" s="424"/>
      <c r="CT123" s="528">
        <f t="shared" si="134"/>
        <v>4.9191848208011244</v>
      </c>
      <c r="CU123" s="434">
        <v>10.3</v>
      </c>
      <c r="CV123" s="438">
        <v>8.1199999999999992</v>
      </c>
      <c r="CW123" s="439">
        <v>14.5</v>
      </c>
      <c r="CX123" s="440">
        <v>65</v>
      </c>
      <c r="CY123" s="441">
        <v>6430</v>
      </c>
      <c r="CZ123" s="442">
        <v>14.1</v>
      </c>
      <c r="DA123" s="442">
        <v>0.27</v>
      </c>
      <c r="DB123" s="442">
        <v>13.5</v>
      </c>
      <c r="DC123" s="442">
        <v>1.1000000000000001</v>
      </c>
      <c r="DD123" s="443">
        <v>23</v>
      </c>
      <c r="DE123" s="440"/>
      <c r="DF123" s="444">
        <v>16990</v>
      </c>
      <c r="DG123" s="445">
        <f t="shared" si="135"/>
        <v>16990</v>
      </c>
      <c r="DH123" s="421">
        <f t="shared" si="136"/>
        <v>0.67959999999999998</v>
      </c>
      <c r="DI123" s="446">
        <f t="shared" si="137"/>
        <v>9.4643908181283116</v>
      </c>
      <c r="DJ123" s="434">
        <v>7.99</v>
      </c>
      <c r="DK123" s="427">
        <v>5.5</v>
      </c>
      <c r="DL123" s="446">
        <f t="shared" si="138"/>
        <v>13.419658622719247</v>
      </c>
      <c r="DM123" s="422">
        <v>26.6</v>
      </c>
      <c r="DN123" s="422">
        <v>5.0999999999999996</v>
      </c>
      <c r="DO123" s="423">
        <v>7.85</v>
      </c>
      <c r="DP123" s="423"/>
      <c r="DQ123" s="423"/>
      <c r="DR123" s="432"/>
      <c r="DS123" s="432"/>
      <c r="DT123" s="437"/>
      <c r="DU123" s="437">
        <v>0.77</v>
      </c>
      <c r="DV123" s="424"/>
      <c r="DW123" s="446">
        <f t="shared" si="139"/>
        <v>4.94408475573867</v>
      </c>
      <c r="DX123" s="434">
        <v>9.42</v>
      </c>
      <c r="DY123" s="438">
        <v>8.1199999999999992</v>
      </c>
      <c r="DZ123" s="439">
        <v>15.7</v>
      </c>
      <c r="EA123" s="440">
        <v>68</v>
      </c>
      <c r="EB123" s="441">
        <v>6430</v>
      </c>
      <c r="EC123" s="442">
        <v>13.5</v>
      </c>
      <c r="ED123" s="442">
        <v>0.27</v>
      </c>
      <c r="EE123" s="442">
        <v>12.8</v>
      </c>
      <c r="EF123" s="442">
        <v>1.05</v>
      </c>
      <c r="EG123" s="443">
        <v>21</v>
      </c>
      <c r="EH123" s="440"/>
      <c r="EI123" s="429">
        <f t="shared" si="140"/>
        <v>8.1199999999999992</v>
      </c>
      <c r="EJ123" s="429">
        <f t="shared" si="141"/>
        <v>15.098485293254271</v>
      </c>
      <c r="EK123" s="448">
        <f t="shared" si="142"/>
        <v>66.496213233135677</v>
      </c>
      <c r="EL123" s="448">
        <f t="shared" si="143"/>
        <v>6430</v>
      </c>
      <c r="EM123" s="429">
        <f t="shared" si="144"/>
        <v>13.800757353372864</v>
      </c>
      <c r="EN123" s="431">
        <f t="shared" si="145"/>
        <v>0.27</v>
      </c>
      <c r="EO123" s="431">
        <f t="shared" si="146"/>
        <v>13.150883578935009</v>
      </c>
      <c r="EP123" s="431">
        <f t="shared" si="147"/>
        <v>1.0750631127810721</v>
      </c>
      <c r="EQ123" s="431">
        <f t="shared" si="148"/>
        <v>22.002524511242882</v>
      </c>
      <c r="ER123" s="448"/>
      <c r="ES123" s="449">
        <f t="shared" si="149"/>
        <v>30.998649680032877</v>
      </c>
      <c r="ET123" s="450">
        <f t="shared" si="150"/>
        <v>0.68132000000000004</v>
      </c>
      <c r="EU123" s="451">
        <f t="shared" si="172"/>
        <v>0.24310736363636365</v>
      </c>
      <c r="EV123" s="450">
        <f t="shared" si="173"/>
        <v>0.45019882154882157</v>
      </c>
      <c r="EW123" s="513">
        <f t="shared" si="174"/>
        <v>0.57924520264107116</v>
      </c>
      <c r="EX123" s="514">
        <f t="shared" si="175"/>
        <v>18.999242646627131</v>
      </c>
      <c r="EY123" s="513">
        <f t="shared" si="176"/>
        <v>0.70682552828632483</v>
      </c>
      <c r="EZ123" s="514">
        <f t="shared" si="177"/>
        <v>36.401514706745729</v>
      </c>
      <c r="FA123" s="450">
        <f t="shared" si="178"/>
        <v>0.78822862027663798</v>
      </c>
      <c r="FB123" s="431">
        <f t="shared" si="179"/>
        <v>247.50378676686432</v>
      </c>
      <c r="FC123" s="452">
        <f t="shared" si="180"/>
        <v>0.65320544748997666</v>
      </c>
      <c r="FD123" s="431">
        <f t="shared" si="181"/>
        <v>2.024936887218928</v>
      </c>
      <c r="FE123" s="452">
        <f t="shared" si="182"/>
        <v>0.88943455019475937</v>
      </c>
      <c r="FF123" s="430">
        <f t="shared" si="183"/>
        <v>176.99747548875712</v>
      </c>
      <c r="FG123" s="405">
        <v>38400</v>
      </c>
      <c r="FH123" s="443"/>
      <c r="FI123" s="453"/>
      <c r="FJ123" s="454"/>
      <c r="FK123" s="455">
        <f t="shared" si="151"/>
        <v>2.1135442963658782</v>
      </c>
      <c r="FL123" s="530">
        <v>1400</v>
      </c>
      <c r="FM123" s="455">
        <f t="shared" si="204"/>
        <v>41.096694651558742</v>
      </c>
      <c r="FN123" s="530">
        <v>3312</v>
      </c>
      <c r="FO123" s="532">
        <f t="shared" si="80"/>
        <v>0.24753363228699551</v>
      </c>
      <c r="FP123" s="449">
        <f t="shared" si="152"/>
        <v>97.223037632830383</v>
      </c>
      <c r="FQ123" s="457">
        <v>19.2</v>
      </c>
      <c r="FR123" s="458">
        <f t="shared" si="153"/>
        <v>0.56361181236423419</v>
      </c>
      <c r="FS123" s="459">
        <v>8.07</v>
      </c>
      <c r="FT123" s="529">
        <v>11</v>
      </c>
      <c r="FU123" s="440">
        <v>50</v>
      </c>
      <c r="FV123" s="530">
        <v>2</v>
      </c>
      <c r="FW123" s="538">
        <v>0.24</v>
      </c>
      <c r="FX123" s="530">
        <v>16</v>
      </c>
      <c r="FY123" s="452">
        <f t="shared" si="154"/>
        <v>0.90909090909090906</v>
      </c>
      <c r="FZ123" s="452">
        <f t="shared" si="184"/>
        <v>0.77674418604651163</v>
      </c>
      <c r="GA123" s="429">
        <f t="shared" si="185"/>
        <v>0.83500000000000019</v>
      </c>
      <c r="GB123" s="513">
        <f t="shared" si="186"/>
        <v>0.2993630573248407</v>
      </c>
      <c r="GC123" s="514">
        <f>DP123+DZ123-FT123</f>
        <v>4.6999999999999993</v>
      </c>
      <c r="GD123" s="513">
        <f t="shared" si="188"/>
        <v>0.26470588235294112</v>
      </c>
      <c r="GE123" s="527">
        <f t="shared" si="189"/>
        <v>16.5</v>
      </c>
      <c r="GF123" s="461">
        <f t="shared" si="205"/>
        <v>2.8885105383666998</v>
      </c>
      <c r="GG123" s="405">
        <v>80</v>
      </c>
      <c r="GH123" s="450">
        <f t="shared" si="155"/>
        <v>1</v>
      </c>
      <c r="GI123" s="405">
        <v>520</v>
      </c>
      <c r="GJ123" s="462">
        <f t="shared" si="156"/>
        <v>6.5</v>
      </c>
      <c r="GK123" s="463">
        <f>GG123/(BA123/24)*1000</f>
        <v>56.361181236423413</v>
      </c>
      <c r="GL123" s="464">
        <v>8.15</v>
      </c>
      <c r="GM123" s="529">
        <v>9.6999999999999993</v>
      </c>
      <c r="GN123" s="405">
        <v>45</v>
      </c>
      <c r="GO123" s="513">
        <f t="shared" si="192"/>
        <v>0.11818181818181828</v>
      </c>
      <c r="GP123" s="450">
        <f t="shared" si="193"/>
        <v>9.9999999999999978E-2</v>
      </c>
      <c r="GQ123" s="529">
        <v>4</v>
      </c>
      <c r="GR123" s="455">
        <f t="shared" si="157"/>
        <v>3.0294134914577584</v>
      </c>
      <c r="GS123" s="531">
        <f t="shared" si="194"/>
        <v>9.9</v>
      </c>
      <c r="GT123" s="531">
        <f t="shared" si="195"/>
        <v>44</v>
      </c>
      <c r="GU123" s="513"/>
      <c r="GV123" s="513"/>
      <c r="GW123" s="513">
        <f t="shared" si="196"/>
        <v>9.9999999999999978E-2</v>
      </c>
      <c r="GX123" s="513">
        <f t="shared" si="197"/>
        <v>0.12</v>
      </c>
      <c r="GY123" s="462">
        <f t="shared" si="198"/>
        <v>11.272236247284683</v>
      </c>
      <c r="GZ123" s="405">
        <v>32704</v>
      </c>
      <c r="HA123" s="438">
        <v>8.27</v>
      </c>
      <c r="HB123" s="451"/>
      <c r="HC123" s="439">
        <v>9.9</v>
      </c>
      <c r="HD123" s="443">
        <v>44</v>
      </c>
      <c r="HE123" s="463"/>
      <c r="HF123" s="463"/>
      <c r="HG123" s="443"/>
      <c r="HH123" s="408">
        <v>6</v>
      </c>
      <c r="HI123" s="465">
        <v>6460</v>
      </c>
      <c r="HJ123" s="406">
        <f t="shared" si="199"/>
        <v>4328.2</v>
      </c>
      <c r="HK123" s="406"/>
      <c r="HL123" s="442"/>
      <c r="HM123" s="540">
        <v>14.7</v>
      </c>
      <c r="HN123" s="466"/>
      <c r="HO123" s="407">
        <v>0.13</v>
      </c>
      <c r="HP123" s="467"/>
      <c r="HQ123" s="518">
        <v>13.3</v>
      </c>
      <c r="HR123" s="519">
        <v>0.18</v>
      </c>
      <c r="HS123" s="520"/>
      <c r="HT123" s="521">
        <v>4</v>
      </c>
      <c r="HU123" s="522">
        <f t="shared" si="158"/>
        <v>51.077320495508722</v>
      </c>
      <c r="HV123" s="513">
        <f t="shared" si="200"/>
        <v>0.80776699029126209</v>
      </c>
      <c r="HW123" s="513">
        <f t="shared" si="201"/>
        <v>0.85987261146496818</v>
      </c>
      <c r="HX123" s="513">
        <f t="shared" si="202"/>
        <v>0.55182926829268286</v>
      </c>
      <c r="HY123" s="471"/>
    </row>
    <row r="124" spans="1:233" x14ac:dyDescent="0.15">
      <c r="A124" s="400">
        <v>43606</v>
      </c>
      <c r="B124" s="515">
        <v>32165</v>
      </c>
      <c r="C124" s="402">
        <f t="shared" si="127"/>
        <v>0.64329999999999998</v>
      </c>
      <c r="D124" s="403">
        <v>7.9</v>
      </c>
      <c r="E124" s="404">
        <v>57</v>
      </c>
      <c r="F124" s="405">
        <v>294</v>
      </c>
      <c r="G124" s="406">
        <f t="shared" si="159"/>
        <v>9456.51</v>
      </c>
      <c r="H124" s="402">
        <f t="shared" si="160"/>
        <v>0.3782604</v>
      </c>
      <c r="I124" s="405">
        <v>7035</v>
      </c>
      <c r="J124" s="406">
        <f t="shared" si="161"/>
        <v>4713.4500000000007</v>
      </c>
      <c r="K124" s="407">
        <v>34.9</v>
      </c>
      <c r="L124" s="407">
        <v>28.6</v>
      </c>
      <c r="M124" s="407">
        <v>4.7</v>
      </c>
      <c r="N124" s="408">
        <v>222</v>
      </c>
      <c r="O124" s="408">
        <v>32</v>
      </c>
      <c r="P124" s="409"/>
      <c r="Q124" s="409"/>
      <c r="R124" s="409"/>
      <c r="S124" s="409"/>
      <c r="T124" s="410"/>
      <c r="U124" s="411"/>
      <c r="V124" s="409"/>
      <c r="W124" s="409"/>
      <c r="X124" s="516"/>
      <c r="Y124" s="473"/>
      <c r="Z124" s="474"/>
      <c r="AA124" s="475"/>
      <c r="AB124" s="476"/>
      <c r="AC124" s="476"/>
      <c r="AD124" s="474">
        <v>2.29</v>
      </c>
      <c r="AE124" s="477">
        <f t="shared" si="71"/>
        <v>0.31805555555555554</v>
      </c>
      <c r="AF124" s="478"/>
      <c r="AG124" s="477"/>
      <c r="AH124" s="478"/>
      <c r="AI124" s="478"/>
      <c r="AJ124" s="473"/>
      <c r="AK124" s="477"/>
      <c r="AL124" s="447"/>
      <c r="AM124" s="479"/>
      <c r="AN124" s="473"/>
      <c r="AO124" s="473"/>
      <c r="AP124" s="479"/>
      <c r="AQ124" s="447"/>
      <c r="AR124" s="473"/>
      <c r="AS124" s="473"/>
      <c r="AT124" s="473"/>
      <c r="AU124" s="447"/>
      <c r="AV124" s="480"/>
      <c r="AW124" s="479"/>
      <c r="AX124" s="479"/>
      <c r="AY124" s="480"/>
      <c r="AZ124" s="480"/>
      <c r="BA124" s="420">
        <f t="shared" si="128"/>
        <v>33638</v>
      </c>
      <c r="BB124" s="421">
        <f t="shared" si="129"/>
        <v>0.67276000000000002</v>
      </c>
      <c r="BC124" s="422"/>
      <c r="BD124" s="423">
        <v>7.87</v>
      </c>
      <c r="BE124" s="424">
        <v>66</v>
      </c>
      <c r="BF124" s="425">
        <v>419</v>
      </c>
      <c r="BG124" s="426">
        <v>8640</v>
      </c>
      <c r="BH124" s="420">
        <f t="shared" si="162"/>
        <v>5788.8</v>
      </c>
      <c r="BI124" s="422"/>
      <c r="BJ124" s="421"/>
      <c r="BK124" s="427">
        <v>34.6</v>
      </c>
      <c r="BL124" s="427">
        <v>28.6</v>
      </c>
      <c r="BM124" s="428">
        <v>2.5</v>
      </c>
      <c r="BN124" s="422">
        <v>3</v>
      </c>
      <c r="BO124" s="425">
        <v>229</v>
      </c>
      <c r="BP124" s="425">
        <v>32</v>
      </c>
      <c r="BQ124" s="423">
        <v>4.41</v>
      </c>
      <c r="BR124" s="421">
        <f t="shared" si="73"/>
        <v>0.61250000000000004</v>
      </c>
      <c r="BS124" s="409">
        <f t="shared" si="130"/>
        <v>33638</v>
      </c>
      <c r="BT124" s="429">
        <f t="shared" si="163"/>
        <v>7.87</v>
      </c>
      <c r="BU124" s="430">
        <f t="shared" si="164"/>
        <v>66</v>
      </c>
      <c r="BV124" s="430">
        <f t="shared" si="165"/>
        <v>419</v>
      </c>
      <c r="BW124" s="430">
        <f t="shared" si="166"/>
        <v>8640</v>
      </c>
      <c r="BX124" s="430">
        <f t="shared" si="167"/>
        <v>5616</v>
      </c>
      <c r="BY124" s="430">
        <f t="shared" si="168"/>
        <v>34.6</v>
      </c>
      <c r="BZ124" s="430">
        <f t="shared" si="169"/>
        <v>28.6</v>
      </c>
      <c r="CA124" s="431">
        <f t="shared" si="170"/>
        <v>3</v>
      </c>
      <c r="CB124" s="430">
        <f t="shared" si="171"/>
        <v>229</v>
      </c>
      <c r="CC124" s="432">
        <v>16924</v>
      </c>
      <c r="CD124" s="411">
        <f t="shared" si="54"/>
        <v>16924</v>
      </c>
      <c r="CE124" s="421">
        <f t="shared" si="131"/>
        <v>0.67696000000000001</v>
      </c>
      <c r="CF124" s="433">
        <f t="shared" si="132"/>
        <v>9.5012999290947775</v>
      </c>
      <c r="CG124" s="434"/>
      <c r="CH124" s="427"/>
      <c r="CI124" s="446">
        <f t="shared" si="133"/>
        <v>13.471992436776175</v>
      </c>
      <c r="CJ124" s="436">
        <v>26.2</v>
      </c>
      <c r="CK124" s="436">
        <v>4.0999999999999996</v>
      </c>
      <c r="CL124" s="423"/>
      <c r="CM124" s="423"/>
      <c r="CN124" s="423"/>
      <c r="CO124" s="432"/>
      <c r="CP124" s="432"/>
      <c r="CQ124" s="437"/>
      <c r="CR124" s="437">
        <v>0.72</v>
      </c>
      <c r="CS124" s="424"/>
      <c r="CT124" s="528">
        <f t="shared" si="134"/>
        <v>4.9633656346017494</v>
      </c>
      <c r="CU124" s="434">
        <v>9.16</v>
      </c>
      <c r="CV124" s="438"/>
      <c r="CW124" s="439"/>
      <c r="CX124" s="440"/>
      <c r="CY124" s="441"/>
      <c r="CZ124" s="442"/>
      <c r="DA124" s="442"/>
      <c r="DB124" s="442"/>
      <c r="DC124" s="442"/>
      <c r="DD124" s="443"/>
      <c r="DE124" s="440"/>
      <c r="DF124" s="444">
        <v>16714</v>
      </c>
      <c r="DG124" s="445">
        <f t="shared" si="135"/>
        <v>16714</v>
      </c>
      <c r="DH124" s="421">
        <f t="shared" si="136"/>
        <v>0.66856000000000004</v>
      </c>
      <c r="DI124" s="446">
        <f t="shared" si="137"/>
        <v>9.6206772765346411</v>
      </c>
      <c r="DJ124" s="434">
        <v>7.78</v>
      </c>
      <c r="DK124" s="427">
        <v>5.2</v>
      </c>
      <c r="DL124" s="446">
        <f t="shared" si="138"/>
        <v>13.641258824937179</v>
      </c>
      <c r="DM124" s="422">
        <v>26.5</v>
      </c>
      <c r="DN124" s="422">
        <v>5.62</v>
      </c>
      <c r="DO124" s="423">
        <v>7.65</v>
      </c>
      <c r="DP124" s="423"/>
      <c r="DQ124" s="423"/>
      <c r="DR124" s="432">
        <v>5161</v>
      </c>
      <c r="DS124" s="432">
        <v>2940</v>
      </c>
      <c r="DT124" s="437">
        <f>DS124/DR124</f>
        <v>0.56965704320868049</v>
      </c>
      <c r="DU124" s="437">
        <v>0.73</v>
      </c>
      <c r="DV124" s="424">
        <f>DU124/DR124*1000*1000</f>
        <v>141.44545630691727</v>
      </c>
      <c r="DW124" s="446">
        <f t="shared" si="139"/>
        <v>5.0257269355031715</v>
      </c>
      <c r="DX124" s="434">
        <v>8.5299999999999994</v>
      </c>
      <c r="DY124" s="438">
        <v>8.07</v>
      </c>
      <c r="DZ124" s="439">
        <v>17</v>
      </c>
      <c r="EA124" s="440">
        <v>70</v>
      </c>
      <c r="EB124" s="441">
        <v>6800</v>
      </c>
      <c r="EC124" s="442">
        <v>15.7</v>
      </c>
      <c r="ED124" s="442">
        <v>0.31</v>
      </c>
      <c r="EE124" s="442">
        <v>14.1</v>
      </c>
      <c r="EF124" s="442">
        <v>1.25</v>
      </c>
      <c r="EG124" s="443">
        <v>20</v>
      </c>
      <c r="EH124" s="440"/>
      <c r="EI124" s="429">
        <f t="shared" ref="EI124:EI143" si="206">DY124</f>
        <v>8.07</v>
      </c>
      <c r="EJ124" s="447">
        <f t="shared" ref="EJ124:EJ143" si="207">DZ124</f>
        <v>17</v>
      </c>
      <c r="EK124" s="448">
        <f t="shared" ref="EK124:EK143" si="208">EA124</f>
        <v>70</v>
      </c>
      <c r="EL124" s="417">
        <f t="shared" ref="EL124:EL143" si="209">EB124</f>
        <v>6800</v>
      </c>
      <c r="EM124" s="431">
        <f t="shared" ref="EM124:EM143" si="210">EC124</f>
        <v>15.7</v>
      </c>
      <c r="EN124" s="431">
        <f t="shared" ref="EN124:EN143" si="211">ED124</f>
        <v>0.31</v>
      </c>
      <c r="EO124" s="431">
        <f t="shared" ref="EO124:EO143" si="212">EE124</f>
        <v>14.1</v>
      </c>
      <c r="EP124" s="431">
        <f t="shared" ref="EP124:EP143" si="213">EF124</f>
        <v>1.25</v>
      </c>
      <c r="EQ124" s="430">
        <f t="shared" ref="EQ124:EQ143" si="214">EG124</f>
        <v>20</v>
      </c>
      <c r="ER124" s="448"/>
      <c r="ES124" s="449">
        <f t="shared" si="149"/>
        <v>31.393067364290388</v>
      </c>
      <c r="ET124" s="450">
        <f t="shared" si="150"/>
        <v>0.67276000000000002</v>
      </c>
      <c r="EU124" s="451">
        <f t="shared" si="172"/>
        <v>0.32032549999999999</v>
      </c>
      <c r="EV124" s="450">
        <f t="shared" si="173"/>
        <v>0.59319537037037029</v>
      </c>
      <c r="EW124" s="513">
        <f t="shared" si="174"/>
        <v>0.54624277456647397</v>
      </c>
      <c r="EX124" s="514">
        <f t="shared" si="175"/>
        <v>18.900000000000002</v>
      </c>
      <c r="EY124" s="513">
        <f t="shared" si="176"/>
        <v>0.74242424242424243</v>
      </c>
      <c r="EZ124" s="514">
        <f t="shared" si="177"/>
        <v>49</v>
      </c>
      <c r="FA124" s="450">
        <f t="shared" si="178"/>
        <v>0.83293556085918852</v>
      </c>
      <c r="FB124" s="431">
        <f t="shared" si="179"/>
        <v>349</v>
      </c>
      <c r="FC124" s="452">
        <f t="shared" si="180"/>
        <v>0.58333333333333326</v>
      </c>
      <c r="FD124" s="431">
        <f t="shared" si="181"/>
        <v>1.75</v>
      </c>
      <c r="FE124" s="452">
        <f t="shared" si="182"/>
        <v>0.9126637554585153</v>
      </c>
      <c r="FF124" s="430">
        <f t="shared" si="183"/>
        <v>209</v>
      </c>
      <c r="FG124" s="405">
        <v>38400</v>
      </c>
      <c r="FH124" s="443"/>
      <c r="FI124" s="453"/>
      <c r="FJ124" s="454"/>
      <c r="FK124" s="455">
        <f t="shared" si="151"/>
        <v>2.140436411201617</v>
      </c>
      <c r="FL124" s="530">
        <v>1400</v>
      </c>
      <c r="FM124" s="455">
        <f t="shared" si="204"/>
        <v>41.619596884475889</v>
      </c>
      <c r="FN124" s="530">
        <v>2641</v>
      </c>
      <c r="FO124" s="532">
        <f t="shared" si="80"/>
        <v>0.19738415545590435</v>
      </c>
      <c r="FP124" s="449">
        <f t="shared" si="152"/>
        <v>78.512396694214871</v>
      </c>
      <c r="FQ124" s="457">
        <v>21.6</v>
      </c>
      <c r="FR124" s="458">
        <f t="shared" si="153"/>
        <v>0.64213092336048516</v>
      </c>
      <c r="FS124" s="459">
        <v>8.09</v>
      </c>
      <c r="FT124" s="529">
        <v>12</v>
      </c>
      <c r="FU124" s="440">
        <v>55</v>
      </c>
      <c r="FV124" s="530">
        <v>1</v>
      </c>
      <c r="FW124" s="538">
        <v>0.2</v>
      </c>
      <c r="FX124" s="530">
        <v>16</v>
      </c>
      <c r="FY124" s="452">
        <f t="shared" ref="FY124:FY155" si="215">1-FV124/(EG124+DD124)</f>
        <v>0.95</v>
      </c>
      <c r="FZ124" s="452">
        <f t="shared" ref="FZ124:FZ143" si="216">1-FW124/(EF124+DC124)</f>
        <v>0.84</v>
      </c>
      <c r="GA124" s="429">
        <f t="shared" ref="GA124:GA143" si="217">EF124+DC124-FW124</f>
        <v>1.05</v>
      </c>
      <c r="GB124" s="513">
        <f t="shared" si="186"/>
        <v>0.29411764705882348</v>
      </c>
      <c r="GC124" s="514">
        <f t="shared" ref="GC124:GC170" si="218">(CW124+DZ124-FT124)</f>
        <v>5</v>
      </c>
      <c r="GD124" s="513">
        <f t="shared" si="188"/>
        <v>0.2142857142857143</v>
      </c>
      <c r="GE124" s="527">
        <f t="shared" ref="GE124:GE155" si="219">CX124+EA124-FU124</f>
        <v>15</v>
      </c>
      <c r="GF124" s="461">
        <f t="shared" si="205"/>
        <v>2.925263095308877</v>
      </c>
      <c r="GG124" s="405">
        <v>35</v>
      </c>
      <c r="GH124" s="450">
        <f t="shared" si="155"/>
        <v>0.4375</v>
      </c>
      <c r="GI124" s="405">
        <v>210</v>
      </c>
      <c r="GJ124" s="462">
        <f t="shared" si="156"/>
        <v>6</v>
      </c>
      <c r="GK124" s="463">
        <f>GG124/(BA124/24)*1000</f>
        <v>24.971758130685537</v>
      </c>
      <c r="GL124" s="464">
        <v>8.14</v>
      </c>
      <c r="GM124" s="529">
        <v>11</v>
      </c>
      <c r="GN124" s="405">
        <v>48</v>
      </c>
      <c r="GO124" s="513">
        <f t="shared" si="192"/>
        <v>8.333333333333337E-2</v>
      </c>
      <c r="GP124" s="450">
        <f t="shared" si="193"/>
        <v>0.12727272727272732</v>
      </c>
      <c r="GQ124" s="529">
        <v>4</v>
      </c>
      <c r="GR124" s="455">
        <f t="shared" si="157"/>
        <v>3.0679588560556517</v>
      </c>
      <c r="GS124" s="531">
        <f t="shared" si="194"/>
        <v>9.6999999999999993</v>
      </c>
      <c r="GT124" s="531">
        <f t="shared" si="195"/>
        <v>42</v>
      </c>
      <c r="GU124" s="513">
        <f>1-GS124/GM124</f>
        <v>0.11818181818181828</v>
      </c>
      <c r="GV124" s="513"/>
      <c r="GW124" s="513">
        <f t="shared" si="196"/>
        <v>0.19166666666666676</v>
      </c>
      <c r="GX124" s="513">
        <f t="shared" si="197"/>
        <v>0.23636363636363633</v>
      </c>
      <c r="GY124" s="462">
        <f t="shared" si="198"/>
        <v>3.5673940186693622</v>
      </c>
      <c r="GZ124" s="405">
        <v>34095</v>
      </c>
      <c r="HA124" s="438">
        <v>8.19</v>
      </c>
      <c r="HB124" s="451"/>
      <c r="HC124" s="439">
        <v>9.6999999999999993</v>
      </c>
      <c r="HD124" s="443">
        <v>42</v>
      </c>
      <c r="HE124" s="463"/>
      <c r="HF124" s="463"/>
      <c r="HG124" s="443"/>
      <c r="HH124" s="408">
        <v>8</v>
      </c>
      <c r="HI124" s="465">
        <v>6780</v>
      </c>
      <c r="HJ124" s="406">
        <f t="shared" si="199"/>
        <v>4542.6000000000004</v>
      </c>
      <c r="HK124" s="406"/>
      <c r="HL124" s="442"/>
      <c r="HM124" s="540">
        <v>14.3</v>
      </c>
      <c r="HN124" s="466"/>
      <c r="HO124" s="407">
        <v>0.15</v>
      </c>
      <c r="HP124" s="467"/>
      <c r="HQ124" s="518">
        <v>13.8</v>
      </c>
      <c r="HR124" s="519">
        <v>0.22</v>
      </c>
      <c r="HS124" s="520"/>
      <c r="HT124" s="521">
        <v>4</v>
      </c>
      <c r="HU124" s="522">
        <f t="shared" si="158"/>
        <v>51.727213270705747</v>
      </c>
      <c r="HV124" s="513">
        <f t="shared" si="200"/>
        <v>0.85303030303030303</v>
      </c>
      <c r="HW124" s="513">
        <f t="shared" si="201"/>
        <v>0.89976133651551315</v>
      </c>
      <c r="HX124" s="513">
        <f t="shared" si="202"/>
        <v>0.58670520231213874</v>
      </c>
      <c r="HY124" s="471"/>
    </row>
    <row r="125" spans="1:233" x14ac:dyDescent="0.15">
      <c r="A125" s="400">
        <v>43607</v>
      </c>
      <c r="B125" s="515">
        <v>36346</v>
      </c>
      <c r="C125" s="402">
        <f t="shared" si="127"/>
        <v>0.72692000000000001</v>
      </c>
      <c r="D125" s="403">
        <v>7.82</v>
      </c>
      <c r="E125" s="404">
        <v>56.8</v>
      </c>
      <c r="F125" s="405">
        <v>293</v>
      </c>
      <c r="G125" s="406">
        <f t="shared" si="159"/>
        <v>10649.378000000001</v>
      </c>
      <c r="H125" s="402">
        <f t="shared" si="160"/>
        <v>0.42597512000000004</v>
      </c>
      <c r="I125" s="405">
        <v>7350</v>
      </c>
      <c r="J125" s="406">
        <f t="shared" si="161"/>
        <v>4924.5</v>
      </c>
      <c r="K125" s="407">
        <v>34</v>
      </c>
      <c r="L125" s="407">
        <v>31.4</v>
      </c>
      <c r="M125" s="407">
        <v>2.7</v>
      </c>
      <c r="N125" s="408">
        <v>141</v>
      </c>
      <c r="O125" s="408">
        <v>32</v>
      </c>
      <c r="P125" s="409"/>
      <c r="Q125" s="409"/>
      <c r="R125" s="409"/>
      <c r="S125" s="409"/>
      <c r="T125" s="410"/>
      <c r="U125" s="411"/>
      <c r="V125" s="409"/>
      <c r="W125" s="409"/>
      <c r="X125" s="516"/>
      <c r="Y125" s="473"/>
      <c r="Z125" s="474"/>
      <c r="AA125" s="475"/>
      <c r="AB125" s="476"/>
      <c r="AC125" s="476"/>
      <c r="AD125" s="474">
        <v>2.67</v>
      </c>
      <c r="AE125" s="477">
        <f t="shared" si="71"/>
        <v>0.37083333333333329</v>
      </c>
      <c r="AF125" s="478"/>
      <c r="AG125" s="477"/>
      <c r="AH125" s="478"/>
      <c r="AI125" s="478"/>
      <c r="AJ125" s="473"/>
      <c r="AK125" s="477"/>
      <c r="AL125" s="447"/>
      <c r="AM125" s="479"/>
      <c r="AN125" s="473"/>
      <c r="AO125" s="473"/>
      <c r="AP125" s="479"/>
      <c r="AQ125" s="447"/>
      <c r="AR125" s="473"/>
      <c r="AS125" s="473"/>
      <c r="AT125" s="473"/>
      <c r="AU125" s="447"/>
      <c r="AV125" s="480"/>
      <c r="AW125" s="479"/>
      <c r="AX125" s="479"/>
      <c r="AY125" s="480"/>
      <c r="AZ125" s="480"/>
      <c r="BA125" s="420">
        <f t="shared" si="128"/>
        <v>32883</v>
      </c>
      <c r="BB125" s="421">
        <f t="shared" si="129"/>
        <v>0.65766000000000002</v>
      </c>
      <c r="BC125" s="422"/>
      <c r="BD125" s="423">
        <v>7.88</v>
      </c>
      <c r="BE125" s="424">
        <v>65.8</v>
      </c>
      <c r="BF125" s="425">
        <v>388</v>
      </c>
      <c r="BG125" s="426">
        <v>7310</v>
      </c>
      <c r="BH125" s="420">
        <f t="shared" si="162"/>
        <v>4897.7000000000007</v>
      </c>
      <c r="BI125" s="426">
        <v>1672</v>
      </c>
      <c r="BJ125" s="421">
        <f>BI125/35.5*(23+35.5)/BH125</f>
        <v>0.56256357180590932</v>
      </c>
      <c r="BK125" s="427">
        <v>33.4</v>
      </c>
      <c r="BL125" s="427">
        <v>29.4</v>
      </c>
      <c r="BM125" s="428">
        <v>3.3</v>
      </c>
      <c r="BN125" s="422">
        <v>3.5</v>
      </c>
      <c r="BO125" s="425">
        <v>216</v>
      </c>
      <c r="BP125" s="425">
        <v>32</v>
      </c>
      <c r="BQ125" s="423">
        <v>4</v>
      </c>
      <c r="BR125" s="421">
        <f t="shared" si="73"/>
        <v>0.55555555555555558</v>
      </c>
      <c r="BS125" s="409">
        <f t="shared" si="130"/>
        <v>32883</v>
      </c>
      <c r="BT125" s="429">
        <f t="shared" si="163"/>
        <v>7.88</v>
      </c>
      <c r="BU125" s="430">
        <f t="shared" si="164"/>
        <v>65.8</v>
      </c>
      <c r="BV125" s="430">
        <f t="shared" si="165"/>
        <v>388</v>
      </c>
      <c r="BW125" s="430">
        <f t="shared" si="166"/>
        <v>7310</v>
      </c>
      <c r="BX125" s="430">
        <f t="shared" si="167"/>
        <v>4751.5</v>
      </c>
      <c r="BY125" s="430">
        <f t="shared" si="168"/>
        <v>33.4</v>
      </c>
      <c r="BZ125" s="430">
        <f t="shared" si="169"/>
        <v>29.4</v>
      </c>
      <c r="CA125" s="431">
        <f t="shared" si="170"/>
        <v>3.5</v>
      </c>
      <c r="CB125" s="430">
        <f t="shared" si="171"/>
        <v>216</v>
      </c>
      <c r="CC125" s="432">
        <v>16492</v>
      </c>
      <c r="CD125" s="411">
        <f t="shared" si="54"/>
        <v>16492</v>
      </c>
      <c r="CE125" s="421">
        <f t="shared" si="131"/>
        <v>0.65968000000000004</v>
      </c>
      <c r="CF125" s="433">
        <f t="shared" si="132"/>
        <v>9.7501819063788506</v>
      </c>
      <c r="CG125" s="434"/>
      <c r="CH125" s="427"/>
      <c r="CI125" s="446">
        <f t="shared" si="133"/>
        <v>13.824884792626726</v>
      </c>
      <c r="CJ125" s="436">
        <v>25.9</v>
      </c>
      <c r="CK125" s="436">
        <v>4</v>
      </c>
      <c r="CL125" s="423"/>
      <c r="CM125" s="423"/>
      <c r="CN125" s="423"/>
      <c r="CO125" s="432"/>
      <c r="CP125" s="432"/>
      <c r="CQ125" s="437"/>
      <c r="CR125" s="437">
        <v>0.7</v>
      </c>
      <c r="CS125" s="424"/>
      <c r="CT125" s="528">
        <f t="shared" si="134"/>
        <v>5.0933786078098473</v>
      </c>
      <c r="CU125" s="434">
        <v>8.93</v>
      </c>
      <c r="CV125" s="438"/>
      <c r="CW125" s="439"/>
      <c r="CX125" s="440"/>
      <c r="CY125" s="441"/>
      <c r="CZ125" s="442"/>
      <c r="DA125" s="442"/>
      <c r="DB125" s="442"/>
      <c r="DC125" s="442"/>
      <c r="DD125" s="443"/>
      <c r="DE125" s="440"/>
      <c r="DF125" s="444">
        <v>16391</v>
      </c>
      <c r="DG125" s="445">
        <f t="shared" si="135"/>
        <v>16391</v>
      </c>
      <c r="DH125" s="421">
        <f t="shared" si="136"/>
        <v>0.65564</v>
      </c>
      <c r="DI125" s="446">
        <f t="shared" si="137"/>
        <v>9.8102617289976202</v>
      </c>
      <c r="DJ125" s="434">
        <v>7.83</v>
      </c>
      <c r="DK125" s="427">
        <v>4.4000000000000004</v>
      </c>
      <c r="DL125" s="446">
        <f t="shared" si="138"/>
        <v>13.910072600817522</v>
      </c>
      <c r="DM125" s="422">
        <v>26.6</v>
      </c>
      <c r="DN125" s="422">
        <v>5.3</v>
      </c>
      <c r="DO125" s="423">
        <v>7.55</v>
      </c>
      <c r="DP125" s="423"/>
      <c r="DQ125" s="423"/>
      <c r="DR125" s="432"/>
      <c r="DS125" s="432"/>
      <c r="DT125" s="437"/>
      <c r="DU125" s="437">
        <v>0.78</v>
      </c>
      <c r="DV125" s="424"/>
      <c r="DW125" s="446">
        <f t="shared" si="139"/>
        <v>5.1247635897748758</v>
      </c>
      <c r="DX125" s="434">
        <v>8.92</v>
      </c>
      <c r="DY125" s="438">
        <v>7.97</v>
      </c>
      <c r="DZ125" s="439">
        <v>17.3</v>
      </c>
      <c r="EA125" s="440">
        <v>70</v>
      </c>
      <c r="EB125" s="441">
        <v>7350</v>
      </c>
      <c r="EC125" s="442">
        <v>16.5</v>
      </c>
      <c r="ED125" s="442">
        <v>0.44</v>
      </c>
      <c r="EE125" s="442">
        <v>13.8</v>
      </c>
      <c r="EF125" s="442">
        <v>1.3</v>
      </c>
      <c r="EG125" s="443">
        <v>25</v>
      </c>
      <c r="EH125" s="440"/>
      <c r="EI125" s="429">
        <f t="shared" si="206"/>
        <v>7.97</v>
      </c>
      <c r="EJ125" s="447">
        <f t="shared" si="207"/>
        <v>17.3</v>
      </c>
      <c r="EK125" s="448">
        <f t="shared" si="208"/>
        <v>70</v>
      </c>
      <c r="EL125" s="417">
        <f t="shared" si="209"/>
        <v>7350</v>
      </c>
      <c r="EM125" s="431">
        <f t="shared" si="210"/>
        <v>16.5</v>
      </c>
      <c r="EN125" s="431">
        <f t="shared" si="211"/>
        <v>0.44</v>
      </c>
      <c r="EO125" s="431">
        <f t="shared" si="212"/>
        <v>13.8</v>
      </c>
      <c r="EP125" s="431">
        <f t="shared" si="213"/>
        <v>1.3</v>
      </c>
      <c r="EQ125" s="430">
        <f t="shared" si="214"/>
        <v>25</v>
      </c>
      <c r="ER125" s="448"/>
      <c r="ES125" s="449">
        <f t="shared" si="149"/>
        <v>32.113858224614539</v>
      </c>
      <c r="ET125" s="450">
        <f t="shared" si="150"/>
        <v>0.65766000000000002</v>
      </c>
      <c r="EU125" s="451">
        <f t="shared" si="172"/>
        <v>0.28996827272727277</v>
      </c>
      <c r="EV125" s="450">
        <f t="shared" si="173"/>
        <v>0.53697828282828286</v>
      </c>
      <c r="EW125" s="513">
        <f t="shared" si="174"/>
        <v>0.50598802395209574</v>
      </c>
      <c r="EX125" s="514">
        <f t="shared" si="175"/>
        <v>16.899999999999999</v>
      </c>
      <c r="EY125" s="513">
        <f t="shared" si="176"/>
        <v>0.73708206686930089</v>
      </c>
      <c r="EZ125" s="514">
        <f t="shared" si="177"/>
        <v>48.5</v>
      </c>
      <c r="FA125" s="450">
        <f t="shared" si="178"/>
        <v>0.81958762886597936</v>
      </c>
      <c r="FB125" s="431">
        <f t="shared" si="179"/>
        <v>318</v>
      </c>
      <c r="FC125" s="452">
        <f t="shared" si="180"/>
        <v>0.62857142857142856</v>
      </c>
      <c r="FD125" s="431">
        <f t="shared" si="181"/>
        <v>2.2000000000000002</v>
      </c>
      <c r="FE125" s="452">
        <f t="shared" si="182"/>
        <v>0.8842592592592593</v>
      </c>
      <c r="FF125" s="430">
        <f t="shared" si="183"/>
        <v>191</v>
      </c>
      <c r="FG125" s="405">
        <v>38400</v>
      </c>
      <c r="FH125" s="443"/>
      <c r="FI125" s="453"/>
      <c r="FJ125" s="454"/>
      <c r="FK125" s="455">
        <f t="shared" si="151"/>
        <v>2.1895812425873551</v>
      </c>
      <c r="FL125" s="530">
        <v>1400</v>
      </c>
      <c r="FM125" s="455">
        <f t="shared" si="204"/>
        <v>42.575190828087457</v>
      </c>
      <c r="FN125" s="530">
        <v>3058</v>
      </c>
      <c r="FO125" s="532">
        <f t="shared" si="80"/>
        <v>0.22855007473841554</v>
      </c>
      <c r="FP125" s="449">
        <f t="shared" si="152"/>
        <v>92.996381108779616</v>
      </c>
      <c r="FQ125" s="457">
        <v>19.2</v>
      </c>
      <c r="FR125" s="458">
        <f t="shared" si="153"/>
        <v>0.58388833135662799</v>
      </c>
      <c r="FS125" s="459">
        <v>7.89</v>
      </c>
      <c r="FT125" s="529">
        <v>12.6</v>
      </c>
      <c r="FU125" s="440">
        <v>56</v>
      </c>
      <c r="FV125" s="530">
        <v>2</v>
      </c>
      <c r="FW125" s="538">
        <v>0.26</v>
      </c>
      <c r="FX125" s="530">
        <v>16</v>
      </c>
      <c r="FY125" s="452">
        <f t="shared" si="215"/>
        <v>0.92</v>
      </c>
      <c r="FZ125" s="452">
        <f t="shared" si="216"/>
        <v>0.8</v>
      </c>
      <c r="GA125" s="429">
        <f t="shared" si="217"/>
        <v>1.04</v>
      </c>
      <c r="GB125" s="513">
        <f t="shared" si="186"/>
        <v>0.27167630057803471</v>
      </c>
      <c r="GC125" s="514">
        <f t="shared" si="218"/>
        <v>4.7000000000000011</v>
      </c>
      <c r="GD125" s="513">
        <f t="shared" si="188"/>
        <v>0.19999999999999996</v>
      </c>
      <c r="GE125" s="527">
        <f t="shared" si="219"/>
        <v>14</v>
      </c>
      <c r="GF125" s="461">
        <f t="shared" si="205"/>
        <v>2.9924276982027185</v>
      </c>
      <c r="GG125" s="405">
        <v>35</v>
      </c>
      <c r="GH125" s="450">
        <f t="shared" si="155"/>
        <v>0.4375</v>
      </c>
      <c r="GI125" s="405">
        <v>210</v>
      </c>
      <c r="GJ125" s="462">
        <f t="shared" si="156"/>
        <v>6</v>
      </c>
      <c r="GK125" s="463">
        <f>GG125/(BA125/24)*1000</f>
        <v>25.545114496852477</v>
      </c>
      <c r="GL125" s="464">
        <v>8.1</v>
      </c>
      <c r="GM125" s="529">
        <v>11</v>
      </c>
      <c r="GN125" s="405">
        <v>50</v>
      </c>
      <c r="GO125" s="513">
        <f t="shared" si="192"/>
        <v>0.12698412698412698</v>
      </c>
      <c r="GP125" s="450">
        <f t="shared" si="193"/>
        <v>0.1071428571428571</v>
      </c>
      <c r="GQ125" s="529">
        <v>4</v>
      </c>
      <c r="GR125" s="455">
        <f t="shared" si="157"/>
        <v>3.1383997810418758</v>
      </c>
      <c r="GS125" s="531">
        <f t="shared" si="194"/>
        <v>11</v>
      </c>
      <c r="GT125" s="531">
        <f t="shared" si="195"/>
        <v>47</v>
      </c>
      <c r="GU125" s="513"/>
      <c r="GV125" s="513"/>
      <c r="GW125" s="513">
        <f t="shared" si="196"/>
        <v>0.12698412698412698</v>
      </c>
      <c r="GX125" s="513">
        <f t="shared" si="197"/>
        <v>0.1607142857142857</v>
      </c>
      <c r="GY125" s="462">
        <f t="shared" si="198"/>
        <v>4.2575190828087459</v>
      </c>
      <c r="GZ125" s="405">
        <v>32658</v>
      </c>
      <c r="HA125" s="438">
        <v>8.2200000000000006</v>
      </c>
      <c r="HB125" s="451">
        <v>8.24</v>
      </c>
      <c r="HC125" s="439">
        <v>11</v>
      </c>
      <c r="HD125" s="443">
        <v>47</v>
      </c>
      <c r="HE125" s="463">
        <v>11.46</v>
      </c>
      <c r="HF125" s="463"/>
      <c r="HG125" s="443"/>
      <c r="HH125" s="408">
        <v>8</v>
      </c>
      <c r="HI125" s="465">
        <v>7220</v>
      </c>
      <c r="HJ125" s="406">
        <f t="shared" si="199"/>
        <v>4837.4000000000005</v>
      </c>
      <c r="HK125" s="406"/>
      <c r="HL125" s="547"/>
      <c r="HM125" s="540">
        <v>15.4</v>
      </c>
      <c r="HN125" s="461">
        <v>15.37</v>
      </c>
      <c r="HO125" s="407">
        <v>0.14000000000000001</v>
      </c>
      <c r="HP125" s="548">
        <v>9.5000000000000001E-2</v>
      </c>
      <c r="HQ125" s="518">
        <v>12.7</v>
      </c>
      <c r="HR125" s="519">
        <v>0.24</v>
      </c>
      <c r="HS125" s="520">
        <v>0.2</v>
      </c>
      <c r="HT125" s="521">
        <v>4</v>
      </c>
      <c r="HU125" s="522">
        <f t="shared" si="158"/>
        <v>52.914880029194421</v>
      </c>
      <c r="HV125" s="513">
        <f t="shared" si="200"/>
        <v>0.8328267477203648</v>
      </c>
      <c r="HW125" s="513">
        <f t="shared" si="201"/>
        <v>0.87886597938144329</v>
      </c>
      <c r="HX125" s="513">
        <f t="shared" si="202"/>
        <v>0.53892215568862278</v>
      </c>
      <c r="HY125" s="471"/>
    </row>
    <row r="126" spans="1:233" ht="21" x14ac:dyDescent="0.15">
      <c r="A126" s="400">
        <v>43608</v>
      </c>
      <c r="B126" s="515">
        <v>36218</v>
      </c>
      <c r="C126" s="402">
        <f t="shared" si="127"/>
        <v>0.72436</v>
      </c>
      <c r="D126" s="403">
        <v>7.79</v>
      </c>
      <c r="E126" s="404">
        <v>44.7</v>
      </c>
      <c r="F126" s="405">
        <v>291</v>
      </c>
      <c r="G126" s="406">
        <f t="shared" si="159"/>
        <v>10539.438</v>
      </c>
      <c r="H126" s="402">
        <f t="shared" si="160"/>
        <v>0.42157751999999998</v>
      </c>
      <c r="I126" s="405">
        <v>6805</v>
      </c>
      <c r="J126" s="406">
        <f t="shared" si="161"/>
        <v>4559.3500000000004</v>
      </c>
      <c r="K126" s="407">
        <v>33.9</v>
      </c>
      <c r="L126" s="407">
        <v>30.6</v>
      </c>
      <c r="M126" s="407">
        <v>3.7</v>
      </c>
      <c r="N126" s="408">
        <v>198</v>
      </c>
      <c r="O126" s="408">
        <v>32</v>
      </c>
      <c r="P126" s="409"/>
      <c r="Q126" s="409"/>
      <c r="R126" s="409"/>
      <c r="S126" s="409"/>
      <c r="T126" s="410"/>
      <c r="U126" s="411"/>
      <c r="V126" s="409"/>
      <c r="W126" s="409"/>
      <c r="X126" s="516"/>
      <c r="Y126" s="473"/>
      <c r="Z126" s="474"/>
      <c r="AA126" s="475"/>
      <c r="AB126" s="476"/>
      <c r="AC126" s="476"/>
      <c r="AD126" s="474">
        <v>2.89</v>
      </c>
      <c r="AE126" s="477">
        <f t="shared" si="71"/>
        <v>0.40138888888888891</v>
      </c>
      <c r="AF126" s="478"/>
      <c r="AG126" s="477"/>
      <c r="AH126" s="478"/>
      <c r="AI126" s="478"/>
      <c r="AJ126" s="473"/>
      <c r="AK126" s="477"/>
      <c r="AL126" s="447"/>
      <c r="AM126" s="479"/>
      <c r="AN126" s="473"/>
      <c r="AO126" s="473"/>
      <c r="AP126" s="479"/>
      <c r="AQ126" s="447"/>
      <c r="AR126" s="473"/>
      <c r="AS126" s="473"/>
      <c r="AT126" s="473"/>
      <c r="AU126" s="447"/>
      <c r="AV126" s="480"/>
      <c r="AW126" s="479"/>
      <c r="AX126" s="479"/>
      <c r="AY126" s="480"/>
      <c r="AZ126" s="480"/>
      <c r="BA126" s="420">
        <f t="shared" si="128"/>
        <v>33273</v>
      </c>
      <c r="BB126" s="421">
        <f t="shared" si="129"/>
        <v>0.66546000000000005</v>
      </c>
      <c r="BC126" s="422"/>
      <c r="BD126" s="423">
        <v>7.95</v>
      </c>
      <c r="BE126" s="424">
        <v>68.7</v>
      </c>
      <c r="BF126" s="425">
        <v>415</v>
      </c>
      <c r="BG126" s="426">
        <v>8460</v>
      </c>
      <c r="BH126" s="420">
        <f t="shared" si="162"/>
        <v>5668.2000000000007</v>
      </c>
      <c r="BI126" s="426"/>
      <c r="BJ126" s="421"/>
      <c r="BK126" s="427">
        <v>31.7</v>
      </c>
      <c r="BL126" s="427">
        <v>23.2</v>
      </c>
      <c r="BM126" s="428">
        <v>4.0999999999999996</v>
      </c>
      <c r="BN126" s="422">
        <v>2.5</v>
      </c>
      <c r="BO126" s="425">
        <v>164</v>
      </c>
      <c r="BP126" s="425">
        <v>32</v>
      </c>
      <c r="BQ126" s="423">
        <v>4.71</v>
      </c>
      <c r="BR126" s="421">
        <f t="shared" si="73"/>
        <v>0.65416666666666667</v>
      </c>
      <c r="BS126" s="409">
        <f t="shared" si="130"/>
        <v>33273</v>
      </c>
      <c r="BT126" s="429">
        <f t="shared" si="163"/>
        <v>7.95</v>
      </c>
      <c r="BU126" s="430">
        <f t="shared" si="164"/>
        <v>68.7</v>
      </c>
      <c r="BV126" s="430">
        <f t="shared" si="165"/>
        <v>415</v>
      </c>
      <c r="BW126" s="430">
        <f t="shared" si="166"/>
        <v>8460</v>
      </c>
      <c r="BX126" s="430">
        <f t="shared" si="167"/>
        <v>5499</v>
      </c>
      <c r="BY126" s="430">
        <f t="shared" si="168"/>
        <v>31.7</v>
      </c>
      <c r="BZ126" s="430">
        <f t="shared" si="169"/>
        <v>23.2</v>
      </c>
      <c r="CA126" s="431">
        <f t="shared" si="170"/>
        <v>2.5</v>
      </c>
      <c r="CB126" s="430">
        <f t="shared" si="171"/>
        <v>164</v>
      </c>
      <c r="CC126" s="432">
        <v>16559</v>
      </c>
      <c r="CD126" s="411">
        <f t="shared" si="54"/>
        <v>16559</v>
      </c>
      <c r="CE126" s="421">
        <f t="shared" si="131"/>
        <v>0.66235999999999995</v>
      </c>
      <c r="CF126" s="433">
        <f t="shared" si="132"/>
        <v>9.7107313243553364</v>
      </c>
      <c r="CG126" s="434"/>
      <c r="CH126" s="427"/>
      <c r="CI126" s="446">
        <f t="shared" si="133"/>
        <v>13.768947400205327</v>
      </c>
      <c r="CJ126" s="436">
        <v>26.1</v>
      </c>
      <c r="CK126" s="436">
        <v>4.2</v>
      </c>
      <c r="CL126" s="423"/>
      <c r="CM126" s="423"/>
      <c r="CN126" s="423"/>
      <c r="CO126" s="432"/>
      <c r="CP126" s="432"/>
      <c r="CQ126" s="437"/>
      <c r="CR126" s="437">
        <v>0.75</v>
      </c>
      <c r="CS126" s="424"/>
      <c r="CT126" s="528">
        <f t="shared" si="134"/>
        <v>5.0727700948124888</v>
      </c>
      <c r="CU126" s="434">
        <v>8.6199999999999992</v>
      </c>
      <c r="CV126" s="438"/>
      <c r="CW126" s="439"/>
      <c r="CX126" s="440"/>
      <c r="CY126" s="441"/>
      <c r="CZ126" s="442"/>
      <c r="DA126" s="442"/>
      <c r="DB126" s="442"/>
      <c r="DC126" s="442"/>
      <c r="DD126" s="443"/>
      <c r="DE126" s="440"/>
      <c r="DF126" s="444">
        <v>16714</v>
      </c>
      <c r="DG126" s="445">
        <f t="shared" si="135"/>
        <v>16714</v>
      </c>
      <c r="DH126" s="421">
        <f t="shared" si="136"/>
        <v>0.66856000000000004</v>
      </c>
      <c r="DI126" s="446">
        <f t="shared" si="137"/>
        <v>9.6206772765346411</v>
      </c>
      <c r="DJ126" s="434">
        <v>7.7</v>
      </c>
      <c r="DK126" s="427">
        <v>5.7</v>
      </c>
      <c r="DL126" s="446">
        <f t="shared" si="138"/>
        <v>13.641258824937179</v>
      </c>
      <c r="DM126" s="422">
        <v>27</v>
      </c>
      <c r="DN126" s="422">
        <v>5.5</v>
      </c>
      <c r="DO126" s="423">
        <v>7.54</v>
      </c>
      <c r="DP126" s="423"/>
      <c r="DQ126" s="423"/>
      <c r="DR126" s="432"/>
      <c r="DS126" s="432"/>
      <c r="DT126" s="437"/>
      <c r="DU126" s="437">
        <v>0.76</v>
      </c>
      <c r="DV126" s="424"/>
      <c r="DW126" s="446">
        <f t="shared" si="139"/>
        <v>5.0257269355031715</v>
      </c>
      <c r="DX126" s="434">
        <v>8.32</v>
      </c>
      <c r="DY126" s="438">
        <v>7.89</v>
      </c>
      <c r="DZ126" s="439">
        <v>17.3</v>
      </c>
      <c r="EA126" s="440">
        <v>74</v>
      </c>
      <c r="EB126" s="441">
        <v>7610</v>
      </c>
      <c r="EC126" s="442">
        <v>15.5</v>
      </c>
      <c r="ED126" s="442">
        <v>0.34</v>
      </c>
      <c r="EE126" s="442">
        <v>14.4</v>
      </c>
      <c r="EF126" s="442">
        <v>0.95</v>
      </c>
      <c r="EG126" s="443">
        <v>19</v>
      </c>
      <c r="EH126" s="440"/>
      <c r="EI126" s="429">
        <f t="shared" si="206"/>
        <v>7.89</v>
      </c>
      <c r="EJ126" s="447">
        <f t="shared" si="207"/>
        <v>17.3</v>
      </c>
      <c r="EK126" s="448">
        <f t="shared" si="208"/>
        <v>74</v>
      </c>
      <c r="EL126" s="417">
        <f t="shared" si="209"/>
        <v>7610</v>
      </c>
      <c r="EM126" s="431">
        <f t="shared" si="210"/>
        <v>15.5</v>
      </c>
      <c r="EN126" s="431">
        <f t="shared" si="211"/>
        <v>0.34</v>
      </c>
      <c r="EO126" s="431">
        <f t="shared" si="212"/>
        <v>14.4</v>
      </c>
      <c r="EP126" s="431">
        <f t="shared" si="213"/>
        <v>0.95</v>
      </c>
      <c r="EQ126" s="430">
        <f t="shared" si="214"/>
        <v>19</v>
      </c>
      <c r="ER126" s="448"/>
      <c r="ES126" s="449">
        <f t="shared" si="149"/>
        <v>31.737444775042832</v>
      </c>
      <c r="ET126" s="450">
        <f t="shared" si="150"/>
        <v>0.66546000000000005</v>
      </c>
      <c r="EU126" s="451">
        <f t="shared" si="172"/>
        <v>0.31382488636363631</v>
      </c>
      <c r="EV126" s="450">
        <f t="shared" si="173"/>
        <v>0.58115719696969681</v>
      </c>
      <c r="EW126" s="513">
        <f t="shared" si="174"/>
        <v>0.51104100946372233</v>
      </c>
      <c r="EX126" s="514">
        <f t="shared" si="175"/>
        <v>16.2</v>
      </c>
      <c r="EY126" s="513">
        <f t="shared" si="176"/>
        <v>0.74818049490538574</v>
      </c>
      <c r="EZ126" s="514">
        <f t="shared" si="177"/>
        <v>51.400000000000006</v>
      </c>
      <c r="FA126" s="450">
        <f t="shared" si="178"/>
        <v>0.82168674698795185</v>
      </c>
      <c r="FB126" s="431">
        <f t="shared" si="179"/>
        <v>341</v>
      </c>
      <c r="FC126" s="452">
        <f t="shared" si="180"/>
        <v>0.62</v>
      </c>
      <c r="FD126" s="431">
        <f t="shared" si="181"/>
        <v>1.55</v>
      </c>
      <c r="FE126" s="452">
        <f t="shared" si="182"/>
        <v>0.88414634146341464</v>
      </c>
      <c r="FF126" s="430">
        <f t="shared" si="183"/>
        <v>145</v>
      </c>
      <c r="FG126" s="405">
        <v>38400</v>
      </c>
      <c r="FH126" s="443"/>
      <c r="FI126" s="453"/>
      <c r="FJ126" s="454"/>
      <c r="FK126" s="455">
        <f t="shared" si="151"/>
        <v>2.1639166892074657</v>
      </c>
      <c r="FL126" s="530">
        <v>1400</v>
      </c>
      <c r="FM126" s="455">
        <f t="shared" si="204"/>
        <v>42.07615784570072</v>
      </c>
      <c r="FN126" s="530">
        <v>2809</v>
      </c>
      <c r="FO126" s="532">
        <f t="shared" si="80"/>
        <v>0.20994020926756352</v>
      </c>
      <c r="FP126" s="449">
        <f t="shared" si="152"/>
        <v>84.422805277552371</v>
      </c>
      <c r="FQ126" s="457">
        <v>19.2</v>
      </c>
      <c r="FR126" s="458">
        <f t="shared" si="153"/>
        <v>0.57704445045532415</v>
      </c>
      <c r="FS126" s="459">
        <v>7.88</v>
      </c>
      <c r="FT126" s="529">
        <v>12.8</v>
      </c>
      <c r="FU126" s="440">
        <v>59</v>
      </c>
      <c r="FV126" s="530">
        <v>1</v>
      </c>
      <c r="FW126" s="538">
        <v>0.22</v>
      </c>
      <c r="FX126" s="530">
        <v>16</v>
      </c>
      <c r="FY126" s="452">
        <f t="shared" si="215"/>
        <v>0.94736842105263164</v>
      </c>
      <c r="FZ126" s="452">
        <f t="shared" si="216"/>
        <v>0.76842105263157889</v>
      </c>
      <c r="GA126" s="429">
        <f t="shared" si="217"/>
        <v>0.73</v>
      </c>
      <c r="GB126" s="513">
        <f t="shared" si="186"/>
        <v>0.26011560693641622</v>
      </c>
      <c r="GC126" s="514">
        <f t="shared" si="218"/>
        <v>4.5</v>
      </c>
      <c r="GD126" s="513">
        <f t="shared" si="188"/>
        <v>0.20270270270270274</v>
      </c>
      <c r="GE126" s="527">
        <f t="shared" si="219"/>
        <v>15</v>
      </c>
      <c r="GF126" s="461">
        <f t="shared" si="205"/>
        <v>2.9573528085835363</v>
      </c>
      <c r="GG126" s="405"/>
      <c r="GH126" s="450"/>
      <c r="GI126" s="405"/>
      <c r="GJ126" s="462"/>
      <c r="GK126" s="463"/>
      <c r="GL126" s="464"/>
      <c r="GM126" s="529"/>
      <c r="GN126" s="405"/>
      <c r="GO126" s="513"/>
      <c r="GP126" s="450"/>
      <c r="GQ126" s="529"/>
      <c r="GR126" s="455">
        <f t="shared" si="157"/>
        <v>3.1016139211973668</v>
      </c>
      <c r="GS126" s="531">
        <f t="shared" si="194"/>
        <v>11.4</v>
      </c>
      <c r="GT126" s="531">
        <f t="shared" si="195"/>
        <v>54</v>
      </c>
      <c r="GU126" s="513"/>
      <c r="GV126" s="513"/>
      <c r="GW126" s="513">
        <f t="shared" si="196"/>
        <v>0.109375</v>
      </c>
      <c r="GX126" s="513">
        <f t="shared" si="197"/>
        <v>8.4745762711864403E-2</v>
      </c>
      <c r="GY126" s="462"/>
      <c r="GZ126" s="405">
        <v>33611</v>
      </c>
      <c r="HA126" s="438">
        <v>8.27</v>
      </c>
      <c r="HB126" s="451">
        <v>8.2200000000000006</v>
      </c>
      <c r="HC126" s="439">
        <v>11.4</v>
      </c>
      <c r="HD126" s="443">
        <v>54</v>
      </c>
      <c r="HE126" s="463">
        <v>11.3</v>
      </c>
      <c r="HF126" s="463"/>
      <c r="HG126" s="443"/>
      <c r="HH126" s="408">
        <v>7</v>
      </c>
      <c r="HI126" s="465">
        <v>7660</v>
      </c>
      <c r="HJ126" s="406">
        <f t="shared" si="199"/>
        <v>5132.2000000000007</v>
      </c>
      <c r="HK126" s="406"/>
      <c r="HL126" s="547"/>
      <c r="HM126" s="540">
        <v>13.9</v>
      </c>
      <c r="HN126" s="461">
        <v>14.8</v>
      </c>
      <c r="HO126" s="407">
        <v>0.16</v>
      </c>
      <c r="HP126" s="548">
        <v>8.8999999999999996E-2</v>
      </c>
      <c r="HQ126" s="518">
        <v>13.9</v>
      </c>
      <c r="HR126" s="519">
        <v>0.2</v>
      </c>
      <c r="HS126" s="520">
        <v>0.15</v>
      </c>
      <c r="HT126" s="521">
        <v>4</v>
      </c>
      <c r="HU126" s="522">
        <f t="shared" si="158"/>
        <v>52.294653322513746</v>
      </c>
      <c r="HV126" s="513">
        <f t="shared" si="200"/>
        <v>0.8340611353711791</v>
      </c>
      <c r="HW126" s="513">
        <f t="shared" si="201"/>
        <v>0.86987951807228914</v>
      </c>
      <c r="HX126" s="513">
        <f t="shared" si="202"/>
        <v>0.56151419558359628</v>
      </c>
      <c r="HY126" s="471" t="s">
        <v>185</v>
      </c>
    </row>
    <row r="127" spans="1:233" x14ac:dyDescent="0.15">
      <c r="A127" s="400">
        <v>43609</v>
      </c>
      <c r="B127" s="515">
        <v>36201</v>
      </c>
      <c r="C127" s="402">
        <f t="shared" si="127"/>
        <v>0.72402</v>
      </c>
      <c r="D127" s="403">
        <v>7.9</v>
      </c>
      <c r="E127" s="404">
        <v>44.8</v>
      </c>
      <c r="F127" s="405">
        <v>299</v>
      </c>
      <c r="G127" s="406">
        <f t="shared" si="159"/>
        <v>10824.099</v>
      </c>
      <c r="H127" s="402">
        <f t="shared" si="160"/>
        <v>0.43296395999999998</v>
      </c>
      <c r="I127" s="405">
        <v>7045</v>
      </c>
      <c r="J127" s="406">
        <f t="shared" si="161"/>
        <v>4720.1500000000005</v>
      </c>
      <c r="K127" s="407">
        <v>33.4</v>
      </c>
      <c r="L127" s="407">
        <v>30.1</v>
      </c>
      <c r="M127" s="407">
        <v>3.8</v>
      </c>
      <c r="N127" s="408">
        <v>188</v>
      </c>
      <c r="O127" s="408">
        <v>32</v>
      </c>
      <c r="P127" s="409"/>
      <c r="Q127" s="409"/>
      <c r="R127" s="409"/>
      <c r="S127" s="409"/>
      <c r="T127" s="410"/>
      <c r="U127" s="411"/>
      <c r="V127" s="409"/>
      <c r="W127" s="409"/>
      <c r="X127" s="516"/>
      <c r="Y127" s="473"/>
      <c r="Z127" s="474"/>
      <c r="AA127" s="475"/>
      <c r="AB127" s="476"/>
      <c r="AC127" s="476"/>
      <c r="AD127" s="474">
        <v>2.63</v>
      </c>
      <c r="AE127" s="477">
        <f t="shared" si="71"/>
        <v>0.36527777777777776</v>
      </c>
      <c r="AF127" s="478"/>
      <c r="AG127" s="477"/>
      <c r="AH127" s="478"/>
      <c r="AI127" s="478"/>
      <c r="AJ127" s="473"/>
      <c r="AK127" s="477"/>
      <c r="AL127" s="447"/>
      <c r="AM127" s="479"/>
      <c r="AN127" s="473"/>
      <c r="AO127" s="473"/>
      <c r="AP127" s="479"/>
      <c r="AQ127" s="447"/>
      <c r="AR127" s="473"/>
      <c r="AS127" s="473"/>
      <c r="AT127" s="473"/>
      <c r="AU127" s="447"/>
      <c r="AV127" s="480"/>
      <c r="AW127" s="479"/>
      <c r="AX127" s="479"/>
      <c r="AY127" s="480"/>
      <c r="AZ127" s="480"/>
      <c r="BA127" s="420">
        <f t="shared" si="128"/>
        <v>34679</v>
      </c>
      <c r="BB127" s="421">
        <f t="shared" si="129"/>
        <v>0.69357999999999997</v>
      </c>
      <c r="BC127" s="422"/>
      <c r="BD127" s="423">
        <v>7.99</v>
      </c>
      <c r="BE127" s="424">
        <v>56.6</v>
      </c>
      <c r="BF127" s="425">
        <v>334</v>
      </c>
      <c r="BG127" s="426">
        <v>8670</v>
      </c>
      <c r="BH127" s="420">
        <f t="shared" si="162"/>
        <v>5808.9000000000005</v>
      </c>
      <c r="BI127" s="426"/>
      <c r="BJ127" s="421"/>
      <c r="BK127" s="427">
        <v>30.8</v>
      </c>
      <c r="BL127" s="427">
        <v>22.2</v>
      </c>
      <c r="BM127" s="428">
        <v>3</v>
      </c>
      <c r="BN127" s="422">
        <v>2.4</v>
      </c>
      <c r="BO127" s="425">
        <v>194</v>
      </c>
      <c r="BP127" s="425">
        <v>32</v>
      </c>
      <c r="BQ127" s="423">
        <v>5.1100000000000003</v>
      </c>
      <c r="BR127" s="421">
        <f t="shared" si="73"/>
        <v>0.70972222222222225</v>
      </c>
      <c r="BS127" s="409">
        <f t="shared" si="130"/>
        <v>34679</v>
      </c>
      <c r="BT127" s="429">
        <f t="shared" si="163"/>
        <v>7.99</v>
      </c>
      <c r="BU127" s="430">
        <f t="shared" si="164"/>
        <v>56.6</v>
      </c>
      <c r="BV127" s="430">
        <f t="shared" si="165"/>
        <v>334</v>
      </c>
      <c r="BW127" s="430">
        <f t="shared" si="166"/>
        <v>8670</v>
      </c>
      <c r="BX127" s="430">
        <f t="shared" si="167"/>
        <v>5635.5</v>
      </c>
      <c r="BY127" s="430">
        <f t="shared" si="168"/>
        <v>30.8</v>
      </c>
      <c r="BZ127" s="430">
        <f t="shared" si="169"/>
        <v>22.2</v>
      </c>
      <c r="CA127" s="431">
        <f t="shared" si="170"/>
        <v>2.4</v>
      </c>
      <c r="CB127" s="430">
        <f t="shared" si="171"/>
        <v>194</v>
      </c>
      <c r="CC127" s="432">
        <v>17298</v>
      </c>
      <c r="CD127" s="411">
        <f t="shared" si="54"/>
        <v>17298</v>
      </c>
      <c r="CE127" s="421">
        <f t="shared" si="131"/>
        <v>0.69191999999999998</v>
      </c>
      <c r="CF127" s="433">
        <f t="shared" si="132"/>
        <v>9.2958723551855709</v>
      </c>
      <c r="CG127" s="434"/>
      <c r="CH127" s="427"/>
      <c r="CI127" s="446">
        <f t="shared" si="133"/>
        <v>13.180714533472079</v>
      </c>
      <c r="CJ127" s="436">
        <v>27.7</v>
      </c>
      <c r="CK127" s="436">
        <v>4.63</v>
      </c>
      <c r="CL127" s="423"/>
      <c r="CM127" s="423"/>
      <c r="CN127" s="423"/>
      <c r="CO127" s="432"/>
      <c r="CP127" s="432"/>
      <c r="CQ127" s="437"/>
      <c r="CR127" s="437">
        <v>0.81</v>
      </c>
      <c r="CS127" s="424"/>
      <c r="CT127" s="528">
        <f t="shared" si="134"/>
        <v>4.8560527228581343</v>
      </c>
      <c r="CU127" s="434">
        <v>8.99</v>
      </c>
      <c r="CV127" s="438"/>
      <c r="CW127" s="439"/>
      <c r="CX127" s="440"/>
      <c r="CY127" s="441"/>
      <c r="CZ127" s="442"/>
      <c r="DA127" s="442"/>
      <c r="DB127" s="442"/>
      <c r="DC127" s="442"/>
      <c r="DD127" s="443"/>
      <c r="DE127" s="440"/>
      <c r="DF127" s="444">
        <v>17381</v>
      </c>
      <c r="DG127" s="445">
        <f t="shared" si="135"/>
        <v>17381</v>
      </c>
      <c r="DH127" s="421">
        <f t="shared" si="136"/>
        <v>0.69523999999999997</v>
      </c>
      <c r="DI127" s="446">
        <f t="shared" si="137"/>
        <v>9.2514815027904032</v>
      </c>
      <c r="DJ127" s="434">
        <v>7.72</v>
      </c>
      <c r="DK127" s="427">
        <v>5</v>
      </c>
      <c r="DL127" s="446">
        <f t="shared" si="138"/>
        <v>13.117772280075947</v>
      </c>
      <c r="DM127" s="422">
        <v>27.7</v>
      </c>
      <c r="DN127" s="422">
        <v>5.82</v>
      </c>
      <c r="DO127" s="423">
        <v>7.62</v>
      </c>
      <c r="DP127" s="423"/>
      <c r="DQ127" s="423"/>
      <c r="DR127" s="432"/>
      <c r="DS127" s="432"/>
      <c r="DT127" s="437"/>
      <c r="DU127" s="437">
        <v>0.84</v>
      </c>
      <c r="DV127" s="424"/>
      <c r="DW127" s="446">
        <f t="shared" si="139"/>
        <v>4.8328634716069274</v>
      </c>
      <c r="DX127" s="434">
        <v>8.4600000000000009</v>
      </c>
      <c r="DY127" s="438">
        <v>7.91</v>
      </c>
      <c r="DZ127" s="439">
        <v>18</v>
      </c>
      <c r="EA127" s="440">
        <v>76</v>
      </c>
      <c r="EB127" s="441">
        <v>7860</v>
      </c>
      <c r="EC127" s="442">
        <v>14.8</v>
      </c>
      <c r="ED127" s="442">
        <v>0.33</v>
      </c>
      <c r="EE127" s="442">
        <v>14.4</v>
      </c>
      <c r="EF127" s="442">
        <v>1.3</v>
      </c>
      <c r="EG127" s="443">
        <v>23</v>
      </c>
      <c r="EH127" s="440"/>
      <c r="EI127" s="429">
        <f t="shared" si="206"/>
        <v>7.91</v>
      </c>
      <c r="EJ127" s="447">
        <f t="shared" si="207"/>
        <v>18</v>
      </c>
      <c r="EK127" s="448">
        <f t="shared" si="208"/>
        <v>76</v>
      </c>
      <c r="EL127" s="417">
        <f t="shared" si="209"/>
        <v>7860</v>
      </c>
      <c r="EM127" s="431">
        <f t="shared" si="210"/>
        <v>14.8</v>
      </c>
      <c r="EN127" s="431">
        <f t="shared" si="211"/>
        <v>0.33</v>
      </c>
      <c r="EO127" s="431">
        <f t="shared" si="212"/>
        <v>14.4</v>
      </c>
      <c r="EP127" s="431">
        <f t="shared" si="213"/>
        <v>1.3</v>
      </c>
      <c r="EQ127" s="430">
        <f t="shared" si="214"/>
        <v>23</v>
      </c>
      <c r="ER127" s="448"/>
      <c r="ES127" s="449">
        <f t="shared" si="149"/>
        <v>30.450705037630843</v>
      </c>
      <c r="ET127" s="450">
        <f t="shared" si="150"/>
        <v>0.69357999999999997</v>
      </c>
      <c r="EU127" s="451">
        <f t="shared" si="172"/>
        <v>0.26324513636363639</v>
      </c>
      <c r="EV127" s="450">
        <f t="shared" si="173"/>
        <v>0.48749099326599327</v>
      </c>
      <c r="EW127" s="513">
        <f t="shared" si="174"/>
        <v>0.51948051948051943</v>
      </c>
      <c r="EX127" s="514">
        <f t="shared" si="175"/>
        <v>16</v>
      </c>
      <c r="EY127" s="513">
        <f t="shared" si="176"/>
        <v>0.6819787985865724</v>
      </c>
      <c r="EZ127" s="514">
        <f t="shared" si="177"/>
        <v>38.6</v>
      </c>
      <c r="FA127" s="450">
        <f t="shared" si="178"/>
        <v>0.77245508982035926</v>
      </c>
      <c r="FB127" s="431">
        <f t="shared" si="179"/>
        <v>258</v>
      </c>
      <c r="FC127" s="452">
        <f t="shared" si="180"/>
        <v>0.45833333333333326</v>
      </c>
      <c r="FD127" s="431">
        <f t="shared" si="181"/>
        <v>1.0999999999999999</v>
      </c>
      <c r="FE127" s="452">
        <f t="shared" si="182"/>
        <v>0.88144329896907214</v>
      </c>
      <c r="FF127" s="430">
        <f t="shared" si="183"/>
        <v>171</v>
      </c>
      <c r="FG127" s="405">
        <v>38400</v>
      </c>
      <c r="FH127" s="443"/>
      <c r="FI127" s="453"/>
      <c r="FJ127" s="454"/>
      <c r="FK127" s="455">
        <f t="shared" si="151"/>
        <v>2.0761844343839213</v>
      </c>
      <c r="FL127" s="530">
        <v>1400</v>
      </c>
      <c r="FM127" s="455">
        <f t="shared" si="204"/>
        <v>40.370252890798469</v>
      </c>
      <c r="FN127" s="530">
        <v>2919</v>
      </c>
      <c r="FO127" s="532">
        <f t="shared" si="80"/>
        <v>0.21816143497757848</v>
      </c>
      <c r="FP127" s="449">
        <f t="shared" si="152"/>
        <v>84.171977277314809</v>
      </c>
      <c r="FQ127" s="457">
        <v>19.2</v>
      </c>
      <c r="FR127" s="458">
        <f t="shared" si="153"/>
        <v>0.55364918250237893</v>
      </c>
      <c r="FS127" s="459">
        <v>8</v>
      </c>
      <c r="FT127" s="529">
        <v>11.9</v>
      </c>
      <c r="FU127" s="440">
        <v>58</v>
      </c>
      <c r="FV127" s="530">
        <v>1</v>
      </c>
      <c r="FW127" s="538">
        <v>0.42</v>
      </c>
      <c r="FX127" s="530">
        <v>8</v>
      </c>
      <c r="FY127" s="452">
        <f t="shared" si="215"/>
        <v>0.95652173913043481</v>
      </c>
      <c r="FZ127" s="452">
        <f t="shared" si="216"/>
        <v>0.67692307692307696</v>
      </c>
      <c r="GA127" s="429">
        <f t="shared" si="217"/>
        <v>0.88000000000000012</v>
      </c>
      <c r="GB127" s="513">
        <f t="shared" si="186"/>
        <v>0.33888888888888891</v>
      </c>
      <c r="GC127" s="514">
        <f t="shared" si="218"/>
        <v>6.1</v>
      </c>
      <c r="GD127" s="513">
        <f t="shared" si="188"/>
        <v>0.23684210526315785</v>
      </c>
      <c r="GE127" s="527">
        <f t="shared" si="219"/>
        <v>18</v>
      </c>
      <c r="GF127" s="461">
        <f t="shared" si="205"/>
        <v>2.8374520603246922</v>
      </c>
      <c r="GG127" s="405"/>
      <c r="GH127" s="450"/>
      <c r="GI127" s="405"/>
      <c r="GJ127" s="462"/>
      <c r="GK127" s="463"/>
      <c r="GL127" s="464"/>
      <c r="GM127" s="529"/>
      <c r="GN127" s="405"/>
      <c r="GO127" s="513"/>
      <c r="GP127" s="450"/>
      <c r="GQ127" s="529"/>
      <c r="GR127" s="455">
        <f t="shared" si="157"/>
        <v>2.9758643559502866</v>
      </c>
      <c r="GS127" s="531">
        <f t="shared" si="194"/>
        <v>13.1</v>
      </c>
      <c r="GT127" s="531">
        <f t="shared" si="195"/>
        <v>55</v>
      </c>
      <c r="GU127" s="513"/>
      <c r="GV127" s="513"/>
      <c r="GW127" s="513"/>
      <c r="GX127" s="513">
        <f>1-HD127/FU127</f>
        <v>5.1724137931034475E-2</v>
      </c>
      <c r="GY127" s="462"/>
      <c r="GZ127" s="405">
        <v>34413</v>
      </c>
      <c r="HA127" s="438">
        <v>8.2799999999999994</v>
      </c>
      <c r="HB127" s="451">
        <v>8.25</v>
      </c>
      <c r="HC127" s="439">
        <v>13.1</v>
      </c>
      <c r="HD127" s="443">
        <v>55</v>
      </c>
      <c r="HE127" s="463">
        <v>12.2</v>
      </c>
      <c r="HF127" s="463"/>
      <c r="HG127" s="443"/>
      <c r="HH127" s="408">
        <v>2</v>
      </c>
      <c r="HI127" s="465">
        <v>8030</v>
      </c>
      <c r="HJ127" s="406">
        <f t="shared" si="199"/>
        <v>5380.1</v>
      </c>
      <c r="HK127" s="406"/>
      <c r="HL127" s="547"/>
      <c r="HM127" s="540">
        <v>12.9</v>
      </c>
      <c r="HN127" s="461">
        <v>14.8</v>
      </c>
      <c r="HO127" s="407">
        <v>0.22</v>
      </c>
      <c r="HP127" s="548">
        <v>0.125</v>
      </c>
      <c r="HQ127" s="518">
        <v>13</v>
      </c>
      <c r="HR127" s="519">
        <v>0.34</v>
      </c>
      <c r="HS127" s="520">
        <v>0.28999999999999998</v>
      </c>
      <c r="HT127" s="521">
        <v>8</v>
      </c>
      <c r="HU127" s="522">
        <f t="shared" si="158"/>
        <v>50.174457164278095</v>
      </c>
      <c r="HV127" s="513">
        <f t="shared" si="200"/>
        <v>0.76855123674911663</v>
      </c>
      <c r="HW127" s="513">
        <f t="shared" si="201"/>
        <v>0.83532934131736525</v>
      </c>
      <c r="HX127" s="513">
        <f t="shared" si="202"/>
        <v>0.58116883116883122</v>
      </c>
      <c r="HY127" s="471"/>
    </row>
    <row r="128" spans="1:233" x14ac:dyDescent="0.15">
      <c r="A128" s="400">
        <v>43610</v>
      </c>
      <c r="B128" s="515">
        <v>36047</v>
      </c>
      <c r="C128" s="402">
        <f t="shared" si="127"/>
        <v>0.72094000000000003</v>
      </c>
      <c r="D128" s="403">
        <v>7.8</v>
      </c>
      <c r="E128" s="404">
        <v>48</v>
      </c>
      <c r="F128" s="405">
        <v>290</v>
      </c>
      <c r="G128" s="406">
        <f t="shared" si="159"/>
        <v>10453.629999999999</v>
      </c>
      <c r="H128" s="402">
        <f t="shared" si="160"/>
        <v>0.41814519999999999</v>
      </c>
      <c r="I128" s="405">
        <v>7630</v>
      </c>
      <c r="J128" s="406">
        <f t="shared" si="161"/>
        <v>5112.1000000000004</v>
      </c>
      <c r="K128" s="407">
        <v>27.5</v>
      </c>
      <c r="L128" s="407">
        <v>25.8</v>
      </c>
      <c r="M128" s="407">
        <v>3.2</v>
      </c>
      <c r="N128" s="408">
        <v>148</v>
      </c>
      <c r="O128" s="408">
        <v>32</v>
      </c>
      <c r="P128" s="409"/>
      <c r="Q128" s="409"/>
      <c r="R128" s="409"/>
      <c r="S128" s="409"/>
      <c r="T128" s="410"/>
      <c r="U128" s="411"/>
      <c r="V128" s="409"/>
      <c r="W128" s="409"/>
      <c r="X128" s="516"/>
      <c r="Y128" s="473"/>
      <c r="Z128" s="474"/>
      <c r="AA128" s="475"/>
      <c r="AB128" s="476"/>
      <c r="AC128" s="476"/>
      <c r="AD128" s="474">
        <v>2.84</v>
      </c>
      <c r="AE128" s="477">
        <f t="shared" si="71"/>
        <v>0.39444444444444443</v>
      </c>
      <c r="AF128" s="478"/>
      <c r="AG128" s="477"/>
      <c r="AH128" s="478"/>
      <c r="AI128" s="478"/>
      <c r="AJ128" s="473"/>
      <c r="AK128" s="477"/>
      <c r="AL128" s="447"/>
      <c r="AM128" s="479"/>
      <c r="AN128" s="473"/>
      <c r="AO128" s="473"/>
      <c r="AP128" s="479"/>
      <c r="AQ128" s="447"/>
      <c r="AR128" s="473"/>
      <c r="AS128" s="473"/>
      <c r="AT128" s="473"/>
      <c r="AU128" s="447"/>
      <c r="AV128" s="480"/>
      <c r="AW128" s="479"/>
      <c r="AX128" s="479"/>
      <c r="AY128" s="480"/>
      <c r="AZ128" s="480"/>
      <c r="BA128" s="420">
        <f t="shared" si="128"/>
        <v>35651</v>
      </c>
      <c r="BB128" s="421">
        <f t="shared" si="129"/>
        <v>0.71301999999999999</v>
      </c>
      <c r="BC128" s="422"/>
      <c r="BD128" s="423">
        <v>8.01</v>
      </c>
      <c r="BE128" s="424">
        <v>69</v>
      </c>
      <c r="BF128" s="425">
        <v>459</v>
      </c>
      <c r="BG128" s="426">
        <v>9000</v>
      </c>
      <c r="BH128" s="420">
        <f t="shared" si="162"/>
        <v>6030</v>
      </c>
      <c r="BI128" s="426"/>
      <c r="BJ128" s="421"/>
      <c r="BK128" s="427">
        <v>27.8</v>
      </c>
      <c r="BL128" s="427">
        <v>23.4</v>
      </c>
      <c r="BM128" s="428">
        <v>2.7</v>
      </c>
      <c r="BN128" s="422">
        <v>2.5</v>
      </c>
      <c r="BO128" s="425">
        <v>187</v>
      </c>
      <c r="BP128" s="425">
        <v>32</v>
      </c>
      <c r="BQ128" s="423">
        <v>4.1500000000000004</v>
      </c>
      <c r="BR128" s="421">
        <f t="shared" si="73"/>
        <v>0.57638888888888895</v>
      </c>
      <c r="BS128" s="409">
        <f t="shared" si="130"/>
        <v>35651</v>
      </c>
      <c r="BT128" s="429">
        <f t="shared" si="163"/>
        <v>8.01</v>
      </c>
      <c r="BU128" s="430">
        <f t="shared" si="164"/>
        <v>69</v>
      </c>
      <c r="BV128" s="430">
        <f t="shared" si="165"/>
        <v>459</v>
      </c>
      <c r="BW128" s="430">
        <f t="shared" si="166"/>
        <v>9000</v>
      </c>
      <c r="BX128" s="430">
        <f t="shared" si="167"/>
        <v>5850</v>
      </c>
      <c r="BY128" s="430">
        <f t="shared" si="168"/>
        <v>27.8</v>
      </c>
      <c r="BZ128" s="430">
        <f t="shared" si="169"/>
        <v>23.4</v>
      </c>
      <c r="CA128" s="431">
        <f t="shared" si="170"/>
        <v>2.5</v>
      </c>
      <c r="CB128" s="430">
        <f t="shared" si="171"/>
        <v>187</v>
      </c>
      <c r="CC128" s="432">
        <v>17817</v>
      </c>
      <c r="CD128" s="411">
        <f t="shared" si="54"/>
        <v>17817</v>
      </c>
      <c r="CE128" s="421">
        <f t="shared" si="131"/>
        <v>0.71267999999999998</v>
      </c>
      <c r="CF128" s="433">
        <f t="shared" si="132"/>
        <v>9.0250883987203245</v>
      </c>
      <c r="CG128" s="434"/>
      <c r="CH128" s="427"/>
      <c r="CI128" s="446">
        <f t="shared" si="133"/>
        <v>12.796767132513892</v>
      </c>
      <c r="CJ128" s="436">
        <v>27.5</v>
      </c>
      <c r="CK128" s="436">
        <v>4.5</v>
      </c>
      <c r="CL128" s="423"/>
      <c r="CM128" s="423"/>
      <c r="CN128" s="423"/>
      <c r="CO128" s="432"/>
      <c r="CP128" s="432"/>
      <c r="CQ128" s="437"/>
      <c r="CR128" s="437">
        <v>0.76</v>
      </c>
      <c r="CS128" s="424"/>
      <c r="CT128" s="528">
        <f t="shared" si="134"/>
        <v>4.7145984172419597</v>
      </c>
      <c r="CU128" s="434">
        <v>9.02</v>
      </c>
      <c r="CV128" s="438"/>
      <c r="CW128" s="439"/>
      <c r="CX128" s="440"/>
      <c r="CY128" s="441"/>
      <c r="CZ128" s="442"/>
      <c r="DA128" s="442"/>
      <c r="DB128" s="442"/>
      <c r="DC128" s="442"/>
      <c r="DD128" s="443"/>
      <c r="DE128" s="440"/>
      <c r="DF128" s="444">
        <v>17834</v>
      </c>
      <c r="DG128" s="445">
        <f t="shared" si="135"/>
        <v>17834</v>
      </c>
      <c r="DH128" s="421">
        <f t="shared" si="136"/>
        <v>0.71335999999999999</v>
      </c>
      <c r="DI128" s="446">
        <f t="shared" si="137"/>
        <v>9.0164853650330841</v>
      </c>
      <c r="DJ128" s="434">
        <v>7.83</v>
      </c>
      <c r="DK128" s="427">
        <v>4.7</v>
      </c>
      <c r="DL128" s="446">
        <f t="shared" si="138"/>
        <v>12.78456880116631</v>
      </c>
      <c r="DM128" s="422">
        <v>27.5</v>
      </c>
      <c r="DN128" s="422">
        <v>5.2</v>
      </c>
      <c r="DO128" s="423">
        <v>7.72</v>
      </c>
      <c r="DP128" s="423"/>
      <c r="DQ128" s="423"/>
      <c r="DR128" s="432"/>
      <c r="DS128" s="432"/>
      <c r="DT128" s="437"/>
      <c r="DU128" s="437">
        <v>0.74</v>
      </c>
      <c r="DV128" s="424"/>
      <c r="DW128" s="446">
        <f t="shared" si="139"/>
        <v>4.7101042951665359</v>
      </c>
      <c r="DX128" s="434">
        <v>8.74</v>
      </c>
      <c r="DY128" s="438">
        <v>7.92</v>
      </c>
      <c r="DZ128" s="439">
        <v>17.600000000000001</v>
      </c>
      <c r="EA128" s="440">
        <v>77</v>
      </c>
      <c r="EB128" s="441">
        <v>8065</v>
      </c>
      <c r="EC128" s="442">
        <v>15.3</v>
      </c>
      <c r="ED128" s="442">
        <v>0.3</v>
      </c>
      <c r="EE128" s="442">
        <v>14.6</v>
      </c>
      <c r="EF128" s="442">
        <v>1.3</v>
      </c>
      <c r="EG128" s="443">
        <v>28</v>
      </c>
      <c r="EH128" s="440"/>
      <c r="EI128" s="429">
        <f t="shared" si="206"/>
        <v>7.92</v>
      </c>
      <c r="EJ128" s="447">
        <f t="shared" si="207"/>
        <v>17.600000000000001</v>
      </c>
      <c r="EK128" s="448">
        <f t="shared" si="208"/>
        <v>77</v>
      </c>
      <c r="EL128" s="417">
        <f t="shared" si="209"/>
        <v>8065</v>
      </c>
      <c r="EM128" s="431">
        <f t="shared" si="210"/>
        <v>15.3</v>
      </c>
      <c r="EN128" s="431">
        <f t="shared" si="211"/>
        <v>0.3</v>
      </c>
      <c r="EO128" s="431">
        <f t="shared" si="212"/>
        <v>14.6</v>
      </c>
      <c r="EP128" s="431">
        <f t="shared" si="213"/>
        <v>1.3</v>
      </c>
      <c r="EQ128" s="430">
        <f t="shared" si="214"/>
        <v>28</v>
      </c>
      <c r="ER128" s="448"/>
      <c r="ES128" s="449">
        <f t="shared" si="149"/>
        <v>29.620487503856836</v>
      </c>
      <c r="ET128" s="450">
        <f t="shared" si="150"/>
        <v>0.71301999999999999</v>
      </c>
      <c r="EU128" s="451">
        <f t="shared" si="172"/>
        <v>0.37190475000000001</v>
      </c>
      <c r="EV128" s="450">
        <f t="shared" si="173"/>
        <v>0.68871249999999995</v>
      </c>
      <c r="EW128" s="513">
        <f t="shared" si="174"/>
        <v>0.44964028776978415</v>
      </c>
      <c r="EX128" s="514">
        <f t="shared" si="175"/>
        <v>12.5</v>
      </c>
      <c r="EY128" s="513">
        <f t="shared" si="176"/>
        <v>0.74492753623188401</v>
      </c>
      <c r="EZ128" s="514">
        <f t="shared" si="177"/>
        <v>51.4</v>
      </c>
      <c r="FA128" s="450">
        <f t="shared" si="178"/>
        <v>0.83224400871459692</v>
      </c>
      <c r="FB128" s="431">
        <f t="shared" si="179"/>
        <v>382</v>
      </c>
      <c r="FC128" s="452">
        <f t="shared" si="180"/>
        <v>0.48</v>
      </c>
      <c r="FD128" s="431">
        <f t="shared" si="181"/>
        <v>1.2</v>
      </c>
      <c r="FE128" s="452">
        <f t="shared" si="182"/>
        <v>0.85026737967914445</v>
      </c>
      <c r="FF128" s="430">
        <f t="shared" si="183"/>
        <v>159</v>
      </c>
      <c r="FG128" s="405">
        <v>38400</v>
      </c>
      <c r="FH128" s="443"/>
      <c r="FI128" s="453"/>
      <c r="FJ128" s="454"/>
      <c r="FK128" s="455">
        <f t="shared" si="151"/>
        <v>2.0195786934447844</v>
      </c>
      <c r="FL128" s="530">
        <v>1400</v>
      </c>
      <c r="FM128" s="455">
        <f t="shared" si="204"/>
        <v>39.269585705870803</v>
      </c>
      <c r="FN128" s="530">
        <v>4170</v>
      </c>
      <c r="FO128" s="532">
        <f t="shared" si="80"/>
        <v>0.31165919282511212</v>
      </c>
      <c r="FP128" s="449">
        <f t="shared" si="152"/>
        <v>116.96726599534375</v>
      </c>
      <c r="FQ128" s="457">
        <v>19.2</v>
      </c>
      <c r="FR128" s="458">
        <f t="shared" si="153"/>
        <v>0.53855431825194233</v>
      </c>
      <c r="FS128" s="459">
        <v>8.0500000000000007</v>
      </c>
      <c r="FT128" s="529">
        <v>12.1</v>
      </c>
      <c r="FU128" s="440">
        <v>56</v>
      </c>
      <c r="FV128" s="530">
        <v>1</v>
      </c>
      <c r="FW128" s="538">
        <v>0.3</v>
      </c>
      <c r="FX128" s="530">
        <v>8</v>
      </c>
      <c r="FY128" s="452">
        <f t="shared" si="215"/>
        <v>0.9642857142857143</v>
      </c>
      <c r="FZ128" s="452">
        <f t="shared" si="216"/>
        <v>0.76923076923076927</v>
      </c>
      <c r="GA128" s="429">
        <f t="shared" si="217"/>
        <v>1</v>
      </c>
      <c r="GB128" s="513">
        <f t="shared" si="186"/>
        <v>0.31250000000000011</v>
      </c>
      <c r="GC128" s="514">
        <f t="shared" si="218"/>
        <v>5.5000000000000018</v>
      </c>
      <c r="GD128" s="513">
        <f t="shared" si="188"/>
        <v>0.27272727272727271</v>
      </c>
      <c r="GE128" s="527">
        <f t="shared" si="219"/>
        <v>21</v>
      </c>
      <c r="GF128" s="461">
        <f t="shared" si="205"/>
        <v>2.7600908810412053</v>
      </c>
      <c r="GG128" s="405"/>
      <c r="GH128" s="450"/>
      <c r="GI128" s="405"/>
      <c r="GJ128" s="462"/>
      <c r="GK128" s="463"/>
      <c r="GL128" s="464"/>
      <c r="GM128" s="529"/>
      <c r="GN128" s="405"/>
      <c r="GO128" s="513"/>
      <c r="GP128" s="450"/>
      <c r="GQ128" s="529"/>
      <c r="GR128" s="455">
        <f t="shared" si="157"/>
        <v>2.8947294606041907</v>
      </c>
      <c r="GS128" s="531">
        <f t="shared" si="194"/>
        <v>12</v>
      </c>
      <c r="GT128" s="531">
        <f t="shared" si="195"/>
        <v>57</v>
      </c>
      <c r="GU128" s="513"/>
      <c r="GV128" s="513"/>
      <c r="GW128" s="513">
        <f t="shared" ref="GW128:GW141" si="220">1-HC128/FT128</f>
        <v>8.2644628099173278E-3</v>
      </c>
      <c r="GX128" s="513"/>
      <c r="GY128" s="462"/>
      <c r="GZ128" s="405">
        <v>36360</v>
      </c>
      <c r="HA128" s="438">
        <v>8.3000000000000007</v>
      </c>
      <c r="HB128" s="451">
        <v>8.32</v>
      </c>
      <c r="HC128" s="439">
        <v>12</v>
      </c>
      <c r="HD128" s="443">
        <v>57</v>
      </c>
      <c r="HE128" s="463">
        <v>13</v>
      </c>
      <c r="HF128" s="463"/>
      <c r="HG128" s="443"/>
      <c r="HH128" s="408">
        <v>4</v>
      </c>
      <c r="HI128" s="465">
        <v>8070</v>
      </c>
      <c r="HJ128" s="406">
        <f t="shared" si="199"/>
        <v>5406.9000000000005</v>
      </c>
      <c r="HK128" s="406"/>
      <c r="HL128" s="547"/>
      <c r="HM128" s="540">
        <v>14.6</v>
      </c>
      <c r="HN128" s="461">
        <v>15.2</v>
      </c>
      <c r="HO128" s="407">
        <v>0.22</v>
      </c>
      <c r="HP128" s="548">
        <v>0.13900000000000001</v>
      </c>
      <c r="HQ128" s="518">
        <v>14.3</v>
      </c>
      <c r="HR128" s="519">
        <v>0.3</v>
      </c>
      <c r="HS128" s="520">
        <v>0.25</v>
      </c>
      <c r="HT128" s="521">
        <v>8</v>
      </c>
      <c r="HU128" s="522">
        <f t="shared" si="158"/>
        <v>48.806485091582289</v>
      </c>
      <c r="HV128" s="513">
        <f t="shared" si="200"/>
        <v>0.82608695652173914</v>
      </c>
      <c r="HW128" s="513">
        <f t="shared" si="201"/>
        <v>0.87581699346405228</v>
      </c>
      <c r="HX128" s="513">
        <f t="shared" si="202"/>
        <v>0.47482014388489213</v>
      </c>
      <c r="HY128" s="471"/>
    </row>
    <row r="129" spans="1:233" x14ac:dyDescent="0.15">
      <c r="A129" s="485">
        <v>43611</v>
      </c>
      <c r="B129" s="486">
        <v>48291</v>
      </c>
      <c r="C129" s="487">
        <f t="shared" si="127"/>
        <v>0.96582000000000001</v>
      </c>
      <c r="D129" s="488">
        <v>7.86</v>
      </c>
      <c r="E129" s="489">
        <v>42.1</v>
      </c>
      <c r="F129" s="490">
        <v>249</v>
      </c>
      <c r="G129" s="490">
        <f t="shared" si="159"/>
        <v>12024.459000000001</v>
      </c>
      <c r="H129" s="487">
        <f t="shared" si="160"/>
        <v>0.48097836000000005</v>
      </c>
      <c r="I129" s="490">
        <v>6465</v>
      </c>
      <c r="J129" s="490">
        <f t="shared" si="161"/>
        <v>4331.55</v>
      </c>
      <c r="K129" s="491">
        <v>24.6</v>
      </c>
      <c r="L129" s="491">
        <v>20.6</v>
      </c>
      <c r="M129" s="491">
        <v>2.1</v>
      </c>
      <c r="N129" s="492">
        <v>147</v>
      </c>
      <c r="O129" s="492">
        <v>16</v>
      </c>
      <c r="P129" s="409"/>
      <c r="Q129" s="409"/>
      <c r="R129" s="409"/>
      <c r="S129" s="409"/>
      <c r="T129" s="410"/>
      <c r="U129" s="411"/>
      <c r="V129" s="409"/>
      <c r="W129" s="409"/>
      <c r="X129" s="412"/>
      <c r="Y129" s="473"/>
      <c r="Z129" s="474"/>
      <c r="AA129" s="475"/>
      <c r="AB129" s="476"/>
      <c r="AC129" s="476"/>
      <c r="AD129" s="474">
        <v>2.98</v>
      </c>
      <c r="AE129" s="477">
        <f t="shared" si="71"/>
        <v>0.41388888888888886</v>
      </c>
      <c r="AF129" s="478"/>
      <c r="AG129" s="477"/>
      <c r="AH129" s="478"/>
      <c r="AI129" s="478"/>
      <c r="AJ129" s="473"/>
      <c r="AK129" s="477"/>
      <c r="AL129" s="447"/>
      <c r="AM129" s="479"/>
      <c r="AN129" s="473"/>
      <c r="AO129" s="473"/>
      <c r="AP129" s="479"/>
      <c r="AQ129" s="447"/>
      <c r="AR129" s="473"/>
      <c r="AS129" s="473"/>
      <c r="AT129" s="473"/>
      <c r="AU129" s="447"/>
      <c r="AV129" s="480"/>
      <c r="AW129" s="479"/>
      <c r="AX129" s="479"/>
      <c r="AY129" s="480"/>
      <c r="AZ129" s="480"/>
      <c r="BA129" s="420">
        <f t="shared" si="128"/>
        <v>44217</v>
      </c>
      <c r="BB129" s="421">
        <f t="shared" si="129"/>
        <v>0.88434000000000001</v>
      </c>
      <c r="BC129" s="422"/>
      <c r="BD129" s="423">
        <v>8.01</v>
      </c>
      <c r="BE129" s="424">
        <v>51</v>
      </c>
      <c r="BF129" s="425">
        <v>326</v>
      </c>
      <c r="BG129" s="426">
        <v>7290</v>
      </c>
      <c r="BH129" s="420">
        <f t="shared" si="162"/>
        <v>4884.3</v>
      </c>
      <c r="BI129" s="420">
        <v>1813</v>
      </c>
      <c r="BJ129" s="421">
        <f>BI129/35.5*(23+35.5)/BH129</f>
        <v>0.61167817667011826</v>
      </c>
      <c r="BK129" s="427">
        <v>26.4</v>
      </c>
      <c r="BL129" s="427">
        <v>22.4</v>
      </c>
      <c r="BM129" s="428">
        <v>3.1</v>
      </c>
      <c r="BN129" s="422">
        <v>2.5</v>
      </c>
      <c r="BO129" s="425">
        <v>215</v>
      </c>
      <c r="BP129" s="425">
        <v>32</v>
      </c>
      <c r="BQ129" s="423">
        <v>6.03</v>
      </c>
      <c r="BR129" s="421">
        <f t="shared" si="73"/>
        <v>0.83750000000000002</v>
      </c>
      <c r="BS129" s="409">
        <f t="shared" si="130"/>
        <v>44217</v>
      </c>
      <c r="BT129" s="429">
        <f t="shared" si="163"/>
        <v>8.01</v>
      </c>
      <c r="BU129" s="430">
        <f t="shared" si="164"/>
        <v>51</v>
      </c>
      <c r="BV129" s="430">
        <f t="shared" si="165"/>
        <v>326</v>
      </c>
      <c r="BW129" s="430">
        <f t="shared" si="166"/>
        <v>7290</v>
      </c>
      <c r="BX129" s="430">
        <f t="shared" si="167"/>
        <v>4738.5</v>
      </c>
      <c r="BY129" s="430">
        <f t="shared" si="168"/>
        <v>26.4</v>
      </c>
      <c r="BZ129" s="430">
        <f t="shared" si="169"/>
        <v>22.4</v>
      </c>
      <c r="CA129" s="431">
        <f t="shared" si="170"/>
        <v>2.5</v>
      </c>
      <c r="CB129" s="430">
        <f t="shared" si="171"/>
        <v>215</v>
      </c>
      <c r="CC129" s="432">
        <v>22114</v>
      </c>
      <c r="CD129" s="411">
        <f t="shared" si="54"/>
        <v>22114</v>
      </c>
      <c r="CE129" s="421">
        <f t="shared" si="131"/>
        <v>0.88456000000000001</v>
      </c>
      <c r="CF129" s="533">
        <f t="shared" si="132"/>
        <v>7.2714117753459337</v>
      </c>
      <c r="CG129" s="434"/>
      <c r="CH129" s="427"/>
      <c r="CI129" s="534">
        <f t="shared" si="133"/>
        <v>10.310210726236773</v>
      </c>
      <c r="CJ129" s="436">
        <v>27.2</v>
      </c>
      <c r="CK129" s="436">
        <v>4.2</v>
      </c>
      <c r="CL129" s="423"/>
      <c r="CM129" s="423"/>
      <c r="CN129" s="423"/>
      <c r="CO129" s="432"/>
      <c r="CP129" s="432"/>
      <c r="CQ129" s="437"/>
      <c r="CR129" s="437">
        <v>0.81</v>
      </c>
      <c r="CS129" s="481"/>
      <c r="CT129" s="424">
        <f t="shared" si="134"/>
        <v>3.7984986886135479</v>
      </c>
      <c r="CU129" s="434">
        <v>8.76</v>
      </c>
      <c r="CV129" s="493"/>
      <c r="CW129" s="494"/>
      <c r="CX129" s="495"/>
      <c r="CY129" s="496"/>
      <c r="CZ129" s="497"/>
      <c r="DA129" s="497"/>
      <c r="DB129" s="497"/>
      <c r="DC129" s="497"/>
      <c r="DD129" s="498"/>
      <c r="DE129" s="498"/>
      <c r="DF129" s="432">
        <v>22103</v>
      </c>
      <c r="DG129" s="445">
        <f t="shared" si="135"/>
        <v>22103</v>
      </c>
      <c r="DH129" s="421">
        <f t="shared" si="136"/>
        <v>0.88412000000000002</v>
      </c>
      <c r="DI129" s="432">
        <f t="shared" si="137"/>
        <v>7.2750305388408805</v>
      </c>
      <c r="DJ129" s="434">
        <v>7.77</v>
      </c>
      <c r="DK129" s="427">
        <v>5</v>
      </c>
      <c r="DL129" s="432">
        <f t="shared" si="138"/>
        <v>10.315341808804234</v>
      </c>
      <c r="DM129" s="541">
        <v>27.3</v>
      </c>
      <c r="DN129" s="541">
        <v>5.5</v>
      </c>
      <c r="DO129" s="542">
        <v>7.7</v>
      </c>
      <c r="DP129" s="542"/>
      <c r="DQ129" s="542"/>
      <c r="DR129" s="432"/>
      <c r="DS129" s="432"/>
      <c r="DT129" s="437"/>
      <c r="DU129" s="437">
        <v>0.8</v>
      </c>
      <c r="DV129" s="481"/>
      <c r="DW129" s="432">
        <f t="shared" si="139"/>
        <v>3.8003890874541915</v>
      </c>
      <c r="DX129" s="434">
        <v>8.6300000000000008</v>
      </c>
      <c r="DY129" s="493">
        <v>8.0500000000000007</v>
      </c>
      <c r="DZ129" s="494">
        <v>17.100000000000001</v>
      </c>
      <c r="EA129" s="495">
        <v>76</v>
      </c>
      <c r="EB129" s="496">
        <v>7980</v>
      </c>
      <c r="EC129" s="497">
        <v>14.5</v>
      </c>
      <c r="ED129" s="497">
        <v>0.32</v>
      </c>
      <c r="EE129" s="497">
        <v>14.7</v>
      </c>
      <c r="EF129" s="497">
        <v>1.4</v>
      </c>
      <c r="EG129" s="498">
        <v>25</v>
      </c>
      <c r="EH129" s="495"/>
      <c r="EI129" s="429">
        <f t="shared" si="206"/>
        <v>8.0500000000000007</v>
      </c>
      <c r="EJ129" s="447">
        <f t="shared" si="207"/>
        <v>17.100000000000001</v>
      </c>
      <c r="EK129" s="448">
        <f t="shared" si="208"/>
        <v>76</v>
      </c>
      <c r="EL129" s="417">
        <f t="shared" si="209"/>
        <v>7980</v>
      </c>
      <c r="EM129" s="431">
        <f t="shared" si="210"/>
        <v>14.5</v>
      </c>
      <c r="EN129" s="431">
        <f t="shared" si="211"/>
        <v>0.32</v>
      </c>
      <c r="EO129" s="431">
        <f t="shared" si="212"/>
        <v>14.7</v>
      </c>
      <c r="EP129" s="431">
        <f t="shared" si="213"/>
        <v>1.4</v>
      </c>
      <c r="EQ129" s="430">
        <f t="shared" si="214"/>
        <v>25</v>
      </c>
      <c r="ER129" s="448"/>
      <c r="ES129" s="496">
        <f t="shared" si="149"/>
        <v>23.882217246760295</v>
      </c>
      <c r="ET129" s="499">
        <f t="shared" si="150"/>
        <v>0.88434000000000001</v>
      </c>
      <c r="EU129" s="451">
        <f t="shared" si="172"/>
        <v>0.32760777272727276</v>
      </c>
      <c r="EV129" s="499">
        <f t="shared" si="173"/>
        <v>0.60668106060606064</v>
      </c>
      <c r="EW129" s="513">
        <f t="shared" si="174"/>
        <v>0.45075757575757569</v>
      </c>
      <c r="EX129" s="514">
        <f t="shared" si="175"/>
        <v>11.899999999999999</v>
      </c>
      <c r="EY129" s="513">
        <f t="shared" si="176"/>
        <v>0.66470588235294115</v>
      </c>
      <c r="EZ129" s="514">
        <f t="shared" si="177"/>
        <v>33.9</v>
      </c>
      <c r="FA129" s="450">
        <f t="shared" si="178"/>
        <v>0.76687116564417179</v>
      </c>
      <c r="FB129" s="431">
        <f t="shared" si="179"/>
        <v>250</v>
      </c>
      <c r="FC129" s="452">
        <f t="shared" si="180"/>
        <v>0.44000000000000006</v>
      </c>
      <c r="FD129" s="431">
        <f t="shared" si="181"/>
        <v>1.1000000000000001</v>
      </c>
      <c r="FE129" s="452">
        <f t="shared" si="182"/>
        <v>0.88372093023255816</v>
      </c>
      <c r="FF129" s="430">
        <f t="shared" si="183"/>
        <v>190</v>
      </c>
      <c r="FG129" s="490">
        <v>38400</v>
      </c>
      <c r="FH129" s="498"/>
      <c r="FI129" s="501"/>
      <c r="FJ129" s="487"/>
      <c r="FK129" s="502">
        <f t="shared" si="151"/>
        <v>1.6283329940972928</v>
      </c>
      <c r="FL129" s="490">
        <v>1400</v>
      </c>
      <c r="FM129" s="502">
        <f t="shared" si="204"/>
        <v>31.662030440780697</v>
      </c>
      <c r="FN129" s="490">
        <v>3614</v>
      </c>
      <c r="FO129" s="532">
        <f t="shared" si="80"/>
        <v>0.2701046337817638</v>
      </c>
      <c r="FP129" s="496">
        <f t="shared" si="152"/>
        <v>81.733270009272459</v>
      </c>
      <c r="FQ129" s="503">
        <v>21.6</v>
      </c>
      <c r="FR129" s="491">
        <f t="shared" si="153"/>
        <v>0.48849989822918793</v>
      </c>
      <c r="FS129" s="504">
        <v>8.0500000000000007</v>
      </c>
      <c r="FT129" s="535">
        <v>12.9</v>
      </c>
      <c r="FU129" s="495">
        <v>60</v>
      </c>
      <c r="FV129" s="490">
        <v>2</v>
      </c>
      <c r="FW129" s="504">
        <v>0.3</v>
      </c>
      <c r="FX129" s="490">
        <v>8</v>
      </c>
      <c r="FY129" s="452">
        <f t="shared" si="215"/>
        <v>0.92</v>
      </c>
      <c r="FZ129" s="452">
        <f t="shared" si="216"/>
        <v>0.7857142857142857</v>
      </c>
      <c r="GA129" s="429">
        <f t="shared" si="217"/>
        <v>1.0999999999999999</v>
      </c>
      <c r="GB129" s="499">
        <f t="shared" si="186"/>
        <v>0.2456140350877194</v>
      </c>
      <c r="GC129" s="514">
        <f t="shared" si="218"/>
        <v>4.2000000000000011</v>
      </c>
      <c r="GD129" s="499">
        <f t="shared" si="188"/>
        <v>0.21052631578947367</v>
      </c>
      <c r="GE129" s="527">
        <f t="shared" si="219"/>
        <v>16</v>
      </c>
      <c r="GF129" s="506">
        <f t="shared" si="205"/>
        <v>2.2253884252663001</v>
      </c>
      <c r="GG129" s="490"/>
      <c r="GH129" s="526"/>
      <c r="GI129" s="490"/>
      <c r="GJ129" s="544"/>
      <c r="GK129" s="498"/>
      <c r="GL129" s="507"/>
      <c r="GM129" s="535"/>
      <c r="GN129" s="536"/>
      <c r="GO129" s="526"/>
      <c r="GP129" s="526"/>
      <c r="GQ129" s="535"/>
      <c r="GR129" s="502">
        <f t="shared" si="157"/>
        <v>2.3339439582061199</v>
      </c>
      <c r="GS129" s="536">
        <f t="shared" si="194"/>
        <v>12</v>
      </c>
      <c r="GT129" s="536">
        <f t="shared" si="195"/>
        <v>59</v>
      </c>
      <c r="GU129" s="526"/>
      <c r="GV129" s="526"/>
      <c r="GW129" s="526">
        <f t="shared" si="220"/>
        <v>6.9767441860465129E-2</v>
      </c>
      <c r="GX129" s="526">
        <f>1-HD129/FU129</f>
        <v>1.6666666666666718E-2</v>
      </c>
      <c r="GY129" s="497"/>
      <c r="GZ129" s="490">
        <v>44876</v>
      </c>
      <c r="HA129" s="493">
        <v>8.31</v>
      </c>
      <c r="HB129" s="493">
        <v>8.35</v>
      </c>
      <c r="HC129" s="494">
        <v>12</v>
      </c>
      <c r="HD129" s="498">
        <v>59</v>
      </c>
      <c r="HE129" s="498">
        <v>13</v>
      </c>
      <c r="HF129" s="498"/>
      <c r="HG129" s="498"/>
      <c r="HH129" s="492">
        <v>1</v>
      </c>
      <c r="HI129" s="508">
        <v>8150</v>
      </c>
      <c r="HJ129" s="490">
        <f t="shared" si="199"/>
        <v>5460.5</v>
      </c>
      <c r="HK129" s="490"/>
      <c r="HL129" s="490"/>
      <c r="HM129" s="543">
        <v>13.3</v>
      </c>
      <c r="HN129" s="506">
        <v>14.27</v>
      </c>
      <c r="HO129" s="491">
        <v>0.22</v>
      </c>
      <c r="HP129" s="545">
        <v>0.13</v>
      </c>
      <c r="HQ129" s="523">
        <v>13.2</v>
      </c>
      <c r="HR129" s="524">
        <v>0.3</v>
      </c>
      <c r="HS129" s="524">
        <v>0.34</v>
      </c>
      <c r="HT129" s="511">
        <v>8</v>
      </c>
      <c r="HU129" s="525">
        <f t="shared" si="158"/>
        <v>39.351380690684579</v>
      </c>
      <c r="HV129" s="526">
        <f t="shared" si="200"/>
        <v>0.76470588235294112</v>
      </c>
      <c r="HW129" s="526">
        <f t="shared" si="201"/>
        <v>0.81901840490797539</v>
      </c>
      <c r="HX129" s="526">
        <f t="shared" si="202"/>
        <v>0.4962121212121211</v>
      </c>
      <c r="HY129" s="512"/>
    </row>
    <row r="130" spans="1:233" x14ac:dyDescent="0.15">
      <c r="A130" s="400">
        <v>43612</v>
      </c>
      <c r="B130" s="515">
        <v>41493</v>
      </c>
      <c r="C130" s="402">
        <f t="shared" si="127"/>
        <v>0.82986000000000004</v>
      </c>
      <c r="D130" s="403">
        <v>7.66</v>
      </c>
      <c r="E130" s="404">
        <v>36</v>
      </c>
      <c r="F130" s="405">
        <v>241</v>
      </c>
      <c r="G130" s="406">
        <f t="shared" si="159"/>
        <v>9999.8130000000001</v>
      </c>
      <c r="H130" s="402">
        <f t="shared" si="160"/>
        <v>0.39999252000000002</v>
      </c>
      <c r="I130" s="405">
        <v>5960</v>
      </c>
      <c r="J130" s="406">
        <f t="shared" si="161"/>
        <v>3993.2000000000003</v>
      </c>
      <c r="K130" s="407">
        <v>27.5</v>
      </c>
      <c r="L130" s="407">
        <v>21.8</v>
      </c>
      <c r="M130" s="407">
        <v>2.2999999999999998</v>
      </c>
      <c r="N130" s="408">
        <v>185</v>
      </c>
      <c r="O130" s="408">
        <v>32</v>
      </c>
      <c r="P130" s="409"/>
      <c r="Q130" s="409"/>
      <c r="R130" s="409"/>
      <c r="S130" s="409"/>
      <c r="T130" s="410"/>
      <c r="U130" s="411"/>
      <c r="V130" s="409"/>
      <c r="W130" s="409"/>
      <c r="X130" s="516"/>
      <c r="Y130" s="473"/>
      <c r="Z130" s="474"/>
      <c r="AA130" s="475"/>
      <c r="AB130" s="476"/>
      <c r="AC130" s="476"/>
      <c r="AD130" s="474">
        <v>3.08</v>
      </c>
      <c r="AE130" s="477">
        <f t="shared" si="71"/>
        <v>0.42777777777777776</v>
      </c>
      <c r="AF130" s="478"/>
      <c r="AG130" s="477"/>
      <c r="AH130" s="478"/>
      <c r="AI130" s="478"/>
      <c r="AJ130" s="473"/>
      <c r="AK130" s="477"/>
      <c r="AL130" s="447"/>
      <c r="AM130" s="479"/>
      <c r="AN130" s="473"/>
      <c r="AO130" s="473"/>
      <c r="AP130" s="479"/>
      <c r="AQ130" s="447"/>
      <c r="AR130" s="473"/>
      <c r="AS130" s="473"/>
      <c r="AT130" s="473"/>
      <c r="AU130" s="447"/>
      <c r="AV130" s="480"/>
      <c r="AW130" s="479"/>
      <c r="AX130" s="479"/>
      <c r="AY130" s="480"/>
      <c r="AZ130" s="480"/>
      <c r="BA130" s="420">
        <f t="shared" si="128"/>
        <v>42451</v>
      </c>
      <c r="BB130" s="421">
        <f t="shared" si="129"/>
        <v>0.84902</v>
      </c>
      <c r="BC130" s="422"/>
      <c r="BD130" s="423">
        <v>7.79</v>
      </c>
      <c r="BE130" s="424">
        <v>44.1</v>
      </c>
      <c r="BF130" s="425">
        <v>343</v>
      </c>
      <c r="BG130" s="426">
        <v>5290</v>
      </c>
      <c r="BH130" s="420">
        <f t="shared" si="162"/>
        <v>3544.3</v>
      </c>
      <c r="BI130" s="422"/>
      <c r="BJ130" s="421"/>
      <c r="BK130" s="427">
        <v>26.1</v>
      </c>
      <c r="BL130" s="427">
        <v>22.2</v>
      </c>
      <c r="BM130" s="428">
        <v>3.8</v>
      </c>
      <c r="BN130" s="422">
        <v>3</v>
      </c>
      <c r="BO130" s="425">
        <v>206</v>
      </c>
      <c r="BP130" s="425">
        <v>32</v>
      </c>
      <c r="BQ130" s="423">
        <v>6.29</v>
      </c>
      <c r="BR130" s="421">
        <f t="shared" si="73"/>
        <v>0.87361111111111112</v>
      </c>
      <c r="BS130" s="409">
        <f t="shared" si="130"/>
        <v>42451</v>
      </c>
      <c r="BT130" s="429">
        <f t="shared" si="163"/>
        <v>7.79</v>
      </c>
      <c r="BU130" s="430">
        <f t="shared" si="164"/>
        <v>44.1</v>
      </c>
      <c r="BV130" s="430">
        <f t="shared" si="165"/>
        <v>343</v>
      </c>
      <c r="BW130" s="430">
        <f t="shared" si="166"/>
        <v>5290</v>
      </c>
      <c r="BX130" s="430">
        <f t="shared" si="167"/>
        <v>3438.5</v>
      </c>
      <c r="BY130" s="430">
        <f t="shared" si="168"/>
        <v>26.1</v>
      </c>
      <c r="BZ130" s="430">
        <f t="shared" si="169"/>
        <v>22.2</v>
      </c>
      <c r="CA130" s="431">
        <f t="shared" si="170"/>
        <v>3</v>
      </c>
      <c r="CB130" s="430">
        <f t="shared" si="171"/>
        <v>206</v>
      </c>
      <c r="CC130" s="432">
        <v>21247</v>
      </c>
      <c r="CD130" s="411">
        <f t="shared" si="54"/>
        <v>21247</v>
      </c>
      <c r="CE130" s="421">
        <f t="shared" si="131"/>
        <v>0.84987999999999997</v>
      </c>
      <c r="CF130" s="433">
        <f t="shared" si="132"/>
        <v>7.5681272650256499</v>
      </c>
      <c r="CG130" s="434"/>
      <c r="CH130" s="427"/>
      <c r="CI130" s="446">
        <f t="shared" si="133"/>
        <v>10.730926719066222</v>
      </c>
      <c r="CJ130" s="436">
        <v>27</v>
      </c>
      <c r="CK130" s="436">
        <v>4.4000000000000004</v>
      </c>
      <c r="CL130" s="423"/>
      <c r="CM130" s="423"/>
      <c r="CN130" s="423"/>
      <c r="CO130" s="432"/>
      <c r="CP130" s="432"/>
      <c r="CQ130" s="437"/>
      <c r="CR130" s="437">
        <v>0.8</v>
      </c>
      <c r="CS130" s="424"/>
      <c r="CT130" s="528">
        <f t="shared" si="134"/>
        <v>3.9534993175507132</v>
      </c>
      <c r="CU130" s="434">
        <v>9.3699999999999992</v>
      </c>
      <c r="CV130" s="438"/>
      <c r="CW130" s="439"/>
      <c r="CX130" s="440"/>
      <c r="CY130" s="441"/>
      <c r="CZ130" s="442"/>
      <c r="DA130" s="442"/>
      <c r="DB130" s="442"/>
      <c r="DC130" s="442"/>
      <c r="DD130" s="443"/>
      <c r="DE130" s="440"/>
      <c r="DF130" s="444">
        <v>21204</v>
      </c>
      <c r="DG130" s="445">
        <f t="shared" si="135"/>
        <v>21204</v>
      </c>
      <c r="DH130" s="421">
        <f t="shared" si="136"/>
        <v>0.84816000000000003</v>
      </c>
      <c r="DI130" s="446">
        <f t="shared" si="137"/>
        <v>7.5834748160724388</v>
      </c>
      <c r="DJ130" s="434">
        <v>7.72</v>
      </c>
      <c r="DK130" s="427">
        <v>5.5</v>
      </c>
      <c r="DL130" s="446">
        <f t="shared" si="138"/>
        <v>10.752688172043012</v>
      </c>
      <c r="DM130" s="422">
        <v>27.2</v>
      </c>
      <c r="DN130" s="422">
        <v>5.9</v>
      </c>
      <c r="DO130" s="423">
        <v>7.61</v>
      </c>
      <c r="DP130" s="423"/>
      <c r="DQ130" s="423"/>
      <c r="DR130" s="432"/>
      <c r="DS130" s="432"/>
      <c r="DT130" s="437"/>
      <c r="DU130" s="437">
        <v>0.8</v>
      </c>
      <c r="DV130" s="424"/>
      <c r="DW130" s="446">
        <f t="shared" si="139"/>
        <v>3.9615166949632146</v>
      </c>
      <c r="DX130" s="434">
        <v>8.74</v>
      </c>
      <c r="DY130" s="438">
        <v>8.0299999999999994</v>
      </c>
      <c r="DZ130" s="439">
        <v>18</v>
      </c>
      <c r="EA130" s="440">
        <v>77</v>
      </c>
      <c r="EB130" s="441">
        <v>7080</v>
      </c>
      <c r="EC130" s="442">
        <v>13.7</v>
      </c>
      <c r="ED130" s="442">
        <v>0.33</v>
      </c>
      <c r="EE130" s="442">
        <v>12.9</v>
      </c>
      <c r="EF130" s="442">
        <v>1</v>
      </c>
      <c r="EG130" s="443">
        <v>26</v>
      </c>
      <c r="EH130" s="440"/>
      <c r="EI130" s="429">
        <f t="shared" si="206"/>
        <v>8.0299999999999994</v>
      </c>
      <c r="EJ130" s="447">
        <f t="shared" si="207"/>
        <v>18</v>
      </c>
      <c r="EK130" s="448">
        <f t="shared" si="208"/>
        <v>77</v>
      </c>
      <c r="EL130" s="417">
        <f t="shared" si="209"/>
        <v>7080</v>
      </c>
      <c r="EM130" s="431">
        <f t="shared" si="210"/>
        <v>13.7</v>
      </c>
      <c r="EN130" s="431">
        <f t="shared" si="211"/>
        <v>0.33</v>
      </c>
      <c r="EO130" s="431">
        <f t="shared" si="212"/>
        <v>12.9</v>
      </c>
      <c r="EP130" s="431">
        <f t="shared" si="213"/>
        <v>1</v>
      </c>
      <c r="EQ130" s="430">
        <f t="shared" si="214"/>
        <v>26</v>
      </c>
      <c r="ER130" s="448"/>
      <c r="ES130" s="449">
        <f t="shared" si="149"/>
        <v>24.875739087418431</v>
      </c>
      <c r="ET130" s="450">
        <f t="shared" si="150"/>
        <v>0.84902</v>
      </c>
      <c r="EU130" s="451">
        <f t="shared" si="172"/>
        <v>0.33092484090909102</v>
      </c>
      <c r="EV130" s="450">
        <f t="shared" si="173"/>
        <v>0.61282377946127964</v>
      </c>
      <c r="EW130" s="513">
        <f t="shared" si="174"/>
        <v>0.47509578544061304</v>
      </c>
      <c r="EX130" s="514">
        <f t="shared" si="175"/>
        <v>12.400000000000002</v>
      </c>
      <c r="EY130" s="513">
        <f t="shared" si="176"/>
        <v>0.59183673469387754</v>
      </c>
      <c r="EZ130" s="514">
        <f t="shared" si="177"/>
        <v>26.1</v>
      </c>
      <c r="FA130" s="450">
        <f t="shared" si="178"/>
        <v>0.77551020408163263</v>
      </c>
      <c r="FB130" s="431">
        <f t="shared" si="179"/>
        <v>266</v>
      </c>
      <c r="FC130" s="452">
        <f t="shared" si="180"/>
        <v>0.66666666666666674</v>
      </c>
      <c r="FD130" s="431">
        <f t="shared" si="181"/>
        <v>2</v>
      </c>
      <c r="FE130" s="452">
        <f t="shared" si="182"/>
        <v>0.87378640776699035</v>
      </c>
      <c r="FF130" s="430">
        <f t="shared" si="183"/>
        <v>180</v>
      </c>
      <c r="FG130" s="405">
        <v>38400</v>
      </c>
      <c r="FH130" s="443"/>
      <c r="FI130" s="453"/>
      <c r="FJ130" s="454"/>
      <c r="FK130" s="455">
        <f t="shared" si="151"/>
        <v>1.6960731195967114</v>
      </c>
      <c r="FL130" s="530">
        <v>1400</v>
      </c>
      <c r="FM130" s="455">
        <f t="shared" si="204"/>
        <v>32.979199547713833</v>
      </c>
      <c r="FN130" s="530">
        <v>4865</v>
      </c>
      <c r="FO130" s="532">
        <f t="shared" si="80"/>
        <v>0.36360239162929747</v>
      </c>
      <c r="FP130" s="449">
        <f t="shared" si="152"/>
        <v>114.60271842830558</v>
      </c>
      <c r="FQ130" s="457">
        <v>26.4</v>
      </c>
      <c r="FR130" s="458">
        <f t="shared" si="153"/>
        <v>0.62189347718546084</v>
      </c>
      <c r="FS130" s="459">
        <v>8</v>
      </c>
      <c r="FT130" s="529">
        <v>13</v>
      </c>
      <c r="FU130" s="440">
        <v>61</v>
      </c>
      <c r="FV130" s="530">
        <v>1</v>
      </c>
      <c r="FW130" s="538">
        <v>0.38</v>
      </c>
      <c r="FX130" s="530">
        <v>8</v>
      </c>
      <c r="FY130" s="452">
        <f t="shared" si="215"/>
        <v>0.96153846153846156</v>
      </c>
      <c r="FZ130" s="452">
        <f t="shared" si="216"/>
        <v>0.62</v>
      </c>
      <c r="GA130" s="429">
        <f t="shared" si="217"/>
        <v>0.62</v>
      </c>
      <c r="GB130" s="513">
        <f t="shared" si="186"/>
        <v>0.27777777777777779</v>
      </c>
      <c r="GC130" s="514">
        <f t="shared" si="218"/>
        <v>5</v>
      </c>
      <c r="GD130" s="513">
        <f t="shared" si="188"/>
        <v>0.20779220779220775</v>
      </c>
      <c r="GE130" s="527">
        <f t="shared" si="219"/>
        <v>16</v>
      </c>
      <c r="GF130" s="461">
        <f t="shared" si="205"/>
        <v>2.3179665967821723</v>
      </c>
      <c r="GG130" s="405"/>
      <c r="GH130" s="450"/>
      <c r="GI130" s="405"/>
      <c r="GJ130" s="462"/>
      <c r="GK130" s="463"/>
      <c r="GL130" s="464"/>
      <c r="GM130" s="529"/>
      <c r="GN130" s="405"/>
      <c r="GO130" s="513"/>
      <c r="GP130" s="450"/>
      <c r="GQ130" s="529"/>
      <c r="GR130" s="455">
        <f t="shared" si="157"/>
        <v>2.4310381380886197</v>
      </c>
      <c r="GS130" s="531">
        <f t="shared" si="194"/>
        <v>12.8</v>
      </c>
      <c r="GT130" s="531">
        <f t="shared" si="195"/>
        <v>63</v>
      </c>
      <c r="GU130" s="513"/>
      <c r="GV130" s="513"/>
      <c r="GW130" s="513">
        <f t="shared" si="220"/>
        <v>1.538461538461533E-2</v>
      </c>
      <c r="GX130" s="513"/>
      <c r="GY130" s="462"/>
      <c r="GZ130" s="405">
        <v>43859</v>
      </c>
      <c r="HA130" s="438">
        <v>8.2899999999999991</v>
      </c>
      <c r="HB130" s="451">
        <v>8.26</v>
      </c>
      <c r="HC130" s="439">
        <v>12.8</v>
      </c>
      <c r="HD130" s="443">
        <v>63</v>
      </c>
      <c r="HE130" s="463">
        <v>14</v>
      </c>
      <c r="HF130" s="463"/>
      <c r="HG130" s="443"/>
      <c r="HH130" s="408">
        <v>3</v>
      </c>
      <c r="HI130" s="465">
        <v>7580</v>
      </c>
      <c r="HJ130" s="406">
        <f t="shared" si="199"/>
        <v>5078.6000000000004</v>
      </c>
      <c r="HK130" s="406"/>
      <c r="HL130" s="442"/>
      <c r="HM130" s="540">
        <v>12.9</v>
      </c>
      <c r="HN130" s="461">
        <v>14.3</v>
      </c>
      <c r="HO130" s="407">
        <v>0.25</v>
      </c>
      <c r="HP130" s="548">
        <v>0.13500000000000001</v>
      </c>
      <c r="HQ130" s="518">
        <v>12.1</v>
      </c>
      <c r="HR130" s="519">
        <v>0.38</v>
      </c>
      <c r="HS130" s="520">
        <v>0.35</v>
      </c>
      <c r="HT130" s="521">
        <v>8</v>
      </c>
      <c r="HU130" s="522">
        <f t="shared" si="158"/>
        <v>40.988433723587193</v>
      </c>
      <c r="HV130" s="513">
        <f t="shared" si="200"/>
        <v>0.70975056689342408</v>
      </c>
      <c r="HW130" s="513">
        <f t="shared" si="201"/>
        <v>0.81632653061224492</v>
      </c>
      <c r="HX130" s="513">
        <f t="shared" si="202"/>
        <v>0.50574712643678166</v>
      </c>
      <c r="HY130" s="471"/>
    </row>
    <row r="131" spans="1:233" x14ac:dyDescent="0.15">
      <c r="A131" s="400">
        <v>43613</v>
      </c>
      <c r="B131" s="515">
        <v>39166</v>
      </c>
      <c r="C131" s="402">
        <f t="shared" si="127"/>
        <v>0.78332000000000002</v>
      </c>
      <c r="D131" s="403">
        <v>7.79</v>
      </c>
      <c r="E131" s="404">
        <v>42</v>
      </c>
      <c r="F131" s="405">
        <v>242</v>
      </c>
      <c r="G131" s="406">
        <f t="shared" si="159"/>
        <v>9478.1720000000005</v>
      </c>
      <c r="H131" s="402">
        <f t="shared" si="160"/>
        <v>0.37912688</v>
      </c>
      <c r="I131" s="405">
        <v>5850</v>
      </c>
      <c r="J131" s="406">
        <f t="shared" si="161"/>
        <v>3919.5000000000005</v>
      </c>
      <c r="K131" s="407">
        <v>27.9</v>
      </c>
      <c r="L131" s="407">
        <v>26</v>
      </c>
      <c r="M131" s="407">
        <v>2.5</v>
      </c>
      <c r="N131" s="408">
        <v>200</v>
      </c>
      <c r="O131" s="408">
        <v>32</v>
      </c>
      <c r="P131" s="409"/>
      <c r="Q131" s="409"/>
      <c r="R131" s="409"/>
      <c r="S131" s="409"/>
      <c r="T131" s="410"/>
      <c r="U131" s="411"/>
      <c r="V131" s="409"/>
      <c r="W131" s="409"/>
      <c r="X131" s="516"/>
      <c r="Y131" s="473"/>
      <c r="Z131" s="474"/>
      <c r="AA131" s="475"/>
      <c r="AB131" s="476"/>
      <c r="AC131" s="476"/>
      <c r="AD131" s="474">
        <v>2.88</v>
      </c>
      <c r="AE131" s="477">
        <f t="shared" si="71"/>
        <v>0.39999999999999997</v>
      </c>
      <c r="AF131" s="478"/>
      <c r="AG131" s="477"/>
      <c r="AH131" s="478"/>
      <c r="AI131" s="478"/>
      <c r="AJ131" s="473"/>
      <c r="AK131" s="477"/>
      <c r="AL131" s="447"/>
      <c r="AM131" s="479"/>
      <c r="AN131" s="473"/>
      <c r="AO131" s="473"/>
      <c r="AP131" s="479"/>
      <c r="AQ131" s="447"/>
      <c r="AR131" s="473"/>
      <c r="AS131" s="473"/>
      <c r="AT131" s="473"/>
      <c r="AU131" s="447"/>
      <c r="AV131" s="480"/>
      <c r="AW131" s="479"/>
      <c r="AX131" s="479"/>
      <c r="AY131" s="480"/>
      <c r="AZ131" s="480"/>
      <c r="BA131" s="420">
        <f t="shared" si="128"/>
        <v>37922</v>
      </c>
      <c r="BB131" s="421">
        <f t="shared" si="129"/>
        <v>0.75844</v>
      </c>
      <c r="BC131" s="422"/>
      <c r="BD131" s="423">
        <v>7.61</v>
      </c>
      <c r="BE131" s="424">
        <v>52</v>
      </c>
      <c r="BF131" s="425">
        <v>353</v>
      </c>
      <c r="BG131" s="426">
        <v>7890</v>
      </c>
      <c r="BH131" s="420">
        <f t="shared" si="162"/>
        <v>5286.3</v>
      </c>
      <c r="BI131" s="422"/>
      <c r="BJ131" s="421"/>
      <c r="BK131" s="427">
        <v>28.2</v>
      </c>
      <c r="BL131" s="427">
        <v>23.8</v>
      </c>
      <c r="BM131" s="428">
        <v>3.7</v>
      </c>
      <c r="BN131" s="422">
        <v>3.1</v>
      </c>
      <c r="BO131" s="425">
        <v>217</v>
      </c>
      <c r="BP131" s="425">
        <v>32</v>
      </c>
      <c r="BQ131" s="423">
        <v>3.85</v>
      </c>
      <c r="BR131" s="421">
        <f t="shared" si="73"/>
        <v>0.53472222222222221</v>
      </c>
      <c r="BS131" s="409">
        <f t="shared" si="130"/>
        <v>37922</v>
      </c>
      <c r="BT131" s="429">
        <f t="shared" si="163"/>
        <v>7.61</v>
      </c>
      <c r="BU131" s="430">
        <f t="shared" si="164"/>
        <v>52</v>
      </c>
      <c r="BV131" s="430">
        <f t="shared" si="165"/>
        <v>353</v>
      </c>
      <c r="BW131" s="430">
        <f t="shared" si="166"/>
        <v>7890</v>
      </c>
      <c r="BX131" s="430">
        <f t="shared" si="167"/>
        <v>5128.5</v>
      </c>
      <c r="BY131" s="430">
        <f t="shared" si="168"/>
        <v>28.2</v>
      </c>
      <c r="BZ131" s="430">
        <f t="shared" si="169"/>
        <v>23.8</v>
      </c>
      <c r="CA131" s="431">
        <f t="shared" si="170"/>
        <v>3.1</v>
      </c>
      <c r="CB131" s="430">
        <f t="shared" si="171"/>
        <v>217</v>
      </c>
      <c r="CC131" s="432">
        <v>18914</v>
      </c>
      <c r="CD131" s="411">
        <f t="shared" si="54"/>
        <v>18914</v>
      </c>
      <c r="CE131" s="421">
        <f t="shared" si="131"/>
        <v>0.75656000000000001</v>
      </c>
      <c r="CF131" s="433">
        <f t="shared" si="132"/>
        <v>8.5016389975679392</v>
      </c>
      <c r="CG131" s="434"/>
      <c r="CH131" s="427"/>
      <c r="CI131" s="446">
        <f t="shared" si="133"/>
        <v>12.054562757745584</v>
      </c>
      <c r="CJ131" s="436">
        <v>27.5</v>
      </c>
      <c r="CK131" s="436">
        <v>4.2</v>
      </c>
      <c r="CL131" s="423"/>
      <c r="CM131" s="423"/>
      <c r="CN131" s="423"/>
      <c r="CO131" s="432"/>
      <c r="CP131" s="432"/>
      <c r="CQ131" s="437"/>
      <c r="CR131" s="437">
        <v>0.79</v>
      </c>
      <c r="CS131" s="424"/>
      <c r="CT131" s="528">
        <f t="shared" si="134"/>
        <v>4.4411547002220573</v>
      </c>
      <c r="CU131" s="434">
        <v>9.52</v>
      </c>
      <c r="CV131" s="438"/>
      <c r="CW131" s="439"/>
      <c r="CX131" s="440"/>
      <c r="CY131" s="441"/>
      <c r="CZ131" s="442"/>
      <c r="DA131" s="442"/>
      <c r="DB131" s="442"/>
      <c r="DC131" s="442"/>
      <c r="DD131" s="443"/>
      <c r="DE131" s="440"/>
      <c r="DF131" s="444">
        <v>19008</v>
      </c>
      <c r="DG131" s="445">
        <f t="shared" si="135"/>
        <v>19008</v>
      </c>
      <c r="DH131" s="421">
        <f t="shared" si="136"/>
        <v>0.76032</v>
      </c>
      <c r="DI131" s="446">
        <f t="shared" si="137"/>
        <v>8.4595959595959602</v>
      </c>
      <c r="DJ131" s="434">
        <v>7.67</v>
      </c>
      <c r="DK131" s="427">
        <v>5.0999999999999996</v>
      </c>
      <c r="DL131" s="446">
        <f t="shared" si="138"/>
        <v>11.994949494949495</v>
      </c>
      <c r="DM131" s="422">
        <v>27.5</v>
      </c>
      <c r="DN131" s="422">
        <v>5.3</v>
      </c>
      <c r="DO131" s="423">
        <v>7.68</v>
      </c>
      <c r="DP131" s="423"/>
      <c r="DQ131" s="423"/>
      <c r="DR131" s="432">
        <v>5498</v>
      </c>
      <c r="DS131" s="432">
        <v>2912</v>
      </c>
      <c r="DT131" s="437">
        <f>DS131/DR131</f>
        <v>0.52964714441615135</v>
      </c>
      <c r="DU131" s="437">
        <v>0.79</v>
      </c>
      <c r="DV131" s="424">
        <f>DU131/DR131*1000*1000</f>
        <v>143.68861404146963</v>
      </c>
      <c r="DW131" s="446">
        <f t="shared" si="139"/>
        <v>4.4191919191919187</v>
      </c>
      <c r="DX131" s="434">
        <v>9.0299999999999994</v>
      </c>
      <c r="DY131" s="438">
        <v>8.01</v>
      </c>
      <c r="DZ131" s="439">
        <v>17.7</v>
      </c>
      <c r="EA131" s="440">
        <v>73</v>
      </c>
      <c r="EB131" s="441">
        <v>6390</v>
      </c>
      <c r="EC131" s="442">
        <v>12.2</v>
      </c>
      <c r="ED131" s="442">
        <v>0.28000000000000003</v>
      </c>
      <c r="EE131" s="442">
        <v>12.5</v>
      </c>
      <c r="EF131" s="442">
        <v>0.9</v>
      </c>
      <c r="EG131" s="443">
        <v>23</v>
      </c>
      <c r="EH131" s="440"/>
      <c r="EI131" s="429">
        <f t="shared" si="206"/>
        <v>8.01</v>
      </c>
      <c r="EJ131" s="447">
        <f t="shared" si="207"/>
        <v>17.7</v>
      </c>
      <c r="EK131" s="448">
        <f t="shared" si="208"/>
        <v>73</v>
      </c>
      <c r="EL131" s="417">
        <f t="shared" si="209"/>
        <v>6390</v>
      </c>
      <c r="EM131" s="431">
        <f t="shared" si="210"/>
        <v>12.2</v>
      </c>
      <c r="EN131" s="431">
        <f t="shared" si="211"/>
        <v>0.28000000000000003</v>
      </c>
      <c r="EO131" s="431">
        <f t="shared" si="212"/>
        <v>12.5</v>
      </c>
      <c r="EP131" s="431">
        <f t="shared" si="213"/>
        <v>0.9</v>
      </c>
      <c r="EQ131" s="430">
        <f t="shared" si="214"/>
        <v>23</v>
      </c>
      <c r="ER131" s="448"/>
      <c r="ES131" s="449">
        <f t="shared" si="149"/>
        <v>27.846632561573756</v>
      </c>
      <c r="ET131" s="450">
        <f t="shared" si="150"/>
        <v>0.75844</v>
      </c>
      <c r="EU131" s="451">
        <f t="shared" si="172"/>
        <v>0.30423786363636363</v>
      </c>
      <c r="EV131" s="450">
        <f t="shared" si="173"/>
        <v>0.56340345117845114</v>
      </c>
      <c r="EW131" s="513">
        <f t="shared" si="174"/>
        <v>0.56737588652482274</v>
      </c>
      <c r="EX131" s="514">
        <f t="shared" si="175"/>
        <v>16</v>
      </c>
      <c r="EY131" s="513">
        <f t="shared" si="176"/>
        <v>0.6596153846153846</v>
      </c>
      <c r="EZ131" s="514">
        <f t="shared" si="177"/>
        <v>34.299999999999997</v>
      </c>
      <c r="FA131" s="450">
        <f t="shared" si="178"/>
        <v>0.79320113314447593</v>
      </c>
      <c r="FB131" s="431">
        <f t="shared" si="179"/>
        <v>280</v>
      </c>
      <c r="FC131" s="452">
        <f t="shared" si="180"/>
        <v>0.70967741935483875</v>
      </c>
      <c r="FD131" s="431">
        <f t="shared" si="181"/>
        <v>2.2000000000000002</v>
      </c>
      <c r="FE131" s="452">
        <f t="shared" si="182"/>
        <v>0.89400921658986177</v>
      </c>
      <c r="FF131" s="430">
        <f t="shared" si="183"/>
        <v>194</v>
      </c>
      <c r="FG131" s="405">
        <v>38400</v>
      </c>
      <c r="FH131" s="443"/>
      <c r="FI131" s="453"/>
      <c r="FJ131" s="454"/>
      <c r="FK131" s="455">
        <f t="shared" si="151"/>
        <v>1.8986340382891198</v>
      </c>
      <c r="FL131" s="530">
        <v>1900</v>
      </c>
      <c r="FM131" s="455">
        <f t="shared" si="204"/>
        <v>50.102842677073994</v>
      </c>
      <c r="FN131" s="530">
        <v>4309</v>
      </c>
      <c r="FO131" s="532">
        <f t="shared" si="80"/>
        <v>0.32204783258594916</v>
      </c>
      <c r="FP131" s="449">
        <f t="shared" si="152"/>
        <v>113.62797320816414</v>
      </c>
      <c r="FQ131" s="457">
        <v>27.1</v>
      </c>
      <c r="FR131" s="458">
        <f t="shared" si="153"/>
        <v>0.71462475607826592</v>
      </c>
      <c r="FS131" s="459">
        <v>8.14</v>
      </c>
      <c r="FT131" s="529">
        <v>12.4</v>
      </c>
      <c r="FU131" s="440">
        <v>58</v>
      </c>
      <c r="FV131" s="530">
        <v>1</v>
      </c>
      <c r="FW131" s="538">
        <v>0.2</v>
      </c>
      <c r="FX131" s="530">
        <v>8</v>
      </c>
      <c r="FY131" s="452">
        <f t="shared" si="215"/>
        <v>0.95652173913043481</v>
      </c>
      <c r="FZ131" s="452">
        <f t="shared" si="216"/>
        <v>0.77777777777777779</v>
      </c>
      <c r="GA131" s="429">
        <f t="shared" si="217"/>
        <v>0.7</v>
      </c>
      <c r="GB131" s="513">
        <f t="shared" si="186"/>
        <v>0.29943502824858748</v>
      </c>
      <c r="GC131" s="514">
        <f t="shared" si="218"/>
        <v>5.2999999999999989</v>
      </c>
      <c r="GD131" s="513">
        <f t="shared" si="188"/>
        <v>0.20547945205479456</v>
      </c>
      <c r="GE131" s="527">
        <f t="shared" si="219"/>
        <v>15</v>
      </c>
      <c r="GF131" s="461">
        <f t="shared" si="205"/>
        <v>2.5947998523284639</v>
      </c>
      <c r="GG131" s="405"/>
      <c r="GH131" s="450"/>
      <c r="GI131" s="405"/>
      <c r="GJ131" s="462"/>
      <c r="GK131" s="463"/>
      <c r="GL131" s="464"/>
      <c r="GM131" s="529"/>
      <c r="GN131" s="405"/>
      <c r="GO131" s="513"/>
      <c r="GP131" s="450"/>
      <c r="GQ131" s="529"/>
      <c r="GR131" s="455">
        <f t="shared" si="157"/>
        <v>2.7213754548810716</v>
      </c>
      <c r="GS131" s="531">
        <f t="shared" si="194"/>
        <v>9.6999999999999993</v>
      </c>
      <c r="GT131" s="531">
        <f t="shared" si="195"/>
        <v>50</v>
      </c>
      <c r="GU131" s="513"/>
      <c r="GV131" s="513"/>
      <c r="GW131" s="513">
        <f t="shared" si="220"/>
        <v>0.217741935483871</v>
      </c>
      <c r="GX131" s="513">
        <f t="shared" ref="GX131:GX140" si="221">1-HD131/FU131</f>
        <v>0.13793103448275867</v>
      </c>
      <c r="GY131" s="462"/>
      <c r="GZ131" s="405">
        <v>37542</v>
      </c>
      <c r="HA131" s="438">
        <v>8.2799999999999994</v>
      </c>
      <c r="HB131" s="451">
        <v>8.25</v>
      </c>
      <c r="HC131" s="439">
        <v>9.6999999999999993</v>
      </c>
      <c r="HD131" s="443">
        <v>50</v>
      </c>
      <c r="HE131" s="463">
        <v>9.6999999999999993</v>
      </c>
      <c r="HF131" s="463"/>
      <c r="HG131" s="443"/>
      <c r="HH131" s="408">
        <v>1</v>
      </c>
      <c r="HI131" s="465">
        <v>6730</v>
      </c>
      <c r="HJ131" s="406">
        <f t="shared" si="199"/>
        <v>4509.1000000000004</v>
      </c>
      <c r="HK131" s="406"/>
      <c r="HL131" s="442"/>
      <c r="HM131" s="540">
        <v>11.9</v>
      </c>
      <c r="HN131" s="461">
        <v>12.8</v>
      </c>
      <c r="HO131" s="407">
        <v>0.19</v>
      </c>
      <c r="HP131" s="548">
        <v>0.13500000000000001</v>
      </c>
      <c r="HQ131" s="518">
        <v>11.9</v>
      </c>
      <c r="HR131" s="519">
        <v>0.22</v>
      </c>
      <c r="HS131" s="520">
        <v>0.15</v>
      </c>
      <c r="HT131" s="521">
        <v>8</v>
      </c>
      <c r="HU131" s="522">
        <f t="shared" si="158"/>
        <v>45.88365592532039</v>
      </c>
      <c r="HV131" s="513">
        <f t="shared" si="200"/>
        <v>0.81346153846153846</v>
      </c>
      <c r="HW131" s="513">
        <f t="shared" si="201"/>
        <v>0.85835694050991496</v>
      </c>
      <c r="HX131" s="513">
        <f t="shared" si="202"/>
        <v>0.57801418439716312</v>
      </c>
      <c r="HY131" s="471"/>
    </row>
    <row r="132" spans="1:233" x14ac:dyDescent="0.15">
      <c r="A132" s="400">
        <v>43614</v>
      </c>
      <c r="B132" s="515">
        <v>38811</v>
      </c>
      <c r="C132" s="402">
        <f t="shared" si="127"/>
        <v>0.77622000000000002</v>
      </c>
      <c r="D132" s="403">
        <v>7.84</v>
      </c>
      <c r="E132" s="404">
        <v>40.4</v>
      </c>
      <c r="F132" s="405">
        <v>271</v>
      </c>
      <c r="G132" s="406">
        <f t="shared" si="159"/>
        <v>10517.781000000001</v>
      </c>
      <c r="H132" s="402">
        <f t="shared" si="160"/>
        <v>0.42071124000000004</v>
      </c>
      <c r="I132" s="405">
        <v>6360</v>
      </c>
      <c r="J132" s="406">
        <f t="shared" si="161"/>
        <v>4261.2</v>
      </c>
      <c r="K132" s="407">
        <v>28.8</v>
      </c>
      <c r="L132" s="407">
        <v>24.6</v>
      </c>
      <c r="M132" s="407">
        <v>4.5</v>
      </c>
      <c r="N132" s="408">
        <v>188</v>
      </c>
      <c r="O132" s="408">
        <v>32</v>
      </c>
      <c r="P132" s="409"/>
      <c r="Q132" s="409"/>
      <c r="R132" s="409"/>
      <c r="S132" s="409"/>
      <c r="T132" s="410"/>
      <c r="U132" s="411"/>
      <c r="V132" s="409"/>
      <c r="W132" s="409"/>
      <c r="X132" s="516"/>
      <c r="Y132" s="473"/>
      <c r="Z132" s="474"/>
      <c r="AA132" s="475"/>
      <c r="AB132" s="476"/>
      <c r="AC132" s="476"/>
      <c r="AD132" s="474">
        <v>3.27</v>
      </c>
      <c r="AE132" s="477">
        <f t="shared" si="71"/>
        <v>0.45416666666666666</v>
      </c>
      <c r="AF132" s="478"/>
      <c r="AG132" s="477"/>
      <c r="AH132" s="478"/>
      <c r="AI132" s="478"/>
      <c r="AJ132" s="473"/>
      <c r="AK132" s="477"/>
      <c r="AL132" s="447"/>
      <c r="AM132" s="479"/>
      <c r="AN132" s="473"/>
      <c r="AO132" s="473"/>
      <c r="AP132" s="479"/>
      <c r="AQ132" s="447"/>
      <c r="AR132" s="473"/>
      <c r="AS132" s="473"/>
      <c r="AT132" s="473"/>
      <c r="AU132" s="447"/>
      <c r="AV132" s="480"/>
      <c r="AW132" s="479"/>
      <c r="AX132" s="479"/>
      <c r="AY132" s="480"/>
      <c r="AZ132" s="480"/>
      <c r="BA132" s="420">
        <f t="shared" si="128"/>
        <v>37860</v>
      </c>
      <c r="BB132" s="421">
        <f t="shared" si="129"/>
        <v>0.75719999999999998</v>
      </c>
      <c r="BC132" s="422"/>
      <c r="BD132" s="423">
        <v>7.94</v>
      </c>
      <c r="BE132" s="424">
        <v>41.8</v>
      </c>
      <c r="BF132" s="425">
        <v>319</v>
      </c>
      <c r="BG132" s="426">
        <v>7030</v>
      </c>
      <c r="BH132" s="420">
        <f t="shared" si="162"/>
        <v>4710.1000000000004</v>
      </c>
      <c r="BI132" s="422"/>
      <c r="BJ132" s="421"/>
      <c r="BK132" s="427">
        <v>26.1</v>
      </c>
      <c r="BL132" s="427">
        <v>21.6</v>
      </c>
      <c r="BM132" s="428">
        <v>3</v>
      </c>
      <c r="BN132" s="422">
        <v>3.3</v>
      </c>
      <c r="BO132" s="425">
        <v>223</v>
      </c>
      <c r="BP132" s="425">
        <v>32</v>
      </c>
      <c r="BQ132" s="423">
        <v>3.83</v>
      </c>
      <c r="BR132" s="421">
        <f t="shared" si="73"/>
        <v>0.53194444444444444</v>
      </c>
      <c r="BS132" s="409">
        <f t="shared" si="130"/>
        <v>37860</v>
      </c>
      <c r="BT132" s="429">
        <f t="shared" si="163"/>
        <v>7.94</v>
      </c>
      <c r="BU132" s="430">
        <f t="shared" si="164"/>
        <v>41.8</v>
      </c>
      <c r="BV132" s="430">
        <f t="shared" si="165"/>
        <v>319</v>
      </c>
      <c r="BW132" s="430">
        <f t="shared" si="166"/>
        <v>7030</v>
      </c>
      <c r="BX132" s="430">
        <f t="shared" si="167"/>
        <v>4569.5</v>
      </c>
      <c r="BY132" s="430">
        <f t="shared" si="168"/>
        <v>26.1</v>
      </c>
      <c r="BZ132" s="430">
        <f t="shared" si="169"/>
        <v>21.6</v>
      </c>
      <c r="CA132" s="431">
        <f t="shared" si="170"/>
        <v>3.3</v>
      </c>
      <c r="CB132" s="430">
        <f t="shared" si="171"/>
        <v>223</v>
      </c>
      <c r="CC132" s="432">
        <v>18934</v>
      </c>
      <c r="CD132" s="411">
        <f t="shared" ref="CD132:CD195" si="222">CC132</f>
        <v>18934</v>
      </c>
      <c r="CE132" s="421">
        <f t="shared" si="131"/>
        <v>0.75736000000000003</v>
      </c>
      <c r="CF132" s="433">
        <f t="shared" si="132"/>
        <v>8.4926587092003807</v>
      </c>
      <c r="CG132" s="434"/>
      <c r="CH132" s="427"/>
      <c r="CI132" s="446">
        <f t="shared" si="133"/>
        <v>12.041829513045316</v>
      </c>
      <c r="CJ132" s="436">
        <v>26.9</v>
      </c>
      <c r="CK132" s="436">
        <v>3.7</v>
      </c>
      <c r="CL132" s="423"/>
      <c r="CM132" s="423"/>
      <c r="CN132" s="423"/>
      <c r="CO132" s="432"/>
      <c r="CP132" s="432"/>
      <c r="CQ132" s="437"/>
      <c r="CR132" s="437">
        <v>0.81</v>
      </c>
      <c r="CS132" s="424"/>
      <c r="CT132" s="528">
        <f t="shared" si="134"/>
        <v>4.4364635048061682</v>
      </c>
      <c r="CU132" s="434">
        <v>9.16</v>
      </c>
      <c r="CV132" s="438"/>
      <c r="CW132" s="439"/>
      <c r="CX132" s="440"/>
      <c r="CY132" s="441"/>
      <c r="CZ132" s="442"/>
      <c r="DA132" s="442"/>
      <c r="DB132" s="442"/>
      <c r="DC132" s="442"/>
      <c r="DD132" s="443"/>
      <c r="DE132" s="440"/>
      <c r="DF132" s="444">
        <v>18926</v>
      </c>
      <c r="DG132" s="445">
        <f t="shared" si="135"/>
        <v>18926</v>
      </c>
      <c r="DH132" s="421">
        <f t="shared" si="136"/>
        <v>0.75704000000000005</v>
      </c>
      <c r="DI132" s="446">
        <f t="shared" si="137"/>
        <v>8.4962485469724189</v>
      </c>
      <c r="DJ132" s="434">
        <v>7.22</v>
      </c>
      <c r="DK132" s="427">
        <v>5.9</v>
      </c>
      <c r="DL132" s="446">
        <f t="shared" si="138"/>
        <v>12.046919581528055</v>
      </c>
      <c r="DM132" s="422">
        <v>27</v>
      </c>
      <c r="DN132" s="422">
        <v>4.79</v>
      </c>
      <c r="DO132" s="423">
        <v>7.66</v>
      </c>
      <c r="DP132" s="423"/>
      <c r="DQ132" s="423"/>
      <c r="DR132" s="432"/>
      <c r="DS132" s="432"/>
      <c r="DT132" s="437"/>
      <c r="DU132" s="437">
        <v>0.8</v>
      </c>
      <c r="DV132" s="424"/>
      <c r="DW132" s="446">
        <f t="shared" si="139"/>
        <v>4.4383387931945473</v>
      </c>
      <c r="DX132" s="434">
        <v>8.5299999999999994</v>
      </c>
      <c r="DY132" s="438">
        <v>7.93</v>
      </c>
      <c r="DZ132" s="439">
        <v>16.899999999999999</v>
      </c>
      <c r="EA132" s="440">
        <v>70</v>
      </c>
      <c r="EB132" s="441">
        <v>6170</v>
      </c>
      <c r="EC132" s="442">
        <v>12.2</v>
      </c>
      <c r="ED132" s="442">
        <v>0.3</v>
      </c>
      <c r="EE132" s="442">
        <v>12.1</v>
      </c>
      <c r="EF132" s="442">
        <v>0.94</v>
      </c>
      <c r="EG132" s="443">
        <v>24</v>
      </c>
      <c r="EH132" s="440"/>
      <c r="EI132" s="429">
        <f t="shared" si="206"/>
        <v>7.93</v>
      </c>
      <c r="EJ132" s="447">
        <f t="shared" si="207"/>
        <v>16.899999999999999</v>
      </c>
      <c r="EK132" s="448">
        <f t="shared" si="208"/>
        <v>70</v>
      </c>
      <c r="EL132" s="417">
        <f t="shared" si="209"/>
        <v>6170</v>
      </c>
      <c r="EM132" s="431">
        <f t="shared" si="210"/>
        <v>12.2</v>
      </c>
      <c r="EN132" s="431">
        <f t="shared" si="211"/>
        <v>0.3</v>
      </c>
      <c r="EO132" s="431">
        <f t="shared" si="212"/>
        <v>12.1</v>
      </c>
      <c r="EP132" s="431">
        <f t="shared" si="213"/>
        <v>0.94</v>
      </c>
      <c r="EQ132" s="430">
        <f t="shared" si="214"/>
        <v>24</v>
      </c>
      <c r="ER132" s="448"/>
      <c r="ES132" s="449">
        <f t="shared" si="149"/>
        <v>27.892234548335971</v>
      </c>
      <c r="ET132" s="450">
        <f t="shared" si="150"/>
        <v>0.75719999999999998</v>
      </c>
      <c r="EU132" s="451">
        <f t="shared" si="172"/>
        <v>0.27448500000000009</v>
      </c>
      <c r="EV132" s="450">
        <f t="shared" si="173"/>
        <v>0.50830555555555568</v>
      </c>
      <c r="EW132" s="513">
        <f t="shared" si="174"/>
        <v>0.53256704980842917</v>
      </c>
      <c r="EX132" s="514">
        <f t="shared" si="175"/>
        <v>13.900000000000002</v>
      </c>
      <c r="EY132" s="513">
        <f t="shared" si="176"/>
        <v>0.59569377990430628</v>
      </c>
      <c r="EZ132" s="514">
        <f t="shared" si="177"/>
        <v>24.9</v>
      </c>
      <c r="FA132" s="450">
        <f t="shared" si="178"/>
        <v>0.78056426332288398</v>
      </c>
      <c r="FB132" s="431">
        <f t="shared" si="179"/>
        <v>249</v>
      </c>
      <c r="FC132" s="452">
        <f t="shared" si="180"/>
        <v>0.71515151515151509</v>
      </c>
      <c r="FD132" s="431">
        <f t="shared" si="181"/>
        <v>2.36</v>
      </c>
      <c r="FE132" s="452">
        <f t="shared" si="182"/>
        <v>0.8923766816143498</v>
      </c>
      <c r="FF132" s="430">
        <f t="shared" si="183"/>
        <v>199</v>
      </c>
      <c r="FG132" s="405">
        <v>38400</v>
      </c>
      <c r="FH132" s="443"/>
      <c r="FI132" s="453"/>
      <c r="FJ132" s="454"/>
      <c r="FK132" s="455">
        <f t="shared" si="151"/>
        <v>1.9017432646592709</v>
      </c>
      <c r="FL132" s="530">
        <v>1900</v>
      </c>
      <c r="FM132" s="455">
        <f t="shared" si="204"/>
        <v>50.184891706286315</v>
      </c>
      <c r="FN132" s="530">
        <v>4544</v>
      </c>
      <c r="FO132" s="532">
        <f t="shared" si="80"/>
        <v>0.33961136023916294</v>
      </c>
      <c r="FP132" s="449">
        <f t="shared" si="152"/>
        <v>120.02113048071844</v>
      </c>
      <c r="FQ132" s="457">
        <v>25.2</v>
      </c>
      <c r="FR132" s="458">
        <f t="shared" si="153"/>
        <v>0.66561014263074481</v>
      </c>
      <c r="FS132" s="459">
        <v>8.06</v>
      </c>
      <c r="FT132" s="529">
        <v>10.4</v>
      </c>
      <c r="FU132" s="440">
        <v>52</v>
      </c>
      <c r="FV132" s="530">
        <v>2</v>
      </c>
      <c r="FW132" s="538">
        <v>0.2</v>
      </c>
      <c r="FX132" s="530">
        <v>8</v>
      </c>
      <c r="FY132" s="452">
        <f t="shared" si="215"/>
        <v>0.91666666666666663</v>
      </c>
      <c r="FZ132" s="452">
        <f t="shared" si="216"/>
        <v>0.7872340425531914</v>
      </c>
      <c r="GA132" s="429">
        <f t="shared" si="217"/>
        <v>0.74</v>
      </c>
      <c r="GB132" s="513">
        <f t="shared" si="186"/>
        <v>0.38461538461538458</v>
      </c>
      <c r="GC132" s="514">
        <f t="shared" si="218"/>
        <v>6.4999999999999982</v>
      </c>
      <c r="GD132" s="513">
        <f t="shared" si="188"/>
        <v>0.25714285714285712</v>
      </c>
      <c r="GE132" s="527">
        <f t="shared" si="219"/>
        <v>18</v>
      </c>
      <c r="GF132" s="461">
        <f t="shared" si="205"/>
        <v>2.5990491283676702</v>
      </c>
      <c r="GG132" s="405"/>
      <c r="GH132" s="450"/>
      <c r="GI132" s="405"/>
      <c r="GJ132" s="462"/>
      <c r="GK132" s="463"/>
      <c r="GL132" s="464"/>
      <c r="GM132" s="529"/>
      <c r="GN132" s="405"/>
      <c r="GO132" s="513"/>
      <c r="GP132" s="450"/>
      <c r="GQ132" s="529"/>
      <c r="GR132" s="455">
        <f t="shared" si="157"/>
        <v>2.7258320126782882</v>
      </c>
      <c r="GS132" s="531">
        <f t="shared" si="194"/>
        <v>9.1999999999999993</v>
      </c>
      <c r="GT132" s="531">
        <f t="shared" si="195"/>
        <v>44</v>
      </c>
      <c r="GU132" s="513"/>
      <c r="GV132" s="513"/>
      <c r="GW132" s="513">
        <f t="shared" si="220"/>
        <v>0.11538461538461553</v>
      </c>
      <c r="GX132" s="513">
        <f t="shared" si="221"/>
        <v>0.15384615384615385</v>
      </c>
      <c r="GY132" s="462"/>
      <c r="GZ132" s="405">
        <v>39185</v>
      </c>
      <c r="HA132" s="438">
        <v>8.34</v>
      </c>
      <c r="HB132" s="451">
        <v>9.25</v>
      </c>
      <c r="HC132" s="439">
        <v>9.1999999999999993</v>
      </c>
      <c r="HD132" s="443">
        <v>44</v>
      </c>
      <c r="HE132" s="463">
        <v>10</v>
      </c>
      <c r="HF132" s="463"/>
      <c r="HG132" s="443"/>
      <c r="HH132" s="408">
        <v>1</v>
      </c>
      <c r="HI132" s="465">
        <v>6360</v>
      </c>
      <c r="HJ132" s="406">
        <f t="shared" si="199"/>
        <v>4261.2</v>
      </c>
      <c r="HK132" s="406"/>
      <c r="HL132" s="442"/>
      <c r="HM132" s="540">
        <v>11.9</v>
      </c>
      <c r="HN132" s="461">
        <v>13.2</v>
      </c>
      <c r="HO132" s="407">
        <v>0.18</v>
      </c>
      <c r="HP132" s="548">
        <v>0.13300000000000001</v>
      </c>
      <c r="HQ132" s="518">
        <v>12.1</v>
      </c>
      <c r="HR132" s="519">
        <v>0.18</v>
      </c>
      <c r="HS132" s="520">
        <v>0.15</v>
      </c>
      <c r="HT132" s="521">
        <v>4</v>
      </c>
      <c r="HU132" s="522">
        <f t="shared" si="158"/>
        <v>45.95879556259905</v>
      </c>
      <c r="HV132" s="513">
        <f t="shared" si="200"/>
        <v>0.77990430622009566</v>
      </c>
      <c r="HW132" s="513">
        <f t="shared" si="201"/>
        <v>0.86206896551724133</v>
      </c>
      <c r="HX132" s="513">
        <f t="shared" si="202"/>
        <v>0.54406130268199238</v>
      </c>
      <c r="HY132" s="471"/>
    </row>
    <row r="133" spans="1:233" x14ac:dyDescent="0.15">
      <c r="A133" s="400">
        <v>43615</v>
      </c>
      <c r="B133" s="515">
        <v>40199</v>
      </c>
      <c r="C133" s="402">
        <f t="shared" si="127"/>
        <v>0.80398000000000003</v>
      </c>
      <c r="D133" s="403">
        <v>7.84</v>
      </c>
      <c r="E133" s="404">
        <v>38.299999999999997</v>
      </c>
      <c r="F133" s="405">
        <v>217</v>
      </c>
      <c r="G133" s="406">
        <f t="shared" si="159"/>
        <v>8723.1830000000009</v>
      </c>
      <c r="H133" s="402">
        <f t="shared" si="160"/>
        <v>0.34892732000000004</v>
      </c>
      <c r="I133" s="405">
        <v>7640</v>
      </c>
      <c r="J133" s="406">
        <f t="shared" si="161"/>
        <v>5118.8</v>
      </c>
      <c r="K133" s="407">
        <v>27.4</v>
      </c>
      <c r="L133" s="407">
        <v>23.8</v>
      </c>
      <c r="M133" s="407">
        <v>2.5</v>
      </c>
      <c r="N133" s="408">
        <v>130</v>
      </c>
      <c r="O133" s="408">
        <v>32</v>
      </c>
      <c r="P133" s="409"/>
      <c r="Q133" s="409"/>
      <c r="R133" s="409"/>
      <c r="S133" s="409"/>
      <c r="T133" s="410"/>
      <c r="U133" s="411"/>
      <c r="V133" s="409"/>
      <c r="W133" s="409"/>
      <c r="X133" s="516"/>
      <c r="Y133" s="473"/>
      <c r="Z133" s="474"/>
      <c r="AA133" s="475"/>
      <c r="AB133" s="476"/>
      <c r="AC133" s="476"/>
      <c r="AD133" s="474">
        <v>3.67</v>
      </c>
      <c r="AE133" s="477">
        <f t="shared" si="71"/>
        <v>0.50972222222222219</v>
      </c>
      <c r="AF133" s="478"/>
      <c r="AG133" s="477"/>
      <c r="AH133" s="478"/>
      <c r="AI133" s="478"/>
      <c r="AJ133" s="473"/>
      <c r="AK133" s="477"/>
      <c r="AL133" s="447"/>
      <c r="AM133" s="479"/>
      <c r="AN133" s="473"/>
      <c r="AO133" s="473"/>
      <c r="AP133" s="479"/>
      <c r="AQ133" s="447"/>
      <c r="AR133" s="473"/>
      <c r="AS133" s="473"/>
      <c r="AT133" s="473"/>
      <c r="AU133" s="447"/>
      <c r="AV133" s="480"/>
      <c r="AW133" s="479"/>
      <c r="AX133" s="479"/>
      <c r="AY133" s="480"/>
      <c r="AZ133" s="480"/>
      <c r="BA133" s="420">
        <f t="shared" si="128"/>
        <v>38636</v>
      </c>
      <c r="BB133" s="421">
        <f t="shared" si="129"/>
        <v>0.77271999999999996</v>
      </c>
      <c r="BC133" s="422"/>
      <c r="BD133" s="423">
        <v>7.7</v>
      </c>
      <c r="BE133" s="424">
        <v>39</v>
      </c>
      <c r="BF133" s="425">
        <v>312</v>
      </c>
      <c r="BG133" s="426">
        <v>7610</v>
      </c>
      <c r="BH133" s="420">
        <f t="shared" si="162"/>
        <v>5098.7000000000007</v>
      </c>
      <c r="BI133" s="422"/>
      <c r="BJ133" s="421"/>
      <c r="BK133" s="427">
        <v>26.4</v>
      </c>
      <c r="BL133" s="427">
        <v>22.4</v>
      </c>
      <c r="BM133" s="428">
        <v>3.6</v>
      </c>
      <c r="BN133" s="422">
        <v>2.8</v>
      </c>
      <c r="BO133" s="425">
        <v>194</v>
      </c>
      <c r="BP133" s="425">
        <v>32</v>
      </c>
      <c r="BQ133" s="423">
        <v>5.16</v>
      </c>
      <c r="BR133" s="421">
        <f t="shared" si="73"/>
        <v>0.71666666666666667</v>
      </c>
      <c r="BS133" s="409">
        <f t="shared" si="130"/>
        <v>38636</v>
      </c>
      <c r="BT133" s="429">
        <f t="shared" si="163"/>
        <v>7.7</v>
      </c>
      <c r="BU133" s="430">
        <f t="shared" si="164"/>
        <v>39</v>
      </c>
      <c r="BV133" s="430">
        <f t="shared" si="165"/>
        <v>312</v>
      </c>
      <c r="BW133" s="430">
        <f t="shared" si="166"/>
        <v>7610</v>
      </c>
      <c r="BX133" s="430">
        <f t="shared" si="167"/>
        <v>4946.5</v>
      </c>
      <c r="BY133" s="430">
        <f t="shared" si="168"/>
        <v>26.4</v>
      </c>
      <c r="BZ133" s="430">
        <f t="shared" si="169"/>
        <v>22.4</v>
      </c>
      <c r="CA133" s="431">
        <f t="shared" si="170"/>
        <v>2.8</v>
      </c>
      <c r="CB133" s="430">
        <f t="shared" si="171"/>
        <v>194</v>
      </c>
      <c r="CC133" s="432">
        <v>19434</v>
      </c>
      <c r="CD133" s="411">
        <f t="shared" si="222"/>
        <v>19434</v>
      </c>
      <c r="CE133" s="421">
        <f t="shared" si="131"/>
        <v>0.77736000000000005</v>
      </c>
      <c r="CF133" s="433">
        <f t="shared" si="132"/>
        <v>8.2741586909539997</v>
      </c>
      <c r="CG133" s="434"/>
      <c r="CH133" s="427"/>
      <c r="CI133" s="446">
        <f t="shared" si="133"/>
        <v>11.732016054337759</v>
      </c>
      <c r="CJ133" s="436">
        <v>26.1</v>
      </c>
      <c r="CK133" s="436">
        <v>2.7</v>
      </c>
      <c r="CL133" s="423"/>
      <c r="CM133" s="423"/>
      <c r="CN133" s="423"/>
      <c r="CO133" s="432"/>
      <c r="CP133" s="432"/>
      <c r="CQ133" s="437"/>
      <c r="CR133" s="437">
        <v>0.84</v>
      </c>
      <c r="CS133" s="424"/>
      <c r="CT133" s="528">
        <f t="shared" si="134"/>
        <v>4.3223217042297009</v>
      </c>
      <c r="CU133" s="434">
        <v>6.8</v>
      </c>
      <c r="CV133" s="438"/>
      <c r="CW133" s="439"/>
      <c r="CX133" s="440"/>
      <c r="CY133" s="441"/>
      <c r="CZ133" s="442"/>
      <c r="DA133" s="442"/>
      <c r="DB133" s="442"/>
      <c r="DC133" s="442"/>
      <c r="DD133" s="443"/>
      <c r="DE133" s="440"/>
      <c r="DF133" s="444">
        <v>19202</v>
      </c>
      <c r="DG133" s="445">
        <f t="shared" si="135"/>
        <v>19202</v>
      </c>
      <c r="DH133" s="421">
        <f t="shared" si="136"/>
        <v>0.76807999999999998</v>
      </c>
      <c r="DI133" s="446">
        <f t="shared" si="137"/>
        <v>8.3741276950317669</v>
      </c>
      <c r="DJ133" s="434">
        <v>7.7</v>
      </c>
      <c r="DK133" s="427">
        <v>6.8</v>
      </c>
      <c r="DL133" s="446">
        <f t="shared" si="138"/>
        <v>11.873763149671909</v>
      </c>
      <c r="DM133" s="422">
        <v>26.9</v>
      </c>
      <c r="DN133" s="422">
        <v>2.95</v>
      </c>
      <c r="DO133" s="423">
        <v>7.57</v>
      </c>
      <c r="DP133" s="423"/>
      <c r="DQ133" s="423"/>
      <c r="DR133" s="432"/>
      <c r="DS133" s="432"/>
      <c r="DT133" s="437"/>
      <c r="DU133" s="437">
        <v>0.84</v>
      </c>
      <c r="DV133" s="424"/>
      <c r="DW133" s="446">
        <f t="shared" si="139"/>
        <v>4.3745443183001766</v>
      </c>
      <c r="DX133" s="434">
        <v>7.08</v>
      </c>
      <c r="DY133" s="438">
        <v>8.09</v>
      </c>
      <c r="DZ133" s="439">
        <v>17.600000000000001</v>
      </c>
      <c r="EA133" s="440">
        <v>78</v>
      </c>
      <c r="EB133" s="441">
        <v>6580</v>
      </c>
      <c r="EC133" s="442">
        <v>13.3</v>
      </c>
      <c r="ED133" s="442">
        <v>0.3</v>
      </c>
      <c r="EE133" s="442">
        <v>13.5</v>
      </c>
      <c r="EF133" s="442">
        <v>1.4</v>
      </c>
      <c r="EG133" s="443">
        <v>29</v>
      </c>
      <c r="EH133" s="440"/>
      <c r="EI133" s="429">
        <f t="shared" si="206"/>
        <v>8.09</v>
      </c>
      <c r="EJ133" s="447">
        <f t="shared" si="207"/>
        <v>17.600000000000001</v>
      </c>
      <c r="EK133" s="448">
        <f t="shared" si="208"/>
        <v>78</v>
      </c>
      <c r="EL133" s="417">
        <f t="shared" si="209"/>
        <v>6580</v>
      </c>
      <c r="EM133" s="431">
        <f t="shared" si="210"/>
        <v>13.3</v>
      </c>
      <c r="EN133" s="431">
        <f t="shared" si="211"/>
        <v>0.3</v>
      </c>
      <c r="EO133" s="431">
        <f t="shared" si="212"/>
        <v>13.5</v>
      </c>
      <c r="EP133" s="431">
        <f t="shared" si="213"/>
        <v>1.4</v>
      </c>
      <c r="EQ133" s="430">
        <f t="shared" si="214"/>
        <v>29</v>
      </c>
      <c r="ER133" s="448"/>
      <c r="ES133" s="449">
        <f t="shared" si="149"/>
        <v>27.33202194844187</v>
      </c>
      <c r="ET133" s="450">
        <f t="shared" si="150"/>
        <v>0.77271999999999996</v>
      </c>
      <c r="EU133" s="451">
        <f t="shared" si="172"/>
        <v>0.27396436363636362</v>
      </c>
      <c r="EV133" s="450">
        <f t="shared" si="173"/>
        <v>0.50734141414141409</v>
      </c>
      <c r="EW133" s="513">
        <f t="shared" si="174"/>
        <v>0.4962121212121211</v>
      </c>
      <c r="EX133" s="514">
        <f t="shared" si="175"/>
        <v>13.099999999999998</v>
      </c>
      <c r="EY133" s="513">
        <f t="shared" si="176"/>
        <v>0.54871794871794866</v>
      </c>
      <c r="EZ133" s="514">
        <f t="shared" si="177"/>
        <v>21.4</v>
      </c>
      <c r="FA133" s="450">
        <f t="shared" si="178"/>
        <v>0.75</v>
      </c>
      <c r="FB133" s="431">
        <f t="shared" si="179"/>
        <v>234</v>
      </c>
      <c r="FC133" s="452">
        <f t="shared" si="180"/>
        <v>0.5</v>
      </c>
      <c r="FD133" s="431">
        <f t="shared" si="181"/>
        <v>1.4</v>
      </c>
      <c r="FE133" s="452">
        <f t="shared" si="182"/>
        <v>0.85051546391752575</v>
      </c>
      <c r="FF133" s="430">
        <f t="shared" si="183"/>
        <v>165</v>
      </c>
      <c r="FG133" s="405">
        <v>38400</v>
      </c>
      <c r="FH133" s="443"/>
      <c r="FI133" s="453"/>
      <c r="FJ133" s="454"/>
      <c r="FK133" s="455">
        <f t="shared" si="151"/>
        <v>1.8635469510301275</v>
      </c>
      <c r="FL133" s="530">
        <v>1900</v>
      </c>
      <c r="FM133" s="455">
        <f t="shared" si="204"/>
        <v>49.176933429961693</v>
      </c>
      <c r="FN133" s="530">
        <v>2502</v>
      </c>
      <c r="FO133" s="532">
        <f t="shared" si="80"/>
        <v>0.18699551569506728</v>
      </c>
      <c r="FP133" s="449">
        <f t="shared" si="152"/>
        <v>64.758256548296927</v>
      </c>
      <c r="FQ133" s="457">
        <v>25.2</v>
      </c>
      <c r="FR133" s="458">
        <f t="shared" si="153"/>
        <v>0.65224143286054448</v>
      </c>
      <c r="FS133" s="459">
        <v>8.14</v>
      </c>
      <c r="FT133" s="529">
        <v>11.2</v>
      </c>
      <c r="FU133" s="440">
        <v>59</v>
      </c>
      <c r="FV133" s="530">
        <v>1</v>
      </c>
      <c r="FW133" s="538">
        <v>0.2</v>
      </c>
      <c r="FX133" s="530">
        <v>4</v>
      </c>
      <c r="FY133" s="452">
        <f t="shared" si="215"/>
        <v>0.96551724137931039</v>
      </c>
      <c r="FZ133" s="452">
        <f t="shared" si="216"/>
        <v>0.8571428571428571</v>
      </c>
      <c r="GA133" s="429">
        <f t="shared" si="217"/>
        <v>1.2</v>
      </c>
      <c r="GB133" s="513">
        <f t="shared" si="186"/>
        <v>0.36363636363636376</v>
      </c>
      <c r="GC133" s="514">
        <f t="shared" si="218"/>
        <v>6.4000000000000021</v>
      </c>
      <c r="GD133" s="513">
        <f t="shared" si="188"/>
        <v>0.24358974358974361</v>
      </c>
      <c r="GE133" s="527">
        <f t="shared" si="219"/>
        <v>19</v>
      </c>
      <c r="GF133" s="461">
        <f t="shared" si="205"/>
        <v>2.5468474997411739</v>
      </c>
      <c r="GG133" s="405"/>
      <c r="GH133" s="450"/>
      <c r="GI133" s="405"/>
      <c r="GJ133" s="462"/>
      <c r="GK133" s="463"/>
      <c r="GL133" s="464"/>
      <c r="GM133" s="529"/>
      <c r="GN133" s="405"/>
      <c r="GO133" s="513"/>
      <c r="GP133" s="450"/>
      <c r="GQ133" s="529"/>
      <c r="GR133" s="455">
        <f t="shared" si="157"/>
        <v>2.6710839631431824</v>
      </c>
      <c r="GS133" s="531">
        <f t="shared" si="194"/>
        <v>9.4</v>
      </c>
      <c r="GT133" s="531">
        <f t="shared" si="195"/>
        <v>48</v>
      </c>
      <c r="GU133" s="513"/>
      <c r="GV133" s="513"/>
      <c r="GW133" s="513">
        <f t="shared" si="220"/>
        <v>0.16071428571428559</v>
      </c>
      <c r="GX133" s="513">
        <f t="shared" si="221"/>
        <v>0.18644067796610164</v>
      </c>
      <c r="GY133" s="462"/>
      <c r="GZ133" s="405">
        <v>39200</v>
      </c>
      <c r="HA133" s="438">
        <v>8.2899999999999991</v>
      </c>
      <c r="HB133" s="451">
        <v>8.32</v>
      </c>
      <c r="HC133" s="439">
        <v>9.4</v>
      </c>
      <c r="HD133" s="443">
        <v>48</v>
      </c>
      <c r="HE133" s="463">
        <v>9.6999999999999993</v>
      </c>
      <c r="HF133" s="463"/>
      <c r="HG133" s="443"/>
      <c r="HH133" s="408">
        <v>1</v>
      </c>
      <c r="HI133" s="465">
        <v>6540</v>
      </c>
      <c r="HJ133" s="406">
        <f t="shared" si="199"/>
        <v>4381.8</v>
      </c>
      <c r="HK133" s="406"/>
      <c r="HL133" s="442"/>
      <c r="HM133" s="540">
        <v>12.3</v>
      </c>
      <c r="HN133" s="461">
        <v>14.6</v>
      </c>
      <c r="HO133" s="407">
        <v>0.2</v>
      </c>
      <c r="HP133" s="548">
        <v>0.14000000000000001</v>
      </c>
      <c r="HQ133" s="518">
        <v>12.4</v>
      </c>
      <c r="HR133" s="519">
        <v>0.18</v>
      </c>
      <c r="HS133" s="520">
        <v>0.16</v>
      </c>
      <c r="HT133" s="521">
        <v>8</v>
      </c>
      <c r="HU133" s="522">
        <f t="shared" si="158"/>
        <v>45.035717983228075</v>
      </c>
      <c r="HV133" s="513">
        <f t="shared" si="200"/>
        <v>0.75897435897435894</v>
      </c>
      <c r="HW133" s="513">
        <f t="shared" si="201"/>
        <v>0.84615384615384615</v>
      </c>
      <c r="HX133" s="513">
        <f t="shared" si="202"/>
        <v>0.53409090909090906</v>
      </c>
      <c r="HY133" s="471"/>
    </row>
    <row r="134" spans="1:233" x14ac:dyDescent="0.15">
      <c r="A134" s="400">
        <v>43616</v>
      </c>
      <c r="B134" s="515">
        <v>42105</v>
      </c>
      <c r="C134" s="402">
        <f t="shared" si="127"/>
        <v>0.84209999999999996</v>
      </c>
      <c r="D134" s="403">
        <v>8.06</v>
      </c>
      <c r="E134" s="404">
        <v>46.9</v>
      </c>
      <c r="F134" s="405">
        <v>235</v>
      </c>
      <c r="G134" s="406">
        <f t="shared" si="159"/>
        <v>9894.6749999999993</v>
      </c>
      <c r="H134" s="402">
        <f t="shared" si="160"/>
        <v>0.39578699999999994</v>
      </c>
      <c r="I134" s="405">
        <v>6350</v>
      </c>
      <c r="J134" s="406">
        <f t="shared" si="161"/>
        <v>4254.5</v>
      </c>
      <c r="K134" s="407">
        <v>28.5</v>
      </c>
      <c r="L134" s="407">
        <v>26.2</v>
      </c>
      <c r="M134" s="407">
        <v>4.3</v>
      </c>
      <c r="N134" s="408">
        <v>111</v>
      </c>
      <c r="O134" s="408">
        <v>32</v>
      </c>
      <c r="P134" s="409"/>
      <c r="Q134" s="409"/>
      <c r="R134" s="409"/>
      <c r="S134" s="409"/>
      <c r="T134" s="410"/>
      <c r="U134" s="411"/>
      <c r="V134" s="409"/>
      <c r="W134" s="409"/>
      <c r="X134" s="516"/>
      <c r="Y134" s="473"/>
      <c r="Z134" s="474"/>
      <c r="AA134" s="475"/>
      <c r="AB134" s="476"/>
      <c r="AC134" s="476"/>
      <c r="AD134" s="474">
        <v>3.8</v>
      </c>
      <c r="AE134" s="477">
        <f t="shared" si="71"/>
        <v>0.52777777777777779</v>
      </c>
      <c r="AF134" s="478"/>
      <c r="AG134" s="477"/>
      <c r="AH134" s="478"/>
      <c r="AI134" s="478"/>
      <c r="AJ134" s="473"/>
      <c r="AK134" s="477"/>
      <c r="AL134" s="447"/>
      <c r="AM134" s="479"/>
      <c r="AN134" s="473"/>
      <c r="AO134" s="473"/>
      <c r="AP134" s="479"/>
      <c r="AQ134" s="447"/>
      <c r="AR134" s="473"/>
      <c r="AS134" s="473"/>
      <c r="AT134" s="473"/>
      <c r="AU134" s="447"/>
      <c r="AV134" s="480"/>
      <c r="AW134" s="479"/>
      <c r="AX134" s="479"/>
      <c r="AY134" s="480"/>
      <c r="AZ134" s="480"/>
      <c r="BA134" s="420">
        <f t="shared" si="128"/>
        <v>39394</v>
      </c>
      <c r="BB134" s="421">
        <f t="shared" si="129"/>
        <v>0.78788000000000002</v>
      </c>
      <c r="BC134" s="422"/>
      <c r="BD134" s="423">
        <v>7.82</v>
      </c>
      <c r="BE134" s="424">
        <v>58</v>
      </c>
      <c r="BF134" s="425">
        <v>341</v>
      </c>
      <c r="BG134" s="426">
        <v>6690</v>
      </c>
      <c r="BH134" s="420">
        <f t="shared" si="162"/>
        <v>4482.3</v>
      </c>
      <c r="BI134" s="422"/>
      <c r="BJ134" s="421"/>
      <c r="BK134" s="427">
        <v>28.3</v>
      </c>
      <c r="BL134" s="427">
        <v>24.4</v>
      </c>
      <c r="BM134" s="428">
        <v>3.86</v>
      </c>
      <c r="BN134" s="422">
        <v>3.1</v>
      </c>
      <c r="BO134" s="425">
        <v>197</v>
      </c>
      <c r="BP134" s="425">
        <v>32</v>
      </c>
      <c r="BQ134" s="423">
        <v>5.82</v>
      </c>
      <c r="BR134" s="421">
        <f t="shared" si="73"/>
        <v>0.80833333333333335</v>
      </c>
      <c r="BS134" s="409">
        <f t="shared" si="130"/>
        <v>39394</v>
      </c>
      <c r="BT134" s="429">
        <f t="shared" si="163"/>
        <v>7.82</v>
      </c>
      <c r="BU134" s="430">
        <f t="shared" si="164"/>
        <v>58</v>
      </c>
      <c r="BV134" s="430">
        <f t="shared" si="165"/>
        <v>341</v>
      </c>
      <c r="BW134" s="430">
        <f t="shared" si="166"/>
        <v>6690</v>
      </c>
      <c r="BX134" s="430">
        <f t="shared" si="167"/>
        <v>4348.5</v>
      </c>
      <c r="BY134" s="430">
        <f t="shared" si="168"/>
        <v>28.3</v>
      </c>
      <c r="BZ134" s="430">
        <f t="shared" si="169"/>
        <v>24.4</v>
      </c>
      <c r="CA134" s="431">
        <f t="shared" si="170"/>
        <v>3.1</v>
      </c>
      <c r="CB134" s="430">
        <f t="shared" si="171"/>
        <v>197</v>
      </c>
      <c r="CC134" s="432">
        <v>19734</v>
      </c>
      <c r="CD134" s="411">
        <f t="shared" si="222"/>
        <v>19734</v>
      </c>
      <c r="CE134" s="421">
        <f t="shared" si="131"/>
        <v>0.78935999999999995</v>
      </c>
      <c r="CF134" s="433">
        <f t="shared" si="132"/>
        <v>8.1483733657646695</v>
      </c>
      <c r="CG134" s="434"/>
      <c r="CH134" s="427"/>
      <c r="CI134" s="446">
        <f t="shared" si="133"/>
        <v>11.553663727576772</v>
      </c>
      <c r="CJ134" s="436">
        <v>27.1</v>
      </c>
      <c r="CK134" s="436">
        <v>2.9</v>
      </c>
      <c r="CL134" s="423"/>
      <c r="CM134" s="423"/>
      <c r="CN134" s="423"/>
      <c r="CO134" s="432"/>
      <c r="CP134" s="432"/>
      <c r="CQ134" s="437"/>
      <c r="CR134" s="437">
        <v>0.85</v>
      </c>
      <c r="CS134" s="424"/>
      <c r="CT134" s="528">
        <f t="shared" si="134"/>
        <v>4.2566129522651259</v>
      </c>
      <c r="CU134" s="434">
        <v>6.36</v>
      </c>
      <c r="CV134" s="438"/>
      <c r="CW134" s="439"/>
      <c r="CX134" s="440"/>
      <c r="CY134" s="441"/>
      <c r="CZ134" s="442"/>
      <c r="DA134" s="442"/>
      <c r="DB134" s="442"/>
      <c r="DC134" s="442"/>
      <c r="DD134" s="443"/>
      <c r="DE134" s="440"/>
      <c r="DF134" s="444">
        <v>19660</v>
      </c>
      <c r="DG134" s="445">
        <f t="shared" si="135"/>
        <v>19660</v>
      </c>
      <c r="DH134" s="421">
        <f t="shared" si="136"/>
        <v>0.78639999999999999</v>
      </c>
      <c r="DI134" s="446">
        <f t="shared" si="137"/>
        <v>8.1790437436419126</v>
      </c>
      <c r="DJ134" s="434">
        <v>7.67</v>
      </c>
      <c r="DK134" s="427">
        <v>5.38</v>
      </c>
      <c r="DL134" s="446">
        <f t="shared" si="138"/>
        <v>11.597151576805697</v>
      </c>
      <c r="DM134" s="422">
        <v>27.3</v>
      </c>
      <c r="DN134" s="422">
        <v>3.61</v>
      </c>
      <c r="DO134" s="423">
        <v>7.61</v>
      </c>
      <c r="DP134" s="423"/>
      <c r="DQ134" s="423"/>
      <c r="DR134" s="432"/>
      <c r="DS134" s="432"/>
      <c r="DT134" s="437"/>
      <c r="DU134" s="437">
        <v>0.82</v>
      </c>
      <c r="DV134" s="424"/>
      <c r="DW134" s="446">
        <f t="shared" si="139"/>
        <v>4.2726347914547302</v>
      </c>
      <c r="DX134" s="434">
        <v>7.04</v>
      </c>
      <c r="DY134" s="438">
        <v>8.02</v>
      </c>
      <c r="DZ134" s="439">
        <v>17.3</v>
      </c>
      <c r="EA134" s="440">
        <v>73</v>
      </c>
      <c r="EB134" s="441">
        <v>6810</v>
      </c>
      <c r="EC134" s="442">
        <v>14.3</v>
      </c>
      <c r="ED134" s="442">
        <v>0.3</v>
      </c>
      <c r="EE134" s="442">
        <v>13.2</v>
      </c>
      <c r="EF134" s="442">
        <v>1.4</v>
      </c>
      <c r="EG134" s="443">
        <v>25</v>
      </c>
      <c r="EH134" s="440"/>
      <c r="EI134" s="429">
        <f t="shared" si="206"/>
        <v>8.02</v>
      </c>
      <c r="EJ134" s="447">
        <f t="shared" si="207"/>
        <v>17.3</v>
      </c>
      <c r="EK134" s="448">
        <f t="shared" si="208"/>
        <v>73</v>
      </c>
      <c r="EL134" s="417">
        <f t="shared" si="209"/>
        <v>6810</v>
      </c>
      <c r="EM134" s="431">
        <f t="shared" si="210"/>
        <v>14.3</v>
      </c>
      <c r="EN134" s="431">
        <f t="shared" si="211"/>
        <v>0.3</v>
      </c>
      <c r="EO134" s="431">
        <f t="shared" si="212"/>
        <v>13.2</v>
      </c>
      <c r="EP134" s="431">
        <f t="shared" si="213"/>
        <v>1.4</v>
      </c>
      <c r="EQ134" s="430">
        <f t="shared" si="214"/>
        <v>25</v>
      </c>
      <c r="ER134" s="448"/>
      <c r="ES134" s="449">
        <f t="shared" si="149"/>
        <v>26.806112605980609</v>
      </c>
      <c r="ET134" s="450">
        <f t="shared" si="150"/>
        <v>0.78788000000000002</v>
      </c>
      <c r="EU134" s="451">
        <f t="shared" si="172"/>
        <v>0.30530350000000001</v>
      </c>
      <c r="EV134" s="450">
        <f t="shared" si="173"/>
        <v>0.56537685185185182</v>
      </c>
      <c r="EW134" s="513">
        <f t="shared" si="174"/>
        <v>0.4946996466431095</v>
      </c>
      <c r="EX134" s="514">
        <f t="shared" si="175"/>
        <v>14</v>
      </c>
      <c r="EY134" s="513">
        <f t="shared" si="176"/>
        <v>0.7017241379310345</v>
      </c>
      <c r="EZ134" s="514">
        <f t="shared" si="177"/>
        <v>40.700000000000003</v>
      </c>
      <c r="FA134" s="450">
        <f t="shared" si="178"/>
        <v>0.78592375366568912</v>
      </c>
      <c r="FB134" s="431">
        <f t="shared" si="179"/>
        <v>268</v>
      </c>
      <c r="FC134" s="452">
        <f t="shared" si="180"/>
        <v>0.54838709677419362</v>
      </c>
      <c r="FD134" s="431">
        <f t="shared" si="181"/>
        <v>1.7000000000000002</v>
      </c>
      <c r="FE134" s="452">
        <f t="shared" si="182"/>
        <v>0.87309644670050757</v>
      </c>
      <c r="FF134" s="430">
        <f t="shared" si="183"/>
        <v>172</v>
      </c>
      <c r="FG134" s="405">
        <v>38400</v>
      </c>
      <c r="FH134" s="443"/>
      <c r="FI134" s="453"/>
      <c r="FJ134" s="454"/>
      <c r="FK134" s="455">
        <f t="shared" si="151"/>
        <v>1.8276894958623142</v>
      </c>
      <c r="FL134" s="530">
        <v>1900</v>
      </c>
      <c r="FM134" s="455">
        <f t="shared" si="204"/>
        <v>48.230695029699952</v>
      </c>
      <c r="FN134" s="530">
        <v>3614</v>
      </c>
      <c r="FO134" s="532">
        <f t="shared" si="80"/>
        <v>0.2701046337817638</v>
      </c>
      <c r="FP134" s="449">
        <f t="shared" si="152"/>
        <v>91.739858861755593</v>
      </c>
      <c r="FQ134" s="457">
        <v>25.2</v>
      </c>
      <c r="FR134" s="458">
        <f t="shared" si="153"/>
        <v>0.63969132355180991</v>
      </c>
      <c r="FS134" s="459">
        <v>8.0500000000000007</v>
      </c>
      <c r="FT134" s="529">
        <v>11.9</v>
      </c>
      <c r="FU134" s="440">
        <v>58</v>
      </c>
      <c r="FV134" s="530">
        <v>1</v>
      </c>
      <c r="FW134" s="538">
        <v>0.42</v>
      </c>
      <c r="FX134" s="530">
        <v>8</v>
      </c>
      <c r="FY134" s="452">
        <f t="shared" si="215"/>
        <v>0.96</v>
      </c>
      <c r="FZ134" s="452">
        <f t="shared" si="216"/>
        <v>0.7</v>
      </c>
      <c r="GA134" s="429">
        <f t="shared" si="217"/>
        <v>0.98</v>
      </c>
      <c r="GB134" s="513">
        <f t="shared" si="186"/>
        <v>0.31213872832369938</v>
      </c>
      <c r="GC134" s="514">
        <f t="shared" si="218"/>
        <v>5.4</v>
      </c>
      <c r="GD134" s="513">
        <f t="shared" si="188"/>
        <v>0.20547945205479456</v>
      </c>
      <c r="GE134" s="527">
        <f t="shared" si="219"/>
        <v>15</v>
      </c>
      <c r="GF134" s="461">
        <f t="shared" si="205"/>
        <v>2.4978423110118291</v>
      </c>
      <c r="GG134" s="405"/>
      <c r="GH134" s="450"/>
      <c r="GI134" s="405"/>
      <c r="GJ134" s="462"/>
      <c r="GK134" s="463"/>
      <c r="GL134" s="464"/>
      <c r="GM134" s="529"/>
      <c r="GN134" s="405"/>
      <c r="GO134" s="513"/>
      <c r="GP134" s="450"/>
      <c r="GQ134" s="529"/>
      <c r="GR134" s="455">
        <f t="shared" si="157"/>
        <v>2.6196882774026502</v>
      </c>
      <c r="GS134" s="531">
        <f t="shared" si="194"/>
        <v>11</v>
      </c>
      <c r="GT134" s="531">
        <f t="shared" si="195"/>
        <v>48</v>
      </c>
      <c r="GU134" s="513"/>
      <c r="GV134" s="513"/>
      <c r="GW134" s="513">
        <f t="shared" si="220"/>
        <v>7.5630252100840401E-2</v>
      </c>
      <c r="GX134" s="513">
        <f t="shared" si="221"/>
        <v>0.17241379310344829</v>
      </c>
      <c r="GY134" s="462"/>
      <c r="GZ134" s="405">
        <v>40230</v>
      </c>
      <c r="HA134" s="438">
        <v>8.2899999999999991</v>
      </c>
      <c r="HB134" s="451">
        <v>8.25</v>
      </c>
      <c r="HC134" s="439">
        <v>11</v>
      </c>
      <c r="HD134" s="443">
        <v>48</v>
      </c>
      <c r="HE134" s="463">
        <v>9.6999999999999993</v>
      </c>
      <c r="HF134" s="463"/>
      <c r="HG134" s="443"/>
      <c r="HH134" s="408">
        <v>1</v>
      </c>
      <c r="HI134" s="465">
        <v>6930</v>
      </c>
      <c r="HJ134" s="406">
        <f t="shared" si="199"/>
        <v>4643.1000000000004</v>
      </c>
      <c r="HK134" s="406"/>
      <c r="HL134" s="442"/>
      <c r="HM134" s="540">
        <v>14.5</v>
      </c>
      <c r="HN134" s="461">
        <v>15.1</v>
      </c>
      <c r="HO134" s="407">
        <v>0.18</v>
      </c>
      <c r="HP134" s="548">
        <v>0.14499999999999999</v>
      </c>
      <c r="HQ134" s="518">
        <v>14.2</v>
      </c>
      <c r="HR134" s="519">
        <v>0.36</v>
      </c>
      <c r="HS134" s="520">
        <v>0.38</v>
      </c>
      <c r="HT134" s="521">
        <v>8</v>
      </c>
      <c r="HU134" s="522">
        <f t="shared" si="158"/>
        <v>44.169162816672589</v>
      </c>
      <c r="HV134" s="513">
        <f t="shared" si="200"/>
        <v>0.81034482758620685</v>
      </c>
      <c r="HW134" s="513">
        <f t="shared" si="201"/>
        <v>0.85923753665689151</v>
      </c>
      <c r="HX134" s="513">
        <f t="shared" si="202"/>
        <v>0.48763250883392228</v>
      </c>
      <c r="HY134" s="471"/>
    </row>
    <row r="135" spans="1:233" x14ac:dyDescent="0.15">
      <c r="A135" s="400">
        <v>43617</v>
      </c>
      <c r="B135" s="515">
        <v>35112</v>
      </c>
      <c r="C135" s="402">
        <f t="shared" si="127"/>
        <v>0.70223999999999998</v>
      </c>
      <c r="D135" s="403">
        <v>7.83</v>
      </c>
      <c r="E135" s="404">
        <v>50.9</v>
      </c>
      <c r="F135" s="405">
        <v>238</v>
      </c>
      <c r="G135" s="406">
        <f t="shared" si="159"/>
        <v>8356.6560000000009</v>
      </c>
      <c r="H135" s="402">
        <f t="shared" si="160"/>
        <v>0.33426624000000005</v>
      </c>
      <c r="I135" s="405">
        <v>7135</v>
      </c>
      <c r="J135" s="406">
        <f t="shared" si="161"/>
        <v>4780.4500000000007</v>
      </c>
      <c r="K135" s="407">
        <v>30</v>
      </c>
      <c r="L135" s="407">
        <v>23.6</v>
      </c>
      <c r="M135" s="407">
        <v>2.5</v>
      </c>
      <c r="N135" s="408">
        <v>202</v>
      </c>
      <c r="O135" s="408">
        <v>32</v>
      </c>
      <c r="P135" s="409"/>
      <c r="Q135" s="409"/>
      <c r="R135" s="409"/>
      <c r="S135" s="409"/>
      <c r="T135" s="410"/>
      <c r="U135" s="411"/>
      <c r="V135" s="409"/>
      <c r="W135" s="409"/>
      <c r="X135" s="516"/>
      <c r="Y135" s="473"/>
      <c r="Z135" s="474"/>
      <c r="AA135" s="475"/>
      <c r="AB135" s="476"/>
      <c r="AC135" s="476"/>
      <c r="AD135" s="474">
        <v>3.94</v>
      </c>
      <c r="AE135" s="477">
        <f t="shared" ref="AE135:AE198" si="223">AD135/$AD$6</f>
        <v>0.54722222222222217</v>
      </c>
      <c r="AF135" s="478"/>
      <c r="AG135" s="477"/>
      <c r="AH135" s="478"/>
      <c r="AI135" s="478"/>
      <c r="AJ135" s="473"/>
      <c r="AK135" s="477"/>
      <c r="AL135" s="447"/>
      <c r="AM135" s="479"/>
      <c r="AN135" s="473"/>
      <c r="AO135" s="473"/>
      <c r="AP135" s="479"/>
      <c r="AQ135" s="447"/>
      <c r="AR135" s="473"/>
      <c r="AS135" s="473"/>
      <c r="AT135" s="473"/>
      <c r="AU135" s="447"/>
      <c r="AV135" s="480"/>
      <c r="AW135" s="479"/>
      <c r="AX135" s="479"/>
      <c r="AY135" s="480"/>
      <c r="AZ135" s="480"/>
      <c r="BA135" s="420">
        <f t="shared" si="128"/>
        <v>37819</v>
      </c>
      <c r="BB135" s="421">
        <f t="shared" si="129"/>
        <v>0.75638000000000005</v>
      </c>
      <c r="BC135" s="422"/>
      <c r="BD135" s="423">
        <v>7.74</v>
      </c>
      <c r="BE135" s="424">
        <v>70.400000000000006</v>
      </c>
      <c r="BF135" s="425">
        <v>315</v>
      </c>
      <c r="BG135" s="426">
        <v>6940</v>
      </c>
      <c r="BH135" s="420">
        <f t="shared" si="162"/>
        <v>4649.8</v>
      </c>
      <c r="BI135" s="422"/>
      <c r="BJ135" s="421"/>
      <c r="BK135" s="427">
        <v>28.9</v>
      </c>
      <c r="BL135" s="427">
        <v>25.8</v>
      </c>
      <c r="BM135" s="428">
        <v>3.22</v>
      </c>
      <c r="BN135" s="422">
        <v>4.2</v>
      </c>
      <c r="BO135" s="425">
        <v>174</v>
      </c>
      <c r="BP135" s="425">
        <v>32</v>
      </c>
      <c r="BQ135" s="423">
        <v>4.82</v>
      </c>
      <c r="BR135" s="421">
        <f t="shared" ref="BR135:BR198" si="224">BQ135/$BQ$6</f>
        <v>0.66944444444444451</v>
      </c>
      <c r="BS135" s="409">
        <f t="shared" si="130"/>
        <v>37819</v>
      </c>
      <c r="BT135" s="429">
        <f t="shared" si="163"/>
        <v>7.74</v>
      </c>
      <c r="BU135" s="430">
        <f t="shared" si="164"/>
        <v>70.400000000000006</v>
      </c>
      <c r="BV135" s="430">
        <f t="shared" si="165"/>
        <v>315</v>
      </c>
      <c r="BW135" s="430">
        <f t="shared" si="166"/>
        <v>6940</v>
      </c>
      <c r="BX135" s="430">
        <f t="shared" si="167"/>
        <v>4511</v>
      </c>
      <c r="BY135" s="430">
        <f t="shared" si="168"/>
        <v>28.9</v>
      </c>
      <c r="BZ135" s="430">
        <f t="shared" si="169"/>
        <v>25.8</v>
      </c>
      <c r="CA135" s="431">
        <f t="shared" si="170"/>
        <v>4.2</v>
      </c>
      <c r="CB135" s="430">
        <f t="shared" si="171"/>
        <v>174</v>
      </c>
      <c r="CC135" s="432">
        <v>18844</v>
      </c>
      <c r="CD135" s="411">
        <f t="shared" si="222"/>
        <v>18844</v>
      </c>
      <c r="CE135" s="421">
        <f t="shared" ref="CE135:CE166" si="225">CC135/25000</f>
        <v>0.75375999999999999</v>
      </c>
      <c r="CF135" s="433">
        <f t="shared" ref="CF135:CF166" si="226">6700/CC135*24</f>
        <v>8.5332201231161111</v>
      </c>
      <c r="CG135" s="434"/>
      <c r="CH135" s="427"/>
      <c r="CI135" s="446">
        <f t="shared" ref="CI135:CI166" si="227">9500/CC135*24</f>
        <v>12.099341965612396</v>
      </c>
      <c r="CJ135" s="436">
        <v>27.1</v>
      </c>
      <c r="CK135" s="436">
        <v>2.2799999999999998</v>
      </c>
      <c r="CL135" s="423"/>
      <c r="CM135" s="423"/>
      <c r="CN135" s="423"/>
      <c r="CO135" s="432"/>
      <c r="CP135" s="432"/>
      <c r="CQ135" s="437"/>
      <c r="CR135" s="437">
        <v>0.81</v>
      </c>
      <c r="CS135" s="424"/>
      <c r="CT135" s="528">
        <f t="shared" ref="CT135:CT166" si="228">3500/CC135*24</f>
        <v>4.4576523031203568</v>
      </c>
      <c r="CU135" s="434">
        <v>6.82</v>
      </c>
      <c r="CV135" s="438"/>
      <c r="CW135" s="439"/>
      <c r="CX135" s="440"/>
      <c r="CY135" s="441"/>
      <c r="CZ135" s="442"/>
      <c r="DA135" s="442"/>
      <c r="DB135" s="442"/>
      <c r="DC135" s="442"/>
      <c r="DD135" s="443"/>
      <c r="DE135" s="440"/>
      <c r="DF135" s="444">
        <v>18975</v>
      </c>
      <c r="DG135" s="445">
        <f t="shared" ref="DG135:DG166" si="229">DF135</f>
        <v>18975</v>
      </c>
      <c r="DH135" s="421">
        <f t="shared" ref="DH135:DH166" si="230">DF135/25000</f>
        <v>0.75900000000000001</v>
      </c>
      <c r="DI135" s="446">
        <f t="shared" ref="DI135:DI166" si="231">6700/DF135*24</f>
        <v>8.474308300395256</v>
      </c>
      <c r="DJ135" s="434">
        <v>7.8</v>
      </c>
      <c r="DK135" s="427">
        <v>5.43</v>
      </c>
      <c r="DL135" s="446">
        <f t="shared" ref="DL135:DL166" si="232">9500/DF135*24</f>
        <v>12.015810276679844</v>
      </c>
      <c r="DM135" s="422">
        <v>27.1</v>
      </c>
      <c r="DN135" s="422">
        <v>2.19</v>
      </c>
      <c r="DO135" s="423">
        <v>7.62</v>
      </c>
      <c r="DP135" s="423"/>
      <c r="DQ135" s="423"/>
      <c r="DR135" s="432"/>
      <c r="DS135" s="432"/>
      <c r="DT135" s="437"/>
      <c r="DU135" s="437">
        <v>0.83</v>
      </c>
      <c r="DV135" s="424"/>
      <c r="DW135" s="446">
        <f t="shared" ref="DW135:DW166" si="233">3500/DF135*24</f>
        <v>4.4268774703557314</v>
      </c>
      <c r="DX135" s="434">
        <v>6.99</v>
      </c>
      <c r="DY135" s="438">
        <v>8.06</v>
      </c>
      <c r="DZ135" s="439">
        <v>16.7</v>
      </c>
      <c r="EA135" s="440">
        <v>71</v>
      </c>
      <c r="EB135" s="441">
        <v>6500</v>
      </c>
      <c r="EC135" s="442">
        <v>14.5</v>
      </c>
      <c r="ED135" s="442">
        <v>0.32</v>
      </c>
      <c r="EE135" s="442">
        <v>12.5</v>
      </c>
      <c r="EF135" s="442">
        <v>1.2</v>
      </c>
      <c r="EG135" s="443">
        <v>35</v>
      </c>
      <c r="EH135" s="440"/>
      <c r="EI135" s="429">
        <f t="shared" si="206"/>
        <v>8.06</v>
      </c>
      <c r="EJ135" s="447">
        <f t="shared" si="207"/>
        <v>16.7</v>
      </c>
      <c r="EK135" s="448">
        <f t="shared" si="208"/>
        <v>71</v>
      </c>
      <c r="EL135" s="417">
        <f t="shared" si="209"/>
        <v>6500</v>
      </c>
      <c r="EM135" s="431">
        <f t="shared" si="210"/>
        <v>14.5</v>
      </c>
      <c r="EN135" s="431">
        <f t="shared" si="211"/>
        <v>0.32</v>
      </c>
      <c r="EO135" s="431">
        <f t="shared" si="212"/>
        <v>12.5</v>
      </c>
      <c r="EP135" s="431">
        <f t="shared" si="213"/>
        <v>1.2</v>
      </c>
      <c r="EQ135" s="430">
        <f t="shared" si="214"/>
        <v>35</v>
      </c>
      <c r="ER135" s="448"/>
      <c r="ES135" s="449">
        <f t="shared" ref="ES135:ES166" si="234">44000/BA135*24</f>
        <v>27.922472831116636</v>
      </c>
      <c r="ET135" s="450">
        <f t="shared" ref="ET135:ET166" si="235">BB135</f>
        <v>0.75638000000000005</v>
      </c>
      <c r="EU135" s="451">
        <f t="shared" si="172"/>
        <v>0.27074965909090909</v>
      </c>
      <c r="EV135" s="450">
        <f t="shared" si="173"/>
        <v>0.50138825757575756</v>
      </c>
      <c r="EW135" s="513">
        <f t="shared" si="174"/>
        <v>0.4982698961937716</v>
      </c>
      <c r="EX135" s="514">
        <f t="shared" si="175"/>
        <v>14.399999999999999</v>
      </c>
      <c r="EY135" s="513">
        <f t="shared" si="176"/>
        <v>0.76278409090909094</v>
      </c>
      <c r="EZ135" s="514">
        <f t="shared" si="177"/>
        <v>53.7</v>
      </c>
      <c r="FA135" s="450">
        <f t="shared" si="178"/>
        <v>0.77460317460317463</v>
      </c>
      <c r="FB135" s="431">
        <f t="shared" si="179"/>
        <v>244</v>
      </c>
      <c r="FC135" s="452">
        <f t="shared" si="180"/>
        <v>0.7142857142857143</v>
      </c>
      <c r="FD135" s="431">
        <f t="shared" si="181"/>
        <v>3</v>
      </c>
      <c r="FE135" s="452">
        <f t="shared" si="182"/>
        <v>0.79885057471264365</v>
      </c>
      <c r="FF135" s="430">
        <f t="shared" si="183"/>
        <v>139</v>
      </c>
      <c r="FG135" s="405">
        <v>38400</v>
      </c>
      <c r="FH135" s="443"/>
      <c r="FI135" s="453"/>
      <c r="FJ135" s="454"/>
      <c r="FK135" s="455">
        <f t="shared" ref="FK135:FK166" si="236">3000/BA135*24</f>
        <v>1.9038049657579523</v>
      </c>
      <c r="FL135" s="530">
        <v>1900</v>
      </c>
      <c r="FM135" s="455">
        <f t="shared" si="204"/>
        <v>50.239297707501521</v>
      </c>
      <c r="FN135" s="530">
        <v>4448</v>
      </c>
      <c r="FO135" s="532">
        <f t="shared" ref="FO135:FO198" si="237">FN135/11.15/1.2/1000</f>
        <v>0.33243647234678625</v>
      </c>
      <c r="FP135" s="449">
        <f t="shared" ref="FP135:FP166" si="238">FN135/BA135*1000</f>
        <v>117.61284010682462</v>
      </c>
      <c r="FQ135" s="457">
        <v>25.2</v>
      </c>
      <c r="FR135" s="458">
        <f t="shared" ref="FR135:FR166" si="239">FQ135/BA135*1000</f>
        <v>0.66633173801528323</v>
      </c>
      <c r="FS135" s="459">
        <v>7.98</v>
      </c>
      <c r="FT135" s="529">
        <v>11.8</v>
      </c>
      <c r="FU135" s="440">
        <v>55</v>
      </c>
      <c r="FV135" s="530">
        <v>1</v>
      </c>
      <c r="FW135" s="538">
        <v>0.22</v>
      </c>
      <c r="FX135" s="530">
        <v>8</v>
      </c>
      <c r="FY135" s="452">
        <f t="shared" si="215"/>
        <v>0.97142857142857142</v>
      </c>
      <c r="FZ135" s="452">
        <f t="shared" si="216"/>
        <v>0.81666666666666665</v>
      </c>
      <c r="GA135" s="429">
        <f t="shared" si="217"/>
        <v>0.98</v>
      </c>
      <c r="GB135" s="513">
        <f t="shared" si="186"/>
        <v>0.29341317365269459</v>
      </c>
      <c r="GC135" s="514">
        <f t="shared" si="218"/>
        <v>4.8999999999999986</v>
      </c>
      <c r="GD135" s="513">
        <f t="shared" si="188"/>
        <v>0.22535211267605637</v>
      </c>
      <c r="GE135" s="527">
        <f t="shared" si="219"/>
        <v>16</v>
      </c>
      <c r="GF135" s="461">
        <f t="shared" si="205"/>
        <v>2.6018667865358682</v>
      </c>
      <c r="GG135" s="405"/>
      <c r="GH135" s="450"/>
      <c r="GI135" s="405"/>
      <c r="GJ135" s="462"/>
      <c r="GK135" s="463"/>
      <c r="GL135" s="464"/>
      <c r="GM135" s="529"/>
      <c r="GN135" s="405"/>
      <c r="GO135" s="513"/>
      <c r="GP135" s="450"/>
      <c r="GQ135" s="529"/>
      <c r="GR135" s="455">
        <f t="shared" ref="GR135:GR166" si="240">4300/BA135*24</f>
        <v>2.7287871175863985</v>
      </c>
      <c r="GS135" s="531">
        <f t="shared" si="194"/>
        <v>10.8</v>
      </c>
      <c r="GT135" s="531">
        <f t="shared" si="195"/>
        <v>45</v>
      </c>
      <c r="GU135" s="513"/>
      <c r="GV135" s="513"/>
      <c r="GW135" s="513">
        <f t="shared" si="220"/>
        <v>8.4745762711864403E-2</v>
      </c>
      <c r="GX135" s="513">
        <f t="shared" si="221"/>
        <v>0.18181818181818177</v>
      </c>
      <c r="GY135" s="462"/>
      <c r="GZ135" s="405">
        <v>38826</v>
      </c>
      <c r="HA135" s="438">
        <v>8.24</v>
      </c>
      <c r="HB135" s="451">
        <v>8.24</v>
      </c>
      <c r="HC135" s="439">
        <v>10.8</v>
      </c>
      <c r="HD135" s="443">
        <v>45</v>
      </c>
      <c r="HE135" s="463">
        <v>11</v>
      </c>
      <c r="HF135" s="463"/>
      <c r="HG135" s="443"/>
      <c r="HH135" s="408">
        <v>1</v>
      </c>
      <c r="HI135" s="465">
        <v>6700</v>
      </c>
      <c r="HJ135" s="406">
        <f t="shared" si="199"/>
        <v>4489</v>
      </c>
      <c r="HK135" s="406"/>
      <c r="HL135" s="442"/>
      <c r="HM135" s="540">
        <v>14.7</v>
      </c>
      <c r="HN135" s="461">
        <v>15.2</v>
      </c>
      <c r="HO135" s="407">
        <v>0.2</v>
      </c>
      <c r="HP135" s="548">
        <v>0.14960000000000001</v>
      </c>
      <c r="HQ135" s="518">
        <v>14</v>
      </c>
      <c r="HR135" s="519">
        <v>0.24</v>
      </c>
      <c r="HS135" s="520">
        <v>0.2</v>
      </c>
      <c r="HT135" s="521">
        <v>8</v>
      </c>
      <c r="HU135" s="522">
        <f t="shared" ref="HU135:HU166" si="241">72500/BA135*24</f>
        <v>46.008620005817185</v>
      </c>
      <c r="HV135" s="513">
        <f t="shared" si="200"/>
        <v>0.84659090909090906</v>
      </c>
      <c r="HW135" s="513">
        <f t="shared" si="201"/>
        <v>0.85714285714285721</v>
      </c>
      <c r="HX135" s="513">
        <f t="shared" si="202"/>
        <v>0.49134948096885811</v>
      </c>
      <c r="HY135" s="471"/>
    </row>
    <row r="136" spans="1:233" x14ac:dyDescent="0.15">
      <c r="A136" s="485">
        <v>43618</v>
      </c>
      <c r="B136" s="486">
        <v>35682</v>
      </c>
      <c r="C136" s="487">
        <f t="shared" si="127"/>
        <v>0.71364000000000005</v>
      </c>
      <c r="D136" s="488">
        <v>8.1</v>
      </c>
      <c r="E136" s="489">
        <v>51.9</v>
      </c>
      <c r="F136" s="490">
        <v>250</v>
      </c>
      <c r="G136" s="490">
        <f t="shared" si="159"/>
        <v>8920.5</v>
      </c>
      <c r="H136" s="487">
        <f t="shared" si="160"/>
        <v>0.35682000000000003</v>
      </c>
      <c r="I136" s="490">
        <v>7575</v>
      </c>
      <c r="J136" s="490">
        <f t="shared" si="161"/>
        <v>5075.25</v>
      </c>
      <c r="K136" s="491">
        <v>26.8</v>
      </c>
      <c r="L136" s="491">
        <v>23.8</v>
      </c>
      <c r="M136" s="491">
        <v>3.6</v>
      </c>
      <c r="N136" s="492">
        <v>114</v>
      </c>
      <c r="O136" s="492">
        <v>32</v>
      </c>
      <c r="P136" s="409"/>
      <c r="Q136" s="409"/>
      <c r="R136" s="409"/>
      <c r="S136" s="409"/>
      <c r="T136" s="410"/>
      <c r="U136" s="411"/>
      <c r="V136" s="409"/>
      <c r="W136" s="409"/>
      <c r="X136" s="412"/>
      <c r="Y136" s="473"/>
      <c r="Z136" s="474"/>
      <c r="AA136" s="475"/>
      <c r="AB136" s="476"/>
      <c r="AC136" s="476"/>
      <c r="AD136" s="474">
        <v>4.37</v>
      </c>
      <c r="AE136" s="477">
        <f t="shared" si="223"/>
        <v>0.6069444444444444</v>
      </c>
      <c r="AF136" s="478"/>
      <c r="AG136" s="477"/>
      <c r="AH136" s="478"/>
      <c r="AI136" s="478"/>
      <c r="AJ136" s="473"/>
      <c r="AK136" s="477"/>
      <c r="AL136" s="447"/>
      <c r="AM136" s="479"/>
      <c r="AN136" s="473"/>
      <c r="AO136" s="473"/>
      <c r="AP136" s="479"/>
      <c r="AQ136" s="447"/>
      <c r="AR136" s="473"/>
      <c r="AS136" s="473"/>
      <c r="AT136" s="473"/>
      <c r="AU136" s="447"/>
      <c r="AV136" s="480"/>
      <c r="AW136" s="479"/>
      <c r="AX136" s="479"/>
      <c r="AY136" s="480"/>
      <c r="AZ136" s="480"/>
      <c r="BA136" s="420">
        <f t="shared" si="128"/>
        <v>31301</v>
      </c>
      <c r="BB136" s="421">
        <f t="shared" si="129"/>
        <v>0.62602000000000002</v>
      </c>
      <c r="BC136" s="422"/>
      <c r="BD136" s="423">
        <v>7.78</v>
      </c>
      <c r="BE136" s="424">
        <v>74</v>
      </c>
      <c r="BF136" s="425">
        <v>403</v>
      </c>
      <c r="BG136" s="426">
        <v>7620</v>
      </c>
      <c r="BH136" s="420">
        <f t="shared" si="162"/>
        <v>5105.4000000000005</v>
      </c>
      <c r="BI136" s="420"/>
      <c r="BJ136" s="421"/>
      <c r="BK136" s="427">
        <v>29.9</v>
      </c>
      <c r="BL136" s="427">
        <v>26.2</v>
      </c>
      <c r="BM136" s="428">
        <v>4</v>
      </c>
      <c r="BN136" s="422">
        <v>3.8</v>
      </c>
      <c r="BO136" s="425">
        <v>240</v>
      </c>
      <c r="BP136" s="425">
        <v>32</v>
      </c>
      <c r="BQ136" s="423">
        <v>3.9</v>
      </c>
      <c r="BR136" s="421">
        <f t="shared" si="224"/>
        <v>0.54166666666666663</v>
      </c>
      <c r="BS136" s="409">
        <f t="shared" si="130"/>
        <v>31301</v>
      </c>
      <c r="BT136" s="429">
        <f t="shared" ref="BT136:BT170" si="242">BD136</f>
        <v>7.78</v>
      </c>
      <c r="BU136" s="430">
        <f t="shared" ref="BU136:BU170" si="243">BE136</f>
        <v>74</v>
      </c>
      <c r="BV136" s="430">
        <f t="shared" ref="BV136:BV170" si="244">BF136</f>
        <v>403</v>
      </c>
      <c r="BW136" s="430">
        <f t="shared" ref="BW136:BW170" si="245">BG136</f>
        <v>7620</v>
      </c>
      <c r="BX136" s="430">
        <f t="shared" si="167"/>
        <v>4953</v>
      </c>
      <c r="BY136" s="430">
        <f t="shared" ref="BY136:BY167" si="246">BK136</f>
        <v>29.9</v>
      </c>
      <c r="BZ136" s="430">
        <f t="shared" ref="BZ136:BZ167" si="247">BL136</f>
        <v>26.2</v>
      </c>
      <c r="CA136" s="431">
        <f t="shared" si="170"/>
        <v>3.8</v>
      </c>
      <c r="CB136" s="430">
        <f t="shared" si="171"/>
        <v>240</v>
      </c>
      <c r="CC136" s="432">
        <v>15634</v>
      </c>
      <c r="CD136" s="411">
        <f t="shared" si="222"/>
        <v>15634</v>
      </c>
      <c r="CE136" s="421">
        <f t="shared" si="225"/>
        <v>0.62536000000000003</v>
      </c>
      <c r="CF136" s="533">
        <f t="shared" si="226"/>
        <v>10.285275681207624</v>
      </c>
      <c r="CG136" s="434"/>
      <c r="CH136" s="427"/>
      <c r="CI136" s="534">
        <f t="shared" si="227"/>
        <v>14.583599846488424</v>
      </c>
      <c r="CJ136" s="436">
        <v>27.4</v>
      </c>
      <c r="CK136" s="436">
        <v>2.11</v>
      </c>
      <c r="CL136" s="423"/>
      <c r="CM136" s="423"/>
      <c r="CN136" s="423"/>
      <c r="CO136" s="432"/>
      <c r="CP136" s="432"/>
      <c r="CQ136" s="437"/>
      <c r="CR136" s="437">
        <v>0.84</v>
      </c>
      <c r="CS136" s="481"/>
      <c r="CT136" s="424">
        <f t="shared" si="228"/>
        <v>5.3729052066009979</v>
      </c>
      <c r="CU136" s="434">
        <v>6.15</v>
      </c>
      <c r="CV136" s="493"/>
      <c r="CW136" s="494"/>
      <c r="CX136" s="495"/>
      <c r="CY136" s="496"/>
      <c r="CZ136" s="497"/>
      <c r="DA136" s="497"/>
      <c r="DB136" s="497"/>
      <c r="DC136" s="497"/>
      <c r="DD136" s="498"/>
      <c r="DE136" s="498"/>
      <c r="DF136" s="432">
        <v>15667</v>
      </c>
      <c r="DG136" s="445">
        <f t="shared" si="229"/>
        <v>15667</v>
      </c>
      <c r="DH136" s="421">
        <f t="shared" si="230"/>
        <v>0.62668000000000001</v>
      </c>
      <c r="DI136" s="432">
        <f t="shared" si="231"/>
        <v>10.263611412523138</v>
      </c>
      <c r="DJ136" s="434">
        <v>7.77</v>
      </c>
      <c r="DK136" s="427">
        <v>4.7</v>
      </c>
      <c r="DL136" s="432">
        <f t="shared" si="232"/>
        <v>14.552881853577585</v>
      </c>
      <c r="DM136" s="541">
        <v>27.2</v>
      </c>
      <c r="DN136" s="541">
        <v>3.37</v>
      </c>
      <c r="DO136" s="542">
        <v>7.61</v>
      </c>
      <c r="DP136" s="542"/>
      <c r="DQ136" s="542"/>
      <c r="DR136" s="432"/>
      <c r="DS136" s="432"/>
      <c r="DT136" s="437"/>
      <c r="DU136" s="437">
        <v>0.85</v>
      </c>
      <c r="DV136" s="481"/>
      <c r="DW136" s="432">
        <f t="shared" si="233"/>
        <v>5.3615880513180567</v>
      </c>
      <c r="DX136" s="434">
        <v>6.84</v>
      </c>
      <c r="DY136" s="493">
        <v>8.1300000000000008</v>
      </c>
      <c r="DZ136" s="494">
        <v>18</v>
      </c>
      <c r="EA136" s="495">
        <v>71</v>
      </c>
      <c r="EB136" s="496">
        <v>6690</v>
      </c>
      <c r="EC136" s="497">
        <v>15</v>
      </c>
      <c r="ED136" s="497">
        <v>0.31</v>
      </c>
      <c r="EE136" s="497">
        <v>13.8</v>
      </c>
      <c r="EF136" s="497">
        <v>1.6</v>
      </c>
      <c r="EG136" s="498">
        <v>34</v>
      </c>
      <c r="EH136" s="495"/>
      <c r="EI136" s="429">
        <f t="shared" si="206"/>
        <v>8.1300000000000008</v>
      </c>
      <c r="EJ136" s="447">
        <f t="shared" si="207"/>
        <v>18</v>
      </c>
      <c r="EK136" s="448">
        <f t="shared" si="208"/>
        <v>71</v>
      </c>
      <c r="EL136" s="417">
        <f t="shared" si="209"/>
        <v>6690</v>
      </c>
      <c r="EM136" s="431">
        <f t="shared" si="210"/>
        <v>15</v>
      </c>
      <c r="EN136" s="431">
        <f t="shared" si="211"/>
        <v>0.31</v>
      </c>
      <c r="EO136" s="431">
        <f t="shared" si="212"/>
        <v>13.8</v>
      </c>
      <c r="EP136" s="431">
        <f t="shared" si="213"/>
        <v>1.6</v>
      </c>
      <c r="EQ136" s="430">
        <f t="shared" si="214"/>
        <v>34</v>
      </c>
      <c r="ER136" s="448"/>
      <c r="ES136" s="496">
        <f t="shared" si="234"/>
        <v>33.736941311779177</v>
      </c>
      <c r="ET136" s="499">
        <f t="shared" si="235"/>
        <v>0.62602000000000002</v>
      </c>
      <c r="EU136" s="451">
        <f t="shared" si="172"/>
        <v>0.28668870454545459</v>
      </c>
      <c r="EV136" s="499">
        <f t="shared" ref="EV136:EV167" si="248">EU136/$EU$6</f>
        <v>0.53090500841750843</v>
      </c>
      <c r="EW136" s="513">
        <f t="shared" ref="EW136:EW167" si="249">1-EM136/BY136</f>
        <v>0.49832775919732442</v>
      </c>
      <c r="EX136" s="514">
        <f t="shared" ref="EX136:EX167" si="250">BY136-EM136</f>
        <v>14.899999999999999</v>
      </c>
      <c r="EY136" s="513">
        <f t="shared" ref="EY136:EY170" si="251">1-EJ136/BU136</f>
        <v>0.7567567567567568</v>
      </c>
      <c r="EZ136" s="514">
        <f t="shared" ref="EZ136:EZ170" si="252">BU136-EJ136</f>
        <v>56</v>
      </c>
      <c r="FA136" s="450">
        <f t="shared" ref="FA136:FA167" si="253">1-EK136/BV136</f>
        <v>0.82382133995037221</v>
      </c>
      <c r="FB136" s="431">
        <f t="shared" ref="FB136:FB167" si="254">BV136-EK136</f>
        <v>332</v>
      </c>
      <c r="FC136" s="452">
        <f t="shared" si="180"/>
        <v>0.57894736842105265</v>
      </c>
      <c r="FD136" s="431">
        <f t="shared" si="181"/>
        <v>2.1999999999999997</v>
      </c>
      <c r="FE136" s="452">
        <f t="shared" ref="FE136:FE167" si="255">1-EQ136/CB136</f>
        <v>0.85833333333333339</v>
      </c>
      <c r="FF136" s="430">
        <f t="shared" ref="FF136:FF167" si="256">CB136-EQ136</f>
        <v>206</v>
      </c>
      <c r="FG136" s="490">
        <v>38400</v>
      </c>
      <c r="FH136" s="498"/>
      <c r="FI136" s="501"/>
      <c r="FJ136" s="487"/>
      <c r="FK136" s="502">
        <f t="shared" si="236"/>
        <v>2.3002459985303982</v>
      </c>
      <c r="FL136" s="490">
        <v>1900</v>
      </c>
      <c r="FM136" s="502">
        <f t="shared" si="204"/>
        <v>60.700936072329959</v>
      </c>
      <c r="FN136" s="490">
        <v>4170</v>
      </c>
      <c r="FO136" s="532">
        <f t="shared" si="237"/>
        <v>0.31165919282511212</v>
      </c>
      <c r="FP136" s="496">
        <f t="shared" si="238"/>
        <v>133.22258074821892</v>
      </c>
      <c r="FQ136" s="503">
        <v>25.2</v>
      </c>
      <c r="FR136" s="491">
        <f t="shared" si="239"/>
        <v>0.80508609948563947</v>
      </c>
      <c r="FS136" s="504">
        <v>8.02</v>
      </c>
      <c r="FT136" s="535">
        <v>13</v>
      </c>
      <c r="FU136" s="495">
        <v>56</v>
      </c>
      <c r="FV136" s="490">
        <v>2</v>
      </c>
      <c r="FW136" s="504">
        <v>0.28000000000000003</v>
      </c>
      <c r="FX136" s="490">
        <v>8</v>
      </c>
      <c r="FY136" s="452">
        <f t="shared" si="215"/>
        <v>0.94117647058823528</v>
      </c>
      <c r="FZ136" s="452">
        <f t="shared" si="216"/>
        <v>0.82499999999999996</v>
      </c>
      <c r="GA136" s="429">
        <f t="shared" si="217"/>
        <v>1.32</v>
      </c>
      <c r="GB136" s="499">
        <f t="shared" ref="GB136:GB170" si="257">1-FT136/DZ136</f>
        <v>0.27777777777777779</v>
      </c>
      <c r="GC136" s="514">
        <f t="shared" si="218"/>
        <v>5</v>
      </c>
      <c r="GD136" s="499">
        <f t="shared" ref="GD136:GD167" si="258">1-FU136/EA136</f>
        <v>0.21126760563380287</v>
      </c>
      <c r="GE136" s="527">
        <f t="shared" si="219"/>
        <v>15</v>
      </c>
      <c r="GF136" s="506">
        <f t="shared" si="205"/>
        <v>3.1436695313248779</v>
      </c>
      <c r="GG136" s="490"/>
      <c r="GH136" s="526"/>
      <c r="GI136" s="490"/>
      <c r="GJ136" s="544"/>
      <c r="GK136" s="498"/>
      <c r="GL136" s="507"/>
      <c r="GM136" s="535"/>
      <c r="GN136" s="536"/>
      <c r="GO136" s="526"/>
      <c r="GP136" s="526"/>
      <c r="GQ136" s="535"/>
      <c r="GR136" s="502">
        <f t="shared" si="240"/>
        <v>3.2970192645602374</v>
      </c>
      <c r="GS136" s="536">
        <f t="shared" ref="GS136:GS170" si="259">HC136</f>
        <v>11</v>
      </c>
      <c r="GT136" s="536">
        <f t="shared" ref="GT136:GT170" si="260">HD136</f>
        <v>46</v>
      </c>
      <c r="GU136" s="526"/>
      <c r="GV136" s="526"/>
      <c r="GW136" s="526">
        <f t="shared" si="220"/>
        <v>0.15384615384615385</v>
      </c>
      <c r="GX136" s="526">
        <f t="shared" si="221"/>
        <v>0.1785714285714286</v>
      </c>
      <c r="GY136" s="497"/>
      <c r="GZ136" s="490">
        <v>30000</v>
      </c>
      <c r="HA136" s="493">
        <v>8.33</v>
      </c>
      <c r="HB136" s="493">
        <v>8.3000000000000007</v>
      </c>
      <c r="HC136" s="494">
        <v>11</v>
      </c>
      <c r="HD136" s="498">
        <v>46</v>
      </c>
      <c r="HE136" s="498">
        <v>11</v>
      </c>
      <c r="HF136" s="498"/>
      <c r="HG136" s="498"/>
      <c r="HH136" s="492">
        <v>1</v>
      </c>
      <c r="HI136" s="508">
        <v>6560</v>
      </c>
      <c r="HJ136" s="490">
        <f t="shared" ref="HJ136:HJ167" si="261">HI136*0.67</f>
        <v>4395.2</v>
      </c>
      <c r="HK136" s="490"/>
      <c r="HL136" s="490"/>
      <c r="HM136" s="543">
        <v>14.5</v>
      </c>
      <c r="HN136" s="506">
        <v>15.1</v>
      </c>
      <c r="HO136" s="491">
        <v>0.2</v>
      </c>
      <c r="HP136" s="545">
        <v>0.16200000000000001</v>
      </c>
      <c r="HQ136" s="523">
        <v>13.7</v>
      </c>
      <c r="HR136" s="524">
        <v>0.26</v>
      </c>
      <c r="HS136" s="524">
        <v>0.21</v>
      </c>
      <c r="HT136" s="511">
        <v>8</v>
      </c>
      <c r="HU136" s="525">
        <f t="shared" si="241"/>
        <v>55.58927829781797</v>
      </c>
      <c r="HV136" s="526">
        <f t="shared" ref="HV136:HV170" si="262">1-HC136/BE136</f>
        <v>0.85135135135135132</v>
      </c>
      <c r="HW136" s="526">
        <f t="shared" ref="HW136:HW170" si="263">1-HD136/BF136</f>
        <v>0.88585607940446653</v>
      </c>
      <c r="HX136" s="526">
        <f t="shared" ref="HX136:HX167" si="264">1-HM136/BK136</f>
        <v>0.51505016722408026</v>
      </c>
      <c r="HY136" s="512"/>
    </row>
    <row r="137" spans="1:233" x14ac:dyDescent="0.15">
      <c r="A137" s="400">
        <v>43619</v>
      </c>
      <c r="B137" s="515">
        <v>36417</v>
      </c>
      <c r="C137" s="402">
        <f t="shared" si="127"/>
        <v>0.72833999999999999</v>
      </c>
      <c r="D137" s="403">
        <v>7.83</v>
      </c>
      <c r="E137" s="404">
        <v>48.8</v>
      </c>
      <c r="F137" s="405">
        <v>281</v>
      </c>
      <c r="G137" s="406">
        <f t="shared" si="159"/>
        <v>10233.177</v>
      </c>
      <c r="H137" s="402">
        <f t="shared" si="160"/>
        <v>0.40932708000000001</v>
      </c>
      <c r="I137" s="405">
        <v>6970</v>
      </c>
      <c r="J137" s="406">
        <f t="shared" si="161"/>
        <v>4669.9000000000005</v>
      </c>
      <c r="K137" s="407">
        <v>32.299999999999997</v>
      </c>
      <c r="L137" s="407">
        <v>30</v>
      </c>
      <c r="M137" s="407">
        <v>2.8</v>
      </c>
      <c r="N137" s="408">
        <v>178</v>
      </c>
      <c r="O137" s="408">
        <v>32</v>
      </c>
      <c r="P137" s="409"/>
      <c r="Q137" s="409"/>
      <c r="R137" s="409"/>
      <c r="S137" s="409"/>
      <c r="T137" s="410"/>
      <c r="U137" s="411"/>
      <c r="V137" s="409"/>
      <c r="W137" s="409"/>
      <c r="X137" s="516"/>
      <c r="Y137" s="473"/>
      <c r="Z137" s="474"/>
      <c r="AA137" s="475"/>
      <c r="AB137" s="476"/>
      <c r="AC137" s="476"/>
      <c r="AD137" s="474">
        <v>4.32</v>
      </c>
      <c r="AE137" s="477">
        <f t="shared" si="223"/>
        <v>0.6</v>
      </c>
      <c r="AF137" s="478"/>
      <c r="AG137" s="477"/>
      <c r="AH137" s="478"/>
      <c r="AI137" s="478"/>
      <c r="AJ137" s="473"/>
      <c r="AK137" s="477"/>
      <c r="AL137" s="447"/>
      <c r="AM137" s="479"/>
      <c r="AN137" s="473"/>
      <c r="AO137" s="473"/>
      <c r="AP137" s="479"/>
      <c r="AQ137" s="447"/>
      <c r="AR137" s="473"/>
      <c r="AS137" s="473"/>
      <c r="AT137" s="473"/>
      <c r="AU137" s="447"/>
      <c r="AV137" s="480"/>
      <c r="AW137" s="479"/>
      <c r="AX137" s="479"/>
      <c r="AY137" s="480"/>
      <c r="AZ137" s="480"/>
      <c r="BA137" s="420">
        <f t="shared" si="128"/>
        <v>35599</v>
      </c>
      <c r="BB137" s="421">
        <f t="shared" si="129"/>
        <v>0.71197999999999995</v>
      </c>
      <c r="BC137" s="422"/>
      <c r="BD137" s="423">
        <v>7.8</v>
      </c>
      <c r="BE137" s="424">
        <v>49.8</v>
      </c>
      <c r="BF137" s="425">
        <v>285</v>
      </c>
      <c r="BG137" s="426">
        <v>6870</v>
      </c>
      <c r="BH137" s="420">
        <f t="shared" si="162"/>
        <v>4602.9000000000005</v>
      </c>
      <c r="BI137" s="422"/>
      <c r="BJ137" s="421"/>
      <c r="BK137" s="427">
        <v>27.3</v>
      </c>
      <c r="BL137" s="427">
        <v>24</v>
      </c>
      <c r="BM137" s="428">
        <v>3.6</v>
      </c>
      <c r="BN137" s="422">
        <v>2.8</v>
      </c>
      <c r="BO137" s="425">
        <v>146</v>
      </c>
      <c r="BP137" s="425">
        <v>32</v>
      </c>
      <c r="BQ137" s="423">
        <v>3.65</v>
      </c>
      <c r="BR137" s="421">
        <f t="shared" si="224"/>
        <v>0.50694444444444442</v>
      </c>
      <c r="BS137" s="409">
        <f t="shared" si="130"/>
        <v>35599</v>
      </c>
      <c r="BT137" s="429">
        <f t="shared" si="242"/>
        <v>7.8</v>
      </c>
      <c r="BU137" s="430">
        <f t="shared" si="243"/>
        <v>49.8</v>
      </c>
      <c r="BV137" s="430">
        <f t="shared" si="244"/>
        <v>285</v>
      </c>
      <c r="BW137" s="430">
        <f t="shared" si="245"/>
        <v>6870</v>
      </c>
      <c r="BX137" s="430">
        <f t="shared" si="167"/>
        <v>4465.5</v>
      </c>
      <c r="BY137" s="430">
        <f t="shared" si="246"/>
        <v>27.3</v>
      </c>
      <c r="BZ137" s="430">
        <f t="shared" si="247"/>
        <v>24</v>
      </c>
      <c r="CA137" s="431">
        <f t="shared" si="170"/>
        <v>2.8</v>
      </c>
      <c r="CB137" s="430">
        <f t="shared" si="171"/>
        <v>146</v>
      </c>
      <c r="CC137" s="432">
        <v>17727</v>
      </c>
      <c r="CD137" s="411">
        <f t="shared" si="222"/>
        <v>17727</v>
      </c>
      <c r="CE137" s="421">
        <f t="shared" si="225"/>
        <v>0.70908000000000004</v>
      </c>
      <c r="CF137" s="433">
        <f t="shared" si="226"/>
        <v>9.0709087832120492</v>
      </c>
      <c r="CG137" s="434"/>
      <c r="CH137" s="427"/>
      <c r="CI137" s="446">
        <f t="shared" si="227"/>
        <v>12.861736334405144</v>
      </c>
      <c r="CJ137" s="436">
        <v>27.4</v>
      </c>
      <c r="CK137" s="436">
        <v>3.8</v>
      </c>
      <c r="CL137" s="423"/>
      <c r="CM137" s="423"/>
      <c r="CN137" s="423"/>
      <c r="CO137" s="432"/>
      <c r="CP137" s="432"/>
      <c r="CQ137" s="437"/>
      <c r="CR137" s="437">
        <v>0.83</v>
      </c>
      <c r="CS137" s="424"/>
      <c r="CT137" s="528">
        <f t="shared" si="228"/>
        <v>4.7385344389913691</v>
      </c>
      <c r="CU137" s="434">
        <v>6.35</v>
      </c>
      <c r="CV137" s="438"/>
      <c r="CW137" s="439"/>
      <c r="CX137" s="440"/>
      <c r="CY137" s="441"/>
      <c r="CZ137" s="442"/>
      <c r="DA137" s="442"/>
      <c r="DB137" s="442"/>
      <c r="DC137" s="442"/>
      <c r="DD137" s="443"/>
      <c r="DE137" s="440"/>
      <c r="DF137" s="444">
        <v>17872</v>
      </c>
      <c r="DG137" s="445">
        <f t="shared" si="229"/>
        <v>17872</v>
      </c>
      <c r="DH137" s="421">
        <f t="shared" si="230"/>
        <v>0.71487999999999996</v>
      </c>
      <c r="DI137" s="446">
        <f t="shared" si="231"/>
        <v>8.9973142345568498</v>
      </c>
      <c r="DJ137" s="434">
        <v>7.75</v>
      </c>
      <c r="DK137" s="427">
        <v>5.5</v>
      </c>
      <c r="DL137" s="446">
        <f t="shared" si="232"/>
        <v>12.757385854968664</v>
      </c>
      <c r="DM137" s="422">
        <v>27.3</v>
      </c>
      <c r="DN137" s="422">
        <v>4</v>
      </c>
      <c r="DO137" s="423">
        <v>7.66</v>
      </c>
      <c r="DP137" s="423"/>
      <c r="DQ137" s="423"/>
      <c r="DR137" s="432"/>
      <c r="DS137" s="432"/>
      <c r="DT137" s="437"/>
      <c r="DU137" s="437">
        <v>0.83</v>
      </c>
      <c r="DV137" s="424"/>
      <c r="DW137" s="446">
        <f t="shared" si="233"/>
        <v>4.7000895255147714</v>
      </c>
      <c r="DX137" s="434">
        <v>6.68</v>
      </c>
      <c r="DY137" s="438">
        <v>8.11</v>
      </c>
      <c r="DZ137" s="439">
        <v>19.5</v>
      </c>
      <c r="EA137" s="440">
        <v>70</v>
      </c>
      <c r="EB137" s="441">
        <v>7200</v>
      </c>
      <c r="EC137" s="442">
        <v>14</v>
      </c>
      <c r="ED137" s="442">
        <v>0.4</v>
      </c>
      <c r="EE137" s="442">
        <v>13.3</v>
      </c>
      <c r="EF137" s="442">
        <v>2.1</v>
      </c>
      <c r="EG137" s="443">
        <v>35</v>
      </c>
      <c r="EH137" s="440"/>
      <c r="EI137" s="429">
        <f t="shared" si="206"/>
        <v>8.11</v>
      </c>
      <c r="EJ137" s="447">
        <f t="shared" si="207"/>
        <v>19.5</v>
      </c>
      <c r="EK137" s="448">
        <f t="shared" si="208"/>
        <v>70</v>
      </c>
      <c r="EL137" s="417">
        <f t="shared" si="209"/>
        <v>7200</v>
      </c>
      <c r="EM137" s="431">
        <f t="shared" si="210"/>
        <v>14</v>
      </c>
      <c r="EN137" s="431">
        <f t="shared" si="211"/>
        <v>0.4</v>
      </c>
      <c r="EO137" s="431">
        <f t="shared" si="212"/>
        <v>13.3</v>
      </c>
      <c r="EP137" s="431">
        <f t="shared" si="213"/>
        <v>2.1</v>
      </c>
      <c r="EQ137" s="430">
        <f t="shared" si="214"/>
        <v>35</v>
      </c>
      <c r="ER137" s="448"/>
      <c r="ES137" s="449">
        <f t="shared" si="234"/>
        <v>29.663754599848311</v>
      </c>
      <c r="ET137" s="450">
        <f t="shared" si="235"/>
        <v>0.71197999999999995</v>
      </c>
      <c r="EU137" s="451">
        <f t="shared" si="172"/>
        <v>0.23058443181818181</v>
      </c>
      <c r="EV137" s="450">
        <f t="shared" si="248"/>
        <v>0.42700820707070702</v>
      </c>
      <c r="EW137" s="513">
        <f t="shared" si="249"/>
        <v>0.48717948717948723</v>
      </c>
      <c r="EX137" s="514">
        <f t="shared" si="250"/>
        <v>13.3</v>
      </c>
      <c r="EY137" s="513">
        <f t="shared" si="251"/>
        <v>0.60843373493975905</v>
      </c>
      <c r="EZ137" s="514">
        <f t="shared" si="252"/>
        <v>30.299999999999997</v>
      </c>
      <c r="FA137" s="450">
        <f t="shared" si="253"/>
        <v>0.75438596491228072</v>
      </c>
      <c r="FB137" s="431">
        <f t="shared" si="254"/>
        <v>215</v>
      </c>
      <c r="FC137" s="452">
        <f t="shared" si="180"/>
        <v>0.24999999999999989</v>
      </c>
      <c r="FD137" s="431">
        <f t="shared" si="181"/>
        <v>0.69999999999999973</v>
      </c>
      <c r="FE137" s="452">
        <f t="shared" si="255"/>
        <v>0.76027397260273977</v>
      </c>
      <c r="FF137" s="430">
        <f t="shared" si="256"/>
        <v>111</v>
      </c>
      <c r="FG137" s="405">
        <v>38400</v>
      </c>
      <c r="FH137" s="443"/>
      <c r="FI137" s="453"/>
      <c r="FJ137" s="454"/>
      <c r="FK137" s="455">
        <f t="shared" si="236"/>
        <v>2.0225287227169302</v>
      </c>
      <c r="FL137" s="530">
        <v>1900</v>
      </c>
      <c r="FM137" s="455">
        <f t="shared" si="204"/>
        <v>53.372285738363438</v>
      </c>
      <c r="FN137" s="530">
        <v>4587</v>
      </c>
      <c r="FO137" s="532">
        <f t="shared" si="237"/>
        <v>0.34282511210762334</v>
      </c>
      <c r="FP137" s="449">
        <f t="shared" si="238"/>
        <v>128.85193404309109</v>
      </c>
      <c r="FQ137" s="457">
        <v>25.2</v>
      </c>
      <c r="FR137" s="458">
        <f t="shared" si="239"/>
        <v>0.70788505295092552</v>
      </c>
      <c r="FS137" s="459">
        <v>7.92</v>
      </c>
      <c r="FT137" s="529">
        <v>13.2</v>
      </c>
      <c r="FU137" s="440">
        <v>56</v>
      </c>
      <c r="FV137" s="530">
        <v>1</v>
      </c>
      <c r="FW137" s="538">
        <v>0.34</v>
      </c>
      <c r="FX137" s="530">
        <v>8</v>
      </c>
      <c r="FY137" s="452">
        <f t="shared" si="215"/>
        <v>0.97142857142857142</v>
      </c>
      <c r="FZ137" s="452">
        <f t="shared" si="216"/>
        <v>0.83809523809523812</v>
      </c>
      <c r="GA137" s="429">
        <f t="shared" si="217"/>
        <v>1.76</v>
      </c>
      <c r="GB137" s="513">
        <f t="shared" si="257"/>
        <v>0.32307692307692315</v>
      </c>
      <c r="GC137" s="514">
        <f t="shared" si="218"/>
        <v>6.3000000000000007</v>
      </c>
      <c r="GD137" s="513">
        <f t="shared" si="258"/>
        <v>0.19999999999999996</v>
      </c>
      <c r="GE137" s="527">
        <f t="shared" si="219"/>
        <v>14</v>
      </c>
      <c r="GF137" s="461">
        <f t="shared" si="205"/>
        <v>2.7641225877131381</v>
      </c>
      <c r="GG137" s="405"/>
      <c r="GH137" s="450"/>
      <c r="GI137" s="405"/>
      <c r="GJ137" s="462"/>
      <c r="GK137" s="463"/>
      <c r="GL137" s="464"/>
      <c r="GM137" s="529"/>
      <c r="GN137" s="405"/>
      <c r="GO137" s="513"/>
      <c r="GP137" s="450"/>
      <c r="GQ137" s="529"/>
      <c r="GR137" s="455">
        <f t="shared" si="240"/>
        <v>2.8989578358942665</v>
      </c>
      <c r="GS137" s="531">
        <f t="shared" si="259"/>
        <v>11.6</v>
      </c>
      <c r="GT137" s="531">
        <f t="shared" si="260"/>
        <v>50</v>
      </c>
      <c r="GU137" s="513"/>
      <c r="GV137" s="513"/>
      <c r="GW137" s="513">
        <f t="shared" si="220"/>
        <v>0.12121212121212122</v>
      </c>
      <c r="GX137" s="513">
        <f t="shared" si="221"/>
        <v>0.1071428571428571</v>
      </c>
      <c r="GY137" s="462"/>
      <c r="GZ137" s="405">
        <v>37106</v>
      </c>
      <c r="HA137" s="438">
        <v>8.33</v>
      </c>
      <c r="HB137" s="451">
        <v>8.2799999999999994</v>
      </c>
      <c r="HC137" s="439">
        <v>11.6</v>
      </c>
      <c r="HD137" s="443">
        <v>50</v>
      </c>
      <c r="HE137" s="463">
        <v>11.9</v>
      </c>
      <c r="HF137" s="463"/>
      <c r="HG137" s="443"/>
      <c r="HH137" s="408">
        <v>1</v>
      </c>
      <c r="HI137" s="465">
        <v>7070</v>
      </c>
      <c r="HJ137" s="406">
        <f t="shared" si="261"/>
        <v>4736.9000000000005</v>
      </c>
      <c r="HK137" s="406"/>
      <c r="HL137" s="442"/>
      <c r="HM137" s="540">
        <v>14.1</v>
      </c>
      <c r="HN137" s="461">
        <v>14.71</v>
      </c>
      <c r="HO137" s="407">
        <v>0.24</v>
      </c>
      <c r="HP137" s="548">
        <v>0.1593</v>
      </c>
      <c r="HQ137" s="518">
        <v>13.6</v>
      </c>
      <c r="HR137" s="519">
        <v>0.28000000000000003</v>
      </c>
      <c r="HS137" s="520">
        <v>0.28999999999999998</v>
      </c>
      <c r="HT137" s="521">
        <v>8</v>
      </c>
      <c r="HU137" s="522">
        <f t="shared" si="241"/>
        <v>48.877777465659143</v>
      </c>
      <c r="HV137" s="513">
        <f t="shared" si="262"/>
        <v>0.76706827309236947</v>
      </c>
      <c r="HW137" s="513">
        <f t="shared" si="263"/>
        <v>0.82456140350877194</v>
      </c>
      <c r="HX137" s="513">
        <f t="shared" si="264"/>
        <v>0.48351648351648358</v>
      </c>
      <c r="HY137" s="471"/>
    </row>
    <row r="138" spans="1:233" x14ac:dyDescent="0.15">
      <c r="A138" s="400">
        <v>43620</v>
      </c>
      <c r="B138" s="515">
        <v>39056</v>
      </c>
      <c r="C138" s="402">
        <f t="shared" si="127"/>
        <v>0.78112000000000004</v>
      </c>
      <c r="D138" s="403">
        <v>8</v>
      </c>
      <c r="E138" s="404">
        <v>45.4</v>
      </c>
      <c r="F138" s="405">
        <v>246</v>
      </c>
      <c r="G138" s="406">
        <f t="shared" si="159"/>
        <v>9607.7759999999998</v>
      </c>
      <c r="H138" s="402">
        <f t="shared" si="160"/>
        <v>0.38431103999999999</v>
      </c>
      <c r="I138" s="405">
        <v>7600</v>
      </c>
      <c r="J138" s="406">
        <f t="shared" si="161"/>
        <v>5092</v>
      </c>
      <c r="K138" s="407">
        <v>30.1</v>
      </c>
      <c r="L138" s="407">
        <v>27.8</v>
      </c>
      <c r="M138" s="407">
        <v>3.4</v>
      </c>
      <c r="N138" s="408">
        <v>149</v>
      </c>
      <c r="O138" s="408">
        <v>32</v>
      </c>
      <c r="P138" s="409"/>
      <c r="Q138" s="409"/>
      <c r="R138" s="409"/>
      <c r="S138" s="409"/>
      <c r="T138" s="410"/>
      <c r="U138" s="411"/>
      <c r="V138" s="409"/>
      <c r="W138" s="409"/>
      <c r="X138" s="516"/>
      <c r="Y138" s="473"/>
      <c r="Z138" s="474"/>
      <c r="AA138" s="475"/>
      <c r="AB138" s="476"/>
      <c r="AC138" s="476"/>
      <c r="AD138" s="474">
        <v>4.8</v>
      </c>
      <c r="AE138" s="477">
        <f t="shared" si="223"/>
        <v>0.66666666666666663</v>
      </c>
      <c r="AF138" s="478"/>
      <c r="AG138" s="477"/>
      <c r="AH138" s="478"/>
      <c r="AI138" s="478"/>
      <c r="AJ138" s="473"/>
      <c r="AK138" s="477"/>
      <c r="AL138" s="447"/>
      <c r="AM138" s="479"/>
      <c r="AN138" s="473"/>
      <c r="AO138" s="473"/>
      <c r="AP138" s="479"/>
      <c r="AQ138" s="447"/>
      <c r="AR138" s="473"/>
      <c r="AS138" s="473"/>
      <c r="AT138" s="473"/>
      <c r="AU138" s="447"/>
      <c r="AV138" s="480"/>
      <c r="AW138" s="479"/>
      <c r="AX138" s="479"/>
      <c r="AY138" s="480"/>
      <c r="AZ138" s="480"/>
      <c r="BA138" s="420">
        <f t="shared" si="128"/>
        <v>36646</v>
      </c>
      <c r="BB138" s="421">
        <f t="shared" si="129"/>
        <v>0.73292000000000002</v>
      </c>
      <c r="BC138" s="422"/>
      <c r="BD138" s="423">
        <v>7.88</v>
      </c>
      <c r="BE138" s="424">
        <v>67.3</v>
      </c>
      <c r="BF138" s="425">
        <v>303</v>
      </c>
      <c r="BG138" s="426">
        <v>7680</v>
      </c>
      <c r="BH138" s="420">
        <f t="shared" si="162"/>
        <v>5145.6000000000004</v>
      </c>
      <c r="BI138" s="432"/>
      <c r="BJ138" s="421"/>
      <c r="BK138" s="427">
        <v>29.1</v>
      </c>
      <c r="BL138" s="427">
        <v>25.6</v>
      </c>
      <c r="BM138" s="428">
        <v>3.3</v>
      </c>
      <c r="BN138" s="422">
        <v>2.9</v>
      </c>
      <c r="BO138" s="425">
        <v>167</v>
      </c>
      <c r="BP138" s="425">
        <v>32</v>
      </c>
      <c r="BQ138" s="423">
        <v>5.23</v>
      </c>
      <c r="BR138" s="421">
        <f t="shared" si="224"/>
        <v>0.72638888888888897</v>
      </c>
      <c r="BS138" s="409">
        <f t="shared" si="130"/>
        <v>36646</v>
      </c>
      <c r="BT138" s="429">
        <f t="shared" si="242"/>
        <v>7.88</v>
      </c>
      <c r="BU138" s="430">
        <f t="shared" si="243"/>
        <v>67.3</v>
      </c>
      <c r="BV138" s="430">
        <f t="shared" si="244"/>
        <v>303</v>
      </c>
      <c r="BW138" s="430">
        <f t="shared" si="245"/>
        <v>7680</v>
      </c>
      <c r="BX138" s="430">
        <f t="shared" si="167"/>
        <v>4992</v>
      </c>
      <c r="BY138" s="430">
        <f t="shared" si="246"/>
        <v>29.1</v>
      </c>
      <c r="BZ138" s="430">
        <f t="shared" si="247"/>
        <v>25.6</v>
      </c>
      <c r="CA138" s="431">
        <f t="shared" si="170"/>
        <v>2.9</v>
      </c>
      <c r="CB138" s="430">
        <f t="shared" si="171"/>
        <v>167</v>
      </c>
      <c r="CC138" s="432">
        <v>18325</v>
      </c>
      <c r="CD138" s="411">
        <f t="shared" si="222"/>
        <v>18325</v>
      </c>
      <c r="CE138" s="421">
        <f t="shared" si="225"/>
        <v>0.73299999999999998</v>
      </c>
      <c r="CF138" s="433">
        <f t="shared" si="226"/>
        <v>8.7748976807639831</v>
      </c>
      <c r="CG138" s="434"/>
      <c r="CH138" s="427"/>
      <c r="CI138" s="446">
        <f t="shared" si="227"/>
        <v>12.442019099590723</v>
      </c>
      <c r="CJ138" s="436">
        <v>28.3</v>
      </c>
      <c r="CK138" s="436">
        <v>2.87</v>
      </c>
      <c r="CL138" s="423"/>
      <c r="CM138" s="423"/>
      <c r="CN138" s="423"/>
      <c r="CO138" s="432"/>
      <c r="CP138" s="432"/>
      <c r="CQ138" s="437"/>
      <c r="CR138" s="437">
        <v>0.83</v>
      </c>
      <c r="CS138" s="424"/>
      <c r="CT138" s="528">
        <f t="shared" si="228"/>
        <v>4.583901773533424</v>
      </c>
      <c r="CU138" s="434">
        <v>6.13</v>
      </c>
      <c r="CV138" s="438"/>
      <c r="CW138" s="439"/>
      <c r="CX138" s="440"/>
      <c r="CY138" s="441"/>
      <c r="CZ138" s="442"/>
      <c r="DA138" s="442"/>
      <c r="DB138" s="442"/>
      <c r="DC138" s="442"/>
      <c r="DD138" s="443"/>
      <c r="DE138" s="440"/>
      <c r="DF138" s="444">
        <v>18321</v>
      </c>
      <c r="DG138" s="445">
        <f t="shared" si="229"/>
        <v>18321</v>
      </c>
      <c r="DH138" s="421">
        <f t="shared" si="230"/>
        <v>0.73284000000000005</v>
      </c>
      <c r="DI138" s="446">
        <f t="shared" si="231"/>
        <v>8.7768134927132788</v>
      </c>
      <c r="DJ138" s="434">
        <v>7.73</v>
      </c>
      <c r="DK138" s="427">
        <v>4.7</v>
      </c>
      <c r="DL138" s="446">
        <f t="shared" si="232"/>
        <v>12.444735549369577</v>
      </c>
      <c r="DM138" s="422">
        <v>28.1</v>
      </c>
      <c r="DN138" s="422">
        <v>3.14</v>
      </c>
      <c r="DO138" s="423">
        <v>7.65</v>
      </c>
      <c r="DP138" s="423"/>
      <c r="DQ138" s="423"/>
      <c r="DR138" s="432">
        <v>5844</v>
      </c>
      <c r="DS138" s="432">
        <v>2972</v>
      </c>
      <c r="DT138" s="437">
        <f>DS138/DR138</f>
        <v>0.50855578370978782</v>
      </c>
      <c r="DU138" s="437">
        <v>0.79</v>
      </c>
      <c r="DV138" s="424">
        <f>DU138/DR138*1000*1000</f>
        <v>135.1813826146475</v>
      </c>
      <c r="DW138" s="446">
        <f t="shared" si="233"/>
        <v>4.5849025708203701</v>
      </c>
      <c r="DX138" s="434">
        <v>6.88</v>
      </c>
      <c r="DY138" s="438">
        <v>8.0399999999999991</v>
      </c>
      <c r="DZ138" s="439">
        <v>20</v>
      </c>
      <c r="EA138" s="440">
        <v>77</v>
      </c>
      <c r="EB138" s="441">
        <v>7060</v>
      </c>
      <c r="EC138" s="442">
        <v>15.2</v>
      </c>
      <c r="ED138" s="442">
        <v>0.38</v>
      </c>
      <c r="EE138" s="442">
        <v>14.2</v>
      </c>
      <c r="EF138" s="442">
        <v>1.6</v>
      </c>
      <c r="EG138" s="443">
        <v>36</v>
      </c>
      <c r="EH138" s="440"/>
      <c r="EI138" s="429">
        <f t="shared" si="206"/>
        <v>8.0399999999999991</v>
      </c>
      <c r="EJ138" s="447">
        <f t="shared" si="207"/>
        <v>20</v>
      </c>
      <c r="EK138" s="448">
        <f t="shared" si="208"/>
        <v>77</v>
      </c>
      <c r="EL138" s="417">
        <f t="shared" si="209"/>
        <v>7060</v>
      </c>
      <c r="EM138" s="431">
        <f t="shared" si="210"/>
        <v>15.2</v>
      </c>
      <c r="EN138" s="431">
        <f t="shared" si="211"/>
        <v>0.38</v>
      </c>
      <c r="EO138" s="431">
        <f t="shared" si="212"/>
        <v>14.2</v>
      </c>
      <c r="EP138" s="431">
        <f t="shared" si="213"/>
        <v>1.6</v>
      </c>
      <c r="EQ138" s="430">
        <f t="shared" si="214"/>
        <v>36</v>
      </c>
      <c r="ER138" s="448"/>
      <c r="ES138" s="449">
        <f t="shared" si="234"/>
        <v>28.816241881787917</v>
      </c>
      <c r="ET138" s="450">
        <f t="shared" si="235"/>
        <v>0.73292000000000002</v>
      </c>
      <c r="EU138" s="451">
        <f t="shared" si="172"/>
        <v>0.25235768181818186</v>
      </c>
      <c r="EV138" s="450">
        <f t="shared" si="248"/>
        <v>0.46732904040404044</v>
      </c>
      <c r="EW138" s="513">
        <f t="shared" si="249"/>
        <v>0.47766323024054991</v>
      </c>
      <c r="EX138" s="514">
        <f t="shared" si="250"/>
        <v>13.900000000000002</v>
      </c>
      <c r="EY138" s="513">
        <f t="shared" si="251"/>
        <v>0.70282317979197617</v>
      </c>
      <c r="EZ138" s="514">
        <f t="shared" si="252"/>
        <v>47.3</v>
      </c>
      <c r="FA138" s="450">
        <f t="shared" si="253"/>
        <v>0.7458745874587458</v>
      </c>
      <c r="FB138" s="431">
        <f t="shared" si="254"/>
        <v>226</v>
      </c>
      <c r="FC138" s="452">
        <f t="shared" si="180"/>
        <v>0.44827586206896552</v>
      </c>
      <c r="FD138" s="431">
        <f t="shared" si="181"/>
        <v>1.2999999999999998</v>
      </c>
      <c r="FE138" s="452">
        <f t="shared" si="255"/>
        <v>0.78443113772455086</v>
      </c>
      <c r="FF138" s="430">
        <f t="shared" si="256"/>
        <v>131</v>
      </c>
      <c r="FG138" s="405">
        <v>38400</v>
      </c>
      <c r="FH138" s="443"/>
      <c r="FI138" s="453"/>
      <c r="FJ138" s="454"/>
      <c r="FK138" s="455">
        <f t="shared" si="236"/>
        <v>1.9647437646673578</v>
      </c>
      <c r="FL138" s="530">
        <v>1900</v>
      </c>
      <c r="FM138" s="455">
        <f t="shared" si="204"/>
        <v>51.847404900944163</v>
      </c>
      <c r="FN138" s="530">
        <v>3197</v>
      </c>
      <c r="FO138" s="532">
        <f t="shared" si="237"/>
        <v>0.23893871449925264</v>
      </c>
      <c r="FP138" s="449">
        <f t="shared" si="238"/>
        <v>87.240080772799217</v>
      </c>
      <c r="FQ138" s="457">
        <v>25.2</v>
      </c>
      <c r="FR138" s="458">
        <f t="shared" si="239"/>
        <v>0.68766031763357527</v>
      </c>
      <c r="FS138" s="459">
        <v>7.89</v>
      </c>
      <c r="FT138" s="529">
        <v>14</v>
      </c>
      <c r="FU138" s="440">
        <v>53</v>
      </c>
      <c r="FV138" s="530">
        <v>2</v>
      </c>
      <c r="FW138" s="538">
        <v>0.36</v>
      </c>
      <c r="FX138" s="530">
        <v>8</v>
      </c>
      <c r="FY138" s="452">
        <f t="shared" si="215"/>
        <v>0.94444444444444442</v>
      </c>
      <c r="FZ138" s="452">
        <f t="shared" si="216"/>
        <v>0.77500000000000002</v>
      </c>
      <c r="GA138" s="429">
        <f t="shared" si="217"/>
        <v>1.2400000000000002</v>
      </c>
      <c r="GB138" s="513">
        <f t="shared" si="257"/>
        <v>0.30000000000000004</v>
      </c>
      <c r="GC138" s="514">
        <f t="shared" si="218"/>
        <v>6</v>
      </c>
      <c r="GD138" s="513">
        <f t="shared" si="258"/>
        <v>0.31168831168831168</v>
      </c>
      <c r="GE138" s="527">
        <f t="shared" si="219"/>
        <v>24</v>
      </c>
      <c r="GF138" s="461">
        <f t="shared" si="205"/>
        <v>2.6851498117120558</v>
      </c>
      <c r="GG138" s="405"/>
      <c r="GH138" s="450"/>
      <c r="GI138" s="405"/>
      <c r="GJ138" s="462"/>
      <c r="GK138" s="463"/>
      <c r="GL138" s="464"/>
      <c r="GM138" s="529"/>
      <c r="GN138" s="405"/>
      <c r="GO138" s="513"/>
      <c r="GP138" s="450"/>
      <c r="GQ138" s="529"/>
      <c r="GR138" s="455">
        <f t="shared" si="240"/>
        <v>2.8161327293565463</v>
      </c>
      <c r="GS138" s="531">
        <f t="shared" si="259"/>
        <v>13</v>
      </c>
      <c r="GT138" s="531">
        <f t="shared" si="260"/>
        <v>51</v>
      </c>
      <c r="GU138" s="513"/>
      <c r="GV138" s="513"/>
      <c r="GW138" s="513">
        <f t="shared" si="220"/>
        <v>7.1428571428571397E-2</v>
      </c>
      <c r="GX138" s="513">
        <f t="shared" si="221"/>
        <v>3.7735849056603765E-2</v>
      </c>
      <c r="GY138" s="462"/>
      <c r="GZ138" s="405">
        <v>36905</v>
      </c>
      <c r="HA138" s="438">
        <v>8.3000000000000007</v>
      </c>
      <c r="HB138" s="451">
        <v>8.32</v>
      </c>
      <c r="HC138" s="439">
        <v>13</v>
      </c>
      <c r="HD138" s="443">
        <v>51</v>
      </c>
      <c r="HE138" s="463">
        <v>10.48</v>
      </c>
      <c r="HF138" s="463"/>
      <c r="HG138" s="443"/>
      <c r="HH138" s="408">
        <v>1</v>
      </c>
      <c r="HI138" s="465">
        <v>7210</v>
      </c>
      <c r="HJ138" s="406">
        <f t="shared" si="261"/>
        <v>4830.7000000000007</v>
      </c>
      <c r="HK138" s="406"/>
      <c r="HL138" s="549"/>
      <c r="HM138" s="540">
        <v>14.4</v>
      </c>
      <c r="HN138" s="461">
        <v>15.55</v>
      </c>
      <c r="HO138" s="407">
        <v>0.24</v>
      </c>
      <c r="HP138" s="548">
        <v>0.3</v>
      </c>
      <c r="HQ138" s="518">
        <v>13.9</v>
      </c>
      <c r="HR138" s="519">
        <v>0.38</v>
      </c>
      <c r="HS138" s="520">
        <v>0.31</v>
      </c>
      <c r="HT138" s="521">
        <v>8</v>
      </c>
      <c r="HU138" s="522">
        <f t="shared" si="241"/>
        <v>47.481307646127817</v>
      </c>
      <c r="HV138" s="513">
        <f t="shared" si="262"/>
        <v>0.80683506686478457</v>
      </c>
      <c r="HW138" s="513">
        <f t="shared" si="263"/>
        <v>0.83168316831683164</v>
      </c>
      <c r="HX138" s="513">
        <f t="shared" si="264"/>
        <v>0.50515463917525771</v>
      </c>
      <c r="HY138" s="471"/>
    </row>
    <row r="139" spans="1:233" x14ac:dyDescent="0.15">
      <c r="A139" s="400">
        <v>43621</v>
      </c>
      <c r="B139" s="515">
        <v>37194</v>
      </c>
      <c r="C139" s="402">
        <f t="shared" si="127"/>
        <v>0.74387999999999999</v>
      </c>
      <c r="D139" s="403">
        <v>8.0299999999999994</v>
      </c>
      <c r="E139" s="404">
        <v>63.6</v>
      </c>
      <c r="F139" s="405">
        <v>220</v>
      </c>
      <c r="G139" s="406">
        <f t="shared" si="159"/>
        <v>8182.68</v>
      </c>
      <c r="H139" s="402">
        <f t="shared" si="160"/>
        <v>0.32730720000000002</v>
      </c>
      <c r="I139" s="405">
        <v>8580</v>
      </c>
      <c r="J139" s="406">
        <f t="shared" si="161"/>
        <v>5748.6</v>
      </c>
      <c r="K139" s="407">
        <v>30.1</v>
      </c>
      <c r="L139" s="407">
        <v>28</v>
      </c>
      <c r="M139" s="407">
        <v>3.1</v>
      </c>
      <c r="N139" s="408">
        <v>98</v>
      </c>
      <c r="O139" s="408">
        <v>32</v>
      </c>
      <c r="P139" s="409"/>
      <c r="Q139" s="409"/>
      <c r="R139" s="409"/>
      <c r="S139" s="409"/>
      <c r="T139" s="410"/>
      <c r="U139" s="411"/>
      <c r="V139" s="409"/>
      <c r="W139" s="409"/>
      <c r="X139" s="516"/>
      <c r="Y139" s="473"/>
      <c r="Z139" s="474"/>
      <c r="AA139" s="475"/>
      <c r="AB139" s="476"/>
      <c r="AC139" s="476"/>
      <c r="AD139" s="474">
        <v>4.3899999999999997</v>
      </c>
      <c r="AE139" s="477">
        <f t="shared" si="223"/>
        <v>0.60972222222222217</v>
      </c>
      <c r="AF139" s="478"/>
      <c r="AG139" s="477"/>
      <c r="AH139" s="478"/>
      <c r="AI139" s="478"/>
      <c r="AJ139" s="473"/>
      <c r="AK139" s="477"/>
      <c r="AL139" s="447"/>
      <c r="AM139" s="479"/>
      <c r="AN139" s="473"/>
      <c r="AO139" s="473"/>
      <c r="AP139" s="479"/>
      <c r="AQ139" s="447"/>
      <c r="AR139" s="473"/>
      <c r="AS139" s="473"/>
      <c r="AT139" s="473"/>
      <c r="AU139" s="447"/>
      <c r="AV139" s="480"/>
      <c r="AW139" s="479"/>
      <c r="AX139" s="479"/>
      <c r="AY139" s="480"/>
      <c r="AZ139" s="480"/>
      <c r="BA139" s="420">
        <f t="shared" si="128"/>
        <v>37439</v>
      </c>
      <c r="BB139" s="421">
        <f t="shared" si="129"/>
        <v>0.74878</v>
      </c>
      <c r="BC139" s="422"/>
      <c r="BD139" s="423">
        <v>7.88</v>
      </c>
      <c r="BE139" s="424">
        <v>58</v>
      </c>
      <c r="BF139" s="425">
        <v>390</v>
      </c>
      <c r="BG139" s="426">
        <v>8430</v>
      </c>
      <c r="BH139" s="420">
        <f t="shared" si="162"/>
        <v>5648.1</v>
      </c>
      <c r="BI139" s="432"/>
      <c r="BJ139" s="421"/>
      <c r="BK139" s="427">
        <v>28.8</v>
      </c>
      <c r="BL139" s="427">
        <v>25.6</v>
      </c>
      <c r="BM139" s="428">
        <v>4.2</v>
      </c>
      <c r="BN139" s="422">
        <v>2.9</v>
      </c>
      <c r="BO139" s="425">
        <v>164</v>
      </c>
      <c r="BP139" s="425">
        <v>32</v>
      </c>
      <c r="BQ139" s="423">
        <v>4.9400000000000004</v>
      </c>
      <c r="BR139" s="421">
        <f t="shared" si="224"/>
        <v>0.68611111111111112</v>
      </c>
      <c r="BS139" s="409">
        <f t="shared" si="130"/>
        <v>37439</v>
      </c>
      <c r="BT139" s="429">
        <f t="shared" si="242"/>
        <v>7.88</v>
      </c>
      <c r="BU139" s="430">
        <f t="shared" si="243"/>
        <v>58</v>
      </c>
      <c r="BV139" s="430">
        <f t="shared" si="244"/>
        <v>390</v>
      </c>
      <c r="BW139" s="430">
        <f t="shared" si="245"/>
        <v>8430</v>
      </c>
      <c r="BX139" s="430">
        <f t="shared" si="167"/>
        <v>5479.5</v>
      </c>
      <c r="BY139" s="430">
        <f t="shared" si="246"/>
        <v>28.8</v>
      </c>
      <c r="BZ139" s="430">
        <f t="shared" si="247"/>
        <v>25.6</v>
      </c>
      <c r="CA139" s="431">
        <f t="shared" si="170"/>
        <v>2.9</v>
      </c>
      <c r="CB139" s="430">
        <f t="shared" si="171"/>
        <v>164</v>
      </c>
      <c r="CC139" s="432">
        <v>18738</v>
      </c>
      <c r="CD139" s="411">
        <f t="shared" si="222"/>
        <v>18738</v>
      </c>
      <c r="CE139" s="421">
        <f t="shared" si="225"/>
        <v>0.74951999999999996</v>
      </c>
      <c r="CF139" s="433">
        <f t="shared" si="226"/>
        <v>8.5814921549791876</v>
      </c>
      <c r="CG139" s="434"/>
      <c r="CH139" s="427"/>
      <c r="CI139" s="446">
        <f t="shared" si="227"/>
        <v>12.167787383925713</v>
      </c>
      <c r="CJ139" s="436">
        <v>28.8</v>
      </c>
      <c r="CK139" s="436">
        <v>2.4</v>
      </c>
      <c r="CL139" s="423"/>
      <c r="CM139" s="423"/>
      <c r="CN139" s="423"/>
      <c r="CO139" s="432"/>
      <c r="CP139" s="432"/>
      <c r="CQ139" s="437"/>
      <c r="CR139" s="437">
        <v>0.83</v>
      </c>
      <c r="CS139" s="424"/>
      <c r="CT139" s="528">
        <f t="shared" si="228"/>
        <v>4.4828690361831569</v>
      </c>
      <c r="CU139" s="434">
        <v>5.83</v>
      </c>
      <c r="CV139" s="438"/>
      <c r="CW139" s="439"/>
      <c r="CX139" s="440"/>
      <c r="CY139" s="441"/>
      <c r="CZ139" s="442"/>
      <c r="DA139" s="442"/>
      <c r="DB139" s="442"/>
      <c r="DC139" s="442"/>
      <c r="DD139" s="443"/>
      <c r="DE139" s="440"/>
      <c r="DF139" s="444">
        <v>18701</v>
      </c>
      <c r="DG139" s="445">
        <f t="shared" si="229"/>
        <v>18701</v>
      </c>
      <c r="DH139" s="421">
        <f t="shared" si="230"/>
        <v>0.74804000000000004</v>
      </c>
      <c r="DI139" s="446">
        <f t="shared" si="231"/>
        <v>8.5984706700176456</v>
      </c>
      <c r="DJ139" s="434">
        <v>8.01</v>
      </c>
      <c r="DK139" s="427">
        <v>3.1</v>
      </c>
      <c r="DL139" s="446">
        <f t="shared" si="232"/>
        <v>12.191861397786214</v>
      </c>
      <c r="DM139" s="422">
        <v>28.7</v>
      </c>
      <c r="DN139" s="422">
        <v>3.2</v>
      </c>
      <c r="DO139" s="423">
        <v>7.64</v>
      </c>
      <c r="DP139" s="423"/>
      <c r="DQ139" s="423"/>
      <c r="DR139" s="432"/>
      <c r="DS139" s="432"/>
      <c r="DT139" s="437"/>
      <c r="DU139" s="437">
        <v>0.83</v>
      </c>
      <c r="DV139" s="424"/>
      <c r="DW139" s="446">
        <f t="shared" si="233"/>
        <v>4.4917384097107114</v>
      </c>
      <c r="DX139" s="434">
        <v>6.58</v>
      </c>
      <c r="DY139" s="438">
        <v>8.0299999999999994</v>
      </c>
      <c r="DZ139" s="439">
        <v>20.5</v>
      </c>
      <c r="EA139" s="440">
        <v>79</v>
      </c>
      <c r="EB139" s="441">
        <v>7440</v>
      </c>
      <c r="EC139" s="442">
        <v>14.1</v>
      </c>
      <c r="ED139" s="442">
        <v>0.38</v>
      </c>
      <c r="EE139" s="442">
        <v>14</v>
      </c>
      <c r="EF139" s="442">
        <v>1.6</v>
      </c>
      <c r="EG139" s="443">
        <v>37</v>
      </c>
      <c r="EH139" s="440"/>
      <c r="EI139" s="429">
        <f t="shared" si="206"/>
        <v>8.0299999999999994</v>
      </c>
      <c r="EJ139" s="447">
        <f t="shared" si="207"/>
        <v>20.5</v>
      </c>
      <c r="EK139" s="448">
        <f t="shared" si="208"/>
        <v>79</v>
      </c>
      <c r="EL139" s="417">
        <f t="shared" si="209"/>
        <v>7440</v>
      </c>
      <c r="EM139" s="431">
        <f t="shared" si="210"/>
        <v>14.1</v>
      </c>
      <c r="EN139" s="431">
        <f t="shared" si="211"/>
        <v>0.38</v>
      </c>
      <c r="EO139" s="431">
        <f t="shared" si="212"/>
        <v>14</v>
      </c>
      <c r="EP139" s="431">
        <f t="shared" si="213"/>
        <v>1.6</v>
      </c>
      <c r="EQ139" s="430">
        <f t="shared" si="214"/>
        <v>37</v>
      </c>
      <c r="ER139" s="448"/>
      <c r="ES139" s="449">
        <f t="shared" si="234"/>
        <v>28.205881567349554</v>
      </c>
      <c r="ET139" s="450">
        <f t="shared" si="235"/>
        <v>0.74878</v>
      </c>
      <c r="EU139" s="451">
        <f t="shared" si="172"/>
        <v>0.33184568181818186</v>
      </c>
      <c r="EV139" s="450">
        <f t="shared" si="248"/>
        <v>0.61452904040404044</v>
      </c>
      <c r="EW139" s="513">
        <f t="shared" si="249"/>
        <v>0.51041666666666674</v>
      </c>
      <c r="EX139" s="514">
        <f t="shared" si="250"/>
        <v>14.700000000000001</v>
      </c>
      <c r="EY139" s="513">
        <f t="shared" si="251"/>
        <v>0.64655172413793105</v>
      </c>
      <c r="EZ139" s="514">
        <f t="shared" si="252"/>
        <v>37.5</v>
      </c>
      <c r="FA139" s="450">
        <f t="shared" si="253"/>
        <v>0.79743589743589749</v>
      </c>
      <c r="FB139" s="431">
        <f t="shared" si="254"/>
        <v>311</v>
      </c>
      <c r="FC139" s="452">
        <f t="shared" si="180"/>
        <v>0.44827586206896552</v>
      </c>
      <c r="FD139" s="431">
        <f t="shared" si="181"/>
        <v>1.2999999999999998</v>
      </c>
      <c r="FE139" s="452">
        <f t="shared" si="255"/>
        <v>0.77439024390243905</v>
      </c>
      <c r="FF139" s="430">
        <f t="shared" si="256"/>
        <v>127</v>
      </c>
      <c r="FG139" s="405">
        <v>38400</v>
      </c>
      <c r="FH139" s="443"/>
      <c r="FI139" s="453"/>
      <c r="FJ139" s="454"/>
      <c r="FK139" s="455">
        <f t="shared" si="236"/>
        <v>1.9231282886829242</v>
      </c>
      <c r="FL139" s="530">
        <v>1900</v>
      </c>
      <c r="FM139" s="455">
        <f t="shared" si="204"/>
        <v>50.749218729132728</v>
      </c>
      <c r="FN139" s="530">
        <v>4726</v>
      </c>
      <c r="FO139" s="532">
        <f t="shared" si="237"/>
        <v>0.35321375186846032</v>
      </c>
      <c r="FP139" s="449">
        <f t="shared" si="238"/>
        <v>126.23200405993751</v>
      </c>
      <c r="FQ139" s="457">
        <v>25.2</v>
      </c>
      <c r="FR139" s="458">
        <f t="shared" si="239"/>
        <v>0.67309490103902347</v>
      </c>
      <c r="FS139" s="459">
        <v>7.96</v>
      </c>
      <c r="FT139" s="529">
        <v>15</v>
      </c>
      <c r="FU139" s="440">
        <v>60</v>
      </c>
      <c r="FV139" s="530">
        <v>1</v>
      </c>
      <c r="FW139" s="538">
        <v>0.56000000000000005</v>
      </c>
      <c r="FX139" s="530">
        <v>16</v>
      </c>
      <c r="FY139" s="452">
        <f t="shared" si="215"/>
        <v>0.97297297297297303</v>
      </c>
      <c r="FZ139" s="452">
        <f t="shared" si="216"/>
        <v>0.64999999999999991</v>
      </c>
      <c r="GA139" s="429">
        <f t="shared" si="217"/>
        <v>1.04</v>
      </c>
      <c r="GB139" s="513">
        <f t="shared" si="257"/>
        <v>0.26829268292682928</v>
      </c>
      <c r="GC139" s="514">
        <f t="shared" si="218"/>
        <v>5.5</v>
      </c>
      <c r="GD139" s="513">
        <f t="shared" si="258"/>
        <v>0.240506329113924</v>
      </c>
      <c r="GE139" s="527">
        <f t="shared" si="219"/>
        <v>19</v>
      </c>
      <c r="GF139" s="461">
        <f t="shared" si="205"/>
        <v>2.6282753278666631</v>
      </c>
      <c r="GG139" s="405"/>
      <c r="GH139" s="450"/>
      <c r="GI139" s="405"/>
      <c r="GJ139" s="462"/>
      <c r="GK139" s="463"/>
      <c r="GL139" s="464"/>
      <c r="GM139" s="529"/>
      <c r="GN139" s="405"/>
      <c r="GO139" s="513"/>
      <c r="GP139" s="450"/>
      <c r="GQ139" s="529"/>
      <c r="GR139" s="455">
        <f t="shared" si="240"/>
        <v>2.7564838804455247</v>
      </c>
      <c r="GS139" s="531">
        <f t="shared" si="259"/>
        <v>12.7</v>
      </c>
      <c r="GT139" s="531">
        <f t="shared" si="260"/>
        <v>57</v>
      </c>
      <c r="GU139" s="513"/>
      <c r="GV139" s="513"/>
      <c r="GW139" s="513">
        <f t="shared" si="220"/>
        <v>0.15333333333333343</v>
      </c>
      <c r="GX139" s="513">
        <f t="shared" si="221"/>
        <v>5.0000000000000044E-2</v>
      </c>
      <c r="GY139" s="462"/>
      <c r="GZ139" s="405">
        <v>38020</v>
      </c>
      <c r="HA139" s="438">
        <v>8.2799999999999994</v>
      </c>
      <c r="HB139" s="451">
        <v>8.3000000000000007</v>
      </c>
      <c r="HC139" s="439">
        <v>12.7</v>
      </c>
      <c r="HD139" s="443">
        <v>57</v>
      </c>
      <c r="HE139" s="463">
        <v>12</v>
      </c>
      <c r="HF139" s="463"/>
      <c r="HG139" s="443"/>
      <c r="HH139" s="408">
        <v>1</v>
      </c>
      <c r="HI139" s="465">
        <v>7100</v>
      </c>
      <c r="HJ139" s="406">
        <f t="shared" si="261"/>
        <v>4757</v>
      </c>
      <c r="HK139" s="406"/>
      <c r="HL139" s="549"/>
      <c r="HM139" s="540">
        <v>13.9</v>
      </c>
      <c r="HN139" s="461">
        <v>15.2</v>
      </c>
      <c r="HO139" s="407">
        <v>0.24</v>
      </c>
      <c r="HP139" s="548">
        <v>0.16</v>
      </c>
      <c r="HQ139" s="518">
        <v>14.2</v>
      </c>
      <c r="HR139" s="519">
        <v>0.32</v>
      </c>
      <c r="HS139" s="520">
        <v>0.5</v>
      </c>
      <c r="HT139" s="521">
        <v>8</v>
      </c>
      <c r="HU139" s="522">
        <f t="shared" si="241"/>
        <v>46.475600309837333</v>
      </c>
      <c r="HV139" s="513">
        <f t="shared" si="262"/>
        <v>0.78103448275862064</v>
      </c>
      <c r="HW139" s="513">
        <f t="shared" si="263"/>
        <v>0.85384615384615381</v>
      </c>
      <c r="HX139" s="513">
        <f t="shared" si="264"/>
        <v>0.51736111111111116</v>
      </c>
      <c r="HY139" s="471"/>
    </row>
    <row r="140" spans="1:233" x14ac:dyDescent="0.15">
      <c r="A140" s="400">
        <v>43622</v>
      </c>
      <c r="B140" s="515">
        <v>38404</v>
      </c>
      <c r="C140" s="402">
        <f t="shared" si="127"/>
        <v>0.76807999999999998</v>
      </c>
      <c r="D140" s="403">
        <v>8.0299999999999994</v>
      </c>
      <c r="E140" s="404">
        <v>51.6</v>
      </c>
      <c r="F140" s="405">
        <v>302</v>
      </c>
      <c r="G140" s="406">
        <f t="shared" si="159"/>
        <v>11598.008</v>
      </c>
      <c r="H140" s="402">
        <f t="shared" si="160"/>
        <v>0.46392032</v>
      </c>
      <c r="I140" s="405">
        <v>7550</v>
      </c>
      <c r="J140" s="406">
        <f t="shared" si="161"/>
        <v>5058.5</v>
      </c>
      <c r="K140" s="407">
        <v>28.9</v>
      </c>
      <c r="L140" s="407">
        <v>23.4</v>
      </c>
      <c r="M140" s="407">
        <v>2.9</v>
      </c>
      <c r="N140" s="408">
        <v>265</v>
      </c>
      <c r="O140" s="408">
        <v>32</v>
      </c>
      <c r="P140" s="409"/>
      <c r="Q140" s="409"/>
      <c r="R140" s="409"/>
      <c r="S140" s="409"/>
      <c r="T140" s="410"/>
      <c r="U140" s="411"/>
      <c r="V140" s="409"/>
      <c r="W140" s="409"/>
      <c r="X140" s="516"/>
      <c r="Y140" s="473"/>
      <c r="Z140" s="474"/>
      <c r="AA140" s="475"/>
      <c r="AB140" s="476"/>
      <c r="AC140" s="476"/>
      <c r="AD140" s="474">
        <v>4.71</v>
      </c>
      <c r="AE140" s="477">
        <f t="shared" si="223"/>
        <v>0.65416666666666667</v>
      </c>
      <c r="AF140" s="478"/>
      <c r="AG140" s="477"/>
      <c r="AH140" s="478"/>
      <c r="AI140" s="478"/>
      <c r="AJ140" s="473"/>
      <c r="AK140" s="477"/>
      <c r="AL140" s="447"/>
      <c r="AM140" s="479"/>
      <c r="AN140" s="473"/>
      <c r="AO140" s="473"/>
      <c r="AP140" s="479"/>
      <c r="AQ140" s="447"/>
      <c r="AR140" s="473"/>
      <c r="AS140" s="473"/>
      <c r="AT140" s="473"/>
      <c r="AU140" s="447"/>
      <c r="AV140" s="480"/>
      <c r="AW140" s="479"/>
      <c r="AX140" s="479"/>
      <c r="AY140" s="480"/>
      <c r="AZ140" s="480"/>
      <c r="BA140" s="420">
        <f t="shared" si="128"/>
        <v>37323</v>
      </c>
      <c r="BB140" s="421">
        <f t="shared" si="129"/>
        <v>0.74646000000000001</v>
      </c>
      <c r="BC140" s="422"/>
      <c r="BD140" s="423">
        <v>7.84</v>
      </c>
      <c r="BE140" s="424">
        <v>56</v>
      </c>
      <c r="BF140" s="425">
        <v>335</v>
      </c>
      <c r="BG140" s="426">
        <v>9180</v>
      </c>
      <c r="BH140" s="420">
        <f t="shared" si="162"/>
        <v>6150.6</v>
      </c>
      <c r="BI140" s="432"/>
      <c r="BJ140" s="421"/>
      <c r="BK140" s="427">
        <v>25.4</v>
      </c>
      <c r="BL140" s="427">
        <v>22.6</v>
      </c>
      <c r="BM140" s="428">
        <v>3.4</v>
      </c>
      <c r="BN140" s="422">
        <v>2.8</v>
      </c>
      <c r="BO140" s="425">
        <v>216</v>
      </c>
      <c r="BP140" s="425">
        <v>32</v>
      </c>
      <c r="BQ140" s="423">
        <v>4.55</v>
      </c>
      <c r="BR140" s="421">
        <f t="shared" si="224"/>
        <v>0.63194444444444442</v>
      </c>
      <c r="BS140" s="409">
        <f t="shared" si="130"/>
        <v>37323</v>
      </c>
      <c r="BT140" s="429">
        <f t="shared" si="242"/>
        <v>7.84</v>
      </c>
      <c r="BU140" s="430">
        <f t="shared" si="243"/>
        <v>56</v>
      </c>
      <c r="BV140" s="430">
        <f t="shared" si="244"/>
        <v>335</v>
      </c>
      <c r="BW140" s="430">
        <f t="shared" si="245"/>
        <v>9180</v>
      </c>
      <c r="BX140" s="430">
        <f t="shared" si="167"/>
        <v>5967</v>
      </c>
      <c r="BY140" s="430">
        <f t="shared" si="246"/>
        <v>25.4</v>
      </c>
      <c r="BZ140" s="430">
        <f t="shared" si="247"/>
        <v>22.6</v>
      </c>
      <c r="CA140" s="431">
        <f t="shared" si="170"/>
        <v>2.8</v>
      </c>
      <c r="CB140" s="430">
        <f t="shared" si="171"/>
        <v>216</v>
      </c>
      <c r="CC140" s="432">
        <v>18699</v>
      </c>
      <c r="CD140" s="411">
        <f t="shared" si="222"/>
        <v>18699</v>
      </c>
      <c r="CE140" s="421">
        <f t="shared" si="225"/>
        <v>0.74795999999999996</v>
      </c>
      <c r="CF140" s="433">
        <f t="shared" si="226"/>
        <v>8.5993903417295048</v>
      </c>
      <c r="CG140" s="434"/>
      <c r="CH140" s="427"/>
      <c r="CI140" s="446">
        <f t="shared" si="227"/>
        <v>12.193165409914968</v>
      </c>
      <c r="CJ140" s="436">
        <v>28.7</v>
      </c>
      <c r="CK140" s="436">
        <v>3.86</v>
      </c>
      <c r="CL140" s="423"/>
      <c r="CM140" s="423"/>
      <c r="CN140" s="423"/>
      <c r="CO140" s="432"/>
      <c r="CP140" s="432"/>
      <c r="CQ140" s="437"/>
      <c r="CR140" s="437">
        <v>0.9</v>
      </c>
      <c r="CS140" s="424"/>
      <c r="CT140" s="528">
        <f t="shared" si="228"/>
        <v>4.4922188352318306</v>
      </c>
      <c r="CU140" s="434">
        <v>6.32</v>
      </c>
      <c r="CV140" s="438"/>
      <c r="CW140" s="439"/>
      <c r="CX140" s="440"/>
      <c r="CY140" s="441"/>
      <c r="CZ140" s="442"/>
      <c r="DA140" s="442"/>
      <c r="DB140" s="442"/>
      <c r="DC140" s="442"/>
      <c r="DD140" s="443"/>
      <c r="DE140" s="440"/>
      <c r="DF140" s="444">
        <v>18624</v>
      </c>
      <c r="DG140" s="445">
        <f t="shared" si="229"/>
        <v>18624</v>
      </c>
      <c r="DH140" s="421">
        <f t="shared" si="230"/>
        <v>0.74495999999999996</v>
      </c>
      <c r="DI140" s="446">
        <f t="shared" si="231"/>
        <v>8.6340206185567006</v>
      </c>
      <c r="DJ140" s="434">
        <v>7.78</v>
      </c>
      <c r="DK140" s="427">
        <v>4.8</v>
      </c>
      <c r="DL140" s="446">
        <f t="shared" si="232"/>
        <v>12.242268041237113</v>
      </c>
      <c r="DM140" s="422">
        <v>28.5</v>
      </c>
      <c r="DN140" s="422">
        <v>3.59</v>
      </c>
      <c r="DO140" s="423">
        <v>7.61</v>
      </c>
      <c r="DP140" s="423"/>
      <c r="DQ140" s="423"/>
      <c r="DR140" s="432"/>
      <c r="DS140" s="432"/>
      <c r="DT140" s="437"/>
      <c r="DU140" s="437">
        <v>0.89</v>
      </c>
      <c r="DV140" s="424"/>
      <c r="DW140" s="446">
        <f t="shared" si="233"/>
        <v>4.5103092783505154</v>
      </c>
      <c r="DX140" s="434">
        <v>6.61</v>
      </c>
      <c r="DY140" s="438">
        <v>8.0399999999999991</v>
      </c>
      <c r="DZ140" s="439">
        <v>20.100000000000001</v>
      </c>
      <c r="EA140" s="440">
        <v>75</v>
      </c>
      <c r="EB140" s="441">
        <v>7980</v>
      </c>
      <c r="EC140" s="442">
        <v>15.1</v>
      </c>
      <c r="ED140" s="442">
        <v>0.35</v>
      </c>
      <c r="EE140" s="442">
        <v>14.2</v>
      </c>
      <c r="EF140" s="442">
        <v>1.4</v>
      </c>
      <c r="EG140" s="443">
        <v>27</v>
      </c>
      <c r="EH140" s="440"/>
      <c r="EI140" s="429">
        <f t="shared" si="206"/>
        <v>8.0399999999999991</v>
      </c>
      <c r="EJ140" s="447">
        <f t="shared" si="207"/>
        <v>20.100000000000001</v>
      </c>
      <c r="EK140" s="448">
        <f t="shared" si="208"/>
        <v>75</v>
      </c>
      <c r="EL140" s="417">
        <f t="shared" si="209"/>
        <v>7980</v>
      </c>
      <c r="EM140" s="431">
        <f t="shared" si="210"/>
        <v>15.1</v>
      </c>
      <c r="EN140" s="431">
        <f t="shared" si="211"/>
        <v>0.35</v>
      </c>
      <c r="EO140" s="431">
        <f t="shared" si="212"/>
        <v>14.2</v>
      </c>
      <c r="EP140" s="431">
        <f t="shared" si="213"/>
        <v>1.4</v>
      </c>
      <c r="EQ140" s="430">
        <f t="shared" si="214"/>
        <v>27</v>
      </c>
      <c r="ER140" s="448"/>
      <c r="ES140" s="449">
        <f t="shared" si="234"/>
        <v>28.293545534924846</v>
      </c>
      <c r="ET140" s="450">
        <f t="shared" si="235"/>
        <v>0.74646000000000001</v>
      </c>
      <c r="EU140" s="451">
        <f t="shared" si="172"/>
        <v>0.28416375000000005</v>
      </c>
      <c r="EV140" s="450">
        <f t="shared" si="248"/>
        <v>0.52622916666666675</v>
      </c>
      <c r="EW140" s="513">
        <f t="shared" si="249"/>
        <v>0.40551181102362199</v>
      </c>
      <c r="EX140" s="514">
        <f t="shared" si="250"/>
        <v>10.299999999999999</v>
      </c>
      <c r="EY140" s="513">
        <f t="shared" si="251"/>
        <v>0.64107142857142851</v>
      </c>
      <c r="EZ140" s="514">
        <f t="shared" si="252"/>
        <v>35.9</v>
      </c>
      <c r="FA140" s="450">
        <f t="shared" si="253"/>
        <v>0.77611940298507465</v>
      </c>
      <c r="FB140" s="431">
        <f t="shared" si="254"/>
        <v>260</v>
      </c>
      <c r="FC140" s="452">
        <f t="shared" si="180"/>
        <v>0.5</v>
      </c>
      <c r="FD140" s="431">
        <f t="shared" si="181"/>
        <v>1.4</v>
      </c>
      <c r="FE140" s="452">
        <f t="shared" si="255"/>
        <v>0.875</v>
      </c>
      <c r="FF140" s="430">
        <f t="shared" si="256"/>
        <v>189</v>
      </c>
      <c r="FG140" s="405">
        <v>38400</v>
      </c>
      <c r="FH140" s="443"/>
      <c r="FI140" s="453"/>
      <c r="FJ140" s="454"/>
      <c r="FK140" s="455">
        <f t="shared" si="236"/>
        <v>1.9291053773812394</v>
      </c>
      <c r="FL140" s="530">
        <v>1900</v>
      </c>
      <c r="FM140" s="455">
        <f t="shared" si="204"/>
        <v>50.906947458671596</v>
      </c>
      <c r="FN140" s="530">
        <v>3320</v>
      </c>
      <c r="FO140" s="532">
        <f t="shared" si="237"/>
        <v>0.24813153961136025</v>
      </c>
      <c r="FP140" s="449">
        <f t="shared" si="238"/>
        <v>88.953192401468257</v>
      </c>
      <c r="FQ140" s="457">
        <v>25.2</v>
      </c>
      <c r="FR140" s="458">
        <f t="shared" si="239"/>
        <v>0.6751868820834338</v>
      </c>
      <c r="FS140" s="459">
        <v>7.84</v>
      </c>
      <c r="FT140" s="529">
        <v>15</v>
      </c>
      <c r="FU140" s="440">
        <v>60</v>
      </c>
      <c r="FV140" s="530">
        <v>1</v>
      </c>
      <c r="FW140" s="538">
        <v>0.3</v>
      </c>
      <c r="FX140" s="530">
        <v>16</v>
      </c>
      <c r="FY140" s="452">
        <f t="shared" si="215"/>
        <v>0.96296296296296302</v>
      </c>
      <c r="FZ140" s="452">
        <f t="shared" si="216"/>
        <v>0.7857142857142857</v>
      </c>
      <c r="GA140" s="429">
        <f t="shared" si="217"/>
        <v>1.0999999999999999</v>
      </c>
      <c r="GB140" s="513">
        <f t="shared" si="257"/>
        <v>0.25373134328358216</v>
      </c>
      <c r="GC140" s="514">
        <f t="shared" si="218"/>
        <v>5.1000000000000014</v>
      </c>
      <c r="GD140" s="513">
        <f t="shared" si="258"/>
        <v>0.19999999999999996</v>
      </c>
      <c r="GE140" s="527">
        <f t="shared" si="219"/>
        <v>15</v>
      </c>
      <c r="GF140" s="461">
        <f t="shared" si="205"/>
        <v>2.6364440157543605</v>
      </c>
      <c r="GG140" s="405"/>
      <c r="GH140" s="450"/>
      <c r="GI140" s="405"/>
      <c r="GJ140" s="462"/>
      <c r="GK140" s="463"/>
      <c r="GL140" s="464"/>
      <c r="GM140" s="529"/>
      <c r="GN140" s="405"/>
      <c r="GO140" s="513"/>
      <c r="GP140" s="450"/>
      <c r="GQ140" s="529"/>
      <c r="GR140" s="455">
        <f t="shared" si="240"/>
        <v>2.7650510409131099</v>
      </c>
      <c r="GS140" s="531">
        <f t="shared" si="259"/>
        <v>14.8</v>
      </c>
      <c r="GT140" s="531">
        <f t="shared" si="260"/>
        <v>58</v>
      </c>
      <c r="GU140" s="513"/>
      <c r="GV140" s="513"/>
      <c r="GW140" s="513">
        <f t="shared" si="220"/>
        <v>1.3333333333333308E-2</v>
      </c>
      <c r="GX140" s="513">
        <f t="shared" si="221"/>
        <v>3.3333333333333326E-2</v>
      </c>
      <c r="GY140" s="462"/>
      <c r="GZ140" s="405">
        <v>37540</v>
      </c>
      <c r="HA140" s="438">
        <v>8.2899999999999991</v>
      </c>
      <c r="HB140" s="451">
        <v>8.27</v>
      </c>
      <c r="HC140" s="439">
        <v>14.8</v>
      </c>
      <c r="HD140" s="443">
        <v>58</v>
      </c>
      <c r="HE140" s="463">
        <v>13</v>
      </c>
      <c r="HF140" s="463"/>
      <c r="HG140" s="443"/>
      <c r="HH140" s="408">
        <v>1</v>
      </c>
      <c r="HI140" s="465">
        <v>8020</v>
      </c>
      <c r="HJ140" s="406">
        <f t="shared" si="261"/>
        <v>5373.4000000000005</v>
      </c>
      <c r="HK140" s="406"/>
      <c r="HL140" s="549"/>
      <c r="HM140" s="540">
        <v>12.8</v>
      </c>
      <c r="HN140" s="461">
        <v>13.91</v>
      </c>
      <c r="HO140" s="407">
        <v>0.25</v>
      </c>
      <c r="HP140" s="548">
        <v>0.17</v>
      </c>
      <c r="HQ140" s="518">
        <v>12.5</v>
      </c>
      <c r="HR140" s="519">
        <v>0.28000000000000003</v>
      </c>
      <c r="HS140" s="520">
        <v>0.31</v>
      </c>
      <c r="HT140" s="521">
        <v>8</v>
      </c>
      <c r="HU140" s="522">
        <f t="shared" si="241"/>
        <v>46.620046620046622</v>
      </c>
      <c r="HV140" s="513">
        <f t="shared" si="262"/>
        <v>0.73571428571428577</v>
      </c>
      <c r="HW140" s="513">
        <f t="shared" si="263"/>
        <v>0.82686567164179103</v>
      </c>
      <c r="HX140" s="513">
        <f t="shared" si="264"/>
        <v>0.49606299212598415</v>
      </c>
      <c r="HY140" s="471"/>
    </row>
    <row r="141" spans="1:233" x14ac:dyDescent="0.15">
      <c r="A141" s="400">
        <v>43623</v>
      </c>
      <c r="B141" s="515">
        <v>35565</v>
      </c>
      <c r="C141" s="402">
        <f t="shared" si="127"/>
        <v>0.71130000000000004</v>
      </c>
      <c r="D141" s="403">
        <v>7.89</v>
      </c>
      <c r="E141" s="404">
        <v>51.5</v>
      </c>
      <c r="F141" s="405">
        <v>246</v>
      </c>
      <c r="G141" s="406">
        <f t="shared" si="159"/>
        <v>8748.99</v>
      </c>
      <c r="H141" s="402">
        <f t="shared" si="160"/>
        <v>0.34995959999999998</v>
      </c>
      <c r="I141" s="405">
        <v>8035</v>
      </c>
      <c r="J141" s="406">
        <f t="shared" si="161"/>
        <v>5383.4500000000007</v>
      </c>
      <c r="K141" s="407">
        <v>31.5</v>
      </c>
      <c r="L141" s="407">
        <v>28.2</v>
      </c>
      <c r="M141" s="407">
        <v>2.6</v>
      </c>
      <c r="N141" s="408">
        <v>145</v>
      </c>
      <c r="O141" s="408">
        <v>32</v>
      </c>
      <c r="P141" s="409"/>
      <c r="Q141" s="409"/>
      <c r="R141" s="409"/>
      <c r="S141" s="409"/>
      <c r="T141" s="410"/>
      <c r="U141" s="411"/>
      <c r="V141" s="409"/>
      <c r="W141" s="409"/>
      <c r="X141" s="516"/>
      <c r="Y141" s="473"/>
      <c r="Z141" s="474"/>
      <c r="AA141" s="475"/>
      <c r="AB141" s="476"/>
      <c r="AC141" s="476"/>
      <c r="AD141" s="474">
        <v>5.14</v>
      </c>
      <c r="AE141" s="477">
        <f t="shared" si="223"/>
        <v>0.7138888888888888</v>
      </c>
      <c r="AF141" s="478"/>
      <c r="AG141" s="477"/>
      <c r="AH141" s="478"/>
      <c r="AI141" s="478"/>
      <c r="AJ141" s="473"/>
      <c r="AK141" s="477"/>
      <c r="AL141" s="447"/>
      <c r="AM141" s="479"/>
      <c r="AN141" s="473"/>
      <c r="AO141" s="473"/>
      <c r="AP141" s="479"/>
      <c r="AQ141" s="447"/>
      <c r="AR141" s="473"/>
      <c r="AS141" s="473"/>
      <c r="AT141" s="473"/>
      <c r="AU141" s="447"/>
      <c r="AV141" s="480"/>
      <c r="AW141" s="479"/>
      <c r="AX141" s="479"/>
      <c r="AY141" s="480"/>
      <c r="AZ141" s="480"/>
      <c r="BA141" s="420">
        <f t="shared" si="128"/>
        <v>31527</v>
      </c>
      <c r="BB141" s="421">
        <f t="shared" si="129"/>
        <v>0.63053999999999999</v>
      </c>
      <c r="BC141" s="422"/>
      <c r="BD141" s="423">
        <v>7.92</v>
      </c>
      <c r="BE141" s="424">
        <v>57</v>
      </c>
      <c r="BF141" s="425">
        <v>299</v>
      </c>
      <c r="BG141" s="426">
        <v>9480</v>
      </c>
      <c r="BH141" s="420">
        <f t="shared" si="162"/>
        <v>6351.6</v>
      </c>
      <c r="BI141" s="432"/>
      <c r="BJ141" s="421"/>
      <c r="BK141" s="427">
        <v>26.9</v>
      </c>
      <c r="BL141" s="427">
        <v>21.4</v>
      </c>
      <c r="BM141" s="428">
        <v>2.9</v>
      </c>
      <c r="BN141" s="422">
        <v>2.5</v>
      </c>
      <c r="BO141" s="425">
        <v>209</v>
      </c>
      <c r="BP141" s="425">
        <v>32</v>
      </c>
      <c r="BQ141" s="423">
        <v>4.41</v>
      </c>
      <c r="BR141" s="421">
        <f t="shared" si="224"/>
        <v>0.61250000000000004</v>
      </c>
      <c r="BS141" s="409">
        <f t="shared" si="130"/>
        <v>31527</v>
      </c>
      <c r="BT141" s="429">
        <f t="shared" si="242"/>
        <v>7.92</v>
      </c>
      <c r="BU141" s="430">
        <f t="shared" si="243"/>
        <v>57</v>
      </c>
      <c r="BV141" s="430">
        <f t="shared" si="244"/>
        <v>299</v>
      </c>
      <c r="BW141" s="430">
        <f t="shared" si="245"/>
        <v>9480</v>
      </c>
      <c r="BX141" s="430">
        <f t="shared" si="167"/>
        <v>6162</v>
      </c>
      <c r="BY141" s="430">
        <f t="shared" si="246"/>
        <v>26.9</v>
      </c>
      <c r="BZ141" s="430">
        <f t="shared" si="247"/>
        <v>21.4</v>
      </c>
      <c r="CA141" s="431">
        <f t="shared" si="170"/>
        <v>2.5</v>
      </c>
      <c r="CB141" s="430">
        <f t="shared" si="171"/>
        <v>209</v>
      </c>
      <c r="CC141" s="432">
        <v>15667</v>
      </c>
      <c r="CD141" s="411">
        <f t="shared" si="222"/>
        <v>15667</v>
      </c>
      <c r="CE141" s="421">
        <f t="shared" si="225"/>
        <v>0.62668000000000001</v>
      </c>
      <c r="CF141" s="433">
        <f t="shared" si="226"/>
        <v>10.263611412523138</v>
      </c>
      <c r="CG141" s="434"/>
      <c r="CH141" s="427"/>
      <c r="CI141" s="446">
        <f t="shared" si="227"/>
        <v>14.552881853577585</v>
      </c>
      <c r="CJ141" s="436">
        <v>28.7</v>
      </c>
      <c r="CK141" s="436">
        <v>3.7</v>
      </c>
      <c r="CL141" s="423"/>
      <c r="CM141" s="423"/>
      <c r="CN141" s="423"/>
      <c r="CO141" s="432"/>
      <c r="CP141" s="432"/>
      <c r="CQ141" s="437"/>
      <c r="CR141" s="437">
        <v>0.89</v>
      </c>
      <c r="CS141" s="424"/>
      <c r="CT141" s="528">
        <f t="shared" si="228"/>
        <v>5.3615880513180567</v>
      </c>
      <c r="CU141" s="434">
        <v>6.13</v>
      </c>
      <c r="CV141" s="438"/>
      <c r="CW141" s="439"/>
      <c r="CX141" s="440"/>
      <c r="CY141" s="441"/>
      <c r="CZ141" s="442"/>
      <c r="DA141" s="442"/>
      <c r="DB141" s="442"/>
      <c r="DC141" s="442"/>
      <c r="DD141" s="443"/>
      <c r="DE141" s="440"/>
      <c r="DF141" s="444">
        <v>15860</v>
      </c>
      <c r="DG141" s="445">
        <f t="shared" si="229"/>
        <v>15860</v>
      </c>
      <c r="DH141" s="421">
        <f t="shared" si="230"/>
        <v>0.63439999999999996</v>
      </c>
      <c r="DI141" s="446">
        <f t="shared" si="231"/>
        <v>10.138713745271122</v>
      </c>
      <c r="DJ141" s="434">
        <v>7.8</v>
      </c>
      <c r="DK141" s="427">
        <v>4.2</v>
      </c>
      <c r="DL141" s="446">
        <f t="shared" si="232"/>
        <v>14.37578814627995</v>
      </c>
      <c r="DM141" s="422">
        <v>28.4</v>
      </c>
      <c r="DN141" s="422">
        <v>3.86</v>
      </c>
      <c r="DO141" s="423">
        <v>7.66</v>
      </c>
      <c r="DP141" s="423"/>
      <c r="DQ141" s="423"/>
      <c r="DR141" s="432"/>
      <c r="DS141" s="432"/>
      <c r="DT141" s="437"/>
      <c r="DU141" s="437">
        <v>0.86</v>
      </c>
      <c r="DV141" s="424"/>
      <c r="DW141" s="446">
        <f t="shared" si="233"/>
        <v>5.2963430012610342</v>
      </c>
      <c r="DX141" s="434">
        <v>7.09</v>
      </c>
      <c r="DY141" s="438">
        <v>8.08</v>
      </c>
      <c r="DZ141" s="439">
        <v>19</v>
      </c>
      <c r="EA141" s="440">
        <v>73</v>
      </c>
      <c r="EB141" s="441">
        <v>8190</v>
      </c>
      <c r="EC141" s="442">
        <v>15.5</v>
      </c>
      <c r="ED141" s="442">
        <v>0.32</v>
      </c>
      <c r="EE141" s="442">
        <v>14.3</v>
      </c>
      <c r="EF141" s="442">
        <v>1.4</v>
      </c>
      <c r="EG141" s="443">
        <v>23</v>
      </c>
      <c r="EH141" s="440"/>
      <c r="EI141" s="429">
        <f t="shared" si="206"/>
        <v>8.08</v>
      </c>
      <c r="EJ141" s="447">
        <f t="shared" si="207"/>
        <v>19</v>
      </c>
      <c r="EK141" s="448">
        <f t="shared" si="208"/>
        <v>73</v>
      </c>
      <c r="EL141" s="417">
        <f t="shared" si="209"/>
        <v>8190</v>
      </c>
      <c r="EM141" s="431">
        <f t="shared" si="210"/>
        <v>15.5</v>
      </c>
      <c r="EN141" s="431">
        <f t="shared" si="211"/>
        <v>0.32</v>
      </c>
      <c r="EO141" s="431">
        <f t="shared" si="212"/>
        <v>14.3</v>
      </c>
      <c r="EP141" s="431">
        <f t="shared" si="213"/>
        <v>1.4</v>
      </c>
      <c r="EQ141" s="430">
        <f t="shared" si="214"/>
        <v>23</v>
      </c>
      <c r="ER141" s="448"/>
      <c r="ES141" s="449">
        <f t="shared" si="234"/>
        <v>33.49509943857646</v>
      </c>
      <c r="ET141" s="450">
        <f t="shared" si="235"/>
        <v>0.63053999999999999</v>
      </c>
      <c r="EU141" s="451">
        <f t="shared" si="172"/>
        <v>0.21424029545454543</v>
      </c>
      <c r="EV141" s="450">
        <f t="shared" si="248"/>
        <v>0.39674128787878782</v>
      </c>
      <c r="EW141" s="513">
        <f t="shared" si="249"/>
        <v>0.42379182156133821</v>
      </c>
      <c r="EX141" s="514">
        <f t="shared" si="250"/>
        <v>11.399999999999999</v>
      </c>
      <c r="EY141" s="513">
        <f t="shared" si="251"/>
        <v>0.66666666666666674</v>
      </c>
      <c r="EZ141" s="514">
        <f t="shared" si="252"/>
        <v>38</v>
      </c>
      <c r="FA141" s="450">
        <f t="shared" si="253"/>
        <v>0.75585284280936449</v>
      </c>
      <c r="FB141" s="431">
        <f t="shared" si="254"/>
        <v>226</v>
      </c>
      <c r="FC141" s="452">
        <f t="shared" si="180"/>
        <v>0.44000000000000006</v>
      </c>
      <c r="FD141" s="431">
        <f t="shared" si="181"/>
        <v>1.1000000000000001</v>
      </c>
      <c r="FE141" s="452">
        <f t="shared" si="255"/>
        <v>0.88995215311004783</v>
      </c>
      <c r="FF141" s="430">
        <f t="shared" si="256"/>
        <v>186</v>
      </c>
      <c r="FG141" s="405">
        <v>38400</v>
      </c>
      <c r="FH141" s="443"/>
      <c r="FI141" s="453"/>
      <c r="FJ141" s="454"/>
      <c r="FK141" s="455">
        <f t="shared" si="236"/>
        <v>2.2837567799029403</v>
      </c>
      <c r="FL141" s="530">
        <v>1900</v>
      </c>
      <c r="FM141" s="455">
        <f t="shared" si="204"/>
        <v>60.265803914105369</v>
      </c>
      <c r="FN141" s="530">
        <v>4170</v>
      </c>
      <c r="FO141" s="532">
        <f t="shared" si="237"/>
        <v>0.31165919282511212</v>
      </c>
      <c r="FP141" s="449">
        <f t="shared" si="238"/>
        <v>132.26758016937862</v>
      </c>
      <c r="FQ141" s="457">
        <v>25.2</v>
      </c>
      <c r="FR141" s="458">
        <f t="shared" si="239"/>
        <v>0.7993148729660291</v>
      </c>
      <c r="FS141" s="459">
        <v>8.1199999999999992</v>
      </c>
      <c r="FT141" s="529">
        <v>14.6</v>
      </c>
      <c r="FU141" s="440">
        <v>56</v>
      </c>
      <c r="FV141" s="530">
        <v>1</v>
      </c>
      <c r="FW141" s="538">
        <v>0.56000000000000005</v>
      </c>
      <c r="FX141" s="530">
        <v>8</v>
      </c>
      <c r="FY141" s="452">
        <f t="shared" si="215"/>
        <v>0.95652173913043481</v>
      </c>
      <c r="FZ141" s="452">
        <f t="shared" si="216"/>
        <v>0.59999999999999987</v>
      </c>
      <c r="GA141" s="429">
        <f t="shared" si="217"/>
        <v>0.83999999999999986</v>
      </c>
      <c r="GB141" s="513">
        <f t="shared" si="257"/>
        <v>0.23157894736842111</v>
      </c>
      <c r="GC141" s="514">
        <f t="shared" si="218"/>
        <v>4.4000000000000004</v>
      </c>
      <c r="GD141" s="513">
        <f t="shared" si="258"/>
        <v>0.23287671232876717</v>
      </c>
      <c r="GE141" s="527">
        <f t="shared" si="219"/>
        <v>17</v>
      </c>
      <c r="GF141" s="461">
        <f t="shared" si="205"/>
        <v>3.1211342658673518</v>
      </c>
      <c r="GG141" s="405"/>
      <c r="GH141" s="450"/>
      <c r="GI141" s="405"/>
      <c r="GJ141" s="462"/>
      <c r="GK141" s="463"/>
      <c r="GL141" s="464"/>
      <c r="GM141" s="529"/>
      <c r="GN141" s="405"/>
      <c r="GO141" s="513"/>
      <c r="GP141" s="450"/>
      <c r="GQ141" s="529"/>
      <c r="GR141" s="455">
        <f t="shared" si="240"/>
        <v>3.273384717860881</v>
      </c>
      <c r="GS141" s="531">
        <f t="shared" si="259"/>
        <v>14</v>
      </c>
      <c r="GT141" s="531">
        <f t="shared" si="260"/>
        <v>56</v>
      </c>
      <c r="GU141" s="513"/>
      <c r="GV141" s="513"/>
      <c r="GW141" s="513">
        <f t="shared" si="220"/>
        <v>4.1095890410958846E-2</v>
      </c>
      <c r="GX141" s="513"/>
      <c r="GY141" s="462"/>
      <c r="GZ141" s="405">
        <v>30996</v>
      </c>
      <c r="HA141" s="438">
        <v>8.3000000000000007</v>
      </c>
      <c r="HB141" s="451">
        <v>8.33</v>
      </c>
      <c r="HC141" s="439">
        <v>14</v>
      </c>
      <c r="HD141" s="443">
        <v>56</v>
      </c>
      <c r="HE141" s="463">
        <v>13</v>
      </c>
      <c r="HF141" s="463"/>
      <c r="HG141" s="443"/>
      <c r="HH141" s="408">
        <v>1</v>
      </c>
      <c r="HI141" s="465">
        <v>8240</v>
      </c>
      <c r="HJ141" s="406">
        <f t="shared" si="261"/>
        <v>5520.8</v>
      </c>
      <c r="HK141" s="406"/>
      <c r="HL141" s="549"/>
      <c r="HM141" s="540">
        <v>14.6</v>
      </c>
      <c r="HN141" s="461">
        <v>15.5</v>
      </c>
      <c r="HO141" s="407">
        <v>0.3</v>
      </c>
      <c r="HP141" s="548">
        <v>9.6000000000000002E-2</v>
      </c>
      <c r="HQ141" s="518">
        <v>12.7</v>
      </c>
      <c r="HR141" s="519">
        <v>0.46</v>
      </c>
      <c r="HS141" s="520">
        <v>0.49</v>
      </c>
      <c r="HT141" s="521">
        <v>8</v>
      </c>
      <c r="HU141" s="522">
        <f t="shared" si="241"/>
        <v>55.190788847654389</v>
      </c>
      <c r="HV141" s="513">
        <f t="shared" si="262"/>
        <v>0.75438596491228072</v>
      </c>
      <c r="HW141" s="513">
        <f t="shared" si="263"/>
        <v>0.81270903010033446</v>
      </c>
      <c r="HX141" s="513">
        <f t="shared" si="264"/>
        <v>0.45724907063197029</v>
      </c>
      <c r="HY141" s="471"/>
    </row>
    <row r="142" spans="1:233" x14ac:dyDescent="0.15">
      <c r="A142" s="400">
        <v>43624</v>
      </c>
      <c r="B142" s="515">
        <v>34998</v>
      </c>
      <c r="C142" s="402">
        <f t="shared" si="127"/>
        <v>0.69996000000000003</v>
      </c>
      <c r="D142" s="403">
        <v>8.07</v>
      </c>
      <c r="E142" s="404">
        <v>59.7</v>
      </c>
      <c r="F142" s="405">
        <v>244</v>
      </c>
      <c r="G142" s="406">
        <f t="shared" si="159"/>
        <v>8539.5120000000006</v>
      </c>
      <c r="H142" s="402">
        <f t="shared" si="160"/>
        <v>0.34158048000000002</v>
      </c>
      <c r="I142" s="405">
        <v>8045</v>
      </c>
      <c r="J142" s="406">
        <f t="shared" si="161"/>
        <v>5390.1500000000005</v>
      </c>
      <c r="K142" s="407">
        <v>30.2</v>
      </c>
      <c r="L142" s="407">
        <v>25.8</v>
      </c>
      <c r="M142" s="407">
        <v>2.5</v>
      </c>
      <c r="N142" s="408">
        <v>213</v>
      </c>
      <c r="O142" s="408">
        <v>32</v>
      </c>
      <c r="P142" s="409"/>
      <c r="Q142" s="409"/>
      <c r="R142" s="409"/>
      <c r="S142" s="409"/>
      <c r="T142" s="410"/>
      <c r="U142" s="411"/>
      <c r="V142" s="409"/>
      <c r="W142" s="409"/>
      <c r="X142" s="516"/>
      <c r="Y142" s="473"/>
      <c r="Z142" s="474"/>
      <c r="AA142" s="475"/>
      <c r="AB142" s="476"/>
      <c r="AC142" s="476"/>
      <c r="AD142" s="474">
        <v>4.93</v>
      </c>
      <c r="AE142" s="477">
        <f t="shared" si="223"/>
        <v>0.68472222222222212</v>
      </c>
      <c r="AF142" s="478"/>
      <c r="AG142" s="477"/>
      <c r="AH142" s="478"/>
      <c r="AI142" s="478"/>
      <c r="AJ142" s="473"/>
      <c r="AK142" s="477"/>
      <c r="AL142" s="447"/>
      <c r="AM142" s="479"/>
      <c r="AN142" s="473"/>
      <c r="AO142" s="473"/>
      <c r="AP142" s="479"/>
      <c r="AQ142" s="447"/>
      <c r="AR142" s="473"/>
      <c r="AS142" s="473"/>
      <c r="AT142" s="473"/>
      <c r="AU142" s="447"/>
      <c r="AV142" s="480"/>
      <c r="AW142" s="479"/>
      <c r="AX142" s="479"/>
      <c r="AY142" s="480"/>
      <c r="AZ142" s="480"/>
      <c r="BA142" s="420">
        <f t="shared" si="128"/>
        <v>34956</v>
      </c>
      <c r="BB142" s="421">
        <f t="shared" si="129"/>
        <v>0.69911999999999996</v>
      </c>
      <c r="BC142" s="422"/>
      <c r="BD142" s="423">
        <v>7.9</v>
      </c>
      <c r="BE142" s="424">
        <v>53.8</v>
      </c>
      <c r="BF142" s="425">
        <v>268</v>
      </c>
      <c r="BG142" s="426">
        <v>8320</v>
      </c>
      <c r="BH142" s="420">
        <f t="shared" si="162"/>
        <v>5574.4000000000005</v>
      </c>
      <c r="BI142" s="432"/>
      <c r="BJ142" s="421"/>
      <c r="BK142" s="427">
        <v>27.8</v>
      </c>
      <c r="BL142" s="427">
        <v>22.8</v>
      </c>
      <c r="BM142" s="428">
        <v>2.9</v>
      </c>
      <c r="BN142" s="422">
        <v>2.2999999999999998</v>
      </c>
      <c r="BO142" s="425">
        <v>199</v>
      </c>
      <c r="BP142" s="425">
        <v>32</v>
      </c>
      <c r="BQ142" s="423">
        <v>4.3</v>
      </c>
      <c r="BR142" s="421">
        <f t="shared" si="224"/>
        <v>0.59722222222222221</v>
      </c>
      <c r="BS142" s="409">
        <f t="shared" si="130"/>
        <v>34956</v>
      </c>
      <c r="BT142" s="429">
        <f t="shared" si="242"/>
        <v>7.9</v>
      </c>
      <c r="BU142" s="430">
        <f t="shared" si="243"/>
        <v>53.8</v>
      </c>
      <c r="BV142" s="430">
        <f t="shared" si="244"/>
        <v>268</v>
      </c>
      <c r="BW142" s="430">
        <f t="shared" si="245"/>
        <v>8320</v>
      </c>
      <c r="BX142" s="430">
        <f t="shared" si="167"/>
        <v>5408</v>
      </c>
      <c r="BY142" s="430">
        <f t="shared" si="246"/>
        <v>27.8</v>
      </c>
      <c r="BZ142" s="430">
        <f t="shared" si="247"/>
        <v>22.8</v>
      </c>
      <c r="CA142" s="431">
        <f t="shared" si="170"/>
        <v>2.2999999999999998</v>
      </c>
      <c r="CB142" s="430">
        <f t="shared" si="171"/>
        <v>199</v>
      </c>
      <c r="CC142" s="432">
        <v>17456</v>
      </c>
      <c r="CD142" s="411">
        <f t="shared" si="222"/>
        <v>17456</v>
      </c>
      <c r="CE142" s="421">
        <f t="shared" si="225"/>
        <v>0.69823999999999997</v>
      </c>
      <c r="CF142" s="433">
        <f t="shared" si="226"/>
        <v>9.2117323556370287</v>
      </c>
      <c r="CG142" s="434"/>
      <c r="CH142" s="427"/>
      <c r="CI142" s="446">
        <f t="shared" si="227"/>
        <v>13.061411549037581</v>
      </c>
      <c r="CJ142" s="436">
        <v>28.8</v>
      </c>
      <c r="CK142" s="436">
        <v>5.01</v>
      </c>
      <c r="CL142" s="423"/>
      <c r="CM142" s="423"/>
      <c r="CN142" s="423"/>
      <c r="CO142" s="432"/>
      <c r="CP142" s="432"/>
      <c r="CQ142" s="437"/>
      <c r="CR142" s="437">
        <v>0.88</v>
      </c>
      <c r="CS142" s="424"/>
      <c r="CT142" s="528">
        <f t="shared" si="228"/>
        <v>4.8120989917506876</v>
      </c>
      <c r="CU142" s="434">
        <v>6.44</v>
      </c>
      <c r="CV142" s="438"/>
      <c r="CW142" s="439"/>
      <c r="CX142" s="440"/>
      <c r="CY142" s="441"/>
      <c r="CZ142" s="442"/>
      <c r="DA142" s="442"/>
      <c r="DB142" s="442"/>
      <c r="DC142" s="442"/>
      <c r="DD142" s="443"/>
      <c r="DE142" s="440"/>
      <c r="DF142" s="444">
        <v>17500</v>
      </c>
      <c r="DG142" s="445">
        <f t="shared" si="229"/>
        <v>17500</v>
      </c>
      <c r="DH142" s="421">
        <f t="shared" si="230"/>
        <v>0.7</v>
      </c>
      <c r="DI142" s="446">
        <f t="shared" si="231"/>
        <v>9.1885714285714286</v>
      </c>
      <c r="DJ142" s="434">
        <v>7.76</v>
      </c>
      <c r="DK142" s="427">
        <v>5.9</v>
      </c>
      <c r="DL142" s="446">
        <f t="shared" si="232"/>
        <v>13.028571428571428</v>
      </c>
      <c r="DM142" s="422">
        <v>28.8</v>
      </c>
      <c r="DN142" s="422">
        <v>4.9800000000000004</v>
      </c>
      <c r="DO142" s="423">
        <v>7.7</v>
      </c>
      <c r="DP142" s="423"/>
      <c r="DQ142" s="423"/>
      <c r="DR142" s="432"/>
      <c r="DS142" s="432"/>
      <c r="DT142" s="437"/>
      <c r="DU142" s="437">
        <v>0.86</v>
      </c>
      <c r="DV142" s="424"/>
      <c r="DW142" s="446">
        <f t="shared" si="233"/>
        <v>4.8000000000000007</v>
      </c>
      <c r="DX142" s="434">
        <v>6.86</v>
      </c>
      <c r="DY142" s="438">
        <v>8.1300000000000008</v>
      </c>
      <c r="DZ142" s="439">
        <v>18.899999999999999</v>
      </c>
      <c r="EA142" s="440">
        <v>74</v>
      </c>
      <c r="EB142" s="441">
        <v>8610</v>
      </c>
      <c r="EC142" s="442">
        <v>16</v>
      </c>
      <c r="ED142" s="442">
        <v>0.39</v>
      </c>
      <c r="EE142" s="442">
        <v>15.1</v>
      </c>
      <c r="EF142" s="442">
        <v>1.7</v>
      </c>
      <c r="EG142" s="443">
        <v>28</v>
      </c>
      <c r="EH142" s="440"/>
      <c r="EI142" s="429">
        <f t="shared" si="206"/>
        <v>8.1300000000000008</v>
      </c>
      <c r="EJ142" s="447">
        <f t="shared" si="207"/>
        <v>18.899999999999999</v>
      </c>
      <c r="EK142" s="448">
        <f t="shared" si="208"/>
        <v>74</v>
      </c>
      <c r="EL142" s="417">
        <f t="shared" si="209"/>
        <v>8610</v>
      </c>
      <c r="EM142" s="431">
        <f t="shared" si="210"/>
        <v>16</v>
      </c>
      <c r="EN142" s="431">
        <f t="shared" si="211"/>
        <v>0.39</v>
      </c>
      <c r="EO142" s="431">
        <f t="shared" si="212"/>
        <v>15.1</v>
      </c>
      <c r="EP142" s="431">
        <f t="shared" si="213"/>
        <v>1.7</v>
      </c>
      <c r="EQ142" s="430">
        <f t="shared" si="214"/>
        <v>28</v>
      </c>
      <c r="ER142" s="448"/>
      <c r="ES142" s="449">
        <f t="shared" si="234"/>
        <v>30.209406110538964</v>
      </c>
      <c r="ET142" s="450">
        <f t="shared" si="235"/>
        <v>0.69911999999999996</v>
      </c>
      <c r="EU142" s="451">
        <f t="shared" si="172"/>
        <v>0.2129138181818182</v>
      </c>
      <c r="EV142" s="450">
        <f t="shared" si="248"/>
        <v>0.39428484848484852</v>
      </c>
      <c r="EW142" s="513">
        <f t="shared" si="249"/>
        <v>0.42446043165467628</v>
      </c>
      <c r="EX142" s="514">
        <f t="shared" si="250"/>
        <v>11.8</v>
      </c>
      <c r="EY142" s="513">
        <f t="shared" si="251"/>
        <v>0.64869888475836435</v>
      </c>
      <c r="EZ142" s="514">
        <f t="shared" si="252"/>
        <v>34.9</v>
      </c>
      <c r="FA142" s="450">
        <f t="shared" si="253"/>
        <v>0.72388059701492535</v>
      </c>
      <c r="FB142" s="431">
        <f t="shared" si="254"/>
        <v>194</v>
      </c>
      <c r="FC142" s="452">
        <f t="shared" si="180"/>
        <v>0.26086956521739124</v>
      </c>
      <c r="FD142" s="431">
        <f t="shared" si="181"/>
        <v>0.59999999999999987</v>
      </c>
      <c r="FE142" s="452">
        <f t="shared" si="255"/>
        <v>0.85929648241206036</v>
      </c>
      <c r="FF142" s="430">
        <f t="shared" si="256"/>
        <v>171</v>
      </c>
      <c r="FG142" s="405">
        <v>38400</v>
      </c>
      <c r="FH142" s="443"/>
      <c r="FI142" s="453"/>
      <c r="FJ142" s="454"/>
      <c r="FK142" s="455">
        <f t="shared" si="236"/>
        <v>2.0597322348094744</v>
      </c>
      <c r="FL142" s="530">
        <v>1900</v>
      </c>
      <c r="FM142" s="455">
        <f t="shared" si="204"/>
        <v>54.354045085250029</v>
      </c>
      <c r="FN142" s="530">
        <v>5838</v>
      </c>
      <c r="FO142" s="532">
        <f t="shared" si="237"/>
        <v>0.43632286995515696</v>
      </c>
      <c r="FP142" s="449">
        <f t="shared" si="238"/>
        <v>167.00995537246823</v>
      </c>
      <c r="FQ142" s="457">
        <v>25.2</v>
      </c>
      <c r="FR142" s="458">
        <f t="shared" si="239"/>
        <v>0.72090628218331609</v>
      </c>
      <c r="FS142" s="459">
        <v>8.14</v>
      </c>
      <c r="FT142" s="529">
        <v>14</v>
      </c>
      <c r="FU142" s="440">
        <v>56</v>
      </c>
      <c r="FV142" s="530">
        <v>1</v>
      </c>
      <c r="FW142" s="538">
        <v>0.36</v>
      </c>
      <c r="FX142" s="530">
        <v>8</v>
      </c>
      <c r="FY142" s="452">
        <f t="shared" si="215"/>
        <v>0.9642857142857143</v>
      </c>
      <c r="FZ142" s="452">
        <f t="shared" si="216"/>
        <v>0.78823529411764703</v>
      </c>
      <c r="GA142" s="429">
        <f t="shared" si="217"/>
        <v>1.3399999999999999</v>
      </c>
      <c r="GB142" s="513">
        <f t="shared" si="257"/>
        <v>0.25925925925925919</v>
      </c>
      <c r="GC142" s="514">
        <f t="shared" si="218"/>
        <v>4.8999999999999986</v>
      </c>
      <c r="GD142" s="513">
        <f t="shared" si="258"/>
        <v>0.2432432432432432</v>
      </c>
      <c r="GE142" s="527">
        <f t="shared" si="219"/>
        <v>18</v>
      </c>
      <c r="GF142" s="461">
        <f t="shared" si="205"/>
        <v>2.8149673875729491</v>
      </c>
      <c r="GG142" s="405"/>
      <c r="GH142" s="450"/>
      <c r="GI142" s="405"/>
      <c r="GJ142" s="462"/>
      <c r="GK142" s="463"/>
      <c r="GL142" s="464"/>
      <c r="GM142" s="529"/>
      <c r="GN142" s="405"/>
      <c r="GO142" s="513"/>
      <c r="GP142" s="450"/>
      <c r="GQ142" s="529"/>
      <c r="GR142" s="455">
        <f t="shared" si="240"/>
        <v>2.9522828698935806</v>
      </c>
      <c r="GS142" s="531">
        <f t="shared" si="259"/>
        <v>14</v>
      </c>
      <c r="GT142" s="531">
        <f t="shared" si="260"/>
        <v>56</v>
      </c>
      <c r="GU142" s="513"/>
      <c r="GV142" s="513"/>
      <c r="GW142" s="513"/>
      <c r="GX142" s="513"/>
      <c r="GY142" s="462"/>
      <c r="GZ142" s="405">
        <v>35087</v>
      </c>
      <c r="HA142" s="438">
        <v>8.4</v>
      </c>
      <c r="HB142" s="451">
        <v>8.42</v>
      </c>
      <c r="HC142" s="439">
        <v>14</v>
      </c>
      <c r="HD142" s="443">
        <v>56</v>
      </c>
      <c r="HE142" s="463">
        <v>13</v>
      </c>
      <c r="HF142" s="463"/>
      <c r="HG142" s="443"/>
      <c r="HH142" s="408">
        <v>1</v>
      </c>
      <c r="HI142" s="465">
        <v>8580</v>
      </c>
      <c r="HJ142" s="406">
        <f t="shared" si="261"/>
        <v>5748.6</v>
      </c>
      <c r="HK142" s="406"/>
      <c r="HL142" s="549"/>
      <c r="HM142" s="540">
        <v>14.8</v>
      </c>
      <c r="HN142" s="461">
        <v>15.5</v>
      </c>
      <c r="HO142" s="407">
        <v>0.26</v>
      </c>
      <c r="HP142" s="548">
        <v>0.1</v>
      </c>
      <c r="HQ142" s="518">
        <v>13.6</v>
      </c>
      <c r="HR142" s="519">
        <v>0.36</v>
      </c>
      <c r="HS142" s="520">
        <v>0.28999999999999998</v>
      </c>
      <c r="HT142" s="521">
        <v>8</v>
      </c>
      <c r="HU142" s="522">
        <f t="shared" si="241"/>
        <v>49.77686234122897</v>
      </c>
      <c r="HV142" s="513">
        <f t="shared" si="262"/>
        <v>0.7397769516728625</v>
      </c>
      <c r="HW142" s="513">
        <f t="shared" si="263"/>
        <v>0.79104477611940305</v>
      </c>
      <c r="HX142" s="513">
        <f t="shared" si="264"/>
        <v>0.46762589928057552</v>
      </c>
      <c r="HY142" s="471"/>
    </row>
    <row r="143" spans="1:233" x14ac:dyDescent="0.15">
      <c r="A143" s="485">
        <v>43625</v>
      </c>
      <c r="B143" s="486">
        <v>36725</v>
      </c>
      <c r="C143" s="487">
        <f t="shared" si="127"/>
        <v>0.73450000000000004</v>
      </c>
      <c r="D143" s="488">
        <v>8.08</v>
      </c>
      <c r="E143" s="489">
        <v>59</v>
      </c>
      <c r="F143" s="490">
        <v>312</v>
      </c>
      <c r="G143" s="490">
        <f t="shared" si="159"/>
        <v>11458.2</v>
      </c>
      <c r="H143" s="487">
        <f t="shared" si="160"/>
        <v>0.45832800000000001</v>
      </c>
      <c r="I143" s="490">
        <v>8410</v>
      </c>
      <c r="J143" s="490">
        <f t="shared" si="161"/>
        <v>5634.7000000000007</v>
      </c>
      <c r="K143" s="491">
        <v>29.7</v>
      </c>
      <c r="L143" s="491">
        <v>27.6</v>
      </c>
      <c r="M143" s="491">
        <v>2.5</v>
      </c>
      <c r="N143" s="492">
        <v>232</v>
      </c>
      <c r="O143" s="492">
        <v>32</v>
      </c>
      <c r="P143" s="409"/>
      <c r="Q143" s="409"/>
      <c r="R143" s="409"/>
      <c r="S143" s="409"/>
      <c r="T143" s="410"/>
      <c r="U143" s="411"/>
      <c r="V143" s="409"/>
      <c r="W143" s="409"/>
      <c r="X143" s="412"/>
      <c r="Y143" s="473"/>
      <c r="Z143" s="474"/>
      <c r="AA143" s="475"/>
      <c r="AB143" s="476"/>
      <c r="AC143" s="476"/>
      <c r="AD143" s="474">
        <v>5.35</v>
      </c>
      <c r="AE143" s="477">
        <f t="shared" si="223"/>
        <v>0.74305555555555547</v>
      </c>
      <c r="AF143" s="478"/>
      <c r="AG143" s="477"/>
      <c r="AH143" s="478"/>
      <c r="AI143" s="478"/>
      <c r="AJ143" s="473"/>
      <c r="AK143" s="477"/>
      <c r="AL143" s="447"/>
      <c r="AM143" s="479"/>
      <c r="AN143" s="473"/>
      <c r="AO143" s="473"/>
      <c r="AP143" s="479"/>
      <c r="AQ143" s="447"/>
      <c r="AR143" s="473"/>
      <c r="AS143" s="473"/>
      <c r="AT143" s="473"/>
      <c r="AU143" s="447"/>
      <c r="AV143" s="480"/>
      <c r="AW143" s="479"/>
      <c r="AX143" s="479"/>
      <c r="AY143" s="480"/>
      <c r="AZ143" s="480"/>
      <c r="BA143" s="420">
        <f t="shared" si="128"/>
        <v>37067</v>
      </c>
      <c r="BB143" s="421">
        <f t="shared" si="129"/>
        <v>0.74134</v>
      </c>
      <c r="BC143" s="422"/>
      <c r="BD143" s="423">
        <v>7.84</v>
      </c>
      <c r="BE143" s="424">
        <v>53</v>
      </c>
      <c r="BF143" s="425">
        <v>362</v>
      </c>
      <c r="BG143" s="426">
        <v>8840</v>
      </c>
      <c r="BH143" s="420">
        <f t="shared" si="162"/>
        <v>5922.8</v>
      </c>
      <c r="BI143" s="432"/>
      <c r="BJ143" s="421"/>
      <c r="BK143" s="427">
        <v>28.2</v>
      </c>
      <c r="BL143" s="427">
        <v>23.4</v>
      </c>
      <c r="BM143" s="428">
        <v>3.2</v>
      </c>
      <c r="BN143" s="422">
        <v>2.9</v>
      </c>
      <c r="BO143" s="425">
        <v>250</v>
      </c>
      <c r="BP143" s="425">
        <v>32</v>
      </c>
      <c r="BQ143" s="423">
        <v>6.07</v>
      </c>
      <c r="BR143" s="421">
        <f t="shared" si="224"/>
        <v>0.84305555555555556</v>
      </c>
      <c r="BS143" s="409">
        <f t="shared" si="130"/>
        <v>37067</v>
      </c>
      <c r="BT143" s="429">
        <f t="shared" si="242"/>
        <v>7.84</v>
      </c>
      <c r="BU143" s="430">
        <f t="shared" si="243"/>
        <v>53</v>
      </c>
      <c r="BV143" s="430">
        <f t="shared" si="244"/>
        <v>362</v>
      </c>
      <c r="BW143" s="430">
        <f t="shared" si="245"/>
        <v>8840</v>
      </c>
      <c r="BX143" s="430">
        <f t="shared" si="167"/>
        <v>5746</v>
      </c>
      <c r="BY143" s="430">
        <f t="shared" si="246"/>
        <v>28.2</v>
      </c>
      <c r="BZ143" s="430">
        <f t="shared" si="247"/>
        <v>23.4</v>
      </c>
      <c r="CA143" s="431">
        <f t="shared" si="170"/>
        <v>2.9</v>
      </c>
      <c r="CB143" s="430">
        <f t="shared" si="171"/>
        <v>250</v>
      </c>
      <c r="CC143" s="432">
        <v>18401</v>
      </c>
      <c r="CD143" s="411">
        <f t="shared" si="222"/>
        <v>18401</v>
      </c>
      <c r="CE143" s="421">
        <f t="shared" si="225"/>
        <v>0.73604000000000003</v>
      </c>
      <c r="CF143" s="533">
        <f t="shared" si="226"/>
        <v>8.7386555078528332</v>
      </c>
      <c r="CG143" s="434"/>
      <c r="CH143" s="427"/>
      <c r="CI143" s="534">
        <f t="shared" si="227"/>
        <v>12.390630943970438</v>
      </c>
      <c r="CJ143" s="436">
        <v>29.1</v>
      </c>
      <c r="CK143" s="436">
        <v>5</v>
      </c>
      <c r="CL143" s="423"/>
      <c r="CM143" s="423"/>
      <c r="CN143" s="423"/>
      <c r="CO143" s="432"/>
      <c r="CP143" s="432"/>
      <c r="CQ143" s="437"/>
      <c r="CR143" s="437">
        <v>0.83</v>
      </c>
      <c r="CS143" s="481"/>
      <c r="CT143" s="424">
        <f t="shared" si="228"/>
        <v>4.5649692951470024</v>
      </c>
      <c r="CU143" s="434">
        <v>6.71</v>
      </c>
      <c r="CV143" s="493"/>
      <c r="CW143" s="494"/>
      <c r="CX143" s="495"/>
      <c r="CY143" s="496"/>
      <c r="CZ143" s="497"/>
      <c r="DA143" s="497"/>
      <c r="DB143" s="497"/>
      <c r="DC143" s="497"/>
      <c r="DD143" s="498"/>
      <c r="DE143" s="498"/>
      <c r="DF143" s="432">
        <v>18666</v>
      </c>
      <c r="DG143" s="445">
        <f t="shared" si="229"/>
        <v>18666</v>
      </c>
      <c r="DH143" s="421">
        <f t="shared" si="230"/>
        <v>0.74663999999999997</v>
      </c>
      <c r="DI143" s="432">
        <f t="shared" si="231"/>
        <v>8.6145933783349413</v>
      </c>
      <c r="DJ143" s="434">
        <v>7.72</v>
      </c>
      <c r="DK143" s="427">
        <v>4.9000000000000004</v>
      </c>
      <c r="DL143" s="432">
        <f t="shared" si="232"/>
        <v>12.214721954355511</v>
      </c>
      <c r="DM143" s="541">
        <v>29.1</v>
      </c>
      <c r="DN143" s="541">
        <v>4.6399999999999997</v>
      </c>
      <c r="DO143" s="542">
        <v>7.66</v>
      </c>
      <c r="DP143" s="542"/>
      <c r="DQ143" s="542"/>
      <c r="DR143" s="432"/>
      <c r="DS143" s="432"/>
      <c r="DT143" s="437"/>
      <c r="DU143" s="437">
        <v>0.83</v>
      </c>
      <c r="DV143" s="481"/>
      <c r="DW143" s="432">
        <f t="shared" si="233"/>
        <v>4.5001607200257157</v>
      </c>
      <c r="DX143" s="434">
        <v>6.73</v>
      </c>
      <c r="DY143" s="493">
        <v>8.06</v>
      </c>
      <c r="DZ143" s="494">
        <v>18.600000000000001</v>
      </c>
      <c r="EA143" s="495">
        <v>72</v>
      </c>
      <c r="EB143" s="496">
        <v>8390</v>
      </c>
      <c r="EC143" s="497">
        <v>16</v>
      </c>
      <c r="ED143" s="497">
        <v>0.36</v>
      </c>
      <c r="EE143" s="497">
        <v>15.1</v>
      </c>
      <c r="EF143" s="497">
        <v>1.6</v>
      </c>
      <c r="EG143" s="498">
        <v>24</v>
      </c>
      <c r="EH143" s="495"/>
      <c r="EI143" s="429">
        <f t="shared" si="206"/>
        <v>8.06</v>
      </c>
      <c r="EJ143" s="447">
        <f t="shared" si="207"/>
        <v>18.600000000000001</v>
      </c>
      <c r="EK143" s="448">
        <f t="shared" si="208"/>
        <v>72</v>
      </c>
      <c r="EL143" s="417">
        <f t="shared" si="209"/>
        <v>8390</v>
      </c>
      <c r="EM143" s="431">
        <f t="shared" si="210"/>
        <v>16</v>
      </c>
      <c r="EN143" s="431">
        <f t="shared" si="211"/>
        <v>0.36</v>
      </c>
      <c r="EO143" s="431">
        <f t="shared" si="212"/>
        <v>15.1</v>
      </c>
      <c r="EP143" s="431">
        <f t="shared" si="213"/>
        <v>1.6</v>
      </c>
      <c r="EQ143" s="430">
        <f t="shared" si="214"/>
        <v>24</v>
      </c>
      <c r="ER143" s="448"/>
      <c r="ES143" s="496">
        <f t="shared" si="234"/>
        <v>28.488952437478083</v>
      </c>
      <c r="ET143" s="499">
        <f t="shared" si="235"/>
        <v>0.74134</v>
      </c>
      <c r="EU143" s="451">
        <f t="shared" si="172"/>
        <v>0.30496031818181812</v>
      </c>
      <c r="EV143" s="499">
        <f t="shared" si="248"/>
        <v>0.56474132996632986</v>
      </c>
      <c r="EW143" s="513">
        <f t="shared" si="249"/>
        <v>0.43262411347517726</v>
      </c>
      <c r="EX143" s="514">
        <f t="shared" si="250"/>
        <v>12.2</v>
      </c>
      <c r="EY143" s="513">
        <f t="shared" si="251"/>
        <v>0.64905660377358487</v>
      </c>
      <c r="EZ143" s="514">
        <f t="shared" si="252"/>
        <v>34.4</v>
      </c>
      <c r="FA143" s="450">
        <f t="shared" si="253"/>
        <v>0.80110497237569067</v>
      </c>
      <c r="FB143" s="431">
        <f t="shared" si="254"/>
        <v>290</v>
      </c>
      <c r="FC143" s="452">
        <f t="shared" si="180"/>
        <v>0.44827586206896552</v>
      </c>
      <c r="FD143" s="431">
        <f t="shared" si="181"/>
        <v>1.2999999999999998</v>
      </c>
      <c r="FE143" s="452">
        <f t="shared" si="255"/>
        <v>0.90400000000000003</v>
      </c>
      <c r="FF143" s="430">
        <f t="shared" si="256"/>
        <v>226</v>
      </c>
      <c r="FG143" s="490">
        <v>38400</v>
      </c>
      <c r="FH143" s="498"/>
      <c r="FI143" s="501"/>
      <c r="FJ143" s="487"/>
      <c r="FK143" s="502">
        <f t="shared" si="236"/>
        <v>1.9424285752825963</v>
      </c>
      <c r="FL143" s="490">
        <v>1900</v>
      </c>
      <c r="FM143" s="502">
        <f t="shared" si="204"/>
        <v>51.258531847735185</v>
      </c>
      <c r="FN143" s="490">
        <v>5838</v>
      </c>
      <c r="FO143" s="532">
        <f t="shared" si="237"/>
        <v>0.43632286995515696</v>
      </c>
      <c r="FP143" s="496">
        <f t="shared" si="238"/>
        <v>157.49858364583054</v>
      </c>
      <c r="FQ143" s="503">
        <v>25.2</v>
      </c>
      <c r="FR143" s="491">
        <f t="shared" si="239"/>
        <v>0.67985000134890872</v>
      </c>
      <c r="FS143" s="504">
        <v>7.96</v>
      </c>
      <c r="FT143" s="535">
        <v>13</v>
      </c>
      <c r="FU143" s="495">
        <v>52</v>
      </c>
      <c r="FV143" s="490">
        <v>1</v>
      </c>
      <c r="FW143" s="504">
        <v>0.26</v>
      </c>
      <c r="FX143" s="490">
        <v>8</v>
      </c>
      <c r="FY143" s="452">
        <f t="shared" si="215"/>
        <v>0.95833333333333337</v>
      </c>
      <c r="FZ143" s="452">
        <f t="shared" si="216"/>
        <v>0.83750000000000002</v>
      </c>
      <c r="GA143" s="429">
        <f t="shared" si="217"/>
        <v>1.34</v>
      </c>
      <c r="GB143" s="499">
        <f t="shared" si="257"/>
        <v>0.30107526881720437</v>
      </c>
      <c r="GC143" s="514">
        <f t="shared" si="218"/>
        <v>5.6000000000000014</v>
      </c>
      <c r="GD143" s="499">
        <f t="shared" si="258"/>
        <v>0.27777777777777779</v>
      </c>
      <c r="GE143" s="527">
        <f t="shared" si="219"/>
        <v>20</v>
      </c>
      <c r="GF143" s="506">
        <f t="shared" si="205"/>
        <v>2.6546523862195484</v>
      </c>
      <c r="GG143" s="490"/>
      <c r="GH143" s="526"/>
      <c r="GI143" s="490"/>
      <c r="GJ143" s="544"/>
      <c r="GK143" s="498"/>
      <c r="GL143" s="507"/>
      <c r="GM143" s="535"/>
      <c r="GN143" s="536"/>
      <c r="GO143" s="526"/>
      <c r="GP143" s="526"/>
      <c r="GQ143" s="535"/>
      <c r="GR143" s="502">
        <f t="shared" si="240"/>
        <v>2.7841476245717214</v>
      </c>
      <c r="GS143" s="536">
        <f t="shared" si="259"/>
        <v>13</v>
      </c>
      <c r="GT143" s="536">
        <f t="shared" si="260"/>
        <v>52</v>
      </c>
      <c r="GU143" s="526"/>
      <c r="GV143" s="526"/>
      <c r="GW143" s="526"/>
      <c r="GX143" s="526"/>
      <c r="GY143" s="497"/>
      <c r="GZ143" s="490">
        <v>36210</v>
      </c>
      <c r="HA143" s="493">
        <v>8.33</v>
      </c>
      <c r="HB143" s="493">
        <v>8.36</v>
      </c>
      <c r="HC143" s="494">
        <v>13</v>
      </c>
      <c r="HD143" s="498">
        <v>52</v>
      </c>
      <c r="HE143" s="498">
        <v>12</v>
      </c>
      <c r="HF143" s="498"/>
      <c r="HG143" s="498"/>
      <c r="HH143" s="492">
        <v>1</v>
      </c>
      <c r="HI143" s="508">
        <v>8520</v>
      </c>
      <c r="HJ143" s="490">
        <f t="shared" si="261"/>
        <v>5708.4000000000005</v>
      </c>
      <c r="HK143" s="490"/>
      <c r="HL143" s="550"/>
      <c r="HM143" s="543">
        <v>14.4</v>
      </c>
      <c r="HN143" s="506">
        <v>15.7</v>
      </c>
      <c r="HO143" s="491">
        <v>0.26</v>
      </c>
      <c r="HP143" s="545">
        <v>0.1</v>
      </c>
      <c r="HQ143" s="523">
        <v>13.8</v>
      </c>
      <c r="HR143" s="524">
        <v>0.3</v>
      </c>
      <c r="HS143" s="524">
        <v>0.25</v>
      </c>
      <c r="HT143" s="511">
        <v>8</v>
      </c>
      <c r="HU143" s="525">
        <f t="shared" si="241"/>
        <v>46.942023902662747</v>
      </c>
      <c r="HV143" s="526">
        <f t="shared" si="262"/>
        <v>0.75471698113207553</v>
      </c>
      <c r="HW143" s="526">
        <f t="shared" si="263"/>
        <v>0.85635359116022103</v>
      </c>
      <c r="HX143" s="526">
        <f t="shared" si="264"/>
        <v>0.4893617021276595</v>
      </c>
      <c r="HY143" s="512"/>
    </row>
    <row r="144" spans="1:233" x14ac:dyDescent="0.15">
      <c r="A144" s="400">
        <v>43626</v>
      </c>
      <c r="B144" s="515">
        <v>39160</v>
      </c>
      <c r="C144" s="402">
        <f t="shared" si="127"/>
        <v>0.78320000000000001</v>
      </c>
      <c r="D144" s="403">
        <v>8</v>
      </c>
      <c r="E144" s="404">
        <v>53</v>
      </c>
      <c r="F144" s="405">
        <v>236</v>
      </c>
      <c r="G144" s="406">
        <f t="shared" si="159"/>
        <v>9241.76</v>
      </c>
      <c r="H144" s="402">
        <f t="shared" si="160"/>
        <v>0.36967040000000001</v>
      </c>
      <c r="I144" s="405">
        <v>7880</v>
      </c>
      <c r="J144" s="406">
        <f t="shared" si="161"/>
        <v>5279.6</v>
      </c>
      <c r="K144" s="407">
        <v>34.4</v>
      </c>
      <c r="L144" s="407">
        <v>31</v>
      </c>
      <c r="M144" s="407">
        <v>3.3</v>
      </c>
      <c r="N144" s="408">
        <v>170</v>
      </c>
      <c r="O144" s="408">
        <v>32</v>
      </c>
      <c r="P144" s="409"/>
      <c r="Q144" s="409"/>
      <c r="R144" s="409"/>
      <c r="S144" s="409"/>
      <c r="T144" s="410"/>
      <c r="U144" s="411"/>
      <c r="V144" s="409"/>
      <c r="W144" s="409"/>
      <c r="X144" s="516"/>
      <c r="Y144" s="473"/>
      <c r="Z144" s="474"/>
      <c r="AA144" s="475"/>
      <c r="AB144" s="476"/>
      <c r="AC144" s="476"/>
      <c r="AD144" s="474">
        <v>5.73</v>
      </c>
      <c r="AE144" s="477">
        <f t="shared" si="223"/>
        <v>0.79583333333333339</v>
      </c>
      <c r="AF144" s="478"/>
      <c r="AG144" s="477"/>
      <c r="AH144" s="478"/>
      <c r="AI144" s="478"/>
      <c r="AJ144" s="473"/>
      <c r="AK144" s="477"/>
      <c r="AL144" s="447"/>
      <c r="AM144" s="479"/>
      <c r="AN144" s="473"/>
      <c r="AO144" s="473"/>
      <c r="AP144" s="479"/>
      <c r="AQ144" s="447"/>
      <c r="AR144" s="473"/>
      <c r="AS144" s="473"/>
      <c r="AT144" s="473"/>
      <c r="AU144" s="447"/>
      <c r="AV144" s="480"/>
      <c r="AW144" s="479"/>
      <c r="AX144" s="479"/>
      <c r="AY144" s="480"/>
      <c r="AZ144" s="480"/>
      <c r="BA144" s="420">
        <f t="shared" si="128"/>
        <v>35684</v>
      </c>
      <c r="BB144" s="421">
        <f t="shared" si="129"/>
        <v>0.71367999999999998</v>
      </c>
      <c r="BC144" s="422"/>
      <c r="BD144" s="423">
        <v>7.98</v>
      </c>
      <c r="BE144" s="424">
        <v>64</v>
      </c>
      <c r="BF144" s="425">
        <v>335</v>
      </c>
      <c r="BG144" s="426">
        <v>8420</v>
      </c>
      <c r="BH144" s="420">
        <f t="shared" si="162"/>
        <v>5641.4000000000005</v>
      </c>
      <c r="BI144" s="432"/>
      <c r="BJ144" s="421"/>
      <c r="BK144" s="427">
        <v>27.4</v>
      </c>
      <c r="BL144" s="427">
        <v>24</v>
      </c>
      <c r="BM144" s="428">
        <v>3.8</v>
      </c>
      <c r="BN144" s="422"/>
      <c r="BO144" s="425">
        <v>203</v>
      </c>
      <c r="BP144" s="425">
        <v>32</v>
      </c>
      <c r="BQ144" s="423">
        <v>4.13</v>
      </c>
      <c r="BR144" s="421">
        <f t="shared" si="224"/>
        <v>0.57361111111111107</v>
      </c>
      <c r="BS144" s="409">
        <f t="shared" si="130"/>
        <v>35684</v>
      </c>
      <c r="BT144" s="429">
        <f t="shared" si="242"/>
        <v>7.98</v>
      </c>
      <c r="BU144" s="430">
        <f t="shared" si="243"/>
        <v>64</v>
      </c>
      <c r="BV144" s="430">
        <f t="shared" si="244"/>
        <v>335</v>
      </c>
      <c r="BW144" s="430">
        <f t="shared" si="245"/>
        <v>8420</v>
      </c>
      <c r="BX144" s="430">
        <f t="shared" si="167"/>
        <v>5473</v>
      </c>
      <c r="BY144" s="430">
        <f t="shared" si="246"/>
        <v>27.4</v>
      </c>
      <c r="BZ144" s="430">
        <f t="shared" si="247"/>
        <v>24</v>
      </c>
      <c r="CA144" s="431"/>
      <c r="CB144" s="430">
        <f t="shared" ref="CB144:CB175" si="265">BO144</f>
        <v>203</v>
      </c>
      <c r="CC144" s="432">
        <v>17963</v>
      </c>
      <c r="CD144" s="411">
        <f t="shared" si="222"/>
        <v>17963</v>
      </c>
      <c r="CE144" s="421">
        <f t="shared" si="225"/>
        <v>0.71852000000000005</v>
      </c>
      <c r="CF144" s="433">
        <f t="shared" si="226"/>
        <v>8.9517341201358356</v>
      </c>
      <c r="CG144" s="434"/>
      <c r="CH144" s="427"/>
      <c r="CI144" s="446">
        <f t="shared" si="227"/>
        <v>12.692757334520961</v>
      </c>
      <c r="CJ144" s="436">
        <v>28.8</v>
      </c>
      <c r="CK144" s="436">
        <v>5.76</v>
      </c>
      <c r="CL144" s="423"/>
      <c r="CM144" s="423"/>
      <c r="CN144" s="423"/>
      <c r="CO144" s="432"/>
      <c r="CP144" s="432"/>
      <c r="CQ144" s="437"/>
      <c r="CR144" s="437">
        <v>0.83</v>
      </c>
      <c r="CS144" s="424"/>
      <c r="CT144" s="528">
        <f t="shared" si="228"/>
        <v>4.6762790179814058</v>
      </c>
      <c r="CU144" s="434">
        <v>6.27</v>
      </c>
      <c r="CV144" s="438"/>
      <c r="CW144" s="439"/>
      <c r="CX144" s="440"/>
      <c r="CY144" s="441"/>
      <c r="CZ144" s="442"/>
      <c r="DA144" s="442"/>
      <c r="DB144" s="442"/>
      <c r="DC144" s="442"/>
      <c r="DD144" s="443"/>
      <c r="DE144" s="440"/>
      <c r="DF144" s="444">
        <v>17721</v>
      </c>
      <c r="DG144" s="445">
        <f t="shared" si="229"/>
        <v>17721</v>
      </c>
      <c r="DH144" s="421">
        <f t="shared" si="230"/>
        <v>0.70884000000000003</v>
      </c>
      <c r="DI144" s="446">
        <f t="shared" si="231"/>
        <v>9.0739800237006953</v>
      </c>
      <c r="DJ144" s="434">
        <v>7.79</v>
      </c>
      <c r="DK144" s="427"/>
      <c r="DL144" s="446">
        <f t="shared" si="232"/>
        <v>12.866091078381581</v>
      </c>
      <c r="DM144" s="422">
        <v>29.3</v>
      </c>
      <c r="DN144" s="422">
        <v>3.18</v>
      </c>
      <c r="DO144" s="423">
        <v>7.76</v>
      </c>
      <c r="DP144" s="423"/>
      <c r="DQ144" s="423"/>
      <c r="DR144" s="432"/>
      <c r="DS144" s="432"/>
      <c r="DT144" s="437"/>
      <c r="DU144" s="437">
        <v>0.83</v>
      </c>
      <c r="DV144" s="424"/>
      <c r="DW144" s="446">
        <f t="shared" si="233"/>
        <v>4.7401388183511095</v>
      </c>
      <c r="DX144" s="434">
        <v>6.74</v>
      </c>
      <c r="DY144" s="438">
        <v>8.01</v>
      </c>
      <c r="DZ144" s="439">
        <v>20</v>
      </c>
      <c r="EA144" s="440">
        <v>82</v>
      </c>
      <c r="EB144" s="441">
        <v>8380</v>
      </c>
      <c r="EC144" s="442">
        <v>16.899999999999999</v>
      </c>
      <c r="ED144" s="442">
        <v>0.37</v>
      </c>
      <c r="EE144" s="442">
        <v>15.8</v>
      </c>
      <c r="EF144" s="442"/>
      <c r="EG144" s="443">
        <v>32</v>
      </c>
      <c r="EH144" s="440"/>
      <c r="EI144" s="429">
        <f t="shared" ref="EI144:EI170" si="266">DY144</f>
        <v>8.01</v>
      </c>
      <c r="EJ144" s="447">
        <f t="shared" ref="EJ144:EJ170" si="267">DZ144</f>
        <v>20</v>
      </c>
      <c r="EK144" s="448">
        <f t="shared" ref="EK144:EK170" si="268">EA144</f>
        <v>82</v>
      </c>
      <c r="EL144" s="417">
        <f t="shared" ref="EL144:EL170" si="269">EB144</f>
        <v>8380</v>
      </c>
      <c r="EM144" s="431">
        <f t="shared" ref="EM144:EM170" si="270">EC144</f>
        <v>16.899999999999999</v>
      </c>
      <c r="EN144" s="431">
        <f t="shared" ref="EN144:EN170" si="271">ED144</f>
        <v>0.37</v>
      </c>
      <c r="EO144" s="431">
        <f t="shared" ref="EO144:EO170" si="272">EE144</f>
        <v>15.8</v>
      </c>
      <c r="EP144" s="431"/>
      <c r="EQ144" s="430">
        <f t="shared" ref="EQ144:EQ175" si="273">EG144</f>
        <v>32</v>
      </c>
      <c r="ER144" s="448"/>
      <c r="ES144" s="449">
        <f t="shared" si="234"/>
        <v>29.593094944512949</v>
      </c>
      <c r="ET144" s="450">
        <f t="shared" si="235"/>
        <v>0.71367999999999998</v>
      </c>
      <c r="EU144" s="451">
        <f t="shared" si="172"/>
        <v>0.27168500000000001</v>
      </c>
      <c r="EV144" s="450">
        <f t="shared" si="248"/>
        <v>0.50312037037037038</v>
      </c>
      <c r="EW144" s="513">
        <f t="shared" si="249"/>
        <v>0.38321167883211682</v>
      </c>
      <c r="EX144" s="514">
        <f t="shared" si="250"/>
        <v>10.5</v>
      </c>
      <c r="EY144" s="513">
        <f t="shared" si="251"/>
        <v>0.6875</v>
      </c>
      <c r="EZ144" s="514">
        <f t="shared" si="252"/>
        <v>44</v>
      </c>
      <c r="FA144" s="450">
        <f t="shared" si="253"/>
        <v>0.75522388059701495</v>
      </c>
      <c r="FB144" s="431">
        <f t="shared" si="254"/>
        <v>253</v>
      </c>
      <c r="FC144" s="452"/>
      <c r="FD144" s="431"/>
      <c r="FE144" s="452">
        <f t="shared" si="255"/>
        <v>0.8423645320197044</v>
      </c>
      <c r="FF144" s="430">
        <f t="shared" si="256"/>
        <v>171</v>
      </c>
      <c r="FG144" s="405">
        <v>38400</v>
      </c>
      <c r="FH144" s="443"/>
      <c r="FI144" s="453"/>
      <c r="FJ144" s="454"/>
      <c r="FK144" s="455">
        <f t="shared" si="236"/>
        <v>2.0177110189440643</v>
      </c>
      <c r="FL144" s="530">
        <v>1900</v>
      </c>
      <c r="FM144" s="455">
        <f t="shared" si="204"/>
        <v>53.245151888801701</v>
      </c>
      <c r="FN144" s="530">
        <v>5838</v>
      </c>
      <c r="FO144" s="532">
        <f t="shared" si="237"/>
        <v>0.43632286995515696</v>
      </c>
      <c r="FP144" s="449">
        <f t="shared" si="238"/>
        <v>163.60273511938124</v>
      </c>
      <c r="FQ144" s="457">
        <v>28.8</v>
      </c>
      <c r="FR144" s="458">
        <f t="shared" si="239"/>
        <v>0.8070844075776259</v>
      </c>
      <c r="FS144" s="459">
        <v>7.96</v>
      </c>
      <c r="FT144" s="529">
        <v>14</v>
      </c>
      <c r="FU144" s="440">
        <v>61</v>
      </c>
      <c r="FV144" s="530">
        <v>1</v>
      </c>
      <c r="FW144" s="538">
        <v>0.3</v>
      </c>
      <c r="FX144" s="530">
        <v>8</v>
      </c>
      <c r="FY144" s="452">
        <f t="shared" si="215"/>
        <v>0.96875</v>
      </c>
      <c r="FZ144" s="452"/>
      <c r="GA144" s="429"/>
      <c r="GB144" s="513">
        <f t="shared" si="257"/>
        <v>0.30000000000000004</v>
      </c>
      <c r="GC144" s="514">
        <f t="shared" si="218"/>
        <v>6</v>
      </c>
      <c r="GD144" s="513">
        <f t="shared" si="258"/>
        <v>0.25609756097560976</v>
      </c>
      <c r="GE144" s="527">
        <f t="shared" si="219"/>
        <v>21</v>
      </c>
      <c r="GF144" s="461">
        <f t="shared" si="205"/>
        <v>2.7575383925568886</v>
      </c>
      <c r="GG144" s="405"/>
      <c r="GH144" s="450"/>
      <c r="GI144" s="405"/>
      <c r="GJ144" s="462"/>
      <c r="GK144" s="463"/>
      <c r="GL144" s="464"/>
      <c r="GM144" s="529"/>
      <c r="GN144" s="405"/>
      <c r="GO144" s="513"/>
      <c r="GP144" s="450"/>
      <c r="GQ144" s="529"/>
      <c r="GR144" s="455">
        <f t="shared" si="240"/>
        <v>2.8920524604864926</v>
      </c>
      <c r="GS144" s="531">
        <f t="shared" si="259"/>
        <v>13</v>
      </c>
      <c r="GT144" s="531">
        <f t="shared" si="260"/>
        <v>55</v>
      </c>
      <c r="GU144" s="513"/>
      <c r="GV144" s="513"/>
      <c r="GW144" s="513">
        <f t="shared" ref="GW144:GW170" si="274">1-HC144/FT144</f>
        <v>7.1428571428571397E-2</v>
      </c>
      <c r="GX144" s="513">
        <f t="shared" ref="GX144:GX170" si="275">1-HD144/FU144</f>
        <v>9.8360655737704916E-2</v>
      </c>
      <c r="GY144" s="462"/>
      <c r="GZ144" s="405">
        <v>36068</v>
      </c>
      <c r="HA144" s="438">
        <v>8.3000000000000007</v>
      </c>
      <c r="HB144" s="451">
        <v>8.32</v>
      </c>
      <c r="HC144" s="439">
        <v>13</v>
      </c>
      <c r="HD144" s="443">
        <v>55</v>
      </c>
      <c r="HE144" s="463">
        <v>13</v>
      </c>
      <c r="HF144" s="463"/>
      <c r="HG144" s="443"/>
      <c r="HH144" s="408">
        <v>1</v>
      </c>
      <c r="HI144" s="465">
        <v>8590</v>
      </c>
      <c r="HJ144" s="406">
        <f t="shared" si="261"/>
        <v>5755.3</v>
      </c>
      <c r="HK144" s="406"/>
      <c r="HL144" s="549"/>
      <c r="HM144" s="540">
        <v>15.8</v>
      </c>
      <c r="HN144" s="461">
        <v>16.399999999999999</v>
      </c>
      <c r="HO144" s="407">
        <v>0.27</v>
      </c>
      <c r="HP144" s="548">
        <v>0.14000000000000001</v>
      </c>
      <c r="HQ144" s="518">
        <v>14.8</v>
      </c>
      <c r="HR144" s="519">
        <v>0.3</v>
      </c>
      <c r="HS144" s="520">
        <v>0.3</v>
      </c>
      <c r="HT144" s="521">
        <v>8</v>
      </c>
      <c r="HU144" s="522">
        <f t="shared" si="241"/>
        <v>48.761349624481561</v>
      </c>
      <c r="HV144" s="513">
        <f t="shared" si="262"/>
        <v>0.796875</v>
      </c>
      <c r="HW144" s="513">
        <f t="shared" si="263"/>
        <v>0.83582089552238803</v>
      </c>
      <c r="HX144" s="513">
        <f t="shared" si="264"/>
        <v>0.42335766423357657</v>
      </c>
      <c r="HY144" s="471"/>
    </row>
    <row r="145" spans="1:233" ht="21" x14ac:dyDescent="0.15">
      <c r="A145" s="400">
        <v>43627</v>
      </c>
      <c r="B145" s="515">
        <v>34135</v>
      </c>
      <c r="C145" s="402">
        <f t="shared" si="127"/>
        <v>0.68269999999999997</v>
      </c>
      <c r="D145" s="403">
        <v>8.18</v>
      </c>
      <c r="E145" s="404">
        <v>59</v>
      </c>
      <c r="F145" s="405">
        <v>259</v>
      </c>
      <c r="G145" s="406">
        <f t="shared" si="159"/>
        <v>8840.9650000000001</v>
      </c>
      <c r="H145" s="402">
        <f t="shared" si="160"/>
        <v>0.35363860000000003</v>
      </c>
      <c r="I145" s="405">
        <v>11005</v>
      </c>
      <c r="J145" s="406">
        <f t="shared" si="161"/>
        <v>7373.35</v>
      </c>
      <c r="K145" s="407">
        <v>28.8</v>
      </c>
      <c r="L145" s="407">
        <v>26.6</v>
      </c>
      <c r="M145" s="407">
        <v>1.9</v>
      </c>
      <c r="N145" s="408">
        <v>271</v>
      </c>
      <c r="O145" s="408">
        <v>32</v>
      </c>
      <c r="P145" s="409"/>
      <c r="Q145" s="409"/>
      <c r="R145" s="409"/>
      <c r="S145" s="409"/>
      <c r="T145" s="410"/>
      <c r="U145" s="411"/>
      <c r="V145" s="409"/>
      <c r="W145" s="409"/>
      <c r="X145" s="516"/>
      <c r="Y145" s="473"/>
      <c r="Z145" s="474"/>
      <c r="AA145" s="475"/>
      <c r="AB145" s="476"/>
      <c r="AC145" s="476"/>
      <c r="AD145" s="474">
        <v>5.44</v>
      </c>
      <c r="AE145" s="477">
        <f t="shared" si="223"/>
        <v>0.75555555555555554</v>
      </c>
      <c r="AF145" s="478"/>
      <c r="AG145" s="477"/>
      <c r="AH145" s="478"/>
      <c r="AI145" s="478"/>
      <c r="AJ145" s="473"/>
      <c r="AK145" s="477"/>
      <c r="AL145" s="447"/>
      <c r="AM145" s="479"/>
      <c r="AN145" s="473"/>
      <c r="AO145" s="473"/>
      <c r="AP145" s="479"/>
      <c r="AQ145" s="447"/>
      <c r="AR145" s="473"/>
      <c r="AS145" s="473"/>
      <c r="AT145" s="473"/>
      <c r="AU145" s="447"/>
      <c r="AV145" s="480"/>
      <c r="AW145" s="479"/>
      <c r="AX145" s="479"/>
      <c r="AY145" s="480"/>
      <c r="AZ145" s="480"/>
      <c r="BA145" s="420">
        <f t="shared" si="128"/>
        <v>34457</v>
      </c>
      <c r="BB145" s="421">
        <f t="shared" si="129"/>
        <v>0.68913999999999997</v>
      </c>
      <c r="BC145" s="422"/>
      <c r="BD145" s="423">
        <v>7.89</v>
      </c>
      <c r="BE145" s="424">
        <v>88</v>
      </c>
      <c r="BF145" s="425">
        <v>435</v>
      </c>
      <c r="BG145" s="426">
        <v>7820</v>
      </c>
      <c r="BH145" s="420">
        <f t="shared" si="162"/>
        <v>5239.4000000000005</v>
      </c>
      <c r="BI145" s="432">
        <v>2357</v>
      </c>
      <c r="BJ145" s="421">
        <f>BI145/35.5*(23+35.5)/BH145</f>
        <v>0.74131969739573444</v>
      </c>
      <c r="BK145" s="427">
        <v>34.1</v>
      </c>
      <c r="BL145" s="427">
        <v>31.2</v>
      </c>
      <c r="BM145" s="428">
        <v>2.5</v>
      </c>
      <c r="BN145" s="422">
        <v>3.3</v>
      </c>
      <c r="BO145" s="425">
        <v>247</v>
      </c>
      <c r="BP145" s="425">
        <v>32</v>
      </c>
      <c r="BQ145" s="423">
        <v>3.92</v>
      </c>
      <c r="BR145" s="421">
        <f t="shared" si="224"/>
        <v>0.5444444444444444</v>
      </c>
      <c r="BS145" s="409">
        <f t="shared" si="130"/>
        <v>34457</v>
      </c>
      <c r="BT145" s="429">
        <f t="shared" si="242"/>
        <v>7.89</v>
      </c>
      <c r="BU145" s="430">
        <f t="shared" si="243"/>
        <v>88</v>
      </c>
      <c r="BV145" s="430">
        <f t="shared" si="244"/>
        <v>435</v>
      </c>
      <c r="BW145" s="430">
        <f t="shared" si="245"/>
        <v>7820</v>
      </c>
      <c r="BX145" s="430">
        <f t="shared" si="167"/>
        <v>5083</v>
      </c>
      <c r="BY145" s="430">
        <f t="shared" si="246"/>
        <v>34.1</v>
      </c>
      <c r="BZ145" s="430">
        <f t="shared" si="247"/>
        <v>31.2</v>
      </c>
      <c r="CA145" s="431">
        <f>BN145</f>
        <v>3.3</v>
      </c>
      <c r="CB145" s="430">
        <f t="shared" si="265"/>
        <v>247</v>
      </c>
      <c r="CC145" s="432">
        <v>17356</v>
      </c>
      <c r="CD145" s="411">
        <f t="shared" si="222"/>
        <v>17356</v>
      </c>
      <c r="CE145" s="421">
        <f t="shared" si="225"/>
        <v>0.69423999999999997</v>
      </c>
      <c r="CF145" s="433">
        <f t="shared" si="226"/>
        <v>9.2648075593454706</v>
      </c>
      <c r="CG145" s="434"/>
      <c r="CH145" s="427"/>
      <c r="CI145" s="446">
        <f t="shared" si="227"/>
        <v>13.136667434892832</v>
      </c>
      <c r="CJ145" s="436">
        <v>28.9</v>
      </c>
      <c r="CK145" s="436">
        <v>3.6</v>
      </c>
      <c r="CL145" s="423"/>
      <c r="CM145" s="423"/>
      <c r="CN145" s="423"/>
      <c r="CO145" s="432"/>
      <c r="CP145" s="432"/>
      <c r="CQ145" s="437"/>
      <c r="CR145" s="437">
        <v>0.88</v>
      </c>
      <c r="CS145" s="424"/>
      <c r="CT145" s="528">
        <f t="shared" si="228"/>
        <v>4.8398248444342009</v>
      </c>
      <c r="CU145" s="434">
        <v>6.05</v>
      </c>
      <c r="CV145" s="438"/>
      <c r="CW145" s="439"/>
      <c r="CX145" s="440"/>
      <c r="CY145" s="441"/>
      <c r="CZ145" s="442"/>
      <c r="DA145" s="442"/>
      <c r="DB145" s="442"/>
      <c r="DC145" s="442"/>
      <c r="DD145" s="443"/>
      <c r="DE145" s="440"/>
      <c r="DF145" s="444">
        <v>17101</v>
      </c>
      <c r="DG145" s="445">
        <f t="shared" si="229"/>
        <v>17101</v>
      </c>
      <c r="DH145" s="421">
        <f t="shared" si="230"/>
        <v>0.68403999999999998</v>
      </c>
      <c r="DI145" s="446">
        <f t="shared" si="231"/>
        <v>9.4029588912929061</v>
      </c>
      <c r="DJ145" s="434">
        <v>7.93</v>
      </c>
      <c r="DK145" s="427">
        <v>3.3</v>
      </c>
      <c r="DL145" s="446">
        <f t="shared" si="232"/>
        <v>13.332553651833226</v>
      </c>
      <c r="DM145" s="422">
        <v>29.5</v>
      </c>
      <c r="DN145" s="422">
        <v>3.3</v>
      </c>
      <c r="DO145" s="423">
        <v>7.66</v>
      </c>
      <c r="DP145" s="423"/>
      <c r="DQ145" s="423"/>
      <c r="DR145" s="432">
        <v>6382</v>
      </c>
      <c r="DS145" s="432">
        <v>3172</v>
      </c>
      <c r="DT145" s="437">
        <f>DS145/DR145</f>
        <v>0.49702287684111562</v>
      </c>
      <c r="DU145" s="437">
        <v>0.91</v>
      </c>
      <c r="DV145" s="424">
        <f>DU145/DR145*1000*1000</f>
        <v>142.58853024130366</v>
      </c>
      <c r="DW145" s="446">
        <f t="shared" si="233"/>
        <v>4.9119934506753991</v>
      </c>
      <c r="DX145" s="434">
        <v>6.9</v>
      </c>
      <c r="DY145" s="438">
        <v>8.15</v>
      </c>
      <c r="DZ145" s="439">
        <v>22</v>
      </c>
      <c r="EA145" s="440">
        <v>80</v>
      </c>
      <c r="EB145" s="441">
        <v>8190</v>
      </c>
      <c r="EC145" s="442">
        <v>16.3</v>
      </c>
      <c r="ED145" s="442">
        <v>0.4</v>
      </c>
      <c r="EE145" s="442">
        <v>16.100000000000001</v>
      </c>
      <c r="EF145" s="442">
        <v>2.2000000000000002</v>
      </c>
      <c r="EG145" s="443">
        <v>32</v>
      </c>
      <c r="EH145" s="440"/>
      <c r="EI145" s="429">
        <f t="shared" si="266"/>
        <v>8.15</v>
      </c>
      <c r="EJ145" s="447">
        <f t="shared" si="267"/>
        <v>22</v>
      </c>
      <c r="EK145" s="448">
        <f t="shared" si="268"/>
        <v>80</v>
      </c>
      <c r="EL145" s="417">
        <f t="shared" si="269"/>
        <v>8190</v>
      </c>
      <c r="EM145" s="431">
        <f t="shared" si="270"/>
        <v>16.3</v>
      </c>
      <c r="EN145" s="431">
        <f t="shared" si="271"/>
        <v>0.4</v>
      </c>
      <c r="EO145" s="431">
        <f t="shared" si="272"/>
        <v>16.100000000000001</v>
      </c>
      <c r="EP145" s="431">
        <f>EF145</f>
        <v>2.2000000000000002</v>
      </c>
      <c r="EQ145" s="430">
        <f t="shared" si="273"/>
        <v>32</v>
      </c>
      <c r="ER145" s="448"/>
      <c r="ES145" s="449">
        <f t="shared" si="234"/>
        <v>30.646893229242242</v>
      </c>
      <c r="ET145" s="450">
        <f t="shared" si="235"/>
        <v>0.68913999999999997</v>
      </c>
      <c r="EU145" s="451">
        <f t="shared" si="172"/>
        <v>0.34065443181818184</v>
      </c>
      <c r="EV145" s="450">
        <f t="shared" si="248"/>
        <v>0.63084154040404039</v>
      </c>
      <c r="EW145" s="513">
        <f t="shared" si="249"/>
        <v>0.52199413489736068</v>
      </c>
      <c r="EX145" s="514">
        <f t="shared" si="250"/>
        <v>17.8</v>
      </c>
      <c r="EY145" s="513">
        <f t="shared" si="251"/>
        <v>0.75</v>
      </c>
      <c r="EZ145" s="514">
        <f t="shared" si="252"/>
        <v>66</v>
      </c>
      <c r="FA145" s="450">
        <f t="shared" si="253"/>
        <v>0.81609195402298851</v>
      </c>
      <c r="FB145" s="431">
        <f t="shared" si="254"/>
        <v>355</v>
      </c>
      <c r="FC145" s="452">
        <f>1-EP145/CA145</f>
        <v>0.33333333333333326</v>
      </c>
      <c r="FD145" s="431">
        <f>CA145-EP145</f>
        <v>1.0999999999999996</v>
      </c>
      <c r="FE145" s="452">
        <f t="shared" si="255"/>
        <v>0.87044534412955465</v>
      </c>
      <c r="FF145" s="430">
        <f t="shared" si="256"/>
        <v>215</v>
      </c>
      <c r="FG145" s="405">
        <v>38400</v>
      </c>
      <c r="FH145" s="443"/>
      <c r="FI145" s="453"/>
      <c r="FJ145" s="454"/>
      <c r="FK145" s="455">
        <f t="shared" si="236"/>
        <v>2.0895609019937895</v>
      </c>
      <c r="FL145" s="530">
        <v>1900</v>
      </c>
      <c r="FM145" s="455">
        <f t="shared" si="204"/>
        <v>55.141190469280552</v>
      </c>
      <c r="FN145" s="530">
        <v>5764</v>
      </c>
      <c r="FO145" s="532">
        <f t="shared" si="237"/>
        <v>0.43079222720478327</v>
      </c>
      <c r="FP145" s="449">
        <f t="shared" si="238"/>
        <v>167.28095887628058</v>
      </c>
      <c r="FQ145" s="457">
        <v>38.4</v>
      </c>
      <c r="FR145" s="458">
        <f t="shared" si="239"/>
        <v>1.1144324810633544</v>
      </c>
      <c r="FS145" s="459">
        <v>8</v>
      </c>
      <c r="FT145" s="529">
        <v>16</v>
      </c>
      <c r="FU145" s="440">
        <v>62</v>
      </c>
      <c r="FV145" s="530">
        <v>1</v>
      </c>
      <c r="FW145" s="538">
        <v>0.3</v>
      </c>
      <c r="FX145" s="530">
        <v>8</v>
      </c>
      <c r="FY145" s="452">
        <f t="shared" si="215"/>
        <v>0.96875</v>
      </c>
      <c r="FZ145" s="452">
        <f>1-FW145/(EF145+DC145)</f>
        <v>0.86363636363636365</v>
      </c>
      <c r="GA145" s="429">
        <f>EF145+DC145-FW145</f>
        <v>1.9000000000000001</v>
      </c>
      <c r="GB145" s="513">
        <f t="shared" si="257"/>
        <v>0.27272727272727271</v>
      </c>
      <c r="GC145" s="514">
        <f t="shared" si="218"/>
        <v>6</v>
      </c>
      <c r="GD145" s="513">
        <f t="shared" si="258"/>
        <v>0.22499999999999998</v>
      </c>
      <c r="GE145" s="527">
        <f t="shared" si="219"/>
        <v>18</v>
      </c>
      <c r="GF145" s="461">
        <f t="shared" si="205"/>
        <v>2.8557332327248455</v>
      </c>
      <c r="GG145" s="405"/>
      <c r="GH145" s="450"/>
      <c r="GI145" s="405"/>
      <c r="GJ145" s="462"/>
      <c r="GK145" s="463"/>
      <c r="GL145" s="464"/>
      <c r="GM145" s="529"/>
      <c r="GN145" s="405"/>
      <c r="GO145" s="513"/>
      <c r="GP145" s="450"/>
      <c r="GQ145" s="529"/>
      <c r="GR145" s="455">
        <f t="shared" si="240"/>
        <v>2.9950372928577647</v>
      </c>
      <c r="GS145" s="531">
        <f t="shared" si="259"/>
        <v>14</v>
      </c>
      <c r="GT145" s="531">
        <f t="shared" si="260"/>
        <v>58</v>
      </c>
      <c r="GU145" s="513"/>
      <c r="GV145" s="513"/>
      <c r="GW145" s="513">
        <f t="shared" si="274"/>
        <v>0.125</v>
      </c>
      <c r="GX145" s="513">
        <f t="shared" si="275"/>
        <v>6.4516129032258118E-2</v>
      </c>
      <c r="GY145" s="462"/>
      <c r="GZ145" s="405">
        <v>34649</v>
      </c>
      <c r="HA145" s="438">
        <v>8.31</v>
      </c>
      <c r="HB145" s="451">
        <v>8.35</v>
      </c>
      <c r="HC145" s="439">
        <v>14</v>
      </c>
      <c r="HD145" s="443">
        <v>58</v>
      </c>
      <c r="HE145" s="463">
        <v>12</v>
      </c>
      <c r="HF145" s="463"/>
      <c r="HG145" s="443"/>
      <c r="HH145" s="408">
        <v>1</v>
      </c>
      <c r="HI145" s="465">
        <v>8340</v>
      </c>
      <c r="HJ145" s="406">
        <f t="shared" si="261"/>
        <v>5587.8</v>
      </c>
      <c r="HK145" s="406"/>
      <c r="HL145" s="549"/>
      <c r="HM145" s="540">
        <v>15.7</v>
      </c>
      <c r="HN145" s="461">
        <v>16.7</v>
      </c>
      <c r="HO145" s="407">
        <v>0.3</v>
      </c>
      <c r="HP145" s="548">
        <v>0.1</v>
      </c>
      <c r="HQ145" s="518">
        <v>15.3</v>
      </c>
      <c r="HR145" s="519">
        <v>0.28000000000000003</v>
      </c>
      <c r="HS145" s="520">
        <v>0.26</v>
      </c>
      <c r="HT145" s="521">
        <v>8</v>
      </c>
      <c r="HU145" s="522">
        <f t="shared" si="241"/>
        <v>50.497721798183242</v>
      </c>
      <c r="HV145" s="513">
        <f t="shared" si="262"/>
        <v>0.84090909090909094</v>
      </c>
      <c r="HW145" s="513">
        <f t="shared" si="263"/>
        <v>0.8666666666666667</v>
      </c>
      <c r="HX145" s="513">
        <f t="shared" si="264"/>
        <v>0.53958944281524923</v>
      </c>
      <c r="HY145" s="471" t="s">
        <v>186</v>
      </c>
    </row>
    <row r="146" spans="1:233" ht="63" x14ac:dyDescent="0.15">
      <c r="A146" s="400">
        <v>43628</v>
      </c>
      <c r="B146" s="515">
        <v>32706</v>
      </c>
      <c r="C146" s="402">
        <f t="shared" si="127"/>
        <v>0.65412000000000003</v>
      </c>
      <c r="D146" s="403">
        <v>8.15</v>
      </c>
      <c r="E146" s="404">
        <v>49</v>
      </c>
      <c r="F146" s="405">
        <v>234</v>
      </c>
      <c r="G146" s="406">
        <f t="shared" si="159"/>
        <v>7653.2039999999997</v>
      </c>
      <c r="H146" s="402">
        <f t="shared" si="160"/>
        <v>0.30612815999999998</v>
      </c>
      <c r="I146" s="405">
        <v>9645</v>
      </c>
      <c r="J146" s="406">
        <f t="shared" si="161"/>
        <v>6462.1500000000005</v>
      </c>
      <c r="K146" s="407">
        <v>36.299999999999997</v>
      </c>
      <c r="L146" s="407">
        <v>34.4</v>
      </c>
      <c r="M146" s="407">
        <v>3.2</v>
      </c>
      <c r="N146" s="408">
        <v>126</v>
      </c>
      <c r="O146" s="408">
        <v>32</v>
      </c>
      <c r="P146" s="409"/>
      <c r="Q146" s="409"/>
      <c r="R146" s="409"/>
      <c r="S146" s="409"/>
      <c r="T146" s="410"/>
      <c r="U146" s="411"/>
      <c r="V146" s="409"/>
      <c r="W146" s="409"/>
      <c r="X146" s="516"/>
      <c r="Y146" s="473"/>
      <c r="Z146" s="474"/>
      <c r="AA146" s="475"/>
      <c r="AB146" s="476"/>
      <c r="AC146" s="476"/>
      <c r="AD146" s="474">
        <v>5.62</v>
      </c>
      <c r="AE146" s="477">
        <f t="shared" si="223"/>
        <v>0.78055555555555556</v>
      </c>
      <c r="AF146" s="478"/>
      <c r="AG146" s="477"/>
      <c r="AH146" s="478"/>
      <c r="AI146" s="478"/>
      <c r="AJ146" s="473"/>
      <c r="AK146" s="477"/>
      <c r="AL146" s="447"/>
      <c r="AM146" s="479"/>
      <c r="AN146" s="473"/>
      <c r="AO146" s="473"/>
      <c r="AP146" s="479"/>
      <c r="AQ146" s="447"/>
      <c r="AR146" s="473"/>
      <c r="AS146" s="473"/>
      <c r="AT146" s="473"/>
      <c r="AU146" s="447"/>
      <c r="AV146" s="480"/>
      <c r="AW146" s="479"/>
      <c r="AX146" s="479"/>
      <c r="AY146" s="480"/>
      <c r="AZ146" s="480"/>
      <c r="BA146" s="420">
        <f t="shared" si="128"/>
        <v>30956</v>
      </c>
      <c r="BB146" s="421">
        <f t="shared" si="129"/>
        <v>0.61912</v>
      </c>
      <c r="BC146" s="422"/>
      <c r="BD146" s="423">
        <v>7.8</v>
      </c>
      <c r="BE146" s="424">
        <v>76.8</v>
      </c>
      <c r="BF146" s="425">
        <v>386</v>
      </c>
      <c r="BG146" s="426">
        <v>9990</v>
      </c>
      <c r="BH146" s="420">
        <f t="shared" si="162"/>
        <v>6693.3</v>
      </c>
      <c r="BI146" s="432"/>
      <c r="BJ146" s="421"/>
      <c r="BK146" s="427">
        <v>34.700000000000003</v>
      </c>
      <c r="BL146" s="427">
        <v>30.6</v>
      </c>
      <c r="BM146" s="428">
        <v>2.8</v>
      </c>
      <c r="BN146" s="422"/>
      <c r="BO146" s="425">
        <v>236</v>
      </c>
      <c r="BP146" s="425">
        <v>32</v>
      </c>
      <c r="BQ146" s="423">
        <v>2.7</v>
      </c>
      <c r="BR146" s="421">
        <f t="shared" si="224"/>
        <v>0.375</v>
      </c>
      <c r="BS146" s="409">
        <f t="shared" si="130"/>
        <v>30956</v>
      </c>
      <c r="BT146" s="429">
        <f t="shared" si="242"/>
        <v>7.8</v>
      </c>
      <c r="BU146" s="430">
        <f t="shared" si="243"/>
        <v>76.8</v>
      </c>
      <c r="BV146" s="430">
        <f t="shared" si="244"/>
        <v>386</v>
      </c>
      <c r="BW146" s="430">
        <f t="shared" si="245"/>
        <v>9990</v>
      </c>
      <c r="BX146" s="430">
        <f t="shared" si="167"/>
        <v>6493.5</v>
      </c>
      <c r="BY146" s="430">
        <f t="shared" si="246"/>
        <v>34.700000000000003</v>
      </c>
      <c r="BZ146" s="430">
        <f t="shared" si="247"/>
        <v>30.6</v>
      </c>
      <c r="CA146" s="431"/>
      <c r="CB146" s="430">
        <f t="shared" si="265"/>
        <v>236</v>
      </c>
      <c r="CC146" s="432">
        <v>15498</v>
      </c>
      <c r="CD146" s="411">
        <f t="shared" si="222"/>
        <v>15498</v>
      </c>
      <c r="CE146" s="421">
        <f t="shared" si="225"/>
        <v>0.61992000000000003</v>
      </c>
      <c r="CF146" s="433">
        <f t="shared" si="226"/>
        <v>10.37553232675184</v>
      </c>
      <c r="CG146" s="434"/>
      <c r="CH146" s="427"/>
      <c r="CI146" s="446">
        <f t="shared" si="227"/>
        <v>14.711575687185444</v>
      </c>
      <c r="CJ146" s="436">
        <v>29.1</v>
      </c>
      <c r="CK146" s="436">
        <v>3</v>
      </c>
      <c r="CL146" s="423"/>
      <c r="CM146" s="423"/>
      <c r="CN146" s="423"/>
      <c r="CO146" s="432"/>
      <c r="CP146" s="432"/>
      <c r="CQ146" s="437"/>
      <c r="CR146" s="437">
        <v>0.94</v>
      </c>
      <c r="CS146" s="424"/>
      <c r="CT146" s="528">
        <f t="shared" si="228"/>
        <v>5.4200542005420047</v>
      </c>
      <c r="CU146" s="434">
        <v>6.07</v>
      </c>
      <c r="CV146" s="438"/>
      <c r="CW146" s="439"/>
      <c r="CX146" s="440"/>
      <c r="CY146" s="441"/>
      <c r="CZ146" s="442"/>
      <c r="DA146" s="442"/>
      <c r="DB146" s="442"/>
      <c r="DC146" s="442"/>
      <c r="DD146" s="443"/>
      <c r="DE146" s="440"/>
      <c r="DF146" s="444">
        <v>15458</v>
      </c>
      <c r="DG146" s="445">
        <f t="shared" si="229"/>
        <v>15458</v>
      </c>
      <c r="DH146" s="421">
        <f t="shared" si="230"/>
        <v>0.61831999999999998</v>
      </c>
      <c r="DI146" s="446">
        <f t="shared" si="231"/>
        <v>10.402380644326563</v>
      </c>
      <c r="DJ146" s="434">
        <v>7.83</v>
      </c>
      <c r="DK146" s="427"/>
      <c r="DL146" s="446">
        <f t="shared" si="232"/>
        <v>14.749644197179453</v>
      </c>
      <c r="DM146" s="422">
        <v>28.8</v>
      </c>
      <c r="DN146" s="422">
        <v>2.9</v>
      </c>
      <c r="DO146" s="423">
        <v>7.79</v>
      </c>
      <c r="DP146" s="423"/>
      <c r="DQ146" s="423"/>
      <c r="DR146" s="432"/>
      <c r="DS146" s="432"/>
      <c r="DT146" s="437"/>
      <c r="DU146" s="437">
        <v>0.91</v>
      </c>
      <c r="DV146" s="424"/>
      <c r="DW146" s="446">
        <f t="shared" si="233"/>
        <v>5.434079441066114</v>
      </c>
      <c r="DX146" s="434">
        <v>6.58</v>
      </c>
      <c r="DY146" s="438">
        <v>7.99</v>
      </c>
      <c r="DZ146" s="439">
        <v>21.3</v>
      </c>
      <c r="EA146" s="440">
        <v>75</v>
      </c>
      <c r="EB146" s="441">
        <v>8270</v>
      </c>
      <c r="EC146" s="442">
        <v>14.8</v>
      </c>
      <c r="ED146" s="442">
        <v>0.43</v>
      </c>
      <c r="EE146" s="442">
        <v>14.8</v>
      </c>
      <c r="EF146" s="442"/>
      <c r="EG146" s="443">
        <v>36</v>
      </c>
      <c r="EH146" s="440"/>
      <c r="EI146" s="429">
        <f t="shared" si="266"/>
        <v>7.99</v>
      </c>
      <c r="EJ146" s="447">
        <f t="shared" si="267"/>
        <v>21.3</v>
      </c>
      <c r="EK146" s="448">
        <f t="shared" si="268"/>
        <v>75</v>
      </c>
      <c r="EL146" s="417">
        <f t="shared" si="269"/>
        <v>8270</v>
      </c>
      <c r="EM146" s="431">
        <f t="shared" si="270"/>
        <v>14.8</v>
      </c>
      <c r="EN146" s="431">
        <f t="shared" si="271"/>
        <v>0.43</v>
      </c>
      <c r="EO146" s="431">
        <f t="shared" si="272"/>
        <v>14.8</v>
      </c>
      <c r="EP146" s="431"/>
      <c r="EQ146" s="430">
        <f t="shared" si="273"/>
        <v>36</v>
      </c>
      <c r="ER146" s="448"/>
      <c r="ES146" s="449">
        <f t="shared" si="234"/>
        <v>34.112934487659906</v>
      </c>
      <c r="ET146" s="450">
        <f t="shared" si="235"/>
        <v>0.61912</v>
      </c>
      <c r="EU146" s="451">
        <f t="shared" si="172"/>
        <v>0.27156854545454545</v>
      </c>
      <c r="EV146" s="450">
        <f t="shared" si="248"/>
        <v>0.5029047138047138</v>
      </c>
      <c r="EW146" s="513">
        <f t="shared" si="249"/>
        <v>0.57348703170028825</v>
      </c>
      <c r="EX146" s="514">
        <f t="shared" si="250"/>
        <v>19.900000000000002</v>
      </c>
      <c r="EY146" s="513">
        <f t="shared" si="251"/>
        <v>0.72265625</v>
      </c>
      <c r="EZ146" s="514">
        <f t="shared" si="252"/>
        <v>55.5</v>
      </c>
      <c r="FA146" s="450">
        <f t="shared" si="253"/>
        <v>0.80569948186528495</v>
      </c>
      <c r="FB146" s="431">
        <f t="shared" si="254"/>
        <v>311</v>
      </c>
      <c r="FC146" s="452"/>
      <c r="FD146" s="431"/>
      <c r="FE146" s="452">
        <f t="shared" si="255"/>
        <v>0.84745762711864403</v>
      </c>
      <c r="FF146" s="430">
        <f t="shared" si="256"/>
        <v>200</v>
      </c>
      <c r="FG146" s="405">
        <v>38400</v>
      </c>
      <c r="FH146" s="443"/>
      <c r="FI146" s="453"/>
      <c r="FJ146" s="454"/>
      <c r="FK146" s="455">
        <f t="shared" si="236"/>
        <v>2.3258818968859023</v>
      </c>
      <c r="FL146" s="530">
        <v>1900</v>
      </c>
      <c r="FM146" s="455">
        <f t="shared" si="204"/>
        <v>61.377438945600211</v>
      </c>
      <c r="FN146" s="530">
        <v>5421</v>
      </c>
      <c r="FO146" s="532">
        <f t="shared" si="237"/>
        <v>0.40515695067264573</v>
      </c>
      <c r="FP146" s="449">
        <f t="shared" si="238"/>
        <v>175.11952448636774</v>
      </c>
      <c r="FQ146" s="457">
        <v>38.4</v>
      </c>
      <c r="FR146" s="458">
        <f t="shared" si="239"/>
        <v>1.2404703450058148</v>
      </c>
      <c r="FS146" s="459">
        <v>7.93</v>
      </c>
      <c r="FT146" s="529">
        <v>15</v>
      </c>
      <c r="FU146" s="440">
        <v>58</v>
      </c>
      <c r="FV146" s="530">
        <v>1</v>
      </c>
      <c r="FW146" s="538">
        <v>0.26</v>
      </c>
      <c r="FX146" s="530">
        <v>8</v>
      </c>
      <c r="FY146" s="452">
        <f t="shared" si="215"/>
        <v>0.97222222222222221</v>
      </c>
      <c r="FZ146" s="452"/>
      <c r="GA146" s="429"/>
      <c r="GB146" s="513">
        <f t="shared" si="257"/>
        <v>0.29577464788732399</v>
      </c>
      <c r="GC146" s="514">
        <f t="shared" si="218"/>
        <v>6.3000000000000007</v>
      </c>
      <c r="GD146" s="513">
        <f t="shared" si="258"/>
        <v>0.22666666666666668</v>
      </c>
      <c r="GE146" s="527">
        <f t="shared" si="219"/>
        <v>17</v>
      </c>
      <c r="GF146" s="461">
        <f t="shared" si="205"/>
        <v>3.1787052590773999</v>
      </c>
      <c r="GG146" s="405"/>
      <c r="GH146" s="450"/>
      <c r="GI146" s="405"/>
      <c r="GJ146" s="462"/>
      <c r="GK146" s="463"/>
      <c r="GL146" s="464"/>
      <c r="GM146" s="529"/>
      <c r="GN146" s="405"/>
      <c r="GO146" s="513"/>
      <c r="GP146" s="450"/>
      <c r="GQ146" s="529"/>
      <c r="GR146" s="455">
        <f t="shared" si="240"/>
        <v>3.3337640522031275</v>
      </c>
      <c r="GS146" s="531">
        <f t="shared" si="259"/>
        <v>13</v>
      </c>
      <c r="GT146" s="531">
        <f t="shared" si="260"/>
        <v>55</v>
      </c>
      <c r="GU146" s="513"/>
      <c r="GV146" s="513"/>
      <c r="GW146" s="513">
        <f t="shared" si="274"/>
        <v>0.1333333333333333</v>
      </c>
      <c r="GX146" s="513">
        <f t="shared" si="275"/>
        <v>5.1724137931034475E-2</v>
      </c>
      <c r="GY146" s="462"/>
      <c r="GZ146" s="405">
        <v>30343</v>
      </c>
      <c r="HA146" s="438">
        <v>8.43</v>
      </c>
      <c r="HB146" s="451">
        <v>8.4</v>
      </c>
      <c r="HC146" s="439">
        <v>13</v>
      </c>
      <c r="HD146" s="443">
        <v>55</v>
      </c>
      <c r="HE146" s="463">
        <v>13</v>
      </c>
      <c r="HF146" s="463"/>
      <c r="HG146" s="443"/>
      <c r="HH146" s="408">
        <v>1</v>
      </c>
      <c r="HI146" s="465">
        <v>7980</v>
      </c>
      <c r="HJ146" s="406">
        <f t="shared" si="261"/>
        <v>5346.6</v>
      </c>
      <c r="HK146" s="406"/>
      <c r="HL146" s="549"/>
      <c r="HM146" s="540">
        <v>16.600000000000001</v>
      </c>
      <c r="HN146" s="461">
        <v>14.3</v>
      </c>
      <c r="HO146" s="407">
        <v>0.26</v>
      </c>
      <c r="HP146" s="548">
        <v>0.2</v>
      </c>
      <c r="HQ146" s="518">
        <v>15.2</v>
      </c>
      <c r="HR146" s="519">
        <v>0.3</v>
      </c>
      <c r="HS146" s="520">
        <v>0.23</v>
      </c>
      <c r="HT146" s="521">
        <v>8</v>
      </c>
      <c r="HU146" s="522">
        <f t="shared" si="241"/>
        <v>56.20881250807598</v>
      </c>
      <c r="HV146" s="513">
        <f t="shared" si="262"/>
        <v>0.83072916666666663</v>
      </c>
      <c r="HW146" s="513">
        <f t="shared" si="263"/>
        <v>0.85751295336787559</v>
      </c>
      <c r="HX146" s="513">
        <f t="shared" si="264"/>
        <v>0.52161383285302598</v>
      </c>
      <c r="HY146" s="471" t="s">
        <v>187</v>
      </c>
    </row>
    <row r="147" spans="1:233" x14ac:dyDescent="0.15">
      <c r="A147" s="400">
        <v>43629</v>
      </c>
      <c r="B147" s="515">
        <v>40480</v>
      </c>
      <c r="C147" s="402">
        <f t="shared" si="127"/>
        <v>0.80959999999999999</v>
      </c>
      <c r="D147" s="403">
        <v>8.02</v>
      </c>
      <c r="E147" s="404">
        <v>49.6</v>
      </c>
      <c r="F147" s="405">
        <v>259</v>
      </c>
      <c r="G147" s="406">
        <f t="shared" si="159"/>
        <v>10484.32</v>
      </c>
      <c r="H147" s="402">
        <f t="shared" si="160"/>
        <v>0.41937279999999999</v>
      </c>
      <c r="I147" s="405">
        <v>8455</v>
      </c>
      <c r="J147" s="406">
        <f t="shared" si="161"/>
        <v>5664.85</v>
      </c>
      <c r="K147" s="407">
        <v>31.7</v>
      </c>
      <c r="L147" s="407">
        <v>31.6</v>
      </c>
      <c r="M147" s="407">
        <v>3.2</v>
      </c>
      <c r="N147" s="408">
        <v>160</v>
      </c>
      <c r="O147" s="408">
        <v>32</v>
      </c>
      <c r="P147" s="409"/>
      <c r="Q147" s="409"/>
      <c r="R147" s="409"/>
      <c r="S147" s="409"/>
      <c r="T147" s="410"/>
      <c r="U147" s="411"/>
      <c r="V147" s="409"/>
      <c r="W147" s="409"/>
      <c r="X147" s="516"/>
      <c r="Y147" s="473"/>
      <c r="Z147" s="474"/>
      <c r="AA147" s="475"/>
      <c r="AB147" s="476"/>
      <c r="AC147" s="476"/>
      <c r="AD147" s="474">
        <v>5.46</v>
      </c>
      <c r="AE147" s="477">
        <f t="shared" si="223"/>
        <v>0.7583333333333333</v>
      </c>
      <c r="AF147" s="478"/>
      <c r="AG147" s="477"/>
      <c r="AH147" s="478"/>
      <c r="AI147" s="478"/>
      <c r="AJ147" s="473"/>
      <c r="AK147" s="477"/>
      <c r="AL147" s="447"/>
      <c r="AM147" s="479"/>
      <c r="AN147" s="473"/>
      <c r="AO147" s="473"/>
      <c r="AP147" s="479"/>
      <c r="AQ147" s="447"/>
      <c r="AR147" s="473"/>
      <c r="AS147" s="473"/>
      <c r="AT147" s="473"/>
      <c r="AU147" s="447"/>
      <c r="AV147" s="480"/>
      <c r="AW147" s="479"/>
      <c r="AX147" s="479"/>
      <c r="AY147" s="480"/>
      <c r="AZ147" s="480"/>
      <c r="BA147" s="420">
        <f t="shared" si="128"/>
        <v>37438</v>
      </c>
      <c r="BB147" s="421">
        <f t="shared" si="129"/>
        <v>0.74875999999999998</v>
      </c>
      <c r="BC147" s="422"/>
      <c r="BD147" s="423">
        <v>7.74</v>
      </c>
      <c r="BE147" s="424">
        <v>70</v>
      </c>
      <c r="BF147" s="425">
        <v>388</v>
      </c>
      <c r="BG147" s="426">
        <v>9780</v>
      </c>
      <c r="BH147" s="420">
        <f t="shared" si="162"/>
        <v>6552.6</v>
      </c>
      <c r="BI147" s="432"/>
      <c r="BJ147" s="421"/>
      <c r="BK147" s="427">
        <v>32.5</v>
      </c>
      <c r="BL147" s="427">
        <v>29.8</v>
      </c>
      <c r="BM147" s="428">
        <v>2.2999999999999998</v>
      </c>
      <c r="BN147" s="422"/>
      <c r="BO147" s="425">
        <v>252</v>
      </c>
      <c r="BP147" s="425">
        <v>32</v>
      </c>
      <c r="BQ147" s="423">
        <v>4.8099999999999996</v>
      </c>
      <c r="BR147" s="421">
        <f t="shared" si="224"/>
        <v>0.66805555555555551</v>
      </c>
      <c r="BS147" s="409">
        <f t="shared" si="130"/>
        <v>37438</v>
      </c>
      <c r="BT147" s="429">
        <f t="shared" si="242"/>
        <v>7.74</v>
      </c>
      <c r="BU147" s="430">
        <f t="shared" si="243"/>
        <v>70</v>
      </c>
      <c r="BV147" s="430">
        <f t="shared" si="244"/>
        <v>388</v>
      </c>
      <c r="BW147" s="430">
        <f t="shared" si="245"/>
        <v>9780</v>
      </c>
      <c r="BX147" s="430">
        <f t="shared" si="167"/>
        <v>6357</v>
      </c>
      <c r="BY147" s="430">
        <f t="shared" si="246"/>
        <v>32.5</v>
      </c>
      <c r="BZ147" s="430">
        <f t="shared" si="247"/>
        <v>29.8</v>
      </c>
      <c r="CA147" s="431"/>
      <c r="CB147" s="430">
        <f t="shared" si="265"/>
        <v>252</v>
      </c>
      <c r="CC147" s="432">
        <v>18739</v>
      </c>
      <c r="CD147" s="411">
        <f t="shared" si="222"/>
        <v>18739</v>
      </c>
      <c r="CE147" s="421">
        <f t="shared" si="225"/>
        <v>0.74956</v>
      </c>
      <c r="CF147" s="433">
        <f t="shared" si="226"/>
        <v>8.5810342067346177</v>
      </c>
      <c r="CG147" s="434"/>
      <c r="CH147" s="427"/>
      <c r="CI147" s="446">
        <f t="shared" si="227"/>
        <v>12.167138054325205</v>
      </c>
      <c r="CJ147" s="436">
        <v>28</v>
      </c>
      <c r="CK147" s="436">
        <v>2.9</v>
      </c>
      <c r="CL147" s="423"/>
      <c r="CM147" s="423"/>
      <c r="CN147" s="423"/>
      <c r="CO147" s="432"/>
      <c r="CP147" s="432"/>
      <c r="CQ147" s="437"/>
      <c r="CR147" s="437">
        <v>0.92</v>
      </c>
      <c r="CS147" s="424"/>
      <c r="CT147" s="528">
        <f t="shared" si="228"/>
        <v>4.4826298094882331</v>
      </c>
      <c r="CU147" s="434">
        <v>6.18</v>
      </c>
      <c r="CV147" s="438"/>
      <c r="CW147" s="439"/>
      <c r="CX147" s="440"/>
      <c r="CY147" s="441"/>
      <c r="CZ147" s="442"/>
      <c r="DA147" s="442"/>
      <c r="DB147" s="442"/>
      <c r="DC147" s="442"/>
      <c r="DD147" s="443"/>
      <c r="DE147" s="440"/>
      <c r="DF147" s="444">
        <v>18699</v>
      </c>
      <c r="DG147" s="445">
        <f t="shared" si="229"/>
        <v>18699</v>
      </c>
      <c r="DH147" s="421">
        <f t="shared" si="230"/>
        <v>0.74795999999999996</v>
      </c>
      <c r="DI147" s="446">
        <f t="shared" si="231"/>
        <v>8.5993903417295048</v>
      </c>
      <c r="DJ147" s="434">
        <v>7.9</v>
      </c>
      <c r="DK147" s="427"/>
      <c r="DL147" s="446">
        <f t="shared" si="232"/>
        <v>12.193165409914968</v>
      </c>
      <c r="DM147" s="422">
        <v>27</v>
      </c>
      <c r="DN147" s="422">
        <v>3.7</v>
      </c>
      <c r="DO147" s="423">
        <v>7.89</v>
      </c>
      <c r="DP147" s="423"/>
      <c r="DQ147" s="423"/>
      <c r="DR147" s="432"/>
      <c r="DS147" s="432"/>
      <c r="DT147" s="437"/>
      <c r="DU147" s="437">
        <v>0.9</v>
      </c>
      <c r="DV147" s="424"/>
      <c r="DW147" s="446">
        <f t="shared" si="233"/>
        <v>4.4922188352318306</v>
      </c>
      <c r="DX147" s="434">
        <v>6.17</v>
      </c>
      <c r="DY147" s="438">
        <v>8.09</v>
      </c>
      <c r="DZ147" s="439">
        <v>22.2</v>
      </c>
      <c r="EA147" s="440">
        <v>79</v>
      </c>
      <c r="EB147" s="441">
        <v>9210</v>
      </c>
      <c r="EC147" s="442">
        <v>11.4</v>
      </c>
      <c r="ED147" s="442">
        <v>0.4</v>
      </c>
      <c r="EE147" s="442">
        <v>11.2</v>
      </c>
      <c r="EF147" s="442"/>
      <c r="EG147" s="443">
        <v>40</v>
      </c>
      <c r="EH147" s="440"/>
      <c r="EI147" s="429">
        <f t="shared" si="266"/>
        <v>8.09</v>
      </c>
      <c r="EJ147" s="447">
        <f t="shared" si="267"/>
        <v>22.2</v>
      </c>
      <c r="EK147" s="448">
        <f t="shared" si="268"/>
        <v>79</v>
      </c>
      <c r="EL147" s="417">
        <f t="shared" si="269"/>
        <v>9210</v>
      </c>
      <c r="EM147" s="431">
        <f t="shared" si="270"/>
        <v>11.4</v>
      </c>
      <c r="EN147" s="431">
        <f t="shared" si="271"/>
        <v>0.4</v>
      </c>
      <c r="EO147" s="431">
        <f t="shared" si="272"/>
        <v>11.2</v>
      </c>
      <c r="EP147" s="431"/>
      <c r="EQ147" s="430">
        <f t="shared" si="273"/>
        <v>40</v>
      </c>
      <c r="ER147" s="448"/>
      <c r="ES147" s="449">
        <f t="shared" si="234"/>
        <v>28.206634969816761</v>
      </c>
      <c r="ET147" s="450">
        <f t="shared" si="235"/>
        <v>0.74875999999999998</v>
      </c>
      <c r="EU147" s="451">
        <f t="shared" si="172"/>
        <v>0.33013509090909093</v>
      </c>
      <c r="EV147" s="450">
        <f t="shared" si="248"/>
        <v>0.61136127946127949</v>
      </c>
      <c r="EW147" s="513">
        <f t="shared" si="249"/>
        <v>0.64923076923076928</v>
      </c>
      <c r="EX147" s="514">
        <f t="shared" si="250"/>
        <v>21.1</v>
      </c>
      <c r="EY147" s="513">
        <f t="shared" si="251"/>
        <v>0.68285714285714283</v>
      </c>
      <c r="EZ147" s="514">
        <f t="shared" si="252"/>
        <v>47.8</v>
      </c>
      <c r="FA147" s="450">
        <f t="shared" si="253"/>
        <v>0.79639175257731964</v>
      </c>
      <c r="FB147" s="431">
        <f t="shared" si="254"/>
        <v>309</v>
      </c>
      <c r="FC147" s="452"/>
      <c r="FD147" s="431"/>
      <c r="FE147" s="452">
        <f t="shared" si="255"/>
        <v>0.84126984126984128</v>
      </c>
      <c r="FF147" s="430">
        <f t="shared" si="256"/>
        <v>212</v>
      </c>
      <c r="FG147" s="405">
        <v>38400</v>
      </c>
      <c r="FH147" s="443"/>
      <c r="FI147" s="453"/>
      <c r="FJ147" s="454"/>
      <c r="FK147" s="455">
        <f t="shared" si="236"/>
        <v>1.9231796570329611</v>
      </c>
      <c r="FL147" s="530">
        <v>1900</v>
      </c>
      <c r="FM147" s="455">
        <f t="shared" si="204"/>
        <v>50.750574282814249</v>
      </c>
      <c r="FN147" s="530">
        <v>5838</v>
      </c>
      <c r="FO147" s="532">
        <f t="shared" si="237"/>
        <v>0.43632286995515696</v>
      </c>
      <c r="FP147" s="449">
        <f t="shared" si="238"/>
        <v>155.93781719108927</v>
      </c>
      <c r="FQ147" s="457">
        <v>38.4</v>
      </c>
      <c r="FR147" s="458">
        <f t="shared" si="239"/>
        <v>1.0256958170842458</v>
      </c>
      <c r="FS147" s="459">
        <v>8</v>
      </c>
      <c r="FT147" s="529">
        <v>16</v>
      </c>
      <c r="FU147" s="440">
        <v>63</v>
      </c>
      <c r="FV147" s="530">
        <v>1</v>
      </c>
      <c r="FW147" s="538">
        <v>0.26</v>
      </c>
      <c r="FX147" s="530">
        <v>8</v>
      </c>
      <c r="FY147" s="452">
        <f t="shared" si="215"/>
        <v>0.97499999999999998</v>
      </c>
      <c r="FZ147" s="452"/>
      <c r="GA147" s="429"/>
      <c r="GB147" s="513">
        <f t="shared" si="257"/>
        <v>0.2792792792792792</v>
      </c>
      <c r="GC147" s="514">
        <f t="shared" si="218"/>
        <v>6.1999999999999993</v>
      </c>
      <c r="GD147" s="513">
        <f t="shared" si="258"/>
        <v>0.20253164556962022</v>
      </c>
      <c r="GE147" s="527">
        <f t="shared" si="219"/>
        <v>16</v>
      </c>
      <c r="GF147" s="461">
        <f t="shared" si="205"/>
        <v>2.6283455312783803</v>
      </c>
      <c r="GG147" s="405"/>
      <c r="GH147" s="450"/>
      <c r="GI147" s="405"/>
      <c r="GJ147" s="462"/>
      <c r="GK147" s="463"/>
      <c r="GL147" s="464"/>
      <c r="GM147" s="529"/>
      <c r="GN147" s="405"/>
      <c r="GO147" s="513"/>
      <c r="GP147" s="450"/>
      <c r="GQ147" s="529"/>
      <c r="GR147" s="455">
        <f t="shared" si="240"/>
        <v>2.7565575084139109</v>
      </c>
      <c r="GS147" s="531">
        <f t="shared" si="259"/>
        <v>12</v>
      </c>
      <c r="GT147" s="531">
        <f t="shared" si="260"/>
        <v>58</v>
      </c>
      <c r="GU147" s="513"/>
      <c r="GV147" s="513"/>
      <c r="GW147" s="513">
        <f t="shared" si="274"/>
        <v>0.25</v>
      </c>
      <c r="GX147" s="513">
        <f t="shared" si="275"/>
        <v>7.9365079365079416E-2</v>
      </c>
      <c r="GY147" s="462"/>
      <c r="GZ147" s="405">
        <v>38480</v>
      </c>
      <c r="HA147" s="438">
        <v>8.34</v>
      </c>
      <c r="HB147" s="451">
        <v>8.3800000000000008</v>
      </c>
      <c r="HC147" s="439">
        <v>12</v>
      </c>
      <c r="HD147" s="443">
        <v>58</v>
      </c>
      <c r="HE147" s="463">
        <v>13</v>
      </c>
      <c r="HF147" s="463"/>
      <c r="HG147" s="443"/>
      <c r="HH147" s="408">
        <v>1</v>
      </c>
      <c r="HI147" s="465">
        <v>8870</v>
      </c>
      <c r="HJ147" s="406">
        <f t="shared" si="261"/>
        <v>5942.9000000000005</v>
      </c>
      <c r="HK147" s="406"/>
      <c r="HL147" s="549"/>
      <c r="HM147" s="540">
        <v>10.9</v>
      </c>
      <c r="HN147" s="461">
        <v>8.3000000000000007</v>
      </c>
      <c r="HO147" s="407">
        <v>0.25</v>
      </c>
      <c r="HP147" s="548">
        <v>0.2</v>
      </c>
      <c r="HQ147" s="518">
        <v>10.3</v>
      </c>
      <c r="HR147" s="519">
        <v>0.22</v>
      </c>
      <c r="HS147" s="520">
        <v>0.21</v>
      </c>
      <c r="HT147" s="521">
        <v>8</v>
      </c>
      <c r="HU147" s="522">
        <f t="shared" si="241"/>
        <v>46.476841711629895</v>
      </c>
      <c r="HV147" s="513">
        <f t="shared" si="262"/>
        <v>0.82857142857142851</v>
      </c>
      <c r="HW147" s="513">
        <f t="shared" si="263"/>
        <v>0.85051546391752575</v>
      </c>
      <c r="HX147" s="513">
        <f t="shared" si="264"/>
        <v>0.66461538461538461</v>
      </c>
      <c r="HY147" s="471"/>
    </row>
    <row r="148" spans="1:233" x14ac:dyDescent="0.15">
      <c r="A148" s="400">
        <v>43630</v>
      </c>
      <c r="B148" s="515">
        <v>38847</v>
      </c>
      <c r="C148" s="402">
        <f t="shared" si="127"/>
        <v>0.77693999999999996</v>
      </c>
      <c r="D148" s="403">
        <v>8.0500000000000007</v>
      </c>
      <c r="E148" s="404">
        <v>45</v>
      </c>
      <c r="F148" s="405">
        <v>203</v>
      </c>
      <c r="G148" s="406">
        <f t="shared" si="159"/>
        <v>7885.9409999999998</v>
      </c>
      <c r="H148" s="402">
        <f t="shared" si="160"/>
        <v>0.31543764000000002</v>
      </c>
      <c r="I148" s="405">
        <v>7390</v>
      </c>
      <c r="J148" s="406">
        <f t="shared" si="161"/>
        <v>4951.3</v>
      </c>
      <c r="K148" s="407">
        <v>28.9</v>
      </c>
      <c r="L148" s="407">
        <v>27.6</v>
      </c>
      <c r="M148" s="407">
        <v>2.5</v>
      </c>
      <c r="N148" s="408">
        <v>158</v>
      </c>
      <c r="O148" s="408">
        <v>32</v>
      </c>
      <c r="P148" s="409"/>
      <c r="Q148" s="409"/>
      <c r="R148" s="409"/>
      <c r="S148" s="409"/>
      <c r="T148" s="410"/>
      <c r="U148" s="411"/>
      <c r="V148" s="409"/>
      <c r="W148" s="409"/>
      <c r="X148" s="516"/>
      <c r="Y148" s="473"/>
      <c r="Z148" s="474"/>
      <c r="AA148" s="475"/>
      <c r="AB148" s="476"/>
      <c r="AC148" s="476"/>
      <c r="AD148" s="474">
        <v>5.82</v>
      </c>
      <c r="AE148" s="477">
        <f t="shared" si="223"/>
        <v>0.80833333333333335</v>
      </c>
      <c r="AF148" s="478"/>
      <c r="AG148" s="477"/>
      <c r="AH148" s="478"/>
      <c r="AI148" s="478"/>
      <c r="AJ148" s="473"/>
      <c r="AK148" s="477"/>
      <c r="AL148" s="447"/>
      <c r="AM148" s="479"/>
      <c r="AN148" s="473"/>
      <c r="AO148" s="473"/>
      <c r="AP148" s="479"/>
      <c r="AQ148" s="447"/>
      <c r="AR148" s="473"/>
      <c r="AS148" s="473"/>
      <c r="AT148" s="473"/>
      <c r="AU148" s="447"/>
      <c r="AV148" s="480"/>
      <c r="AW148" s="479"/>
      <c r="AX148" s="479"/>
      <c r="AY148" s="480"/>
      <c r="AZ148" s="480"/>
      <c r="BA148" s="420">
        <f t="shared" si="128"/>
        <v>38364</v>
      </c>
      <c r="BB148" s="421">
        <f t="shared" si="129"/>
        <v>0.76727999999999996</v>
      </c>
      <c r="BC148" s="422"/>
      <c r="BD148" s="423">
        <v>7.81</v>
      </c>
      <c r="BE148" s="424">
        <v>68.3</v>
      </c>
      <c r="BF148" s="425">
        <v>381</v>
      </c>
      <c r="BG148" s="426">
        <v>8630</v>
      </c>
      <c r="BH148" s="420">
        <f t="shared" si="162"/>
        <v>5782.1</v>
      </c>
      <c r="BI148" s="432"/>
      <c r="BJ148" s="421"/>
      <c r="BK148" s="427">
        <v>31.1</v>
      </c>
      <c r="BL148" s="427">
        <v>29.2</v>
      </c>
      <c r="BM148" s="428">
        <v>2.5</v>
      </c>
      <c r="BN148" s="422">
        <v>3.7</v>
      </c>
      <c r="BO148" s="425">
        <v>231</v>
      </c>
      <c r="BP148" s="425">
        <v>32</v>
      </c>
      <c r="BQ148" s="423">
        <v>5.54</v>
      </c>
      <c r="BR148" s="421">
        <f t="shared" si="224"/>
        <v>0.76944444444444438</v>
      </c>
      <c r="BS148" s="409">
        <f t="shared" si="130"/>
        <v>38364</v>
      </c>
      <c r="BT148" s="429">
        <f t="shared" si="242"/>
        <v>7.81</v>
      </c>
      <c r="BU148" s="430">
        <f t="shared" si="243"/>
        <v>68.3</v>
      </c>
      <c r="BV148" s="430">
        <f t="shared" si="244"/>
        <v>381</v>
      </c>
      <c r="BW148" s="430">
        <f t="shared" si="245"/>
        <v>8630</v>
      </c>
      <c r="BX148" s="430">
        <f t="shared" si="167"/>
        <v>5609.5</v>
      </c>
      <c r="BY148" s="430">
        <f t="shared" si="246"/>
        <v>31.1</v>
      </c>
      <c r="BZ148" s="430">
        <f t="shared" si="247"/>
        <v>29.2</v>
      </c>
      <c r="CA148" s="431">
        <f>BN148</f>
        <v>3.7</v>
      </c>
      <c r="CB148" s="430">
        <f t="shared" si="265"/>
        <v>231</v>
      </c>
      <c r="CC148" s="432">
        <v>19303</v>
      </c>
      <c r="CD148" s="411">
        <f t="shared" si="222"/>
        <v>19303</v>
      </c>
      <c r="CE148" s="421">
        <f t="shared" si="225"/>
        <v>0.77212000000000003</v>
      </c>
      <c r="CF148" s="433">
        <f t="shared" si="226"/>
        <v>8.3303113505672695</v>
      </c>
      <c r="CG148" s="434"/>
      <c r="CH148" s="427"/>
      <c r="CI148" s="446">
        <f t="shared" si="227"/>
        <v>11.811635497072993</v>
      </c>
      <c r="CJ148" s="436">
        <v>27.5</v>
      </c>
      <c r="CK148" s="436">
        <v>4.5999999999999996</v>
      </c>
      <c r="CL148" s="423"/>
      <c r="CM148" s="423"/>
      <c r="CN148" s="423"/>
      <c r="CO148" s="432"/>
      <c r="CP148" s="432"/>
      <c r="CQ148" s="437"/>
      <c r="CR148" s="437">
        <v>0.86</v>
      </c>
      <c r="CS148" s="424"/>
      <c r="CT148" s="528">
        <f t="shared" si="228"/>
        <v>4.3516551831321557</v>
      </c>
      <c r="CU148" s="434">
        <v>6.15</v>
      </c>
      <c r="CV148" s="438"/>
      <c r="CW148" s="439"/>
      <c r="CX148" s="440"/>
      <c r="CY148" s="441"/>
      <c r="CZ148" s="442"/>
      <c r="DA148" s="442"/>
      <c r="DB148" s="442"/>
      <c r="DC148" s="442"/>
      <c r="DD148" s="443"/>
      <c r="DE148" s="440"/>
      <c r="DF148" s="444">
        <v>19061</v>
      </c>
      <c r="DG148" s="445">
        <f t="shared" si="229"/>
        <v>19061</v>
      </c>
      <c r="DH148" s="421">
        <f t="shared" si="230"/>
        <v>0.76244000000000001</v>
      </c>
      <c r="DI148" s="446">
        <f t="shared" si="231"/>
        <v>8.4360736582550757</v>
      </c>
      <c r="DJ148" s="434">
        <v>7.82</v>
      </c>
      <c r="DK148" s="427">
        <v>4.5999999999999996</v>
      </c>
      <c r="DL148" s="446">
        <f t="shared" si="232"/>
        <v>11.96159697812287</v>
      </c>
      <c r="DM148" s="422">
        <v>27.7</v>
      </c>
      <c r="DN148" s="422">
        <v>3.2</v>
      </c>
      <c r="DO148" s="423">
        <v>7.72</v>
      </c>
      <c r="DP148" s="423"/>
      <c r="DQ148" s="423"/>
      <c r="DR148" s="432"/>
      <c r="DS148" s="432"/>
      <c r="DT148" s="437"/>
      <c r="DU148" s="437">
        <v>0.84</v>
      </c>
      <c r="DV148" s="424"/>
      <c r="DW148" s="446">
        <f t="shared" si="233"/>
        <v>4.406904149834741</v>
      </c>
      <c r="DX148" s="434">
        <v>6.43</v>
      </c>
      <c r="DY148" s="438">
        <v>8.1199999999999992</v>
      </c>
      <c r="DZ148" s="439">
        <v>22.2</v>
      </c>
      <c r="EA148" s="440">
        <v>75</v>
      </c>
      <c r="EB148" s="441">
        <v>9400</v>
      </c>
      <c r="EC148" s="442">
        <v>10.6</v>
      </c>
      <c r="ED148" s="442">
        <v>0.4</v>
      </c>
      <c r="EE148" s="442">
        <v>10.1</v>
      </c>
      <c r="EF148" s="442">
        <v>1.1000000000000001</v>
      </c>
      <c r="EG148" s="443">
        <v>35</v>
      </c>
      <c r="EH148" s="440"/>
      <c r="EI148" s="429">
        <f t="shared" si="266"/>
        <v>8.1199999999999992</v>
      </c>
      <c r="EJ148" s="447">
        <f t="shared" si="267"/>
        <v>22.2</v>
      </c>
      <c r="EK148" s="448">
        <f t="shared" si="268"/>
        <v>75</v>
      </c>
      <c r="EL148" s="417">
        <f t="shared" si="269"/>
        <v>9400</v>
      </c>
      <c r="EM148" s="431">
        <f t="shared" si="270"/>
        <v>10.6</v>
      </c>
      <c r="EN148" s="431">
        <f t="shared" si="271"/>
        <v>0.4</v>
      </c>
      <c r="EO148" s="431">
        <f t="shared" si="272"/>
        <v>10.1</v>
      </c>
      <c r="EP148" s="431">
        <f>EF148</f>
        <v>1.1000000000000001</v>
      </c>
      <c r="EQ148" s="430">
        <f t="shared" si="273"/>
        <v>35</v>
      </c>
      <c r="ER148" s="448"/>
      <c r="ES148" s="449">
        <f t="shared" si="234"/>
        <v>27.52580544260244</v>
      </c>
      <c r="ET148" s="450">
        <f t="shared" si="235"/>
        <v>0.76727999999999996</v>
      </c>
      <c r="EU148" s="451">
        <f t="shared" si="172"/>
        <v>0.33219736363636365</v>
      </c>
      <c r="EV148" s="450">
        <f t="shared" si="248"/>
        <v>0.61518030303030302</v>
      </c>
      <c r="EW148" s="513">
        <f t="shared" si="249"/>
        <v>0.65916398713826374</v>
      </c>
      <c r="EX148" s="514">
        <f t="shared" si="250"/>
        <v>20.5</v>
      </c>
      <c r="EY148" s="513">
        <f t="shared" si="251"/>
        <v>0.67496339677891659</v>
      </c>
      <c r="EZ148" s="514">
        <f t="shared" si="252"/>
        <v>46.099999999999994</v>
      </c>
      <c r="FA148" s="450">
        <f t="shared" si="253"/>
        <v>0.80314960629921262</v>
      </c>
      <c r="FB148" s="431">
        <f t="shared" si="254"/>
        <v>306</v>
      </c>
      <c r="FC148" s="452">
        <f>1-EP148/CA148</f>
        <v>0.70270270270270263</v>
      </c>
      <c r="FD148" s="431">
        <f>CA148-EP148</f>
        <v>2.6</v>
      </c>
      <c r="FE148" s="452">
        <f t="shared" si="255"/>
        <v>0.84848484848484851</v>
      </c>
      <c r="FF148" s="430">
        <f t="shared" si="256"/>
        <v>196</v>
      </c>
      <c r="FG148" s="405">
        <v>38400</v>
      </c>
      <c r="FH148" s="443"/>
      <c r="FI148" s="453"/>
      <c r="FJ148" s="454"/>
      <c r="FK148" s="455">
        <f t="shared" si="236"/>
        <v>1.8767594619956207</v>
      </c>
      <c r="FL148" s="530">
        <v>1900</v>
      </c>
      <c r="FM148" s="455">
        <f t="shared" si="204"/>
        <v>49.525596913773327</v>
      </c>
      <c r="FN148" s="530">
        <v>5500</v>
      </c>
      <c r="FO148" s="532">
        <f t="shared" si="237"/>
        <v>0.41106128550074739</v>
      </c>
      <c r="FP148" s="449">
        <f t="shared" si="238"/>
        <v>143.36357001355438</v>
      </c>
      <c r="FQ148" s="457">
        <v>38.4</v>
      </c>
      <c r="FR148" s="458">
        <f t="shared" si="239"/>
        <v>1.0009383797309979</v>
      </c>
      <c r="FS148" s="459">
        <v>8.09</v>
      </c>
      <c r="FT148" s="529">
        <v>16.100000000000001</v>
      </c>
      <c r="FU148" s="440">
        <v>65</v>
      </c>
      <c r="FV148" s="530">
        <v>1</v>
      </c>
      <c r="FW148" s="538">
        <v>0.24</v>
      </c>
      <c r="FX148" s="530">
        <v>8</v>
      </c>
      <c r="FY148" s="452">
        <f t="shared" si="215"/>
        <v>0.97142857142857142</v>
      </c>
      <c r="FZ148" s="452">
        <f>1-FW148/(EF148+DC148)</f>
        <v>0.78181818181818186</v>
      </c>
      <c r="GA148" s="429">
        <f>EF148+DC148-FW148</f>
        <v>0.8600000000000001</v>
      </c>
      <c r="GB148" s="513">
        <f t="shared" si="257"/>
        <v>0.27477477477477463</v>
      </c>
      <c r="GC148" s="514">
        <f t="shared" si="218"/>
        <v>6.0999999999999979</v>
      </c>
      <c r="GD148" s="513">
        <f t="shared" si="258"/>
        <v>0.1333333333333333</v>
      </c>
      <c r="GE148" s="527">
        <f t="shared" si="219"/>
        <v>10</v>
      </c>
      <c r="GF148" s="461">
        <f t="shared" si="205"/>
        <v>2.5649045980606817</v>
      </c>
      <c r="GG148" s="405"/>
      <c r="GH148" s="450"/>
      <c r="GI148" s="405"/>
      <c r="GJ148" s="462"/>
      <c r="GK148" s="463"/>
      <c r="GL148" s="464"/>
      <c r="GM148" s="529"/>
      <c r="GN148" s="405"/>
      <c r="GO148" s="513"/>
      <c r="GP148" s="450"/>
      <c r="GQ148" s="529"/>
      <c r="GR148" s="455">
        <f t="shared" si="240"/>
        <v>2.6900218955270567</v>
      </c>
      <c r="GS148" s="531">
        <f t="shared" si="259"/>
        <v>14</v>
      </c>
      <c r="GT148" s="531">
        <f t="shared" si="260"/>
        <v>59</v>
      </c>
      <c r="GU148" s="513"/>
      <c r="GV148" s="513"/>
      <c r="GW148" s="513">
        <f t="shared" si="274"/>
        <v>0.13043478260869568</v>
      </c>
      <c r="GX148" s="513">
        <f t="shared" si="275"/>
        <v>9.2307692307692313E-2</v>
      </c>
      <c r="GY148" s="462"/>
      <c r="GZ148" s="405">
        <v>38942</v>
      </c>
      <c r="HA148" s="438">
        <v>8.36</v>
      </c>
      <c r="HB148" s="451">
        <v>8.34</v>
      </c>
      <c r="HC148" s="439">
        <v>14</v>
      </c>
      <c r="HD148" s="443">
        <v>59</v>
      </c>
      <c r="HE148" s="463">
        <v>13</v>
      </c>
      <c r="HF148" s="463"/>
      <c r="HG148" s="443"/>
      <c r="HH148" s="408">
        <v>1</v>
      </c>
      <c r="HI148" s="465">
        <v>9470</v>
      </c>
      <c r="HJ148" s="406">
        <f t="shared" si="261"/>
        <v>6344.9000000000005</v>
      </c>
      <c r="HK148" s="406"/>
      <c r="HL148" s="549"/>
      <c r="HM148" s="540">
        <v>9.6999999999999993</v>
      </c>
      <c r="HN148" s="461">
        <v>9.5399999999999991</v>
      </c>
      <c r="HO148" s="407">
        <v>0.25</v>
      </c>
      <c r="HP148" s="548">
        <v>0.16</v>
      </c>
      <c r="HQ148" s="518">
        <v>9.5</v>
      </c>
      <c r="HR148" s="519">
        <v>0.24</v>
      </c>
      <c r="HS148" s="520">
        <v>0.2</v>
      </c>
      <c r="HT148" s="521">
        <v>8</v>
      </c>
      <c r="HU148" s="522">
        <f t="shared" si="241"/>
        <v>45.355020331560837</v>
      </c>
      <c r="HV148" s="513">
        <f t="shared" si="262"/>
        <v>0.79502196193265007</v>
      </c>
      <c r="HW148" s="513">
        <f t="shared" si="263"/>
        <v>0.84514435695538059</v>
      </c>
      <c r="HX148" s="513">
        <f t="shared" si="264"/>
        <v>0.68810289389067525</v>
      </c>
      <c r="HY148" s="471"/>
    </row>
    <row r="149" spans="1:233" x14ac:dyDescent="0.15">
      <c r="A149" s="400">
        <v>43631</v>
      </c>
      <c r="B149" s="515">
        <v>38124</v>
      </c>
      <c r="C149" s="402">
        <f t="shared" si="127"/>
        <v>0.76248000000000005</v>
      </c>
      <c r="D149" s="403">
        <v>8.1300000000000008</v>
      </c>
      <c r="E149" s="404">
        <v>57.9</v>
      </c>
      <c r="F149" s="405">
        <v>227</v>
      </c>
      <c r="G149" s="406">
        <f t="shared" si="159"/>
        <v>8654.1479999999992</v>
      </c>
      <c r="H149" s="402">
        <f t="shared" si="160"/>
        <v>0.34616591999999996</v>
      </c>
      <c r="I149" s="405">
        <v>9260</v>
      </c>
      <c r="J149" s="406">
        <f t="shared" si="161"/>
        <v>6204.2000000000007</v>
      </c>
      <c r="K149" s="407">
        <v>29.3</v>
      </c>
      <c r="L149" s="407">
        <v>28</v>
      </c>
      <c r="M149" s="407">
        <v>2.4</v>
      </c>
      <c r="N149" s="408">
        <v>111</v>
      </c>
      <c r="O149" s="408">
        <v>32</v>
      </c>
      <c r="P149" s="409"/>
      <c r="Q149" s="409"/>
      <c r="R149" s="409"/>
      <c r="S149" s="409"/>
      <c r="T149" s="410"/>
      <c r="U149" s="411"/>
      <c r="V149" s="409"/>
      <c r="W149" s="409"/>
      <c r="X149" s="516"/>
      <c r="Y149" s="473"/>
      <c r="Z149" s="474"/>
      <c r="AA149" s="475"/>
      <c r="AB149" s="476"/>
      <c r="AC149" s="476"/>
      <c r="AD149" s="474">
        <v>5.57</v>
      </c>
      <c r="AE149" s="477">
        <f t="shared" si="223"/>
        <v>0.77361111111111114</v>
      </c>
      <c r="AF149" s="478"/>
      <c r="AG149" s="477"/>
      <c r="AH149" s="478"/>
      <c r="AI149" s="478"/>
      <c r="AJ149" s="473"/>
      <c r="AK149" s="477"/>
      <c r="AL149" s="447"/>
      <c r="AM149" s="479"/>
      <c r="AN149" s="473"/>
      <c r="AO149" s="473"/>
      <c r="AP149" s="479"/>
      <c r="AQ149" s="447"/>
      <c r="AR149" s="473"/>
      <c r="AS149" s="473"/>
      <c r="AT149" s="473"/>
      <c r="AU149" s="447"/>
      <c r="AV149" s="480"/>
      <c r="AW149" s="479"/>
      <c r="AX149" s="479"/>
      <c r="AY149" s="480"/>
      <c r="AZ149" s="480"/>
      <c r="BA149" s="420">
        <f t="shared" si="128"/>
        <v>38654</v>
      </c>
      <c r="BB149" s="421">
        <f t="shared" si="129"/>
        <v>0.77307999999999999</v>
      </c>
      <c r="BC149" s="422"/>
      <c r="BD149" s="423">
        <v>7.95</v>
      </c>
      <c r="BE149" s="424">
        <v>71</v>
      </c>
      <c r="BF149" s="425">
        <v>387</v>
      </c>
      <c r="BG149" s="426">
        <v>9260</v>
      </c>
      <c r="BH149" s="420">
        <f t="shared" si="162"/>
        <v>6204.2000000000007</v>
      </c>
      <c r="BI149" s="432"/>
      <c r="BJ149" s="421"/>
      <c r="BK149" s="427">
        <v>28.3</v>
      </c>
      <c r="BL149" s="427">
        <v>25.6</v>
      </c>
      <c r="BM149" s="428">
        <v>2.2999999999999998</v>
      </c>
      <c r="BN149" s="422"/>
      <c r="BO149" s="425">
        <v>165</v>
      </c>
      <c r="BP149" s="425">
        <v>32</v>
      </c>
      <c r="BQ149" s="423">
        <v>3.52</v>
      </c>
      <c r="BR149" s="421">
        <f t="shared" si="224"/>
        <v>0.48888888888888887</v>
      </c>
      <c r="BS149" s="409">
        <f t="shared" si="130"/>
        <v>38654</v>
      </c>
      <c r="BT149" s="429">
        <f t="shared" si="242"/>
        <v>7.95</v>
      </c>
      <c r="BU149" s="430">
        <f t="shared" si="243"/>
        <v>71</v>
      </c>
      <c r="BV149" s="430">
        <f t="shared" si="244"/>
        <v>387</v>
      </c>
      <c r="BW149" s="430">
        <f t="shared" si="245"/>
        <v>9260</v>
      </c>
      <c r="BX149" s="430">
        <f t="shared" si="167"/>
        <v>6019</v>
      </c>
      <c r="BY149" s="430">
        <f t="shared" si="246"/>
        <v>28.3</v>
      </c>
      <c r="BZ149" s="430">
        <f t="shared" si="247"/>
        <v>25.6</v>
      </c>
      <c r="CA149" s="431"/>
      <c r="CB149" s="430">
        <f t="shared" si="265"/>
        <v>165</v>
      </c>
      <c r="CC149" s="432">
        <v>19437</v>
      </c>
      <c r="CD149" s="411">
        <f t="shared" si="222"/>
        <v>19437</v>
      </c>
      <c r="CE149" s="421">
        <f t="shared" si="225"/>
        <v>0.77747999999999995</v>
      </c>
      <c r="CF149" s="433">
        <f t="shared" si="226"/>
        <v>8.2728816175335709</v>
      </c>
      <c r="CG149" s="434"/>
      <c r="CH149" s="427"/>
      <c r="CI149" s="446">
        <f t="shared" si="227"/>
        <v>11.730205278592376</v>
      </c>
      <c r="CJ149" s="436">
        <v>27.5</v>
      </c>
      <c r="CK149" s="436">
        <v>4.5</v>
      </c>
      <c r="CL149" s="423"/>
      <c r="CM149" s="423"/>
      <c r="CN149" s="423"/>
      <c r="CO149" s="432"/>
      <c r="CP149" s="432"/>
      <c r="CQ149" s="437"/>
      <c r="CR149" s="437">
        <v>0.89</v>
      </c>
      <c r="CS149" s="424"/>
      <c r="CT149" s="528">
        <f t="shared" si="228"/>
        <v>4.3216545763235068</v>
      </c>
      <c r="CU149" s="434">
        <v>5.83</v>
      </c>
      <c r="CV149" s="438"/>
      <c r="CW149" s="439"/>
      <c r="CX149" s="440"/>
      <c r="CY149" s="441"/>
      <c r="CZ149" s="442"/>
      <c r="DA149" s="442"/>
      <c r="DB149" s="442"/>
      <c r="DC149" s="442"/>
      <c r="DD149" s="443"/>
      <c r="DE149" s="440"/>
      <c r="DF149" s="444">
        <v>19217</v>
      </c>
      <c r="DG149" s="445">
        <f t="shared" si="229"/>
        <v>19217</v>
      </c>
      <c r="DH149" s="421">
        <f t="shared" si="230"/>
        <v>0.76868000000000003</v>
      </c>
      <c r="DI149" s="446">
        <f t="shared" si="231"/>
        <v>8.367591195295832</v>
      </c>
      <c r="DJ149" s="434">
        <v>7.85</v>
      </c>
      <c r="DK149" s="427"/>
      <c r="DL149" s="446">
        <f t="shared" si="232"/>
        <v>11.864494978404537</v>
      </c>
      <c r="DM149" s="422">
        <v>27.8</v>
      </c>
      <c r="DN149" s="422">
        <v>4.4000000000000004</v>
      </c>
      <c r="DO149" s="423">
        <v>7.89</v>
      </c>
      <c r="DP149" s="423"/>
      <c r="DQ149" s="423"/>
      <c r="DR149" s="432"/>
      <c r="DS149" s="432"/>
      <c r="DT149" s="437"/>
      <c r="DU149" s="437">
        <v>0.9</v>
      </c>
      <c r="DV149" s="424"/>
      <c r="DW149" s="446">
        <f t="shared" si="233"/>
        <v>4.371129728885883</v>
      </c>
      <c r="DX149" s="434">
        <v>6.45</v>
      </c>
      <c r="DY149" s="438">
        <v>8.06</v>
      </c>
      <c r="DZ149" s="439">
        <v>23</v>
      </c>
      <c r="EA149" s="440">
        <v>84</v>
      </c>
      <c r="EB149" s="441">
        <v>9000</v>
      </c>
      <c r="EC149" s="442">
        <v>9.6</v>
      </c>
      <c r="ED149" s="442">
        <v>0.4</v>
      </c>
      <c r="EE149" s="442">
        <v>9.1</v>
      </c>
      <c r="EF149" s="442"/>
      <c r="EG149" s="443">
        <v>11</v>
      </c>
      <c r="EH149" s="440"/>
      <c r="EI149" s="429">
        <f t="shared" si="266"/>
        <v>8.06</v>
      </c>
      <c r="EJ149" s="447">
        <f t="shared" si="267"/>
        <v>23</v>
      </c>
      <c r="EK149" s="448">
        <f t="shared" si="268"/>
        <v>84</v>
      </c>
      <c r="EL149" s="417">
        <f t="shared" si="269"/>
        <v>9000</v>
      </c>
      <c r="EM149" s="431">
        <f t="shared" si="270"/>
        <v>9.6</v>
      </c>
      <c r="EN149" s="431">
        <f t="shared" si="271"/>
        <v>0.4</v>
      </c>
      <c r="EO149" s="431">
        <f t="shared" si="272"/>
        <v>9.1</v>
      </c>
      <c r="EP149" s="431"/>
      <c r="EQ149" s="430">
        <f t="shared" si="273"/>
        <v>11</v>
      </c>
      <c r="ER149" s="448"/>
      <c r="ES149" s="449">
        <f t="shared" si="234"/>
        <v>27.319294251565168</v>
      </c>
      <c r="ET149" s="450">
        <f t="shared" si="235"/>
        <v>0.77307999999999999</v>
      </c>
      <c r="EU149" s="451">
        <f t="shared" si="172"/>
        <v>0.33997949999999999</v>
      </c>
      <c r="EV149" s="450">
        <f t="shared" si="248"/>
        <v>0.62959166666666666</v>
      </c>
      <c r="EW149" s="513">
        <f t="shared" si="249"/>
        <v>0.66077738515901063</v>
      </c>
      <c r="EX149" s="514">
        <f t="shared" si="250"/>
        <v>18.700000000000003</v>
      </c>
      <c r="EY149" s="513">
        <f t="shared" si="251"/>
        <v>0.676056338028169</v>
      </c>
      <c r="EZ149" s="514">
        <f t="shared" si="252"/>
        <v>48</v>
      </c>
      <c r="FA149" s="450">
        <f t="shared" si="253"/>
        <v>0.78294573643410859</v>
      </c>
      <c r="FB149" s="431">
        <f t="shared" si="254"/>
        <v>303</v>
      </c>
      <c r="FC149" s="452"/>
      <c r="FD149" s="431"/>
      <c r="FE149" s="452">
        <f t="shared" si="255"/>
        <v>0.93333333333333335</v>
      </c>
      <c r="FF149" s="430">
        <f t="shared" si="256"/>
        <v>154</v>
      </c>
      <c r="FG149" s="405">
        <v>38400</v>
      </c>
      <c r="FH149" s="443"/>
      <c r="FI149" s="453"/>
      <c r="FJ149" s="454"/>
      <c r="FK149" s="455">
        <f t="shared" si="236"/>
        <v>1.8626791535158067</v>
      </c>
      <c r="FL149" s="530">
        <v>1900</v>
      </c>
      <c r="FM149" s="455">
        <f t="shared" si="204"/>
        <v>49.154033217778242</v>
      </c>
      <c r="FN149" s="530">
        <v>3892</v>
      </c>
      <c r="FO149" s="532">
        <f t="shared" si="237"/>
        <v>0.29088191330343793</v>
      </c>
      <c r="FP149" s="449">
        <f t="shared" si="238"/>
        <v>100.68815646504889</v>
      </c>
      <c r="FQ149" s="457">
        <v>38.4</v>
      </c>
      <c r="FR149" s="458">
        <f t="shared" si="239"/>
        <v>0.99342888187509704</v>
      </c>
      <c r="FS149" s="459">
        <v>8.0500000000000007</v>
      </c>
      <c r="FT149" s="529">
        <v>18</v>
      </c>
      <c r="FU149" s="440">
        <v>71</v>
      </c>
      <c r="FV149" s="530">
        <v>1</v>
      </c>
      <c r="FW149" s="538">
        <v>0.32</v>
      </c>
      <c r="FX149" s="530">
        <v>8</v>
      </c>
      <c r="FY149" s="452">
        <f t="shared" si="215"/>
        <v>0.90909090909090906</v>
      </c>
      <c r="FZ149" s="452"/>
      <c r="GA149" s="429"/>
      <c r="GB149" s="513">
        <f t="shared" si="257"/>
        <v>0.21739130434782605</v>
      </c>
      <c r="GC149" s="514">
        <f t="shared" si="218"/>
        <v>5</v>
      </c>
      <c r="GD149" s="513">
        <f t="shared" si="258"/>
        <v>0.15476190476190477</v>
      </c>
      <c r="GE149" s="527">
        <f t="shared" si="219"/>
        <v>13</v>
      </c>
      <c r="GF149" s="461">
        <f t="shared" si="205"/>
        <v>2.545661509804936</v>
      </c>
      <c r="GG149" s="405"/>
      <c r="GH149" s="450"/>
      <c r="GI149" s="405"/>
      <c r="GJ149" s="462"/>
      <c r="GK149" s="463"/>
      <c r="GL149" s="464"/>
      <c r="GM149" s="529"/>
      <c r="GN149" s="405"/>
      <c r="GO149" s="513"/>
      <c r="GP149" s="450"/>
      <c r="GQ149" s="529"/>
      <c r="GR149" s="455">
        <f t="shared" si="240"/>
        <v>2.6698401200393231</v>
      </c>
      <c r="GS149" s="531">
        <f t="shared" si="259"/>
        <v>15</v>
      </c>
      <c r="GT149" s="531">
        <f t="shared" si="260"/>
        <v>66</v>
      </c>
      <c r="GU149" s="513"/>
      <c r="GV149" s="513"/>
      <c r="GW149" s="513">
        <f t="shared" si="274"/>
        <v>0.16666666666666663</v>
      </c>
      <c r="GX149" s="513">
        <f t="shared" si="275"/>
        <v>7.0422535211267623E-2</v>
      </c>
      <c r="GY149" s="462"/>
      <c r="GZ149" s="405">
        <v>39873</v>
      </c>
      <c r="HA149" s="438">
        <v>8.3000000000000007</v>
      </c>
      <c r="HB149" s="451">
        <v>8.2799999999999994</v>
      </c>
      <c r="HC149" s="439">
        <v>15</v>
      </c>
      <c r="HD149" s="443">
        <v>66</v>
      </c>
      <c r="HE149" s="463">
        <v>12</v>
      </c>
      <c r="HF149" s="463"/>
      <c r="HG149" s="443"/>
      <c r="HH149" s="408">
        <v>1</v>
      </c>
      <c r="HI149" s="465">
        <v>9160</v>
      </c>
      <c r="HJ149" s="406">
        <f t="shared" si="261"/>
        <v>6137.2000000000007</v>
      </c>
      <c r="HK149" s="406"/>
      <c r="HL149" s="549"/>
      <c r="HM149" s="540">
        <v>9.5</v>
      </c>
      <c r="HN149" s="461">
        <v>8.6</v>
      </c>
      <c r="HO149" s="407">
        <v>0.32</v>
      </c>
      <c r="HP149" s="548">
        <v>0.15</v>
      </c>
      <c r="HQ149" s="518">
        <v>9.6999999999999993</v>
      </c>
      <c r="HR149" s="519">
        <v>0.3</v>
      </c>
      <c r="HS149" s="520">
        <v>0.26</v>
      </c>
      <c r="HT149" s="521">
        <v>8</v>
      </c>
      <c r="HU149" s="522">
        <f t="shared" si="241"/>
        <v>45.014746209965338</v>
      </c>
      <c r="HV149" s="513">
        <f t="shared" si="262"/>
        <v>0.78873239436619724</v>
      </c>
      <c r="HW149" s="513">
        <f t="shared" si="263"/>
        <v>0.8294573643410853</v>
      </c>
      <c r="HX149" s="513">
        <f t="shared" si="264"/>
        <v>0.6643109540636043</v>
      </c>
      <c r="HY149" s="471"/>
    </row>
    <row r="150" spans="1:233" x14ac:dyDescent="0.15">
      <c r="A150" s="485">
        <v>43632</v>
      </c>
      <c r="B150" s="486">
        <v>38556</v>
      </c>
      <c r="C150" s="487">
        <f t="shared" si="127"/>
        <v>0.77112000000000003</v>
      </c>
      <c r="D150" s="488">
        <v>8.1199999999999992</v>
      </c>
      <c r="E150" s="489">
        <v>57.7</v>
      </c>
      <c r="F150" s="490">
        <v>281</v>
      </c>
      <c r="G150" s="490">
        <f t="shared" si="159"/>
        <v>10834.236000000001</v>
      </c>
      <c r="H150" s="487">
        <f t="shared" si="160"/>
        <v>0.43336944000000005</v>
      </c>
      <c r="I150" s="490">
        <v>10235</v>
      </c>
      <c r="J150" s="490">
        <f t="shared" si="161"/>
        <v>6857.4500000000007</v>
      </c>
      <c r="K150" s="491">
        <v>28.1</v>
      </c>
      <c r="L150" s="491">
        <v>24.6</v>
      </c>
      <c r="M150" s="491">
        <v>1.3</v>
      </c>
      <c r="N150" s="492">
        <v>185</v>
      </c>
      <c r="O150" s="492">
        <v>32</v>
      </c>
      <c r="P150" s="409"/>
      <c r="Q150" s="409"/>
      <c r="R150" s="409"/>
      <c r="S150" s="409"/>
      <c r="T150" s="410"/>
      <c r="U150" s="411"/>
      <c r="V150" s="409"/>
      <c r="W150" s="409"/>
      <c r="X150" s="412"/>
      <c r="Y150" s="473"/>
      <c r="Z150" s="474"/>
      <c r="AA150" s="475"/>
      <c r="AB150" s="476"/>
      <c r="AC150" s="476"/>
      <c r="AD150" s="474">
        <v>5.76</v>
      </c>
      <c r="AE150" s="477">
        <f t="shared" si="223"/>
        <v>0.79999999999999993</v>
      </c>
      <c r="AF150" s="478"/>
      <c r="AG150" s="477"/>
      <c r="AH150" s="478"/>
      <c r="AI150" s="478"/>
      <c r="AJ150" s="473"/>
      <c r="AK150" s="477"/>
      <c r="AL150" s="447"/>
      <c r="AM150" s="479"/>
      <c r="AN150" s="473"/>
      <c r="AO150" s="473"/>
      <c r="AP150" s="479"/>
      <c r="AQ150" s="447"/>
      <c r="AR150" s="473"/>
      <c r="AS150" s="473"/>
      <c r="AT150" s="473"/>
      <c r="AU150" s="447"/>
      <c r="AV150" s="480"/>
      <c r="AW150" s="479"/>
      <c r="AX150" s="479"/>
      <c r="AY150" s="480"/>
      <c r="AZ150" s="480"/>
      <c r="BA150" s="420">
        <f t="shared" si="128"/>
        <v>38771</v>
      </c>
      <c r="BB150" s="421">
        <f t="shared" si="129"/>
        <v>0.77542</v>
      </c>
      <c r="BC150" s="422"/>
      <c r="BD150" s="423">
        <v>8.0500000000000007</v>
      </c>
      <c r="BE150" s="424">
        <v>64</v>
      </c>
      <c r="BF150" s="425">
        <v>290</v>
      </c>
      <c r="BG150" s="426">
        <v>9630</v>
      </c>
      <c r="BH150" s="420">
        <f t="shared" si="162"/>
        <v>6452.1</v>
      </c>
      <c r="BI150" s="432"/>
      <c r="BJ150" s="421"/>
      <c r="BK150" s="427">
        <v>23.3</v>
      </c>
      <c r="BL150" s="427">
        <v>20.8</v>
      </c>
      <c r="BM150" s="428">
        <v>2</v>
      </c>
      <c r="BN150" s="422"/>
      <c r="BO150" s="425">
        <v>147</v>
      </c>
      <c r="BP150" s="425">
        <v>32</v>
      </c>
      <c r="BQ150" s="423">
        <v>3.3</v>
      </c>
      <c r="BR150" s="421">
        <f t="shared" si="224"/>
        <v>0.45833333333333331</v>
      </c>
      <c r="BS150" s="409">
        <f t="shared" si="130"/>
        <v>38771</v>
      </c>
      <c r="BT150" s="429">
        <f t="shared" si="242"/>
        <v>8.0500000000000007</v>
      </c>
      <c r="BU150" s="430">
        <f t="shared" si="243"/>
        <v>64</v>
      </c>
      <c r="BV150" s="430">
        <f t="shared" si="244"/>
        <v>290</v>
      </c>
      <c r="BW150" s="430">
        <f t="shared" si="245"/>
        <v>9630</v>
      </c>
      <c r="BX150" s="430">
        <f t="shared" si="167"/>
        <v>6259.5</v>
      </c>
      <c r="BY150" s="430">
        <f t="shared" si="246"/>
        <v>23.3</v>
      </c>
      <c r="BZ150" s="430">
        <f t="shared" si="247"/>
        <v>20.8</v>
      </c>
      <c r="CA150" s="431"/>
      <c r="CB150" s="430">
        <f t="shared" si="265"/>
        <v>147</v>
      </c>
      <c r="CC150" s="432">
        <v>19807</v>
      </c>
      <c r="CD150" s="411">
        <f t="shared" si="222"/>
        <v>19807</v>
      </c>
      <c r="CE150" s="421">
        <f t="shared" si="225"/>
        <v>0.79227999999999998</v>
      </c>
      <c r="CF150" s="533">
        <f t="shared" si="226"/>
        <v>8.1183420003029223</v>
      </c>
      <c r="CG150" s="434"/>
      <c r="CH150" s="427"/>
      <c r="CI150" s="534">
        <f t="shared" si="227"/>
        <v>11.511081940728026</v>
      </c>
      <c r="CJ150" s="436">
        <v>28.8</v>
      </c>
      <c r="CK150" s="436">
        <v>4.3</v>
      </c>
      <c r="CL150" s="423"/>
      <c r="CM150" s="423"/>
      <c r="CN150" s="423"/>
      <c r="CO150" s="432"/>
      <c r="CP150" s="432"/>
      <c r="CQ150" s="437"/>
      <c r="CR150" s="437">
        <v>0.86</v>
      </c>
      <c r="CS150" s="481"/>
      <c r="CT150" s="424">
        <f t="shared" si="228"/>
        <v>4.2409249255313783</v>
      </c>
      <c r="CU150" s="434">
        <v>5.63</v>
      </c>
      <c r="CV150" s="493"/>
      <c r="CW150" s="494"/>
      <c r="CX150" s="495"/>
      <c r="CY150" s="496"/>
      <c r="CZ150" s="497"/>
      <c r="DA150" s="497"/>
      <c r="DB150" s="497"/>
      <c r="DC150" s="497"/>
      <c r="DD150" s="498"/>
      <c r="DE150" s="498"/>
      <c r="DF150" s="432">
        <v>18964</v>
      </c>
      <c r="DG150" s="445">
        <f t="shared" si="229"/>
        <v>18964</v>
      </c>
      <c r="DH150" s="421">
        <f t="shared" si="230"/>
        <v>0.75856000000000001</v>
      </c>
      <c r="DI150" s="432">
        <f t="shared" si="231"/>
        <v>8.4792237924488489</v>
      </c>
      <c r="DJ150" s="434">
        <v>7.88</v>
      </c>
      <c r="DK150" s="427"/>
      <c r="DL150" s="432">
        <f t="shared" si="232"/>
        <v>12.022780004218518</v>
      </c>
      <c r="DM150" s="541">
        <v>28.8</v>
      </c>
      <c r="DN150" s="541">
        <v>4.25</v>
      </c>
      <c r="DO150" s="542">
        <v>7.83</v>
      </c>
      <c r="DP150" s="542"/>
      <c r="DQ150" s="542"/>
      <c r="DR150" s="432"/>
      <c r="DS150" s="432"/>
      <c r="DT150" s="437"/>
      <c r="DU150" s="437">
        <v>0.85</v>
      </c>
      <c r="DV150" s="481"/>
      <c r="DW150" s="432">
        <f t="shared" si="233"/>
        <v>4.4294452647120863</v>
      </c>
      <c r="DX150" s="434">
        <v>6.33</v>
      </c>
      <c r="DY150" s="493">
        <v>8.0500000000000007</v>
      </c>
      <c r="DZ150" s="494">
        <v>22</v>
      </c>
      <c r="EA150" s="495">
        <v>80</v>
      </c>
      <c r="EB150" s="496">
        <v>8940</v>
      </c>
      <c r="EC150" s="497">
        <v>9.9</v>
      </c>
      <c r="ED150" s="497">
        <v>0.4</v>
      </c>
      <c r="EE150" s="497">
        <v>9.1999999999999993</v>
      </c>
      <c r="EF150" s="497"/>
      <c r="EG150" s="498">
        <v>22</v>
      </c>
      <c r="EH150" s="495"/>
      <c r="EI150" s="429">
        <f t="shared" si="266"/>
        <v>8.0500000000000007</v>
      </c>
      <c r="EJ150" s="447">
        <f t="shared" si="267"/>
        <v>22</v>
      </c>
      <c r="EK150" s="448">
        <f t="shared" si="268"/>
        <v>80</v>
      </c>
      <c r="EL150" s="417">
        <f t="shared" si="269"/>
        <v>8940</v>
      </c>
      <c r="EM150" s="431">
        <f t="shared" si="270"/>
        <v>9.9</v>
      </c>
      <c r="EN150" s="431">
        <f t="shared" si="271"/>
        <v>0.4</v>
      </c>
      <c r="EO150" s="431">
        <f t="shared" si="272"/>
        <v>9.1999999999999993</v>
      </c>
      <c r="EP150" s="431"/>
      <c r="EQ150" s="430">
        <f t="shared" si="273"/>
        <v>22</v>
      </c>
      <c r="ER150" s="448"/>
      <c r="ES150" s="496">
        <f t="shared" si="234"/>
        <v>27.236852286502796</v>
      </c>
      <c r="ET150" s="499">
        <f t="shared" si="235"/>
        <v>0.77542</v>
      </c>
      <c r="EU150" s="451">
        <f t="shared" si="172"/>
        <v>0.25553613636363637</v>
      </c>
      <c r="EV150" s="499">
        <f t="shared" si="248"/>
        <v>0.4732150673400673</v>
      </c>
      <c r="EW150" s="513">
        <f t="shared" si="249"/>
        <v>0.57510729613733913</v>
      </c>
      <c r="EX150" s="514">
        <f t="shared" si="250"/>
        <v>13.4</v>
      </c>
      <c r="EY150" s="513">
        <f t="shared" si="251"/>
        <v>0.65625</v>
      </c>
      <c r="EZ150" s="514">
        <f t="shared" si="252"/>
        <v>42</v>
      </c>
      <c r="FA150" s="450">
        <f t="shared" si="253"/>
        <v>0.72413793103448276</v>
      </c>
      <c r="FB150" s="431">
        <f t="shared" si="254"/>
        <v>210</v>
      </c>
      <c r="FC150" s="452"/>
      <c r="FD150" s="431"/>
      <c r="FE150" s="452">
        <f t="shared" si="255"/>
        <v>0.85034013605442182</v>
      </c>
      <c r="FF150" s="430">
        <f t="shared" si="256"/>
        <v>125</v>
      </c>
      <c r="FG150" s="490">
        <v>38400</v>
      </c>
      <c r="FH150" s="498"/>
      <c r="FI150" s="501"/>
      <c r="FJ150" s="487"/>
      <c r="FK150" s="502">
        <f t="shared" si="236"/>
        <v>1.8570581104433725</v>
      </c>
      <c r="FL150" s="490">
        <v>1900</v>
      </c>
      <c r="FM150" s="502">
        <f t="shared" si="204"/>
        <v>49.005700136700106</v>
      </c>
      <c r="FN150" s="490">
        <v>4448</v>
      </c>
      <c r="FO150" s="532">
        <f t="shared" si="237"/>
        <v>0.33243647234678625</v>
      </c>
      <c r="FP150" s="496">
        <f t="shared" si="238"/>
        <v>114.72492326739058</v>
      </c>
      <c r="FQ150" s="503">
        <v>38.4</v>
      </c>
      <c r="FR150" s="491">
        <f t="shared" si="239"/>
        <v>0.99043099223646536</v>
      </c>
      <c r="FS150" s="504">
        <v>7.98</v>
      </c>
      <c r="FT150" s="535">
        <v>17</v>
      </c>
      <c r="FU150" s="495">
        <v>64</v>
      </c>
      <c r="FV150" s="490">
        <v>1</v>
      </c>
      <c r="FW150" s="504">
        <v>0.3</v>
      </c>
      <c r="FX150" s="490">
        <v>8</v>
      </c>
      <c r="FY150" s="452">
        <f t="shared" si="215"/>
        <v>0.95454545454545459</v>
      </c>
      <c r="FZ150" s="452"/>
      <c r="GA150" s="429"/>
      <c r="GB150" s="499">
        <f t="shared" si="257"/>
        <v>0.22727272727272729</v>
      </c>
      <c r="GC150" s="514">
        <f t="shared" si="218"/>
        <v>5</v>
      </c>
      <c r="GD150" s="499">
        <f t="shared" si="258"/>
        <v>0.19999999999999996</v>
      </c>
      <c r="GE150" s="527">
        <f t="shared" si="219"/>
        <v>16</v>
      </c>
      <c r="GF150" s="506">
        <f t="shared" si="205"/>
        <v>2.5379794176059427</v>
      </c>
      <c r="GG150" s="490"/>
      <c r="GH150" s="526"/>
      <c r="GI150" s="490"/>
      <c r="GJ150" s="544"/>
      <c r="GK150" s="498"/>
      <c r="GL150" s="507"/>
      <c r="GM150" s="535"/>
      <c r="GN150" s="536"/>
      <c r="GO150" s="526"/>
      <c r="GP150" s="526"/>
      <c r="GQ150" s="535"/>
      <c r="GR150" s="502">
        <f t="shared" si="240"/>
        <v>2.6617832916355004</v>
      </c>
      <c r="GS150" s="536">
        <f t="shared" si="259"/>
        <v>14</v>
      </c>
      <c r="GT150" s="536">
        <f t="shared" si="260"/>
        <v>58</v>
      </c>
      <c r="GU150" s="526"/>
      <c r="GV150" s="526"/>
      <c r="GW150" s="526">
        <f t="shared" si="274"/>
        <v>0.17647058823529416</v>
      </c>
      <c r="GX150" s="526">
        <f t="shared" si="275"/>
        <v>9.375E-2</v>
      </c>
      <c r="GY150" s="497"/>
      <c r="GZ150" s="490">
        <v>39606</v>
      </c>
      <c r="HA150" s="493">
        <v>8.32</v>
      </c>
      <c r="HB150" s="493">
        <v>8.3000000000000007</v>
      </c>
      <c r="HC150" s="494">
        <v>14</v>
      </c>
      <c r="HD150" s="498">
        <v>58</v>
      </c>
      <c r="HE150" s="498">
        <v>12</v>
      </c>
      <c r="HF150" s="498"/>
      <c r="HG150" s="498"/>
      <c r="HH150" s="492">
        <v>1</v>
      </c>
      <c r="HI150" s="508">
        <v>9000</v>
      </c>
      <c r="HJ150" s="490">
        <f t="shared" si="261"/>
        <v>6030</v>
      </c>
      <c r="HK150" s="490"/>
      <c r="HL150" s="550"/>
      <c r="HM150" s="543">
        <v>8.6</v>
      </c>
      <c r="HN150" s="506">
        <v>7.9</v>
      </c>
      <c r="HO150" s="491">
        <v>0.3</v>
      </c>
      <c r="HP150" s="545">
        <v>0.14000000000000001</v>
      </c>
      <c r="HQ150" s="523">
        <v>8.1</v>
      </c>
      <c r="HR150" s="524">
        <v>0.3</v>
      </c>
      <c r="HS150" s="524">
        <v>0.26</v>
      </c>
      <c r="HT150" s="511">
        <v>8</v>
      </c>
      <c r="HU150" s="525">
        <f t="shared" si="241"/>
        <v>44.878904335714836</v>
      </c>
      <c r="HV150" s="526">
        <f t="shared" si="262"/>
        <v>0.78125</v>
      </c>
      <c r="HW150" s="526">
        <f t="shared" si="263"/>
        <v>0.8</v>
      </c>
      <c r="HX150" s="526">
        <f t="shared" si="264"/>
        <v>0.63090128755364816</v>
      </c>
      <c r="HY150" s="512"/>
    </row>
    <row r="151" spans="1:233" ht="52.5" x14ac:dyDescent="0.15">
      <c r="A151" s="400">
        <v>43633</v>
      </c>
      <c r="B151" s="515">
        <v>47001</v>
      </c>
      <c r="C151" s="402">
        <f t="shared" si="127"/>
        <v>0.94001999999999997</v>
      </c>
      <c r="D151" s="403">
        <v>8.2200000000000006</v>
      </c>
      <c r="E151" s="404">
        <v>66.599999999999994</v>
      </c>
      <c r="F151" s="405">
        <v>247</v>
      </c>
      <c r="G151" s="406">
        <f t="shared" si="159"/>
        <v>11609.246999999999</v>
      </c>
      <c r="H151" s="402">
        <f t="shared" si="160"/>
        <v>0.46436987999999996</v>
      </c>
      <c r="I151" s="405">
        <v>8225</v>
      </c>
      <c r="J151" s="406">
        <f t="shared" si="161"/>
        <v>5510.75</v>
      </c>
      <c r="K151" s="407">
        <v>27.5</v>
      </c>
      <c r="L151" s="407">
        <v>21</v>
      </c>
      <c r="M151" s="407">
        <v>2.9</v>
      </c>
      <c r="N151" s="408">
        <v>135</v>
      </c>
      <c r="O151" s="408">
        <v>32</v>
      </c>
      <c r="P151" s="409"/>
      <c r="Q151" s="409"/>
      <c r="R151" s="409"/>
      <c r="S151" s="409"/>
      <c r="T151" s="410"/>
      <c r="U151" s="411"/>
      <c r="V151" s="409"/>
      <c r="W151" s="409"/>
      <c r="X151" s="516"/>
      <c r="Y151" s="473"/>
      <c r="Z151" s="474"/>
      <c r="AA151" s="475"/>
      <c r="AB151" s="476"/>
      <c r="AC151" s="476"/>
      <c r="AD151" s="474">
        <v>5.75</v>
      </c>
      <c r="AE151" s="477">
        <f t="shared" si="223"/>
        <v>0.79861111111111105</v>
      </c>
      <c r="AF151" s="478"/>
      <c r="AG151" s="477"/>
      <c r="AH151" s="478"/>
      <c r="AI151" s="478"/>
      <c r="AJ151" s="473"/>
      <c r="AK151" s="477"/>
      <c r="AL151" s="447"/>
      <c r="AM151" s="479"/>
      <c r="AN151" s="473"/>
      <c r="AO151" s="473"/>
      <c r="AP151" s="479"/>
      <c r="AQ151" s="447"/>
      <c r="AR151" s="473"/>
      <c r="AS151" s="473"/>
      <c r="AT151" s="473"/>
      <c r="AU151" s="447"/>
      <c r="AV151" s="480"/>
      <c r="AW151" s="479"/>
      <c r="AX151" s="479"/>
      <c r="AY151" s="480"/>
      <c r="AZ151" s="480"/>
      <c r="BA151" s="420">
        <f t="shared" si="128"/>
        <v>38556</v>
      </c>
      <c r="BB151" s="421">
        <f t="shared" si="129"/>
        <v>0.77112000000000003</v>
      </c>
      <c r="BC151" s="422"/>
      <c r="BD151" s="423">
        <v>8.02</v>
      </c>
      <c r="BE151" s="424">
        <v>56.3</v>
      </c>
      <c r="BF151" s="425">
        <v>195</v>
      </c>
      <c r="BG151" s="426">
        <v>7880</v>
      </c>
      <c r="BH151" s="420">
        <f t="shared" si="162"/>
        <v>5279.6</v>
      </c>
      <c r="BI151" s="432"/>
      <c r="BJ151" s="421"/>
      <c r="BK151" s="427">
        <v>23.8</v>
      </c>
      <c r="BL151" s="427">
        <v>21</v>
      </c>
      <c r="BM151" s="428">
        <v>0.5</v>
      </c>
      <c r="BN151" s="422"/>
      <c r="BO151" s="425">
        <v>365</v>
      </c>
      <c r="BP151" s="425">
        <v>32</v>
      </c>
      <c r="BQ151" s="423">
        <v>6.45</v>
      </c>
      <c r="BR151" s="421">
        <f t="shared" si="224"/>
        <v>0.89583333333333337</v>
      </c>
      <c r="BS151" s="409">
        <f t="shared" si="130"/>
        <v>38556</v>
      </c>
      <c r="BT151" s="429">
        <f t="shared" si="242"/>
        <v>8.02</v>
      </c>
      <c r="BU151" s="430">
        <f t="shared" si="243"/>
        <v>56.3</v>
      </c>
      <c r="BV151" s="430">
        <f t="shared" si="244"/>
        <v>195</v>
      </c>
      <c r="BW151" s="430">
        <f t="shared" si="245"/>
        <v>7880</v>
      </c>
      <c r="BX151" s="430">
        <f t="shared" si="167"/>
        <v>5122</v>
      </c>
      <c r="BY151" s="430">
        <f t="shared" si="246"/>
        <v>23.8</v>
      </c>
      <c r="BZ151" s="430">
        <f t="shared" si="247"/>
        <v>21</v>
      </c>
      <c r="CA151" s="431"/>
      <c r="CB151" s="430">
        <f t="shared" si="265"/>
        <v>365</v>
      </c>
      <c r="CC151" s="432">
        <v>23358</v>
      </c>
      <c r="CD151" s="411">
        <f t="shared" si="222"/>
        <v>23358</v>
      </c>
      <c r="CE151" s="421">
        <f t="shared" si="225"/>
        <v>0.93432000000000004</v>
      </c>
      <c r="CF151" s="433">
        <f t="shared" si="226"/>
        <v>6.8841510403287947</v>
      </c>
      <c r="CG151" s="434"/>
      <c r="CH151" s="427"/>
      <c r="CI151" s="446">
        <f t="shared" si="227"/>
        <v>9.7611096840482929</v>
      </c>
      <c r="CJ151" s="436">
        <v>28.3</v>
      </c>
      <c r="CK151" s="436">
        <v>3.1</v>
      </c>
      <c r="CL151" s="423"/>
      <c r="CM151" s="423"/>
      <c r="CN151" s="423"/>
      <c r="CO151" s="432"/>
      <c r="CP151" s="432"/>
      <c r="CQ151" s="437"/>
      <c r="CR151" s="437">
        <v>0.82</v>
      </c>
      <c r="CS151" s="424"/>
      <c r="CT151" s="528">
        <f t="shared" si="228"/>
        <v>3.5961983046493704</v>
      </c>
      <c r="CU151" s="434">
        <v>5.37</v>
      </c>
      <c r="CV151" s="438"/>
      <c r="CW151" s="439"/>
      <c r="CX151" s="440"/>
      <c r="CY151" s="441"/>
      <c r="CZ151" s="442"/>
      <c r="DA151" s="442"/>
      <c r="DB151" s="442"/>
      <c r="DC151" s="442"/>
      <c r="DD151" s="443"/>
      <c r="DE151" s="440"/>
      <c r="DF151" s="444">
        <v>15198</v>
      </c>
      <c r="DG151" s="445">
        <f t="shared" si="229"/>
        <v>15198</v>
      </c>
      <c r="DH151" s="421">
        <f t="shared" si="230"/>
        <v>0.60792000000000002</v>
      </c>
      <c r="DI151" s="446">
        <f t="shared" si="231"/>
        <v>10.580339518357679</v>
      </c>
      <c r="DJ151" s="434">
        <v>7.84</v>
      </c>
      <c r="DK151" s="427"/>
      <c r="DL151" s="446">
        <f t="shared" si="232"/>
        <v>15.001973943939991</v>
      </c>
      <c r="DM151" s="422">
        <v>28.8</v>
      </c>
      <c r="DN151" s="422">
        <v>5.9</v>
      </c>
      <c r="DO151" s="423">
        <v>7.95</v>
      </c>
      <c r="DP151" s="423"/>
      <c r="DQ151" s="423"/>
      <c r="DR151" s="432"/>
      <c r="DS151" s="432"/>
      <c r="DT151" s="437"/>
      <c r="DU151" s="437">
        <v>0.79</v>
      </c>
      <c r="DV151" s="424"/>
      <c r="DW151" s="446">
        <f t="shared" si="233"/>
        <v>5.5270430319778914</v>
      </c>
      <c r="DX151" s="434">
        <v>6.76</v>
      </c>
      <c r="DY151" s="438">
        <v>8.1300000000000008</v>
      </c>
      <c r="DZ151" s="439">
        <v>23</v>
      </c>
      <c r="EA151" s="440">
        <v>78</v>
      </c>
      <c r="EB151" s="441">
        <v>8970</v>
      </c>
      <c r="EC151" s="442">
        <v>7.9</v>
      </c>
      <c r="ED151" s="442">
        <v>0.4</v>
      </c>
      <c r="EE151" s="442">
        <v>7.5</v>
      </c>
      <c r="EF151" s="442"/>
      <c r="EG151" s="443">
        <v>11</v>
      </c>
      <c r="EH151" s="440"/>
      <c r="EI151" s="429">
        <f t="shared" si="266"/>
        <v>8.1300000000000008</v>
      </c>
      <c r="EJ151" s="447">
        <f t="shared" si="267"/>
        <v>23</v>
      </c>
      <c r="EK151" s="448">
        <f t="shared" si="268"/>
        <v>78</v>
      </c>
      <c r="EL151" s="417">
        <f t="shared" si="269"/>
        <v>8970</v>
      </c>
      <c r="EM151" s="431">
        <f t="shared" si="270"/>
        <v>7.9</v>
      </c>
      <c r="EN151" s="431">
        <f t="shared" si="271"/>
        <v>0.4</v>
      </c>
      <c r="EO151" s="431">
        <f t="shared" si="272"/>
        <v>7.5</v>
      </c>
      <c r="EP151" s="431"/>
      <c r="EQ151" s="430">
        <f t="shared" si="273"/>
        <v>11</v>
      </c>
      <c r="ER151" s="448"/>
      <c r="ES151" s="449">
        <f t="shared" si="234"/>
        <v>27.388733271086213</v>
      </c>
      <c r="ET151" s="450">
        <f t="shared" si="235"/>
        <v>0.77112000000000003</v>
      </c>
      <c r="EU151" s="451">
        <f t="shared" si="172"/>
        <v>0.17087318181818181</v>
      </c>
      <c r="EV151" s="450">
        <f t="shared" si="248"/>
        <v>0.31643181818181815</v>
      </c>
      <c r="EW151" s="513">
        <f t="shared" si="249"/>
        <v>0.66806722689075637</v>
      </c>
      <c r="EX151" s="514">
        <f t="shared" si="250"/>
        <v>15.9</v>
      </c>
      <c r="EY151" s="513">
        <f t="shared" si="251"/>
        <v>0.59147424511545288</v>
      </c>
      <c r="EZ151" s="514">
        <f t="shared" si="252"/>
        <v>33.299999999999997</v>
      </c>
      <c r="FA151" s="450">
        <f t="shared" si="253"/>
        <v>0.6</v>
      </c>
      <c r="FB151" s="431">
        <f t="shared" si="254"/>
        <v>117</v>
      </c>
      <c r="FC151" s="452"/>
      <c r="FD151" s="431"/>
      <c r="FE151" s="452">
        <f t="shared" si="255"/>
        <v>0.96986301369863015</v>
      </c>
      <c r="FF151" s="430">
        <f t="shared" si="256"/>
        <v>354</v>
      </c>
      <c r="FG151" s="405">
        <v>32000</v>
      </c>
      <c r="FH151" s="443"/>
      <c r="FI151" s="453"/>
      <c r="FJ151" s="454"/>
      <c r="FK151" s="455">
        <f t="shared" si="236"/>
        <v>1.8674136321195145</v>
      </c>
      <c r="FL151" s="530">
        <v>1900</v>
      </c>
      <c r="FM151" s="455">
        <f t="shared" si="204"/>
        <v>49.278970847598295</v>
      </c>
      <c r="FN151" s="530">
        <v>4587</v>
      </c>
      <c r="FO151" s="532">
        <f t="shared" si="237"/>
        <v>0.34282511210762334</v>
      </c>
      <c r="FP151" s="449">
        <f t="shared" si="238"/>
        <v>118.96981014628074</v>
      </c>
      <c r="FQ151" s="457">
        <v>38.4</v>
      </c>
      <c r="FR151" s="458">
        <f t="shared" si="239"/>
        <v>0.9959539371304077</v>
      </c>
      <c r="FS151" s="459">
        <v>7.96</v>
      </c>
      <c r="FT151" s="529">
        <v>19</v>
      </c>
      <c r="FU151" s="440">
        <v>73</v>
      </c>
      <c r="FV151" s="530">
        <v>1</v>
      </c>
      <c r="FW151" s="538">
        <v>0.34</v>
      </c>
      <c r="FX151" s="530">
        <v>8</v>
      </c>
      <c r="FY151" s="452">
        <f t="shared" si="215"/>
        <v>0.90909090909090906</v>
      </c>
      <c r="FZ151" s="452"/>
      <c r="GA151" s="429"/>
      <c r="GB151" s="513">
        <f t="shared" si="257"/>
        <v>0.17391304347826086</v>
      </c>
      <c r="GC151" s="514">
        <f t="shared" si="218"/>
        <v>4</v>
      </c>
      <c r="GD151" s="513">
        <f t="shared" si="258"/>
        <v>6.4102564102564097E-2</v>
      </c>
      <c r="GE151" s="527">
        <f t="shared" si="219"/>
        <v>5</v>
      </c>
      <c r="GF151" s="461">
        <f t="shared" si="205"/>
        <v>2.5521319638966697</v>
      </c>
      <c r="GG151" s="405"/>
      <c r="GH151" s="450"/>
      <c r="GI151" s="405"/>
      <c r="GJ151" s="462"/>
      <c r="GK151" s="463"/>
      <c r="GL151" s="464"/>
      <c r="GM151" s="529"/>
      <c r="GN151" s="405"/>
      <c r="GO151" s="513"/>
      <c r="GP151" s="450"/>
      <c r="GQ151" s="529"/>
      <c r="GR151" s="455">
        <f t="shared" si="240"/>
        <v>2.6766262060379704</v>
      </c>
      <c r="GS151" s="531">
        <f t="shared" si="259"/>
        <v>14</v>
      </c>
      <c r="GT151" s="531">
        <f t="shared" si="260"/>
        <v>60</v>
      </c>
      <c r="GU151" s="513"/>
      <c r="GV151" s="513"/>
      <c r="GW151" s="513">
        <f t="shared" si="274"/>
        <v>0.26315789473684215</v>
      </c>
      <c r="GX151" s="513">
        <f t="shared" si="275"/>
        <v>0.17808219178082196</v>
      </c>
      <c r="GY151" s="462"/>
      <c r="GZ151" s="405">
        <v>38288</v>
      </c>
      <c r="HA151" s="438">
        <v>8.3000000000000007</v>
      </c>
      <c r="HB151" s="451">
        <v>8.2799999999999994</v>
      </c>
      <c r="HC151" s="439">
        <v>14</v>
      </c>
      <c r="HD151" s="443">
        <v>60</v>
      </c>
      <c r="HE151" s="463">
        <v>11</v>
      </c>
      <c r="HF151" s="463"/>
      <c r="HG151" s="443"/>
      <c r="HH151" s="408">
        <v>1</v>
      </c>
      <c r="HI151" s="465">
        <v>9050</v>
      </c>
      <c r="HJ151" s="406">
        <f t="shared" si="261"/>
        <v>6063.5</v>
      </c>
      <c r="HK151" s="406"/>
      <c r="HL151" s="549"/>
      <c r="HM151" s="540">
        <v>7.5</v>
      </c>
      <c r="HN151" s="461">
        <v>7.64</v>
      </c>
      <c r="HO151" s="407">
        <v>0.31</v>
      </c>
      <c r="HP151" s="548">
        <v>0.12</v>
      </c>
      <c r="HQ151" s="518">
        <v>7.9</v>
      </c>
      <c r="HR151" s="519">
        <v>0.32</v>
      </c>
      <c r="HS151" s="520">
        <v>0.26</v>
      </c>
      <c r="HT151" s="521">
        <v>8</v>
      </c>
      <c r="HU151" s="522">
        <f t="shared" si="241"/>
        <v>45.129162776221598</v>
      </c>
      <c r="HV151" s="513">
        <f t="shared" si="262"/>
        <v>0.75133214920071045</v>
      </c>
      <c r="HW151" s="513">
        <f t="shared" si="263"/>
        <v>0.69230769230769229</v>
      </c>
      <c r="HX151" s="513">
        <f t="shared" si="264"/>
        <v>0.68487394957983194</v>
      </c>
      <c r="HY151" s="471" t="s">
        <v>188</v>
      </c>
    </row>
    <row r="152" spans="1:233" ht="21" x14ac:dyDescent="0.15">
      <c r="A152" s="400">
        <v>43634</v>
      </c>
      <c r="B152" s="515">
        <v>45171</v>
      </c>
      <c r="C152" s="402">
        <f t="shared" si="127"/>
        <v>0.90342</v>
      </c>
      <c r="D152" s="403">
        <v>8.51</v>
      </c>
      <c r="E152" s="404">
        <v>73.099999999999994</v>
      </c>
      <c r="F152" s="405">
        <v>207</v>
      </c>
      <c r="G152" s="406">
        <f t="shared" si="159"/>
        <v>9350.3970000000008</v>
      </c>
      <c r="H152" s="402">
        <f t="shared" si="160"/>
        <v>0.37401588000000002</v>
      </c>
      <c r="I152" s="405">
        <v>8675</v>
      </c>
      <c r="J152" s="406">
        <f t="shared" si="161"/>
        <v>5812.25</v>
      </c>
      <c r="K152" s="407">
        <v>15.3</v>
      </c>
      <c r="L152" s="407">
        <v>12.6</v>
      </c>
      <c r="M152" s="407">
        <v>1</v>
      </c>
      <c r="N152" s="408">
        <v>49</v>
      </c>
      <c r="O152" s="408">
        <v>32</v>
      </c>
      <c r="P152" s="409"/>
      <c r="Q152" s="409"/>
      <c r="R152" s="409"/>
      <c r="S152" s="409"/>
      <c r="T152" s="410"/>
      <c r="U152" s="411"/>
      <c r="V152" s="409"/>
      <c r="W152" s="409"/>
      <c r="X152" s="516"/>
      <c r="Y152" s="473"/>
      <c r="Z152" s="474"/>
      <c r="AA152" s="475"/>
      <c r="AB152" s="476"/>
      <c r="AC152" s="476"/>
      <c r="AD152" s="474">
        <v>5.63</v>
      </c>
      <c r="AE152" s="477">
        <f t="shared" si="223"/>
        <v>0.78194444444444444</v>
      </c>
      <c r="AF152" s="478"/>
      <c r="AG152" s="477"/>
      <c r="AH152" s="478"/>
      <c r="AI152" s="478"/>
      <c r="AJ152" s="473"/>
      <c r="AK152" s="477"/>
      <c r="AL152" s="447"/>
      <c r="AM152" s="479"/>
      <c r="AN152" s="473"/>
      <c r="AO152" s="473"/>
      <c r="AP152" s="479"/>
      <c r="AQ152" s="447"/>
      <c r="AR152" s="473"/>
      <c r="AS152" s="473"/>
      <c r="AT152" s="473"/>
      <c r="AU152" s="447"/>
      <c r="AV152" s="480"/>
      <c r="AW152" s="479"/>
      <c r="AX152" s="479"/>
      <c r="AY152" s="480"/>
      <c r="AZ152" s="480"/>
      <c r="BA152" s="420">
        <f t="shared" si="128"/>
        <v>44018</v>
      </c>
      <c r="BB152" s="421">
        <f t="shared" si="129"/>
        <v>0.88036000000000003</v>
      </c>
      <c r="BC152" s="422"/>
      <c r="BD152" s="423">
        <v>8.14</v>
      </c>
      <c r="BE152" s="424">
        <v>77</v>
      </c>
      <c r="BF152" s="425">
        <v>307</v>
      </c>
      <c r="BG152" s="426">
        <v>7430</v>
      </c>
      <c r="BH152" s="420">
        <f t="shared" si="162"/>
        <v>4978.1000000000004</v>
      </c>
      <c r="BI152" s="432">
        <v>1780</v>
      </c>
      <c r="BJ152" s="421">
        <f>BI152/35.5*(23+35.5)/BH152</f>
        <v>0.58922870906966873</v>
      </c>
      <c r="BK152" s="427">
        <v>22.7</v>
      </c>
      <c r="BL152" s="427">
        <v>20.399999999999999</v>
      </c>
      <c r="BM152" s="428">
        <v>0.8</v>
      </c>
      <c r="BN152" s="422">
        <v>2.7</v>
      </c>
      <c r="BO152" s="425">
        <v>208</v>
      </c>
      <c r="BP152" s="425">
        <v>32</v>
      </c>
      <c r="BQ152" s="423">
        <v>5.33</v>
      </c>
      <c r="BR152" s="421">
        <f t="shared" si="224"/>
        <v>0.74027777777777781</v>
      </c>
      <c r="BS152" s="409">
        <f t="shared" si="130"/>
        <v>44018</v>
      </c>
      <c r="BT152" s="429">
        <f t="shared" si="242"/>
        <v>8.14</v>
      </c>
      <c r="BU152" s="430">
        <f t="shared" si="243"/>
        <v>77</v>
      </c>
      <c r="BV152" s="430">
        <f t="shared" si="244"/>
        <v>307</v>
      </c>
      <c r="BW152" s="430">
        <f t="shared" si="245"/>
        <v>7430</v>
      </c>
      <c r="BX152" s="430">
        <f t="shared" si="167"/>
        <v>4829.5</v>
      </c>
      <c r="BY152" s="430">
        <f t="shared" si="246"/>
        <v>22.7</v>
      </c>
      <c r="BZ152" s="430">
        <f t="shared" si="247"/>
        <v>20.399999999999999</v>
      </c>
      <c r="CA152" s="431">
        <f>BN152</f>
        <v>2.7</v>
      </c>
      <c r="CB152" s="430">
        <f t="shared" si="265"/>
        <v>208</v>
      </c>
      <c r="CC152" s="432">
        <v>22025</v>
      </c>
      <c r="CD152" s="411">
        <f t="shared" si="222"/>
        <v>22025</v>
      </c>
      <c r="CE152" s="421">
        <f t="shared" si="225"/>
        <v>0.88100000000000001</v>
      </c>
      <c r="CF152" s="433">
        <f t="shared" si="226"/>
        <v>7.3007945516458568</v>
      </c>
      <c r="CG152" s="434"/>
      <c r="CH152" s="427"/>
      <c r="CI152" s="446">
        <f t="shared" si="227"/>
        <v>10.351872871736663</v>
      </c>
      <c r="CJ152" s="436">
        <v>29.5</v>
      </c>
      <c r="CK152" s="436">
        <v>3.63</v>
      </c>
      <c r="CL152" s="423"/>
      <c r="CM152" s="423"/>
      <c r="CN152" s="423"/>
      <c r="CO152" s="432"/>
      <c r="CP152" s="432"/>
      <c r="CQ152" s="437"/>
      <c r="CR152" s="437">
        <v>0.83</v>
      </c>
      <c r="CS152" s="424"/>
      <c r="CT152" s="528">
        <f t="shared" si="228"/>
        <v>3.8138479001135073</v>
      </c>
      <c r="CU152" s="434">
        <v>6.12</v>
      </c>
      <c r="CV152" s="438"/>
      <c r="CW152" s="439"/>
      <c r="CX152" s="440"/>
      <c r="CY152" s="441"/>
      <c r="CZ152" s="442"/>
      <c r="DA152" s="442"/>
      <c r="DB152" s="442"/>
      <c r="DC152" s="442"/>
      <c r="DD152" s="443"/>
      <c r="DE152" s="440"/>
      <c r="DF152" s="444">
        <v>21993</v>
      </c>
      <c r="DG152" s="445">
        <f t="shared" si="229"/>
        <v>21993</v>
      </c>
      <c r="DH152" s="421">
        <f t="shared" si="230"/>
        <v>0.87971999999999995</v>
      </c>
      <c r="DI152" s="446">
        <f t="shared" si="231"/>
        <v>7.3114172691310877</v>
      </c>
      <c r="DJ152" s="434">
        <v>7.97</v>
      </c>
      <c r="DK152" s="427">
        <v>3.4</v>
      </c>
      <c r="DL152" s="446">
        <f t="shared" si="232"/>
        <v>10.366934933842586</v>
      </c>
      <c r="DM152" s="422">
        <v>29.2</v>
      </c>
      <c r="DN152" s="422">
        <v>3.14</v>
      </c>
      <c r="DO152" s="423">
        <v>7.97</v>
      </c>
      <c r="DP152" s="423"/>
      <c r="DQ152" s="423"/>
      <c r="DR152" s="432">
        <v>6776</v>
      </c>
      <c r="DS152" s="432">
        <v>3380</v>
      </c>
      <c r="DT152" s="437">
        <f>DS152/DR152</f>
        <v>0.49881936245572611</v>
      </c>
      <c r="DU152" s="437">
        <v>0.8</v>
      </c>
      <c r="DV152" s="424">
        <f>DU152/DR152*1000*1000</f>
        <v>118.06375442739079</v>
      </c>
      <c r="DW152" s="446">
        <f t="shared" si="233"/>
        <v>3.8193970808893738</v>
      </c>
      <c r="DX152" s="434">
        <v>6.67</v>
      </c>
      <c r="DY152" s="438">
        <v>8.18</v>
      </c>
      <c r="DZ152" s="439">
        <v>23</v>
      </c>
      <c r="EA152" s="440">
        <v>77</v>
      </c>
      <c r="EB152" s="441">
        <v>8230</v>
      </c>
      <c r="EC152" s="442">
        <v>8.4</v>
      </c>
      <c r="ED152" s="442">
        <v>0.4</v>
      </c>
      <c r="EE152" s="442">
        <v>7.3</v>
      </c>
      <c r="EF152" s="442">
        <v>1.2</v>
      </c>
      <c r="EG152" s="443">
        <v>14</v>
      </c>
      <c r="EH152" s="440"/>
      <c r="EI152" s="429">
        <f t="shared" si="266"/>
        <v>8.18</v>
      </c>
      <c r="EJ152" s="447">
        <f t="shared" si="267"/>
        <v>23</v>
      </c>
      <c r="EK152" s="448">
        <f t="shared" si="268"/>
        <v>77</v>
      </c>
      <c r="EL152" s="417">
        <f t="shared" si="269"/>
        <v>8230</v>
      </c>
      <c r="EM152" s="431">
        <f t="shared" si="270"/>
        <v>8.4</v>
      </c>
      <c r="EN152" s="431">
        <f t="shared" si="271"/>
        <v>0.4</v>
      </c>
      <c r="EO152" s="431">
        <f t="shared" si="272"/>
        <v>7.3</v>
      </c>
      <c r="EP152" s="431">
        <f>EF152</f>
        <v>1.2</v>
      </c>
      <c r="EQ152" s="430">
        <f t="shared" si="273"/>
        <v>14</v>
      </c>
      <c r="ER152" s="448"/>
      <c r="ES152" s="449">
        <f t="shared" si="234"/>
        <v>23.990185833068288</v>
      </c>
      <c r="ET152" s="450">
        <f t="shared" si="235"/>
        <v>0.88036000000000003</v>
      </c>
      <c r="EU152" s="451">
        <f t="shared" si="172"/>
        <v>0.30712559090909092</v>
      </c>
      <c r="EV152" s="450">
        <f t="shared" si="248"/>
        <v>0.56875109427609427</v>
      </c>
      <c r="EW152" s="513">
        <f t="shared" si="249"/>
        <v>0.62995594713656389</v>
      </c>
      <c r="EX152" s="514">
        <f t="shared" si="250"/>
        <v>14.299999999999999</v>
      </c>
      <c r="EY152" s="513">
        <f t="shared" si="251"/>
        <v>0.70129870129870131</v>
      </c>
      <c r="EZ152" s="514">
        <f t="shared" si="252"/>
        <v>54</v>
      </c>
      <c r="FA152" s="450">
        <f t="shared" si="253"/>
        <v>0.749185667752443</v>
      </c>
      <c r="FB152" s="431">
        <f t="shared" si="254"/>
        <v>230</v>
      </c>
      <c r="FC152" s="452">
        <f>1-EP152/CA152</f>
        <v>0.55555555555555558</v>
      </c>
      <c r="FD152" s="431">
        <f>CA152-EP152</f>
        <v>1.5000000000000002</v>
      </c>
      <c r="FE152" s="452">
        <f t="shared" si="255"/>
        <v>0.93269230769230771</v>
      </c>
      <c r="FF152" s="430">
        <f t="shared" si="256"/>
        <v>194</v>
      </c>
      <c r="FG152" s="405">
        <v>38400</v>
      </c>
      <c r="FH152" s="443"/>
      <c r="FI152" s="453"/>
      <c r="FJ152" s="454"/>
      <c r="FK152" s="455">
        <f t="shared" si="236"/>
        <v>1.6356944886182925</v>
      </c>
      <c r="FL152" s="530"/>
      <c r="FM152" s="455"/>
      <c r="FN152" s="530">
        <v>6950</v>
      </c>
      <c r="FO152" s="532">
        <f t="shared" si="237"/>
        <v>0.51943198804185353</v>
      </c>
      <c r="FP152" s="449">
        <f t="shared" si="238"/>
        <v>157.88995410968241</v>
      </c>
      <c r="FQ152" s="457">
        <v>38.4</v>
      </c>
      <c r="FR152" s="458">
        <f t="shared" si="239"/>
        <v>0.87237039392975602</v>
      </c>
      <c r="FS152" s="459">
        <v>8.1199999999999992</v>
      </c>
      <c r="FT152" s="529">
        <v>18</v>
      </c>
      <c r="FU152" s="440">
        <v>66</v>
      </c>
      <c r="FV152" s="530">
        <v>1</v>
      </c>
      <c r="FW152" s="538">
        <v>0.38</v>
      </c>
      <c r="FX152" s="530">
        <v>8</v>
      </c>
      <c r="FY152" s="452">
        <f t="shared" si="215"/>
        <v>0.9285714285714286</v>
      </c>
      <c r="FZ152" s="452">
        <f>1-FW152/(EF152+DC152)</f>
        <v>0.68333333333333335</v>
      </c>
      <c r="GA152" s="429">
        <f>EF152+DC152-FW152</f>
        <v>0.82</v>
      </c>
      <c r="GB152" s="513">
        <f t="shared" si="257"/>
        <v>0.21739130434782605</v>
      </c>
      <c r="GC152" s="514">
        <f t="shared" si="218"/>
        <v>5</v>
      </c>
      <c r="GD152" s="513">
        <f t="shared" si="258"/>
        <v>0.1428571428571429</v>
      </c>
      <c r="GE152" s="527">
        <f t="shared" si="219"/>
        <v>11</v>
      </c>
      <c r="GF152" s="461">
        <f t="shared" si="205"/>
        <v>2.235449134445</v>
      </c>
      <c r="GG152" s="405"/>
      <c r="GH152" s="450"/>
      <c r="GI152" s="405"/>
      <c r="GJ152" s="462"/>
      <c r="GK152" s="463"/>
      <c r="GL152" s="464"/>
      <c r="GM152" s="529"/>
      <c r="GN152" s="405"/>
      <c r="GO152" s="513"/>
      <c r="GP152" s="450"/>
      <c r="GQ152" s="529"/>
      <c r="GR152" s="455">
        <f t="shared" si="240"/>
        <v>2.3444954336862192</v>
      </c>
      <c r="GS152" s="531">
        <f t="shared" si="259"/>
        <v>15</v>
      </c>
      <c r="GT152" s="531">
        <f t="shared" si="260"/>
        <v>56</v>
      </c>
      <c r="GU152" s="513"/>
      <c r="GV152" s="513"/>
      <c r="GW152" s="513">
        <f t="shared" si="274"/>
        <v>0.16666666666666663</v>
      </c>
      <c r="GX152" s="513">
        <f t="shared" si="275"/>
        <v>0.15151515151515149</v>
      </c>
      <c r="GY152" s="462"/>
      <c r="GZ152" s="405">
        <v>47353</v>
      </c>
      <c r="HA152" s="438">
        <v>8.32</v>
      </c>
      <c r="HB152" s="451">
        <v>8.33</v>
      </c>
      <c r="HC152" s="439">
        <v>15</v>
      </c>
      <c r="HD152" s="443">
        <v>56</v>
      </c>
      <c r="HE152" s="463">
        <v>13</v>
      </c>
      <c r="HF152" s="463"/>
      <c r="HG152" s="443"/>
      <c r="HH152" s="408">
        <v>1</v>
      </c>
      <c r="HI152" s="465">
        <v>8460</v>
      </c>
      <c r="HJ152" s="406">
        <f t="shared" si="261"/>
        <v>5668.2000000000007</v>
      </c>
      <c r="HK152" s="406"/>
      <c r="HL152" s="549"/>
      <c r="HM152" s="540">
        <v>8.1999999999999993</v>
      </c>
      <c r="HN152" s="461">
        <v>7</v>
      </c>
      <c r="HO152" s="407">
        <v>0.3</v>
      </c>
      <c r="HP152" s="548">
        <v>0.2</v>
      </c>
      <c r="HQ152" s="518">
        <v>8</v>
      </c>
      <c r="HR152" s="519">
        <v>0.32</v>
      </c>
      <c r="HS152" s="520">
        <v>0.28000000000000003</v>
      </c>
      <c r="HT152" s="521">
        <v>8</v>
      </c>
      <c r="HU152" s="522">
        <f t="shared" si="241"/>
        <v>39.529283474942069</v>
      </c>
      <c r="HV152" s="513">
        <f t="shared" si="262"/>
        <v>0.80519480519480524</v>
      </c>
      <c r="HW152" s="513">
        <f t="shared" si="263"/>
        <v>0.8175895765472313</v>
      </c>
      <c r="HX152" s="513">
        <f t="shared" si="264"/>
        <v>0.63876651982378863</v>
      </c>
      <c r="HY152" s="471" t="s">
        <v>189</v>
      </c>
    </row>
    <row r="153" spans="1:233" x14ac:dyDescent="0.15">
      <c r="A153" s="400">
        <v>43635</v>
      </c>
      <c r="B153" s="515">
        <v>43661</v>
      </c>
      <c r="C153" s="402">
        <f t="shared" si="127"/>
        <v>0.87322</v>
      </c>
      <c r="D153" s="403">
        <v>8.5</v>
      </c>
      <c r="E153" s="404">
        <v>59</v>
      </c>
      <c r="F153" s="405">
        <v>177</v>
      </c>
      <c r="G153" s="406">
        <f t="shared" si="159"/>
        <v>7727.9970000000003</v>
      </c>
      <c r="H153" s="402">
        <f t="shared" si="160"/>
        <v>0.30911988000000001</v>
      </c>
      <c r="I153" s="405">
        <v>7070</v>
      </c>
      <c r="J153" s="406">
        <f t="shared" si="161"/>
        <v>4736.9000000000005</v>
      </c>
      <c r="K153" s="407">
        <v>8.6999999999999993</v>
      </c>
      <c r="L153" s="407">
        <v>9</v>
      </c>
      <c r="M153" s="407">
        <v>1.8</v>
      </c>
      <c r="N153" s="408">
        <v>41</v>
      </c>
      <c r="O153" s="408">
        <v>32</v>
      </c>
      <c r="P153" s="409"/>
      <c r="Q153" s="409"/>
      <c r="R153" s="409"/>
      <c r="S153" s="409"/>
      <c r="T153" s="410"/>
      <c r="U153" s="411"/>
      <c r="V153" s="409"/>
      <c r="W153" s="409"/>
      <c r="X153" s="516"/>
      <c r="Y153" s="473"/>
      <c r="Z153" s="474"/>
      <c r="AA153" s="475"/>
      <c r="AB153" s="476"/>
      <c r="AC153" s="476"/>
      <c r="AD153" s="474">
        <v>5.81</v>
      </c>
      <c r="AE153" s="477">
        <f t="shared" si="223"/>
        <v>0.80694444444444435</v>
      </c>
      <c r="AF153" s="478"/>
      <c r="AG153" s="477"/>
      <c r="AH153" s="478"/>
      <c r="AI153" s="478"/>
      <c r="AJ153" s="473"/>
      <c r="AK153" s="477"/>
      <c r="AL153" s="447"/>
      <c r="AM153" s="479"/>
      <c r="AN153" s="473"/>
      <c r="AO153" s="473"/>
      <c r="AP153" s="479"/>
      <c r="AQ153" s="447"/>
      <c r="AR153" s="473"/>
      <c r="AS153" s="473"/>
      <c r="AT153" s="473"/>
      <c r="AU153" s="447"/>
      <c r="AV153" s="480"/>
      <c r="AW153" s="479"/>
      <c r="AX153" s="479"/>
      <c r="AY153" s="480"/>
      <c r="AZ153" s="480"/>
      <c r="BA153" s="420">
        <f t="shared" si="128"/>
        <v>43341</v>
      </c>
      <c r="BB153" s="421">
        <f t="shared" si="129"/>
        <v>0.86682000000000003</v>
      </c>
      <c r="BC153" s="422"/>
      <c r="BD153" s="423">
        <v>8.2200000000000006</v>
      </c>
      <c r="BE153" s="424">
        <v>74</v>
      </c>
      <c r="BF153" s="425">
        <v>320</v>
      </c>
      <c r="BG153" s="426">
        <v>7770</v>
      </c>
      <c r="BH153" s="420">
        <f t="shared" si="162"/>
        <v>5205.9000000000005</v>
      </c>
      <c r="BI153" s="432"/>
      <c r="BJ153" s="421"/>
      <c r="BK153" s="427">
        <v>14.3</v>
      </c>
      <c r="BL153" s="427">
        <v>13.4</v>
      </c>
      <c r="BM153" s="428">
        <v>0.7</v>
      </c>
      <c r="BN153" s="422"/>
      <c r="BO153" s="425">
        <v>215</v>
      </c>
      <c r="BP153" s="425">
        <v>32</v>
      </c>
      <c r="BQ153" s="423">
        <v>6.42</v>
      </c>
      <c r="BR153" s="421">
        <f t="shared" si="224"/>
        <v>0.89166666666666661</v>
      </c>
      <c r="BS153" s="409">
        <f t="shared" si="130"/>
        <v>43341</v>
      </c>
      <c r="BT153" s="429">
        <f t="shared" si="242"/>
        <v>8.2200000000000006</v>
      </c>
      <c r="BU153" s="430">
        <f t="shared" si="243"/>
        <v>74</v>
      </c>
      <c r="BV153" s="430">
        <f t="shared" si="244"/>
        <v>320</v>
      </c>
      <c r="BW153" s="430">
        <f t="shared" si="245"/>
        <v>7770</v>
      </c>
      <c r="BX153" s="430">
        <f t="shared" si="167"/>
        <v>5050.5</v>
      </c>
      <c r="BY153" s="430">
        <f t="shared" si="246"/>
        <v>14.3</v>
      </c>
      <c r="BZ153" s="430">
        <f t="shared" si="247"/>
        <v>13.4</v>
      </c>
      <c r="CA153" s="431"/>
      <c r="CB153" s="430">
        <f t="shared" si="265"/>
        <v>215</v>
      </c>
      <c r="CC153" s="432">
        <v>21724</v>
      </c>
      <c r="CD153" s="411">
        <f t="shared" si="222"/>
        <v>21724</v>
      </c>
      <c r="CE153" s="421">
        <f t="shared" si="225"/>
        <v>0.86895999999999995</v>
      </c>
      <c r="CF153" s="433">
        <f t="shared" si="226"/>
        <v>7.4019517584238637</v>
      </c>
      <c r="CG153" s="434"/>
      <c r="CH153" s="427"/>
      <c r="CI153" s="446">
        <f t="shared" si="227"/>
        <v>10.495304732093537</v>
      </c>
      <c r="CJ153" s="436">
        <v>28.3</v>
      </c>
      <c r="CK153" s="436">
        <v>4.0999999999999996</v>
      </c>
      <c r="CL153" s="423"/>
      <c r="CM153" s="423"/>
      <c r="CN153" s="423"/>
      <c r="CO153" s="432"/>
      <c r="CP153" s="432"/>
      <c r="CQ153" s="437"/>
      <c r="CR153" s="437">
        <v>0.78</v>
      </c>
      <c r="CS153" s="424"/>
      <c r="CT153" s="528">
        <f t="shared" si="228"/>
        <v>3.8666912170870926</v>
      </c>
      <c r="CU153" s="434">
        <v>5.97</v>
      </c>
      <c r="CV153" s="438"/>
      <c r="CW153" s="439"/>
      <c r="CX153" s="440"/>
      <c r="CY153" s="441"/>
      <c r="CZ153" s="442"/>
      <c r="DA153" s="442"/>
      <c r="DB153" s="442"/>
      <c r="DC153" s="442"/>
      <c r="DD153" s="443"/>
      <c r="DE153" s="440"/>
      <c r="DF153" s="444">
        <v>21617</v>
      </c>
      <c r="DG153" s="445">
        <f t="shared" si="229"/>
        <v>21617</v>
      </c>
      <c r="DH153" s="421">
        <f t="shared" si="230"/>
        <v>0.86468</v>
      </c>
      <c r="DI153" s="446">
        <f t="shared" si="231"/>
        <v>7.438589998612203</v>
      </c>
      <c r="DJ153" s="434">
        <v>8</v>
      </c>
      <c r="DK153" s="427"/>
      <c r="DL153" s="446">
        <f t="shared" si="232"/>
        <v>10.54725447564417</v>
      </c>
      <c r="DM153" s="422">
        <v>28.5</v>
      </c>
      <c r="DN153" s="422">
        <v>4.25</v>
      </c>
      <c r="DO153" s="423">
        <v>8.01</v>
      </c>
      <c r="DP153" s="423"/>
      <c r="DQ153" s="423"/>
      <c r="DR153" s="432"/>
      <c r="DS153" s="432"/>
      <c r="DT153" s="437"/>
      <c r="DU153" s="437">
        <v>0.8</v>
      </c>
      <c r="DV153" s="424"/>
      <c r="DW153" s="446">
        <f t="shared" si="233"/>
        <v>3.8858305962899573</v>
      </c>
      <c r="DX153" s="434">
        <v>6.66</v>
      </c>
      <c r="DY153" s="438">
        <v>8.15</v>
      </c>
      <c r="DZ153" s="439">
        <v>22</v>
      </c>
      <c r="EA153" s="440">
        <v>81</v>
      </c>
      <c r="EB153" s="441">
        <v>7980</v>
      </c>
      <c r="EC153" s="442">
        <v>3.9</v>
      </c>
      <c r="ED153" s="442">
        <v>0.6</v>
      </c>
      <c r="EE153" s="442">
        <v>3.5</v>
      </c>
      <c r="EF153" s="442"/>
      <c r="EG153" s="443">
        <v>13</v>
      </c>
      <c r="EH153" s="440"/>
      <c r="EI153" s="429">
        <f t="shared" si="266"/>
        <v>8.15</v>
      </c>
      <c r="EJ153" s="447">
        <f t="shared" si="267"/>
        <v>22</v>
      </c>
      <c r="EK153" s="448">
        <f t="shared" si="268"/>
        <v>81</v>
      </c>
      <c r="EL153" s="417">
        <f t="shared" si="269"/>
        <v>7980</v>
      </c>
      <c r="EM153" s="431">
        <f t="shared" si="270"/>
        <v>3.9</v>
      </c>
      <c r="EN153" s="431">
        <f t="shared" si="271"/>
        <v>0.6</v>
      </c>
      <c r="EO153" s="431">
        <f t="shared" si="272"/>
        <v>3.5</v>
      </c>
      <c r="EP153" s="431"/>
      <c r="EQ153" s="430">
        <f t="shared" si="273"/>
        <v>13</v>
      </c>
      <c r="ER153" s="448"/>
      <c r="ES153" s="449">
        <f t="shared" si="234"/>
        <v>24.364920052606077</v>
      </c>
      <c r="ET153" s="450">
        <f t="shared" si="235"/>
        <v>0.86682000000000003</v>
      </c>
      <c r="EU153" s="451">
        <f t="shared" si="172"/>
        <v>0.31520727272727278</v>
      </c>
      <c r="EV153" s="450">
        <f t="shared" si="248"/>
        <v>0.58371717171717175</v>
      </c>
      <c r="EW153" s="513">
        <f t="shared" si="249"/>
        <v>0.72727272727272729</v>
      </c>
      <c r="EX153" s="514">
        <f t="shared" si="250"/>
        <v>10.4</v>
      </c>
      <c r="EY153" s="513">
        <f t="shared" si="251"/>
        <v>0.70270270270270263</v>
      </c>
      <c r="EZ153" s="514">
        <f t="shared" si="252"/>
        <v>52</v>
      </c>
      <c r="FA153" s="450">
        <f t="shared" si="253"/>
        <v>0.74687499999999996</v>
      </c>
      <c r="FB153" s="431">
        <f t="shared" si="254"/>
        <v>239</v>
      </c>
      <c r="FC153" s="452"/>
      <c r="FD153" s="431"/>
      <c r="FE153" s="452">
        <f t="shared" si="255"/>
        <v>0.93953488372093019</v>
      </c>
      <c r="FF153" s="430">
        <f t="shared" si="256"/>
        <v>202</v>
      </c>
      <c r="FG153" s="405">
        <v>38400</v>
      </c>
      <c r="FH153" s="443"/>
      <c r="FI153" s="453"/>
      <c r="FJ153" s="454"/>
      <c r="FK153" s="455">
        <f t="shared" si="236"/>
        <v>1.6612445490413235</v>
      </c>
      <c r="FL153" s="530"/>
      <c r="FM153" s="455"/>
      <c r="FN153" s="530">
        <v>7228</v>
      </c>
      <c r="FO153" s="532">
        <f t="shared" si="237"/>
        <v>0.54020926756352761</v>
      </c>
      <c r="FP153" s="449">
        <f t="shared" si="238"/>
        <v>166.77049445098174</v>
      </c>
      <c r="FQ153" s="457">
        <v>46.8</v>
      </c>
      <c r="FR153" s="458">
        <f t="shared" si="239"/>
        <v>1.0798089568768601</v>
      </c>
      <c r="FS153" s="459">
        <v>8.11</v>
      </c>
      <c r="FT153" s="529">
        <v>19</v>
      </c>
      <c r="FU153" s="440">
        <v>71</v>
      </c>
      <c r="FV153" s="530">
        <v>1</v>
      </c>
      <c r="FW153" s="538">
        <v>0.36</v>
      </c>
      <c r="FX153" s="530">
        <v>16</v>
      </c>
      <c r="FY153" s="452">
        <f t="shared" si="215"/>
        <v>0.92307692307692313</v>
      </c>
      <c r="FZ153" s="452"/>
      <c r="GA153" s="429"/>
      <c r="GB153" s="513">
        <f t="shared" si="257"/>
        <v>0.13636363636363635</v>
      </c>
      <c r="GC153" s="514">
        <f t="shared" si="218"/>
        <v>3</v>
      </c>
      <c r="GD153" s="513">
        <f t="shared" si="258"/>
        <v>0.12345679012345678</v>
      </c>
      <c r="GE153" s="527">
        <f t="shared" si="219"/>
        <v>10</v>
      </c>
      <c r="GF153" s="461">
        <f t="shared" ref="GF153:GF184" si="276">4100/BA153*24</f>
        <v>2.2703675503564753</v>
      </c>
      <c r="GG153" s="405"/>
      <c r="GH153" s="450"/>
      <c r="GI153" s="405"/>
      <c r="GJ153" s="462"/>
      <c r="GK153" s="463"/>
      <c r="GL153" s="464"/>
      <c r="GM153" s="529"/>
      <c r="GN153" s="405"/>
      <c r="GO153" s="513"/>
      <c r="GP153" s="450"/>
      <c r="GQ153" s="529"/>
      <c r="GR153" s="455">
        <f t="shared" si="240"/>
        <v>2.3811171869592305</v>
      </c>
      <c r="GS153" s="531">
        <f t="shared" si="259"/>
        <v>16</v>
      </c>
      <c r="GT153" s="531">
        <f t="shared" si="260"/>
        <v>63</v>
      </c>
      <c r="GU153" s="513"/>
      <c r="GV153" s="513"/>
      <c r="GW153" s="513">
        <f t="shared" si="274"/>
        <v>0.15789473684210531</v>
      </c>
      <c r="GX153" s="513">
        <f t="shared" si="275"/>
        <v>0.11267605633802813</v>
      </c>
      <c r="GY153" s="462"/>
      <c r="GZ153" s="405">
        <v>43299</v>
      </c>
      <c r="HA153" s="438">
        <v>8.34</v>
      </c>
      <c r="HB153" s="451">
        <v>8.32</v>
      </c>
      <c r="HC153" s="439">
        <v>16</v>
      </c>
      <c r="HD153" s="443">
        <v>63</v>
      </c>
      <c r="HE153" s="463">
        <v>16</v>
      </c>
      <c r="HF153" s="463"/>
      <c r="HG153" s="443"/>
      <c r="HH153" s="408">
        <v>2</v>
      </c>
      <c r="HI153" s="465">
        <v>7870</v>
      </c>
      <c r="HJ153" s="406">
        <f t="shared" si="261"/>
        <v>5272.9000000000005</v>
      </c>
      <c r="HK153" s="406"/>
      <c r="HL153" s="549"/>
      <c r="HM153" s="540">
        <v>5.0999999999999996</v>
      </c>
      <c r="HN153" s="461">
        <v>5.0999999999999996</v>
      </c>
      <c r="HO153" s="407">
        <v>0.3</v>
      </c>
      <c r="HP153" s="548">
        <v>0.2</v>
      </c>
      <c r="HQ153" s="518">
        <v>5.2</v>
      </c>
      <c r="HR153" s="519">
        <v>0.44</v>
      </c>
      <c r="HS153" s="520">
        <v>0.34</v>
      </c>
      <c r="HT153" s="521">
        <v>16</v>
      </c>
      <c r="HU153" s="522">
        <f t="shared" si="241"/>
        <v>40.146743268498653</v>
      </c>
      <c r="HV153" s="513">
        <f t="shared" si="262"/>
        <v>0.78378378378378377</v>
      </c>
      <c r="HW153" s="513">
        <f t="shared" si="263"/>
        <v>0.80312499999999998</v>
      </c>
      <c r="HX153" s="513">
        <f t="shared" si="264"/>
        <v>0.64335664335664333</v>
      </c>
      <c r="HY153" s="471"/>
    </row>
    <row r="154" spans="1:233" x14ac:dyDescent="0.15">
      <c r="A154" s="400">
        <v>43636</v>
      </c>
      <c r="B154" s="515">
        <v>41557</v>
      </c>
      <c r="C154" s="402">
        <f t="shared" si="127"/>
        <v>0.83113999999999999</v>
      </c>
      <c r="D154" s="403">
        <v>8.33</v>
      </c>
      <c r="E154" s="404">
        <v>50</v>
      </c>
      <c r="F154" s="405">
        <v>143</v>
      </c>
      <c r="G154" s="406">
        <f t="shared" si="159"/>
        <v>5942.6509999999998</v>
      </c>
      <c r="H154" s="402">
        <f t="shared" si="160"/>
        <v>0.23770604000000001</v>
      </c>
      <c r="I154" s="405">
        <v>7585</v>
      </c>
      <c r="J154" s="406">
        <f t="shared" si="161"/>
        <v>5081.9500000000007</v>
      </c>
      <c r="K154" s="407">
        <v>11.2</v>
      </c>
      <c r="L154" s="407">
        <v>10.6</v>
      </c>
      <c r="M154" s="407">
        <v>1.7</v>
      </c>
      <c r="N154" s="408">
        <v>39</v>
      </c>
      <c r="O154" s="408">
        <v>32</v>
      </c>
      <c r="P154" s="409"/>
      <c r="Q154" s="409"/>
      <c r="R154" s="409"/>
      <c r="S154" s="409"/>
      <c r="T154" s="410"/>
      <c r="U154" s="411"/>
      <c r="V154" s="409"/>
      <c r="W154" s="409"/>
      <c r="X154" s="516"/>
      <c r="Y154" s="473"/>
      <c r="Z154" s="474"/>
      <c r="AA154" s="475"/>
      <c r="AB154" s="476"/>
      <c r="AC154" s="476"/>
      <c r="AD154" s="474">
        <v>5.75</v>
      </c>
      <c r="AE154" s="477">
        <f t="shared" si="223"/>
        <v>0.79861111111111105</v>
      </c>
      <c r="AF154" s="478"/>
      <c r="AG154" s="477"/>
      <c r="AH154" s="478"/>
      <c r="AI154" s="478"/>
      <c r="AJ154" s="473"/>
      <c r="AK154" s="477"/>
      <c r="AL154" s="447"/>
      <c r="AM154" s="479"/>
      <c r="AN154" s="473"/>
      <c r="AO154" s="473"/>
      <c r="AP154" s="479"/>
      <c r="AQ154" s="447"/>
      <c r="AR154" s="473"/>
      <c r="AS154" s="473"/>
      <c r="AT154" s="473"/>
      <c r="AU154" s="447"/>
      <c r="AV154" s="480"/>
      <c r="AW154" s="479"/>
      <c r="AX154" s="479"/>
      <c r="AY154" s="480"/>
      <c r="AZ154" s="480"/>
      <c r="BA154" s="420">
        <f t="shared" si="128"/>
        <v>41141</v>
      </c>
      <c r="BB154" s="421">
        <f t="shared" si="129"/>
        <v>0.82282</v>
      </c>
      <c r="BC154" s="422"/>
      <c r="BD154" s="423">
        <v>8.1199999999999992</v>
      </c>
      <c r="BE154" s="424">
        <v>67</v>
      </c>
      <c r="BF154" s="425">
        <v>320</v>
      </c>
      <c r="BG154" s="426">
        <v>7340</v>
      </c>
      <c r="BH154" s="420">
        <f t="shared" si="162"/>
        <v>4917.8</v>
      </c>
      <c r="BI154" s="432"/>
      <c r="BJ154" s="421"/>
      <c r="BK154" s="427">
        <v>14.2</v>
      </c>
      <c r="BL154" s="427">
        <v>14.4</v>
      </c>
      <c r="BM154" s="428">
        <v>0.6</v>
      </c>
      <c r="BN154" s="422"/>
      <c r="BO154" s="425">
        <v>726</v>
      </c>
      <c r="BP154" s="425">
        <v>32</v>
      </c>
      <c r="BQ154" s="423">
        <v>4.7300000000000004</v>
      </c>
      <c r="BR154" s="421">
        <f t="shared" si="224"/>
        <v>0.65694444444444444</v>
      </c>
      <c r="BS154" s="409">
        <f t="shared" si="130"/>
        <v>41141</v>
      </c>
      <c r="BT154" s="429">
        <f t="shared" si="242"/>
        <v>8.1199999999999992</v>
      </c>
      <c r="BU154" s="430">
        <f t="shared" si="243"/>
        <v>67</v>
      </c>
      <c r="BV154" s="430">
        <f t="shared" si="244"/>
        <v>320</v>
      </c>
      <c r="BW154" s="430">
        <f t="shared" si="245"/>
        <v>7340</v>
      </c>
      <c r="BX154" s="430">
        <f t="shared" si="167"/>
        <v>4771</v>
      </c>
      <c r="BY154" s="430">
        <f t="shared" si="246"/>
        <v>14.2</v>
      </c>
      <c r="BZ154" s="430">
        <f t="shared" si="247"/>
        <v>14.4</v>
      </c>
      <c r="CA154" s="431"/>
      <c r="CB154" s="430">
        <f t="shared" si="265"/>
        <v>726</v>
      </c>
      <c r="CC154" s="432">
        <v>20859</v>
      </c>
      <c r="CD154" s="411">
        <f t="shared" si="222"/>
        <v>20859</v>
      </c>
      <c r="CE154" s="421">
        <f t="shared" si="225"/>
        <v>0.83435999999999999</v>
      </c>
      <c r="CF154" s="433">
        <f t="shared" si="226"/>
        <v>7.7089026319574288</v>
      </c>
      <c r="CG154" s="434"/>
      <c r="CH154" s="427"/>
      <c r="CI154" s="446">
        <f t="shared" si="227"/>
        <v>10.930533582626206</v>
      </c>
      <c r="CJ154" s="436">
        <v>28.5</v>
      </c>
      <c r="CK154" s="436">
        <v>3.8</v>
      </c>
      <c r="CL154" s="423"/>
      <c r="CM154" s="423"/>
      <c r="CN154" s="423"/>
      <c r="CO154" s="432"/>
      <c r="CP154" s="432"/>
      <c r="CQ154" s="437"/>
      <c r="CR154" s="437">
        <v>0.8</v>
      </c>
      <c r="CS154" s="424"/>
      <c r="CT154" s="528">
        <f t="shared" si="228"/>
        <v>4.0270386883359706</v>
      </c>
      <c r="CU154" s="434">
        <v>6.22</v>
      </c>
      <c r="CV154" s="438"/>
      <c r="CW154" s="439"/>
      <c r="CX154" s="440"/>
      <c r="CY154" s="441"/>
      <c r="CZ154" s="442"/>
      <c r="DA154" s="442"/>
      <c r="DB154" s="442"/>
      <c r="DC154" s="442"/>
      <c r="DD154" s="443"/>
      <c r="DE154" s="440"/>
      <c r="DF154" s="444">
        <v>20282</v>
      </c>
      <c r="DG154" s="445">
        <f t="shared" si="229"/>
        <v>20282</v>
      </c>
      <c r="DH154" s="421">
        <f t="shared" si="230"/>
        <v>0.81128</v>
      </c>
      <c r="DI154" s="446">
        <f t="shared" si="231"/>
        <v>7.9282122078690458</v>
      </c>
      <c r="DJ154" s="434">
        <v>8.0399999999999991</v>
      </c>
      <c r="DK154" s="427"/>
      <c r="DL154" s="446">
        <f t="shared" si="232"/>
        <v>11.241494921605366</v>
      </c>
      <c r="DM154" s="422">
        <v>29</v>
      </c>
      <c r="DN154" s="422">
        <v>3.8</v>
      </c>
      <c r="DO154" s="423">
        <v>8.0399999999999991</v>
      </c>
      <c r="DP154" s="423"/>
      <c r="DQ154" s="423"/>
      <c r="DR154" s="432"/>
      <c r="DS154" s="432"/>
      <c r="DT154" s="437"/>
      <c r="DU154" s="437">
        <v>0.82</v>
      </c>
      <c r="DV154" s="424"/>
      <c r="DW154" s="446">
        <f t="shared" si="233"/>
        <v>4.1416033921703974</v>
      </c>
      <c r="DX154" s="434">
        <v>6.91</v>
      </c>
      <c r="DY154" s="438">
        <v>8.24</v>
      </c>
      <c r="DZ154" s="439">
        <v>20.7</v>
      </c>
      <c r="EA154" s="440">
        <v>70</v>
      </c>
      <c r="EB154" s="441">
        <v>7560</v>
      </c>
      <c r="EC154" s="442">
        <v>4.9000000000000004</v>
      </c>
      <c r="ED154" s="442">
        <v>0.31</v>
      </c>
      <c r="EE154" s="442">
        <v>5.3</v>
      </c>
      <c r="EF154" s="442"/>
      <c r="EG154" s="443">
        <v>22</v>
      </c>
      <c r="EH154" s="440"/>
      <c r="EI154" s="429">
        <f t="shared" si="266"/>
        <v>8.24</v>
      </c>
      <c r="EJ154" s="447">
        <f t="shared" si="267"/>
        <v>20.7</v>
      </c>
      <c r="EK154" s="448">
        <f t="shared" si="268"/>
        <v>70</v>
      </c>
      <c r="EL154" s="417">
        <f t="shared" si="269"/>
        <v>7560</v>
      </c>
      <c r="EM154" s="431">
        <f t="shared" si="270"/>
        <v>4.9000000000000004</v>
      </c>
      <c r="EN154" s="431">
        <f t="shared" si="271"/>
        <v>0.31</v>
      </c>
      <c r="EO154" s="431">
        <f t="shared" si="272"/>
        <v>5.3</v>
      </c>
      <c r="EP154" s="431"/>
      <c r="EQ154" s="430">
        <f t="shared" si="273"/>
        <v>22</v>
      </c>
      <c r="ER154" s="448"/>
      <c r="ES154" s="449">
        <f t="shared" si="234"/>
        <v>25.667825283780168</v>
      </c>
      <c r="ET154" s="450">
        <f t="shared" si="235"/>
        <v>0.82282</v>
      </c>
      <c r="EU154" s="451">
        <f t="shared" si="172"/>
        <v>0.29920727272727277</v>
      </c>
      <c r="EV154" s="450">
        <f t="shared" si="248"/>
        <v>0.55408754208754207</v>
      </c>
      <c r="EW154" s="513">
        <f t="shared" si="249"/>
        <v>0.65492957746478875</v>
      </c>
      <c r="EX154" s="514">
        <f t="shared" si="250"/>
        <v>9.2999999999999989</v>
      </c>
      <c r="EY154" s="513">
        <f t="shared" si="251"/>
        <v>0.69104477611940296</v>
      </c>
      <c r="EZ154" s="514">
        <f t="shared" si="252"/>
        <v>46.3</v>
      </c>
      <c r="FA154" s="450">
        <f t="shared" si="253"/>
        <v>0.78125</v>
      </c>
      <c r="FB154" s="431">
        <f t="shared" si="254"/>
        <v>250</v>
      </c>
      <c r="FC154" s="452"/>
      <c r="FD154" s="431"/>
      <c r="FE154" s="452">
        <f t="shared" si="255"/>
        <v>0.96969696969696972</v>
      </c>
      <c r="FF154" s="430">
        <f t="shared" si="256"/>
        <v>704</v>
      </c>
      <c r="FG154" s="405">
        <v>38400</v>
      </c>
      <c r="FH154" s="443"/>
      <c r="FI154" s="453"/>
      <c r="FJ154" s="454"/>
      <c r="FK154" s="455">
        <f t="shared" si="236"/>
        <v>1.750078996621375</v>
      </c>
      <c r="FL154" s="530"/>
      <c r="FM154" s="455"/>
      <c r="FN154" s="530">
        <v>6581</v>
      </c>
      <c r="FO154" s="532">
        <f t="shared" si="237"/>
        <v>0.49185351270553063</v>
      </c>
      <c r="FP154" s="449">
        <f t="shared" si="238"/>
        <v>159.96208162173986</v>
      </c>
      <c r="FQ154" s="457">
        <v>46.8</v>
      </c>
      <c r="FR154" s="458">
        <f t="shared" si="239"/>
        <v>1.1375513478038939</v>
      </c>
      <c r="FS154" s="459">
        <v>8.1</v>
      </c>
      <c r="FT154" s="529">
        <v>19</v>
      </c>
      <c r="FU154" s="440">
        <v>65</v>
      </c>
      <c r="FV154" s="530">
        <v>1</v>
      </c>
      <c r="FW154" s="538">
        <v>0.28000000000000003</v>
      </c>
      <c r="FX154" s="530">
        <v>16</v>
      </c>
      <c r="FY154" s="452">
        <f t="shared" si="215"/>
        <v>0.95454545454545459</v>
      </c>
      <c r="FZ154" s="452"/>
      <c r="GA154" s="429"/>
      <c r="GB154" s="513">
        <f t="shared" si="257"/>
        <v>8.212560386473422E-2</v>
      </c>
      <c r="GC154" s="514">
        <f t="shared" si="218"/>
        <v>1.6999999999999993</v>
      </c>
      <c r="GD154" s="513">
        <f t="shared" si="258"/>
        <v>7.1428571428571397E-2</v>
      </c>
      <c r="GE154" s="527">
        <f t="shared" si="219"/>
        <v>5</v>
      </c>
      <c r="GF154" s="461">
        <f t="shared" si="276"/>
        <v>2.3917746287158792</v>
      </c>
      <c r="GG154" s="405"/>
      <c r="GH154" s="450"/>
      <c r="GI154" s="405"/>
      <c r="GJ154" s="462"/>
      <c r="GK154" s="463"/>
      <c r="GL154" s="464"/>
      <c r="GM154" s="529"/>
      <c r="GN154" s="405"/>
      <c r="GO154" s="513"/>
      <c r="GP154" s="450"/>
      <c r="GQ154" s="529"/>
      <c r="GR154" s="455">
        <f t="shared" si="240"/>
        <v>2.5084465618239715</v>
      </c>
      <c r="GS154" s="531">
        <f t="shared" si="259"/>
        <v>17</v>
      </c>
      <c r="GT154" s="531">
        <f t="shared" si="260"/>
        <v>61</v>
      </c>
      <c r="GU154" s="513"/>
      <c r="GV154" s="513"/>
      <c r="GW154" s="513">
        <f t="shared" si="274"/>
        <v>0.10526315789473684</v>
      </c>
      <c r="GX154" s="513">
        <f t="shared" si="275"/>
        <v>6.1538461538461542E-2</v>
      </c>
      <c r="GY154" s="462"/>
      <c r="GZ154" s="405">
        <v>40752</v>
      </c>
      <c r="HA154" s="438">
        <v>8.36</v>
      </c>
      <c r="HB154" s="451">
        <v>8.34</v>
      </c>
      <c r="HC154" s="439">
        <v>17</v>
      </c>
      <c r="HD154" s="443">
        <v>61</v>
      </c>
      <c r="HE154" s="463">
        <v>15</v>
      </c>
      <c r="HF154" s="463"/>
      <c r="HG154" s="443"/>
      <c r="HH154" s="408">
        <v>1</v>
      </c>
      <c r="HI154" s="465">
        <v>7770</v>
      </c>
      <c r="HJ154" s="406">
        <f t="shared" si="261"/>
        <v>5205.9000000000005</v>
      </c>
      <c r="HK154" s="406"/>
      <c r="HL154" s="549"/>
      <c r="HM154" s="540">
        <v>5.0999999999999996</v>
      </c>
      <c r="HN154" s="461">
        <v>5.9</v>
      </c>
      <c r="HO154" s="407">
        <v>0.26</v>
      </c>
      <c r="HP154" s="548">
        <v>0.1</v>
      </c>
      <c r="HQ154" s="518">
        <v>4.8</v>
      </c>
      <c r="HR154" s="519">
        <v>0.28000000000000003</v>
      </c>
      <c r="HS154" s="520">
        <v>0.21</v>
      </c>
      <c r="HT154" s="521">
        <v>16</v>
      </c>
      <c r="HU154" s="522">
        <f t="shared" si="241"/>
        <v>42.293575751683235</v>
      </c>
      <c r="HV154" s="513">
        <f t="shared" si="262"/>
        <v>0.74626865671641784</v>
      </c>
      <c r="HW154" s="513">
        <f t="shared" si="263"/>
        <v>0.80937499999999996</v>
      </c>
      <c r="HX154" s="513">
        <f t="shared" si="264"/>
        <v>0.64084507042253525</v>
      </c>
      <c r="HY154" s="471"/>
    </row>
    <row r="155" spans="1:233" x14ac:dyDescent="0.15">
      <c r="A155" s="400">
        <v>43637</v>
      </c>
      <c r="B155" s="515">
        <v>40116</v>
      </c>
      <c r="C155" s="402">
        <f t="shared" si="127"/>
        <v>0.80232000000000003</v>
      </c>
      <c r="D155" s="403">
        <v>8.4499999999999993</v>
      </c>
      <c r="E155" s="404">
        <v>60</v>
      </c>
      <c r="F155" s="405">
        <v>174</v>
      </c>
      <c r="G155" s="406">
        <f t="shared" si="159"/>
        <v>6980.1840000000002</v>
      </c>
      <c r="H155" s="402">
        <f t="shared" si="160"/>
        <v>0.27920736000000002</v>
      </c>
      <c r="I155" s="405">
        <v>8835</v>
      </c>
      <c r="J155" s="406">
        <f t="shared" si="161"/>
        <v>5919.4500000000007</v>
      </c>
      <c r="K155" s="407">
        <v>9.9</v>
      </c>
      <c r="L155" s="407">
        <v>5.8</v>
      </c>
      <c r="M155" s="407">
        <v>0.4</v>
      </c>
      <c r="N155" s="408">
        <v>65</v>
      </c>
      <c r="O155" s="408">
        <v>32</v>
      </c>
      <c r="P155" s="409"/>
      <c r="Q155" s="409"/>
      <c r="R155" s="409"/>
      <c r="S155" s="409"/>
      <c r="T155" s="410"/>
      <c r="U155" s="411"/>
      <c r="V155" s="409"/>
      <c r="W155" s="409"/>
      <c r="X155" s="516"/>
      <c r="Y155" s="473"/>
      <c r="Z155" s="474"/>
      <c r="AA155" s="475"/>
      <c r="AB155" s="476"/>
      <c r="AC155" s="476"/>
      <c r="AD155" s="474">
        <v>6</v>
      </c>
      <c r="AE155" s="477">
        <f t="shared" si="223"/>
        <v>0.83333333333333326</v>
      </c>
      <c r="AF155" s="478"/>
      <c r="AG155" s="477"/>
      <c r="AH155" s="478"/>
      <c r="AI155" s="478"/>
      <c r="AJ155" s="473"/>
      <c r="AK155" s="477"/>
      <c r="AL155" s="447"/>
      <c r="AM155" s="479"/>
      <c r="AN155" s="473"/>
      <c r="AO155" s="473"/>
      <c r="AP155" s="479"/>
      <c r="AQ155" s="447"/>
      <c r="AR155" s="473"/>
      <c r="AS155" s="473"/>
      <c r="AT155" s="473"/>
      <c r="AU155" s="447"/>
      <c r="AV155" s="480"/>
      <c r="AW155" s="479"/>
      <c r="AX155" s="479"/>
      <c r="AY155" s="480"/>
      <c r="AZ155" s="480"/>
      <c r="BA155" s="420">
        <f t="shared" si="128"/>
        <v>40316</v>
      </c>
      <c r="BB155" s="421">
        <f t="shared" si="129"/>
        <v>0.80632000000000004</v>
      </c>
      <c r="BC155" s="422"/>
      <c r="BD155" s="423">
        <v>8.25</v>
      </c>
      <c r="BE155" s="424">
        <v>57</v>
      </c>
      <c r="BF155" s="425">
        <v>269</v>
      </c>
      <c r="BG155" s="426">
        <v>7860</v>
      </c>
      <c r="BH155" s="420">
        <f t="shared" si="162"/>
        <v>5266.2000000000007</v>
      </c>
      <c r="BI155" s="432"/>
      <c r="BJ155" s="421"/>
      <c r="BK155" s="427">
        <v>8</v>
      </c>
      <c r="BL155" s="427">
        <v>7.2</v>
      </c>
      <c r="BM155" s="428">
        <v>2.8</v>
      </c>
      <c r="BN155" s="422">
        <v>2.8</v>
      </c>
      <c r="BO155" s="425">
        <v>256</v>
      </c>
      <c r="BP155" s="425">
        <v>32</v>
      </c>
      <c r="BQ155" s="423">
        <v>4.5</v>
      </c>
      <c r="BR155" s="421">
        <f t="shared" si="224"/>
        <v>0.625</v>
      </c>
      <c r="BS155" s="409">
        <f t="shared" si="130"/>
        <v>40316</v>
      </c>
      <c r="BT155" s="429">
        <f t="shared" si="242"/>
        <v>8.25</v>
      </c>
      <c r="BU155" s="430">
        <f t="shared" si="243"/>
        <v>57</v>
      </c>
      <c r="BV155" s="430">
        <f t="shared" si="244"/>
        <v>269</v>
      </c>
      <c r="BW155" s="430">
        <f t="shared" si="245"/>
        <v>7860</v>
      </c>
      <c r="BX155" s="430">
        <f t="shared" si="167"/>
        <v>5109</v>
      </c>
      <c r="BY155" s="430">
        <f t="shared" si="246"/>
        <v>8</v>
      </c>
      <c r="BZ155" s="430">
        <f t="shared" si="247"/>
        <v>7.2</v>
      </c>
      <c r="CA155" s="431">
        <f>BN155</f>
        <v>2.8</v>
      </c>
      <c r="CB155" s="430">
        <f t="shared" si="265"/>
        <v>256</v>
      </c>
      <c r="CC155" s="432">
        <v>20113</v>
      </c>
      <c r="CD155" s="411">
        <f t="shared" si="222"/>
        <v>20113</v>
      </c>
      <c r="CE155" s="421">
        <f t="shared" si="225"/>
        <v>0.80452000000000001</v>
      </c>
      <c r="CF155" s="433">
        <f t="shared" si="226"/>
        <v>7.9948292149356135</v>
      </c>
      <c r="CG155" s="434"/>
      <c r="CH155" s="427"/>
      <c r="CI155" s="446">
        <f t="shared" si="227"/>
        <v>11.335951871923632</v>
      </c>
      <c r="CJ155" s="436">
        <v>29</v>
      </c>
      <c r="CK155" s="436">
        <v>4.2</v>
      </c>
      <c r="CL155" s="423"/>
      <c r="CM155" s="423"/>
      <c r="CN155" s="423"/>
      <c r="CO155" s="432"/>
      <c r="CP155" s="432"/>
      <c r="CQ155" s="437"/>
      <c r="CR155" s="437">
        <v>0.82</v>
      </c>
      <c r="CS155" s="424"/>
      <c r="CT155" s="528">
        <f t="shared" si="228"/>
        <v>4.1764033212350222</v>
      </c>
      <c r="CU155" s="434">
        <v>6.5</v>
      </c>
      <c r="CV155" s="438"/>
      <c r="CW155" s="439"/>
      <c r="CX155" s="440"/>
      <c r="CY155" s="441"/>
      <c r="CZ155" s="442"/>
      <c r="DA155" s="442"/>
      <c r="DB155" s="442"/>
      <c r="DC155" s="442"/>
      <c r="DD155" s="443"/>
      <c r="DE155" s="440"/>
      <c r="DF155" s="444">
        <v>20203</v>
      </c>
      <c r="DG155" s="445">
        <f t="shared" si="229"/>
        <v>20203</v>
      </c>
      <c r="DH155" s="421">
        <f t="shared" si="230"/>
        <v>0.80811999999999995</v>
      </c>
      <c r="DI155" s="446">
        <f t="shared" si="231"/>
        <v>7.9592139781220617</v>
      </c>
      <c r="DJ155" s="434">
        <v>8.0399999999999991</v>
      </c>
      <c r="DK155" s="427">
        <v>3.3</v>
      </c>
      <c r="DL155" s="446">
        <f t="shared" si="232"/>
        <v>11.285452655546205</v>
      </c>
      <c r="DM155" s="422">
        <v>28.8</v>
      </c>
      <c r="DN155" s="422">
        <v>4</v>
      </c>
      <c r="DO155" s="423">
        <v>8.06</v>
      </c>
      <c r="DP155" s="423"/>
      <c r="DQ155" s="423"/>
      <c r="DR155" s="432"/>
      <c r="DS155" s="432"/>
      <c r="DT155" s="437"/>
      <c r="DU155" s="437">
        <v>0.78</v>
      </c>
      <c r="DV155" s="424"/>
      <c r="DW155" s="446">
        <f t="shared" si="233"/>
        <v>4.1577983467801811</v>
      </c>
      <c r="DX155" s="434">
        <v>6.82</v>
      </c>
      <c r="DY155" s="438">
        <v>8.39</v>
      </c>
      <c r="DZ155" s="439">
        <v>20.100000000000001</v>
      </c>
      <c r="EA155" s="440">
        <v>66</v>
      </c>
      <c r="EB155" s="441">
        <v>7630</v>
      </c>
      <c r="EC155" s="442">
        <v>4</v>
      </c>
      <c r="ED155" s="442">
        <v>0.32</v>
      </c>
      <c r="EE155" s="442">
        <v>4</v>
      </c>
      <c r="EF155" s="442">
        <v>1</v>
      </c>
      <c r="EG155" s="443">
        <v>18</v>
      </c>
      <c r="EH155" s="440"/>
      <c r="EI155" s="429">
        <f t="shared" si="266"/>
        <v>8.39</v>
      </c>
      <c r="EJ155" s="447">
        <f t="shared" si="267"/>
        <v>20.100000000000001</v>
      </c>
      <c r="EK155" s="448">
        <f t="shared" si="268"/>
        <v>66</v>
      </c>
      <c r="EL155" s="417">
        <f t="shared" si="269"/>
        <v>7630</v>
      </c>
      <c r="EM155" s="431">
        <f t="shared" si="270"/>
        <v>4</v>
      </c>
      <c r="EN155" s="431">
        <f t="shared" si="271"/>
        <v>0.32</v>
      </c>
      <c r="EO155" s="431">
        <f t="shared" si="272"/>
        <v>4</v>
      </c>
      <c r="EP155" s="431">
        <f>EF155</f>
        <v>1</v>
      </c>
      <c r="EQ155" s="430">
        <f t="shared" si="273"/>
        <v>18</v>
      </c>
      <c r="ER155" s="448"/>
      <c r="ES155" s="449">
        <f t="shared" si="234"/>
        <v>26.19307470979264</v>
      </c>
      <c r="ET155" s="450">
        <f t="shared" si="235"/>
        <v>0.80632000000000004</v>
      </c>
      <c r="EU155" s="451">
        <f t="shared" si="172"/>
        <v>0.24647736363636363</v>
      </c>
      <c r="EV155" s="450">
        <f t="shared" si="248"/>
        <v>0.45643956228956223</v>
      </c>
      <c r="EW155" s="513">
        <f t="shared" si="249"/>
        <v>0.5</v>
      </c>
      <c r="EX155" s="514">
        <f t="shared" si="250"/>
        <v>4</v>
      </c>
      <c r="EY155" s="513">
        <f t="shared" si="251"/>
        <v>0.64736842105263159</v>
      </c>
      <c r="EZ155" s="514">
        <f t="shared" si="252"/>
        <v>36.9</v>
      </c>
      <c r="FA155" s="450">
        <f t="shared" si="253"/>
        <v>0.75464684014869887</v>
      </c>
      <c r="FB155" s="431">
        <f t="shared" si="254"/>
        <v>203</v>
      </c>
      <c r="FC155" s="452">
        <f>1-EP155/CA155</f>
        <v>0.64285714285714279</v>
      </c>
      <c r="FD155" s="431">
        <f>CA155-EP155</f>
        <v>1.7999999999999998</v>
      </c>
      <c r="FE155" s="452">
        <f t="shared" si="255"/>
        <v>0.9296875</v>
      </c>
      <c r="FF155" s="430">
        <f t="shared" si="256"/>
        <v>238</v>
      </c>
      <c r="FG155" s="405">
        <v>38400</v>
      </c>
      <c r="FH155" s="443"/>
      <c r="FI155" s="453"/>
      <c r="FJ155" s="454"/>
      <c r="FK155" s="455">
        <f t="shared" si="236"/>
        <v>1.7858914574858618</v>
      </c>
      <c r="FL155" s="530"/>
      <c r="FM155" s="455"/>
      <c r="FN155" s="530">
        <v>5421</v>
      </c>
      <c r="FO155" s="532">
        <f t="shared" si="237"/>
        <v>0.40515695067264573</v>
      </c>
      <c r="FP155" s="449">
        <f t="shared" si="238"/>
        <v>134.46274431987302</v>
      </c>
      <c r="FQ155" s="457">
        <v>46.8</v>
      </c>
      <c r="FR155" s="458">
        <f t="shared" si="239"/>
        <v>1.1608294473658101</v>
      </c>
      <c r="FS155" s="459">
        <v>8.23</v>
      </c>
      <c r="FT155" s="529">
        <v>19</v>
      </c>
      <c r="FU155" s="440">
        <v>64</v>
      </c>
      <c r="FV155" s="530">
        <v>2</v>
      </c>
      <c r="FW155" s="538">
        <v>0.28000000000000003</v>
      </c>
      <c r="FX155" s="530">
        <v>16</v>
      </c>
      <c r="FY155" s="452">
        <f t="shared" si="215"/>
        <v>0.88888888888888884</v>
      </c>
      <c r="FZ155" s="452">
        <f>1-FW155/(EF155+DC155)</f>
        <v>0.72</v>
      </c>
      <c r="GA155" s="429">
        <f>EF155+DC155-FW155</f>
        <v>0.72</v>
      </c>
      <c r="GB155" s="513">
        <f t="shared" si="257"/>
        <v>5.4726368159204064E-2</v>
      </c>
      <c r="GC155" s="514">
        <f t="shared" si="218"/>
        <v>1.1000000000000014</v>
      </c>
      <c r="GD155" s="513">
        <f t="shared" si="258"/>
        <v>3.0303030303030276E-2</v>
      </c>
      <c r="GE155" s="527">
        <f t="shared" si="219"/>
        <v>2</v>
      </c>
      <c r="GF155" s="461">
        <f t="shared" si="276"/>
        <v>2.4407183252306774</v>
      </c>
      <c r="GG155" s="405"/>
      <c r="GH155" s="450"/>
      <c r="GI155" s="405"/>
      <c r="GJ155" s="462"/>
      <c r="GK155" s="463"/>
      <c r="GL155" s="464"/>
      <c r="GM155" s="529"/>
      <c r="GN155" s="405"/>
      <c r="GO155" s="513"/>
      <c r="GP155" s="450"/>
      <c r="GQ155" s="529"/>
      <c r="GR155" s="455">
        <f t="shared" si="240"/>
        <v>2.5597777557297352</v>
      </c>
      <c r="GS155" s="531">
        <f t="shared" si="259"/>
        <v>17</v>
      </c>
      <c r="GT155" s="531">
        <f t="shared" si="260"/>
        <v>60</v>
      </c>
      <c r="GU155" s="513"/>
      <c r="GV155" s="513"/>
      <c r="GW155" s="513">
        <f t="shared" si="274"/>
        <v>0.10526315789473684</v>
      </c>
      <c r="GX155" s="513">
        <f t="shared" si="275"/>
        <v>6.25E-2</v>
      </c>
      <c r="GY155" s="462"/>
      <c r="GZ155" s="405">
        <v>40626</v>
      </c>
      <c r="HA155" s="438">
        <v>8.41</v>
      </c>
      <c r="HB155" s="451">
        <v>8.43</v>
      </c>
      <c r="HC155" s="439">
        <v>17</v>
      </c>
      <c r="HD155" s="443">
        <v>60</v>
      </c>
      <c r="HE155" s="463">
        <v>14</v>
      </c>
      <c r="HF155" s="463"/>
      <c r="HG155" s="443"/>
      <c r="HH155" s="408">
        <v>2</v>
      </c>
      <c r="HI155" s="465">
        <v>7420</v>
      </c>
      <c r="HJ155" s="406">
        <f t="shared" si="261"/>
        <v>4971.4000000000005</v>
      </c>
      <c r="HK155" s="406"/>
      <c r="HL155" s="549"/>
      <c r="HM155" s="540">
        <v>5.0999999999999996</v>
      </c>
      <c r="HN155" s="461">
        <v>4.7</v>
      </c>
      <c r="HO155" s="407">
        <v>0.25</v>
      </c>
      <c r="HP155" s="548">
        <v>0.1</v>
      </c>
      <c r="HQ155" s="518">
        <v>4.7</v>
      </c>
      <c r="HR155" s="519">
        <v>0.24</v>
      </c>
      <c r="HS155" s="520">
        <v>0.19</v>
      </c>
      <c r="HT155" s="521">
        <v>16</v>
      </c>
      <c r="HU155" s="522">
        <f t="shared" si="241"/>
        <v>43.159043555908326</v>
      </c>
      <c r="HV155" s="513">
        <f t="shared" si="262"/>
        <v>0.70175438596491224</v>
      </c>
      <c r="HW155" s="513">
        <f t="shared" si="263"/>
        <v>0.77695167286245348</v>
      </c>
      <c r="HX155" s="513">
        <f t="shared" si="264"/>
        <v>0.36250000000000004</v>
      </c>
      <c r="HY155" s="471"/>
    </row>
    <row r="156" spans="1:233" x14ac:dyDescent="0.15">
      <c r="A156" s="400">
        <v>43638</v>
      </c>
      <c r="B156" s="515">
        <v>39847</v>
      </c>
      <c r="C156" s="402">
        <f t="shared" si="127"/>
        <v>0.79693999999999998</v>
      </c>
      <c r="D156" s="403">
        <v>8.33</v>
      </c>
      <c r="E156" s="404">
        <v>47.7</v>
      </c>
      <c r="F156" s="405">
        <v>138</v>
      </c>
      <c r="G156" s="406">
        <f t="shared" si="159"/>
        <v>5498.8860000000004</v>
      </c>
      <c r="H156" s="402">
        <f t="shared" si="160"/>
        <v>0.21995544000000003</v>
      </c>
      <c r="I156" s="405">
        <v>7185</v>
      </c>
      <c r="J156" s="406">
        <f t="shared" si="161"/>
        <v>4813.9500000000007</v>
      </c>
      <c r="K156" s="407">
        <v>8.9</v>
      </c>
      <c r="L156" s="407">
        <v>4.4000000000000004</v>
      </c>
      <c r="M156" s="407">
        <v>0.7</v>
      </c>
      <c r="N156" s="408">
        <v>29</v>
      </c>
      <c r="O156" s="408">
        <v>32</v>
      </c>
      <c r="P156" s="409"/>
      <c r="Q156" s="409"/>
      <c r="R156" s="409"/>
      <c r="S156" s="409"/>
      <c r="T156" s="410"/>
      <c r="U156" s="411"/>
      <c r="V156" s="409"/>
      <c r="W156" s="409"/>
      <c r="X156" s="516"/>
      <c r="Y156" s="473"/>
      <c r="Z156" s="474"/>
      <c r="AA156" s="475"/>
      <c r="AB156" s="476"/>
      <c r="AC156" s="476"/>
      <c r="AD156" s="474">
        <v>5.87</v>
      </c>
      <c r="AE156" s="477">
        <f t="shared" si="223"/>
        <v>0.81527777777777777</v>
      </c>
      <c r="AF156" s="478"/>
      <c r="AG156" s="477"/>
      <c r="AH156" s="478"/>
      <c r="AI156" s="478"/>
      <c r="AJ156" s="473"/>
      <c r="AK156" s="477"/>
      <c r="AL156" s="447"/>
      <c r="AM156" s="479"/>
      <c r="AN156" s="473"/>
      <c r="AO156" s="473"/>
      <c r="AP156" s="479"/>
      <c r="AQ156" s="447"/>
      <c r="AR156" s="473"/>
      <c r="AS156" s="473"/>
      <c r="AT156" s="473"/>
      <c r="AU156" s="447"/>
      <c r="AV156" s="480"/>
      <c r="AW156" s="479"/>
      <c r="AX156" s="479"/>
      <c r="AY156" s="480"/>
      <c r="AZ156" s="480"/>
      <c r="BA156" s="420">
        <f t="shared" si="128"/>
        <v>39237</v>
      </c>
      <c r="BB156" s="421">
        <f t="shared" si="129"/>
        <v>0.78473999999999999</v>
      </c>
      <c r="BC156" s="422"/>
      <c r="BD156" s="423">
        <v>8.35</v>
      </c>
      <c r="BE156" s="424">
        <v>58</v>
      </c>
      <c r="BF156" s="425">
        <v>231</v>
      </c>
      <c r="BG156" s="426">
        <v>7200</v>
      </c>
      <c r="BH156" s="420">
        <f t="shared" si="162"/>
        <v>4824</v>
      </c>
      <c r="BI156" s="432"/>
      <c r="BJ156" s="421"/>
      <c r="BK156" s="427">
        <v>6.3</v>
      </c>
      <c r="BL156" s="427">
        <v>5</v>
      </c>
      <c r="BM156" s="428">
        <v>2</v>
      </c>
      <c r="BN156" s="422"/>
      <c r="BO156" s="425">
        <v>171</v>
      </c>
      <c r="BP156" s="425">
        <v>32</v>
      </c>
      <c r="BQ156" s="423">
        <v>3.91</v>
      </c>
      <c r="BR156" s="421">
        <f t="shared" si="224"/>
        <v>0.54305555555555551</v>
      </c>
      <c r="BS156" s="409">
        <f t="shared" si="130"/>
        <v>39237</v>
      </c>
      <c r="BT156" s="429">
        <f t="shared" si="242"/>
        <v>8.35</v>
      </c>
      <c r="BU156" s="430">
        <f t="shared" si="243"/>
        <v>58</v>
      </c>
      <c r="BV156" s="430">
        <f t="shared" si="244"/>
        <v>231</v>
      </c>
      <c r="BW156" s="430">
        <f t="shared" si="245"/>
        <v>7200</v>
      </c>
      <c r="BX156" s="430">
        <f t="shared" si="167"/>
        <v>4680</v>
      </c>
      <c r="BY156" s="430">
        <f t="shared" si="246"/>
        <v>6.3</v>
      </c>
      <c r="BZ156" s="430">
        <f t="shared" si="247"/>
        <v>5</v>
      </c>
      <c r="CA156" s="431"/>
      <c r="CB156" s="430">
        <f t="shared" si="265"/>
        <v>171</v>
      </c>
      <c r="CC156" s="432">
        <v>19569</v>
      </c>
      <c r="CD156" s="411">
        <f t="shared" si="222"/>
        <v>19569</v>
      </c>
      <c r="CE156" s="421">
        <f t="shared" si="225"/>
        <v>0.78276000000000001</v>
      </c>
      <c r="CF156" s="433">
        <f t="shared" si="226"/>
        <v>8.2170780315805612</v>
      </c>
      <c r="CG156" s="434"/>
      <c r="CH156" s="427"/>
      <c r="CI156" s="446">
        <f t="shared" si="227"/>
        <v>11.651080791047065</v>
      </c>
      <c r="CJ156" s="436">
        <v>29.3</v>
      </c>
      <c r="CK156" s="436">
        <v>4.0999999999999996</v>
      </c>
      <c r="CL156" s="423"/>
      <c r="CM156" s="423"/>
      <c r="CN156" s="423"/>
      <c r="CO156" s="432"/>
      <c r="CP156" s="432"/>
      <c r="CQ156" s="437"/>
      <c r="CR156" s="437">
        <v>0.89</v>
      </c>
      <c r="CS156" s="424"/>
      <c r="CT156" s="528">
        <f t="shared" si="228"/>
        <v>4.2925034493331289</v>
      </c>
      <c r="CU156" s="434">
        <v>5.83</v>
      </c>
      <c r="CV156" s="438"/>
      <c r="CW156" s="439"/>
      <c r="CX156" s="440"/>
      <c r="CY156" s="441"/>
      <c r="CZ156" s="442"/>
      <c r="DA156" s="442"/>
      <c r="DB156" s="442"/>
      <c r="DC156" s="442"/>
      <c r="DD156" s="443"/>
      <c r="DE156" s="440"/>
      <c r="DF156" s="444">
        <v>19668</v>
      </c>
      <c r="DG156" s="445">
        <f t="shared" si="229"/>
        <v>19668</v>
      </c>
      <c r="DH156" s="421">
        <f t="shared" si="230"/>
        <v>0.78671999999999997</v>
      </c>
      <c r="DI156" s="446">
        <f t="shared" si="231"/>
        <v>8.1757169005491157</v>
      </c>
      <c r="DJ156" s="434">
        <v>8.08</v>
      </c>
      <c r="DK156" s="427"/>
      <c r="DL156" s="446">
        <f t="shared" si="232"/>
        <v>11.592434411226357</v>
      </c>
      <c r="DM156" s="422">
        <v>29.7</v>
      </c>
      <c r="DN156" s="422">
        <v>4.5</v>
      </c>
      <c r="DO156" s="423">
        <v>8.06</v>
      </c>
      <c r="DP156" s="423"/>
      <c r="DQ156" s="423"/>
      <c r="DR156" s="432"/>
      <c r="DS156" s="432"/>
      <c r="DT156" s="437"/>
      <c r="DU156" s="437">
        <v>0.9</v>
      </c>
      <c r="DV156" s="424"/>
      <c r="DW156" s="446">
        <f t="shared" si="233"/>
        <v>4.2708968883465532</v>
      </c>
      <c r="DX156" s="434">
        <v>6.29</v>
      </c>
      <c r="DY156" s="438">
        <v>8.26</v>
      </c>
      <c r="DZ156" s="439">
        <v>21.4</v>
      </c>
      <c r="EA156" s="440">
        <v>71</v>
      </c>
      <c r="EB156" s="441">
        <v>7620</v>
      </c>
      <c r="EC156" s="442">
        <v>3.5</v>
      </c>
      <c r="ED156" s="442">
        <v>0.4</v>
      </c>
      <c r="EE156" s="442">
        <v>3.7</v>
      </c>
      <c r="EF156" s="442"/>
      <c r="EG156" s="443">
        <v>54</v>
      </c>
      <c r="EH156" s="440"/>
      <c r="EI156" s="429">
        <f t="shared" si="266"/>
        <v>8.26</v>
      </c>
      <c r="EJ156" s="447">
        <f t="shared" si="267"/>
        <v>21.4</v>
      </c>
      <c r="EK156" s="448">
        <f t="shared" si="268"/>
        <v>71</v>
      </c>
      <c r="EL156" s="417">
        <f t="shared" si="269"/>
        <v>7620</v>
      </c>
      <c r="EM156" s="431">
        <f t="shared" si="270"/>
        <v>3.5</v>
      </c>
      <c r="EN156" s="431">
        <f t="shared" si="271"/>
        <v>0.4</v>
      </c>
      <c r="EO156" s="431">
        <f t="shared" si="272"/>
        <v>3.7</v>
      </c>
      <c r="EP156" s="431"/>
      <c r="EQ156" s="430">
        <f t="shared" si="273"/>
        <v>54</v>
      </c>
      <c r="ER156" s="448"/>
      <c r="ES156" s="449">
        <f t="shared" si="234"/>
        <v>26.913372582001685</v>
      </c>
      <c r="ET156" s="450">
        <f t="shared" si="235"/>
        <v>0.78473999999999999</v>
      </c>
      <c r="EU156" s="451">
        <f t="shared" si="172"/>
        <v>0.20599424999999999</v>
      </c>
      <c r="EV156" s="450">
        <f t="shared" si="248"/>
        <v>0.38147083333333331</v>
      </c>
      <c r="EW156" s="513">
        <f t="shared" si="249"/>
        <v>0.44444444444444442</v>
      </c>
      <c r="EX156" s="514">
        <f t="shared" si="250"/>
        <v>2.8</v>
      </c>
      <c r="EY156" s="513">
        <f t="shared" si="251"/>
        <v>0.63103448275862073</v>
      </c>
      <c r="EZ156" s="514">
        <f t="shared" si="252"/>
        <v>36.6</v>
      </c>
      <c r="FA156" s="450">
        <f t="shared" si="253"/>
        <v>0.69264069264069272</v>
      </c>
      <c r="FB156" s="431">
        <f t="shared" si="254"/>
        <v>160</v>
      </c>
      <c r="FC156" s="452"/>
      <c r="FD156" s="431"/>
      <c r="FE156" s="452">
        <f t="shared" si="255"/>
        <v>0.68421052631578949</v>
      </c>
      <c r="FF156" s="430">
        <f t="shared" si="256"/>
        <v>117</v>
      </c>
      <c r="FG156" s="405">
        <v>38400</v>
      </c>
      <c r="FH156" s="443"/>
      <c r="FI156" s="453"/>
      <c r="FJ156" s="454"/>
      <c r="FK156" s="455">
        <f t="shared" si="236"/>
        <v>1.8350026760455691</v>
      </c>
      <c r="FL156" s="530"/>
      <c r="FM156" s="455"/>
      <c r="FN156" s="530">
        <v>4717</v>
      </c>
      <c r="FO156" s="532">
        <f t="shared" si="237"/>
        <v>0.35254110612855011</v>
      </c>
      <c r="FP156" s="449">
        <f t="shared" si="238"/>
        <v>120.2181614292632</v>
      </c>
      <c r="FQ156" s="457">
        <v>46.8</v>
      </c>
      <c r="FR156" s="458">
        <f t="shared" si="239"/>
        <v>1.1927517394296199</v>
      </c>
      <c r="FS156" s="459">
        <v>8.25</v>
      </c>
      <c r="FT156" s="529">
        <v>19</v>
      </c>
      <c r="FU156" s="440">
        <v>68</v>
      </c>
      <c r="FV156" s="530">
        <v>1</v>
      </c>
      <c r="FW156" s="538">
        <v>0.46</v>
      </c>
      <c r="FX156" s="530">
        <v>16</v>
      </c>
      <c r="FY156" s="452">
        <f t="shared" ref="FY156:FY187" si="277">1-FV156/(EG156+DD156)</f>
        <v>0.98148148148148151</v>
      </c>
      <c r="FZ156" s="452"/>
      <c r="GA156" s="429"/>
      <c r="GB156" s="513">
        <f t="shared" si="257"/>
        <v>0.11214953271028028</v>
      </c>
      <c r="GC156" s="514">
        <f t="shared" si="218"/>
        <v>2.3999999999999986</v>
      </c>
      <c r="GD156" s="513">
        <f t="shared" si="258"/>
        <v>4.2253521126760618E-2</v>
      </c>
      <c r="GE156" s="527">
        <f t="shared" ref="GE156:GE187" si="278">CX156+EA156-FU156</f>
        <v>3</v>
      </c>
      <c r="GF156" s="461">
        <f t="shared" si="276"/>
        <v>2.507836990595611</v>
      </c>
      <c r="GG156" s="405"/>
      <c r="GH156" s="450"/>
      <c r="GI156" s="405"/>
      <c r="GJ156" s="462"/>
      <c r="GK156" s="463"/>
      <c r="GL156" s="464"/>
      <c r="GM156" s="529"/>
      <c r="GN156" s="405"/>
      <c r="GO156" s="513"/>
      <c r="GP156" s="450"/>
      <c r="GQ156" s="529"/>
      <c r="GR156" s="455">
        <f t="shared" si="240"/>
        <v>2.6301705023319828</v>
      </c>
      <c r="GS156" s="531">
        <f t="shared" si="259"/>
        <v>16.899999999999999</v>
      </c>
      <c r="GT156" s="531">
        <f t="shared" si="260"/>
        <v>64</v>
      </c>
      <c r="GU156" s="513"/>
      <c r="GV156" s="513"/>
      <c r="GW156" s="513">
        <f t="shared" si="274"/>
        <v>0.11052631578947381</v>
      </c>
      <c r="GX156" s="513">
        <f t="shared" si="275"/>
        <v>5.8823529411764719E-2</v>
      </c>
      <c r="GY156" s="462"/>
      <c r="GZ156" s="405">
        <v>39742</v>
      </c>
      <c r="HA156" s="438">
        <v>8.43</v>
      </c>
      <c r="HB156" s="451">
        <v>8.41</v>
      </c>
      <c r="HC156" s="439">
        <v>16.899999999999999</v>
      </c>
      <c r="HD156" s="443">
        <v>64</v>
      </c>
      <c r="HE156" s="463">
        <v>17</v>
      </c>
      <c r="HF156" s="463"/>
      <c r="HG156" s="443"/>
      <c r="HH156" s="408">
        <v>3</v>
      </c>
      <c r="HI156" s="465">
        <v>7590</v>
      </c>
      <c r="HJ156" s="406">
        <f t="shared" si="261"/>
        <v>5085.3</v>
      </c>
      <c r="HK156" s="406"/>
      <c r="HL156" s="549"/>
      <c r="HM156" s="540">
        <v>4.0999999999999996</v>
      </c>
      <c r="HN156" s="461">
        <v>4.2</v>
      </c>
      <c r="HO156" s="407">
        <v>0.3</v>
      </c>
      <c r="HP156" s="548">
        <v>0.1</v>
      </c>
      <c r="HQ156" s="518">
        <v>4.0999999999999996</v>
      </c>
      <c r="HR156" s="519">
        <v>0.36</v>
      </c>
      <c r="HS156" s="520">
        <v>0.37</v>
      </c>
      <c r="HT156" s="521">
        <v>16</v>
      </c>
      <c r="HU156" s="522">
        <f t="shared" si="241"/>
        <v>44.345898004434588</v>
      </c>
      <c r="HV156" s="513">
        <f t="shared" si="262"/>
        <v>0.70862068965517244</v>
      </c>
      <c r="HW156" s="513">
        <f t="shared" si="263"/>
        <v>0.722943722943723</v>
      </c>
      <c r="HX156" s="513">
        <f t="shared" si="264"/>
        <v>0.3492063492063493</v>
      </c>
      <c r="HY156" s="471"/>
    </row>
    <row r="157" spans="1:233" x14ac:dyDescent="0.15">
      <c r="A157" s="485">
        <v>43639</v>
      </c>
      <c r="B157" s="486">
        <v>40892</v>
      </c>
      <c r="C157" s="487">
        <f t="shared" si="127"/>
        <v>0.81784000000000001</v>
      </c>
      <c r="D157" s="488">
        <v>8.44</v>
      </c>
      <c r="E157" s="489">
        <v>56</v>
      </c>
      <c r="F157" s="490">
        <v>180</v>
      </c>
      <c r="G157" s="490">
        <f t="shared" si="159"/>
        <v>7360.56</v>
      </c>
      <c r="H157" s="487">
        <f t="shared" si="160"/>
        <v>0.29442240000000003</v>
      </c>
      <c r="I157" s="490">
        <v>7425</v>
      </c>
      <c r="J157" s="490">
        <f t="shared" si="161"/>
        <v>4974.75</v>
      </c>
      <c r="K157" s="491">
        <v>8.6999999999999993</v>
      </c>
      <c r="L157" s="491">
        <v>3.2</v>
      </c>
      <c r="M157" s="491">
        <v>1.2</v>
      </c>
      <c r="N157" s="492">
        <v>21</v>
      </c>
      <c r="O157" s="492">
        <v>32</v>
      </c>
      <c r="P157" s="409"/>
      <c r="Q157" s="409"/>
      <c r="R157" s="409"/>
      <c r="S157" s="409"/>
      <c r="T157" s="410"/>
      <c r="U157" s="411"/>
      <c r="V157" s="409"/>
      <c r="W157" s="409"/>
      <c r="X157" s="412"/>
      <c r="Y157" s="473"/>
      <c r="Z157" s="474"/>
      <c r="AA157" s="475"/>
      <c r="AB157" s="476"/>
      <c r="AC157" s="476"/>
      <c r="AD157" s="474">
        <v>5.96</v>
      </c>
      <c r="AE157" s="477">
        <f t="shared" si="223"/>
        <v>0.82777777777777772</v>
      </c>
      <c r="AF157" s="478"/>
      <c r="AG157" s="477"/>
      <c r="AH157" s="478"/>
      <c r="AI157" s="478"/>
      <c r="AJ157" s="473"/>
      <c r="AK157" s="477"/>
      <c r="AL157" s="447"/>
      <c r="AM157" s="479"/>
      <c r="AN157" s="473"/>
      <c r="AO157" s="473"/>
      <c r="AP157" s="479"/>
      <c r="AQ157" s="447"/>
      <c r="AR157" s="473"/>
      <c r="AS157" s="473"/>
      <c r="AT157" s="473"/>
      <c r="AU157" s="447"/>
      <c r="AV157" s="480"/>
      <c r="AW157" s="479"/>
      <c r="AX157" s="479"/>
      <c r="AY157" s="480"/>
      <c r="AZ157" s="480"/>
      <c r="BA157" s="420">
        <f t="shared" si="128"/>
        <v>38495</v>
      </c>
      <c r="BB157" s="421">
        <f t="shared" si="129"/>
        <v>0.76990000000000003</v>
      </c>
      <c r="BC157" s="422"/>
      <c r="BD157" s="423">
        <v>8.36</v>
      </c>
      <c r="BE157" s="424">
        <v>64</v>
      </c>
      <c r="BF157" s="425">
        <v>266</v>
      </c>
      <c r="BG157" s="426">
        <v>7930</v>
      </c>
      <c r="BH157" s="420">
        <f t="shared" si="162"/>
        <v>5313.1</v>
      </c>
      <c r="BI157" s="432"/>
      <c r="BJ157" s="421"/>
      <c r="BK157" s="427">
        <v>10.6</v>
      </c>
      <c r="BL157" s="427">
        <v>4.5999999999999996</v>
      </c>
      <c r="BM157" s="428">
        <v>2.2999999999999998</v>
      </c>
      <c r="BN157" s="422"/>
      <c r="BO157" s="425">
        <v>140</v>
      </c>
      <c r="BP157" s="425">
        <v>32</v>
      </c>
      <c r="BQ157" s="423">
        <v>3.92</v>
      </c>
      <c r="BR157" s="421">
        <f t="shared" si="224"/>
        <v>0.5444444444444444</v>
      </c>
      <c r="BS157" s="409">
        <f t="shared" si="130"/>
        <v>38495</v>
      </c>
      <c r="BT157" s="429">
        <f t="shared" si="242"/>
        <v>8.36</v>
      </c>
      <c r="BU157" s="430">
        <f t="shared" si="243"/>
        <v>64</v>
      </c>
      <c r="BV157" s="430">
        <f t="shared" si="244"/>
        <v>266</v>
      </c>
      <c r="BW157" s="430">
        <f t="shared" si="245"/>
        <v>7930</v>
      </c>
      <c r="BX157" s="430">
        <f t="shared" si="167"/>
        <v>5154.5</v>
      </c>
      <c r="BY157" s="430">
        <f t="shared" si="246"/>
        <v>10.6</v>
      </c>
      <c r="BZ157" s="430">
        <f t="shared" si="247"/>
        <v>4.5999999999999996</v>
      </c>
      <c r="CA157" s="431"/>
      <c r="CB157" s="430">
        <f t="shared" si="265"/>
        <v>140</v>
      </c>
      <c r="CC157" s="432">
        <v>19208</v>
      </c>
      <c r="CD157" s="411">
        <f t="shared" si="222"/>
        <v>19208</v>
      </c>
      <c r="CE157" s="421">
        <f t="shared" si="225"/>
        <v>0.76832</v>
      </c>
      <c r="CF157" s="533">
        <f t="shared" si="226"/>
        <v>8.3715118700541442</v>
      </c>
      <c r="CG157" s="434"/>
      <c r="CH157" s="427"/>
      <c r="CI157" s="534">
        <f t="shared" si="227"/>
        <v>11.870054144106621</v>
      </c>
      <c r="CJ157" s="436">
        <v>29.6</v>
      </c>
      <c r="CK157" s="436">
        <v>4</v>
      </c>
      <c r="CL157" s="423"/>
      <c r="CM157" s="423"/>
      <c r="CN157" s="423"/>
      <c r="CO157" s="432"/>
      <c r="CP157" s="432"/>
      <c r="CQ157" s="437"/>
      <c r="CR157" s="437">
        <v>0.84</v>
      </c>
      <c r="CS157" s="481"/>
      <c r="CT157" s="424">
        <f t="shared" si="228"/>
        <v>4.3731778425655978</v>
      </c>
      <c r="CU157" s="434">
        <v>5.7</v>
      </c>
      <c r="CV157" s="493"/>
      <c r="CW157" s="494"/>
      <c r="CX157" s="495"/>
      <c r="CY157" s="496"/>
      <c r="CZ157" s="497"/>
      <c r="DA157" s="497"/>
      <c r="DB157" s="497"/>
      <c r="DC157" s="497"/>
      <c r="DD157" s="498"/>
      <c r="DE157" s="498"/>
      <c r="DF157" s="432">
        <v>19287</v>
      </c>
      <c r="DG157" s="445">
        <f t="shared" si="229"/>
        <v>19287</v>
      </c>
      <c r="DH157" s="421">
        <f t="shared" si="230"/>
        <v>0.77148000000000005</v>
      </c>
      <c r="DI157" s="432">
        <f t="shared" si="231"/>
        <v>8.3372219629802462</v>
      </c>
      <c r="DJ157" s="434">
        <v>8.18</v>
      </c>
      <c r="DK157" s="427"/>
      <c r="DL157" s="432">
        <f t="shared" si="232"/>
        <v>11.821434126613781</v>
      </c>
      <c r="DM157" s="541">
        <v>29.7</v>
      </c>
      <c r="DN157" s="541">
        <v>5.17</v>
      </c>
      <c r="DO157" s="542">
        <v>8.0500000000000007</v>
      </c>
      <c r="DP157" s="542"/>
      <c r="DQ157" s="542"/>
      <c r="DR157" s="432"/>
      <c r="DS157" s="432"/>
      <c r="DT157" s="437"/>
      <c r="DU157" s="437">
        <v>0.86</v>
      </c>
      <c r="DV157" s="481"/>
      <c r="DW157" s="432">
        <f t="shared" si="233"/>
        <v>4.3552652045419187</v>
      </c>
      <c r="DX157" s="434">
        <v>6.05</v>
      </c>
      <c r="DY157" s="493">
        <v>8.35</v>
      </c>
      <c r="DZ157" s="494">
        <v>20</v>
      </c>
      <c r="EA157" s="495">
        <v>68</v>
      </c>
      <c r="EB157" s="496">
        <v>7500</v>
      </c>
      <c r="EC157" s="497">
        <v>3.6</v>
      </c>
      <c r="ED157" s="497">
        <v>0.21</v>
      </c>
      <c r="EE157" s="497">
        <v>4.0999999999999996</v>
      </c>
      <c r="EF157" s="497"/>
      <c r="EG157" s="498">
        <v>84</v>
      </c>
      <c r="EH157" s="495">
        <v>16</v>
      </c>
      <c r="EI157" s="429">
        <f t="shared" si="266"/>
        <v>8.35</v>
      </c>
      <c r="EJ157" s="447">
        <f t="shared" si="267"/>
        <v>20</v>
      </c>
      <c r="EK157" s="448">
        <f t="shared" si="268"/>
        <v>68</v>
      </c>
      <c r="EL157" s="417">
        <f t="shared" si="269"/>
        <v>7500</v>
      </c>
      <c r="EM157" s="431">
        <f t="shared" si="270"/>
        <v>3.6</v>
      </c>
      <c r="EN157" s="431">
        <f t="shared" si="271"/>
        <v>0.21</v>
      </c>
      <c r="EO157" s="431">
        <f t="shared" si="272"/>
        <v>4.0999999999999996</v>
      </c>
      <c r="EP157" s="431"/>
      <c r="EQ157" s="430">
        <f t="shared" si="273"/>
        <v>84</v>
      </c>
      <c r="ER157" s="448">
        <f t="shared" ref="ER157:ER192" si="279">EH157</f>
        <v>16</v>
      </c>
      <c r="ES157" s="496">
        <f t="shared" si="234"/>
        <v>27.432134043382256</v>
      </c>
      <c r="ET157" s="499">
        <f t="shared" si="235"/>
        <v>0.76990000000000003</v>
      </c>
      <c r="EU157" s="451">
        <f t="shared" si="172"/>
        <v>0.23271977272727276</v>
      </c>
      <c r="EV157" s="499">
        <f t="shared" si="248"/>
        <v>0.43096254208754214</v>
      </c>
      <c r="EW157" s="513">
        <f t="shared" si="249"/>
        <v>0.660377358490566</v>
      </c>
      <c r="EX157" s="514">
        <f t="shared" si="250"/>
        <v>7</v>
      </c>
      <c r="EY157" s="513">
        <f t="shared" si="251"/>
        <v>0.6875</v>
      </c>
      <c r="EZ157" s="514">
        <f t="shared" si="252"/>
        <v>44</v>
      </c>
      <c r="FA157" s="450">
        <f t="shared" si="253"/>
        <v>0.74436090225563911</v>
      </c>
      <c r="FB157" s="431">
        <f t="shared" si="254"/>
        <v>198</v>
      </c>
      <c r="FC157" s="452"/>
      <c r="FD157" s="431"/>
      <c r="FE157" s="452">
        <f t="shared" si="255"/>
        <v>0.4</v>
      </c>
      <c r="FF157" s="430">
        <f t="shared" si="256"/>
        <v>56</v>
      </c>
      <c r="FG157" s="490">
        <v>38400</v>
      </c>
      <c r="FH157" s="498"/>
      <c r="FI157" s="501"/>
      <c r="FJ157" s="487"/>
      <c r="FK157" s="502">
        <f t="shared" si="236"/>
        <v>1.870372775685154</v>
      </c>
      <c r="FL157" s="490"/>
      <c r="FM157" s="502"/>
      <c r="FN157" s="490">
        <v>5143</v>
      </c>
      <c r="FO157" s="532">
        <f t="shared" si="237"/>
        <v>0.3843796711509716</v>
      </c>
      <c r="FP157" s="496">
        <f t="shared" si="238"/>
        <v>133.60176646317703</v>
      </c>
      <c r="FQ157" s="503">
        <v>46.8</v>
      </c>
      <c r="FR157" s="491">
        <f t="shared" si="239"/>
        <v>1.2157423041953501</v>
      </c>
      <c r="FS157" s="504">
        <v>8.24</v>
      </c>
      <c r="FT157" s="535">
        <v>19</v>
      </c>
      <c r="FU157" s="495">
        <v>66</v>
      </c>
      <c r="FV157" s="490">
        <v>1</v>
      </c>
      <c r="FW157" s="504">
        <v>0.44</v>
      </c>
      <c r="FX157" s="490">
        <v>16</v>
      </c>
      <c r="FY157" s="452">
        <f t="shared" si="277"/>
        <v>0.98809523809523814</v>
      </c>
      <c r="FZ157" s="452"/>
      <c r="GA157" s="429"/>
      <c r="GB157" s="499">
        <f t="shared" si="257"/>
        <v>5.0000000000000044E-2</v>
      </c>
      <c r="GC157" s="514">
        <f t="shared" si="218"/>
        <v>1</v>
      </c>
      <c r="GD157" s="499">
        <f t="shared" si="258"/>
        <v>2.9411764705882359E-2</v>
      </c>
      <c r="GE157" s="527">
        <f t="shared" si="278"/>
        <v>2</v>
      </c>
      <c r="GF157" s="506">
        <f t="shared" si="276"/>
        <v>2.5561761267697101</v>
      </c>
      <c r="GG157" s="490"/>
      <c r="GH157" s="526"/>
      <c r="GI157" s="490"/>
      <c r="GJ157" s="544"/>
      <c r="GK157" s="498"/>
      <c r="GL157" s="507"/>
      <c r="GM157" s="535"/>
      <c r="GN157" s="536"/>
      <c r="GO157" s="526"/>
      <c r="GP157" s="526"/>
      <c r="GQ157" s="535"/>
      <c r="GR157" s="502">
        <f t="shared" si="240"/>
        <v>2.6808676451487208</v>
      </c>
      <c r="GS157" s="536">
        <f t="shared" si="259"/>
        <v>17</v>
      </c>
      <c r="GT157" s="536">
        <f t="shared" si="260"/>
        <v>63</v>
      </c>
      <c r="GU157" s="526"/>
      <c r="GV157" s="526"/>
      <c r="GW157" s="526">
        <f t="shared" si="274"/>
        <v>0.10526315789473684</v>
      </c>
      <c r="GX157" s="526">
        <f t="shared" si="275"/>
        <v>4.5454545454545414E-2</v>
      </c>
      <c r="GY157" s="497"/>
      <c r="GZ157" s="490">
        <v>38274</v>
      </c>
      <c r="HA157" s="493">
        <v>8.43</v>
      </c>
      <c r="HB157" s="493">
        <v>8.4600000000000009</v>
      </c>
      <c r="HC157" s="494">
        <v>17</v>
      </c>
      <c r="HD157" s="498">
        <v>63</v>
      </c>
      <c r="HE157" s="498">
        <v>15</v>
      </c>
      <c r="HF157" s="498"/>
      <c r="HG157" s="498"/>
      <c r="HH157" s="492">
        <v>1</v>
      </c>
      <c r="HI157" s="508">
        <v>7500</v>
      </c>
      <c r="HJ157" s="490">
        <f t="shared" si="261"/>
        <v>5025</v>
      </c>
      <c r="HK157" s="490"/>
      <c r="HL157" s="550"/>
      <c r="HM157" s="543">
        <v>4.5999999999999996</v>
      </c>
      <c r="HN157" s="506">
        <v>4.5</v>
      </c>
      <c r="HO157" s="491">
        <v>0.21</v>
      </c>
      <c r="HP157" s="545">
        <v>0.1</v>
      </c>
      <c r="HQ157" s="523">
        <v>4.0999999999999996</v>
      </c>
      <c r="HR157" s="524">
        <v>0.4</v>
      </c>
      <c r="HS157" s="524">
        <v>0.33</v>
      </c>
      <c r="HT157" s="511">
        <v>16</v>
      </c>
      <c r="HU157" s="525">
        <f t="shared" si="241"/>
        <v>45.20067541239122</v>
      </c>
      <c r="HV157" s="526">
        <f t="shared" si="262"/>
        <v>0.734375</v>
      </c>
      <c r="HW157" s="526">
        <f t="shared" si="263"/>
        <v>0.76315789473684215</v>
      </c>
      <c r="HX157" s="526">
        <f t="shared" si="264"/>
        <v>0.5660377358490567</v>
      </c>
      <c r="HY157" s="512"/>
    </row>
    <row r="158" spans="1:233" x14ac:dyDescent="0.15">
      <c r="A158" s="400">
        <v>43640</v>
      </c>
      <c r="B158" s="515">
        <v>44937</v>
      </c>
      <c r="C158" s="402">
        <f t="shared" si="127"/>
        <v>0.89873999999999998</v>
      </c>
      <c r="D158" s="403">
        <v>8.42</v>
      </c>
      <c r="E158" s="404">
        <v>64.8</v>
      </c>
      <c r="F158" s="405">
        <v>201</v>
      </c>
      <c r="G158" s="406">
        <f t="shared" si="159"/>
        <v>9032.3369999999995</v>
      </c>
      <c r="H158" s="402">
        <f t="shared" si="160"/>
        <v>0.36129348</v>
      </c>
      <c r="I158" s="405">
        <v>7420</v>
      </c>
      <c r="J158" s="406">
        <f t="shared" si="161"/>
        <v>4971.4000000000005</v>
      </c>
      <c r="K158" s="407">
        <v>12.6</v>
      </c>
      <c r="L158" s="407">
        <v>10</v>
      </c>
      <c r="M158" s="407">
        <v>0.8</v>
      </c>
      <c r="N158" s="408">
        <v>30</v>
      </c>
      <c r="O158" s="408">
        <v>32</v>
      </c>
      <c r="P158" s="409"/>
      <c r="Q158" s="409"/>
      <c r="R158" s="409"/>
      <c r="S158" s="409"/>
      <c r="T158" s="410"/>
      <c r="U158" s="411"/>
      <c r="V158" s="409"/>
      <c r="W158" s="409"/>
      <c r="X158" s="516"/>
      <c r="Y158" s="473"/>
      <c r="Z158" s="474"/>
      <c r="AA158" s="475"/>
      <c r="AB158" s="476"/>
      <c r="AC158" s="476"/>
      <c r="AD158" s="474">
        <v>5.97</v>
      </c>
      <c r="AE158" s="477">
        <f t="shared" si="223"/>
        <v>0.82916666666666661</v>
      </c>
      <c r="AF158" s="478"/>
      <c r="AG158" s="477"/>
      <c r="AH158" s="478"/>
      <c r="AI158" s="478"/>
      <c r="AJ158" s="473"/>
      <c r="AK158" s="477"/>
      <c r="AL158" s="447"/>
      <c r="AM158" s="479"/>
      <c r="AN158" s="473"/>
      <c r="AO158" s="473"/>
      <c r="AP158" s="479"/>
      <c r="AQ158" s="447"/>
      <c r="AR158" s="473"/>
      <c r="AS158" s="473"/>
      <c r="AT158" s="473"/>
      <c r="AU158" s="447"/>
      <c r="AV158" s="480"/>
      <c r="AW158" s="479"/>
      <c r="AX158" s="479"/>
      <c r="AY158" s="480"/>
      <c r="AZ158" s="480"/>
      <c r="BA158" s="420">
        <f t="shared" si="128"/>
        <v>41572</v>
      </c>
      <c r="BB158" s="421">
        <f t="shared" si="129"/>
        <v>0.83143999999999996</v>
      </c>
      <c r="BC158" s="422"/>
      <c r="BD158" s="423">
        <v>8.34</v>
      </c>
      <c r="BE158" s="424">
        <v>85</v>
      </c>
      <c r="BF158" s="425">
        <v>361</v>
      </c>
      <c r="BG158" s="426">
        <v>6870</v>
      </c>
      <c r="BH158" s="420">
        <f t="shared" si="162"/>
        <v>4602.9000000000005</v>
      </c>
      <c r="BI158" s="432"/>
      <c r="BJ158" s="421"/>
      <c r="BK158" s="427">
        <v>16.600000000000001</v>
      </c>
      <c r="BL158" s="427">
        <v>13.3</v>
      </c>
      <c r="BM158" s="428">
        <v>0.9</v>
      </c>
      <c r="BN158" s="422"/>
      <c r="BO158" s="425">
        <v>130</v>
      </c>
      <c r="BP158" s="425">
        <v>32</v>
      </c>
      <c r="BQ158" s="423">
        <v>5.13</v>
      </c>
      <c r="BR158" s="421">
        <f t="shared" si="224"/>
        <v>0.71250000000000002</v>
      </c>
      <c r="BS158" s="409">
        <f t="shared" si="130"/>
        <v>41572</v>
      </c>
      <c r="BT158" s="429">
        <f t="shared" si="242"/>
        <v>8.34</v>
      </c>
      <c r="BU158" s="430">
        <f t="shared" si="243"/>
        <v>85</v>
      </c>
      <c r="BV158" s="430">
        <f t="shared" si="244"/>
        <v>361</v>
      </c>
      <c r="BW158" s="430">
        <f t="shared" si="245"/>
        <v>6870</v>
      </c>
      <c r="BX158" s="430">
        <f t="shared" si="167"/>
        <v>4465.5</v>
      </c>
      <c r="BY158" s="430">
        <f t="shared" si="246"/>
        <v>16.600000000000001</v>
      </c>
      <c r="BZ158" s="430">
        <f t="shared" si="247"/>
        <v>13.3</v>
      </c>
      <c r="CA158" s="431"/>
      <c r="CB158" s="430">
        <f t="shared" si="265"/>
        <v>130</v>
      </c>
      <c r="CC158" s="432">
        <v>20722</v>
      </c>
      <c r="CD158" s="411">
        <f t="shared" si="222"/>
        <v>20722</v>
      </c>
      <c r="CE158" s="421">
        <f t="shared" si="225"/>
        <v>0.82887999999999995</v>
      </c>
      <c r="CF158" s="433">
        <f t="shared" si="226"/>
        <v>7.759868738538751</v>
      </c>
      <c r="CG158" s="434"/>
      <c r="CH158" s="427"/>
      <c r="CI158" s="446">
        <f t="shared" si="227"/>
        <v>11.002798957629572</v>
      </c>
      <c r="CJ158" s="436">
        <v>30.1</v>
      </c>
      <c r="CK158" s="436">
        <v>3.61</v>
      </c>
      <c r="CL158" s="423"/>
      <c r="CM158" s="423"/>
      <c r="CN158" s="423"/>
      <c r="CO158" s="432"/>
      <c r="CP158" s="432"/>
      <c r="CQ158" s="437"/>
      <c r="CR158" s="437">
        <v>0.89</v>
      </c>
      <c r="CS158" s="424"/>
      <c r="CT158" s="528">
        <f t="shared" si="228"/>
        <v>4.0536627738635262</v>
      </c>
      <c r="CU158" s="434">
        <v>5.63</v>
      </c>
      <c r="CV158" s="438"/>
      <c r="CW158" s="439"/>
      <c r="CX158" s="440"/>
      <c r="CY158" s="441"/>
      <c r="CZ158" s="442"/>
      <c r="DA158" s="442"/>
      <c r="DB158" s="442"/>
      <c r="DC158" s="442"/>
      <c r="DD158" s="443"/>
      <c r="DE158" s="440"/>
      <c r="DF158" s="444">
        <v>20850</v>
      </c>
      <c r="DG158" s="445">
        <f t="shared" si="229"/>
        <v>20850</v>
      </c>
      <c r="DH158" s="421">
        <f t="shared" si="230"/>
        <v>0.83399999999999996</v>
      </c>
      <c r="DI158" s="446">
        <f t="shared" si="231"/>
        <v>7.7122302158273381</v>
      </c>
      <c r="DJ158" s="434">
        <v>8.1199999999999992</v>
      </c>
      <c r="DK158" s="427"/>
      <c r="DL158" s="446">
        <f t="shared" si="232"/>
        <v>10.935251798561151</v>
      </c>
      <c r="DM158" s="422">
        <v>30.2</v>
      </c>
      <c r="DN158" s="422">
        <v>6</v>
      </c>
      <c r="DO158" s="423">
        <v>8.06</v>
      </c>
      <c r="DP158" s="423"/>
      <c r="DQ158" s="423"/>
      <c r="DR158" s="432"/>
      <c r="DS158" s="432"/>
      <c r="DT158" s="437"/>
      <c r="DU158" s="437">
        <v>0.89</v>
      </c>
      <c r="DV158" s="424"/>
      <c r="DW158" s="446">
        <f t="shared" si="233"/>
        <v>4.028776978417266</v>
      </c>
      <c r="DX158" s="434">
        <v>6.33</v>
      </c>
      <c r="DY158" s="438">
        <v>8.24</v>
      </c>
      <c r="DZ158" s="439">
        <v>23</v>
      </c>
      <c r="EA158" s="440">
        <v>77</v>
      </c>
      <c r="EB158" s="441">
        <v>7510</v>
      </c>
      <c r="EC158" s="442">
        <v>5</v>
      </c>
      <c r="ED158" s="442">
        <v>0.4</v>
      </c>
      <c r="EE158" s="442">
        <v>4.0999999999999996</v>
      </c>
      <c r="EF158" s="442"/>
      <c r="EG158" s="443">
        <v>74</v>
      </c>
      <c r="EH158" s="440">
        <v>16</v>
      </c>
      <c r="EI158" s="429">
        <f t="shared" si="266"/>
        <v>8.24</v>
      </c>
      <c r="EJ158" s="447">
        <f t="shared" si="267"/>
        <v>23</v>
      </c>
      <c r="EK158" s="448">
        <f t="shared" si="268"/>
        <v>77</v>
      </c>
      <c r="EL158" s="417">
        <f t="shared" si="269"/>
        <v>7510</v>
      </c>
      <c r="EM158" s="431">
        <f t="shared" si="270"/>
        <v>5</v>
      </c>
      <c r="EN158" s="431">
        <f t="shared" si="271"/>
        <v>0.4</v>
      </c>
      <c r="EO158" s="431">
        <f t="shared" si="272"/>
        <v>4.0999999999999996</v>
      </c>
      <c r="EP158" s="431"/>
      <c r="EQ158" s="430">
        <f t="shared" si="273"/>
        <v>74</v>
      </c>
      <c r="ER158" s="448">
        <f t="shared" si="279"/>
        <v>16</v>
      </c>
      <c r="ES158" s="449">
        <f t="shared" si="234"/>
        <v>25.401712691234483</v>
      </c>
      <c r="ET158" s="450">
        <f t="shared" si="235"/>
        <v>0.83143999999999996</v>
      </c>
      <c r="EU158" s="451">
        <f t="shared" si="172"/>
        <v>0.34107936363636365</v>
      </c>
      <c r="EV158" s="450">
        <f t="shared" si="248"/>
        <v>0.63162845117845112</v>
      </c>
      <c r="EW158" s="513">
        <f t="shared" si="249"/>
        <v>0.6987951807228916</v>
      </c>
      <c r="EX158" s="514">
        <f t="shared" si="250"/>
        <v>11.600000000000001</v>
      </c>
      <c r="EY158" s="513">
        <f t="shared" si="251"/>
        <v>0.72941176470588243</v>
      </c>
      <c r="EZ158" s="514">
        <f t="shared" si="252"/>
        <v>62</v>
      </c>
      <c r="FA158" s="450">
        <f t="shared" si="253"/>
        <v>0.78670360110803328</v>
      </c>
      <c r="FB158" s="431">
        <f t="shared" si="254"/>
        <v>284</v>
      </c>
      <c r="FC158" s="452"/>
      <c r="FD158" s="431"/>
      <c r="FE158" s="452">
        <f t="shared" si="255"/>
        <v>0.43076923076923079</v>
      </c>
      <c r="FF158" s="430">
        <f t="shared" si="256"/>
        <v>56</v>
      </c>
      <c r="FG158" s="405">
        <v>38400</v>
      </c>
      <c r="FH158" s="443"/>
      <c r="FI158" s="453"/>
      <c r="FJ158" s="454"/>
      <c r="FK158" s="455">
        <f t="shared" si="236"/>
        <v>1.7319349562205328</v>
      </c>
      <c r="FL158" s="530"/>
      <c r="FM158" s="455"/>
      <c r="FN158" s="530">
        <v>6255</v>
      </c>
      <c r="FO158" s="532">
        <f t="shared" si="237"/>
        <v>0.46748878923766818</v>
      </c>
      <c r="FP158" s="449">
        <f t="shared" si="238"/>
        <v>150.46184932165883</v>
      </c>
      <c r="FQ158" s="457">
        <v>46.8</v>
      </c>
      <c r="FR158" s="458">
        <f t="shared" si="239"/>
        <v>1.1257577215433463</v>
      </c>
      <c r="FS158" s="459">
        <v>8.19</v>
      </c>
      <c r="FT158" s="529">
        <v>19</v>
      </c>
      <c r="FU158" s="440">
        <v>73</v>
      </c>
      <c r="FV158" s="530">
        <v>1</v>
      </c>
      <c r="FW158" s="538">
        <v>0.56000000000000005</v>
      </c>
      <c r="FX158" s="530">
        <v>16</v>
      </c>
      <c r="FY158" s="452">
        <f t="shared" si="277"/>
        <v>0.98648648648648651</v>
      </c>
      <c r="FZ158" s="452"/>
      <c r="GA158" s="429"/>
      <c r="GB158" s="513">
        <f t="shared" si="257"/>
        <v>0.17391304347826086</v>
      </c>
      <c r="GC158" s="514">
        <f t="shared" si="218"/>
        <v>4</v>
      </c>
      <c r="GD158" s="513">
        <f t="shared" si="258"/>
        <v>5.1948051948051965E-2</v>
      </c>
      <c r="GE158" s="527">
        <f t="shared" si="278"/>
        <v>4</v>
      </c>
      <c r="GF158" s="461">
        <f t="shared" si="276"/>
        <v>2.3669777735013953</v>
      </c>
      <c r="GG158" s="405"/>
      <c r="GH158" s="450"/>
      <c r="GI158" s="405"/>
      <c r="GJ158" s="462"/>
      <c r="GK158" s="463"/>
      <c r="GL158" s="464"/>
      <c r="GM158" s="529"/>
      <c r="GN158" s="405"/>
      <c r="GO158" s="513"/>
      <c r="GP158" s="450"/>
      <c r="GQ158" s="529"/>
      <c r="GR158" s="455">
        <f t="shared" si="240"/>
        <v>2.4824401039160975</v>
      </c>
      <c r="GS158" s="531">
        <f t="shared" si="259"/>
        <v>18</v>
      </c>
      <c r="GT158" s="531">
        <f t="shared" si="260"/>
        <v>64</v>
      </c>
      <c r="GU158" s="513"/>
      <c r="GV158" s="513"/>
      <c r="GW158" s="513">
        <f t="shared" si="274"/>
        <v>5.2631578947368474E-2</v>
      </c>
      <c r="GX158" s="513">
        <f t="shared" si="275"/>
        <v>0.12328767123287676</v>
      </c>
      <c r="GY158" s="462"/>
      <c r="GZ158" s="405">
        <v>41497</v>
      </c>
      <c r="HA158" s="438">
        <v>8.41</v>
      </c>
      <c r="HB158" s="451">
        <v>8.43</v>
      </c>
      <c r="HC158" s="439">
        <v>18</v>
      </c>
      <c r="HD158" s="443">
        <v>64</v>
      </c>
      <c r="HE158" s="463">
        <v>16</v>
      </c>
      <c r="HF158" s="463"/>
      <c r="HG158" s="443"/>
      <c r="HH158" s="408">
        <v>1</v>
      </c>
      <c r="HI158" s="465">
        <v>7570</v>
      </c>
      <c r="HJ158" s="406">
        <f t="shared" si="261"/>
        <v>5071.9000000000005</v>
      </c>
      <c r="HK158" s="406"/>
      <c r="HL158" s="549"/>
      <c r="HM158" s="540">
        <v>4.2</v>
      </c>
      <c r="HN158" s="461">
        <v>4.8</v>
      </c>
      <c r="HO158" s="407">
        <v>0.2</v>
      </c>
      <c r="HP158" s="548">
        <v>0.1</v>
      </c>
      <c r="HQ158" s="518">
        <v>4.2</v>
      </c>
      <c r="HR158" s="519">
        <v>0.64</v>
      </c>
      <c r="HS158" s="520">
        <v>0.43</v>
      </c>
      <c r="HT158" s="521">
        <v>16</v>
      </c>
      <c r="HU158" s="522">
        <f t="shared" si="241"/>
        <v>41.855094775329547</v>
      </c>
      <c r="HV158" s="513">
        <f t="shared" si="262"/>
        <v>0.78823529411764703</v>
      </c>
      <c r="HW158" s="513">
        <f t="shared" si="263"/>
        <v>0.82271468144044324</v>
      </c>
      <c r="HX158" s="513">
        <f t="shared" si="264"/>
        <v>0.74698795180722888</v>
      </c>
      <c r="HY158" s="471"/>
    </row>
    <row r="159" spans="1:233" x14ac:dyDescent="0.15">
      <c r="A159" s="400">
        <v>43641</v>
      </c>
      <c r="B159" s="515">
        <v>44132</v>
      </c>
      <c r="C159" s="402">
        <f t="shared" si="127"/>
        <v>0.88263999999999998</v>
      </c>
      <c r="D159" s="403">
        <v>8.19</v>
      </c>
      <c r="E159" s="404">
        <v>58.3</v>
      </c>
      <c r="F159" s="405">
        <v>168</v>
      </c>
      <c r="G159" s="406">
        <f t="shared" si="159"/>
        <v>7414.1760000000004</v>
      </c>
      <c r="H159" s="402">
        <f t="shared" si="160"/>
        <v>0.29656704</v>
      </c>
      <c r="I159" s="405">
        <v>6500</v>
      </c>
      <c r="J159" s="406">
        <f t="shared" si="161"/>
        <v>4355</v>
      </c>
      <c r="K159" s="407">
        <v>15</v>
      </c>
      <c r="L159" s="407">
        <v>11.6</v>
      </c>
      <c r="M159" s="407">
        <v>1.3</v>
      </c>
      <c r="N159" s="408">
        <v>35</v>
      </c>
      <c r="O159" s="408">
        <v>32</v>
      </c>
      <c r="P159" s="409"/>
      <c r="Q159" s="409"/>
      <c r="R159" s="409"/>
      <c r="S159" s="409"/>
      <c r="T159" s="410"/>
      <c r="U159" s="411"/>
      <c r="V159" s="409"/>
      <c r="W159" s="409"/>
      <c r="X159" s="516"/>
      <c r="Y159" s="473"/>
      <c r="Z159" s="474"/>
      <c r="AA159" s="475"/>
      <c r="AB159" s="476"/>
      <c r="AC159" s="476"/>
      <c r="AD159" s="474">
        <v>5.86</v>
      </c>
      <c r="AE159" s="477">
        <f t="shared" si="223"/>
        <v>0.81388888888888888</v>
      </c>
      <c r="AF159" s="478"/>
      <c r="AG159" s="477"/>
      <c r="AH159" s="478"/>
      <c r="AI159" s="478"/>
      <c r="AJ159" s="473"/>
      <c r="AK159" s="477"/>
      <c r="AL159" s="447"/>
      <c r="AM159" s="479"/>
      <c r="AN159" s="473"/>
      <c r="AO159" s="473"/>
      <c r="AP159" s="479"/>
      <c r="AQ159" s="447"/>
      <c r="AR159" s="473"/>
      <c r="AS159" s="473"/>
      <c r="AT159" s="473"/>
      <c r="AU159" s="447"/>
      <c r="AV159" s="480"/>
      <c r="AW159" s="479"/>
      <c r="AX159" s="479"/>
      <c r="AY159" s="480"/>
      <c r="AZ159" s="480"/>
      <c r="BA159" s="420">
        <f t="shared" si="128"/>
        <v>42249</v>
      </c>
      <c r="BB159" s="421">
        <f t="shared" si="129"/>
        <v>0.84497999999999995</v>
      </c>
      <c r="BC159" s="422"/>
      <c r="BD159" s="423">
        <v>8.0500000000000007</v>
      </c>
      <c r="BE159" s="424">
        <v>107</v>
      </c>
      <c r="BF159" s="425">
        <v>395</v>
      </c>
      <c r="BG159" s="426">
        <v>7090</v>
      </c>
      <c r="BH159" s="420">
        <f t="shared" si="162"/>
        <v>4750.3</v>
      </c>
      <c r="BI159" s="432">
        <v>1401</v>
      </c>
      <c r="BJ159" s="421">
        <f>BI159/35.5*(23+35.5)/BH159</f>
        <v>0.48600933432521531</v>
      </c>
      <c r="BK159" s="427">
        <v>18.2</v>
      </c>
      <c r="BL159" s="427">
        <v>14.4</v>
      </c>
      <c r="BM159" s="428">
        <v>0.9</v>
      </c>
      <c r="BN159" s="422">
        <v>1.9</v>
      </c>
      <c r="BO159" s="425">
        <v>146</v>
      </c>
      <c r="BP159" s="425">
        <v>32</v>
      </c>
      <c r="BQ159" s="423">
        <v>5.18</v>
      </c>
      <c r="BR159" s="421">
        <f t="shared" si="224"/>
        <v>0.71944444444444444</v>
      </c>
      <c r="BS159" s="409">
        <f t="shared" si="130"/>
        <v>42249</v>
      </c>
      <c r="BT159" s="429">
        <f t="shared" si="242"/>
        <v>8.0500000000000007</v>
      </c>
      <c r="BU159" s="430">
        <f t="shared" si="243"/>
        <v>107</v>
      </c>
      <c r="BV159" s="430">
        <f t="shared" si="244"/>
        <v>395</v>
      </c>
      <c r="BW159" s="430">
        <f t="shared" si="245"/>
        <v>7090</v>
      </c>
      <c r="BX159" s="430">
        <f t="shared" si="167"/>
        <v>4608.5</v>
      </c>
      <c r="BY159" s="430">
        <f t="shared" si="246"/>
        <v>18.2</v>
      </c>
      <c r="BZ159" s="430">
        <f t="shared" si="247"/>
        <v>14.4</v>
      </c>
      <c r="CA159" s="431">
        <f>BN159</f>
        <v>1.9</v>
      </c>
      <c r="CB159" s="430">
        <f t="shared" si="265"/>
        <v>146</v>
      </c>
      <c r="CC159" s="432">
        <v>21060</v>
      </c>
      <c r="CD159" s="411">
        <f t="shared" si="222"/>
        <v>21060</v>
      </c>
      <c r="CE159" s="421">
        <f t="shared" si="225"/>
        <v>0.84240000000000004</v>
      </c>
      <c r="CF159" s="433">
        <f t="shared" si="226"/>
        <v>7.6353276353276343</v>
      </c>
      <c r="CG159" s="434"/>
      <c r="CH159" s="427"/>
      <c r="CI159" s="446">
        <f t="shared" si="227"/>
        <v>10.826210826210826</v>
      </c>
      <c r="CJ159" s="436">
        <v>30.5</v>
      </c>
      <c r="CK159" s="436">
        <v>3.5</v>
      </c>
      <c r="CL159" s="423"/>
      <c r="CM159" s="423"/>
      <c r="CN159" s="423"/>
      <c r="CO159" s="432"/>
      <c r="CP159" s="432"/>
      <c r="CQ159" s="437"/>
      <c r="CR159" s="437">
        <v>0.88</v>
      </c>
      <c r="CS159" s="424"/>
      <c r="CT159" s="528">
        <f t="shared" si="228"/>
        <v>3.9886039886039888</v>
      </c>
      <c r="CU159" s="434">
        <v>5.73</v>
      </c>
      <c r="CV159" s="438"/>
      <c r="CW159" s="439"/>
      <c r="CX159" s="440"/>
      <c r="CY159" s="441"/>
      <c r="CZ159" s="442"/>
      <c r="DA159" s="442"/>
      <c r="DB159" s="442"/>
      <c r="DC159" s="442"/>
      <c r="DD159" s="443"/>
      <c r="DE159" s="440"/>
      <c r="DF159" s="444">
        <v>21189</v>
      </c>
      <c r="DG159" s="445">
        <f t="shared" si="229"/>
        <v>21189</v>
      </c>
      <c r="DH159" s="421">
        <f t="shared" si="230"/>
        <v>0.84755999999999998</v>
      </c>
      <c r="DI159" s="446">
        <f t="shared" si="231"/>
        <v>7.5888432677332585</v>
      </c>
      <c r="DJ159" s="434">
        <v>8.0399999999999991</v>
      </c>
      <c r="DK159" s="427">
        <v>1.8</v>
      </c>
      <c r="DL159" s="446">
        <f t="shared" si="232"/>
        <v>10.760300155741186</v>
      </c>
      <c r="DM159" s="422">
        <v>30.4</v>
      </c>
      <c r="DN159" s="422">
        <v>3.5</v>
      </c>
      <c r="DO159" s="423">
        <v>7.96</v>
      </c>
      <c r="DP159" s="423"/>
      <c r="DQ159" s="423"/>
      <c r="DR159" s="432">
        <v>6929</v>
      </c>
      <c r="DS159" s="432">
        <v>3286</v>
      </c>
      <c r="DT159" s="437">
        <f>DS159/DR159</f>
        <v>0.47423870688411024</v>
      </c>
      <c r="DU159" s="437">
        <v>0.88</v>
      </c>
      <c r="DV159" s="424">
        <f>DU159/DR159*1000*1000</f>
        <v>127.00245345648723</v>
      </c>
      <c r="DW159" s="446">
        <f t="shared" si="233"/>
        <v>3.9643211100099105</v>
      </c>
      <c r="DX159" s="434">
        <v>5.63</v>
      </c>
      <c r="DY159" s="438">
        <v>8.1</v>
      </c>
      <c r="DZ159" s="439">
        <v>22</v>
      </c>
      <c r="EA159" s="440">
        <v>77</v>
      </c>
      <c r="EB159" s="441">
        <v>6950</v>
      </c>
      <c r="EC159" s="442">
        <v>5.7</v>
      </c>
      <c r="ED159" s="442">
        <v>0.4</v>
      </c>
      <c r="EE159" s="442">
        <v>5.3</v>
      </c>
      <c r="EF159" s="442">
        <v>1.8</v>
      </c>
      <c r="EG159" s="443">
        <v>57</v>
      </c>
      <c r="EH159" s="440">
        <v>16</v>
      </c>
      <c r="EI159" s="429">
        <f t="shared" si="266"/>
        <v>8.1</v>
      </c>
      <c r="EJ159" s="447">
        <f t="shared" si="267"/>
        <v>22</v>
      </c>
      <c r="EK159" s="448">
        <f t="shared" si="268"/>
        <v>77</v>
      </c>
      <c r="EL159" s="417">
        <f t="shared" si="269"/>
        <v>6950</v>
      </c>
      <c r="EM159" s="431">
        <f t="shared" si="270"/>
        <v>5.7</v>
      </c>
      <c r="EN159" s="431">
        <f t="shared" si="271"/>
        <v>0.4</v>
      </c>
      <c r="EO159" s="431">
        <f t="shared" si="272"/>
        <v>5.3</v>
      </c>
      <c r="EP159" s="431">
        <f>EF159</f>
        <v>1.8</v>
      </c>
      <c r="EQ159" s="430">
        <f t="shared" si="273"/>
        <v>57</v>
      </c>
      <c r="ER159" s="448">
        <f t="shared" si="279"/>
        <v>16</v>
      </c>
      <c r="ES159" s="449">
        <f t="shared" si="234"/>
        <v>24.994674430164025</v>
      </c>
      <c r="ET159" s="450">
        <f t="shared" si="235"/>
        <v>0.84497999999999995</v>
      </c>
      <c r="EU159" s="451">
        <f t="shared" si="172"/>
        <v>0.37928079545454552</v>
      </c>
      <c r="EV159" s="450">
        <f t="shared" si="248"/>
        <v>0.70237184343434356</v>
      </c>
      <c r="EW159" s="513">
        <f t="shared" si="249"/>
        <v>0.68681318681318682</v>
      </c>
      <c r="EX159" s="514">
        <f t="shared" si="250"/>
        <v>12.5</v>
      </c>
      <c r="EY159" s="513">
        <f t="shared" si="251"/>
        <v>0.79439252336448596</v>
      </c>
      <c r="EZ159" s="514">
        <f t="shared" si="252"/>
        <v>85</v>
      </c>
      <c r="FA159" s="450">
        <f t="shared" si="253"/>
        <v>0.80506329113924047</v>
      </c>
      <c r="FB159" s="431">
        <f t="shared" si="254"/>
        <v>318</v>
      </c>
      <c r="FC159" s="452">
        <f>1-EP159/CA159</f>
        <v>5.2631578947368363E-2</v>
      </c>
      <c r="FD159" s="431">
        <f>CA159-EP159</f>
        <v>9.9999999999999867E-2</v>
      </c>
      <c r="FE159" s="452">
        <f t="shared" si="255"/>
        <v>0.6095890410958904</v>
      </c>
      <c r="FF159" s="430">
        <f t="shared" si="256"/>
        <v>89</v>
      </c>
      <c r="FG159" s="405">
        <v>38400</v>
      </c>
      <c r="FH159" s="443"/>
      <c r="FI159" s="453"/>
      <c r="FJ159" s="454"/>
      <c r="FK159" s="455">
        <f t="shared" si="236"/>
        <v>1.7041823475111837</v>
      </c>
      <c r="FL159" s="530"/>
      <c r="FM159" s="455"/>
      <c r="FN159" s="530">
        <v>6255</v>
      </c>
      <c r="FO159" s="532">
        <f t="shared" si="237"/>
        <v>0.46748878923766818</v>
      </c>
      <c r="FP159" s="449">
        <f t="shared" si="238"/>
        <v>148.05084144003408</v>
      </c>
      <c r="FQ159" s="457">
        <v>45.6</v>
      </c>
      <c r="FR159" s="458">
        <f t="shared" si="239"/>
        <v>1.0793154867570829</v>
      </c>
      <c r="FS159" s="459">
        <v>8.0500000000000007</v>
      </c>
      <c r="FT159" s="529">
        <v>20</v>
      </c>
      <c r="FU159" s="440">
        <v>68</v>
      </c>
      <c r="FV159" s="530">
        <v>1</v>
      </c>
      <c r="FW159" s="538">
        <v>0.4</v>
      </c>
      <c r="FX159" s="530">
        <v>16</v>
      </c>
      <c r="FY159" s="452">
        <f t="shared" si="277"/>
        <v>0.98245614035087714</v>
      </c>
      <c r="FZ159" s="452">
        <f>1-FW159/(EF159+DC159)</f>
        <v>0.77777777777777779</v>
      </c>
      <c r="GA159" s="429">
        <f>EF159+DC159-FW159</f>
        <v>1.4</v>
      </c>
      <c r="GB159" s="513">
        <f t="shared" si="257"/>
        <v>9.0909090909090939E-2</v>
      </c>
      <c r="GC159" s="514">
        <f t="shared" si="218"/>
        <v>2</v>
      </c>
      <c r="GD159" s="513">
        <f t="shared" si="258"/>
        <v>0.11688311688311692</v>
      </c>
      <c r="GE159" s="527">
        <f t="shared" si="278"/>
        <v>9</v>
      </c>
      <c r="GF159" s="461">
        <f t="shared" si="276"/>
        <v>2.3290492082652845</v>
      </c>
      <c r="GG159" s="405"/>
      <c r="GH159" s="450"/>
      <c r="GI159" s="405"/>
      <c r="GJ159" s="462"/>
      <c r="GK159" s="463"/>
      <c r="GL159" s="464"/>
      <c r="GM159" s="529"/>
      <c r="GN159" s="405"/>
      <c r="GO159" s="513"/>
      <c r="GP159" s="450"/>
      <c r="GQ159" s="529"/>
      <c r="GR159" s="455">
        <f t="shared" si="240"/>
        <v>2.44266136476603</v>
      </c>
      <c r="GS159" s="531">
        <f t="shared" si="259"/>
        <v>16</v>
      </c>
      <c r="GT159" s="531">
        <f t="shared" si="260"/>
        <v>57</v>
      </c>
      <c r="GU159" s="513"/>
      <c r="GV159" s="513"/>
      <c r="GW159" s="513">
        <f t="shared" si="274"/>
        <v>0.19999999999999996</v>
      </c>
      <c r="GX159" s="513">
        <f t="shared" si="275"/>
        <v>0.16176470588235292</v>
      </c>
      <c r="GY159" s="462"/>
      <c r="GZ159" s="405">
        <v>42713</v>
      </c>
      <c r="HA159" s="438">
        <v>8.2200000000000006</v>
      </c>
      <c r="HB159" s="451">
        <v>8.19</v>
      </c>
      <c r="HC159" s="439">
        <v>16</v>
      </c>
      <c r="HD159" s="443">
        <v>57</v>
      </c>
      <c r="HE159" s="463">
        <v>18</v>
      </c>
      <c r="HF159" s="463"/>
      <c r="HG159" s="443"/>
      <c r="HH159" s="408">
        <v>1</v>
      </c>
      <c r="HI159" s="465">
        <v>6950</v>
      </c>
      <c r="HJ159" s="406">
        <f t="shared" si="261"/>
        <v>4656.5</v>
      </c>
      <c r="HK159" s="406"/>
      <c r="HL159" s="549"/>
      <c r="HM159" s="540">
        <v>4.5999999999999996</v>
      </c>
      <c r="HN159" s="461">
        <v>5.6</v>
      </c>
      <c r="HO159" s="407">
        <v>0.3</v>
      </c>
      <c r="HP159" s="548">
        <v>0.1</v>
      </c>
      <c r="HQ159" s="518">
        <v>5.0999999999999996</v>
      </c>
      <c r="HR159" s="519">
        <v>0.38</v>
      </c>
      <c r="HS159" s="520">
        <v>0.32</v>
      </c>
      <c r="HT159" s="521">
        <v>16</v>
      </c>
      <c r="HU159" s="522">
        <f t="shared" si="241"/>
        <v>41.184406731520269</v>
      </c>
      <c r="HV159" s="513">
        <f t="shared" si="262"/>
        <v>0.85046728971962615</v>
      </c>
      <c r="HW159" s="513">
        <f t="shared" si="263"/>
        <v>0.85569620253164558</v>
      </c>
      <c r="HX159" s="513">
        <f t="shared" si="264"/>
        <v>0.74725274725274726</v>
      </c>
      <c r="HY159" s="471"/>
    </row>
    <row r="160" spans="1:233" x14ac:dyDescent="0.15">
      <c r="A160" s="400">
        <v>43642</v>
      </c>
      <c r="B160" s="515">
        <v>41334</v>
      </c>
      <c r="C160" s="402">
        <f t="shared" si="127"/>
        <v>0.82667999999999997</v>
      </c>
      <c r="D160" s="403">
        <v>8.23</v>
      </c>
      <c r="E160" s="404">
        <v>69</v>
      </c>
      <c r="F160" s="405">
        <v>199</v>
      </c>
      <c r="G160" s="406">
        <f t="shared" si="159"/>
        <v>8225.4660000000003</v>
      </c>
      <c r="H160" s="402">
        <f t="shared" si="160"/>
        <v>0.32901864000000003</v>
      </c>
      <c r="I160" s="405">
        <v>7445</v>
      </c>
      <c r="J160" s="406">
        <f t="shared" si="161"/>
        <v>4988.1500000000005</v>
      </c>
      <c r="K160" s="407">
        <v>8</v>
      </c>
      <c r="L160" s="407">
        <v>5.6</v>
      </c>
      <c r="M160" s="407">
        <v>1.2</v>
      </c>
      <c r="N160" s="408">
        <v>24</v>
      </c>
      <c r="O160" s="408">
        <v>32</v>
      </c>
      <c r="P160" s="409"/>
      <c r="Q160" s="409"/>
      <c r="R160" s="409"/>
      <c r="S160" s="409"/>
      <c r="T160" s="410"/>
      <c r="U160" s="411"/>
      <c r="V160" s="409"/>
      <c r="W160" s="409"/>
      <c r="X160" s="516"/>
      <c r="Y160" s="473"/>
      <c r="Z160" s="474"/>
      <c r="AA160" s="475"/>
      <c r="AB160" s="476"/>
      <c r="AC160" s="476"/>
      <c r="AD160" s="474">
        <v>5.82</v>
      </c>
      <c r="AE160" s="477">
        <f t="shared" si="223"/>
        <v>0.80833333333333335</v>
      </c>
      <c r="AF160" s="478"/>
      <c r="AG160" s="477"/>
      <c r="AH160" s="478"/>
      <c r="AI160" s="478"/>
      <c r="AJ160" s="473"/>
      <c r="AK160" s="477"/>
      <c r="AL160" s="447"/>
      <c r="AM160" s="479"/>
      <c r="AN160" s="473"/>
      <c r="AO160" s="473"/>
      <c r="AP160" s="479"/>
      <c r="AQ160" s="447"/>
      <c r="AR160" s="473"/>
      <c r="AS160" s="473"/>
      <c r="AT160" s="473"/>
      <c r="AU160" s="447"/>
      <c r="AV160" s="480"/>
      <c r="AW160" s="479"/>
      <c r="AX160" s="479"/>
      <c r="AY160" s="480"/>
      <c r="AZ160" s="480"/>
      <c r="BA160" s="420">
        <f t="shared" si="128"/>
        <v>40334</v>
      </c>
      <c r="BB160" s="421">
        <f t="shared" si="129"/>
        <v>0.80667999999999995</v>
      </c>
      <c r="BC160" s="422"/>
      <c r="BD160" s="423">
        <v>8.1300000000000008</v>
      </c>
      <c r="BE160" s="424">
        <v>110</v>
      </c>
      <c r="BF160" s="425">
        <v>375</v>
      </c>
      <c r="BG160" s="426">
        <v>7100</v>
      </c>
      <c r="BH160" s="420">
        <f t="shared" si="162"/>
        <v>4757</v>
      </c>
      <c r="BI160" s="432"/>
      <c r="BJ160" s="421"/>
      <c r="BK160" s="427">
        <v>17</v>
      </c>
      <c r="BL160" s="427">
        <v>14.2</v>
      </c>
      <c r="BM160" s="428">
        <v>1.2</v>
      </c>
      <c r="BN160" s="422"/>
      <c r="BO160" s="425">
        <v>134</v>
      </c>
      <c r="BP160" s="425">
        <v>32</v>
      </c>
      <c r="BQ160" s="423">
        <v>4.34</v>
      </c>
      <c r="BR160" s="421">
        <f t="shared" si="224"/>
        <v>0.60277777777777775</v>
      </c>
      <c r="BS160" s="409">
        <f t="shared" si="130"/>
        <v>40334</v>
      </c>
      <c r="BT160" s="429">
        <f t="shared" si="242"/>
        <v>8.1300000000000008</v>
      </c>
      <c r="BU160" s="430">
        <f t="shared" si="243"/>
        <v>110</v>
      </c>
      <c r="BV160" s="430">
        <f t="shared" si="244"/>
        <v>375</v>
      </c>
      <c r="BW160" s="430">
        <f t="shared" si="245"/>
        <v>7100</v>
      </c>
      <c r="BX160" s="430">
        <f t="shared" si="167"/>
        <v>4615</v>
      </c>
      <c r="BY160" s="430">
        <f t="shared" si="246"/>
        <v>17</v>
      </c>
      <c r="BZ160" s="430">
        <f t="shared" si="247"/>
        <v>14.2</v>
      </c>
      <c r="CA160" s="431"/>
      <c r="CB160" s="430">
        <f t="shared" si="265"/>
        <v>134</v>
      </c>
      <c r="CC160" s="432">
        <v>20080</v>
      </c>
      <c r="CD160" s="411">
        <f t="shared" si="222"/>
        <v>20080</v>
      </c>
      <c r="CE160" s="421">
        <f t="shared" si="225"/>
        <v>0.80320000000000003</v>
      </c>
      <c r="CF160" s="433">
        <f t="shared" si="226"/>
        <v>8.0079681274900398</v>
      </c>
      <c r="CG160" s="434"/>
      <c r="CH160" s="427"/>
      <c r="CI160" s="446">
        <f t="shared" si="227"/>
        <v>11.354581673306773</v>
      </c>
      <c r="CJ160" s="436">
        <v>30.4</v>
      </c>
      <c r="CK160" s="436">
        <v>3.6</v>
      </c>
      <c r="CL160" s="423"/>
      <c r="CM160" s="423"/>
      <c r="CN160" s="423"/>
      <c r="CO160" s="432"/>
      <c r="CP160" s="432"/>
      <c r="CQ160" s="437"/>
      <c r="CR160" s="437">
        <v>0.87</v>
      </c>
      <c r="CS160" s="424"/>
      <c r="CT160" s="528">
        <f t="shared" si="228"/>
        <v>4.1832669322709162</v>
      </c>
      <c r="CU160" s="434">
        <v>5.43</v>
      </c>
      <c r="CV160" s="438"/>
      <c r="CW160" s="439"/>
      <c r="CX160" s="440"/>
      <c r="CY160" s="441"/>
      <c r="CZ160" s="442"/>
      <c r="DA160" s="442"/>
      <c r="DB160" s="442"/>
      <c r="DC160" s="442"/>
      <c r="DD160" s="443"/>
      <c r="DE160" s="440"/>
      <c r="DF160" s="444">
        <v>20254</v>
      </c>
      <c r="DG160" s="445">
        <f t="shared" si="229"/>
        <v>20254</v>
      </c>
      <c r="DH160" s="421">
        <f t="shared" si="230"/>
        <v>0.81015999999999999</v>
      </c>
      <c r="DI160" s="446">
        <f t="shared" si="231"/>
        <v>7.9391725091339982</v>
      </c>
      <c r="DJ160" s="434">
        <v>7.94</v>
      </c>
      <c r="DK160" s="427"/>
      <c r="DL160" s="446">
        <f t="shared" si="232"/>
        <v>11.257035647279551</v>
      </c>
      <c r="DM160" s="422">
        <v>30.2</v>
      </c>
      <c r="DN160" s="422">
        <v>3.8</v>
      </c>
      <c r="DO160" s="423">
        <v>7.83</v>
      </c>
      <c r="DP160" s="423"/>
      <c r="DQ160" s="423"/>
      <c r="DR160" s="432"/>
      <c r="DS160" s="432"/>
      <c r="DT160" s="437"/>
      <c r="DU160" s="437">
        <v>0.89</v>
      </c>
      <c r="DV160" s="424"/>
      <c r="DW160" s="446">
        <f t="shared" si="233"/>
        <v>4.1473289226819396</v>
      </c>
      <c r="DX160" s="434">
        <v>6.4</v>
      </c>
      <c r="DY160" s="438">
        <v>8.1300000000000008</v>
      </c>
      <c r="DZ160" s="439">
        <v>24</v>
      </c>
      <c r="EA160" s="440">
        <v>73</v>
      </c>
      <c r="EB160" s="441">
        <v>6630</v>
      </c>
      <c r="EC160" s="442">
        <v>5.5</v>
      </c>
      <c r="ED160" s="442">
        <v>0.3</v>
      </c>
      <c r="EE160" s="442">
        <v>4.0999999999999996</v>
      </c>
      <c r="EF160" s="442"/>
      <c r="EG160" s="443">
        <v>47</v>
      </c>
      <c r="EH160" s="440">
        <v>16</v>
      </c>
      <c r="EI160" s="429">
        <f t="shared" si="266"/>
        <v>8.1300000000000008</v>
      </c>
      <c r="EJ160" s="447">
        <f t="shared" si="267"/>
        <v>24</v>
      </c>
      <c r="EK160" s="448">
        <f t="shared" si="268"/>
        <v>73</v>
      </c>
      <c r="EL160" s="417">
        <f t="shared" si="269"/>
        <v>6630</v>
      </c>
      <c r="EM160" s="431">
        <f t="shared" si="270"/>
        <v>5.5</v>
      </c>
      <c r="EN160" s="431">
        <f t="shared" si="271"/>
        <v>0.3</v>
      </c>
      <c r="EO160" s="431">
        <f t="shared" si="272"/>
        <v>4.0999999999999996</v>
      </c>
      <c r="EP160" s="431"/>
      <c r="EQ160" s="430">
        <f t="shared" si="273"/>
        <v>47</v>
      </c>
      <c r="ER160" s="448">
        <f t="shared" si="279"/>
        <v>16</v>
      </c>
      <c r="ES160" s="449">
        <f t="shared" si="234"/>
        <v>26.181385431645758</v>
      </c>
      <c r="ET160" s="450">
        <f t="shared" si="235"/>
        <v>0.80667999999999995</v>
      </c>
      <c r="EU160" s="451">
        <f t="shared" si="172"/>
        <v>0.34375568181818184</v>
      </c>
      <c r="EV160" s="450">
        <f t="shared" si="248"/>
        <v>0.63658459595959593</v>
      </c>
      <c r="EW160" s="513">
        <f t="shared" si="249"/>
        <v>0.67647058823529416</v>
      </c>
      <c r="EX160" s="514">
        <f t="shared" si="250"/>
        <v>11.5</v>
      </c>
      <c r="EY160" s="513">
        <f t="shared" si="251"/>
        <v>0.78181818181818186</v>
      </c>
      <c r="EZ160" s="514">
        <f t="shared" si="252"/>
        <v>86</v>
      </c>
      <c r="FA160" s="450">
        <f t="shared" si="253"/>
        <v>0.80533333333333335</v>
      </c>
      <c r="FB160" s="431">
        <f t="shared" si="254"/>
        <v>302</v>
      </c>
      <c r="FC160" s="452"/>
      <c r="FD160" s="431"/>
      <c r="FE160" s="452">
        <f t="shared" si="255"/>
        <v>0.64925373134328357</v>
      </c>
      <c r="FF160" s="430">
        <f t="shared" si="256"/>
        <v>87</v>
      </c>
      <c r="FG160" s="405">
        <v>38400</v>
      </c>
      <c r="FH160" s="443"/>
      <c r="FI160" s="453"/>
      <c r="FJ160" s="454"/>
      <c r="FK160" s="455">
        <f t="shared" si="236"/>
        <v>1.7850944612485744</v>
      </c>
      <c r="FL160" s="530"/>
      <c r="FM160" s="455"/>
      <c r="FN160" s="530">
        <v>6394</v>
      </c>
      <c r="FO160" s="532">
        <f t="shared" si="237"/>
        <v>0.47787742899850527</v>
      </c>
      <c r="FP160" s="449">
        <f t="shared" si="238"/>
        <v>158.52630535032478</v>
      </c>
      <c r="FQ160" s="457">
        <v>52.8</v>
      </c>
      <c r="FR160" s="458">
        <f t="shared" si="239"/>
        <v>1.3090692715822878</v>
      </c>
      <c r="FS160" s="459">
        <v>7.96</v>
      </c>
      <c r="FT160" s="529">
        <v>21</v>
      </c>
      <c r="FU160" s="440">
        <v>68</v>
      </c>
      <c r="FV160" s="530">
        <v>3</v>
      </c>
      <c r="FW160" s="538">
        <v>0.3</v>
      </c>
      <c r="FX160" s="530">
        <v>16</v>
      </c>
      <c r="FY160" s="452">
        <f t="shared" si="277"/>
        <v>0.93617021276595747</v>
      </c>
      <c r="FZ160" s="452"/>
      <c r="GA160" s="429"/>
      <c r="GB160" s="513">
        <f t="shared" si="257"/>
        <v>0.125</v>
      </c>
      <c r="GC160" s="514">
        <f t="shared" si="218"/>
        <v>3</v>
      </c>
      <c r="GD160" s="513">
        <f t="shared" si="258"/>
        <v>6.8493150684931559E-2</v>
      </c>
      <c r="GE160" s="527">
        <f t="shared" si="278"/>
        <v>5</v>
      </c>
      <c r="GF160" s="461">
        <f t="shared" si="276"/>
        <v>2.4396290970397185</v>
      </c>
      <c r="GG160" s="405"/>
      <c r="GH160" s="450"/>
      <c r="GI160" s="405"/>
      <c r="GJ160" s="462"/>
      <c r="GK160" s="463"/>
      <c r="GL160" s="464"/>
      <c r="GM160" s="529"/>
      <c r="GN160" s="405"/>
      <c r="GO160" s="513"/>
      <c r="GP160" s="450"/>
      <c r="GQ160" s="529"/>
      <c r="GR160" s="455">
        <f t="shared" si="240"/>
        <v>2.5586353944562896</v>
      </c>
      <c r="GS160" s="531">
        <f t="shared" si="259"/>
        <v>15.5</v>
      </c>
      <c r="GT160" s="531">
        <f t="shared" si="260"/>
        <v>54</v>
      </c>
      <c r="GU160" s="513"/>
      <c r="GV160" s="513"/>
      <c r="GW160" s="513">
        <f t="shared" si="274"/>
        <v>0.26190476190476186</v>
      </c>
      <c r="GX160" s="513">
        <f t="shared" si="275"/>
        <v>0.20588235294117652</v>
      </c>
      <c r="GY160" s="462"/>
      <c r="GZ160" s="405">
        <v>41337</v>
      </c>
      <c r="HA160" s="438">
        <v>8.2200000000000006</v>
      </c>
      <c r="HB160" s="451">
        <v>8.23</v>
      </c>
      <c r="HC160" s="439">
        <v>15.5</v>
      </c>
      <c r="HD160" s="443">
        <v>54</v>
      </c>
      <c r="HE160" s="463">
        <v>16</v>
      </c>
      <c r="HF160" s="463"/>
      <c r="HG160" s="443"/>
      <c r="HH160" s="408">
        <v>1</v>
      </c>
      <c r="HI160" s="465">
        <v>6700</v>
      </c>
      <c r="HJ160" s="406">
        <f t="shared" si="261"/>
        <v>4489</v>
      </c>
      <c r="HK160" s="406"/>
      <c r="HL160" s="549"/>
      <c r="HM160" s="540">
        <v>4.4000000000000004</v>
      </c>
      <c r="HN160" s="461">
        <v>4.8</v>
      </c>
      <c r="HO160" s="407">
        <v>0.3</v>
      </c>
      <c r="HP160" s="548">
        <v>0.1</v>
      </c>
      <c r="HQ160" s="518">
        <v>4.4000000000000004</v>
      </c>
      <c r="HR160" s="519">
        <v>0.3</v>
      </c>
      <c r="HS160" s="520">
        <v>0.22</v>
      </c>
      <c r="HT160" s="521">
        <v>16</v>
      </c>
      <c r="HU160" s="522">
        <f t="shared" si="241"/>
        <v>43.13978281350721</v>
      </c>
      <c r="HV160" s="513">
        <f t="shared" si="262"/>
        <v>0.85909090909090913</v>
      </c>
      <c r="HW160" s="513">
        <f t="shared" si="263"/>
        <v>0.85599999999999998</v>
      </c>
      <c r="HX160" s="513">
        <f t="shared" si="264"/>
        <v>0.74117647058823533</v>
      </c>
      <c r="HY160" s="471"/>
    </row>
    <row r="161" spans="1:233" x14ac:dyDescent="0.15">
      <c r="A161" s="400">
        <v>43643</v>
      </c>
      <c r="B161" s="515">
        <v>48298</v>
      </c>
      <c r="C161" s="402">
        <f t="shared" si="127"/>
        <v>0.96596000000000004</v>
      </c>
      <c r="D161" s="551">
        <v>8.07</v>
      </c>
      <c r="E161" s="552">
        <v>43</v>
      </c>
      <c r="F161" s="553">
        <v>177</v>
      </c>
      <c r="G161" s="406">
        <f t="shared" si="159"/>
        <v>8548.7459999999992</v>
      </c>
      <c r="H161" s="402">
        <f t="shared" si="160"/>
        <v>0.34194983999999995</v>
      </c>
      <c r="I161" s="553">
        <v>4875</v>
      </c>
      <c r="J161" s="406">
        <f t="shared" si="161"/>
        <v>3266.25</v>
      </c>
      <c r="K161" s="554">
        <v>8.9</v>
      </c>
      <c r="L161" s="554">
        <v>6.2</v>
      </c>
      <c r="M161" s="554">
        <v>0.8</v>
      </c>
      <c r="N161" s="555">
        <v>155</v>
      </c>
      <c r="O161" s="555">
        <v>32</v>
      </c>
      <c r="P161" s="409"/>
      <c r="Q161" s="409"/>
      <c r="R161" s="409"/>
      <c r="S161" s="409"/>
      <c r="T161" s="410"/>
      <c r="U161" s="411"/>
      <c r="V161" s="409"/>
      <c r="W161" s="409"/>
      <c r="X161" s="516"/>
      <c r="Y161" s="473"/>
      <c r="Z161" s="474"/>
      <c r="AA161" s="475"/>
      <c r="AB161" s="476"/>
      <c r="AC161" s="476"/>
      <c r="AD161" s="474">
        <v>5.64</v>
      </c>
      <c r="AE161" s="477">
        <f t="shared" si="223"/>
        <v>0.78333333333333321</v>
      </c>
      <c r="AF161" s="478"/>
      <c r="AG161" s="477"/>
      <c r="AH161" s="478"/>
      <c r="AI161" s="478"/>
      <c r="AJ161" s="473"/>
      <c r="AK161" s="477"/>
      <c r="AL161" s="447"/>
      <c r="AM161" s="479"/>
      <c r="AN161" s="473"/>
      <c r="AO161" s="473"/>
      <c r="AP161" s="479"/>
      <c r="AQ161" s="447"/>
      <c r="AR161" s="473"/>
      <c r="AS161" s="473"/>
      <c r="AT161" s="473"/>
      <c r="AU161" s="447"/>
      <c r="AV161" s="480"/>
      <c r="AW161" s="479"/>
      <c r="AX161" s="479"/>
      <c r="AY161" s="480"/>
      <c r="AZ161" s="480"/>
      <c r="BA161" s="420">
        <f t="shared" si="128"/>
        <v>44196</v>
      </c>
      <c r="BB161" s="421">
        <f t="shared" si="129"/>
        <v>0.88392000000000004</v>
      </c>
      <c r="BC161" s="422"/>
      <c r="BD161" s="423">
        <v>8.01</v>
      </c>
      <c r="BE161" s="424">
        <v>103</v>
      </c>
      <c r="BF161" s="425">
        <v>345</v>
      </c>
      <c r="BG161" s="426">
        <v>7600</v>
      </c>
      <c r="BH161" s="420">
        <f t="shared" si="162"/>
        <v>5092</v>
      </c>
      <c r="BI161" s="432"/>
      <c r="BJ161" s="421"/>
      <c r="BK161" s="427">
        <v>15.4</v>
      </c>
      <c r="BL161" s="427">
        <v>12.4</v>
      </c>
      <c r="BM161" s="428">
        <v>0.4</v>
      </c>
      <c r="BN161" s="422"/>
      <c r="BO161" s="425">
        <v>156</v>
      </c>
      <c r="BP161" s="425">
        <v>32</v>
      </c>
      <c r="BQ161" s="423">
        <v>5.27</v>
      </c>
      <c r="BR161" s="421">
        <f t="shared" si="224"/>
        <v>0.7319444444444444</v>
      </c>
      <c r="BS161" s="409">
        <f t="shared" si="130"/>
        <v>44196</v>
      </c>
      <c r="BT161" s="429">
        <f t="shared" si="242"/>
        <v>8.01</v>
      </c>
      <c r="BU161" s="430">
        <f t="shared" si="243"/>
        <v>103</v>
      </c>
      <c r="BV161" s="430">
        <f t="shared" si="244"/>
        <v>345</v>
      </c>
      <c r="BW161" s="430">
        <f t="shared" si="245"/>
        <v>7600</v>
      </c>
      <c r="BX161" s="430">
        <f t="shared" si="167"/>
        <v>4940</v>
      </c>
      <c r="BY161" s="430">
        <f t="shared" si="246"/>
        <v>15.4</v>
      </c>
      <c r="BZ161" s="430">
        <f t="shared" si="247"/>
        <v>12.4</v>
      </c>
      <c r="CA161" s="431"/>
      <c r="CB161" s="430">
        <f t="shared" si="265"/>
        <v>156</v>
      </c>
      <c r="CC161" s="432">
        <v>21981</v>
      </c>
      <c r="CD161" s="411">
        <f t="shared" si="222"/>
        <v>21981</v>
      </c>
      <c r="CE161" s="421">
        <f t="shared" si="225"/>
        <v>0.87924000000000002</v>
      </c>
      <c r="CF161" s="433">
        <f t="shared" si="226"/>
        <v>7.3154087621127344</v>
      </c>
      <c r="CG161" s="434"/>
      <c r="CH161" s="427"/>
      <c r="CI161" s="446">
        <f t="shared" si="227"/>
        <v>10.372594513443429</v>
      </c>
      <c r="CJ161" s="436">
        <v>30.8</v>
      </c>
      <c r="CK161" s="436">
        <v>4.0999999999999996</v>
      </c>
      <c r="CL161" s="423"/>
      <c r="CM161" s="423"/>
      <c r="CN161" s="423"/>
      <c r="CO161" s="432"/>
      <c r="CP161" s="432"/>
      <c r="CQ161" s="437"/>
      <c r="CR161" s="437">
        <v>0.9</v>
      </c>
      <c r="CS161" s="424"/>
      <c r="CT161" s="528">
        <f t="shared" si="228"/>
        <v>3.8214821891633686</v>
      </c>
      <c r="CU161" s="434">
        <v>5.68</v>
      </c>
      <c r="CV161" s="438"/>
      <c r="CW161" s="439"/>
      <c r="CX161" s="440"/>
      <c r="CY161" s="441"/>
      <c r="CZ161" s="442"/>
      <c r="DA161" s="442"/>
      <c r="DB161" s="442"/>
      <c r="DC161" s="442"/>
      <c r="DD161" s="443"/>
      <c r="DE161" s="440"/>
      <c r="DF161" s="444">
        <v>22215</v>
      </c>
      <c r="DG161" s="445">
        <f t="shared" si="229"/>
        <v>22215</v>
      </c>
      <c r="DH161" s="421">
        <f t="shared" si="230"/>
        <v>0.88859999999999995</v>
      </c>
      <c r="DI161" s="446">
        <f t="shared" si="231"/>
        <v>7.238352464550978</v>
      </c>
      <c r="DJ161" s="434">
        <v>7.9</v>
      </c>
      <c r="DK161" s="427"/>
      <c r="DL161" s="446">
        <f t="shared" si="232"/>
        <v>10.263335584064821</v>
      </c>
      <c r="DM161" s="422">
        <v>30.7</v>
      </c>
      <c r="DN161" s="422">
        <v>2.2000000000000002</v>
      </c>
      <c r="DO161" s="423">
        <v>7.88</v>
      </c>
      <c r="DP161" s="423"/>
      <c r="DQ161" s="423"/>
      <c r="DR161" s="432"/>
      <c r="DS161" s="432"/>
      <c r="DT161" s="437"/>
      <c r="DU161" s="437">
        <v>0.9</v>
      </c>
      <c r="DV161" s="424"/>
      <c r="DW161" s="446">
        <f t="shared" si="233"/>
        <v>3.7812288993923024</v>
      </c>
      <c r="DX161" s="434">
        <v>6.13</v>
      </c>
      <c r="DY161" s="556">
        <v>8.07</v>
      </c>
      <c r="DZ161" s="557">
        <v>22.5</v>
      </c>
      <c r="EA161" s="558">
        <v>65</v>
      </c>
      <c r="EB161" s="559">
        <v>6850</v>
      </c>
      <c r="EC161" s="560">
        <v>4.2</v>
      </c>
      <c r="ED161" s="560">
        <v>0.33</v>
      </c>
      <c r="EE161" s="560">
        <v>4</v>
      </c>
      <c r="EF161" s="560"/>
      <c r="EG161" s="561">
        <v>43</v>
      </c>
      <c r="EH161" s="558">
        <v>16</v>
      </c>
      <c r="EI161" s="429">
        <f t="shared" si="266"/>
        <v>8.07</v>
      </c>
      <c r="EJ161" s="447">
        <f t="shared" si="267"/>
        <v>22.5</v>
      </c>
      <c r="EK161" s="448">
        <f t="shared" si="268"/>
        <v>65</v>
      </c>
      <c r="EL161" s="417">
        <f t="shared" si="269"/>
        <v>6850</v>
      </c>
      <c r="EM161" s="431">
        <f t="shared" si="270"/>
        <v>4.2</v>
      </c>
      <c r="EN161" s="431">
        <f t="shared" si="271"/>
        <v>0.33</v>
      </c>
      <c r="EO161" s="431">
        <f t="shared" si="272"/>
        <v>4</v>
      </c>
      <c r="EP161" s="431"/>
      <c r="EQ161" s="430">
        <f t="shared" si="273"/>
        <v>43</v>
      </c>
      <c r="ER161" s="448">
        <f t="shared" si="279"/>
        <v>16</v>
      </c>
      <c r="ES161" s="449">
        <f t="shared" si="234"/>
        <v>23.893565028509368</v>
      </c>
      <c r="ET161" s="450">
        <f t="shared" si="235"/>
        <v>0.88392000000000004</v>
      </c>
      <c r="EU161" s="451">
        <f t="shared" si="172"/>
        <v>0.34653681818181814</v>
      </c>
      <c r="EV161" s="450">
        <f t="shared" si="248"/>
        <v>0.64173484848484841</v>
      </c>
      <c r="EW161" s="513">
        <f t="shared" si="249"/>
        <v>0.72727272727272729</v>
      </c>
      <c r="EX161" s="514">
        <f t="shared" si="250"/>
        <v>11.2</v>
      </c>
      <c r="EY161" s="513">
        <f t="shared" si="251"/>
        <v>0.78155339805825241</v>
      </c>
      <c r="EZ161" s="514">
        <f t="shared" si="252"/>
        <v>80.5</v>
      </c>
      <c r="FA161" s="450">
        <f t="shared" si="253"/>
        <v>0.81159420289855078</v>
      </c>
      <c r="FB161" s="431">
        <f t="shared" si="254"/>
        <v>280</v>
      </c>
      <c r="FC161" s="452"/>
      <c r="FD161" s="431"/>
      <c r="FE161" s="452">
        <f t="shared" si="255"/>
        <v>0.72435897435897434</v>
      </c>
      <c r="FF161" s="430">
        <f t="shared" si="256"/>
        <v>113</v>
      </c>
      <c r="FG161" s="405">
        <v>38400</v>
      </c>
      <c r="FH161" s="443"/>
      <c r="FI161" s="453"/>
      <c r="FJ161" s="454"/>
      <c r="FK161" s="455">
        <f t="shared" si="236"/>
        <v>1.629106706489275</v>
      </c>
      <c r="FL161" s="530"/>
      <c r="FM161" s="455"/>
      <c r="FN161" s="530">
        <v>5838</v>
      </c>
      <c r="FO161" s="532">
        <f t="shared" si="237"/>
        <v>0.43632286995515696</v>
      </c>
      <c r="FP161" s="449">
        <f t="shared" si="238"/>
        <v>132.09340211783871</v>
      </c>
      <c r="FQ161" s="457">
        <v>52.8</v>
      </c>
      <c r="FR161" s="458">
        <f t="shared" si="239"/>
        <v>1.1946782514254684</v>
      </c>
      <c r="FS161" s="562">
        <v>7.98</v>
      </c>
      <c r="FT161" s="563">
        <v>18.5</v>
      </c>
      <c r="FU161" s="558">
        <v>62</v>
      </c>
      <c r="FV161" s="564">
        <v>1</v>
      </c>
      <c r="FW161" s="565">
        <v>0.26</v>
      </c>
      <c r="FX161" s="564">
        <v>16</v>
      </c>
      <c r="FY161" s="452">
        <f t="shared" si="277"/>
        <v>0.97674418604651159</v>
      </c>
      <c r="FZ161" s="452"/>
      <c r="GA161" s="429"/>
      <c r="GB161" s="513">
        <f t="shared" si="257"/>
        <v>0.17777777777777781</v>
      </c>
      <c r="GC161" s="514">
        <f t="shared" si="218"/>
        <v>4</v>
      </c>
      <c r="GD161" s="513">
        <f t="shared" si="258"/>
        <v>4.6153846153846101E-2</v>
      </c>
      <c r="GE161" s="527">
        <f t="shared" si="278"/>
        <v>3</v>
      </c>
      <c r="GF161" s="461">
        <f t="shared" si="276"/>
        <v>2.2264458322020091</v>
      </c>
      <c r="GG161" s="405"/>
      <c r="GH161" s="450"/>
      <c r="GI161" s="405"/>
      <c r="GJ161" s="462"/>
      <c r="GK161" s="463"/>
      <c r="GL161" s="464"/>
      <c r="GM161" s="529"/>
      <c r="GN161" s="405"/>
      <c r="GO161" s="513"/>
      <c r="GP161" s="450"/>
      <c r="GQ161" s="529"/>
      <c r="GR161" s="455">
        <f t="shared" si="240"/>
        <v>2.335052945967961</v>
      </c>
      <c r="GS161" s="531">
        <f t="shared" si="259"/>
        <v>16.600000000000001</v>
      </c>
      <c r="GT161" s="531">
        <f t="shared" si="260"/>
        <v>52</v>
      </c>
      <c r="GU161" s="513"/>
      <c r="GV161" s="513"/>
      <c r="GW161" s="513">
        <f t="shared" si="274"/>
        <v>0.10270270270270265</v>
      </c>
      <c r="GX161" s="513">
        <f t="shared" si="275"/>
        <v>0.16129032258064513</v>
      </c>
      <c r="GY161" s="462"/>
      <c r="GZ161" s="405">
        <v>44995</v>
      </c>
      <c r="HA161" s="556">
        <v>8.25</v>
      </c>
      <c r="HB161" s="451">
        <v>8.27</v>
      </c>
      <c r="HC161" s="557">
        <v>16.600000000000001</v>
      </c>
      <c r="HD161" s="561">
        <v>52</v>
      </c>
      <c r="HE161" s="463">
        <v>16</v>
      </c>
      <c r="HF161" s="463"/>
      <c r="HG161" s="443"/>
      <c r="HH161" s="555">
        <v>3</v>
      </c>
      <c r="HI161" s="566">
        <v>6740</v>
      </c>
      <c r="HJ161" s="406">
        <f t="shared" si="261"/>
        <v>4515.8</v>
      </c>
      <c r="HK161" s="406"/>
      <c r="HL161" s="549"/>
      <c r="HM161" s="567">
        <v>3.9</v>
      </c>
      <c r="HN161" s="461">
        <v>3</v>
      </c>
      <c r="HO161" s="554">
        <v>0.28000000000000003</v>
      </c>
      <c r="HP161" s="548">
        <v>0.1</v>
      </c>
      <c r="HQ161" s="568">
        <v>4.2</v>
      </c>
      <c r="HR161" s="569">
        <v>0.26</v>
      </c>
      <c r="HS161" s="520">
        <v>0.28999999999999998</v>
      </c>
      <c r="HT161" s="570">
        <v>16</v>
      </c>
      <c r="HU161" s="522">
        <f t="shared" si="241"/>
        <v>39.370078740157481</v>
      </c>
      <c r="HV161" s="513">
        <f t="shared" si="262"/>
        <v>0.83883495145631071</v>
      </c>
      <c r="HW161" s="513">
        <f t="shared" si="263"/>
        <v>0.8492753623188406</v>
      </c>
      <c r="HX161" s="513">
        <f t="shared" si="264"/>
        <v>0.74675324675324672</v>
      </c>
      <c r="HY161" s="471"/>
    </row>
    <row r="162" spans="1:233" x14ac:dyDescent="0.15">
      <c r="A162" s="400">
        <v>43644</v>
      </c>
      <c r="B162" s="515">
        <v>48300</v>
      </c>
      <c r="C162" s="402">
        <f t="shared" si="127"/>
        <v>0.96599999999999997</v>
      </c>
      <c r="D162" s="551">
        <v>8.07</v>
      </c>
      <c r="E162" s="552">
        <v>49</v>
      </c>
      <c r="F162" s="553">
        <v>188</v>
      </c>
      <c r="G162" s="406">
        <f t="shared" si="159"/>
        <v>9080.4</v>
      </c>
      <c r="H162" s="402">
        <f t="shared" si="160"/>
        <v>0.36321599999999998</v>
      </c>
      <c r="I162" s="553">
        <v>5915</v>
      </c>
      <c r="J162" s="406">
        <f t="shared" si="161"/>
        <v>3963.05</v>
      </c>
      <c r="K162" s="554">
        <v>14.8</v>
      </c>
      <c r="L162" s="554">
        <v>10</v>
      </c>
      <c r="M162" s="554">
        <v>1.4</v>
      </c>
      <c r="N162" s="555">
        <v>50</v>
      </c>
      <c r="O162" s="555">
        <v>32</v>
      </c>
      <c r="P162" s="409"/>
      <c r="Q162" s="409"/>
      <c r="R162" s="409"/>
      <c r="S162" s="409"/>
      <c r="T162" s="410"/>
      <c r="U162" s="411"/>
      <c r="V162" s="409"/>
      <c r="W162" s="409"/>
      <c r="X162" s="516"/>
      <c r="Y162" s="473"/>
      <c r="Z162" s="474"/>
      <c r="AA162" s="475"/>
      <c r="AB162" s="476"/>
      <c r="AC162" s="476"/>
      <c r="AD162" s="474">
        <v>5.65</v>
      </c>
      <c r="AE162" s="477">
        <f t="shared" si="223"/>
        <v>0.78472222222222221</v>
      </c>
      <c r="AF162" s="478"/>
      <c r="AG162" s="477"/>
      <c r="AH162" s="478"/>
      <c r="AI162" s="478"/>
      <c r="AJ162" s="473"/>
      <c r="AK162" s="477"/>
      <c r="AL162" s="447"/>
      <c r="AM162" s="479"/>
      <c r="AN162" s="473"/>
      <c r="AO162" s="473"/>
      <c r="AP162" s="479"/>
      <c r="AQ162" s="447"/>
      <c r="AR162" s="473"/>
      <c r="AS162" s="473"/>
      <c r="AT162" s="473"/>
      <c r="AU162" s="447"/>
      <c r="AV162" s="480"/>
      <c r="AW162" s="479"/>
      <c r="AX162" s="479"/>
      <c r="AY162" s="480"/>
      <c r="AZ162" s="480"/>
      <c r="BA162" s="420">
        <f t="shared" si="128"/>
        <v>46247</v>
      </c>
      <c r="BB162" s="421">
        <f t="shared" si="129"/>
        <v>0.92493999999999998</v>
      </c>
      <c r="BC162" s="422"/>
      <c r="BD162" s="423">
        <v>8.02</v>
      </c>
      <c r="BE162" s="424">
        <v>81.599999999999994</v>
      </c>
      <c r="BF162" s="425">
        <v>353</v>
      </c>
      <c r="BG162" s="426">
        <v>6630</v>
      </c>
      <c r="BH162" s="420">
        <f t="shared" si="162"/>
        <v>4442.1000000000004</v>
      </c>
      <c r="BI162" s="432"/>
      <c r="BJ162" s="421"/>
      <c r="BK162" s="427">
        <v>18</v>
      </c>
      <c r="BL162" s="427">
        <v>12.4</v>
      </c>
      <c r="BM162" s="428">
        <v>2</v>
      </c>
      <c r="BN162" s="422">
        <v>1.7</v>
      </c>
      <c r="BO162" s="425">
        <v>135</v>
      </c>
      <c r="BP162" s="425">
        <v>32</v>
      </c>
      <c r="BQ162" s="423">
        <v>5.3</v>
      </c>
      <c r="BR162" s="421">
        <f t="shared" si="224"/>
        <v>0.73611111111111105</v>
      </c>
      <c r="BS162" s="409">
        <f t="shared" si="130"/>
        <v>46247</v>
      </c>
      <c r="BT162" s="429">
        <f t="shared" si="242"/>
        <v>8.02</v>
      </c>
      <c r="BU162" s="430">
        <f t="shared" si="243"/>
        <v>81.599999999999994</v>
      </c>
      <c r="BV162" s="430">
        <f t="shared" si="244"/>
        <v>353</v>
      </c>
      <c r="BW162" s="430">
        <f t="shared" si="245"/>
        <v>6630</v>
      </c>
      <c r="BX162" s="430">
        <f t="shared" si="167"/>
        <v>4309.5</v>
      </c>
      <c r="BY162" s="430">
        <f t="shared" si="246"/>
        <v>18</v>
      </c>
      <c r="BZ162" s="430">
        <f t="shared" si="247"/>
        <v>12.4</v>
      </c>
      <c r="CA162" s="431">
        <f>BN162</f>
        <v>1.7</v>
      </c>
      <c r="CB162" s="430">
        <f t="shared" si="265"/>
        <v>135</v>
      </c>
      <c r="CC162" s="432">
        <v>23046</v>
      </c>
      <c r="CD162" s="411">
        <f t="shared" si="222"/>
        <v>23046</v>
      </c>
      <c r="CE162" s="421">
        <f t="shared" si="225"/>
        <v>0.92183999999999999</v>
      </c>
      <c r="CF162" s="433">
        <f t="shared" si="226"/>
        <v>6.9773496485290289</v>
      </c>
      <c r="CG162" s="434"/>
      <c r="CH162" s="427"/>
      <c r="CI162" s="446">
        <f t="shared" si="227"/>
        <v>9.8932569643322044</v>
      </c>
      <c r="CJ162" s="436">
        <v>30.9</v>
      </c>
      <c r="CK162" s="436">
        <v>4.0999999999999996</v>
      </c>
      <c r="CL162" s="423"/>
      <c r="CM162" s="423"/>
      <c r="CN162" s="423"/>
      <c r="CO162" s="432"/>
      <c r="CP162" s="432"/>
      <c r="CQ162" s="437"/>
      <c r="CR162" s="437">
        <v>0.84</v>
      </c>
      <c r="CS162" s="424"/>
      <c r="CT162" s="528">
        <f t="shared" si="228"/>
        <v>3.6448841447539699</v>
      </c>
      <c r="CU162" s="434">
        <v>5.35</v>
      </c>
      <c r="CV162" s="438"/>
      <c r="CW162" s="439"/>
      <c r="CX162" s="440"/>
      <c r="CY162" s="441"/>
      <c r="CZ162" s="442"/>
      <c r="DA162" s="442"/>
      <c r="DB162" s="442"/>
      <c r="DC162" s="442"/>
      <c r="DD162" s="443"/>
      <c r="DE162" s="440"/>
      <c r="DF162" s="444">
        <v>23201</v>
      </c>
      <c r="DG162" s="445">
        <f t="shared" si="229"/>
        <v>23201</v>
      </c>
      <c r="DH162" s="421">
        <f t="shared" si="230"/>
        <v>0.92803999999999998</v>
      </c>
      <c r="DI162" s="446">
        <f t="shared" si="231"/>
        <v>6.9307357441489588</v>
      </c>
      <c r="DJ162" s="434">
        <v>7.85</v>
      </c>
      <c r="DK162" s="427">
        <v>1.6</v>
      </c>
      <c r="DL162" s="446">
        <f t="shared" si="232"/>
        <v>9.8271626223007615</v>
      </c>
      <c r="DM162" s="422">
        <v>31.1</v>
      </c>
      <c r="DN162" s="422">
        <v>3.7</v>
      </c>
      <c r="DO162" s="423">
        <v>7.92</v>
      </c>
      <c r="DP162" s="423"/>
      <c r="DQ162" s="423"/>
      <c r="DR162" s="432"/>
      <c r="DS162" s="432"/>
      <c r="DT162" s="437"/>
      <c r="DU162" s="437">
        <v>0.85</v>
      </c>
      <c r="DV162" s="424"/>
      <c r="DW162" s="446">
        <f t="shared" si="233"/>
        <v>3.6205335976897546</v>
      </c>
      <c r="DX162" s="434">
        <v>6.02</v>
      </c>
      <c r="DY162" s="556">
        <v>8.08</v>
      </c>
      <c r="DZ162" s="557">
        <v>21.5</v>
      </c>
      <c r="EA162" s="558">
        <v>67</v>
      </c>
      <c r="EB162" s="559">
        <v>6620</v>
      </c>
      <c r="EC162" s="560">
        <v>4.5999999999999996</v>
      </c>
      <c r="ED162" s="560">
        <v>0.36</v>
      </c>
      <c r="EE162" s="560">
        <v>3.9</v>
      </c>
      <c r="EF162" s="560">
        <v>1.1000000000000001</v>
      </c>
      <c r="EG162" s="561">
        <v>39</v>
      </c>
      <c r="EH162" s="558">
        <v>16</v>
      </c>
      <c r="EI162" s="429">
        <f t="shared" si="266"/>
        <v>8.08</v>
      </c>
      <c r="EJ162" s="447">
        <f t="shared" si="267"/>
        <v>21.5</v>
      </c>
      <c r="EK162" s="448">
        <f t="shared" si="268"/>
        <v>67</v>
      </c>
      <c r="EL162" s="417">
        <f t="shared" si="269"/>
        <v>6620</v>
      </c>
      <c r="EM162" s="431">
        <f t="shared" si="270"/>
        <v>4.5999999999999996</v>
      </c>
      <c r="EN162" s="431">
        <f t="shared" si="271"/>
        <v>0.36</v>
      </c>
      <c r="EO162" s="431">
        <f t="shared" si="272"/>
        <v>3.9</v>
      </c>
      <c r="EP162" s="431">
        <f>EF162</f>
        <v>1.1000000000000001</v>
      </c>
      <c r="EQ162" s="430">
        <f t="shared" si="273"/>
        <v>39</v>
      </c>
      <c r="ER162" s="448">
        <f t="shared" si="279"/>
        <v>16</v>
      </c>
      <c r="ES162" s="449">
        <f t="shared" si="234"/>
        <v>22.833913551149266</v>
      </c>
      <c r="ET162" s="450">
        <f t="shared" si="235"/>
        <v>0.92493999999999998</v>
      </c>
      <c r="EU162" s="451">
        <f t="shared" si="172"/>
        <v>0.37102706818181813</v>
      </c>
      <c r="EV162" s="450">
        <f t="shared" si="248"/>
        <v>0.68708716329966313</v>
      </c>
      <c r="EW162" s="513">
        <f t="shared" si="249"/>
        <v>0.74444444444444446</v>
      </c>
      <c r="EX162" s="514">
        <f t="shared" si="250"/>
        <v>13.4</v>
      </c>
      <c r="EY162" s="513">
        <f t="shared" si="251"/>
        <v>0.7365196078431373</v>
      </c>
      <c r="EZ162" s="514">
        <f t="shared" si="252"/>
        <v>60.099999999999994</v>
      </c>
      <c r="FA162" s="450">
        <f t="shared" si="253"/>
        <v>0.8101983002832861</v>
      </c>
      <c r="FB162" s="431">
        <f t="shared" si="254"/>
        <v>286</v>
      </c>
      <c r="FC162" s="452">
        <f>1-EP162/CA162</f>
        <v>0.3529411764705882</v>
      </c>
      <c r="FD162" s="431">
        <f>CA162-EP162</f>
        <v>0.59999999999999987</v>
      </c>
      <c r="FE162" s="452">
        <f t="shared" si="255"/>
        <v>0.71111111111111114</v>
      </c>
      <c r="FF162" s="430">
        <f t="shared" si="256"/>
        <v>96</v>
      </c>
      <c r="FG162" s="405">
        <v>38400</v>
      </c>
      <c r="FH162" s="443"/>
      <c r="FI162" s="453"/>
      <c r="FJ162" s="454"/>
      <c r="FK162" s="455">
        <f t="shared" si="236"/>
        <v>1.5568577421238134</v>
      </c>
      <c r="FL162" s="530"/>
      <c r="FM162" s="455"/>
      <c r="FN162" s="530">
        <v>6602</v>
      </c>
      <c r="FO162" s="532">
        <f t="shared" si="237"/>
        <v>0.49342301943198807</v>
      </c>
      <c r="FP162" s="449">
        <f t="shared" si="238"/>
        <v>142.75520574307524</v>
      </c>
      <c r="FQ162" s="457">
        <v>52.8</v>
      </c>
      <c r="FR162" s="458">
        <f t="shared" si="239"/>
        <v>1.1416956775574632</v>
      </c>
      <c r="FS162" s="562">
        <v>8</v>
      </c>
      <c r="FT162" s="563">
        <v>19</v>
      </c>
      <c r="FU162" s="558">
        <v>62</v>
      </c>
      <c r="FV162" s="564">
        <v>2</v>
      </c>
      <c r="FW162" s="565">
        <v>0.26</v>
      </c>
      <c r="FX162" s="564">
        <v>16</v>
      </c>
      <c r="FY162" s="452">
        <f t="shared" si="277"/>
        <v>0.94871794871794868</v>
      </c>
      <c r="FZ162" s="452">
        <f>1-FW162/(EF162+DC162)</f>
        <v>0.76363636363636367</v>
      </c>
      <c r="GA162" s="429">
        <f>EF162+DC162-FW162</f>
        <v>0.84000000000000008</v>
      </c>
      <c r="GB162" s="513">
        <f t="shared" si="257"/>
        <v>0.11627906976744184</v>
      </c>
      <c r="GC162" s="514">
        <f t="shared" si="218"/>
        <v>2.5</v>
      </c>
      <c r="GD162" s="513">
        <f t="shared" si="258"/>
        <v>7.4626865671641784E-2</v>
      </c>
      <c r="GE162" s="527">
        <f t="shared" si="278"/>
        <v>5</v>
      </c>
      <c r="GF162" s="461">
        <f t="shared" si="276"/>
        <v>2.1277055809025449</v>
      </c>
      <c r="GG162" s="405"/>
      <c r="GH162" s="450"/>
      <c r="GI162" s="405"/>
      <c r="GJ162" s="462"/>
      <c r="GK162" s="463"/>
      <c r="GL162" s="464"/>
      <c r="GM162" s="529"/>
      <c r="GN162" s="405"/>
      <c r="GO162" s="513"/>
      <c r="GP162" s="450"/>
      <c r="GQ162" s="529"/>
      <c r="GR162" s="455">
        <f t="shared" si="240"/>
        <v>2.2314960970441327</v>
      </c>
      <c r="GS162" s="531">
        <f t="shared" si="259"/>
        <v>16</v>
      </c>
      <c r="GT162" s="531">
        <f t="shared" si="260"/>
        <v>56</v>
      </c>
      <c r="GU162" s="513"/>
      <c r="GV162" s="513"/>
      <c r="GW162" s="513">
        <f t="shared" si="274"/>
        <v>0.15789473684210531</v>
      </c>
      <c r="GX162" s="513">
        <f t="shared" si="275"/>
        <v>9.6774193548387122E-2</v>
      </c>
      <c r="GY162" s="462"/>
      <c r="GZ162" s="405">
        <v>49468</v>
      </c>
      <c r="HA162" s="556">
        <v>8.2200000000000006</v>
      </c>
      <c r="HB162" s="451">
        <v>8.19</v>
      </c>
      <c r="HC162" s="557">
        <v>16</v>
      </c>
      <c r="HD162" s="561">
        <v>56</v>
      </c>
      <c r="HE162" s="463">
        <v>15</v>
      </c>
      <c r="HF162" s="463"/>
      <c r="HG162" s="443"/>
      <c r="HH162" s="555">
        <v>7</v>
      </c>
      <c r="HI162" s="566">
        <v>6760</v>
      </c>
      <c r="HJ162" s="406">
        <f t="shared" si="261"/>
        <v>4529.2</v>
      </c>
      <c r="HK162" s="406"/>
      <c r="HL162" s="549"/>
      <c r="HM162" s="567">
        <v>4.3</v>
      </c>
      <c r="HN162" s="461">
        <v>4.7</v>
      </c>
      <c r="HO162" s="554">
        <v>0.27</v>
      </c>
      <c r="HP162" s="548">
        <v>0.1</v>
      </c>
      <c r="HQ162" s="568">
        <v>4</v>
      </c>
      <c r="HR162" s="569">
        <v>0.26</v>
      </c>
      <c r="HS162" s="520">
        <v>0.24</v>
      </c>
      <c r="HT162" s="570">
        <v>16</v>
      </c>
      <c r="HU162" s="522">
        <f t="shared" si="241"/>
        <v>37.624062101325492</v>
      </c>
      <c r="HV162" s="513">
        <f t="shared" si="262"/>
        <v>0.80392156862745101</v>
      </c>
      <c r="HW162" s="513">
        <f t="shared" si="263"/>
        <v>0.84135977337110479</v>
      </c>
      <c r="HX162" s="513">
        <f t="shared" si="264"/>
        <v>0.76111111111111107</v>
      </c>
      <c r="HY162" s="471"/>
    </row>
    <row r="163" spans="1:233" x14ac:dyDescent="0.15">
      <c r="A163" s="400">
        <v>43645</v>
      </c>
      <c r="B163" s="515">
        <v>50790</v>
      </c>
      <c r="C163" s="402">
        <f t="shared" si="127"/>
        <v>1.0158</v>
      </c>
      <c r="D163" s="551">
        <v>8.1300000000000008</v>
      </c>
      <c r="E163" s="552">
        <v>51</v>
      </c>
      <c r="F163" s="553">
        <v>179</v>
      </c>
      <c r="G163" s="406">
        <f t="shared" si="159"/>
        <v>9091.41</v>
      </c>
      <c r="H163" s="402">
        <f t="shared" si="160"/>
        <v>0.36365639999999999</v>
      </c>
      <c r="I163" s="553">
        <v>6740</v>
      </c>
      <c r="J163" s="406">
        <f t="shared" si="161"/>
        <v>4515.8</v>
      </c>
      <c r="K163" s="554">
        <v>18.100000000000001</v>
      </c>
      <c r="L163" s="554">
        <v>12.6</v>
      </c>
      <c r="M163" s="554">
        <v>1.2</v>
      </c>
      <c r="N163" s="555">
        <v>43</v>
      </c>
      <c r="O163" s="555">
        <v>32</v>
      </c>
      <c r="P163" s="409"/>
      <c r="Q163" s="409"/>
      <c r="R163" s="409"/>
      <c r="S163" s="409"/>
      <c r="T163" s="410"/>
      <c r="U163" s="411"/>
      <c r="V163" s="409"/>
      <c r="W163" s="409"/>
      <c r="X163" s="516"/>
      <c r="Y163" s="473"/>
      <c r="Z163" s="474"/>
      <c r="AA163" s="475"/>
      <c r="AB163" s="476"/>
      <c r="AC163" s="476"/>
      <c r="AD163" s="474">
        <v>5.52</v>
      </c>
      <c r="AE163" s="477">
        <f t="shared" si="223"/>
        <v>0.76666666666666661</v>
      </c>
      <c r="AF163" s="478"/>
      <c r="AG163" s="477"/>
      <c r="AH163" s="478"/>
      <c r="AI163" s="478"/>
      <c r="AJ163" s="473"/>
      <c r="AK163" s="477"/>
      <c r="AL163" s="447"/>
      <c r="AM163" s="479"/>
      <c r="AN163" s="473"/>
      <c r="AO163" s="473"/>
      <c r="AP163" s="479"/>
      <c r="AQ163" s="447"/>
      <c r="AR163" s="473"/>
      <c r="AS163" s="473"/>
      <c r="AT163" s="473"/>
      <c r="AU163" s="447"/>
      <c r="AV163" s="480"/>
      <c r="AW163" s="479"/>
      <c r="AX163" s="479"/>
      <c r="AY163" s="480"/>
      <c r="AZ163" s="480"/>
      <c r="BA163" s="420">
        <f t="shared" si="128"/>
        <v>46933</v>
      </c>
      <c r="BB163" s="421">
        <f t="shared" si="129"/>
        <v>0.93866000000000005</v>
      </c>
      <c r="BC163" s="422"/>
      <c r="BD163" s="423">
        <v>8.06</v>
      </c>
      <c r="BE163" s="424">
        <v>76.400000000000006</v>
      </c>
      <c r="BF163" s="425">
        <v>376</v>
      </c>
      <c r="BG163" s="426">
        <v>7230</v>
      </c>
      <c r="BH163" s="420">
        <f t="shared" si="162"/>
        <v>4844.1000000000004</v>
      </c>
      <c r="BI163" s="432"/>
      <c r="BJ163" s="421"/>
      <c r="BK163" s="427">
        <v>17.600000000000001</v>
      </c>
      <c r="BL163" s="427">
        <v>16.2</v>
      </c>
      <c r="BM163" s="428">
        <v>0.8</v>
      </c>
      <c r="BN163" s="422"/>
      <c r="BO163" s="425">
        <v>122</v>
      </c>
      <c r="BP163" s="425">
        <v>32</v>
      </c>
      <c r="BQ163" s="423">
        <v>5.1100000000000003</v>
      </c>
      <c r="BR163" s="421">
        <f t="shared" si="224"/>
        <v>0.70972222222222225</v>
      </c>
      <c r="BS163" s="409">
        <f t="shared" si="130"/>
        <v>46933</v>
      </c>
      <c r="BT163" s="429">
        <f t="shared" si="242"/>
        <v>8.06</v>
      </c>
      <c r="BU163" s="430">
        <f t="shared" si="243"/>
        <v>76.400000000000006</v>
      </c>
      <c r="BV163" s="430">
        <f t="shared" si="244"/>
        <v>376</v>
      </c>
      <c r="BW163" s="430">
        <f t="shared" si="245"/>
        <v>7230</v>
      </c>
      <c r="BX163" s="430">
        <f t="shared" si="167"/>
        <v>4699.5</v>
      </c>
      <c r="BY163" s="430">
        <f t="shared" si="246"/>
        <v>17.600000000000001</v>
      </c>
      <c r="BZ163" s="430">
        <f t="shared" si="247"/>
        <v>16.2</v>
      </c>
      <c r="CA163" s="431"/>
      <c r="CB163" s="430">
        <f t="shared" si="265"/>
        <v>122</v>
      </c>
      <c r="CC163" s="432">
        <v>23332</v>
      </c>
      <c r="CD163" s="411">
        <f t="shared" si="222"/>
        <v>23332</v>
      </c>
      <c r="CE163" s="421">
        <f t="shared" si="225"/>
        <v>0.93328</v>
      </c>
      <c r="CF163" s="433">
        <f t="shared" si="226"/>
        <v>6.8918223898508479</v>
      </c>
      <c r="CG163" s="434"/>
      <c r="CH163" s="427"/>
      <c r="CI163" s="446">
        <f t="shared" si="227"/>
        <v>9.7719869706840399</v>
      </c>
      <c r="CJ163" s="436">
        <v>31.6</v>
      </c>
      <c r="CK163" s="436">
        <v>3.8</v>
      </c>
      <c r="CL163" s="423"/>
      <c r="CM163" s="423"/>
      <c r="CN163" s="423"/>
      <c r="CO163" s="432"/>
      <c r="CP163" s="432"/>
      <c r="CQ163" s="437"/>
      <c r="CR163" s="437">
        <v>0.85</v>
      </c>
      <c r="CS163" s="424"/>
      <c r="CT163" s="528">
        <f t="shared" si="228"/>
        <v>3.6002057260414881</v>
      </c>
      <c r="CU163" s="434">
        <v>5.44</v>
      </c>
      <c r="CV163" s="438"/>
      <c r="CW163" s="439"/>
      <c r="CX163" s="440"/>
      <c r="CY163" s="441"/>
      <c r="CZ163" s="442"/>
      <c r="DA163" s="442"/>
      <c r="DB163" s="442"/>
      <c r="DC163" s="442"/>
      <c r="DD163" s="443"/>
      <c r="DE163" s="440"/>
      <c r="DF163" s="444">
        <v>23601</v>
      </c>
      <c r="DG163" s="445">
        <f t="shared" si="229"/>
        <v>23601</v>
      </c>
      <c r="DH163" s="421">
        <f t="shared" si="230"/>
        <v>0.94403999999999999</v>
      </c>
      <c r="DI163" s="446">
        <f t="shared" si="231"/>
        <v>6.8132706241260959</v>
      </c>
      <c r="DJ163" s="434">
        <v>7.91</v>
      </c>
      <c r="DK163" s="427"/>
      <c r="DL163" s="446">
        <f t="shared" si="232"/>
        <v>9.6606076013728241</v>
      </c>
      <c r="DM163" s="422">
        <v>31.5</v>
      </c>
      <c r="DN163" s="422">
        <v>4.5</v>
      </c>
      <c r="DO163" s="423">
        <v>7.84</v>
      </c>
      <c r="DP163" s="423"/>
      <c r="DQ163" s="423"/>
      <c r="DR163" s="432"/>
      <c r="DS163" s="432"/>
      <c r="DT163" s="437"/>
      <c r="DU163" s="437">
        <v>0.88</v>
      </c>
      <c r="DV163" s="424"/>
      <c r="DW163" s="446">
        <f t="shared" si="233"/>
        <v>3.5591712215584086</v>
      </c>
      <c r="DX163" s="434">
        <v>5.75</v>
      </c>
      <c r="DY163" s="556">
        <v>8.09</v>
      </c>
      <c r="DZ163" s="557">
        <v>18.899999999999999</v>
      </c>
      <c r="EA163" s="558">
        <v>67</v>
      </c>
      <c r="EB163" s="559">
        <v>6530</v>
      </c>
      <c r="EC163" s="560">
        <v>4.8</v>
      </c>
      <c r="ED163" s="560">
        <v>0.38</v>
      </c>
      <c r="EE163" s="560">
        <v>4.3</v>
      </c>
      <c r="EF163" s="560"/>
      <c r="EG163" s="561">
        <v>31</v>
      </c>
      <c r="EH163" s="558">
        <v>16</v>
      </c>
      <c r="EI163" s="429">
        <f t="shared" si="266"/>
        <v>8.09</v>
      </c>
      <c r="EJ163" s="447">
        <f t="shared" si="267"/>
        <v>18.899999999999999</v>
      </c>
      <c r="EK163" s="448">
        <f t="shared" si="268"/>
        <v>67</v>
      </c>
      <c r="EL163" s="417">
        <f t="shared" si="269"/>
        <v>6530</v>
      </c>
      <c r="EM163" s="431">
        <f t="shared" si="270"/>
        <v>4.8</v>
      </c>
      <c r="EN163" s="431">
        <f t="shared" si="271"/>
        <v>0.38</v>
      </c>
      <c r="EO163" s="431">
        <f t="shared" si="272"/>
        <v>4.3</v>
      </c>
      <c r="EP163" s="431"/>
      <c r="EQ163" s="430">
        <f t="shared" si="273"/>
        <v>31</v>
      </c>
      <c r="ER163" s="448">
        <f t="shared" si="279"/>
        <v>16</v>
      </c>
      <c r="ES163" s="449">
        <f t="shared" si="234"/>
        <v>22.500159802271323</v>
      </c>
      <c r="ET163" s="450">
        <f t="shared" si="235"/>
        <v>0.93866000000000005</v>
      </c>
      <c r="EU163" s="451">
        <f t="shared" si="172"/>
        <v>0.40106381818181813</v>
      </c>
      <c r="EV163" s="450">
        <f t="shared" si="248"/>
        <v>0.74271077441077427</v>
      </c>
      <c r="EW163" s="513">
        <f t="shared" si="249"/>
        <v>0.72727272727272729</v>
      </c>
      <c r="EX163" s="514">
        <f t="shared" si="250"/>
        <v>12.8</v>
      </c>
      <c r="EY163" s="513">
        <f t="shared" si="251"/>
        <v>0.7526178010471205</v>
      </c>
      <c r="EZ163" s="514">
        <f t="shared" si="252"/>
        <v>57.500000000000007</v>
      </c>
      <c r="FA163" s="450">
        <f t="shared" si="253"/>
        <v>0.82180851063829785</v>
      </c>
      <c r="FB163" s="431">
        <f t="shared" si="254"/>
        <v>309</v>
      </c>
      <c r="FC163" s="452"/>
      <c r="FD163" s="431"/>
      <c r="FE163" s="452">
        <f t="shared" si="255"/>
        <v>0.74590163934426235</v>
      </c>
      <c r="FF163" s="430">
        <f t="shared" si="256"/>
        <v>91</v>
      </c>
      <c r="FG163" s="405">
        <v>38400</v>
      </c>
      <c r="FH163" s="443"/>
      <c r="FI163" s="453"/>
      <c r="FJ163" s="454"/>
      <c r="FK163" s="455">
        <f t="shared" si="236"/>
        <v>1.5341018047003174</v>
      </c>
      <c r="FL163" s="530"/>
      <c r="FM163" s="455"/>
      <c r="FN163" s="530">
        <v>4753</v>
      </c>
      <c r="FO163" s="532">
        <f t="shared" si="237"/>
        <v>0.3552316890881913</v>
      </c>
      <c r="FP163" s="449">
        <f t="shared" si="238"/>
        <v>101.27202607973068</v>
      </c>
      <c r="FQ163" s="457">
        <v>52.8</v>
      </c>
      <c r="FR163" s="458">
        <f t="shared" si="239"/>
        <v>1.1250079901135661</v>
      </c>
      <c r="FS163" s="562">
        <v>8</v>
      </c>
      <c r="FT163" s="563">
        <v>17.8</v>
      </c>
      <c r="FU163" s="558">
        <v>63</v>
      </c>
      <c r="FV163" s="564">
        <v>1</v>
      </c>
      <c r="FW163" s="565">
        <v>0.24</v>
      </c>
      <c r="FX163" s="564">
        <v>16</v>
      </c>
      <c r="FY163" s="452">
        <f t="shared" si="277"/>
        <v>0.967741935483871</v>
      </c>
      <c r="FZ163" s="452"/>
      <c r="GA163" s="429"/>
      <c r="GB163" s="513">
        <f t="shared" si="257"/>
        <v>5.8201058201058142E-2</v>
      </c>
      <c r="GC163" s="514">
        <f t="shared" si="218"/>
        <v>1.0999999999999979</v>
      </c>
      <c r="GD163" s="513">
        <f t="shared" si="258"/>
        <v>5.9701492537313383E-2</v>
      </c>
      <c r="GE163" s="527">
        <f t="shared" si="278"/>
        <v>4</v>
      </c>
      <c r="GF163" s="461">
        <f t="shared" si="276"/>
        <v>2.0966057997571004</v>
      </c>
      <c r="GG163" s="405"/>
      <c r="GH163" s="450"/>
      <c r="GI163" s="405"/>
      <c r="GJ163" s="462"/>
      <c r="GK163" s="463"/>
      <c r="GL163" s="464"/>
      <c r="GM163" s="529"/>
      <c r="GN163" s="405"/>
      <c r="GO163" s="513"/>
      <c r="GP163" s="450"/>
      <c r="GQ163" s="529"/>
      <c r="GR163" s="455">
        <f t="shared" si="240"/>
        <v>2.1988792534037884</v>
      </c>
      <c r="GS163" s="531">
        <f t="shared" si="259"/>
        <v>15.3</v>
      </c>
      <c r="GT163" s="531">
        <f t="shared" si="260"/>
        <v>53</v>
      </c>
      <c r="GU163" s="513"/>
      <c r="GV163" s="513"/>
      <c r="GW163" s="513">
        <f t="shared" si="274"/>
        <v>0.1404494382022472</v>
      </c>
      <c r="GX163" s="513">
        <f t="shared" si="275"/>
        <v>0.15873015873015872</v>
      </c>
      <c r="GY163" s="462"/>
      <c r="GZ163" s="405">
        <v>48842</v>
      </c>
      <c r="HA163" s="556">
        <v>8.1999999999999993</v>
      </c>
      <c r="HB163" s="451">
        <v>8.2200000000000006</v>
      </c>
      <c r="HC163" s="557">
        <v>15.3</v>
      </c>
      <c r="HD163" s="561">
        <v>53</v>
      </c>
      <c r="HE163" s="463">
        <v>16</v>
      </c>
      <c r="HF163" s="463"/>
      <c r="HG163" s="443"/>
      <c r="HH163" s="555">
        <v>6</v>
      </c>
      <c r="HI163" s="566">
        <v>6580</v>
      </c>
      <c r="HJ163" s="406">
        <f t="shared" si="261"/>
        <v>4408.6000000000004</v>
      </c>
      <c r="HK163" s="406"/>
      <c r="HL163" s="549"/>
      <c r="HM163" s="567">
        <v>4.3</v>
      </c>
      <c r="HN163" s="461">
        <v>5.5</v>
      </c>
      <c r="HO163" s="554">
        <v>0.32</v>
      </c>
      <c r="HP163" s="548">
        <v>0.2</v>
      </c>
      <c r="HQ163" s="568">
        <v>4.4000000000000004</v>
      </c>
      <c r="HR163" s="569">
        <v>0.26</v>
      </c>
      <c r="HS163" s="520">
        <v>0.23</v>
      </c>
      <c r="HT163" s="570">
        <v>16</v>
      </c>
      <c r="HU163" s="522">
        <f t="shared" si="241"/>
        <v>37.074126946924338</v>
      </c>
      <c r="HV163" s="513">
        <f t="shared" si="262"/>
        <v>0.79973821989528793</v>
      </c>
      <c r="HW163" s="513">
        <f t="shared" si="263"/>
        <v>0.85904255319148937</v>
      </c>
      <c r="HX163" s="513">
        <f t="shared" si="264"/>
        <v>0.75568181818181823</v>
      </c>
      <c r="HY163" s="471"/>
    </row>
    <row r="164" spans="1:233" x14ac:dyDescent="0.15">
      <c r="A164" s="485">
        <v>43646</v>
      </c>
      <c r="B164" s="486">
        <v>53780</v>
      </c>
      <c r="C164" s="487">
        <f t="shared" si="127"/>
        <v>1.0755999999999999</v>
      </c>
      <c r="D164" s="488">
        <v>8.02</v>
      </c>
      <c r="E164" s="489">
        <v>43.9</v>
      </c>
      <c r="F164" s="490">
        <v>228</v>
      </c>
      <c r="G164" s="490">
        <f t="shared" si="159"/>
        <v>12261.84</v>
      </c>
      <c r="H164" s="487">
        <f t="shared" si="160"/>
        <v>0.49047360000000001</v>
      </c>
      <c r="I164" s="490">
        <v>6655</v>
      </c>
      <c r="J164" s="490">
        <f t="shared" si="161"/>
        <v>4458.8500000000004</v>
      </c>
      <c r="K164" s="491">
        <v>18.600000000000001</v>
      </c>
      <c r="L164" s="491">
        <v>16.399999999999999</v>
      </c>
      <c r="M164" s="491">
        <v>1.5</v>
      </c>
      <c r="N164" s="492">
        <v>77</v>
      </c>
      <c r="O164" s="492">
        <v>32</v>
      </c>
      <c r="P164" s="409"/>
      <c r="Q164" s="409"/>
      <c r="R164" s="409"/>
      <c r="S164" s="409"/>
      <c r="T164" s="410"/>
      <c r="U164" s="411"/>
      <c r="V164" s="409"/>
      <c r="W164" s="409"/>
      <c r="X164" s="412"/>
      <c r="Y164" s="473"/>
      <c r="Z164" s="474"/>
      <c r="AA164" s="475"/>
      <c r="AB164" s="476"/>
      <c r="AC164" s="476"/>
      <c r="AD164" s="474">
        <v>5.04</v>
      </c>
      <c r="AE164" s="477">
        <f t="shared" si="223"/>
        <v>0.7</v>
      </c>
      <c r="AF164" s="478"/>
      <c r="AG164" s="477"/>
      <c r="AH164" s="478"/>
      <c r="AI164" s="478"/>
      <c r="AJ164" s="473"/>
      <c r="AK164" s="477"/>
      <c r="AL164" s="447"/>
      <c r="AM164" s="479"/>
      <c r="AN164" s="473"/>
      <c r="AO164" s="473"/>
      <c r="AP164" s="479"/>
      <c r="AQ164" s="447"/>
      <c r="AR164" s="473"/>
      <c r="AS164" s="473"/>
      <c r="AT164" s="473"/>
      <c r="AU164" s="447"/>
      <c r="AV164" s="480"/>
      <c r="AW164" s="479"/>
      <c r="AX164" s="479"/>
      <c r="AY164" s="480"/>
      <c r="AZ164" s="480"/>
      <c r="BA164" s="420">
        <f t="shared" si="128"/>
        <v>52560</v>
      </c>
      <c r="BB164" s="421">
        <f t="shared" si="129"/>
        <v>1.0511999999999999</v>
      </c>
      <c r="BC164" s="422"/>
      <c r="BD164" s="423">
        <v>7.97</v>
      </c>
      <c r="BE164" s="424">
        <v>130.9</v>
      </c>
      <c r="BF164" s="425">
        <v>497</v>
      </c>
      <c r="BG164" s="426">
        <v>6050</v>
      </c>
      <c r="BH164" s="420">
        <f t="shared" si="162"/>
        <v>4053.5000000000005</v>
      </c>
      <c r="BI164" s="432"/>
      <c r="BJ164" s="421"/>
      <c r="BK164" s="427">
        <v>29.6</v>
      </c>
      <c r="BL164" s="427">
        <v>24.7</v>
      </c>
      <c r="BM164" s="428">
        <v>2.8</v>
      </c>
      <c r="BN164" s="422"/>
      <c r="BO164" s="425">
        <v>145</v>
      </c>
      <c r="BP164" s="425">
        <v>32</v>
      </c>
      <c r="BQ164" s="423">
        <v>6.39</v>
      </c>
      <c r="BR164" s="421">
        <f t="shared" si="224"/>
        <v>0.88749999999999996</v>
      </c>
      <c r="BS164" s="409">
        <f t="shared" si="130"/>
        <v>52560</v>
      </c>
      <c r="BT164" s="429">
        <f t="shared" si="242"/>
        <v>7.97</v>
      </c>
      <c r="BU164" s="430">
        <f t="shared" si="243"/>
        <v>130.9</v>
      </c>
      <c r="BV164" s="430">
        <f t="shared" si="244"/>
        <v>497</v>
      </c>
      <c r="BW164" s="430">
        <f t="shared" si="245"/>
        <v>6050</v>
      </c>
      <c r="BX164" s="430">
        <f t="shared" si="167"/>
        <v>3932.5</v>
      </c>
      <c r="BY164" s="430">
        <f t="shared" si="246"/>
        <v>29.6</v>
      </c>
      <c r="BZ164" s="430">
        <f t="shared" si="247"/>
        <v>24.7</v>
      </c>
      <c r="CA164" s="431"/>
      <c r="CB164" s="430">
        <f t="shared" si="265"/>
        <v>145</v>
      </c>
      <c r="CC164" s="432">
        <v>25912</v>
      </c>
      <c r="CD164" s="411">
        <f t="shared" si="222"/>
        <v>25912</v>
      </c>
      <c r="CE164" s="421">
        <f t="shared" si="225"/>
        <v>1.0364800000000001</v>
      </c>
      <c r="CF164" s="533">
        <f t="shared" si="226"/>
        <v>6.2056190182154989</v>
      </c>
      <c r="CG164" s="434"/>
      <c r="CH164" s="427"/>
      <c r="CI164" s="534">
        <f t="shared" si="227"/>
        <v>8.7990120407533183</v>
      </c>
      <c r="CJ164" s="436">
        <v>30.3</v>
      </c>
      <c r="CK164" s="436">
        <v>4.0999999999999996</v>
      </c>
      <c r="CL164" s="423"/>
      <c r="CM164" s="423"/>
      <c r="CN164" s="423"/>
      <c r="CO164" s="432"/>
      <c r="CP164" s="432"/>
      <c r="CQ164" s="437"/>
      <c r="CR164" s="437">
        <v>0.86</v>
      </c>
      <c r="CS164" s="481"/>
      <c r="CT164" s="424">
        <f t="shared" si="228"/>
        <v>3.2417412781722756</v>
      </c>
      <c r="CU164" s="434">
        <v>5.49</v>
      </c>
      <c r="CV164" s="493"/>
      <c r="CW164" s="494"/>
      <c r="CX164" s="495"/>
      <c r="CY164" s="496"/>
      <c r="CZ164" s="497"/>
      <c r="DA164" s="497"/>
      <c r="DB164" s="497"/>
      <c r="DC164" s="497"/>
      <c r="DD164" s="498"/>
      <c r="DE164" s="498"/>
      <c r="DF164" s="432">
        <v>26648</v>
      </c>
      <c r="DG164" s="445">
        <f t="shared" si="229"/>
        <v>26648</v>
      </c>
      <c r="DH164" s="421">
        <f t="shared" si="230"/>
        <v>1.06592</v>
      </c>
      <c r="DI164" s="432">
        <f t="shared" si="231"/>
        <v>6.0342239567697389</v>
      </c>
      <c r="DJ164" s="434">
        <v>7.91</v>
      </c>
      <c r="DK164" s="427"/>
      <c r="DL164" s="432">
        <f t="shared" si="232"/>
        <v>8.5559891924347049</v>
      </c>
      <c r="DM164" s="541">
        <v>30.4</v>
      </c>
      <c r="DN164" s="541">
        <v>3.8</v>
      </c>
      <c r="DO164" s="542">
        <v>7.86</v>
      </c>
      <c r="DP164" s="542"/>
      <c r="DQ164" s="542"/>
      <c r="DR164" s="432"/>
      <c r="DS164" s="432"/>
      <c r="DT164" s="437"/>
      <c r="DU164" s="437">
        <v>0.87</v>
      </c>
      <c r="DV164" s="481"/>
      <c r="DW164" s="432">
        <f t="shared" si="233"/>
        <v>3.1522065445812069</v>
      </c>
      <c r="DX164" s="434">
        <v>5.81</v>
      </c>
      <c r="DY164" s="493">
        <v>7.99</v>
      </c>
      <c r="DZ164" s="494">
        <v>20.5</v>
      </c>
      <c r="EA164" s="495">
        <v>66</v>
      </c>
      <c r="EB164" s="496">
        <v>6580</v>
      </c>
      <c r="EC164" s="497">
        <v>6.3</v>
      </c>
      <c r="ED164" s="497">
        <v>0.35</v>
      </c>
      <c r="EE164" s="497">
        <v>5</v>
      </c>
      <c r="EF164" s="497"/>
      <c r="EG164" s="498">
        <v>26</v>
      </c>
      <c r="EH164" s="495">
        <v>16</v>
      </c>
      <c r="EI164" s="429">
        <f t="shared" si="266"/>
        <v>7.99</v>
      </c>
      <c r="EJ164" s="447">
        <f t="shared" si="267"/>
        <v>20.5</v>
      </c>
      <c r="EK164" s="448">
        <f t="shared" si="268"/>
        <v>66</v>
      </c>
      <c r="EL164" s="417">
        <f t="shared" si="269"/>
        <v>6580</v>
      </c>
      <c r="EM164" s="431">
        <f t="shared" si="270"/>
        <v>6.3</v>
      </c>
      <c r="EN164" s="431">
        <f t="shared" si="271"/>
        <v>0.35</v>
      </c>
      <c r="EO164" s="431">
        <f t="shared" si="272"/>
        <v>5</v>
      </c>
      <c r="EP164" s="431"/>
      <c r="EQ164" s="430">
        <f t="shared" si="273"/>
        <v>26</v>
      </c>
      <c r="ER164" s="448">
        <f t="shared" si="279"/>
        <v>16</v>
      </c>
      <c r="ES164" s="496">
        <f t="shared" si="234"/>
        <v>20.091324200913242</v>
      </c>
      <c r="ET164" s="499">
        <f t="shared" si="235"/>
        <v>1.0511999999999999</v>
      </c>
      <c r="EU164" s="451">
        <f t="shared" si="172"/>
        <v>0.59368909090909094</v>
      </c>
      <c r="EV164" s="499">
        <f t="shared" si="248"/>
        <v>1.0994242424242424</v>
      </c>
      <c r="EW164" s="513">
        <f t="shared" si="249"/>
        <v>0.78716216216216217</v>
      </c>
      <c r="EX164" s="514">
        <f t="shared" si="250"/>
        <v>23.3</v>
      </c>
      <c r="EY164" s="513">
        <f t="shared" si="251"/>
        <v>0.8433919022154317</v>
      </c>
      <c r="EZ164" s="514">
        <f t="shared" si="252"/>
        <v>110.4</v>
      </c>
      <c r="FA164" s="450">
        <f t="shared" si="253"/>
        <v>0.86720321931589539</v>
      </c>
      <c r="FB164" s="431">
        <f t="shared" si="254"/>
        <v>431</v>
      </c>
      <c r="FC164" s="452"/>
      <c r="FD164" s="431"/>
      <c r="FE164" s="452">
        <f t="shared" si="255"/>
        <v>0.82068965517241377</v>
      </c>
      <c r="FF164" s="430">
        <f t="shared" si="256"/>
        <v>119</v>
      </c>
      <c r="FG164" s="490">
        <v>38400</v>
      </c>
      <c r="FH164" s="498"/>
      <c r="FI164" s="501"/>
      <c r="FJ164" s="487"/>
      <c r="FK164" s="502">
        <f t="shared" si="236"/>
        <v>1.3698630136986301</v>
      </c>
      <c r="FL164" s="490"/>
      <c r="FM164" s="502"/>
      <c r="FN164" s="490">
        <v>5143</v>
      </c>
      <c r="FO164" s="532">
        <f t="shared" si="237"/>
        <v>0.3843796711509716</v>
      </c>
      <c r="FP164" s="496">
        <f t="shared" si="238"/>
        <v>97.850076103500754</v>
      </c>
      <c r="FQ164" s="503">
        <v>52.8</v>
      </c>
      <c r="FR164" s="491">
        <f t="shared" si="239"/>
        <v>1.004566210045662</v>
      </c>
      <c r="FS164" s="504">
        <v>7.93</v>
      </c>
      <c r="FT164" s="494">
        <v>18.100000000000001</v>
      </c>
      <c r="FU164" s="495">
        <v>61</v>
      </c>
      <c r="FV164" s="490">
        <v>2</v>
      </c>
      <c r="FW164" s="504">
        <v>0.26</v>
      </c>
      <c r="FX164" s="490">
        <v>16</v>
      </c>
      <c r="FY164" s="452">
        <f t="shared" si="277"/>
        <v>0.92307692307692313</v>
      </c>
      <c r="FZ164" s="452"/>
      <c r="GA164" s="429"/>
      <c r="GB164" s="499">
        <f t="shared" si="257"/>
        <v>0.1170731707317072</v>
      </c>
      <c r="GC164" s="514">
        <f t="shared" si="218"/>
        <v>2.3999999999999986</v>
      </c>
      <c r="GD164" s="499">
        <f t="shared" si="258"/>
        <v>7.5757575757575801E-2</v>
      </c>
      <c r="GE164" s="527">
        <f t="shared" si="278"/>
        <v>5</v>
      </c>
      <c r="GF164" s="506">
        <f t="shared" si="276"/>
        <v>1.872146118721461</v>
      </c>
      <c r="GG164" s="490"/>
      <c r="GH164" s="526"/>
      <c r="GI164" s="490"/>
      <c r="GJ164" s="544"/>
      <c r="GK164" s="498"/>
      <c r="GL164" s="507"/>
      <c r="GM164" s="535"/>
      <c r="GN164" s="536"/>
      <c r="GO164" s="526"/>
      <c r="GP164" s="526"/>
      <c r="GQ164" s="535"/>
      <c r="GR164" s="502">
        <f t="shared" si="240"/>
        <v>1.9634703196347032</v>
      </c>
      <c r="GS164" s="536">
        <f t="shared" si="259"/>
        <v>15.6</v>
      </c>
      <c r="GT164" s="536">
        <f t="shared" si="260"/>
        <v>52</v>
      </c>
      <c r="GU164" s="526"/>
      <c r="GV164" s="526"/>
      <c r="GW164" s="526">
        <f t="shared" si="274"/>
        <v>0.13812154696132606</v>
      </c>
      <c r="GX164" s="526">
        <f t="shared" si="275"/>
        <v>0.14754098360655743</v>
      </c>
      <c r="GY164" s="497"/>
      <c r="GZ164" s="490">
        <v>57633</v>
      </c>
      <c r="HA164" s="493">
        <v>8.18</v>
      </c>
      <c r="HB164" s="493">
        <v>8.1999999999999993</v>
      </c>
      <c r="HC164" s="494">
        <v>15.6</v>
      </c>
      <c r="HD164" s="498">
        <v>52</v>
      </c>
      <c r="HE164" s="498">
        <v>16</v>
      </c>
      <c r="HF164" s="498"/>
      <c r="HG164" s="498"/>
      <c r="HH164" s="492">
        <v>4</v>
      </c>
      <c r="HI164" s="508">
        <v>6640</v>
      </c>
      <c r="HJ164" s="490">
        <f t="shared" si="261"/>
        <v>4448.8</v>
      </c>
      <c r="HK164" s="490"/>
      <c r="HL164" s="550"/>
      <c r="HM164" s="543">
        <v>4.2</v>
      </c>
      <c r="HN164" s="506">
        <v>6.2</v>
      </c>
      <c r="HO164" s="491">
        <v>0.3</v>
      </c>
      <c r="HP164" s="545">
        <v>0.2</v>
      </c>
      <c r="HQ164" s="523">
        <v>5</v>
      </c>
      <c r="HR164" s="524">
        <v>0.26</v>
      </c>
      <c r="HS164" s="524">
        <v>0.26</v>
      </c>
      <c r="HT164" s="511">
        <v>16</v>
      </c>
      <c r="HU164" s="525">
        <f t="shared" si="241"/>
        <v>33.105022831050228</v>
      </c>
      <c r="HV164" s="526">
        <f t="shared" si="262"/>
        <v>0.88082505729564553</v>
      </c>
      <c r="HW164" s="526">
        <f t="shared" si="263"/>
        <v>0.8953722334004024</v>
      </c>
      <c r="HX164" s="526">
        <f t="shared" si="264"/>
        <v>0.85810810810810811</v>
      </c>
      <c r="HY164" s="512"/>
    </row>
    <row r="165" spans="1:233" x14ac:dyDescent="0.15">
      <c r="A165" s="400">
        <v>43647</v>
      </c>
      <c r="B165" s="515">
        <v>52618</v>
      </c>
      <c r="C165" s="402">
        <f t="shared" si="127"/>
        <v>1.05236</v>
      </c>
      <c r="D165" s="551">
        <v>8.1999999999999993</v>
      </c>
      <c r="E165" s="552">
        <v>36.6</v>
      </c>
      <c r="F165" s="553">
        <v>120</v>
      </c>
      <c r="G165" s="406">
        <f t="shared" si="159"/>
        <v>6314.16</v>
      </c>
      <c r="H165" s="402">
        <f t="shared" si="160"/>
        <v>0.25256639999999997</v>
      </c>
      <c r="I165" s="553">
        <v>7175</v>
      </c>
      <c r="J165" s="406">
        <f t="shared" si="161"/>
        <v>4807.25</v>
      </c>
      <c r="K165" s="554">
        <v>9</v>
      </c>
      <c r="L165" s="554">
        <v>6.6</v>
      </c>
      <c r="M165" s="554">
        <v>0.7</v>
      </c>
      <c r="N165" s="555">
        <v>46</v>
      </c>
      <c r="O165" s="555">
        <v>32</v>
      </c>
      <c r="P165" s="409"/>
      <c r="Q165" s="409"/>
      <c r="R165" s="409"/>
      <c r="S165" s="409"/>
      <c r="T165" s="410"/>
      <c r="U165" s="411"/>
      <c r="V165" s="409"/>
      <c r="W165" s="409"/>
      <c r="X165" s="516"/>
      <c r="Y165" s="473"/>
      <c r="Z165" s="474"/>
      <c r="AA165" s="475"/>
      <c r="AB165" s="476"/>
      <c r="AC165" s="476"/>
      <c r="AD165" s="474">
        <v>5.03</v>
      </c>
      <c r="AE165" s="477">
        <f t="shared" si="223"/>
        <v>0.69861111111111118</v>
      </c>
      <c r="AF165" s="478"/>
      <c r="AG165" s="477"/>
      <c r="AH165" s="478"/>
      <c r="AI165" s="478"/>
      <c r="AJ165" s="473"/>
      <c r="AK165" s="477"/>
      <c r="AL165" s="447"/>
      <c r="AM165" s="479"/>
      <c r="AN165" s="473"/>
      <c r="AO165" s="473"/>
      <c r="AP165" s="479"/>
      <c r="AQ165" s="447"/>
      <c r="AR165" s="473"/>
      <c r="AS165" s="473"/>
      <c r="AT165" s="473"/>
      <c r="AU165" s="447"/>
      <c r="AV165" s="480"/>
      <c r="AW165" s="479"/>
      <c r="AX165" s="479"/>
      <c r="AY165" s="480"/>
      <c r="AZ165" s="480"/>
      <c r="BA165" s="420">
        <f t="shared" si="128"/>
        <v>52776</v>
      </c>
      <c r="BB165" s="421">
        <f t="shared" si="129"/>
        <v>1.05552</v>
      </c>
      <c r="BC165" s="422"/>
      <c r="BD165" s="423">
        <v>7.99</v>
      </c>
      <c r="BE165" s="424">
        <v>80.400000000000006</v>
      </c>
      <c r="BF165" s="425">
        <v>322</v>
      </c>
      <c r="BG165" s="426">
        <v>5820</v>
      </c>
      <c r="BH165" s="420">
        <f t="shared" si="162"/>
        <v>3899.4</v>
      </c>
      <c r="BI165" s="432"/>
      <c r="BJ165" s="421"/>
      <c r="BK165" s="427">
        <v>16.600000000000001</v>
      </c>
      <c r="BL165" s="427">
        <v>17</v>
      </c>
      <c r="BM165" s="428">
        <v>1.1000000000000001</v>
      </c>
      <c r="BN165" s="422"/>
      <c r="BO165" s="425">
        <v>170</v>
      </c>
      <c r="BP165" s="425">
        <v>32</v>
      </c>
      <c r="BQ165" s="423">
        <v>5.66</v>
      </c>
      <c r="BR165" s="421">
        <f t="shared" si="224"/>
        <v>0.78611111111111109</v>
      </c>
      <c r="BS165" s="409">
        <f t="shared" si="130"/>
        <v>52776</v>
      </c>
      <c r="BT165" s="429">
        <f t="shared" si="242"/>
        <v>7.99</v>
      </c>
      <c r="BU165" s="430">
        <f t="shared" si="243"/>
        <v>80.400000000000006</v>
      </c>
      <c r="BV165" s="430">
        <f t="shared" si="244"/>
        <v>322</v>
      </c>
      <c r="BW165" s="430">
        <f t="shared" si="245"/>
        <v>5820</v>
      </c>
      <c r="BX165" s="430">
        <f t="shared" si="167"/>
        <v>3783</v>
      </c>
      <c r="BY165" s="430">
        <f t="shared" si="246"/>
        <v>16.600000000000001</v>
      </c>
      <c r="BZ165" s="430">
        <f t="shared" si="247"/>
        <v>17</v>
      </c>
      <c r="CA165" s="431"/>
      <c r="CB165" s="430">
        <f t="shared" si="265"/>
        <v>170</v>
      </c>
      <c r="CC165" s="432">
        <v>26693</v>
      </c>
      <c r="CD165" s="411">
        <f t="shared" si="222"/>
        <v>26693</v>
      </c>
      <c r="CE165" s="421">
        <f t="shared" si="225"/>
        <v>1.06772</v>
      </c>
      <c r="CF165" s="433">
        <f t="shared" si="226"/>
        <v>6.0240512493912268</v>
      </c>
      <c r="CG165" s="434"/>
      <c r="CH165" s="427"/>
      <c r="CI165" s="446">
        <f t="shared" si="227"/>
        <v>8.541565204360694</v>
      </c>
      <c r="CJ165" s="436">
        <v>29.8</v>
      </c>
      <c r="CK165" s="436">
        <v>5</v>
      </c>
      <c r="CL165" s="423"/>
      <c r="CM165" s="423"/>
      <c r="CN165" s="423"/>
      <c r="CO165" s="432"/>
      <c r="CP165" s="432"/>
      <c r="CQ165" s="437"/>
      <c r="CR165" s="437">
        <v>0.81</v>
      </c>
      <c r="CS165" s="424"/>
      <c r="CT165" s="528">
        <f t="shared" si="228"/>
        <v>3.1468924437118346</v>
      </c>
      <c r="CU165" s="434">
        <v>5.72</v>
      </c>
      <c r="CV165" s="438"/>
      <c r="CW165" s="439"/>
      <c r="CX165" s="440"/>
      <c r="CY165" s="441"/>
      <c r="CZ165" s="442"/>
      <c r="DA165" s="442"/>
      <c r="DB165" s="442"/>
      <c r="DC165" s="442"/>
      <c r="DD165" s="443"/>
      <c r="DE165" s="440"/>
      <c r="DF165" s="444">
        <v>26083</v>
      </c>
      <c r="DG165" s="445">
        <f t="shared" si="229"/>
        <v>26083</v>
      </c>
      <c r="DH165" s="421">
        <f t="shared" si="230"/>
        <v>1.04332</v>
      </c>
      <c r="DI165" s="446">
        <f t="shared" si="231"/>
        <v>6.1649350151439641</v>
      </c>
      <c r="DJ165" s="434">
        <v>7.84</v>
      </c>
      <c r="DK165" s="427"/>
      <c r="DL165" s="446">
        <f t="shared" si="232"/>
        <v>8.74132576774144</v>
      </c>
      <c r="DM165" s="422">
        <v>29.8</v>
      </c>
      <c r="DN165" s="422">
        <v>4.2</v>
      </c>
      <c r="DO165" s="423">
        <v>7.78</v>
      </c>
      <c r="DP165" s="423"/>
      <c r="DQ165" s="423"/>
      <c r="DR165" s="432"/>
      <c r="DS165" s="432"/>
      <c r="DT165" s="437"/>
      <c r="DU165" s="437">
        <v>0.82</v>
      </c>
      <c r="DV165" s="424"/>
      <c r="DW165" s="446">
        <f t="shared" si="233"/>
        <v>3.2204884407468466</v>
      </c>
      <c r="DX165" s="434">
        <v>6.01</v>
      </c>
      <c r="DY165" s="556">
        <v>7.99</v>
      </c>
      <c r="DZ165" s="557">
        <v>19.8</v>
      </c>
      <c r="EA165" s="558">
        <v>62</v>
      </c>
      <c r="EB165" s="559">
        <v>6010</v>
      </c>
      <c r="EC165" s="560">
        <v>6.9</v>
      </c>
      <c r="ED165" s="560">
        <v>0.4</v>
      </c>
      <c r="EE165" s="560">
        <v>5.2</v>
      </c>
      <c r="EF165" s="560"/>
      <c r="EG165" s="561">
        <v>23</v>
      </c>
      <c r="EH165" s="558">
        <v>16</v>
      </c>
      <c r="EI165" s="429">
        <f t="shared" si="266"/>
        <v>7.99</v>
      </c>
      <c r="EJ165" s="447">
        <f t="shared" si="267"/>
        <v>19.8</v>
      </c>
      <c r="EK165" s="448">
        <f t="shared" si="268"/>
        <v>62</v>
      </c>
      <c r="EL165" s="417">
        <f t="shared" si="269"/>
        <v>6010</v>
      </c>
      <c r="EM165" s="431">
        <f t="shared" si="270"/>
        <v>6.9</v>
      </c>
      <c r="EN165" s="431">
        <f t="shared" si="271"/>
        <v>0.4</v>
      </c>
      <c r="EO165" s="431">
        <f t="shared" si="272"/>
        <v>5.2</v>
      </c>
      <c r="EP165" s="431"/>
      <c r="EQ165" s="430">
        <f t="shared" si="273"/>
        <v>23</v>
      </c>
      <c r="ER165" s="448">
        <f t="shared" si="279"/>
        <v>16</v>
      </c>
      <c r="ES165" s="449">
        <f t="shared" si="234"/>
        <v>20.009095043201455</v>
      </c>
      <c r="ET165" s="450">
        <f t="shared" si="235"/>
        <v>1.05552</v>
      </c>
      <c r="EU165" s="451">
        <f t="shared" si="172"/>
        <v>0.38622436363636364</v>
      </c>
      <c r="EV165" s="450">
        <f t="shared" si="248"/>
        <v>0.71523030303030299</v>
      </c>
      <c r="EW165" s="513">
        <f t="shared" si="249"/>
        <v>0.5843373493975903</v>
      </c>
      <c r="EX165" s="514">
        <f t="shared" si="250"/>
        <v>9.7000000000000011</v>
      </c>
      <c r="EY165" s="513">
        <f t="shared" si="251"/>
        <v>0.75373134328358216</v>
      </c>
      <c r="EZ165" s="514">
        <f t="shared" si="252"/>
        <v>60.600000000000009</v>
      </c>
      <c r="FA165" s="450">
        <f t="shared" si="253"/>
        <v>0.80745341614906829</v>
      </c>
      <c r="FB165" s="431">
        <f t="shared" si="254"/>
        <v>260</v>
      </c>
      <c r="FC165" s="452"/>
      <c r="FD165" s="431"/>
      <c r="FE165" s="452">
        <f t="shared" si="255"/>
        <v>0.86470588235294121</v>
      </c>
      <c r="FF165" s="430">
        <f t="shared" si="256"/>
        <v>147</v>
      </c>
      <c r="FG165" s="405">
        <v>38400</v>
      </c>
      <c r="FH165" s="443"/>
      <c r="FI165" s="453"/>
      <c r="FJ165" s="454"/>
      <c r="FK165" s="455">
        <f t="shared" si="236"/>
        <v>1.3642564802182811</v>
      </c>
      <c r="FL165" s="530"/>
      <c r="FM165" s="455"/>
      <c r="FN165" s="530">
        <v>4865</v>
      </c>
      <c r="FO165" s="532">
        <f t="shared" si="237"/>
        <v>0.36360239162929747</v>
      </c>
      <c r="FP165" s="449">
        <f t="shared" si="238"/>
        <v>92.182052448082459</v>
      </c>
      <c r="FQ165" s="457">
        <v>52.8</v>
      </c>
      <c r="FR165" s="458">
        <f t="shared" si="239"/>
        <v>1.0004547521600728</v>
      </c>
      <c r="FS165" s="562">
        <v>7.94</v>
      </c>
      <c r="FT165" s="557">
        <v>18</v>
      </c>
      <c r="FU165" s="558">
        <v>59</v>
      </c>
      <c r="FV165" s="564">
        <v>1</v>
      </c>
      <c r="FW165" s="565">
        <v>0.36</v>
      </c>
      <c r="FX165" s="564">
        <v>16</v>
      </c>
      <c r="FY165" s="452">
        <f t="shared" si="277"/>
        <v>0.95652173913043481</v>
      </c>
      <c r="FZ165" s="452"/>
      <c r="GA165" s="429"/>
      <c r="GB165" s="513">
        <f t="shared" si="257"/>
        <v>9.0909090909090939E-2</v>
      </c>
      <c r="GC165" s="514">
        <f t="shared" si="218"/>
        <v>1.8000000000000007</v>
      </c>
      <c r="GD165" s="513">
        <f t="shared" si="258"/>
        <v>4.8387096774193505E-2</v>
      </c>
      <c r="GE165" s="527">
        <f t="shared" si="278"/>
        <v>3</v>
      </c>
      <c r="GF165" s="461">
        <f t="shared" si="276"/>
        <v>1.8644838562983175</v>
      </c>
      <c r="GG165" s="405"/>
      <c r="GH165" s="450"/>
      <c r="GI165" s="405"/>
      <c r="GJ165" s="462"/>
      <c r="GK165" s="463"/>
      <c r="GL165" s="464"/>
      <c r="GM165" s="529"/>
      <c r="GN165" s="405"/>
      <c r="GO165" s="513"/>
      <c r="GP165" s="450"/>
      <c r="GQ165" s="529"/>
      <c r="GR165" s="455">
        <f t="shared" si="240"/>
        <v>1.9554342883128695</v>
      </c>
      <c r="GS165" s="531">
        <f t="shared" si="259"/>
        <v>16</v>
      </c>
      <c r="GT165" s="531">
        <f t="shared" si="260"/>
        <v>52</v>
      </c>
      <c r="GU165" s="513"/>
      <c r="GV165" s="513"/>
      <c r="GW165" s="513">
        <f t="shared" si="274"/>
        <v>0.11111111111111116</v>
      </c>
      <c r="GX165" s="513">
        <f t="shared" si="275"/>
        <v>0.11864406779661019</v>
      </c>
      <c r="GY165" s="462"/>
      <c r="GZ165" s="405">
        <v>55058</v>
      </c>
      <c r="HA165" s="556">
        <v>8.16</v>
      </c>
      <c r="HB165" s="451">
        <v>8.18</v>
      </c>
      <c r="HC165" s="557">
        <v>16</v>
      </c>
      <c r="HD165" s="561">
        <v>52</v>
      </c>
      <c r="HE165" s="463">
        <v>15</v>
      </c>
      <c r="HF165" s="463"/>
      <c r="HG165" s="443"/>
      <c r="HH165" s="555">
        <v>3</v>
      </c>
      <c r="HI165" s="566">
        <v>6160</v>
      </c>
      <c r="HJ165" s="406">
        <f t="shared" si="261"/>
        <v>4127.2</v>
      </c>
      <c r="HK165" s="406"/>
      <c r="HL165" s="549"/>
      <c r="HM165" s="567">
        <v>4.9000000000000004</v>
      </c>
      <c r="HN165" s="461">
        <v>5.6</v>
      </c>
      <c r="HO165" s="554">
        <v>0.35</v>
      </c>
      <c r="HP165" s="548">
        <v>0.2</v>
      </c>
      <c r="HQ165" s="568">
        <v>5.2</v>
      </c>
      <c r="HR165" s="569">
        <v>0.4</v>
      </c>
      <c r="HS165" s="520">
        <v>0.2</v>
      </c>
      <c r="HT165" s="570">
        <v>16</v>
      </c>
      <c r="HU165" s="522">
        <f t="shared" si="241"/>
        <v>32.969531605275129</v>
      </c>
      <c r="HV165" s="513">
        <f t="shared" si="262"/>
        <v>0.80099502487562191</v>
      </c>
      <c r="HW165" s="513">
        <f t="shared" si="263"/>
        <v>0.83850931677018636</v>
      </c>
      <c r="HX165" s="513">
        <f t="shared" si="264"/>
        <v>0.70481927710843373</v>
      </c>
      <c r="HY165" s="471"/>
    </row>
    <row r="166" spans="1:233" x14ac:dyDescent="0.15">
      <c r="A166" s="400">
        <v>43648</v>
      </c>
      <c r="B166" s="515">
        <v>48680</v>
      </c>
      <c r="C166" s="402">
        <f t="shared" si="127"/>
        <v>0.97360000000000002</v>
      </c>
      <c r="D166" s="551">
        <v>8.11</v>
      </c>
      <c r="E166" s="552">
        <v>28</v>
      </c>
      <c r="F166" s="553">
        <v>109</v>
      </c>
      <c r="G166" s="406">
        <f t="shared" si="159"/>
        <v>5306.12</v>
      </c>
      <c r="H166" s="402">
        <f t="shared" si="160"/>
        <v>0.21224479999999998</v>
      </c>
      <c r="I166" s="553">
        <v>5180</v>
      </c>
      <c r="J166" s="406">
        <f t="shared" si="161"/>
        <v>3470.6000000000004</v>
      </c>
      <c r="K166" s="554">
        <v>10.8</v>
      </c>
      <c r="L166" s="554">
        <v>10.199999999999999</v>
      </c>
      <c r="M166" s="554">
        <v>1.5</v>
      </c>
      <c r="N166" s="555">
        <v>75</v>
      </c>
      <c r="O166" s="555">
        <v>32</v>
      </c>
      <c r="P166" s="409"/>
      <c r="Q166" s="409"/>
      <c r="R166" s="409"/>
      <c r="S166" s="409"/>
      <c r="T166" s="410"/>
      <c r="U166" s="411"/>
      <c r="V166" s="409"/>
      <c r="W166" s="409"/>
      <c r="X166" s="516"/>
      <c r="Y166" s="473"/>
      <c r="Z166" s="474"/>
      <c r="AA166" s="475"/>
      <c r="AB166" s="476"/>
      <c r="AC166" s="476"/>
      <c r="AD166" s="474">
        <v>5.29</v>
      </c>
      <c r="AE166" s="477">
        <f t="shared" si="223"/>
        <v>0.73472222222222217</v>
      </c>
      <c r="AF166" s="478"/>
      <c r="AG166" s="477"/>
      <c r="AH166" s="478"/>
      <c r="AI166" s="478"/>
      <c r="AJ166" s="473"/>
      <c r="AK166" s="477"/>
      <c r="AL166" s="447"/>
      <c r="AM166" s="479"/>
      <c r="AN166" s="473"/>
      <c r="AO166" s="473"/>
      <c r="AP166" s="479"/>
      <c r="AQ166" s="447"/>
      <c r="AR166" s="473"/>
      <c r="AS166" s="473"/>
      <c r="AT166" s="473"/>
      <c r="AU166" s="447"/>
      <c r="AV166" s="480"/>
      <c r="AW166" s="479"/>
      <c r="AX166" s="479"/>
      <c r="AY166" s="480"/>
      <c r="AZ166" s="480"/>
      <c r="BA166" s="420">
        <f t="shared" si="128"/>
        <v>48910</v>
      </c>
      <c r="BB166" s="421">
        <f t="shared" si="129"/>
        <v>0.97819999999999996</v>
      </c>
      <c r="BC166" s="422"/>
      <c r="BD166" s="423">
        <v>7.95</v>
      </c>
      <c r="BE166" s="424">
        <v>37</v>
      </c>
      <c r="BF166" s="425">
        <v>157</v>
      </c>
      <c r="BG166" s="426">
        <v>5420</v>
      </c>
      <c r="BH166" s="420">
        <f t="shared" si="162"/>
        <v>3631.4</v>
      </c>
      <c r="BI166" s="432">
        <v>1233</v>
      </c>
      <c r="BJ166" s="421">
        <f>BI166/35.5*(23+35.5)/BH166</f>
        <v>0.5595211407232844</v>
      </c>
      <c r="BK166" s="427">
        <v>11.1</v>
      </c>
      <c r="BL166" s="427">
        <v>11.2</v>
      </c>
      <c r="BM166" s="428">
        <v>1.2</v>
      </c>
      <c r="BN166" s="422">
        <v>1.5</v>
      </c>
      <c r="BO166" s="425">
        <v>118</v>
      </c>
      <c r="BP166" s="425">
        <v>32</v>
      </c>
      <c r="BQ166" s="423">
        <v>5.62</v>
      </c>
      <c r="BR166" s="421">
        <f t="shared" si="224"/>
        <v>0.78055555555555556</v>
      </c>
      <c r="BS166" s="409">
        <f t="shared" si="130"/>
        <v>48910</v>
      </c>
      <c r="BT166" s="429">
        <f t="shared" si="242"/>
        <v>7.95</v>
      </c>
      <c r="BU166" s="430">
        <f t="shared" si="243"/>
        <v>37</v>
      </c>
      <c r="BV166" s="430">
        <f t="shared" si="244"/>
        <v>157</v>
      </c>
      <c r="BW166" s="430">
        <f t="shared" si="245"/>
        <v>5420</v>
      </c>
      <c r="BX166" s="430">
        <f t="shared" si="167"/>
        <v>3523</v>
      </c>
      <c r="BY166" s="430">
        <f t="shared" si="246"/>
        <v>11.1</v>
      </c>
      <c r="BZ166" s="430">
        <f t="shared" si="247"/>
        <v>11.2</v>
      </c>
      <c r="CA166" s="431">
        <f>BN166</f>
        <v>1.5</v>
      </c>
      <c r="CB166" s="430">
        <f t="shared" si="265"/>
        <v>118</v>
      </c>
      <c r="CC166" s="432">
        <v>24817</v>
      </c>
      <c r="CD166" s="411">
        <f t="shared" si="222"/>
        <v>24817</v>
      </c>
      <c r="CE166" s="421">
        <f t="shared" si="225"/>
        <v>0.99268000000000001</v>
      </c>
      <c r="CF166" s="433">
        <f t="shared" si="226"/>
        <v>6.479429423379135</v>
      </c>
      <c r="CG166" s="434"/>
      <c r="CH166" s="427"/>
      <c r="CI166" s="446">
        <f t="shared" si="227"/>
        <v>9.1872506749405645</v>
      </c>
      <c r="CJ166" s="436">
        <v>29</v>
      </c>
      <c r="CK166" s="436">
        <v>4.5999999999999996</v>
      </c>
      <c r="CL166" s="423"/>
      <c r="CM166" s="423"/>
      <c r="CN166" s="423"/>
      <c r="CO166" s="432"/>
      <c r="CP166" s="432"/>
      <c r="CQ166" s="437"/>
      <c r="CR166" s="437">
        <v>0.87</v>
      </c>
      <c r="CS166" s="424"/>
      <c r="CT166" s="528">
        <f t="shared" si="228"/>
        <v>3.3847765644517871</v>
      </c>
      <c r="CU166" s="434">
        <v>5.36</v>
      </c>
      <c r="CV166" s="438"/>
      <c r="CW166" s="439"/>
      <c r="CX166" s="440"/>
      <c r="CY166" s="441"/>
      <c r="CZ166" s="442"/>
      <c r="DA166" s="442"/>
      <c r="DB166" s="442"/>
      <c r="DC166" s="442"/>
      <c r="DD166" s="443"/>
      <c r="DE166" s="440"/>
      <c r="DF166" s="444">
        <v>24093</v>
      </c>
      <c r="DG166" s="445">
        <f t="shared" si="229"/>
        <v>24093</v>
      </c>
      <c r="DH166" s="421">
        <f t="shared" si="230"/>
        <v>0.96372000000000002</v>
      </c>
      <c r="DI166" s="446">
        <f t="shared" si="231"/>
        <v>6.6741377163491471</v>
      </c>
      <c r="DJ166" s="434">
        <v>7.73</v>
      </c>
      <c r="DK166" s="427">
        <v>2.7</v>
      </c>
      <c r="DL166" s="446">
        <f t="shared" si="232"/>
        <v>9.4633295978084924</v>
      </c>
      <c r="DM166" s="422">
        <v>29</v>
      </c>
      <c r="DN166" s="422">
        <v>5</v>
      </c>
      <c r="DO166" s="423">
        <v>7.73</v>
      </c>
      <c r="DP166" s="423"/>
      <c r="DQ166" s="423"/>
      <c r="DR166" s="432">
        <v>7208</v>
      </c>
      <c r="DS166" s="432">
        <v>3786</v>
      </c>
      <c r="DT166" s="437">
        <f>DS166/DR166</f>
        <v>0.5252497225305216</v>
      </c>
      <c r="DU166" s="437">
        <v>0.91</v>
      </c>
      <c r="DV166" s="424">
        <f>DU166/DR166*1000*1000</f>
        <v>126.24861265260823</v>
      </c>
      <c r="DW166" s="446">
        <f t="shared" si="233"/>
        <v>3.4864898518241816</v>
      </c>
      <c r="DX166" s="434">
        <v>5.92</v>
      </c>
      <c r="DY166" s="556">
        <v>7.98</v>
      </c>
      <c r="DZ166" s="557">
        <v>19</v>
      </c>
      <c r="EA166" s="558">
        <v>61</v>
      </c>
      <c r="EB166" s="559">
        <v>5900</v>
      </c>
      <c r="EC166" s="560">
        <v>3.3</v>
      </c>
      <c r="ED166" s="560">
        <v>0.28999999999999998</v>
      </c>
      <c r="EE166" s="560">
        <v>3.1</v>
      </c>
      <c r="EF166" s="560">
        <v>0.55000000000000004</v>
      </c>
      <c r="EG166" s="561">
        <v>5</v>
      </c>
      <c r="EH166" s="558">
        <v>16</v>
      </c>
      <c r="EI166" s="429">
        <f t="shared" si="266"/>
        <v>7.98</v>
      </c>
      <c r="EJ166" s="447">
        <f t="shared" si="267"/>
        <v>19</v>
      </c>
      <c r="EK166" s="448">
        <f t="shared" si="268"/>
        <v>61</v>
      </c>
      <c r="EL166" s="417">
        <f t="shared" si="269"/>
        <v>5900</v>
      </c>
      <c r="EM166" s="431">
        <f t="shared" si="270"/>
        <v>3.3</v>
      </c>
      <c r="EN166" s="431">
        <f t="shared" si="271"/>
        <v>0.28999999999999998</v>
      </c>
      <c r="EO166" s="431">
        <f t="shared" si="272"/>
        <v>3.1</v>
      </c>
      <c r="EP166" s="431">
        <f>EF166</f>
        <v>0.55000000000000004</v>
      </c>
      <c r="EQ166" s="430">
        <f t="shared" si="273"/>
        <v>5</v>
      </c>
      <c r="ER166" s="448">
        <f t="shared" si="279"/>
        <v>16</v>
      </c>
      <c r="ES166" s="449">
        <f t="shared" si="234"/>
        <v>21.590676753220201</v>
      </c>
      <c r="ET166" s="450">
        <f t="shared" si="235"/>
        <v>0.97819999999999996</v>
      </c>
      <c r="EU166" s="451">
        <f t="shared" si="172"/>
        <v>0.1745197727272727</v>
      </c>
      <c r="EV166" s="450">
        <f t="shared" si="248"/>
        <v>0.32318476430976423</v>
      </c>
      <c r="EW166" s="513">
        <f t="shared" si="249"/>
        <v>0.70270270270270263</v>
      </c>
      <c r="EX166" s="514">
        <f t="shared" si="250"/>
        <v>7.8</v>
      </c>
      <c r="EY166" s="513">
        <f t="shared" si="251"/>
        <v>0.48648648648648651</v>
      </c>
      <c r="EZ166" s="514">
        <f t="shared" si="252"/>
        <v>18</v>
      </c>
      <c r="FA166" s="450">
        <f t="shared" si="253"/>
        <v>0.61146496815286622</v>
      </c>
      <c r="FB166" s="431">
        <f t="shared" si="254"/>
        <v>96</v>
      </c>
      <c r="FC166" s="452">
        <f>1-EP166/CA166</f>
        <v>0.6333333333333333</v>
      </c>
      <c r="FD166" s="431">
        <f>CA166-EP166</f>
        <v>0.95</v>
      </c>
      <c r="FE166" s="452">
        <f t="shared" si="255"/>
        <v>0.9576271186440678</v>
      </c>
      <c r="FF166" s="430">
        <f t="shared" si="256"/>
        <v>113</v>
      </c>
      <c r="FG166" s="405">
        <v>38400</v>
      </c>
      <c r="FH166" s="443"/>
      <c r="FI166" s="453"/>
      <c r="FJ166" s="454"/>
      <c r="FK166" s="455">
        <f t="shared" si="236"/>
        <v>1.4720915968104682</v>
      </c>
      <c r="FL166" s="530"/>
      <c r="FM166" s="455"/>
      <c r="FN166" s="530">
        <v>4170</v>
      </c>
      <c r="FO166" s="532">
        <f t="shared" si="237"/>
        <v>0.31165919282511212</v>
      </c>
      <c r="FP166" s="449">
        <f t="shared" si="238"/>
        <v>85.258638315272947</v>
      </c>
      <c r="FQ166" s="457">
        <v>52.8</v>
      </c>
      <c r="FR166" s="458">
        <f t="shared" si="239"/>
        <v>1.07953383766101</v>
      </c>
      <c r="FS166" s="562">
        <v>7.97</v>
      </c>
      <c r="FT166" s="557">
        <v>16</v>
      </c>
      <c r="FU166" s="558">
        <v>57</v>
      </c>
      <c r="FV166" s="564">
        <v>1</v>
      </c>
      <c r="FW166" s="565">
        <v>0.2</v>
      </c>
      <c r="FX166" s="564">
        <v>16</v>
      </c>
      <c r="FY166" s="452">
        <f t="shared" si="277"/>
        <v>0.8</v>
      </c>
      <c r="FZ166" s="452">
        <f>1-FW166/(EF166+DC166)</f>
        <v>0.63636363636363635</v>
      </c>
      <c r="GA166" s="429">
        <f>EF166+DC166-FW166</f>
        <v>0.35000000000000003</v>
      </c>
      <c r="GB166" s="513">
        <f t="shared" si="257"/>
        <v>0.15789473684210531</v>
      </c>
      <c r="GC166" s="514">
        <f t="shared" si="218"/>
        <v>3</v>
      </c>
      <c r="GD166" s="513">
        <f t="shared" si="258"/>
        <v>6.557377049180324E-2</v>
      </c>
      <c r="GE166" s="527">
        <f t="shared" si="278"/>
        <v>4</v>
      </c>
      <c r="GF166" s="461">
        <f t="shared" si="276"/>
        <v>2.0118585156409732</v>
      </c>
      <c r="GG166" s="405"/>
      <c r="GH166" s="450"/>
      <c r="GI166" s="405"/>
      <c r="GJ166" s="462"/>
      <c r="GK166" s="463"/>
      <c r="GL166" s="464"/>
      <c r="GM166" s="529"/>
      <c r="GN166" s="405"/>
      <c r="GO166" s="513"/>
      <c r="GP166" s="450"/>
      <c r="GQ166" s="529"/>
      <c r="GR166" s="455">
        <f t="shared" si="240"/>
        <v>2.1099979554283377</v>
      </c>
      <c r="GS166" s="531">
        <f t="shared" si="259"/>
        <v>14</v>
      </c>
      <c r="GT166" s="531">
        <f t="shared" si="260"/>
        <v>50</v>
      </c>
      <c r="GU166" s="513"/>
      <c r="GV166" s="513"/>
      <c r="GW166" s="513">
        <f t="shared" si="274"/>
        <v>0.125</v>
      </c>
      <c r="GX166" s="513">
        <f t="shared" si="275"/>
        <v>0.1228070175438597</v>
      </c>
      <c r="GY166" s="462"/>
      <c r="GZ166" s="405">
        <v>51269</v>
      </c>
      <c r="HA166" s="556">
        <v>8.24</v>
      </c>
      <c r="HB166" s="451">
        <v>8.2200000000000006</v>
      </c>
      <c r="HC166" s="557">
        <v>14</v>
      </c>
      <c r="HD166" s="561">
        <v>50</v>
      </c>
      <c r="HE166" s="463">
        <v>12</v>
      </c>
      <c r="HF166" s="463"/>
      <c r="HG166" s="443"/>
      <c r="HH166" s="555">
        <v>1</v>
      </c>
      <c r="HI166" s="566">
        <v>6010</v>
      </c>
      <c r="HJ166" s="406">
        <f t="shared" si="261"/>
        <v>4026.7000000000003</v>
      </c>
      <c r="HK166" s="406"/>
      <c r="HL166" s="549"/>
      <c r="HM166" s="567">
        <v>4</v>
      </c>
      <c r="HN166" s="461">
        <v>4.2</v>
      </c>
      <c r="HO166" s="554">
        <v>0.28999999999999998</v>
      </c>
      <c r="HP166" s="548">
        <v>0.1</v>
      </c>
      <c r="HQ166" s="568">
        <v>3.7</v>
      </c>
      <c r="HR166" s="569">
        <v>0.22</v>
      </c>
      <c r="HS166" s="520">
        <v>0.17</v>
      </c>
      <c r="HT166" s="570">
        <v>16</v>
      </c>
      <c r="HU166" s="522">
        <f t="shared" si="241"/>
        <v>35.575546922919649</v>
      </c>
      <c r="HV166" s="513">
        <f t="shared" si="262"/>
        <v>0.6216216216216216</v>
      </c>
      <c r="HW166" s="513">
        <f t="shared" si="263"/>
        <v>0.68152866242038224</v>
      </c>
      <c r="HX166" s="513">
        <f t="shared" si="264"/>
        <v>0.63963963963963955</v>
      </c>
      <c r="HY166" s="471"/>
    </row>
    <row r="167" spans="1:233" ht="21" x14ac:dyDescent="0.15">
      <c r="A167" s="400">
        <v>43649</v>
      </c>
      <c r="B167" s="515">
        <v>46275</v>
      </c>
      <c r="C167" s="402">
        <f t="shared" ref="C167:C230" si="280">B167/$B$6</f>
        <v>0.92549999999999999</v>
      </c>
      <c r="D167" s="551">
        <v>7.91</v>
      </c>
      <c r="E167" s="552">
        <v>35.5</v>
      </c>
      <c r="F167" s="553">
        <v>145</v>
      </c>
      <c r="G167" s="406">
        <f t="shared" si="159"/>
        <v>6709.875</v>
      </c>
      <c r="H167" s="402">
        <f t="shared" si="160"/>
        <v>0.26839499999999999</v>
      </c>
      <c r="I167" s="553">
        <v>7680</v>
      </c>
      <c r="J167" s="406">
        <f t="shared" si="161"/>
        <v>5145.6000000000004</v>
      </c>
      <c r="K167" s="554">
        <v>17.2</v>
      </c>
      <c r="L167" s="554">
        <v>15.4</v>
      </c>
      <c r="M167" s="554">
        <v>1.6</v>
      </c>
      <c r="N167" s="555">
        <v>101</v>
      </c>
      <c r="O167" s="555">
        <v>32</v>
      </c>
      <c r="P167" s="409"/>
      <c r="Q167" s="409"/>
      <c r="R167" s="409"/>
      <c r="S167" s="409"/>
      <c r="T167" s="410"/>
      <c r="U167" s="411"/>
      <c r="V167" s="409"/>
      <c r="W167" s="409"/>
      <c r="X167" s="516"/>
      <c r="Y167" s="473"/>
      <c r="Z167" s="474"/>
      <c r="AA167" s="475"/>
      <c r="AB167" s="476"/>
      <c r="AC167" s="476"/>
      <c r="AD167" s="474">
        <v>4.99</v>
      </c>
      <c r="AE167" s="477">
        <f t="shared" si="223"/>
        <v>0.69305555555555554</v>
      </c>
      <c r="AF167" s="478"/>
      <c r="AG167" s="477"/>
      <c r="AH167" s="478"/>
      <c r="AI167" s="478"/>
      <c r="AJ167" s="473"/>
      <c r="AK167" s="477"/>
      <c r="AL167" s="447"/>
      <c r="AM167" s="479"/>
      <c r="AN167" s="473"/>
      <c r="AO167" s="473"/>
      <c r="AP167" s="479"/>
      <c r="AQ167" s="447"/>
      <c r="AR167" s="473"/>
      <c r="AS167" s="473"/>
      <c r="AT167" s="473"/>
      <c r="AU167" s="447"/>
      <c r="AV167" s="480"/>
      <c r="AW167" s="479"/>
      <c r="AX167" s="479"/>
      <c r="AY167" s="480"/>
      <c r="AZ167" s="480"/>
      <c r="BA167" s="420">
        <f t="shared" ref="BA167:BA230" si="281">CC167+DF167</f>
        <v>46161</v>
      </c>
      <c r="BB167" s="421">
        <f t="shared" ref="BB167:BB230" si="282">BA167/$BA$6</f>
        <v>0.92322000000000004</v>
      </c>
      <c r="BC167" s="422"/>
      <c r="BD167" s="423">
        <v>7.92</v>
      </c>
      <c r="BE167" s="424">
        <v>36</v>
      </c>
      <c r="BF167" s="425">
        <v>187</v>
      </c>
      <c r="BG167" s="426">
        <v>5780</v>
      </c>
      <c r="BH167" s="420">
        <f t="shared" si="162"/>
        <v>3872.6000000000004</v>
      </c>
      <c r="BI167" s="432"/>
      <c r="BJ167" s="421"/>
      <c r="BK167" s="427">
        <v>14.6</v>
      </c>
      <c r="BL167" s="427">
        <v>13.6</v>
      </c>
      <c r="BM167" s="428">
        <v>1.3</v>
      </c>
      <c r="BN167" s="422"/>
      <c r="BO167" s="425">
        <v>125</v>
      </c>
      <c r="BP167" s="425">
        <v>32</v>
      </c>
      <c r="BQ167" s="423">
        <v>5.39</v>
      </c>
      <c r="BR167" s="421">
        <f t="shared" si="224"/>
        <v>0.74861111111111101</v>
      </c>
      <c r="BS167" s="409">
        <f t="shared" ref="BS167:BS230" si="283">BA167</f>
        <v>46161</v>
      </c>
      <c r="BT167" s="429">
        <f t="shared" si="242"/>
        <v>7.92</v>
      </c>
      <c r="BU167" s="430">
        <f t="shared" si="243"/>
        <v>36</v>
      </c>
      <c r="BV167" s="430">
        <f t="shared" si="244"/>
        <v>187</v>
      </c>
      <c r="BW167" s="430">
        <f t="shared" si="245"/>
        <v>5780</v>
      </c>
      <c r="BX167" s="430">
        <f t="shared" si="167"/>
        <v>3757</v>
      </c>
      <c r="BY167" s="430">
        <f t="shared" si="246"/>
        <v>14.6</v>
      </c>
      <c r="BZ167" s="430">
        <f t="shared" si="247"/>
        <v>13.6</v>
      </c>
      <c r="CA167" s="431"/>
      <c r="CB167" s="430">
        <f t="shared" si="265"/>
        <v>125</v>
      </c>
      <c r="CC167" s="432">
        <v>23478</v>
      </c>
      <c r="CD167" s="411">
        <f t="shared" si="222"/>
        <v>23478</v>
      </c>
      <c r="CE167" s="421">
        <f t="shared" ref="CE167:CE198" si="284">CC167/25000</f>
        <v>0.93911999999999995</v>
      </c>
      <c r="CF167" s="433">
        <f t="shared" ref="CF167:CF198" si="285">6700/CC167*24</f>
        <v>6.8489649884998727</v>
      </c>
      <c r="CG167" s="434"/>
      <c r="CH167" s="427"/>
      <c r="CI167" s="446">
        <f t="shared" ref="CI167:CI198" si="286">9500/CC167*24</f>
        <v>9.7112190135445946</v>
      </c>
      <c r="CJ167" s="436">
        <v>28.4</v>
      </c>
      <c r="CK167" s="436">
        <v>5.3</v>
      </c>
      <c r="CL167" s="423"/>
      <c r="CM167" s="423"/>
      <c r="CN167" s="423"/>
      <c r="CO167" s="432"/>
      <c r="CP167" s="432"/>
      <c r="CQ167" s="437"/>
      <c r="CR167" s="437">
        <v>0.83</v>
      </c>
      <c r="CS167" s="424"/>
      <c r="CT167" s="528">
        <f t="shared" ref="CT167:CT198" si="287">3500/CC167*24</f>
        <v>3.5778175313059033</v>
      </c>
      <c r="CU167" s="434">
        <v>6.06</v>
      </c>
      <c r="CV167" s="438"/>
      <c r="CW167" s="439"/>
      <c r="CX167" s="440"/>
      <c r="CY167" s="441"/>
      <c r="CZ167" s="442"/>
      <c r="DA167" s="442"/>
      <c r="DB167" s="442"/>
      <c r="DC167" s="442"/>
      <c r="DD167" s="443"/>
      <c r="DE167" s="440"/>
      <c r="DF167" s="444">
        <v>22683</v>
      </c>
      <c r="DG167" s="445">
        <f t="shared" ref="DG167:DG192" si="288">DF167</f>
        <v>22683</v>
      </c>
      <c r="DH167" s="421">
        <f t="shared" ref="DH167:DH192" si="289">DF167/25000</f>
        <v>0.90732000000000002</v>
      </c>
      <c r="DI167" s="446">
        <f t="shared" ref="DI167:DI192" si="290">6700/DF167*24</f>
        <v>7.089009390292289</v>
      </c>
      <c r="DJ167" s="434">
        <v>8.01</v>
      </c>
      <c r="DK167" s="427"/>
      <c r="DL167" s="446">
        <f t="shared" ref="DL167:DL192" si="291">9500/DF167*24</f>
        <v>10.051580478772649</v>
      </c>
      <c r="DM167" s="422">
        <v>28.4</v>
      </c>
      <c r="DN167" s="422">
        <v>4.5999999999999996</v>
      </c>
      <c r="DO167" s="423">
        <v>7.74</v>
      </c>
      <c r="DP167" s="423"/>
      <c r="DQ167" s="423"/>
      <c r="DR167" s="432"/>
      <c r="DS167" s="432"/>
      <c r="DT167" s="437"/>
      <c r="DU167" s="437">
        <v>0.87</v>
      </c>
      <c r="DV167" s="424"/>
      <c r="DW167" s="446">
        <f t="shared" ref="DW167:DW192" si="292">3500/DF167*24</f>
        <v>3.7032138606004499</v>
      </c>
      <c r="DX167" s="434">
        <v>6.31</v>
      </c>
      <c r="DY167" s="556">
        <v>7.88</v>
      </c>
      <c r="DZ167" s="557">
        <v>15.7</v>
      </c>
      <c r="EA167" s="558">
        <v>60</v>
      </c>
      <c r="EB167" s="559">
        <v>5480</v>
      </c>
      <c r="EC167" s="560">
        <v>4.5999999999999996</v>
      </c>
      <c r="ED167" s="560">
        <v>0.25</v>
      </c>
      <c r="EE167" s="560">
        <v>4.2</v>
      </c>
      <c r="EF167" s="560"/>
      <c r="EG167" s="561">
        <v>7</v>
      </c>
      <c r="EH167" s="558">
        <v>16</v>
      </c>
      <c r="EI167" s="429">
        <f t="shared" si="266"/>
        <v>7.88</v>
      </c>
      <c r="EJ167" s="447">
        <f t="shared" si="267"/>
        <v>15.7</v>
      </c>
      <c r="EK167" s="448">
        <f t="shared" si="268"/>
        <v>60</v>
      </c>
      <c r="EL167" s="417">
        <f t="shared" si="269"/>
        <v>5480</v>
      </c>
      <c r="EM167" s="431">
        <f t="shared" si="270"/>
        <v>4.5999999999999996</v>
      </c>
      <c r="EN167" s="431">
        <f t="shared" si="271"/>
        <v>0.25</v>
      </c>
      <c r="EO167" s="431">
        <f t="shared" si="272"/>
        <v>4.2</v>
      </c>
      <c r="EP167" s="431"/>
      <c r="EQ167" s="430">
        <f t="shared" si="273"/>
        <v>7</v>
      </c>
      <c r="ER167" s="448">
        <f t="shared" si="279"/>
        <v>16</v>
      </c>
      <c r="ES167" s="449">
        <f t="shared" ref="ES167:ES192" si="293">44000/BA167*24</f>
        <v>22.876454149606811</v>
      </c>
      <c r="ET167" s="450">
        <f t="shared" ref="ET167:ET198" si="294">BB167</f>
        <v>0.92322000000000004</v>
      </c>
      <c r="EU167" s="451">
        <f t="shared" si="172"/>
        <v>0.19618425</v>
      </c>
      <c r="EV167" s="450">
        <f t="shared" si="248"/>
        <v>0.36330416666666665</v>
      </c>
      <c r="EW167" s="513">
        <f t="shared" si="249"/>
        <v>0.68493150684931514</v>
      </c>
      <c r="EX167" s="514">
        <f t="shared" si="250"/>
        <v>10</v>
      </c>
      <c r="EY167" s="513">
        <f t="shared" si="251"/>
        <v>0.56388888888888888</v>
      </c>
      <c r="EZ167" s="514">
        <f t="shared" si="252"/>
        <v>20.3</v>
      </c>
      <c r="FA167" s="450">
        <f t="shared" si="253"/>
        <v>0.67914438502673802</v>
      </c>
      <c r="FB167" s="431">
        <f t="shared" si="254"/>
        <v>127</v>
      </c>
      <c r="FC167" s="452"/>
      <c r="FD167" s="431"/>
      <c r="FE167" s="452">
        <f t="shared" si="255"/>
        <v>0.94399999999999995</v>
      </c>
      <c r="FF167" s="430">
        <f t="shared" si="256"/>
        <v>118</v>
      </c>
      <c r="FG167" s="405">
        <v>38400</v>
      </c>
      <c r="FH167" s="443"/>
      <c r="FI167" s="453"/>
      <c r="FJ167" s="454"/>
      <c r="FK167" s="455">
        <f t="shared" ref="FK167:FK198" si="295">3000/BA167*24</f>
        <v>1.5597582374731918</v>
      </c>
      <c r="FL167" s="530"/>
      <c r="FM167" s="455"/>
      <c r="FN167" s="530">
        <v>4587</v>
      </c>
      <c r="FO167" s="532">
        <f t="shared" si="237"/>
        <v>0.34282511210762334</v>
      </c>
      <c r="FP167" s="449">
        <f t="shared" ref="FP167:FP198" si="296">FN167/BA167*1000</f>
        <v>99.369597712354576</v>
      </c>
      <c r="FQ167" s="457">
        <v>52.8</v>
      </c>
      <c r="FR167" s="458">
        <f t="shared" ref="FR167:FR198" si="297">FQ167/BA167*1000</f>
        <v>1.1438227074803404</v>
      </c>
      <c r="FS167" s="562">
        <v>7.84</v>
      </c>
      <c r="FT167" s="557">
        <v>14</v>
      </c>
      <c r="FU167" s="558">
        <v>53</v>
      </c>
      <c r="FV167" s="564">
        <v>1</v>
      </c>
      <c r="FW167" s="565">
        <v>0.16</v>
      </c>
      <c r="FX167" s="564">
        <v>16</v>
      </c>
      <c r="FY167" s="452">
        <f t="shared" si="277"/>
        <v>0.85714285714285721</v>
      </c>
      <c r="FZ167" s="452"/>
      <c r="GA167" s="429"/>
      <c r="GB167" s="513">
        <f t="shared" si="257"/>
        <v>0.10828025477707004</v>
      </c>
      <c r="GC167" s="514">
        <f t="shared" si="218"/>
        <v>1.6999999999999993</v>
      </c>
      <c r="GD167" s="513">
        <f t="shared" si="258"/>
        <v>0.1166666666666667</v>
      </c>
      <c r="GE167" s="527">
        <f t="shared" si="278"/>
        <v>7</v>
      </c>
      <c r="GF167" s="461">
        <f t="shared" si="276"/>
        <v>2.1316695912133619</v>
      </c>
      <c r="GG167" s="405"/>
      <c r="GH167" s="450"/>
      <c r="GI167" s="405"/>
      <c r="GJ167" s="462"/>
      <c r="GK167" s="463"/>
      <c r="GL167" s="464"/>
      <c r="GM167" s="529"/>
      <c r="GN167" s="405"/>
      <c r="GO167" s="513"/>
      <c r="GP167" s="450"/>
      <c r="GQ167" s="529"/>
      <c r="GR167" s="455">
        <f t="shared" ref="GR167:GR198" si="298">4300/BA167*24</f>
        <v>2.2356534737115745</v>
      </c>
      <c r="GS167" s="531">
        <f t="shared" si="259"/>
        <v>12</v>
      </c>
      <c r="GT167" s="531">
        <f t="shared" si="260"/>
        <v>46</v>
      </c>
      <c r="GU167" s="513"/>
      <c r="GV167" s="513"/>
      <c r="GW167" s="513">
        <f t="shared" si="274"/>
        <v>0.1428571428571429</v>
      </c>
      <c r="GX167" s="513">
        <f t="shared" si="275"/>
        <v>0.13207547169811318</v>
      </c>
      <c r="GY167" s="462"/>
      <c r="GZ167" s="405">
        <v>48646</v>
      </c>
      <c r="HA167" s="556">
        <v>8.19</v>
      </c>
      <c r="HB167" s="451">
        <v>8.2100000000000009</v>
      </c>
      <c r="HC167" s="557">
        <v>12</v>
      </c>
      <c r="HD167" s="561">
        <v>46</v>
      </c>
      <c r="HE167" s="463">
        <v>13</v>
      </c>
      <c r="HF167" s="463"/>
      <c r="HG167" s="443"/>
      <c r="HH167" s="555">
        <v>1</v>
      </c>
      <c r="HI167" s="566">
        <v>5530</v>
      </c>
      <c r="HJ167" s="406">
        <f t="shared" si="261"/>
        <v>3705.1000000000004</v>
      </c>
      <c r="HK167" s="406"/>
      <c r="HL167" s="549"/>
      <c r="HM167" s="567">
        <v>4.4000000000000004</v>
      </c>
      <c r="HN167" s="461">
        <v>5.5</v>
      </c>
      <c r="HO167" s="554">
        <v>0.24</v>
      </c>
      <c r="HP167" s="548">
        <v>0.1</v>
      </c>
      <c r="HQ167" s="568">
        <v>4.2</v>
      </c>
      <c r="HR167" s="569">
        <v>0.18</v>
      </c>
      <c r="HS167" s="520">
        <v>0.35</v>
      </c>
      <c r="HT167" s="570">
        <v>16</v>
      </c>
      <c r="HU167" s="522">
        <f t="shared" ref="HU167:HU192" si="299">72500/BA167*24</f>
        <v>37.694157405602134</v>
      </c>
      <c r="HV167" s="513">
        <f t="shared" si="262"/>
        <v>0.66666666666666674</v>
      </c>
      <c r="HW167" s="513">
        <f t="shared" si="263"/>
        <v>0.75401069518716579</v>
      </c>
      <c r="HX167" s="513">
        <f t="shared" si="264"/>
        <v>0.69863013698630128</v>
      </c>
      <c r="HY167" s="471" t="s">
        <v>190</v>
      </c>
    </row>
    <row r="168" spans="1:233" x14ac:dyDescent="0.15">
      <c r="A168" s="400">
        <v>43650</v>
      </c>
      <c r="B168" s="515">
        <v>50901</v>
      </c>
      <c r="C168" s="402">
        <f t="shared" si="280"/>
        <v>1.0180199999999999</v>
      </c>
      <c r="D168" s="551">
        <v>7.9</v>
      </c>
      <c r="E168" s="552">
        <v>31.5</v>
      </c>
      <c r="F168" s="553">
        <v>158</v>
      </c>
      <c r="G168" s="406">
        <f t="shared" ref="G168:G231" si="300">F168*B168/1000</f>
        <v>8042.3580000000002</v>
      </c>
      <c r="H168" s="402">
        <f t="shared" ref="H168:H231" si="301">G168/$G$6</f>
        <v>0.32169432000000003</v>
      </c>
      <c r="I168" s="553">
        <v>7640</v>
      </c>
      <c r="J168" s="406">
        <f t="shared" ref="J168:J231" si="302">I168*0.67</f>
        <v>5118.8</v>
      </c>
      <c r="K168" s="554">
        <v>19.5</v>
      </c>
      <c r="L168" s="554">
        <v>19.399999999999999</v>
      </c>
      <c r="M168" s="554">
        <v>2.2000000000000002</v>
      </c>
      <c r="N168" s="555">
        <v>83</v>
      </c>
      <c r="O168" s="555">
        <v>16</v>
      </c>
      <c r="P168" s="409"/>
      <c r="Q168" s="409"/>
      <c r="R168" s="409"/>
      <c r="S168" s="409"/>
      <c r="T168" s="410"/>
      <c r="U168" s="411"/>
      <c r="V168" s="409"/>
      <c r="W168" s="409"/>
      <c r="X168" s="516"/>
      <c r="Y168" s="473"/>
      <c r="Z168" s="474"/>
      <c r="AA168" s="475"/>
      <c r="AB168" s="476"/>
      <c r="AC168" s="476"/>
      <c r="AD168" s="474">
        <v>5.2</v>
      </c>
      <c r="AE168" s="477">
        <f t="shared" si="223"/>
        <v>0.72222222222222221</v>
      </c>
      <c r="AF168" s="478"/>
      <c r="AG168" s="477"/>
      <c r="AH168" s="478"/>
      <c r="AI168" s="478"/>
      <c r="AJ168" s="473"/>
      <c r="AK168" s="477"/>
      <c r="AL168" s="447"/>
      <c r="AM168" s="479"/>
      <c r="AN168" s="473"/>
      <c r="AO168" s="473"/>
      <c r="AP168" s="479"/>
      <c r="AQ168" s="447"/>
      <c r="AR168" s="473"/>
      <c r="AS168" s="473"/>
      <c r="AT168" s="473"/>
      <c r="AU168" s="447"/>
      <c r="AV168" s="480"/>
      <c r="AW168" s="479"/>
      <c r="AX168" s="479"/>
      <c r="AY168" s="480"/>
      <c r="AZ168" s="480"/>
      <c r="BA168" s="420">
        <f t="shared" si="281"/>
        <v>47313</v>
      </c>
      <c r="BB168" s="421">
        <f t="shared" si="282"/>
        <v>0.94625999999999999</v>
      </c>
      <c r="BC168" s="422"/>
      <c r="BD168" s="423">
        <v>7.78</v>
      </c>
      <c r="BE168" s="424">
        <v>33.6</v>
      </c>
      <c r="BF168" s="425">
        <v>184</v>
      </c>
      <c r="BG168" s="426">
        <v>6640</v>
      </c>
      <c r="BH168" s="420">
        <f t="shared" ref="BH168:BH231" si="303">BG168*0.67</f>
        <v>4448.8</v>
      </c>
      <c r="BI168" s="432"/>
      <c r="BJ168" s="421"/>
      <c r="BK168" s="427">
        <v>17.899999999999999</v>
      </c>
      <c r="BL168" s="427">
        <v>17.600000000000001</v>
      </c>
      <c r="BM168" s="428">
        <v>1.6</v>
      </c>
      <c r="BN168" s="422"/>
      <c r="BO168" s="425">
        <v>99</v>
      </c>
      <c r="BP168" s="425">
        <v>16</v>
      </c>
      <c r="BQ168" s="423">
        <v>4.9000000000000004</v>
      </c>
      <c r="BR168" s="421">
        <f t="shared" si="224"/>
        <v>0.68055555555555558</v>
      </c>
      <c r="BS168" s="409">
        <f t="shared" si="283"/>
        <v>47313</v>
      </c>
      <c r="BT168" s="429">
        <f t="shared" si="242"/>
        <v>7.78</v>
      </c>
      <c r="BU168" s="430">
        <f t="shared" si="243"/>
        <v>33.6</v>
      </c>
      <c r="BV168" s="430">
        <f t="shared" si="244"/>
        <v>184</v>
      </c>
      <c r="BW168" s="430">
        <f t="shared" si="245"/>
        <v>6640</v>
      </c>
      <c r="BX168" s="430">
        <f t="shared" ref="BX168:BX231" si="304">BW168*0.65</f>
        <v>4316</v>
      </c>
      <c r="BY168" s="430">
        <f t="shared" ref="BY168:BY199" si="305">BK168</f>
        <v>17.899999999999999</v>
      </c>
      <c r="BZ168" s="430">
        <f t="shared" ref="BZ168:BZ199" si="306">BL168</f>
        <v>17.600000000000001</v>
      </c>
      <c r="CA168" s="431"/>
      <c r="CB168" s="430">
        <f t="shared" si="265"/>
        <v>99</v>
      </c>
      <c r="CC168" s="432">
        <v>23992</v>
      </c>
      <c r="CD168" s="411">
        <f t="shared" si="222"/>
        <v>23992</v>
      </c>
      <c r="CE168" s="421">
        <f t="shared" si="284"/>
        <v>0.95967999999999998</v>
      </c>
      <c r="CF168" s="433">
        <f t="shared" si="285"/>
        <v>6.7022340780260095</v>
      </c>
      <c r="CG168" s="434"/>
      <c r="CH168" s="427"/>
      <c r="CI168" s="446">
        <f t="shared" si="286"/>
        <v>9.5031677225741902</v>
      </c>
      <c r="CJ168" s="436">
        <v>28.3</v>
      </c>
      <c r="CK168" s="436">
        <v>5.27</v>
      </c>
      <c r="CL168" s="423"/>
      <c r="CM168" s="423"/>
      <c r="CN168" s="423"/>
      <c r="CO168" s="432"/>
      <c r="CP168" s="432"/>
      <c r="CQ168" s="437"/>
      <c r="CR168" s="437">
        <v>0.86</v>
      </c>
      <c r="CS168" s="424"/>
      <c r="CT168" s="528">
        <f t="shared" si="287"/>
        <v>3.5011670556852286</v>
      </c>
      <c r="CU168" s="434">
        <v>5.71</v>
      </c>
      <c r="CV168" s="438"/>
      <c r="CW168" s="439"/>
      <c r="CX168" s="440"/>
      <c r="CY168" s="441"/>
      <c r="CZ168" s="442"/>
      <c r="DA168" s="442"/>
      <c r="DB168" s="442"/>
      <c r="DC168" s="442"/>
      <c r="DD168" s="443"/>
      <c r="DE168" s="440"/>
      <c r="DF168" s="444">
        <v>23321</v>
      </c>
      <c r="DG168" s="445">
        <f t="shared" si="288"/>
        <v>23321</v>
      </c>
      <c r="DH168" s="421">
        <f t="shared" si="289"/>
        <v>0.93284</v>
      </c>
      <c r="DI168" s="446">
        <f t="shared" si="290"/>
        <v>6.8950731100724667</v>
      </c>
      <c r="DJ168" s="434">
        <v>7.67</v>
      </c>
      <c r="DK168" s="427"/>
      <c r="DL168" s="446">
        <f t="shared" si="291"/>
        <v>9.7765962008490206</v>
      </c>
      <c r="DM168" s="422">
        <v>27.9</v>
      </c>
      <c r="DN168" s="422">
        <v>4.45</v>
      </c>
      <c r="DO168" s="423">
        <v>7.69</v>
      </c>
      <c r="DP168" s="423"/>
      <c r="DQ168" s="423"/>
      <c r="DR168" s="432"/>
      <c r="DS168" s="432"/>
      <c r="DT168" s="437"/>
      <c r="DU168" s="437">
        <v>0.91</v>
      </c>
      <c r="DV168" s="424"/>
      <c r="DW168" s="446">
        <f t="shared" si="292"/>
        <v>3.6019038634706915</v>
      </c>
      <c r="DX168" s="434">
        <v>5.72</v>
      </c>
      <c r="DY168" s="556">
        <v>7.92</v>
      </c>
      <c r="DZ168" s="557">
        <v>14</v>
      </c>
      <c r="EA168" s="558">
        <v>57</v>
      </c>
      <c r="EB168" s="559">
        <v>5800</v>
      </c>
      <c r="EC168" s="560">
        <v>6.1</v>
      </c>
      <c r="ED168" s="560">
        <v>0.23</v>
      </c>
      <c r="EE168" s="560">
        <v>5.8</v>
      </c>
      <c r="EF168" s="560"/>
      <c r="EG168" s="561">
        <v>4</v>
      </c>
      <c r="EH168" s="558">
        <v>16</v>
      </c>
      <c r="EI168" s="429">
        <f t="shared" si="266"/>
        <v>7.92</v>
      </c>
      <c r="EJ168" s="447">
        <f t="shared" si="267"/>
        <v>14</v>
      </c>
      <c r="EK168" s="448">
        <f t="shared" si="268"/>
        <v>57</v>
      </c>
      <c r="EL168" s="417">
        <f t="shared" si="269"/>
        <v>5800</v>
      </c>
      <c r="EM168" s="431">
        <f t="shared" si="270"/>
        <v>6.1</v>
      </c>
      <c r="EN168" s="431">
        <f t="shared" si="271"/>
        <v>0.23</v>
      </c>
      <c r="EO168" s="431">
        <f t="shared" si="272"/>
        <v>5.8</v>
      </c>
      <c r="EP168" s="431"/>
      <c r="EQ168" s="430">
        <f t="shared" si="273"/>
        <v>4</v>
      </c>
      <c r="ER168" s="448">
        <f t="shared" si="279"/>
        <v>16</v>
      </c>
      <c r="ES168" s="449">
        <f t="shared" si="293"/>
        <v>22.31944708642445</v>
      </c>
      <c r="ET168" s="450">
        <f t="shared" si="294"/>
        <v>0.94625999999999999</v>
      </c>
      <c r="EU168" s="451">
        <f t="shared" ref="EU168:EU231" si="307">BV168/1000/ES168*24</f>
        <v>0.19785436363636366</v>
      </c>
      <c r="EV168" s="450">
        <f t="shared" ref="EV168:EV199" si="308">EU168/$EU$6</f>
        <v>0.36639696969696972</v>
      </c>
      <c r="EW168" s="513">
        <f t="shared" ref="EW168:EW199" si="309">1-EM168/BY168</f>
        <v>0.65921787709497204</v>
      </c>
      <c r="EX168" s="514">
        <f t="shared" ref="EX168:EX199" si="310">BY168-EM168</f>
        <v>11.799999999999999</v>
      </c>
      <c r="EY168" s="513">
        <f t="shared" si="251"/>
        <v>0.58333333333333337</v>
      </c>
      <c r="EZ168" s="514">
        <f t="shared" si="252"/>
        <v>19.600000000000001</v>
      </c>
      <c r="FA168" s="450">
        <f t="shared" ref="FA168:FA199" si="311">1-EK168/BV168</f>
        <v>0.69021739130434789</v>
      </c>
      <c r="FB168" s="431">
        <f t="shared" ref="FB168:FB199" si="312">BV168-EK168</f>
        <v>127</v>
      </c>
      <c r="FC168" s="452"/>
      <c r="FD168" s="431"/>
      <c r="FE168" s="452">
        <f t="shared" ref="FE168:FE199" si="313">1-EQ168/CB168</f>
        <v>0.95959595959595956</v>
      </c>
      <c r="FF168" s="430">
        <f t="shared" ref="FF168:FF199" si="314">CB168-EQ168</f>
        <v>95</v>
      </c>
      <c r="FG168" s="405">
        <v>38400</v>
      </c>
      <c r="FH168" s="443"/>
      <c r="FI168" s="453"/>
      <c r="FJ168" s="454"/>
      <c r="FK168" s="455">
        <f t="shared" si="295"/>
        <v>1.5217804831653035</v>
      </c>
      <c r="FL168" s="530"/>
      <c r="FM168" s="455"/>
      <c r="FN168" s="530">
        <v>5282</v>
      </c>
      <c r="FO168" s="532">
        <f t="shared" si="237"/>
        <v>0.3947683109118087</v>
      </c>
      <c r="FP168" s="449">
        <f t="shared" si="296"/>
        <v>111.63950711221017</v>
      </c>
      <c r="FQ168" s="457">
        <v>55.2</v>
      </c>
      <c r="FR168" s="458">
        <f t="shared" si="297"/>
        <v>1.1666983704267329</v>
      </c>
      <c r="FS168" s="562">
        <v>7.79</v>
      </c>
      <c r="FT168" s="557">
        <v>13</v>
      </c>
      <c r="FU168" s="558">
        <v>50</v>
      </c>
      <c r="FV168" s="564">
        <v>1</v>
      </c>
      <c r="FW168" s="565">
        <v>0.16</v>
      </c>
      <c r="FX168" s="564">
        <v>16</v>
      </c>
      <c r="FY168" s="452">
        <f t="shared" si="277"/>
        <v>0.75</v>
      </c>
      <c r="FZ168" s="452"/>
      <c r="GA168" s="429"/>
      <c r="GB168" s="513">
        <f t="shared" si="257"/>
        <v>7.1428571428571397E-2</v>
      </c>
      <c r="GC168" s="514">
        <f t="shared" si="218"/>
        <v>1</v>
      </c>
      <c r="GD168" s="513">
        <f t="shared" ref="GD168:GD192" si="315">1-FU168/EA168</f>
        <v>0.1228070175438597</v>
      </c>
      <c r="GE168" s="527">
        <f t="shared" si="278"/>
        <v>7</v>
      </c>
      <c r="GF168" s="461">
        <f t="shared" si="276"/>
        <v>2.0797666603259146</v>
      </c>
      <c r="GG168" s="405"/>
      <c r="GH168" s="450"/>
      <c r="GI168" s="405"/>
      <c r="GJ168" s="462"/>
      <c r="GK168" s="463"/>
      <c r="GL168" s="464"/>
      <c r="GM168" s="529"/>
      <c r="GN168" s="405"/>
      <c r="GO168" s="513"/>
      <c r="GP168" s="450"/>
      <c r="GQ168" s="529"/>
      <c r="GR168" s="455">
        <f t="shared" si="298"/>
        <v>2.1812186925369348</v>
      </c>
      <c r="GS168" s="531">
        <f t="shared" si="259"/>
        <v>12</v>
      </c>
      <c r="GT168" s="531">
        <f t="shared" si="260"/>
        <v>45</v>
      </c>
      <c r="GU168" s="513"/>
      <c r="GV168" s="513"/>
      <c r="GW168" s="513">
        <f t="shared" si="274"/>
        <v>7.6923076923076872E-2</v>
      </c>
      <c r="GX168" s="513">
        <f t="shared" si="275"/>
        <v>9.9999999999999978E-2</v>
      </c>
      <c r="GY168" s="462"/>
      <c r="GZ168" s="405">
        <v>47268</v>
      </c>
      <c r="HA168" s="556">
        <v>8.23</v>
      </c>
      <c r="HB168" s="451">
        <v>8.25</v>
      </c>
      <c r="HC168" s="557">
        <v>12</v>
      </c>
      <c r="HD168" s="561">
        <v>45</v>
      </c>
      <c r="HE168" s="463">
        <v>10</v>
      </c>
      <c r="HF168" s="463"/>
      <c r="HG168" s="443"/>
      <c r="HH168" s="555">
        <v>1</v>
      </c>
      <c r="HI168" s="566">
        <v>5730</v>
      </c>
      <c r="HJ168" s="406">
        <f t="shared" ref="HJ168:HJ199" si="316">HI168*0.67</f>
        <v>3839.1000000000004</v>
      </c>
      <c r="HK168" s="406"/>
      <c r="HL168" s="549"/>
      <c r="HM168" s="567">
        <v>5.9</v>
      </c>
      <c r="HN168" s="461">
        <v>7.8</v>
      </c>
      <c r="HO168" s="554">
        <v>0.22</v>
      </c>
      <c r="HP168" s="548">
        <v>0.1</v>
      </c>
      <c r="HQ168" s="568">
        <v>5.7</v>
      </c>
      <c r="HR168" s="569">
        <v>0.16</v>
      </c>
      <c r="HS168" s="520">
        <v>0.18</v>
      </c>
      <c r="HT168" s="570">
        <v>8</v>
      </c>
      <c r="HU168" s="522">
        <f t="shared" si="299"/>
        <v>36.77636167649483</v>
      </c>
      <c r="HV168" s="513">
        <f t="shared" si="262"/>
        <v>0.64285714285714279</v>
      </c>
      <c r="HW168" s="513">
        <f t="shared" si="263"/>
        <v>0.75543478260869568</v>
      </c>
      <c r="HX168" s="513">
        <f t="shared" ref="HX168:HX199" si="317">1-HM168/BK168</f>
        <v>0.67039106145251393</v>
      </c>
      <c r="HY168" s="471"/>
    </row>
    <row r="169" spans="1:233" x14ac:dyDescent="0.15">
      <c r="A169" s="400">
        <v>43651</v>
      </c>
      <c r="B169" s="515">
        <v>39704</v>
      </c>
      <c r="C169" s="402">
        <f t="shared" si="280"/>
        <v>0.79408000000000001</v>
      </c>
      <c r="D169" s="551">
        <v>7.99</v>
      </c>
      <c r="E169" s="552">
        <v>37.9</v>
      </c>
      <c r="F169" s="553">
        <v>183</v>
      </c>
      <c r="G169" s="406">
        <f t="shared" si="300"/>
        <v>7265.8320000000003</v>
      </c>
      <c r="H169" s="402">
        <f t="shared" si="301"/>
        <v>0.29063327999999999</v>
      </c>
      <c r="I169" s="553">
        <v>6880</v>
      </c>
      <c r="J169" s="406">
        <f t="shared" si="302"/>
        <v>4609.6000000000004</v>
      </c>
      <c r="K169" s="554">
        <v>25.2</v>
      </c>
      <c r="L169" s="554">
        <v>22.4</v>
      </c>
      <c r="M169" s="554">
        <v>2.4</v>
      </c>
      <c r="N169" s="555">
        <v>115</v>
      </c>
      <c r="O169" s="555">
        <v>32</v>
      </c>
      <c r="P169" s="409"/>
      <c r="Q169" s="409"/>
      <c r="R169" s="409"/>
      <c r="S169" s="409"/>
      <c r="T169" s="410"/>
      <c r="U169" s="411"/>
      <c r="V169" s="409"/>
      <c r="W169" s="409"/>
      <c r="X169" s="516"/>
      <c r="Y169" s="473"/>
      <c r="Z169" s="474"/>
      <c r="AA169" s="475"/>
      <c r="AB169" s="476"/>
      <c r="AC169" s="476"/>
      <c r="AD169" s="474">
        <v>3.27</v>
      </c>
      <c r="AE169" s="477">
        <f t="shared" si="223"/>
        <v>0.45416666666666666</v>
      </c>
      <c r="AF169" s="478"/>
      <c r="AG169" s="477"/>
      <c r="AH169" s="478"/>
      <c r="AI169" s="478"/>
      <c r="AJ169" s="473"/>
      <c r="AK169" s="477"/>
      <c r="AL169" s="447"/>
      <c r="AM169" s="479"/>
      <c r="AN169" s="473"/>
      <c r="AO169" s="473"/>
      <c r="AP169" s="479"/>
      <c r="AQ169" s="447"/>
      <c r="AR169" s="473"/>
      <c r="AS169" s="473"/>
      <c r="AT169" s="473"/>
      <c r="AU169" s="447"/>
      <c r="AV169" s="480"/>
      <c r="AW169" s="479"/>
      <c r="AX169" s="479"/>
      <c r="AY169" s="480"/>
      <c r="AZ169" s="480"/>
      <c r="BA169" s="420">
        <f t="shared" si="281"/>
        <v>42122</v>
      </c>
      <c r="BB169" s="421">
        <f t="shared" si="282"/>
        <v>0.84243999999999997</v>
      </c>
      <c r="BC169" s="422"/>
      <c r="BD169" s="423">
        <v>7.82</v>
      </c>
      <c r="BE169" s="424">
        <v>35</v>
      </c>
      <c r="BF169" s="425">
        <v>191</v>
      </c>
      <c r="BG169" s="426">
        <v>6400</v>
      </c>
      <c r="BH169" s="420">
        <f t="shared" si="303"/>
        <v>4288</v>
      </c>
      <c r="BI169" s="432"/>
      <c r="BJ169" s="421"/>
      <c r="BK169" s="427">
        <v>19</v>
      </c>
      <c r="BL169" s="427">
        <v>17.600000000000001</v>
      </c>
      <c r="BM169" s="428">
        <v>1.2</v>
      </c>
      <c r="BN169" s="422">
        <v>2.2000000000000002</v>
      </c>
      <c r="BO169" s="425">
        <v>122</v>
      </c>
      <c r="BP169" s="425">
        <v>32</v>
      </c>
      <c r="BQ169" s="423">
        <v>4.5</v>
      </c>
      <c r="BR169" s="421">
        <f t="shared" si="224"/>
        <v>0.625</v>
      </c>
      <c r="BS169" s="409">
        <f t="shared" si="283"/>
        <v>42122</v>
      </c>
      <c r="BT169" s="429">
        <f t="shared" si="242"/>
        <v>7.82</v>
      </c>
      <c r="BU169" s="430">
        <f t="shared" si="243"/>
        <v>35</v>
      </c>
      <c r="BV169" s="430">
        <f t="shared" si="244"/>
        <v>191</v>
      </c>
      <c r="BW169" s="430">
        <f t="shared" si="245"/>
        <v>6400</v>
      </c>
      <c r="BX169" s="430">
        <f t="shared" si="304"/>
        <v>4160</v>
      </c>
      <c r="BY169" s="430">
        <f t="shared" si="305"/>
        <v>19</v>
      </c>
      <c r="BZ169" s="430">
        <f t="shared" si="306"/>
        <v>17.600000000000001</v>
      </c>
      <c r="CA169" s="431">
        <f>BN169</f>
        <v>2.2000000000000002</v>
      </c>
      <c r="CB169" s="430">
        <f t="shared" si="265"/>
        <v>122</v>
      </c>
      <c r="CC169" s="432">
        <v>21048</v>
      </c>
      <c r="CD169" s="411">
        <f t="shared" si="222"/>
        <v>21048</v>
      </c>
      <c r="CE169" s="421">
        <f t="shared" si="284"/>
        <v>0.84192</v>
      </c>
      <c r="CF169" s="433">
        <f t="shared" si="285"/>
        <v>7.6396807297605474</v>
      </c>
      <c r="CG169" s="434"/>
      <c r="CH169" s="427"/>
      <c r="CI169" s="446">
        <f t="shared" si="286"/>
        <v>10.832383124287343</v>
      </c>
      <c r="CJ169" s="436">
        <v>27.6</v>
      </c>
      <c r="CK169" s="436">
        <v>5.5</v>
      </c>
      <c r="CL169" s="423"/>
      <c r="CM169" s="423"/>
      <c r="CN169" s="423"/>
      <c r="CO169" s="432"/>
      <c r="CP169" s="432"/>
      <c r="CQ169" s="437"/>
      <c r="CR169" s="437">
        <v>0.86</v>
      </c>
      <c r="CS169" s="424"/>
      <c r="CT169" s="528">
        <f t="shared" si="287"/>
        <v>3.9908779931584952</v>
      </c>
      <c r="CU169" s="434">
        <v>5.85</v>
      </c>
      <c r="CV169" s="438"/>
      <c r="CW169" s="439"/>
      <c r="CX169" s="440"/>
      <c r="CY169" s="441"/>
      <c r="CZ169" s="442"/>
      <c r="DA169" s="442"/>
      <c r="DB169" s="442"/>
      <c r="DC169" s="442"/>
      <c r="DD169" s="443"/>
      <c r="DE169" s="440"/>
      <c r="DF169" s="444">
        <v>21074</v>
      </c>
      <c r="DG169" s="445">
        <f t="shared" si="288"/>
        <v>21074</v>
      </c>
      <c r="DH169" s="421">
        <f t="shared" si="289"/>
        <v>0.84296000000000004</v>
      </c>
      <c r="DI169" s="446">
        <f t="shared" si="290"/>
        <v>7.6302552908797576</v>
      </c>
      <c r="DJ169" s="434">
        <v>7.59</v>
      </c>
      <c r="DK169" s="427">
        <v>4.8</v>
      </c>
      <c r="DL169" s="446">
        <f t="shared" si="291"/>
        <v>10.819018696023535</v>
      </c>
      <c r="DM169" s="422">
        <v>27.4</v>
      </c>
      <c r="DN169" s="422">
        <v>4.2</v>
      </c>
      <c r="DO169" s="423">
        <v>7.56</v>
      </c>
      <c r="DP169" s="423"/>
      <c r="DQ169" s="423"/>
      <c r="DR169" s="432"/>
      <c r="DS169" s="432"/>
      <c r="DT169" s="437"/>
      <c r="DU169" s="437">
        <v>0.9</v>
      </c>
      <c r="DV169" s="424"/>
      <c r="DW169" s="446">
        <f t="shared" si="292"/>
        <v>3.9859542564297237</v>
      </c>
      <c r="DX169" s="434">
        <v>5.9</v>
      </c>
      <c r="DY169" s="556">
        <v>7.83</v>
      </c>
      <c r="DZ169" s="557">
        <v>14</v>
      </c>
      <c r="EA169" s="558">
        <v>54</v>
      </c>
      <c r="EB169" s="559">
        <v>6020</v>
      </c>
      <c r="EC169" s="560">
        <v>9.6999999999999993</v>
      </c>
      <c r="ED169" s="560">
        <v>0.19</v>
      </c>
      <c r="EE169" s="560">
        <v>7.8</v>
      </c>
      <c r="EF169" s="560">
        <v>0.7</v>
      </c>
      <c r="EG169" s="561">
        <v>16</v>
      </c>
      <c r="EH169" s="558">
        <v>16</v>
      </c>
      <c r="EI169" s="429">
        <f t="shared" si="266"/>
        <v>7.83</v>
      </c>
      <c r="EJ169" s="447">
        <f t="shared" si="267"/>
        <v>14</v>
      </c>
      <c r="EK169" s="448">
        <f t="shared" si="268"/>
        <v>54</v>
      </c>
      <c r="EL169" s="417">
        <f t="shared" si="269"/>
        <v>6020</v>
      </c>
      <c r="EM169" s="431">
        <f t="shared" si="270"/>
        <v>9.6999999999999993</v>
      </c>
      <c r="EN169" s="431">
        <f t="shared" si="271"/>
        <v>0.19</v>
      </c>
      <c r="EO169" s="431">
        <f t="shared" si="272"/>
        <v>7.8</v>
      </c>
      <c r="EP169" s="431">
        <f>EF169</f>
        <v>0.7</v>
      </c>
      <c r="EQ169" s="430">
        <f t="shared" si="273"/>
        <v>16</v>
      </c>
      <c r="ER169" s="448">
        <f t="shared" si="279"/>
        <v>16</v>
      </c>
      <c r="ES169" s="449">
        <f t="shared" si="293"/>
        <v>25.070034661222167</v>
      </c>
      <c r="ET169" s="450">
        <f t="shared" si="294"/>
        <v>0.84243999999999997</v>
      </c>
      <c r="EU169" s="451">
        <f t="shared" si="307"/>
        <v>0.18284777272727271</v>
      </c>
      <c r="EV169" s="450">
        <f t="shared" si="308"/>
        <v>0.33860698653198645</v>
      </c>
      <c r="EW169" s="513">
        <f t="shared" si="309"/>
        <v>0.48947368421052639</v>
      </c>
      <c r="EX169" s="514">
        <f t="shared" si="310"/>
        <v>9.3000000000000007</v>
      </c>
      <c r="EY169" s="513">
        <f t="shared" si="251"/>
        <v>0.6</v>
      </c>
      <c r="EZ169" s="514">
        <f t="shared" si="252"/>
        <v>21</v>
      </c>
      <c r="FA169" s="450">
        <f t="shared" si="311"/>
        <v>0.7172774869109948</v>
      </c>
      <c r="FB169" s="431">
        <f t="shared" si="312"/>
        <v>137</v>
      </c>
      <c r="FC169" s="452">
        <f>1-EP169/CA169</f>
        <v>0.68181818181818188</v>
      </c>
      <c r="FD169" s="431">
        <f>CA169-EP169</f>
        <v>1.5000000000000002</v>
      </c>
      <c r="FE169" s="452">
        <f t="shared" si="313"/>
        <v>0.86885245901639341</v>
      </c>
      <c r="FF169" s="430">
        <f t="shared" si="314"/>
        <v>106</v>
      </c>
      <c r="FG169" s="405">
        <v>38400</v>
      </c>
      <c r="FH169" s="443"/>
      <c r="FI169" s="453"/>
      <c r="FJ169" s="454"/>
      <c r="FK169" s="455">
        <f t="shared" si="295"/>
        <v>1.7093205450833295</v>
      </c>
      <c r="FL169" s="530"/>
      <c r="FM169" s="455"/>
      <c r="FN169" s="530">
        <v>5192</v>
      </c>
      <c r="FO169" s="532">
        <f t="shared" si="237"/>
        <v>0.38804185351270554</v>
      </c>
      <c r="FP169" s="449">
        <f t="shared" si="296"/>
        <v>123.26100375100897</v>
      </c>
      <c r="FQ169" s="457">
        <v>56.4</v>
      </c>
      <c r="FR169" s="458">
        <f t="shared" si="297"/>
        <v>1.3389677603152748</v>
      </c>
      <c r="FS169" s="562">
        <v>7.75</v>
      </c>
      <c r="FT169" s="557">
        <v>13</v>
      </c>
      <c r="FU169" s="558">
        <v>48</v>
      </c>
      <c r="FV169" s="564">
        <v>1</v>
      </c>
      <c r="FW169" s="565">
        <v>0.18</v>
      </c>
      <c r="FX169" s="564">
        <v>16</v>
      </c>
      <c r="FY169" s="452">
        <f t="shared" si="277"/>
        <v>0.9375</v>
      </c>
      <c r="FZ169" s="452">
        <f>1-FW169/(EF169+DC169)</f>
        <v>0.74285714285714288</v>
      </c>
      <c r="GA169" s="429">
        <f>EF169+DC169-FW169</f>
        <v>0.52</v>
      </c>
      <c r="GB169" s="513">
        <f t="shared" si="257"/>
        <v>7.1428571428571397E-2</v>
      </c>
      <c r="GC169" s="514">
        <f t="shared" si="218"/>
        <v>1</v>
      </c>
      <c r="GD169" s="513">
        <f t="shared" si="315"/>
        <v>0.11111111111111116</v>
      </c>
      <c r="GE169" s="527">
        <f t="shared" si="278"/>
        <v>6</v>
      </c>
      <c r="GF169" s="461">
        <f t="shared" si="276"/>
        <v>2.3360714116138834</v>
      </c>
      <c r="GG169" s="405"/>
      <c r="GH169" s="450"/>
      <c r="GI169" s="405"/>
      <c r="GJ169" s="462"/>
      <c r="GK169" s="463"/>
      <c r="GL169" s="464"/>
      <c r="GM169" s="529"/>
      <c r="GN169" s="405"/>
      <c r="GO169" s="513"/>
      <c r="GP169" s="450"/>
      <c r="GQ169" s="529"/>
      <c r="GR169" s="455">
        <f t="shared" si="298"/>
        <v>2.4500261146194386</v>
      </c>
      <c r="GS169" s="531">
        <f t="shared" si="259"/>
        <v>11</v>
      </c>
      <c r="GT169" s="531">
        <f t="shared" si="260"/>
        <v>41</v>
      </c>
      <c r="GU169" s="513"/>
      <c r="GV169" s="513"/>
      <c r="GW169" s="513">
        <f t="shared" si="274"/>
        <v>0.15384615384615385</v>
      </c>
      <c r="GX169" s="513">
        <f t="shared" si="275"/>
        <v>0.14583333333333337</v>
      </c>
      <c r="GY169" s="462"/>
      <c r="GZ169" s="405">
        <v>43541</v>
      </c>
      <c r="HA169" s="556">
        <v>8.16</v>
      </c>
      <c r="HB169" s="451">
        <v>8.15</v>
      </c>
      <c r="HC169" s="557">
        <v>11</v>
      </c>
      <c r="HD169" s="561">
        <v>41</v>
      </c>
      <c r="HE169" s="463">
        <v>11</v>
      </c>
      <c r="HF169" s="463"/>
      <c r="HG169" s="443"/>
      <c r="HH169" s="555">
        <v>1</v>
      </c>
      <c r="HI169" s="566">
        <v>6060</v>
      </c>
      <c r="HJ169" s="406">
        <f t="shared" si="316"/>
        <v>4060.2000000000003</v>
      </c>
      <c r="HK169" s="406"/>
      <c r="HL169" s="549"/>
      <c r="HM169" s="567">
        <v>8.5</v>
      </c>
      <c r="HN169" s="461">
        <v>9.8000000000000007</v>
      </c>
      <c r="HO169" s="554">
        <v>0.2</v>
      </c>
      <c r="HP169" s="548">
        <v>0.1</v>
      </c>
      <c r="HQ169" s="568">
        <v>7.9</v>
      </c>
      <c r="HR169" s="569">
        <v>0.18</v>
      </c>
      <c r="HS169" s="520">
        <v>0.17</v>
      </c>
      <c r="HT169" s="570">
        <v>16</v>
      </c>
      <c r="HU169" s="522">
        <f t="shared" si="299"/>
        <v>41.30857983951379</v>
      </c>
      <c r="HV169" s="513">
        <f t="shared" si="262"/>
        <v>0.68571428571428572</v>
      </c>
      <c r="HW169" s="513">
        <f t="shared" si="263"/>
        <v>0.78534031413612571</v>
      </c>
      <c r="HX169" s="513">
        <f t="shared" si="317"/>
        <v>0.55263157894736836</v>
      </c>
      <c r="HY169" s="471"/>
    </row>
    <row r="170" spans="1:233" x14ac:dyDescent="0.15">
      <c r="A170" s="400">
        <v>43652</v>
      </c>
      <c r="B170" s="515">
        <v>43868</v>
      </c>
      <c r="C170" s="402">
        <f t="shared" si="280"/>
        <v>0.87736000000000003</v>
      </c>
      <c r="D170" s="551">
        <v>7.87</v>
      </c>
      <c r="E170" s="552">
        <v>33.1</v>
      </c>
      <c r="F170" s="553">
        <v>171</v>
      </c>
      <c r="G170" s="406">
        <f t="shared" si="300"/>
        <v>7501.4279999999999</v>
      </c>
      <c r="H170" s="402">
        <f t="shared" si="301"/>
        <v>0.30005712000000001</v>
      </c>
      <c r="I170" s="553">
        <v>6110</v>
      </c>
      <c r="J170" s="406">
        <f t="shared" si="302"/>
        <v>4093.7000000000003</v>
      </c>
      <c r="K170" s="554">
        <v>28.8</v>
      </c>
      <c r="L170" s="554">
        <v>26.8</v>
      </c>
      <c r="M170" s="554">
        <v>3.2</v>
      </c>
      <c r="N170" s="555">
        <v>165</v>
      </c>
      <c r="O170" s="555">
        <v>16</v>
      </c>
      <c r="P170" s="409"/>
      <c r="Q170" s="409"/>
      <c r="R170" s="409"/>
      <c r="S170" s="409"/>
      <c r="T170" s="410"/>
      <c r="U170" s="411"/>
      <c r="V170" s="409"/>
      <c r="W170" s="409"/>
      <c r="X170" s="516"/>
      <c r="Y170" s="473"/>
      <c r="Z170" s="474"/>
      <c r="AA170" s="475"/>
      <c r="AB170" s="476"/>
      <c r="AC170" s="476"/>
      <c r="AD170" s="474">
        <v>5.4</v>
      </c>
      <c r="AE170" s="477">
        <f t="shared" si="223"/>
        <v>0.75</v>
      </c>
      <c r="AF170" s="478"/>
      <c r="AG170" s="477"/>
      <c r="AH170" s="478"/>
      <c r="AI170" s="478"/>
      <c r="AJ170" s="473"/>
      <c r="AK170" s="477"/>
      <c r="AL170" s="447"/>
      <c r="AM170" s="479"/>
      <c r="AN170" s="473"/>
      <c r="AO170" s="473"/>
      <c r="AP170" s="479"/>
      <c r="AQ170" s="447"/>
      <c r="AR170" s="473"/>
      <c r="AS170" s="473"/>
      <c r="AT170" s="473"/>
      <c r="AU170" s="447"/>
      <c r="AV170" s="480"/>
      <c r="AW170" s="479"/>
      <c r="AX170" s="479"/>
      <c r="AY170" s="480"/>
      <c r="AZ170" s="480"/>
      <c r="BA170" s="420">
        <f t="shared" si="281"/>
        <v>41988</v>
      </c>
      <c r="BB170" s="421">
        <f t="shared" si="282"/>
        <v>0.83975999999999995</v>
      </c>
      <c r="BC170" s="422"/>
      <c r="BD170" s="423">
        <v>7.94</v>
      </c>
      <c r="BE170" s="424">
        <v>54</v>
      </c>
      <c r="BF170" s="425">
        <v>328</v>
      </c>
      <c r="BG170" s="426">
        <v>7500</v>
      </c>
      <c r="BH170" s="420">
        <f t="shared" si="303"/>
        <v>5025</v>
      </c>
      <c r="BI170" s="432"/>
      <c r="BJ170" s="421"/>
      <c r="BK170" s="427">
        <v>20.7</v>
      </c>
      <c r="BL170" s="427">
        <v>20.6</v>
      </c>
      <c r="BM170" s="428">
        <v>1.9</v>
      </c>
      <c r="BN170" s="422"/>
      <c r="BO170" s="425">
        <v>179</v>
      </c>
      <c r="BP170" s="425">
        <v>16</v>
      </c>
      <c r="BQ170" s="423">
        <v>3.67</v>
      </c>
      <c r="BR170" s="421">
        <f t="shared" si="224"/>
        <v>0.50972222222222219</v>
      </c>
      <c r="BS170" s="409">
        <f t="shared" si="283"/>
        <v>41988</v>
      </c>
      <c r="BT170" s="429">
        <f t="shared" si="242"/>
        <v>7.94</v>
      </c>
      <c r="BU170" s="430">
        <f t="shared" si="243"/>
        <v>54</v>
      </c>
      <c r="BV170" s="430">
        <f t="shared" si="244"/>
        <v>328</v>
      </c>
      <c r="BW170" s="430">
        <f t="shared" si="245"/>
        <v>7500</v>
      </c>
      <c r="BX170" s="430">
        <f t="shared" si="304"/>
        <v>4875</v>
      </c>
      <c r="BY170" s="430">
        <f t="shared" si="305"/>
        <v>20.7</v>
      </c>
      <c r="BZ170" s="430">
        <f t="shared" si="306"/>
        <v>20.6</v>
      </c>
      <c r="CA170" s="431"/>
      <c r="CB170" s="430">
        <f t="shared" si="265"/>
        <v>179</v>
      </c>
      <c r="CC170" s="432">
        <v>21106</v>
      </c>
      <c r="CD170" s="411">
        <f t="shared" si="222"/>
        <v>21106</v>
      </c>
      <c r="CE170" s="421">
        <f t="shared" si="284"/>
        <v>0.84423999999999999</v>
      </c>
      <c r="CF170" s="433">
        <f t="shared" si="285"/>
        <v>7.6186866293944853</v>
      </c>
      <c r="CG170" s="434"/>
      <c r="CH170" s="427"/>
      <c r="CI170" s="446">
        <f t="shared" si="286"/>
        <v>10.802615370036957</v>
      </c>
      <c r="CJ170" s="436">
        <v>28.9</v>
      </c>
      <c r="CK170" s="436">
        <v>4.3</v>
      </c>
      <c r="CL170" s="423"/>
      <c r="CM170" s="423"/>
      <c r="CN170" s="423"/>
      <c r="CO170" s="432"/>
      <c r="CP170" s="432"/>
      <c r="CQ170" s="437"/>
      <c r="CR170" s="437">
        <v>0.84</v>
      </c>
      <c r="CS170" s="424"/>
      <c r="CT170" s="528">
        <f t="shared" si="287"/>
        <v>3.9799109258030887</v>
      </c>
      <c r="CU170" s="434">
        <v>5.36</v>
      </c>
      <c r="CV170" s="438"/>
      <c r="CW170" s="439"/>
      <c r="CX170" s="440"/>
      <c r="CY170" s="441"/>
      <c r="CZ170" s="442"/>
      <c r="DA170" s="442"/>
      <c r="DB170" s="442"/>
      <c r="DC170" s="442"/>
      <c r="DD170" s="443"/>
      <c r="DE170" s="440"/>
      <c r="DF170" s="444">
        <v>20882</v>
      </c>
      <c r="DG170" s="445">
        <f t="shared" si="288"/>
        <v>20882</v>
      </c>
      <c r="DH170" s="421">
        <f t="shared" si="289"/>
        <v>0.83528000000000002</v>
      </c>
      <c r="DI170" s="446">
        <f t="shared" si="290"/>
        <v>7.7004118379465574</v>
      </c>
      <c r="DJ170" s="434">
        <v>7.66</v>
      </c>
      <c r="DK170" s="427"/>
      <c r="DL170" s="446">
        <f t="shared" si="291"/>
        <v>10.918494397088402</v>
      </c>
      <c r="DM170" s="422">
        <v>29</v>
      </c>
      <c r="DN170" s="422">
        <v>3.58</v>
      </c>
      <c r="DO170" s="423">
        <v>7.65</v>
      </c>
      <c r="DP170" s="423"/>
      <c r="DQ170" s="423"/>
      <c r="DR170" s="432"/>
      <c r="DS170" s="432"/>
      <c r="DT170" s="437"/>
      <c r="DU170" s="437">
        <v>0.89</v>
      </c>
      <c r="DV170" s="424"/>
      <c r="DW170" s="446">
        <f t="shared" si="292"/>
        <v>4.0226031989273059</v>
      </c>
      <c r="DX170" s="434">
        <v>5.43</v>
      </c>
      <c r="DY170" s="556">
        <v>7.91</v>
      </c>
      <c r="DZ170" s="557">
        <v>15</v>
      </c>
      <c r="EA170" s="558">
        <v>56</v>
      </c>
      <c r="EB170" s="559">
        <v>6260</v>
      </c>
      <c r="EC170" s="560">
        <v>7.5</v>
      </c>
      <c r="ED170" s="560">
        <v>0.24</v>
      </c>
      <c r="EE170" s="560">
        <v>7.7</v>
      </c>
      <c r="EF170" s="560"/>
      <c r="EG170" s="561">
        <v>6</v>
      </c>
      <c r="EH170" s="558">
        <v>16</v>
      </c>
      <c r="EI170" s="429">
        <f t="shared" si="266"/>
        <v>7.91</v>
      </c>
      <c r="EJ170" s="447">
        <f t="shared" si="267"/>
        <v>15</v>
      </c>
      <c r="EK170" s="448">
        <f t="shared" si="268"/>
        <v>56</v>
      </c>
      <c r="EL170" s="417">
        <f t="shared" si="269"/>
        <v>6260</v>
      </c>
      <c r="EM170" s="431">
        <f t="shared" si="270"/>
        <v>7.5</v>
      </c>
      <c r="EN170" s="431">
        <f t="shared" si="271"/>
        <v>0.24</v>
      </c>
      <c r="EO170" s="431">
        <f t="shared" si="272"/>
        <v>7.7</v>
      </c>
      <c r="EP170" s="431"/>
      <c r="EQ170" s="430">
        <f t="shared" si="273"/>
        <v>6</v>
      </c>
      <c r="ER170" s="448">
        <f t="shared" si="279"/>
        <v>16</v>
      </c>
      <c r="ES170" s="449">
        <f t="shared" si="293"/>
        <v>25.150042869391257</v>
      </c>
      <c r="ET170" s="450">
        <f t="shared" si="294"/>
        <v>0.83975999999999995</v>
      </c>
      <c r="EU170" s="451">
        <f t="shared" si="307"/>
        <v>0.31300145454545453</v>
      </c>
      <c r="EV170" s="450">
        <f t="shared" si="308"/>
        <v>0.57963232323232317</v>
      </c>
      <c r="EW170" s="513">
        <f t="shared" si="309"/>
        <v>0.6376811594202898</v>
      </c>
      <c r="EX170" s="514">
        <f t="shared" si="310"/>
        <v>13.2</v>
      </c>
      <c r="EY170" s="513">
        <f t="shared" si="251"/>
        <v>0.72222222222222221</v>
      </c>
      <c r="EZ170" s="514">
        <f t="shared" si="252"/>
        <v>39</v>
      </c>
      <c r="FA170" s="450">
        <f t="shared" si="311"/>
        <v>0.82926829268292679</v>
      </c>
      <c r="FB170" s="431">
        <f t="shared" si="312"/>
        <v>272</v>
      </c>
      <c r="FC170" s="452"/>
      <c r="FD170" s="431"/>
      <c r="FE170" s="452">
        <f t="shared" si="313"/>
        <v>0.96648044692737434</v>
      </c>
      <c r="FF170" s="430">
        <f t="shared" si="314"/>
        <v>173</v>
      </c>
      <c r="FG170" s="405">
        <v>38400</v>
      </c>
      <c r="FH170" s="443"/>
      <c r="FI170" s="453"/>
      <c r="FJ170" s="454"/>
      <c r="FK170" s="455">
        <f t="shared" si="295"/>
        <v>1.7147756501857674</v>
      </c>
      <c r="FL170" s="530"/>
      <c r="FM170" s="455"/>
      <c r="FN170" s="530">
        <v>5421</v>
      </c>
      <c r="FO170" s="532">
        <f t="shared" si="237"/>
        <v>0.40515695067264573</v>
      </c>
      <c r="FP170" s="449">
        <f t="shared" si="296"/>
        <v>129.10831666190339</v>
      </c>
      <c r="FQ170" s="457">
        <v>56.4</v>
      </c>
      <c r="FR170" s="458">
        <f t="shared" si="297"/>
        <v>1.3432409259788509</v>
      </c>
      <c r="FS170" s="562">
        <v>7.87</v>
      </c>
      <c r="FT170" s="557">
        <v>14</v>
      </c>
      <c r="FU170" s="558">
        <v>53</v>
      </c>
      <c r="FV170" s="564">
        <v>1</v>
      </c>
      <c r="FW170" s="565">
        <v>0.2</v>
      </c>
      <c r="FX170" s="564">
        <v>16</v>
      </c>
      <c r="FY170" s="452">
        <f t="shared" si="277"/>
        <v>0.83333333333333337</v>
      </c>
      <c r="FZ170" s="452"/>
      <c r="GA170" s="429"/>
      <c r="GB170" s="513">
        <f t="shared" si="257"/>
        <v>6.6666666666666652E-2</v>
      </c>
      <c r="GC170" s="514">
        <f t="shared" si="218"/>
        <v>1</v>
      </c>
      <c r="GD170" s="513">
        <f t="shared" si="315"/>
        <v>5.3571428571428603E-2</v>
      </c>
      <c r="GE170" s="527">
        <f t="shared" si="278"/>
        <v>3</v>
      </c>
      <c r="GF170" s="461">
        <f t="shared" si="276"/>
        <v>2.3435267219205489</v>
      </c>
      <c r="GG170" s="405"/>
      <c r="GH170" s="450"/>
      <c r="GI170" s="405"/>
      <c r="GJ170" s="462"/>
      <c r="GK170" s="463"/>
      <c r="GL170" s="464"/>
      <c r="GM170" s="529"/>
      <c r="GN170" s="405"/>
      <c r="GO170" s="513"/>
      <c r="GP170" s="450"/>
      <c r="GQ170" s="529"/>
      <c r="GR170" s="455">
        <f t="shared" si="298"/>
        <v>2.4578450985995999</v>
      </c>
      <c r="GS170" s="531">
        <f t="shared" si="259"/>
        <v>12</v>
      </c>
      <c r="GT170" s="531">
        <f t="shared" si="260"/>
        <v>45</v>
      </c>
      <c r="GU170" s="513"/>
      <c r="GV170" s="513"/>
      <c r="GW170" s="513">
        <f t="shared" si="274"/>
        <v>0.1428571428571429</v>
      </c>
      <c r="GX170" s="513">
        <f t="shared" si="275"/>
        <v>0.15094339622641506</v>
      </c>
      <c r="GY170" s="462"/>
      <c r="GZ170" s="405">
        <v>42638</v>
      </c>
      <c r="HA170" s="556">
        <v>8.2899999999999991</v>
      </c>
      <c r="HB170" s="451">
        <v>8.31</v>
      </c>
      <c r="HC170" s="557">
        <v>12</v>
      </c>
      <c r="HD170" s="561">
        <v>45</v>
      </c>
      <c r="HE170" s="463">
        <v>12</v>
      </c>
      <c r="HF170" s="463"/>
      <c r="HG170" s="443"/>
      <c r="HH170" s="555">
        <v>4</v>
      </c>
      <c r="HI170" s="566">
        <v>6200</v>
      </c>
      <c r="HJ170" s="406">
        <f t="shared" si="316"/>
        <v>4154</v>
      </c>
      <c r="HK170" s="406"/>
      <c r="HL170" s="549"/>
      <c r="HM170" s="567">
        <v>7.3</v>
      </c>
      <c r="HN170" s="461">
        <v>9.5</v>
      </c>
      <c r="HO170" s="554">
        <v>0.22</v>
      </c>
      <c r="HP170" s="548">
        <v>0.1</v>
      </c>
      <c r="HQ170" s="568">
        <v>7.8</v>
      </c>
      <c r="HR170" s="569">
        <v>0.22</v>
      </c>
      <c r="HS170" s="520">
        <v>0.14000000000000001</v>
      </c>
      <c r="HT170" s="570">
        <v>8</v>
      </c>
      <c r="HU170" s="522">
        <f t="shared" si="299"/>
        <v>41.440411546156042</v>
      </c>
      <c r="HV170" s="513">
        <f t="shared" si="262"/>
        <v>0.77777777777777779</v>
      </c>
      <c r="HW170" s="513">
        <f t="shared" si="263"/>
        <v>0.86280487804878048</v>
      </c>
      <c r="HX170" s="513">
        <f t="shared" si="317"/>
        <v>0.64734299516908211</v>
      </c>
      <c r="HY170" s="471"/>
    </row>
    <row r="171" spans="1:233" ht="21" x14ac:dyDescent="0.15">
      <c r="A171" s="485">
        <v>43653</v>
      </c>
      <c r="B171" s="486">
        <v>37757</v>
      </c>
      <c r="C171" s="487">
        <f t="shared" si="280"/>
        <v>0.75514000000000003</v>
      </c>
      <c r="D171" s="488">
        <v>7.94</v>
      </c>
      <c r="E171" s="489"/>
      <c r="F171" s="490">
        <v>169</v>
      </c>
      <c r="G171" s="490">
        <f t="shared" si="300"/>
        <v>6380.933</v>
      </c>
      <c r="H171" s="487">
        <f t="shared" si="301"/>
        <v>0.25523731999999999</v>
      </c>
      <c r="I171" s="490">
        <v>9080</v>
      </c>
      <c r="J171" s="490">
        <f t="shared" si="302"/>
        <v>6083.6</v>
      </c>
      <c r="K171" s="491">
        <v>22.6</v>
      </c>
      <c r="L171" s="491">
        <v>20.8</v>
      </c>
      <c r="M171" s="491">
        <v>1.7</v>
      </c>
      <c r="N171" s="492">
        <v>176</v>
      </c>
      <c r="O171" s="492">
        <v>16</v>
      </c>
      <c r="P171" s="409"/>
      <c r="Q171" s="409"/>
      <c r="R171" s="409"/>
      <c r="S171" s="409"/>
      <c r="T171" s="410"/>
      <c r="U171" s="411"/>
      <c r="V171" s="409"/>
      <c r="W171" s="409"/>
      <c r="X171" s="412"/>
      <c r="Y171" s="473"/>
      <c r="Z171" s="474"/>
      <c r="AA171" s="475"/>
      <c r="AB171" s="476"/>
      <c r="AC171" s="476"/>
      <c r="AD171" s="474">
        <v>5.38</v>
      </c>
      <c r="AE171" s="477">
        <f t="shared" si="223"/>
        <v>0.74722222222222223</v>
      </c>
      <c r="AF171" s="478"/>
      <c r="AG171" s="477"/>
      <c r="AH171" s="478"/>
      <c r="AI171" s="478"/>
      <c r="AJ171" s="473"/>
      <c r="AK171" s="477"/>
      <c r="AL171" s="447"/>
      <c r="AM171" s="479"/>
      <c r="AN171" s="473"/>
      <c r="AO171" s="473"/>
      <c r="AP171" s="479"/>
      <c r="AQ171" s="447"/>
      <c r="AR171" s="473"/>
      <c r="AS171" s="473"/>
      <c r="AT171" s="473"/>
      <c r="AU171" s="447"/>
      <c r="AV171" s="480"/>
      <c r="AW171" s="479"/>
      <c r="AX171" s="479"/>
      <c r="AY171" s="480"/>
      <c r="AZ171" s="480"/>
      <c r="BA171" s="420">
        <f t="shared" si="281"/>
        <v>37529</v>
      </c>
      <c r="BB171" s="421">
        <f t="shared" si="282"/>
        <v>0.75058000000000002</v>
      </c>
      <c r="BC171" s="422"/>
      <c r="BD171" s="423">
        <v>7.83</v>
      </c>
      <c r="BE171" s="424"/>
      <c r="BF171" s="425">
        <v>285</v>
      </c>
      <c r="BG171" s="426">
        <v>7190</v>
      </c>
      <c r="BH171" s="420">
        <f t="shared" si="303"/>
        <v>4817.3</v>
      </c>
      <c r="BI171" s="432"/>
      <c r="BJ171" s="421"/>
      <c r="BK171" s="427">
        <v>27</v>
      </c>
      <c r="BL171" s="427">
        <v>25.1</v>
      </c>
      <c r="BM171" s="428">
        <v>2.1</v>
      </c>
      <c r="BN171" s="422"/>
      <c r="BO171" s="425">
        <v>182</v>
      </c>
      <c r="BP171" s="425">
        <v>16</v>
      </c>
      <c r="BQ171" s="423">
        <v>2.81</v>
      </c>
      <c r="BR171" s="421">
        <f t="shared" si="224"/>
        <v>0.39027777777777778</v>
      </c>
      <c r="BS171" s="409">
        <f t="shared" si="283"/>
        <v>37529</v>
      </c>
      <c r="BT171" s="429">
        <f t="shared" ref="BT171:BT202" si="318">BD171</f>
        <v>7.83</v>
      </c>
      <c r="BU171" s="430"/>
      <c r="BV171" s="430">
        <f t="shared" ref="BV171:BV202" si="319">BF171</f>
        <v>285</v>
      </c>
      <c r="BW171" s="430">
        <f t="shared" ref="BW171:BW202" si="320">BG171</f>
        <v>7190</v>
      </c>
      <c r="BX171" s="430">
        <f t="shared" si="304"/>
        <v>4673.5</v>
      </c>
      <c r="BY171" s="430">
        <f t="shared" si="305"/>
        <v>27</v>
      </c>
      <c r="BZ171" s="430">
        <f t="shared" si="306"/>
        <v>25.1</v>
      </c>
      <c r="CA171" s="431"/>
      <c r="CB171" s="430">
        <f t="shared" si="265"/>
        <v>182</v>
      </c>
      <c r="CC171" s="432">
        <v>18674</v>
      </c>
      <c r="CD171" s="411">
        <f t="shared" si="222"/>
        <v>18674</v>
      </c>
      <c r="CE171" s="421">
        <f t="shared" si="284"/>
        <v>0.74695999999999996</v>
      </c>
      <c r="CF171" s="533">
        <f t="shared" si="285"/>
        <v>8.6109028595908761</v>
      </c>
      <c r="CG171" s="434"/>
      <c r="CH171" s="427"/>
      <c r="CI171" s="534">
        <f t="shared" si="286"/>
        <v>12.209489129270644</v>
      </c>
      <c r="CJ171" s="436">
        <v>28.7</v>
      </c>
      <c r="CK171" s="436">
        <v>5.2</v>
      </c>
      <c r="CL171" s="423"/>
      <c r="CM171" s="423"/>
      <c r="CN171" s="423"/>
      <c r="CO171" s="432"/>
      <c r="CP171" s="432"/>
      <c r="CQ171" s="437"/>
      <c r="CR171" s="437">
        <v>0.86</v>
      </c>
      <c r="CS171" s="481"/>
      <c r="CT171" s="424">
        <f t="shared" si="287"/>
        <v>4.4982328370997111</v>
      </c>
      <c r="CU171" s="434">
        <v>4.93</v>
      </c>
      <c r="CV171" s="493"/>
      <c r="CW171" s="494"/>
      <c r="CX171" s="495"/>
      <c r="CY171" s="496"/>
      <c r="CZ171" s="497"/>
      <c r="DA171" s="497"/>
      <c r="DB171" s="497"/>
      <c r="DC171" s="497"/>
      <c r="DD171" s="498"/>
      <c r="DE171" s="498"/>
      <c r="DF171" s="432">
        <v>18855</v>
      </c>
      <c r="DG171" s="445">
        <f t="shared" si="288"/>
        <v>18855</v>
      </c>
      <c r="DH171" s="421">
        <f t="shared" si="289"/>
        <v>0.75419999999999998</v>
      </c>
      <c r="DI171" s="432">
        <f t="shared" si="290"/>
        <v>8.5282418456642795</v>
      </c>
      <c r="DJ171" s="434">
        <v>7.7</v>
      </c>
      <c r="DK171" s="427"/>
      <c r="DL171" s="432">
        <f t="shared" si="291"/>
        <v>12.09228321400159</v>
      </c>
      <c r="DM171" s="541">
        <v>28.9</v>
      </c>
      <c r="DN171" s="541">
        <v>4.5999999999999996</v>
      </c>
      <c r="DO171" s="542">
        <v>7.77</v>
      </c>
      <c r="DP171" s="542"/>
      <c r="DQ171" s="542"/>
      <c r="DR171" s="432"/>
      <c r="DS171" s="432"/>
      <c r="DT171" s="437"/>
      <c r="DU171" s="437">
        <v>0.86</v>
      </c>
      <c r="DV171" s="481"/>
      <c r="DW171" s="432">
        <f t="shared" si="292"/>
        <v>4.4550517104216389</v>
      </c>
      <c r="DX171" s="434">
        <v>5.43</v>
      </c>
      <c r="DY171" s="493">
        <v>7.9</v>
      </c>
      <c r="DZ171" s="494"/>
      <c r="EA171" s="495">
        <v>58</v>
      </c>
      <c r="EB171" s="496">
        <v>6750</v>
      </c>
      <c r="EC171" s="497">
        <v>9</v>
      </c>
      <c r="ED171" s="497">
        <v>0.22</v>
      </c>
      <c r="EE171" s="497">
        <v>7.6</v>
      </c>
      <c r="EF171" s="497"/>
      <c r="EG171" s="498">
        <v>8</v>
      </c>
      <c r="EH171" s="495">
        <v>16</v>
      </c>
      <c r="EI171" s="429">
        <f t="shared" ref="EI171:EI192" si="321">DY171</f>
        <v>7.9</v>
      </c>
      <c r="EJ171" s="447"/>
      <c r="EK171" s="448">
        <f t="shared" ref="EK171:EK192" si="322">EA171</f>
        <v>58</v>
      </c>
      <c r="EL171" s="417">
        <f t="shared" ref="EL171:EL192" si="323">EB171</f>
        <v>6750</v>
      </c>
      <c r="EM171" s="431">
        <f t="shared" ref="EM171:EM192" si="324">EC171</f>
        <v>9</v>
      </c>
      <c r="EN171" s="431">
        <f t="shared" ref="EN171:EN192" si="325">ED171</f>
        <v>0.22</v>
      </c>
      <c r="EO171" s="431">
        <f t="shared" ref="EO171:EO192" si="326">EE171</f>
        <v>7.6</v>
      </c>
      <c r="EP171" s="431"/>
      <c r="EQ171" s="430">
        <f t="shared" si="273"/>
        <v>8</v>
      </c>
      <c r="ER171" s="448">
        <f t="shared" si="279"/>
        <v>16</v>
      </c>
      <c r="ES171" s="496">
        <f t="shared" si="293"/>
        <v>28.138239761251299</v>
      </c>
      <c r="ET171" s="499">
        <f t="shared" si="294"/>
        <v>0.75058000000000002</v>
      </c>
      <c r="EU171" s="451">
        <f t="shared" si="307"/>
        <v>0.24308556818181815</v>
      </c>
      <c r="EV171" s="499">
        <f t="shared" si="308"/>
        <v>0.45015845959595951</v>
      </c>
      <c r="EW171" s="513">
        <f t="shared" si="309"/>
        <v>0.66666666666666674</v>
      </c>
      <c r="EX171" s="514">
        <f t="shared" si="310"/>
        <v>18</v>
      </c>
      <c r="EY171" s="526"/>
      <c r="EZ171" s="514"/>
      <c r="FA171" s="450">
        <f t="shared" si="311"/>
        <v>0.79649122807017547</v>
      </c>
      <c r="FB171" s="431">
        <f t="shared" si="312"/>
        <v>227</v>
      </c>
      <c r="FC171" s="452"/>
      <c r="FD171" s="431"/>
      <c r="FE171" s="452">
        <f t="shared" si="313"/>
        <v>0.95604395604395609</v>
      </c>
      <c r="FF171" s="430">
        <f t="shared" si="314"/>
        <v>174</v>
      </c>
      <c r="FG171" s="490">
        <v>38400</v>
      </c>
      <c r="FH171" s="498"/>
      <c r="FI171" s="501"/>
      <c r="FJ171" s="487"/>
      <c r="FK171" s="502">
        <f t="shared" si="295"/>
        <v>1.9185163473580431</v>
      </c>
      <c r="FL171" s="490"/>
      <c r="FM171" s="502"/>
      <c r="FN171" s="490">
        <v>6311</v>
      </c>
      <c r="FO171" s="532">
        <f t="shared" si="237"/>
        <v>0.47167414050822115</v>
      </c>
      <c r="FP171" s="496">
        <f t="shared" si="296"/>
        <v>168.16328705800848</v>
      </c>
      <c r="FQ171" s="503">
        <v>57.6</v>
      </c>
      <c r="FR171" s="491">
        <f t="shared" si="297"/>
        <v>1.5348130778864346</v>
      </c>
      <c r="FS171" s="504">
        <v>7.83</v>
      </c>
      <c r="FT171" s="494"/>
      <c r="FU171" s="495">
        <v>55</v>
      </c>
      <c r="FV171" s="490">
        <v>1</v>
      </c>
      <c r="FW171" s="504">
        <v>0.16</v>
      </c>
      <c r="FX171" s="490">
        <v>16</v>
      </c>
      <c r="FY171" s="452">
        <f t="shared" si="277"/>
        <v>0.875</v>
      </c>
      <c r="FZ171" s="452"/>
      <c r="GA171" s="429"/>
      <c r="GB171" s="499"/>
      <c r="GC171" s="514"/>
      <c r="GD171" s="499">
        <f t="shared" si="315"/>
        <v>5.1724137931034475E-2</v>
      </c>
      <c r="GE171" s="527">
        <f t="shared" si="278"/>
        <v>3</v>
      </c>
      <c r="GF171" s="506">
        <f t="shared" si="276"/>
        <v>2.6219723413893257</v>
      </c>
      <c r="GG171" s="490"/>
      <c r="GH171" s="526"/>
      <c r="GI171" s="490"/>
      <c r="GJ171" s="544"/>
      <c r="GK171" s="498"/>
      <c r="GL171" s="507"/>
      <c r="GM171" s="535"/>
      <c r="GN171" s="536"/>
      <c r="GO171" s="526"/>
      <c r="GP171" s="526"/>
      <c r="GQ171" s="535"/>
      <c r="GR171" s="502">
        <f t="shared" si="298"/>
        <v>2.7498734312131954</v>
      </c>
      <c r="GS171" s="536"/>
      <c r="GT171" s="536">
        <f t="shared" ref="GT171:GT202" si="327">HD171</f>
        <v>48</v>
      </c>
      <c r="GU171" s="526"/>
      <c r="GV171" s="526"/>
      <c r="GW171" s="526"/>
      <c r="GX171" s="526">
        <f t="shared" ref="GX171:GX204" si="328">1-HD171/FU171</f>
        <v>0.12727272727272732</v>
      </c>
      <c r="GY171" s="497"/>
      <c r="GZ171" s="490">
        <v>39131</v>
      </c>
      <c r="HA171" s="493">
        <v>8.1999999999999993</v>
      </c>
      <c r="HB171" s="493">
        <v>8.19</v>
      </c>
      <c r="HC171" s="494"/>
      <c r="HD171" s="498">
        <v>48</v>
      </c>
      <c r="HE171" s="498">
        <v>12</v>
      </c>
      <c r="HF171" s="498"/>
      <c r="HG171" s="498"/>
      <c r="HH171" s="492">
        <v>2</v>
      </c>
      <c r="HI171" s="508">
        <v>6720</v>
      </c>
      <c r="HJ171" s="490">
        <f t="shared" si="316"/>
        <v>4502.4000000000005</v>
      </c>
      <c r="HK171" s="490"/>
      <c r="HL171" s="550"/>
      <c r="HM171" s="543">
        <v>8.3000000000000007</v>
      </c>
      <c r="HN171" s="506">
        <v>9.5</v>
      </c>
      <c r="HO171" s="491">
        <v>0.2</v>
      </c>
      <c r="HP171" s="545">
        <v>0.1</v>
      </c>
      <c r="HQ171" s="523">
        <v>7.4</v>
      </c>
      <c r="HR171" s="524">
        <v>0.2</v>
      </c>
      <c r="HS171" s="524">
        <v>0.19</v>
      </c>
      <c r="HT171" s="511">
        <v>8</v>
      </c>
      <c r="HU171" s="525">
        <f t="shared" si="299"/>
        <v>46.364145061152712</v>
      </c>
      <c r="HV171" s="526"/>
      <c r="HW171" s="526">
        <f t="shared" ref="HW171:HW213" si="329">1-HD171/BF171</f>
        <v>0.83157894736842108</v>
      </c>
      <c r="HX171" s="526">
        <f t="shared" si="317"/>
        <v>0.69259259259259265</v>
      </c>
      <c r="HY171" s="512" t="s">
        <v>191</v>
      </c>
    </row>
    <row r="172" spans="1:233" x14ac:dyDescent="0.15">
      <c r="A172" s="400">
        <v>43654</v>
      </c>
      <c r="B172" s="515">
        <v>42840</v>
      </c>
      <c r="C172" s="402">
        <f t="shared" si="280"/>
        <v>0.85680000000000001</v>
      </c>
      <c r="D172" s="551">
        <v>8.0500000000000007</v>
      </c>
      <c r="E172" s="552"/>
      <c r="F172" s="553">
        <v>175</v>
      </c>
      <c r="G172" s="406">
        <f t="shared" si="300"/>
        <v>7497</v>
      </c>
      <c r="H172" s="402">
        <f t="shared" si="301"/>
        <v>0.29987999999999998</v>
      </c>
      <c r="I172" s="553">
        <v>7110</v>
      </c>
      <c r="J172" s="406">
        <f t="shared" si="302"/>
        <v>4763.7000000000007</v>
      </c>
      <c r="K172" s="554">
        <v>28.1</v>
      </c>
      <c r="L172" s="554">
        <v>21.2</v>
      </c>
      <c r="M172" s="554">
        <v>2</v>
      </c>
      <c r="N172" s="555">
        <v>122</v>
      </c>
      <c r="O172" s="555">
        <v>16</v>
      </c>
      <c r="P172" s="409"/>
      <c r="Q172" s="409"/>
      <c r="R172" s="409"/>
      <c r="S172" s="409"/>
      <c r="T172" s="410"/>
      <c r="U172" s="411"/>
      <c r="V172" s="409"/>
      <c r="W172" s="409"/>
      <c r="X172" s="516"/>
      <c r="Y172" s="473"/>
      <c r="Z172" s="474"/>
      <c r="AA172" s="475"/>
      <c r="AB172" s="476"/>
      <c r="AC172" s="476"/>
      <c r="AD172" s="474">
        <v>5.61</v>
      </c>
      <c r="AE172" s="477">
        <f t="shared" si="223"/>
        <v>0.77916666666666667</v>
      </c>
      <c r="AF172" s="478"/>
      <c r="AG172" s="477"/>
      <c r="AH172" s="478"/>
      <c r="AI172" s="478"/>
      <c r="AJ172" s="473"/>
      <c r="AK172" s="477"/>
      <c r="AL172" s="447"/>
      <c r="AM172" s="479"/>
      <c r="AN172" s="473"/>
      <c r="AO172" s="473"/>
      <c r="AP172" s="479"/>
      <c r="AQ172" s="447"/>
      <c r="AR172" s="473"/>
      <c r="AS172" s="473"/>
      <c r="AT172" s="473"/>
      <c r="AU172" s="447"/>
      <c r="AV172" s="480"/>
      <c r="AW172" s="479"/>
      <c r="AX172" s="479"/>
      <c r="AY172" s="480"/>
      <c r="AZ172" s="480"/>
      <c r="BA172" s="420">
        <f t="shared" si="281"/>
        <v>40284</v>
      </c>
      <c r="BB172" s="421">
        <f t="shared" si="282"/>
        <v>0.80567999999999995</v>
      </c>
      <c r="BC172" s="422"/>
      <c r="BD172" s="423">
        <v>7.92</v>
      </c>
      <c r="BE172" s="424"/>
      <c r="BF172" s="425">
        <v>221</v>
      </c>
      <c r="BG172" s="426">
        <v>7250</v>
      </c>
      <c r="BH172" s="420">
        <f t="shared" si="303"/>
        <v>4857.5</v>
      </c>
      <c r="BI172" s="432"/>
      <c r="BJ172" s="421"/>
      <c r="BK172" s="427">
        <v>29.9</v>
      </c>
      <c r="BL172" s="427">
        <v>20.8</v>
      </c>
      <c r="BM172" s="428">
        <v>1.4</v>
      </c>
      <c r="BN172" s="422"/>
      <c r="BO172" s="425">
        <v>208</v>
      </c>
      <c r="BP172" s="425">
        <v>16</v>
      </c>
      <c r="BQ172" s="423">
        <v>3.08</v>
      </c>
      <c r="BR172" s="421">
        <f t="shared" si="224"/>
        <v>0.42777777777777776</v>
      </c>
      <c r="BS172" s="409">
        <f t="shared" si="283"/>
        <v>40284</v>
      </c>
      <c r="BT172" s="429">
        <f t="shared" si="318"/>
        <v>7.92</v>
      </c>
      <c r="BU172" s="430"/>
      <c r="BV172" s="430">
        <f t="shared" si="319"/>
        <v>221</v>
      </c>
      <c r="BW172" s="430">
        <f t="shared" si="320"/>
        <v>7250</v>
      </c>
      <c r="BX172" s="430">
        <f t="shared" si="304"/>
        <v>4712.5</v>
      </c>
      <c r="BY172" s="430">
        <f t="shared" si="305"/>
        <v>29.9</v>
      </c>
      <c r="BZ172" s="430">
        <f t="shared" si="306"/>
        <v>20.8</v>
      </c>
      <c r="CA172" s="431"/>
      <c r="CB172" s="430">
        <f t="shared" si="265"/>
        <v>208</v>
      </c>
      <c r="CC172" s="432">
        <v>20219</v>
      </c>
      <c r="CD172" s="411">
        <f t="shared" si="222"/>
        <v>20219</v>
      </c>
      <c r="CE172" s="421">
        <f t="shared" si="284"/>
        <v>0.80876000000000003</v>
      </c>
      <c r="CF172" s="433">
        <f t="shared" si="285"/>
        <v>7.9529155744596665</v>
      </c>
      <c r="CG172" s="434"/>
      <c r="CH172" s="427"/>
      <c r="CI172" s="446">
        <f t="shared" si="286"/>
        <v>11.276522083189079</v>
      </c>
      <c r="CJ172" s="436">
        <v>29.3</v>
      </c>
      <c r="CK172" s="436">
        <v>5.31</v>
      </c>
      <c r="CL172" s="423"/>
      <c r="CM172" s="423"/>
      <c r="CN172" s="423"/>
      <c r="CO172" s="432"/>
      <c r="CP172" s="432"/>
      <c r="CQ172" s="437"/>
      <c r="CR172" s="437">
        <v>0.87</v>
      </c>
      <c r="CS172" s="424"/>
      <c r="CT172" s="528">
        <f t="shared" si="287"/>
        <v>4.1545081359117662</v>
      </c>
      <c r="CU172" s="434">
        <v>5.18</v>
      </c>
      <c r="CV172" s="438"/>
      <c r="CW172" s="439"/>
      <c r="CX172" s="440"/>
      <c r="CY172" s="441"/>
      <c r="CZ172" s="442"/>
      <c r="DA172" s="442"/>
      <c r="DB172" s="442"/>
      <c r="DC172" s="442"/>
      <c r="DD172" s="443"/>
      <c r="DE172" s="440"/>
      <c r="DF172" s="444">
        <v>20065</v>
      </c>
      <c r="DG172" s="445">
        <f t="shared" si="288"/>
        <v>20065</v>
      </c>
      <c r="DH172" s="421">
        <f t="shared" si="289"/>
        <v>0.80259999999999998</v>
      </c>
      <c r="DI172" s="446">
        <f t="shared" si="290"/>
        <v>8.0139546473959626</v>
      </c>
      <c r="DJ172" s="434">
        <v>7.66</v>
      </c>
      <c r="DK172" s="427"/>
      <c r="DL172" s="446">
        <f t="shared" si="291"/>
        <v>11.363070022427113</v>
      </c>
      <c r="DM172" s="422">
        <v>29.6</v>
      </c>
      <c r="DN172" s="422">
        <v>4.43</v>
      </c>
      <c r="DO172" s="423">
        <v>7.78</v>
      </c>
      <c r="DP172" s="423"/>
      <c r="DQ172" s="423"/>
      <c r="DR172" s="432"/>
      <c r="DS172" s="432"/>
      <c r="DT172" s="437"/>
      <c r="DU172" s="437">
        <v>0.89</v>
      </c>
      <c r="DV172" s="424"/>
      <c r="DW172" s="446">
        <f t="shared" si="292"/>
        <v>4.1863942187889363</v>
      </c>
      <c r="DX172" s="434">
        <v>5.66</v>
      </c>
      <c r="DY172" s="556">
        <v>7.92</v>
      </c>
      <c r="DZ172" s="557"/>
      <c r="EA172" s="558">
        <v>59</v>
      </c>
      <c r="EB172" s="559">
        <v>7300</v>
      </c>
      <c r="EC172" s="560">
        <v>8</v>
      </c>
      <c r="ED172" s="560">
        <v>0.28000000000000003</v>
      </c>
      <c r="EE172" s="560">
        <v>7.9</v>
      </c>
      <c r="EF172" s="560"/>
      <c r="EG172" s="561">
        <v>7</v>
      </c>
      <c r="EH172" s="558">
        <v>16</v>
      </c>
      <c r="EI172" s="429">
        <f t="shared" si="321"/>
        <v>7.92</v>
      </c>
      <c r="EJ172" s="447"/>
      <c r="EK172" s="448">
        <f t="shared" si="322"/>
        <v>59</v>
      </c>
      <c r="EL172" s="417">
        <f t="shared" si="323"/>
        <v>7300</v>
      </c>
      <c r="EM172" s="431">
        <f t="shared" si="324"/>
        <v>8</v>
      </c>
      <c r="EN172" s="431">
        <f t="shared" si="325"/>
        <v>0.28000000000000003</v>
      </c>
      <c r="EO172" s="431">
        <f t="shared" si="326"/>
        <v>7.9</v>
      </c>
      <c r="EP172" s="431"/>
      <c r="EQ172" s="430">
        <f t="shared" si="273"/>
        <v>7</v>
      </c>
      <c r="ER172" s="448">
        <f t="shared" si="279"/>
        <v>16</v>
      </c>
      <c r="ES172" s="449">
        <f t="shared" si="293"/>
        <v>26.21388144176348</v>
      </c>
      <c r="ET172" s="450">
        <f t="shared" si="294"/>
        <v>0.80567999999999995</v>
      </c>
      <c r="EU172" s="451">
        <f t="shared" si="307"/>
        <v>0.20233554545454546</v>
      </c>
      <c r="EV172" s="450">
        <f t="shared" si="308"/>
        <v>0.37469545454545455</v>
      </c>
      <c r="EW172" s="513">
        <f t="shared" si="309"/>
        <v>0.73244147157190631</v>
      </c>
      <c r="EX172" s="514">
        <f t="shared" si="310"/>
        <v>21.9</v>
      </c>
      <c r="EY172" s="513"/>
      <c r="EZ172" s="514"/>
      <c r="FA172" s="450">
        <f t="shared" si="311"/>
        <v>0.73303167420814486</v>
      </c>
      <c r="FB172" s="431">
        <f t="shared" si="312"/>
        <v>162</v>
      </c>
      <c r="FC172" s="452"/>
      <c r="FD172" s="431"/>
      <c r="FE172" s="452">
        <f t="shared" si="313"/>
        <v>0.96634615384615385</v>
      </c>
      <c r="FF172" s="430">
        <f t="shared" si="314"/>
        <v>201</v>
      </c>
      <c r="FG172" s="405">
        <v>38400</v>
      </c>
      <c r="FH172" s="443"/>
      <c r="FI172" s="453"/>
      <c r="FJ172" s="454"/>
      <c r="FK172" s="455">
        <f t="shared" si="295"/>
        <v>1.7873100983020556</v>
      </c>
      <c r="FL172" s="530"/>
      <c r="FM172" s="455"/>
      <c r="FN172" s="530">
        <v>6255</v>
      </c>
      <c r="FO172" s="532">
        <f t="shared" si="237"/>
        <v>0.46748878923766818</v>
      </c>
      <c r="FP172" s="449">
        <f t="shared" si="296"/>
        <v>155.27256478999107</v>
      </c>
      <c r="FQ172" s="457">
        <v>57.6</v>
      </c>
      <c r="FR172" s="458">
        <f t="shared" si="297"/>
        <v>1.4298480786416445</v>
      </c>
      <c r="FS172" s="562">
        <v>7.66</v>
      </c>
      <c r="FT172" s="557"/>
      <c r="FU172" s="558">
        <v>57</v>
      </c>
      <c r="FV172" s="564">
        <v>1</v>
      </c>
      <c r="FW172" s="565">
        <v>0.18</v>
      </c>
      <c r="FX172" s="564">
        <v>16</v>
      </c>
      <c r="FY172" s="452">
        <f t="shared" si="277"/>
        <v>0.85714285714285721</v>
      </c>
      <c r="FZ172" s="452"/>
      <c r="GA172" s="429"/>
      <c r="GB172" s="513"/>
      <c r="GC172" s="514"/>
      <c r="GD172" s="513">
        <f t="shared" si="315"/>
        <v>3.3898305084745783E-2</v>
      </c>
      <c r="GE172" s="527">
        <f t="shared" si="278"/>
        <v>2</v>
      </c>
      <c r="GF172" s="461">
        <f t="shared" si="276"/>
        <v>2.4426571343461423</v>
      </c>
      <c r="GG172" s="405"/>
      <c r="GH172" s="450"/>
      <c r="GI172" s="405"/>
      <c r="GJ172" s="462"/>
      <c r="GK172" s="463"/>
      <c r="GL172" s="464"/>
      <c r="GM172" s="529"/>
      <c r="GN172" s="405"/>
      <c r="GO172" s="513"/>
      <c r="GP172" s="450"/>
      <c r="GQ172" s="529"/>
      <c r="GR172" s="455">
        <f t="shared" si="298"/>
        <v>2.5618111408996129</v>
      </c>
      <c r="GS172" s="531"/>
      <c r="GT172" s="531">
        <f t="shared" si="327"/>
        <v>51</v>
      </c>
      <c r="GU172" s="513"/>
      <c r="GV172" s="513"/>
      <c r="GW172" s="513"/>
      <c r="GX172" s="513">
        <f t="shared" si="328"/>
        <v>0.10526315789473684</v>
      </c>
      <c r="GY172" s="462"/>
      <c r="GZ172" s="405">
        <v>41573</v>
      </c>
      <c r="HA172" s="556">
        <v>8.19</v>
      </c>
      <c r="HB172" s="451">
        <v>8.2100000000000009</v>
      </c>
      <c r="HC172" s="557"/>
      <c r="HD172" s="561">
        <v>51</v>
      </c>
      <c r="HE172" s="463">
        <v>10</v>
      </c>
      <c r="HF172" s="463"/>
      <c r="HG172" s="443"/>
      <c r="HH172" s="555">
        <v>2</v>
      </c>
      <c r="HI172" s="566">
        <v>7150</v>
      </c>
      <c r="HJ172" s="406">
        <f t="shared" si="316"/>
        <v>4790.5</v>
      </c>
      <c r="HK172" s="406"/>
      <c r="HL172" s="549"/>
      <c r="HM172" s="567">
        <v>8.6</v>
      </c>
      <c r="HN172" s="461">
        <v>10.14</v>
      </c>
      <c r="HO172" s="554">
        <v>0.25</v>
      </c>
      <c r="HP172" s="548">
        <v>0.13</v>
      </c>
      <c r="HQ172" s="568">
        <v>8</v>
      </c>
      <c r="HR172" s="569">
        <v>0.18</v>
      </c>
      <c r="HS172" s="520">
        <v>0.28000000000000003</v>
      </c>
      <c r="HT172" s="570">
        <v>8</v>
      </c>
      <c r="HU172" s="522">
        <f t="shared" si="299"/>
        <v>43.193327375633004</v>
      </c>
      <c r="HV172" s="513"/>
      <c r="HW172" s="513">
        <f t="shared" si="329"/>
        <v>0.76923076923076916</v>
      </c>
      <c r="HX172" s="513">
        <f t="shared" si="317"/>
        <v>0.7123745819397993</v>
      </c>
      <c r="HY172" s="471"/>
    </row>
    <row r="173" spans="1:233" ht="31.5" x14ac:dyDescent="0.15">
      <c r="A173" s="400">
        <v>43655</v>
      </c>
      <c r="B173" s="515">
        <v>50741</v>
      </c>
      <c r="C173" s="402">
        <f t="shared" si="280"/>
        <v>1.0148200000000001</v>
      </c>
      <c r="D173" s="551">
        <v>8.01</v>
      </c>
      <c r="E173" s="552">
        <v>47</v>
      </c>
      <c r="F173" s="553">
        <v>209</v>
      </c>
      <c r="G173" s="406">
        <f t="shared" si="300"/>
        <v>10604.869000000001</v>
      </c>
      <c r="H173" s="402">
        <f t="shared" si="301"/>
        <v>0.42419476</v>
      </c>
      <c r="I173" s="553">
        <v>7130</v>
      </c>
      <c r="J173" s="406">
        <f t="shared" si="302"/>
        <v>4777.1000000000004</v>
      </c>
      <c r="K173" s="554">
        <v>27.9</v>
      </c>
      <c r="L173" s="554">
        <v>24</v>
      </c>
      <c r="M173" s="554">
        <v>2.6</v>
      </c>
      <c r="N173" s="555">
        <v>153</v>
      </c>
      <c r="O173" s="555">
        <v>16</v>
      </c>
      <c r="P173" s="409"/>
      <c r="Q173" s="409"/>
      <c r="R173" s="409"/>
      <c r="S173" s="409"/>
      <c r="T173" s="410"/>
      <c r="U173" s="411"/>
      <c r="V173" s="409"/>
      <c r="W173" s="409"/>
      <c r="X173" s="516"/>
      <c r="Y173" s="473"/>
      <c r="Z173" s="474"/>
      <c r="AA173" s="475"/>
      <c r="AB173" s="476"/>
      <c r="AC173" s="476"/>
      <c r="AD173" s="474">
        <v>5.54</v>
      </c>
      <c r="AE173" s="477">
        <f t="shared" si="223"/>
        <v>0.76944444444444438</v>
      </c>
      <c r="AF173" s="478"/>
      <c r="AG173" s="477"/>
      <c r="AH173" s="478"/>
      <c r="AI173" s="478"/>
      <c r="AJ173" s="473"/>
      <c r="AK173" s="477"/>
      <c r="AL173" s="447"/>
      <c r="AM173" s="479"/>
      <c r="AN173" s="473"/>
      <c r="AO173" s="473"/>
      <c r="AP173" s="479"/>
      <c r="AQ173" s="447"/>
      <c r="AR173" s="473"/>
      <c r="AS173" s="473"/>
      <c r="AT173" s="473"/>
      <c r="AU173" s="447"/>
      <c r="AV173" s="480"/>
      <c r="AW173" s="479"/>
      <c r="AX173" s="479"/>
      <c r="AY173" s="480"/>
      <c r="AZ173" s="480"/>
      <c r="BA173" s="420">
        <f t="shared" si="281"/>
        <v>45721</v>
      </c>
      <c r="BB173" s="421">
        <f t="shared" si="282"/>
        <v>0.91442000000000001</v>
      </c>
      <c r="BC173" s="422"/>
      <c r="BD173" s="423">
        <v>8.0399999999999991</v>
      </c>
      <c r="BE173" s="424">
        <v>54</v>
      </c>
      <c r="BF173" s="425">
        <v>312</v>
      </c>
      <c r="BG173" s="426">
        <v>7830</v>
      </c>
      <c r="BH173" s="420">
        <f t="shared" si="303"/>
        <v>5246.1</v>
      </c>
      <c r="BI173" s="432">
        <v>1324</v>
      </c>
      <c r="BJ173" s="421">
        <f>BI173/35.5*(23+35.5)/BH173</f>
        <v>0.41589043611471532</v>
      </c>
      <c r="BK173" s="427">
        <v>19.7</v>
      </c>
      <c r="BL173" s="427">
        <v>18.399999999999999</v>
      </c>
      <c r="BM173" s="428">
        <v>0.7</v>
      </c>
      <c r="BN173" s="422">
        <v>2.7</v>
      </c>
      <c r="BO173" s="425">
        <v>192</v>
      </c>
      <c r="BP173" s="425">
        <v>16</v>
      </c>
      <c r="BQ173" s="423">
        <v>4.6399999999999997</v>
      </c>
      <c r="BR173" s="421">
        <f t="shared" si="224"/>
        <v>0.64444444444444438</v>
      </c>
      <c r="BS173" s="409">
        <f t="shared" si="283"/>
        <v>45721</v>
      </c>
      <c r="BT173" s="429">
        <f t="shared" si="318"/>
        <v>8.0399999999999991</v>
      </c>
      <c r="BU173" s="430">
        <f t="shared" ref="BU173:BU204" si="330">BE173</f>
        <v>54</v>
      </c>
      <c r="BV173" s="430">
        <f t="shared" si="319"/>
        <v>312</v>
      </c>
      <c r="BW173" s="430">
        <f t="shared" si="320"/>
        <v>7830</v>
      </c>
      <c r="BX173" s="430">
        <f t="shared" si="304"/>
        <v>5089.5</v>
      </c>
      <c r="BY173" s="430">
        <f t="shared" si="305"/>
        <v>19.7</v>
      </c>
      <c r="BZ173" s="430">
        <f t="shared" si="306"/>
        <v>18.399999999999999</v>
      </c>
      <c r="CA173" s="431">
        <f>BN173</f>
        <v>2.7</v>
      </c>
      <c r="CB173" s="430">
        <f t="shared" si="265"/>
        <v>192</v>
      </c>
      <c r="CC173" s="432">
        <v>23114</v>
      </c>
      <c r="CD173" s="411">
        <f t="shared" si="222"/>
        <v>23114</v>
      </c>
      <c r="CE173" s="421">
        <f t="shared" si="284"/>
        <v>0.92456000000000005</v>
      </c>
      <c r="CF173" s="433">
        <f t="shared" si="285"/>
        <v>6.9568227048542006</v>
      </c>
      <c r="CG173" s="434"/>
      <c r="CH173" s="427"/>
      <c r="CI173" s="446">
        <f t="shared" si="286"/>
        <v>9.864151596435061</v>
      </c>
      <c r="CJ173" s="436">
        <v>29.3</v>
      </c>
      <c r="CK173" s="436">
        <v>4.7</v>
      </c>
      <c r="CL173" s="423"/>
      <c r="CM173" s="423"/>
      <c r="CN173" s="423"/>
      <c r="CO173" s="432"/>
      <c r="CP173" s="432"/>
      <c r="CQ173" s="437"/>
      <c r="CR173" s="437">
        <v>0.86</v>
      </c>
      <c r="CS173" s="424"/>
      <c r="CT173" s="528">
        <f t="shared" si="287"/>
        <v>3.6341611144760755</v>
      </c>
      <c r="CU173" s="434">
        <v>5.36</v>
      </c>
      <c r="CV173" s="438"/>
      <c r="CW173" s="439"/>
      <c r="CX173" s="440"/>
      <c r="CY173" s="441"/>
      <c r="CZ173" s="442"/>
      <c r="DA173" s="442"/>
      <c r="DB173" s="442"/>
      <c r="DC173" s="442"/>
      <c r="DD173" s="443"/>
      <c r="DE173" s="440"/>
      <c r="DF173" s="444">
        <v>22607</v>
      </c>
      <c r="DG173" s="445">
        <f t="shared" si="288"/>
        <v>22607</v>
      </c>
      <c r="DH173" s="421">
        <f t="shared" si="289"/>
        <v>0.90427999999999997</v>
      </c>
      <c r="DI173" s="446">
        <f t="shared" si="290"/>
        <v>7.1128411553943476</v>
      </c>
      <c r="DJ173" s="434">
        <v>7.78</v>
      </c>
      <c r="DK173" s="427">
        <v>5.3</v>
      </c>
      <c r="DL173" s="446">
        <f t="shared" si="291"/>
        <v>10.085371787499447</v>
      </c>
      <c r="DM173" s="422">
        <v>28.8</v>
      </c>
      <c r="DN173" s="422">
        <v>3.9</v>
      </c>
      <c r="DO173" s="423">
        <v>7.7</v>
      </c>
      <c r="DP173" s="423"/>
      <c r="DQ173" s="423"/>
      <c r="DR173" s="432">
        <v>7260</v>
      </c>
      <c r="DS173" s="432">
        <v>3974</v>
      </c>
      <c r="DT173" s="437">
        <f>DS173/DR173</f>
        <v>0.54738292011019285</v>
      </c>
      <c r="DU173" s="437">
        <v>0.86</v>
      </c>
      <c r="DV173" s="424">
        <f>DU173/DR173*1000*1000</f>
        <v>118.45730027548208</v>
      </c>
      <c r="DW173" s="446">
        <f t="shared" si="292"/>
        <v>3.7156632901313755</v>
      </c>
      <c r="DX173" s="434">
        <v>5.26</v>
      </c>
      <c r="DY173" s="556">
        <v>7.95</v>
      </c>
      <c r="DZ173" s="557">
        <v>17</v>
      </c>
      <c r="EA173" s="558">
        <v>62</v>
      </c>
      <c r="EB173" s="559">
        <v>7220</v>
      </c>
      <c r="EC173" s="560">
        <v>9.5</v>
      </c>
      <c r="ED173" s="560">
        <v>0.23</v>
      </c>
      <c r="EE173" s="560">
        <v>8</v>
      </c>
      <c r="EF173" s="560">
        <v>1</v>
      </c>
      <c r="EG173" s="561">
        <v>1</v>
      </c>
      <c r="EH173" s="558">
        <v>16</v>
      </c>
      <c r="EI173" s="429">
        <f t="shared" si="321"/>
        <v>7.95</v>
      </c>
      <c r="EJ173" s="447">
        <f t="shared" ref="EJ173:EJ192" si="331">DZ173</f>
        <v>17</v>
      </c>
      <c r="EK173" s="448">
        <f t="shared" si="322"/>
        <v>62</v>
      </c>
      <c r="EL173" s="417">
        <f t="shared" si="323"/>
        <v>7220</v>
      </c>
      <c r="EM173" s="431">
        <f t="shared" si="324"/>
        <v>9.5</v>
      </c>
      <c r="EN173" s="431">
        <f t="shared" si="325"/>
        <v>0.23</v>
      </c>
      <c r="EO173" s="431">
        <f t="shared" si="326"/>
        <v>8</v>
      </c>
      <c r="EP173" s="431">
        <f>EF173</f>
        <v>1</v>
      </c>
      <c r="EQ173" s="430">
        <f t="shared" si="273"/>
        <v>1</v>
      </c>
      <c r="ER173" s="448">
        <f t="shared" si="279"/>
        <v>16</v>
      </c>
      <c r="ES173" s="449">
        <f t="shared" si="293"/>
        <v>23.096607685746157</v>
      </c>
      <c r="ET173" s="450">
        <f t="shared" si="294"/>
        <v>0.91442000000000001</v>
      </c>
      <c r="EU173" s="451">
        <f t="shared" si="307"/>
        <v>0.32420345454545452</v>
      </c>
      <c r="EV173" s="450">
        <f t="shared" si="308"/>
        <v>0.60037676767676762</v>
      </c>
      <c r="EW173" s="513">
        <f t="shared" si="309"/>
        <v>0.51776649746192893</v>
      </c>
      <c r="EX173" s="514">
        <f t="shared" si="310"/>
        <v>10.199999999999999</v>
      </c>
      <c r="EY173" s="513">
        <f t="shared" ref="EY173:EY213" si="332">1-EJ173/BU173</f>
        <v>0.68518518518518512</v>
      </c>
      <c r="EZ173" s="514">
        <f t="shared" ref="EZ173:EZ213" si="333">BU173-EJ173</f>
        <v>37</v>
      </c>
      <c r="FA173" s="450">
        <f t="shared" si="311"/>
        <v>0.80128205128205132</v>
      </c>
      <c r="FB173" s="431">
        <f t="shared" si="312"/>
        <v>250</v>
      </c>
      <c r="FC173" s="452">
        <f>1-EP173/CA173</f>
        <v>0.62962962962962965</v>
      </c>
      <c r="FD173" s="431">
        <f>CA173-EP173</f>
        <v>1.7000000000000002</v>
      </c>
      <c r="FE173" s="452">
        <f t="shared" si="313"/>
        <v>0.99479166666666663</v>
      </c>
      <c r="FF173" s="430">
        <f t="shared" si="314"/>
        <v>191</v>
      </c>
      <c r="FG173" s="405">
        <v>38400</v>
      </c>
      <c r="FH173" s="443"/>
      <c r="FI173" s="453"/>
      <c r="FJ173" s="454"/>
      <c r="FK173" s="455">
        <f t="shared" si="295"/>
        <v>1.5747687058463287</v>
      </c>
      <c r="FL173" s="530"/>
      <c r="FM173" s="455"/>
      <c r="FN173" s="530">
        <v>6527</v>
      </c>
      <c r="FO173" s="532">
        <f t="shared" si="237"/>
        <v>0.48781763826606872</v>
      </c>
      <c r="FP173" s="449">
        <f t="shared" si="296"/>
        <v>142.75715754248594</v>
      </c>
      <c r="FQ173" s="457">
        <v>57.6</v>
      </c>
      <c r="FR173" s="458">
        <f t="shared" si="297"/>
        <v>1.2598149646770631</v>
      </c>
      <c r="FS173" s="562">
        <v>7.89</v>
      </c>
      <c r="FT173" s="557">
        <v>15</v>
      </c>
      <c r="FU173" s="558">
        <v>60</v>
      </c>
      <c r="FV173" s="564">
        <v>2</v>
      </c>
      <c r="FW173" s="565">
        <v>0.24</v>
      </c>
      <c r="FX173" s="564">
        <v>16</v>
      </c>
      <c r="FY173" s="452">
        <f t="shared" si="277"/>
        <v>-1</v>
      </c>
      <c r="FZ173" s="452">
        <f>1-FW173/(EF173+DC173)</f>
        <v>0.76</v>
      </c>
      <c r="GA173" s="429">
        <f>EF173+DC173-FW173</f>
        <v>0.76</v>
      </c>
      <c r="GB173" s="513">
        <f t="shared" ref="GB173:GB192" si="334">1-FT173/DZ173</f>
        <v>0.11764705882352944</v>
      </c>
      <c r="GC173" s="514">
        <f t="shared" ref="GC173:GC192" si="335">(CW173+DZ173-FT173)</f>
        <v>2</v>
      </c>
      <c r="GD173" s="513">
        <f t="shared" si="315"/>
        <v>3.2258064516129004E-2</v>
      </c>
      <c r="GE173" s="527">
        <f t="shared" si="278"/>
        <v>2</v>
      </c>
      <c r="GF173" s="461">
        <f t="shared" si="276"/>
        <v>2.1521838979899828</v>
      </c>
      <c r="GG173" s="405"/>
      <c r="GH173" s="450"/>
      <c r="GI173" s="405"/>
      <c r="GJ173" s="462"/>
      <c r="GK173" s="463"/>
      <c r="GL173" s="464"/>
      <c r="GM173" s="529"/>
      <c r="GN173" s="405"/>
      <c r="GO173" s="513"/>
      <c r="GP173" s="450"/>
      <c r="GQ173" s="529"/>
      <c r="GR173" s="455">
        <f t="shared" si="298"/>
        <v>2.2571684783797377</v>
      </c>
      <c r="GS173" s="531">
        <f t="shared" ref="GS173:GS204" si="336">HC173</f>
        <v>13</v>
      </c>
      <c r="GT173" s="531">
        <f t="shared" si="327"/>
        <v>55</v>
      </c>
      <c r="GU173" s="513"/>
      <c r="GV173" s="513"/>
      <c r="GW173" s="513">
        <f t="shared" ref="GW173:GW204" si="337">1-HC173/FT173</f>
        <v>0.1333333333333333</v>
      </c>
      <c r="GX173" s="513">
        <f t="shared" si="328"/>
        <v>8.333333333333337E-2</v>
      </c>
      <c r="GY173" s="462"/>
      <c r="GZ173" s="405">
        <v>47283</v>
      </c>
      <c r="HA173" s="556">
        <v>8.25</v>
      </c>
      <c r="HB173" s="451">
        <v>8.25</v>
      </c>
      <c r="HC173" s="557">
        <v>13</v>
      </c>
      <c r="HD173" s="561">
        <v>55</v>
      </c>
      <c r="HE173" s="463">
        <v>13</v>
      </c>
      <c r="HF173" s="463"/>
      <c r="HG173" s="443"/>
      <c r="HH173" s="555">
        <v>2</v>
      </c>
      <c r="HI173" s="566">
        <v>7300</v>
      </c>
      <c r="HJ173" s="406">
        <f t="shared" si="316"/>
        <v>4891</v>
      </c>
      <c r="HK173" s="406"/>
      <c r="HL173" s="549"/>
      <c r="HM173" s="567">
        <v>8.6</v>
      </c>
      <c r="HN173" s="461">
        <v>10.15</v>
      </c>
      <c r="HO173" s="554">
        <v>0.21</v>
      </c>
      <c r="HP173" s="548">
        <v>0.1</v>
      </c>
      <c r="HQ173" s="568">
        <v>7.6</v>
      </c>
      <c r="HR173" s="569">
        <v>0.24</v>
      </c>
      <c r="HS173" s="520">
        <v>0.28999999999999998</v>
      </c>
      <c r="HT173" s="570">
        <v>8</v>
      </c>
      <c r="HU173" s="522">
        <f t="shared" si="299"/>
        <v>38.05691039128628</v>
      </c>
      <c r="HV173" s="513">
        <f t="shared" ref="HV173:HV210" si="338">1-HC173/BE173</f>
        <v>0.7592592592592593</v>
      </c>
      <c r="HW173" s="513">
        <f t="shared" si="329"/>
        <v>0.82371794871794868</v>
      </c>
      <c r="HX173" s="513">
        <f t="shared" si="317"/>
        <v>0.56345177664974622</v>
      </c>
      <c r="HY173" s="471" t="s">
        <v>192</v>
      </c>
    </row>
    <row r="174" spans="1:233" ht="31.5" x14ac:dyDescent="0.15">
      <c r="A174" s="400">
        <v>43656</v>
      </c>
      <c r="B174" s="515">
        <v>49707</v>
      </c>
      <c r="C174" s="402">
        <f t="shared" si="280"/>
        <v>0.99414000000000002</v>
      </c>
      <c r="D174" s="551">
        <v>8.07</v>
      </c>
      <c r="E174" s="552">
        <v>41</v>
      </c>
      <c r="F174" s="553">
        <v>123</v>
      </c>
      <c r="G174" s="406">
        <f t="shared" si="300"/>
        <v>6113.9610000000002</v>
      </c>
      <c r="H174" s="402">
        <f t="shared" si="301"/>
        <v>0.24455844000000002</v>
      </c>
      <c r="I174" s="553">
        <v>6790</v>
      </c>
      <c r="J174" s="406">
        <f t="shared" si="302"/>
        <v>4549.3</v>
      </c>
      <c r="K174" s="554">
        <v>11.1</v>
      </c>
      <c r="L174" s="554">
        <v>9.4</v>
      </c>
      <c r="M174" s="554">
        <v>1.1000000000000001</v>
      </c>
      <c r="N174" s="555">
        <v>35</v>
      </c>
      <c r="O174" s="555">
        <v>32</v>
      </c>
      <c r="P174" s="409"/>
      <c r="Q174" s="409"/>
      <c r="R174" s="409"/>
      <c r="S174" s="409"/>
      <c r="T174" s="410"/>
      <c r="U174" s="411"/>
      <c r="V174" s="409"/>
      <c r="W174" s="409"/>
      <c r="X174" s="516"/>
      <c r="Y174" s="473"/>
      <c r="Z174" s="474"/>
      <c r="AA174" s="475"/>
      <c r="AB174" s="476"/>
      <c r="AC174" s="476"/>
      <c r="AD174" s="474">
        <v>5.6</v>
      </c>
      <c r="AE174" s="477">
        <f t="shared" si="223"/>
        <v>0.77777777777777768</v>
      </c>
      <c r="AF174" s="478"/>
      <c r="AG174" s="477"/>
      <c r="AH174" s="478"/>
      <c r="AI174" s="478"/>
      <c r="AJ174" s="473"/>
      <c r="AK174" s="477"/>
      <c r="AL174" s="447"/>
      <c r="AM174" s="479"/>
      <c r="AN174" s="473"/>
      <c r="AO174" s="473"/>
      <c r="AP174" s="479"/>
      <c r="AQ174" s="447"/>
      <c r="AR174" s="473"/>
      <c r="AS174" s="473"/>
      <c r="AT174" s="473"/>
      <c r="AU174" s="447"/>
      <c r="AV174" s="480"/>
      <c r="AW174" s="479"/>
      <c r="AX174" s="479"/>
      <c r="AY174" s="480"/>
      <c r="AZ174" s="480"/>
      <c r="BA174" s="420">
        <f t="shared" si="281"/>
        <v>47470</v>
      </c>
      <c r="BB174" s="421">
        <f t="shared" si="282"/>
        <v>0.94940000000000002</v>
      </c>
      <c r="BC174" s="422"/>
      <c r="BD174" s="423">
        <v>7.89</v>
      </c>
      <c r="BE174" s="424">
        <v>45</v>
      </c>
      <c r="BF174" s="425">
        <v>210</v>
      </c>
      <c r="BG174" s="426">
        <v>6960</v>
      </c>
      <c r="BH174" s="420">
        <f t="shared" si="303"/>
        <v>4663.2000000000007</v>
      </c>
      <c r="BI174" s="432"/>
      <c r="BJ174" s="421"/>
      <c r="BK174" s="427">
        <v>14.2</v>
      </c>
      <c r="BL174" s="427">
        <v>12.4</v>
      </c>
      <c r="BM174" s="428">
        <v>1.7</v>
      </c>
      <c r="BN174" s="422"/>
      <c r="BO174" s="425">
        <v>101</v>
      </c>
      <c r="BP174" s="425">
        <v>32</v>
      </c>
      <c r="BQ174" s="423">
        <v>4.79</v>
      </c>
      <c r="BR174" s="421">
        <f t="shared" si="224"/>
        <v>0.66527777777777775</v>
      </c>
      <c r="BS174" s="409">
        <f t="shared" si="283"/>
        <v>47470</v>
      </c>
      <c r="BT174" s="429">
        <f t="shared" si="318"/>
        <v>7.89</v>
      </c>
      <c r="BU174" s="430">
        <f t="shared" si="330"/>
        <v>45</v>
      </c>
      <c r="BV174" s="430">
        <f t="shared" si="319"/>
        <v>210</v>
      </c>
      <c r="BW174" s="430">
        <f t="shared" si="320"/>
        <v>6960</v>
      </c>
      <c r="BX174" s="430">
        <f t="shared" si="304"/>
        <v>4524</v>
      </c>
      <c r="BY174" s="430">
        <f t="shared" si="305"/>
        <v>14.2</v>
      </c>
      <c r="BZ174" s="430">
        <f t="shared" si="306"/>
        <v>12.4</v>
      </c>
      <c r="CA174" s="431"/>
      <c r="CB174" s="430">
        <f t="shared" si="265"/>
        <v>101</v>
      </c>
      <c r="CC174" s="432">
        <v>24057</v>
      </c>
      <c r="CD174" s="411">
        <f t="shared" si="222"/>
        <v>24057</v>
      </c>
      <c r="CE174" s="421">
        <f t="shared" si="284"/>
        <v>0.96228000000000002</v>
      </c>
      <c r="CF174" s="433">
        <f t="shared" si="285"/>
        <v>6.6841252026437212</v>
      </c>
      <c r="CG174" s="434"/>
      <c r="CH174" s="427"/>
      <c r="CI174" s="446">
        <f t="shared" si="286"/>
        <v>9.4774909589724405</v>
      </c>
      <c r="CJ174" s="436">
        <v>29.3</v>
      </c>
      <c r="CK174" s="436">
        <v>5.42</v>
      </c>
      <c r="CL174" s="423"/>
      <c r="CM174" s="423"/>
      <c r="CN174" s="423"/>
      <c r="CO174" s="432"/>
      <c r="CP174" s="432"/>
      <c r="CQ174" s="437"/>
      <c r="CR174" s="437">
        <v>0.86</v>
      </c>
      <c r="CS174" s="424"/>
      <c r="CT174" s="528">
        <f t="shared" si="287"/>
        <v>3.4917071954108989</v>
      </c>
      <c r="CU174" s="434">
        <v>5.46</v>
      </c>
      <c r="CV174" s="438"/>
      <c r="CW174" s="439"/>
      <c r="CX174" s="440"/>
      <c r="CY174" s="441"/>
      <c r="CZ174" s="442"/>
      <c r="DA174" s="442"/>
      <c r="DB174" s="442"/>
      <c r="DC174" s="442"/>
      <c r="DD174" s="443"/>
      <c r="DE174" s="440"/>
      <c r="DF174" s="444">
        <v>23413</v>
      </c>
      <c r="DG174" s="445">
        <f t="shared" si="288"/>
        <v>23413</v>
      </c>
      <c r="DH174" s="421">
        <f t="shared" si="289"/>
        <v>0.93652000000000002</v>
      </c>
      <c r="DI174" s="446">
        <f t="shared" si="290"/>
        <v>6.8679793277239147</v>
      </c>
      <c r="DJ174" s="434">
        <v>7.73</v>
      </c>
      <c r="DK174" s="427"/>
      <c r="DL174" s="446">
        <f t="shared" si="291"/>
        <v>9.7381796437876389</v>
      </c>
      <c r="DM174" s="422">
        <v>29.2</v>
      </c>
      <c r="DN174" s="422">
        <v>4.3600000000000003</v>
      </c>
      <c r="DO174" s="423">
        <v>7.74</v>
      </c>
      <c r="DP174" s="423"/>
      <c r="DQ174" s="423"/>
      <c r="DR174" s="432"/>
      <c r="DS174" s="432"/>
      <c r="DT174" s="437"/>
      <c r="DU174" s="437">
        <v>0.91</v>
      </c>
      <c r="DV174" s="424"/>
      <c r="DW174" s="446">
        <f t="shared" si="292"/>
        <v>3.5877503950796568</v>
      </c>
      <c r="DX174" s="434">
        <v>5.86</v>
      </c>
      <c r="DY174" s="556">
        <v>7.96</v>
      </c>
      <c r="DZ174" s="557">
        <v>17</v>
      </c>
      <c r="EA174" s="558">
        <v>61</v>
      </c>
      <c r="EB174" s="559">
        <v>7100</v>
      </c>
      <c r="EC174" s="560">
        <v>6.9</v>
      </c>
      <c r="ED174" s="560">
        <v>0.26</v>
      </c>
      <c r="EE174" s="560">
        <v>6.6</v>
      </c>
      <c r="EF174" s="560"/>
      <c r="EG174" s="561">
        <v>4</v>
      </c>
      <c r="EH174" s="558">
        <v>16</v>
      </c>
      <c r="EI174" s="429">
        <f t="shared" si="321"/>
        <v>7.96</v>
      </c>
      <c r="EJ174" s="447">
        <f t="shared" si="331"/>
        <v>17</v>
      </c>
      <c r="EK174" s="448">
        <f t="shared" si="322"/>
        <v>61</v>
      </c>
      <c r="EL174" s="417">
        <f t="shared" si="323"/>
        <v>7100</v>
      </c>
      <c r="EM174" s="431">
        <f t="shared" si="324"/>
        <v>6.9</v>
      </c>
      <c r="EN174" s="431">
        <f t="shared" si="325"/>
        <v>0.26</v>
      </c>
      <c r="EO174" s="431">
        <f t="shared" si="326"/>
        <v>6.6</v>
      </c>
      <c r="EP174" s="431"/>
      <c r="EQ174" s="430">
        <f t="shared" si="273"/>
        <v>4</v>
      </c>
      <c r="ER174" s="448">
        <f t="shared" si="279"/>
        <v>16</v>
      </c>
      <c r="ES174" s="449">
        <f t="shared" si="293"/>
        <v>22.24562881820097</v>
      </c>
      <c r="ET174" s="450">
        <f t="shared" si="294"/>
        <v>0.94940000000000002</v>
      </c>
      <c r="EU174" s="451">
        <f t="shared" si="307"/>
        <v>0.22656136363636364</v>
      </c>
      <c r="EV174" s="450">
        <f t="shared" si="308"/>
        <v>0.41955808080808077</v>
      </c>
      <c r="EW174" s="513">
        <f t="shared" si="309"/>
        <v>0.5140845070422535</v>
      </c>
      <c r="EX174" s="514">
        <f t="shared" si="310"/>
        <v>7.2999999999999989</v>
      </c>
      <c r="EY174" s="513">
        <f t="shared" si="332"/>
        <v>0.62222222222222223</v>
      </c>
      <c r="EZ174" s="514">
        <f t="shared" si="333"/>
        <v>28</v>
      </c>
      <c r="FA174" s="450">
        <f t="shared" si="311"/>
        <v>0.70952380952380945</v>
      </c>
      <c r="FB174" s="431">
        <f t="shared" si="312"/>
        <v>149</v>
      </c>
      <c r="FC174" s="452"/>
      <c r="FD174" s="431"/>
      <c r="FE174" s="452">
        <f t="shared" si="313"/>
        <v>0.96039603960396036</v>
      </c>
      <c r="FF174" s="430">
        <f t="shared" si="314"/>
        <v>97</v>
      </c>
      <c r="FG174" s="405">
        <v>38400</v>
      </c>
      <c r="FH174" s="443"/>
      <c r="FI174" s="453"/>
      <c r="FJ174" s="454"/>
      <c r="FK174" s="455">
        <f t="shared" si="295"/>
        <v>1.5167474194227932</v>
      </c>
      <c r="FL174" s="530"/>
      <c r="FM174" s="455"/>
      <c r="FN174" s="530">
        <v>6672</v>
      </c>
      <c r="FO174" s="532">
        <f t="shared" si="237"/>
        <v>0.49865470852017946</v>
      </c>
      <c r="FP174" s="449">
        <f t="shared" si="296"/>
        <v>140.55192753317885</v>
      </c>
      <c r="FQ174" s="457">
        <v>57.6</v>
      </c>
      <c r="FR174" s="458">
        <f t="shared" si="297"/>
        <v>1.2133979355382347</v>
      </c>
      <c r="FS174" s="562">
        <v>7.85</v>
      </c>
      <c r="FT174" s="557">
        <v>15</v>
      </c>
      <c r="FU174" s="558">
        <v>53</v>
      </c>
      <c r="FV174" s="564">
        <v>1</v>
      </c>
      <c r="FW174" s="565">
        <v>0.26</v>
      </c>
      <c r="FX174" s="564">
        <v>16</v>
      </c>
      <c r="FY174" s="452">
        <f t="shared" si="277"/>
        <v>0.75</v>
      </c>
      <c r="FZ174" s="452"/>
      <c r="GA174" s="429"/>
      <c r="GB174" s="513">
        <f t="shared" si="334"/>
        <v>0.11764705882352944</v>
      </c>
      <c r="GC174" s="514">
        <f t="shared" si="335"/>
        <v>2</v>
      </c>
      <c r="GD174" s="513">
        <f t="shared" si="315"/>
        <v>0.13114754098360659</v>
      </c>
      <c r="GE174" s="527">
        <f t="shared" si="278"/>
        <v>8</v>
      </c>
      <c r="GF174" s="461">
        <f t="shared" si="276"/>
        <v>2.0728881398778176</v>
      </c>
      <c r="GG174" s="405"/>
      <c r="GH174" s="450"/>
      <c r="GI174" s="405"/>
      <c r="GJ174" s="462"/>
      <c r="GK174" s="463"/>
      <c r="GL174" s="464"/>
      <c r="GM174" s="529"/>
      <c r="GN174" s="405"/>
      <c r="GO174" s="513"/>
      <c r="GP174" s="450"/>
      <c r="GQ174" s="529"/>
      <c r="GR174" s="455">
        <f t="shared" si="298"/>
        <v>2.1740046345060038</v>
      </c>
      <c r="GS174" s="531">
        <f t="shared" si="336"/>
        <v>13</v>
      </c>
      <c r="GT174" s="531">
        <f t="shared" si="327"/>
        <v>50</v>
      </c>
      <c r="GU174" s="513"/>
      <c r="GV174" s="513"/>
      <c r="GW174" s="513">
        <f t="shared" si="337"/>
        <v>0.1333333333333333</v>
      </c>
      <c r="GX174" s="513">
        <f t="shared" si="328"/>
        <v>5.6603773584905648E-2</v>
      </c>
      <c r="GY174" s="462"/>
      <c r="GZ174" s="405">
        <v>49428</v>
      </c>
      <c r="HA174" s="556">
        <v>8.1999999999999993</v>
      </c>
      <c r="HB174" s="451">
        <v>8.2100000000000009</v>
      </c>
      <c r="HC174" s="557">
        <v>13</v>
      </c>
      <c r="HD174" s="561">
        <v>50</v>
      </c>
      <c r="HE174" s="463">
        <v>14</v>
      </c>
      <c r="HF174" s="463"/>
      <c r="HG174" s="443"/>
      <c r="HH174" s="555">
        <v>2</v>
      </c>
      <c r="HI174" s="566">
        <v>7280</v>
      </c>
      <c r="HJ174" s="406">
        <f t="shared" si="316"/>
        <v>4877.6000000000004</v>
      </c>
      <c r="HK174" s="406"/>
      <c r="HL174" s="549"/>
      <c r="HM174" s="567">
        <v>6.9</v>
      </c>
      <c r="HN174" s="461">
        <v>9.3000000000000007</v>
      </c>
      <c r="HO174" s="554">
        <v>0.27</v>
      </c>
      <c r="HP174" s="548">
        <v>0.2</v>
      </c>
      <c r="HQ174" s="568">
        <v>6.8</v>
      </c>
      <c r="HR174" s="569">
        <v>0.26</v>
      </c>
      <c r="HS174" s="520">
        <v>0.25</v>
      </c>
      <c r="HT174" s="570">
        <v>8</v>
      </c>
      <c r="HU174" s="522">
        <f t="shared" si="299"/>
        <v>36.654729302717506</v>
      </c>
      <c r="HV174" s="513">
        <f t="shared" si="338"/>
        <v>0.71111111111111114</v>
      </c>
      <c r="HW174" s="513">
        <f t="shared" si="329"/>
        <v>0.76190476190476186</v>
      </c>
      <c r="HX174" s="513">
        <f t="shared" si="317"/>
        <v>0.5140845070422535</v>
      </c>
      <c r="HY174" s="471" t="s">
        <v>193</v>
      </c>
    </row>
    <row r="175" spans="1:233" x14ac:dyDescent="0.15">
      <c r="A175" s="400">
        <v>43657</v>
      </c>
      <c r="B175" s="515">
        <v>50390</v>
      </c>
      <c r="C175" s="402">
        <f t="shared" si="280"/>
        <v>1.0078</v>
      </c>
      <c r="D175" s="571">
        <v>8.0299999999999994</v>
      </c>
      <c r="E175" s="572">
        <v>36.4</v>
      </c>
      <c r="F175" s="573">
        <v>166</v>
      </c>
      <c r="G175" s="406">
        <f t="shared" si="300"/>
        <v>8364.74</v>
      </c>
      <c r="H175" s="402">
        <f t="shared" si="301"/>
        <v>0.33458959999999999</v>
      </c>
      <c r="I175" s="573">
        <v>6440</v>
      </c>
      <c r="J175" s="406">
        <f t="shared" si="302"/>
        <v>4314.8</v>
      </c>
      <c r="K175" s="574">
        <v>14.8</v>
      </c>
      <c r="L175" s="574">
        <v>16.399999999999999</v>
      </c>
      <c r="M175" s="574">
        <v>1.4</v>
      </c>
      <c r="N175" s="575">
        <v>62</v>
      </c>
      <c r="O175" s="575">
        <v>32</v>
      </c>
      <c r="P175" s="409"/>
      <c r="Q175" s="409"/>
      <c r="R175" s="409"/>
      <c r="S175" s="409"/>
      <c r="T175" s="410"/>
      <c r="U175" s="411"/>
      <c r="V175" s="409"/>
      <c r="W175" s="409"/>
      <c r="X175" s="516"/>
      <c r="Y175" s="473"/>
      <c r="Z175" s="474"/>
      <c r="AA175" s="475"/>
      <c r="AB175" s="476"/>
      <c r="AC175" s="476"/>
      <c r="AD175" s="474">
        <v>5.62</v>
      </c>
      <c r="AE175" s="477">
        <f t="shared" si="223"/>
        <v>0.78055555555555556</v>
      </c>
      <c r="AF175" s="478"/>
      <c r="AG175" s="477"/>
      <c r="AH175" s="478"/>
      <c r="AI175" s="478"/>
      <c r="AJ175" s="473"/>
      <c r="AK175" s="477"/>
      <c r="AL175" s="447"/>
      <c r="AM175" s="479"/>
      <c r="AN175" s="473"/>
      <c r="AO175" s="473"/>
      <c r="AP175" s="479"/>
      <c r="AQ175" s="447"/>
      <c r="AR175" s="473"/>
      <c r="AS175" s="473"/>
      <c r="AT175" s="473"/>
      <c r="AU175" s="447"/>
      <c r="AV175" s="480"/>
      <c r="AW175" s="479"/>
      <c r="AX175" s="479"/>
      <c r="AY175" s="480"/>
      <c r="AZ175" s="480"/>
      <c r="BA175" s="420">
        <f t="shared" si="281"/>
        <v>48062</v>
      </c>
      <c r="BB175" s="421">
        <f t="shared" si="282"/>
        <v>0.96123999999999998</v>
      </c>
      <c r="BC175" s="422"/>
      <c r="BD175" s="423">
        <v>7.85</v>
      </c>
      <c r="BE175" s="424">
        <v>61.3</v>
      </c>
      <c r="BF175" s="425">
        <v>360</v>
      </c>
      <c r="BG175" s="426">
        <v>6920</v>
      </c>
      <c r="BH175" s="420">
        <f t="shared" si="303"/>
        <v>4636.4000000000005</v>
      </c>
      <c r="BI175" s="432"/>
      <c r="BJ175" s="421"/>
      <c r="BK175" s="427">
        <v>16.600000000000001</v>
      </c>
      <c r="BL175" s="427">
        <v>16.399999999999999</v>
      </c>
      <c r="BM175" s="428">
        <v>0.95</v>
      </c>
      <c r="BN175" s="422"/>
      <c r="BO175" s="425">
        <v>137</v>
      </c>
      <c r="BP175" s="425">
        <v>32</v>
      </c>
      <c r="BQ175" s="423">
        <v>5.89</v>
      </c>
      <c r="BR175" s="421">
        <f t="shared" si="224"/>
        <v>0.81805555555555554</v>
      </c>
      <c r="BS175" s="409">
        <f t="shared" si="283"/>
        <v>48062</v>
      </c>
      <c r="BT175" s="429">
        <f t="shared" si="318"/>
        <v>7.85</v>
      </c>
      <c r="BU175" s="430">
        <f t="shared" si="330"/>
        <v>61.3</v>
      </c>
      <c r="BV175" s="430">
        <f t="shared" si="319"/>
        <v>360</v>
      </c>
      <c r="BW175" s="430">
        <f t="shared" si="320"/>
        <v>6920</v>
      </c>
      <c r="BX175" s="430">
        <f t="shared" si="304"/>
        <v>4498</v>
      </c>
      <c r="BY175" s="430">
        <f t="shared" si="305"/>
        <v>16.600000000000001</v>
      </c>
      <c r="BZ175" s="430">
        <f t="shared" si="306"/>
        <v>16.399999999999999</v>
      </c>
      <c r="CA175" s="431"/>
      <c r="CB175" s="430">
        <f t="shared" si="265"/>
        <v>137</v>
      </c>
      <c r="CC175" s="432">
        <v>24126</v>
      </c>
      <c r="CD175" s="411">
        <f t="shared" si="222"/>
        <v>24126</v>
      </c>
      <c r="CE175" s="421">
        <f t="shared" si="284"/>
        <v>0.96504000000000001</v>
      </c>
      <c r="CF175" s="433">
        <f t="shared" si="285"/>
        <v>6.6650087043024122</v>
      </c>
      <c r="CG175" s="434"/>
      <c r="CH175" s="427"/>
      <c r="CI175" s="446">
        <f t="shared" si="286"/>
        <v>9.4503854762496893</v>
      </c>
      <c r="CJ175" s="436">
        <v>29.6</v>
      </c>
      <c r="CK175" s="436">
        <v>4.28</v>
      </c>
      <c r="CL175" s="423"/>
      <c r="CM175" s="423"/>
      <c r="CN175" s="423"/>
      <c r="CO175" s="432"/>
      <c r="CP175" s="432"/>
      <c r="CQ175" s="437"/>
      <c r="CR175" s="437">
        <v>0.84</v>
      </c>
      <c r="CS175" s="424"/>
      <c r="CT175" s="528">
        <f t="shared" si="287"/>
        <v>3.4817209649340954</v>
      </c>
      <c r="CU175" s="434">
        <v>5.24</v>
      </c>
      <c r="CV175" s="438"/>
      <c r="CW175" s="439"/>
      <c r="CX175" s="440"/>
      <c r="CY175" s="441"/>
      <c r="CZ175" s="442"/>
      <c r="DA175" s="442"/>
      <c r="DB175" s="442"/>
      <c r="DC175" s="442"/>
      <c r="DD175" s="443"/>
      <c r="DE175" s="440"/>
      <c r="DF175" s="444">
        <v>23936</v>
      </c>
      <c r="DG175" s="445">
        <f t="shared" si="288"/>
        <v>23936</v>
      </c>
      <c r="DH175" s="421">
        <f t="shared" si="289"/>
        <v>0.95743999999999996</v>
      </c>
      <c r="DI175" s="446">
        <f t="shared" si="290"/>
        <v>6.7179144385026737</v>
      </c>
      <c r="DJ175" s="434">
        <v>7.72</v>
      </c>
      <c r="DK175" s="427"/>
      <c r="DL175" s="446">
        <f t="shared" si="291"/>
        <v>9.5254010695187166</v>
      </c>
      <c r="DM175" s="422">
        <v>29.4</v>
      </c>
      <c r="DN175" s="422">
        <v>3.36</v>
      </c>
      <c r="DO175" s="423">
        <v>7.63</v>
      </c>
      <c r="DP175" s="423"/>
      <c r="DQ175" s="423"/>
      <c r="DR175" s="432"/>
      <c r="DS175" s="432"/>
      <c r="DT175" s="437"/>
      <c r="DU175" s="437">
        <v>0.9</v>
      </c>
      <c r="DV175" s="424"/>
      <c r="DW175" s="446">
        <f t="shared" si="292"/>
        <v>3.509358288770053</v>
      </c>
      <c r="DX175" s="434">
        <v>5.0999999999999996</v>
      </c>
      <c r="DY175" s="438">
        <v>7.93</v>
      </c>
      <c r="DZ175" s="439">
        <v>16.399999999999999</v>
      </c>
      <c r="EA175" s="440">
        <v>59</v>
      </c>
      <c r="EB175" s="441">
        <v>6790</v>
      </c>
      <c r="EC175" s="442">
        <v>5.2</v>
      </c>
      <c r="ED175" s="442">
        <v>0.27</v>
      </c>
      <c r="EE175" s="442">
        <v>4.7</v>
      </c>
      <c r="EF175" s="442"/>
      <c r="EG175" s="443">
        <v>12</v>
      </c>
      <c r="EH175" s="440">
        <v>16</v>
      </c>
      <c r="EI175" s="429">
        <f t="shared" si="321"/>
        <v>7.93</v>
      </c>
      <c r="EJ175" s="447">
        <f t="shared" si="331"/>
        <v>16.399999999999999</v>
      </c>
      <c r="EK175" s="448">
        <f t="shared" si="322"/>
        <v>59</v>
      </c>
      <c r="EL175" s="417">
        <f t="shared" si="323"/>
        <v>6790</v>
      </c>
      <c r="EM175" s="431">
        <f t="shared" si="324"/>
        <v>5.2</v>
      </c>
      <c r="EN175" s="431">
        <f t="shared" si="325"/>
        <v>0.27</v>
      </c>
      <c r="EO175" s="431">
        <f t="shared" si="326"/>
        <v>4.7</v>
      </c>
      <c r="EP175" s="431"/>
      <c r="EQ175" s="430">
        <f t="shared" si="273"/>
        <v>12</v>
      </c>
      <c r="ER175" s="448">
        <f t="shared" si="279"/>
        <v>16</v>
      </c>
      <c r="ES175" s="449">
        <f t="shared" si="293"/>
        <v>21.971619990845156</v>
      </c>
      <c r="ET175" s="450">
        <f t="shared" si="294"/>
        <v>0.96123999999999998</v>
      </c>
      <c r="EU175" s="451">
        <f t="shared" si="307"/>
        <v>0.39323454545454545</v>
      </c>
      <c r="EV175" s="450">
        <f t="shared" si="308"/>
        <v>0.7282121212121212</v>
      </c>
      <c r="EW175" s="513">
        <f t="shared" si="309"/>
        <v>0.68674698795180722</v>
      </c>
      <c r="EX175" s="514">
        <f t="shared" si="310"/>
        <v>11.400000000000002</v>
      </c>
      <c r="EY175" s="513">
        <f t="shared" si="332"/>
        <v>0.73246329526916809</v>
      </c>
      <c r="EZ175" s="514">
        <f t="shared" si="333"/>
        <v>44.9</v>
      </c>
      <c r="FA175" s="450">
        <f t="shared" si="311"/>
        <v>0.83611111111111114</v>
      </c>
      <c r="FB175" s="431">
        <f t="shared" si="312"/>
        <v>301</v>
      </c>
      <c r="FC175" s="452"/>
      <c r="FD175" s="431"/>
      <c r="FE175" s="452">
        <f t="shared" si="313"/>
        <v>0.91240875912408759</v>
      </c>
      <c r="FF175" s="430">
        <f t="shared" si="314"/>
        <v>125</v>
      </c>
      <c r="FG175" s="405">
        <v>38400</v>
      </c>
      <c r="FH175" s="443"/>
      <c r="FI175" s="453"/>
      <c r="FJ175" s="454"/>
      <c r="FK175" s="455">
        <f t="shared" si="295"/>
        <v>1.4980649993758064</v>
      </c>
      <c r="FL175" s="530"/>
      <c r="FM175" s="455"/>
      <c r="FN175" s="530">
        <v>5838</v>
      </c>
      <c r="FO175" s="532">
        <f t="shared" si="237"/>
        <v>0.43632286995515696</v>
      </c>
      <c r="FP175" s="449">
        <f t="shared" si="296"/>
        <v>121.46810369938829</v>
      </c>
      <c r="FQ175" s="457">
        <v>57.6</v>
      </c>
      <c r="FR175" s="458">
        <f t="shared" si="297"/>
        <v>1.1984519995006451</v>
      </c>
      <c r="FS175" s="576">
        <v>7.83</v>
      </c>
      <c r="FT175" s="577">
        <v>15.2</v>
      </c>
      <c r="FU175" s="578">
        <v>55</v>
      </c>
      <c r="FV175" s="579">
        <v>1</v>
      </c>
      <c r="FW175" s="580">
        <v>0.22</v>
      </c>
      <c r="FX175" s="579">
        <v>16</v>
      </c>
      <c r="FY175" s="452">
        <f t="shared" si="277"/>
        <v>0.91666666666666663</v>
      </c>
      <c r="FZ175" s="452"/>
      <c r="GA175" s="429"/>
      <c r="GB175" s="513">
        <f t="shared" si="334"/>
        <v>7.3170731707317027E-2</v>
      </c>
      <c r="GC175" s="514">
        <f t="shared" si="335"/>
        <v>1.1999999999999993</v>
      </c>
      <c r="GD175" s="513">
        <f t="shared" si="315"/>
        <v>6.7796610169491567E-2</v>
      </c>
      <c r="GE175" s="527">
        <f t="shared" si="278"/>
        <v>4</v>
      </c>
      <c r="GF175" s="461">
        <f t="shared" si="276"/>
        <v>2.0473554991469349</v>
      </c>
      <c r="GG175" s="405"/>
      <c r="GH175" s="450"/>
      <c r="GI175" s="405"/>
      <c r="GJ175" s="462"/>
      <c r="GK175" s="463"/>
      <c r="GL175" s="464"/>
      <c r="GM175" s="529"/>
      <c r="GN175" s="405"/>
      <c r="GO175" s="513"/>
      <c r="GP175" s="450"/>
      <c r="GQ175" s="529"/>
      <c r="GR175" s="455">
        <f t="shared" si="298"/>
        <v>2.1472264991053223</v>
      </c>
      <c r="GS175" s="531">
        <f t="shared" si="336"/>
        <v>12.6</v>
      </c>
      <c r="GT175" s="531">
        <f t="shared" si="327"/>
        <v>52</v>
      </c>
      <c r="GU175" s="513"/>
      <c r="GV175" s="513"/>
      <c r="GW175" s="513">
        <f t="shared" si="337"/>
        <v>0.17105263157894735</v>
      </c>
      <c r="GX175" s="513">
        <f t="shared" si="328"/>
        <v>5.4545454545454564E-2</v>
      </c>
      <c r="GY175" s="462"/>
      <c r="GZ175" s="405">
        <v>48595</v>
      </c>
      <c r="HA175" s="581">
        <v>8.17</v>
      </c>
      <c r="HB175" s="451">
        <v>8.19</v>
      </c>
      <c r="HC175" s="577">
        <v>12.6</v>
      </c>
      <c r="HD175" s="443">
        <v>52</v>
      </c>
      <c r="HE175" s="463">
        <v>13</v>
      </c>
      <c r="HF175" s="463"/>
      <c r="HG175" s="582"/>
      <c r="HH175" s="575">
        <v>1</v>
      </c>
      <c r="HI175" s="583">
        <v>6910</v>
      </c>
      <c r="HJ175" s="406">
        <f t="shared" si="316"/>
        <v>4629.7000000000007</v>
      </c>
      <c r="HK175" s="406"/>
      <c r="HL175" s="549"/>
      <c r="HM175" s="584">
        <v>5.9</v>
      </c>
      <c r="HN175" s="461">
        <v>7.2</v>
      </c>
      <c r="HO175" s="574">
        <v>0.25</v>
      </c>
      <c r="HP175" s="548">
        <v>0.14000000000000001</v>
      </c>
      <c r="HQ175" s="585">
        <v>5.7</v>
      </c>
      <c r="HR175" s="586">
        <v>0.24</v>
      </c>
      <c r="HS175" s="520">
        <v>0.21</v>
      </c>
      <c r="HT175" s="587">
        <v>8</v>
      </c>
      <c r="HU175" s="522">
        <f t="shared" si="299"/>
        <v>36.20323748491532</v>
      </c>
      <c r="HV175" s="513">
        <f t="shared" si="338"/>
        <v>0.79445350734094622</v>
      </c>
      <c r="HW175" s="513">
        <f t="shared" si="329"/>
        <v>0.85555555555555562</v>
      </c>
      <c r="HX175" s="513">
        <f t="shared" si="317"/>
        <v>0.64457831325301207</v>
      </c>
      <c r="HY175" s="471"/>
    </row>
    <row r="176" spans="1:233" x14ac:dyDescent="0.15">
      <c r="A176" s="400">
        <v>43658</v>
      </c>
      <c r="B176" s="515">
        <v>57258</v>
      </c>
      <c r="C176" s="402">
        <f t="shared" si="280"/>
        <v>1.14516</v>
      </c>
      <c r="D176" s="571">
        <v>7.91</v>
      </c>
      <c r="E176" s="572">
        <v>48.3</v>
      </c>
      <c r="F176" s="573">
        <v>197</v>
      </c>
      <c r="G176" s="406">
        <f t="shared" si="300"/>
        <v>11279.825999999999</v>
      </c>
      <c r="H176" s="402">
        <f t="shared" si="301"/>
        <v>0.45119303999999999</v>
      </c>
      <c r="I176" s="573">
        <v>7430</v>
      </c>
      <c r="J176" s="406">
        <f t="shared" si="302"/>
        <v>4978.1000000000004</v>
      </c>
      <c r="K176" s="574">
        <v>21</v>
      </c>
      <c r="L176" s="574">
        <v>18.8</v>
      </c>
      <c r="M176" s="574">
        <v>2</v>
      </c>
      <c r="N176" s="575">
        <v>102</v>
      </c>
      <c r="O176" s="575">
        <v>32</v>
      </c>
      <c r="P176" s="409"/>
      <c r="Q176" s="409"/>
      <c r="R176" s="409"/>
      <c r="S176" s="409"/>
      <c r="T176" s="410"/>
      <c r="U176" s="411"/>
      <c r="V176" s="409"/>
      <c r="W176" s="409"/>
      <c r="X176" s="516"/>
      <c r="Y176" s="473"/>
      <c r="Z176" s="474"/>
      <c r="AA176" s="475"/>
      <c r="AB176" s="476"/>
      <c r="AC176" s="476"/>
      <c r="AD176" s="474">
        <v>5.04</v>
      </c>
      <c r="AE176" s="477">
        <f t="shared" si="223"/>
        <v>0.7</v>
      </c>
      <c r="AF176" s="478"/>
      <c r="AG176" s="477"/>
      <c r="AH176" s="478"/>
      <c r="AI176" s="478"/>
      <c r="AJ176" s="473"/>
      <c r="AK176" s="477"/>
      <c r="AL176" s="447"/>
      <c r="AM176" s="479"/>
      <c r="AN176" s="473"/>
      <c r="AO176" s="473"/>
      <c r="AP176" s="479"/>
      <c r="AQ176" s="447"/>
      <c r="AR176" s="473"/>
      <c r="AS176" s="473"/>
      <c r="AT176" s="473"/>
      <c r="AU176" s="447"/>
      <c r="AV176" s="480"/>
      <c r="AW176" s="479"/>
      <c r="AX176" s="479"/>
      <c r="AY176" s="480"/>
      <c r="AZ176" s="480"/>
      <c r="BA176" s="420">
        <f t="shared" si="281"/>
        <v>52570</v>
      </c>
      <c r="BB176" s="421">
        <f t="shared" si="282"/>
        <v>1.0513999999999999</v>
      </c>
      <c r="BC176" s="422"/>
      <c r="BD176" s="423">
        <v>7.82</v>
      </c>
      <c r="BE176" s="424">
        <v>113.5</v>
      </c>
      <c r="BF176" s="425">
        <v>439</v>
      </c>
      <c r="BG176" s="426">
        <v>7000</v>
      </c>
      <c r="BH176" s="420">
        <f t="shared" si="303"/>
        <v>4690</v>
      </c>
      <c r="BI176" s="432"/>
      <c r="BJ176" s="421"/>
      <c r="BK176" s="427">
        <v>27.1</v>
      </c>
      <c r="BL176" s="427">
        <v>25.4</v>
      </c>
      <c r="BM176" s="428">
        <v>2.1</v>
      </c>
      <c r="BN176" s="422">
        <v>2</v>
      </c>
      <c r="BO176" s="425">
        <v>119</v>
      </c>
      <c r="BP176" s="425">
        <v>32</v>
      </c>
      <c r="BQ176" s="423">
        <v>6.64</v>
      </c>
      <c r="BR176" s="421">
        <f t="shared" si="224"/>
        <v>0.92222222222222217</v>
      </c>
      <c r="BS176" s="409">
        <f t="shared" si="283"/>
        <v>52570</v>
      </c>
      <c r="BT176" s="429">
        <f t="shared" si="318"/>
        <v>7.82</v>
      </c>
      <c r="BU176" s="430">
        <f t="shared" si="330"/>
        <v>113.5</v>
      </c>
      <c r="BV176" s="430">
        <f t="shared" si="319"/>
        <v>439</v>
      </c>
      <c r="BW176" s="430">
        <f t="shared" si="320"/>
        <v>7000</v>
      </c>
      <c r="BX176" s="430">
        <f t="shared" si="304"/>
        <v>4550</v>
      </c>
      <c r="BY176" s="430">
        <f t="shared" si="305"/>
        <v>27.1</v>
      </c>
      <c r="BZ176" s="430">
        <f t="shared" si="306"/>
        <v>25.4</v>
      </c>
      <c r="CA176" s="431">
        <f>BN176</f>
        <v>2</v>
      </c>
      <c r="CB176" s="430">
        <f t="shared" ref="CB176:CB207" si="339">BO176</f>
        <v>119</v>
      </c>
      <c r="CC176" s="432">
        <v>26219</v>
      </c>
      <c r="CD176" s="411">
        <f t="shared" si="222"/>
        <v>26219</v>
      </c>
      <c r="CE176" s="421">
        <f t="shared" si="284"/>
        <v>1.0487599999999999</v>
      </c>
      <c r="CF176" s="433">
        <f t="shared" si="285"/>
        <v>6.1329570159044966</v>
      </c>
      <c r="CG176" s="434"/>
      <c r="CH176" s="427"/>
      <c r="CI176" s="446">
        <f t="shared" si="286"/>
        <v>8.6959838285213014</v>
      </c>
      <c r="CJ176" s="436">
        <v>29.8</v>
      </c>
      <c r="CK176" s="436">
        <v>3.3</v>
      </c>
      <c r="CL176" s="423"/>
      <c r="CM176" s="423"/>
      <c r="CN176" s="423"/>
      <c r="CO176" s="432"/>
      <c r="CP176" s="432"/>
      <c r="CQ176" s="437"/>
      <c r="CR176" s="437">
        <v>0.84</v>
      </c>
      <c r="CS176" s="424"/>
      <c r="CT176" s="528">
        <f t="shared" si="287"/>
        <v>3.203783515771006</v>
      </c>
      <c r="CU176" s="434">
        <v>4.9800000000000004</v>
      </c>
      <c r="CV176" s="438"/>
      <c r="CW176" s="439"/>
      <c r="CX176" s="440"/>
      <c r="CY176" s="441"/>
      <c r="CZ176" s="442"/>
      <c r="DA176" s="442"/>
      <c r="DB176" s="442"/>
      <c r="DC176" s="442"/>
      <c r="DD176" s="443"/>
      <c r="DE176" s="440"/>
      <c r="DF176" s="444">
        <v>26351</v>
      </c>
      <c r="DG176" s="445">
        <f t="shared" si="288"/>
        <v>26351</v>
      </c>
      <c r="DH176" s="421">
        <f t="shared" si="289"/>
        <v>1.0540400000000001</v>
      </c>
      <c r="DI176" s="446">
        <f t="shared" si="290"/>
        <v>6.1022352092899697</v>
      </c>
      <c r="DJ176" s="434">
        <v>7.76</v>
      </c>
      <c r="DK176" s="427">
        <v>1.1000000000000001</v>
      </c>
      <c r="DL176" s="446">
        <f t="shared" si="291"/>
        <v>8.6524230579484644</v>
      </c>
      <c r="DM176" s="422">
        <v>29.9</v>
      </c>
      <c r="DN176" s="422">
        <v>3.8</v>
      </c>
      <c r="DO176" s="423">
        <v>7.67</v>
      </c>
      <c r="DP176" s="423"/>
      <c r="DQ176" s="423"/>
      <c r="DR176" s="432"/>
      <c r="DS176" s="432"/>
      <c r="DT176" s="437"/>
      <c r="DU176" s="437">
        <v>0.9</v>
      </c>
      <c r="DV176" s="424"/>
      <c r="DW176" s="446">
        <f t="shared" si="292"/>
        <v>3.1877348108231187</v>
      </c>
      <c r="DX176" s="434">
        <v>5.47</v>
      </c>
      <c r="DY176" s="438">
        <v>7.76</v>
      </c>
      <c r="DZ176" s="439">
        <v>17.8</v>
      </c>
      <c r="EA176" s="440">
        <v>67</v>
      </c>
      <c r="EB176" s="441">
        <v>6580</v>
      </c>
      <c r="EC176" s="442">
        <v>5.3</v>
      </c>
      <c r="ED176" s="442">
        <v>0.39</v>
      </c>
      <c r="EE176" s="442">
        <v>4.4000000000000004</v>
      </c>
      <c r="EF176" s="442">
        <v>0.7</v>
      </c>
      <c r="EG176" s="443">
        <v>12</v>
      </c>
      <c r="EH176" s="440">
        <v>16</v>
      </c>
      <c r="EI176" s="429">
        <f t="shared" si="321"/>
        <v>7.76</v>
      </c>
      <c r="EJ176" s="447">
        <f t="shared" si="331"/>
        <v>17.8</v>
      </c>
      <c r="EK176" s="448">
        <f t="shared" si="322"/>
        <v>67</v>
      </c>
      <c r="EL176" s="417">
        <f t="shared" si="323"/>
        <v>6580</v>
      </c>
      <c r="EM176" s="431">
        <f t="shared" si="324"/>
        <v>5.3</v>
      </c>
      <c r="EN176" s="431">
        <f t="shared" si="325"/>
        <v>0.39</v>
      </c>
      <c r="EO176" s="431">
        <f t="shared" si="326"/>
        <v>4.4000000000000004</v>
      </c>
      <c r="EP176" s="431">
        <f>EF176</f>
        <v>0.7</v>
      </c>
      <c r="EQ176" s="430">
        <f t="shared" ref="EQ176:EQ192" si="340">EG176</f>
        <v>12</v>
      </c>
      <c r="ER176" s="448">
        <f t="shared" si="279"/>
        <v>16</v>
      </c>
      <c r="ES176" s="449">
        <f t="shared" si="293"/>
        <v>20.087502377782005</v>
      </c>
      <c r="ET176" s="450">
        <f t="shared" si="294"/>
        <v>1.0513999999999999</v>
      </c>
      <c r="EU176" s="451">
        <f t="shared" si="307"/>
        <v>0.5245052272727273</v>
      </c>
      <c r="EV176" s="450">
        <f t="shared" si="308"/>
        <v>0.97130597643097638</v>
      </c>
      <c r="EW176" s="513">
        <f t="shared" si="309"/>
        <v>0.80442804428044279</v>
      </c>
      <c r="EX176" s="514">
        <f t="shared" si="310"/>
        <v>21.8</v>
      </c>
      <c r="EY176" s="513">
        <f t="shared" si="332"/>
        <v>0.84317180616740084</v>
      </c>
      <c r="EZ176" s="514">
        <f t="shared" si="333"/>
        <v>95.7</v>
      </c>
      <c r="FA176" s="450">
        <f t="shared" si="311"/>
        <v>0.84738041002277908</v>
      </c>
      <c r="FB176" s="431">
        <f t="shared" si="312"/>
        <v>372</v>
      </c>
      <c r="FC176" s="452">
        <f>1-EP176/CA176</f>
        <v>0.65</v>
      </c>
      <c r="FD176" s="431">
        <f>CA176-EP176</f>
        <v>1.3</v>
      </c>
      <c r="FE176" s="452">
        <f t="shared" si="313"/>
        <v>0.89915966386554624</v>
      </c>
      <c r="FF176" s="430">
        <f t="shared" si="314"/>
        <v>107</v>
      </c>
      <c r="FG176" s="405">
        <v>38400</v>
      </c>
      <c r="FH176" s="443"/>
      <c r="FI176" s="453"/>
      <c r="FJ176" s="454"/>
      <c r="FK176" s="455">
        <f t="shared" si="295"/>
        <v>1.3696024348487732</v>
      </c>
      <c r="FL176" s="530"/>
      <c r="FM176" s="455"/>
      <c r="FN176" s="530">
        <v>6950</v>
      </c>
      <c r="FO176" s="532">
        <f t="shared" si="237"/>
        <v>0.51943198804185353</v>
      </c>
      <c r="FP176" s="449">
        <f t="shared" si="296"/>
        <v>132.20467947498574</v>
      </c>
      <c r="FQ176" s="457">
        <v>64.8</v>
      </c>
      <c r="FR176" s="458">
        <f t="shared" si="297"/>
        <v>1.2326421913638959</v>
      </c>
      <c r="FS176" s="576">
        <v>7.75</v>
      </c>
      <c r="FT176" s="577">
        <v>15.9</v>
      </c>
      <c r="FU176" s="578">
        <v>63</v>
      </c>
      <c r="FV176" s="579">
        <v>3</v>
      </c>
      <c r="FW176" s="580">
        <v>0.2</v>
      </c>
      <c r="FX176" s="579">
        <v>16</v>
      </c>
      <c r="FY176" s="452">
        <f t="shared" si="277"/>
        <v>0.75</v>
      </c>
      <c r="FZ176" s="452">
        <f>1-FW176/(EF176+DC176)</f>
        <v>0.71428571428571419</v>
      </c>
      <c r="GA176" s="429">
        <f>EF176+DC176-FW176</f>
        <v>0.49999999999999994</v>
      </c>
      <c r="GB176" s="513">
        <f t="shared" si="334"/>
        <v>0.1067415730337079</v>
      </c>
      <c r="GC176" s="514">
        <f t="shared" si="335"/>
        <v>1.9000000000000004</v>
      </c>
      <c r="GD176" s="513">
        <f t="shared" si="315"/>
        <v>5.9701492537313383E-2</v>
      </c>
      <c r="GE176" s="527">
        <f t="shared" si="278"/>
        <v>4</v>
      </c>
      <c r="GF176" s="461">
        <f t="shared" si="276"/>
        <v>1.8717899942933232</v>
      </c>
      <c r="GG176" s="405"/>
      <c r="GH176" s="450"/>
      <c r="GI176" s="405"/>
      <c r="GJ176" s="462"/>
      <c r="GK176" s="463"/>
      <c r="GL176" s="464"/>
      <c r="GM176" s="529"/>
      <c r="GN176" s="405"/>
      <c r="GO176" s="513"/>
      <c r="GP176" s="450"/>
      <c r="GQ176" s="529"/>
      <c r="GR176" s="455">
        <f t="shared" si="298"/>
        <v>1.9630968232832413</v>
      </c>
      <c r="GS176" s="531">
        <f t="shared" si="336"/>
        <v>13.8</v>
      </c>
      <c r="GT176" s="531">
        <f t="shared" si="327"/>
        <v>54</v>
      </c>
      <c r="GU176" s="513"/>
      <c r="GV176" s="513"/>
      <c r="GW176" s="513">
        <f t="shared" si="337"/>
        <v>0.13207547169811318</v>
      </c>
      <c r="GX176" s="513">
        <f t="shared" si="328"/>
        <v>0.1428571428571429</v>
      </c>
      <c r="GY176" s="462"/>
      <c r="GZ176" s="405">
        <v>56786</v>
      </c>
      <c r="HA176" s="581">
        <v>8.14</v>
      </c>
      <c r="HB176" s="451">
        <v>8.16</v>
      </c>
      <c r="HC176" s="577">
        <v>13.8</v>
      </c>
      <c r="HD176" s="443">
        <v>54</v>
      </c>
      <c r="HE176" s="463">
        <v>14</v>
      </c>
      <c r="HF176" s="463"/>
      <c r="HG176" s="582"/>
      <c r="HH176" s="575">
        <v>3</v>
      </c>
      <c r="HI176" s="583">
        <v>6680</v>
      </c>
      <c r="HJ176" s="406">
        <f t="shared" si="316"/>
        <v>4475.6000000000004</v>
      </c>
      <c r="HK176" s="406"/>
      <c r="HL176" s="549"/>
      <c r="HM176" s="584">
        <v>5.6</v>
      </c>
      <c r="HN176" s="461">
        <v>7.8</v>
      </c>
      <c r="HO176" s="574">
        <v>0.28999999999999998</v>
      </c>
      <c r="HP176" s="548">
        <v>0.2</v>
      </c>
      <c r="HQ176" s="585">
        <v>5.3</v>
      </c>
      <c r="HR176" s="586">
        <v>0.2</v>
      </c>
      <c r="HS176" s="520">
        <v>0.2</v>
      </c>
      <c r="HT176" s="587">
        <v>16</v>
      </c>
      <c r="HU176" s="522">
        <f t="shared" si="299"/>
        <v>33.098725508845348</v>
      </c>
      <c r="HV176" s="513">
        <f t="shared" si="338"/>
        <v>0.87841409691629957</v>
      </c>
      <c r="HW176" s="513">
        <f t="shared" si="329"/>
        <v>0.87699316628701596</v>
      </c>
      <c r="HX176" s="513">
        <f t="shared" si="317"/>
        <v>0.79335793357933582</v>
      </c>
      <c r="HY176" s="471"/>
    </row>
    <row r="177" spans="1:233" x14ac:dyDescent="0.15">
      <c r="A177" s="400">
        <v>43659</v>
      </c>
      <c r="B177" s="515">
        <v>52417</v>
      </c>
      <c r="C177" s="402">
        <f t="shared" si="280"/>
        <v>1.04834</v>
      </c>
      <c r="D177" s="571">
        <v>8.1999999999999993</v>
      </c>
      <c r="E177" s="572">
        <v>42.5</v>
      </c>
      <c r="F177" s="573">
        <v>116</v>
      </c>
      <c r="G177" s="406">
        <f t="shared" si="300"/>
        <v>6080.3720000000003</v>
      </c>
      <c r="H177" s="402">
        <f t="shared" si="301"/>
        <v>0.24321488000000002</v>
      </c>
      <c r="I177" s="573">
        <v>7070</v>
      </c>
      <c r="J177" s="406">
        <f t="shared" si="302"/>
        <v>4736.9000000000005</v>
      </c>
      <c r="K177" s="574">
        <v>7.2</v>
      </c>
      <c r="L177" s="574">
        <v>9.6</v>
      </c>
      <c r="M177" s="574">
        <v>0.8</v>
      </c>
      <c r="N177" s="575">
        <v>23</v>
      </c>
      <c r="O177" s="575">
        <v>32</v>
      </c>
      <c r="P177" s="409"/>
      <c r="Q177" s="409"/>
      <c r="R177" s="409"/>
      <c r="S177" s="409"/>
      <c r="T177" s="410"/>
      <c r="U177" s="411"/>
      <c r="V177" s="409"/>
      <c r="W177" s="409"/>
      <c r="X177" s="516"/>
      <c r="Y177" s="473"/>
      <c r="Z177" s="474"/>
      <c r="AA177" s="475"/>
      <c r="AB177" s="476"/>
      <c r="AC177" s="476"/>
      <c r="AD177" s="474">
        <v>5.18</v>
      </c>
      <c r="AE177" s="477">
        <f t="shared" si="223"/>
        <v>0.71944444444444444</v>
      </c>
      <c r="AF177" s="478"/>
      <c r="AG177" s="477"/>
      <c r="AH177" s="478"/>
      <c r="AI177" s="478"/>
      <c r="AJ177" s="473"/>
      <c r="AK177" s="477"/>
      <c r="AL177" s="447"/>
      <c r="AM177" s="479"/>
      <c r="AN177" s="473"/>
      <c r="AO177" s="473"/>
      <c r="AP177" s="479"/>
      <c r="AQ177" s="447"/>
      <c r="AR177" s="473"/>
      <c r="AS177" s="473"/>
      <c r="AT177" s="473"/>
      <c r="AU177" s="447"/>
      <c r="AV177" s="480"/>
      <c r="AW177" s="479"/>
      <c r="AX177" s="479"/>
      <c r="AY177" s="480"/>
      <c r="AZ177" s="480"/>
      <c r="BA177" s="420">
        <f t="shared" si="281"/>
        <v>51868</v>
      </c>
      <c r="BB177" s="421">
        <f t="shared" si="282"/>
        <v>1.0373600000000001</v>
      </c>
      <c r="BC177" s="422"/>
      <c r="BD177" s="423">
        <v>7.95</v>
      </c>
      <c r="BE177" s="424">
        <v>53.5</v>
      </c>
      <c r="BF177" s="425">
        <v>226</v>
      </c>
      <c r="BG177" s="426">
        <v>5990</v>
      </c>
      <c r="BH177" s="420">
        <f t="shared" si="303"/>
        <v>4013.3</v>
      </c>
      <c r="BI177" s="432"/>
      <c r="BJ177" s="421"/>
      <c r="BK177" s="427">
        <v>15.2</v>
      </c>
      <c r="BL177" s="427">
        <v>14.6</v>
      </c>
      <c r="BM177" s="428">
        <v>1.1000000000000001</v>
      </c>
      <c r="BN177" s="422"/>
      <c r="BO177" s="425">
        <v>110</v>
      </c>
      <c r="BP177" s="425">
        <v>32</v>
      </c>
      <c r="BQ177" s="423">
        <v>6.57</v>
      </c>
      <c r="BR177" s="421">
        <f t="shared" si="224"/>
        <v>0.91249999999999998</v>
      </c>
      <c r="BS177" s="409">
        <f t="shared" si="283"/>
        <v>51868</v>
      </c>
      <c r="BT177" s="429">
        <f t="shared" si="318"/>
        <v>7.95</v>
      </c>
      <c r="BU177" s="430">
        <f t="shared" si="330"/>
        <v>53.5</v>
      </c>
      <c r="BV177" s="430">
        <f t="shared" si="319"/>
        <v>226</v>
      </c>
      <c r="BW177" s="430">
        <f t="shared" si="320"/>
        <v>5990</v>
      </c>
      <c r="BX177" s="430">
        <f t="shared" si="304"/>
        <v>3893.5</v>
      </c>
      <c r="BY177" s="430">
        <f t="shared" si="305"/>
        <v>15.2</v>
      </c>
      <c r="BZ177" s="430">
        <f t="shared" si="306"/>
        <v>14.6</v>
      </c>
      <c r="CA177" s="431"/>
      <c r="CB177" s="430">
        <f t="shared" si="339"/>
        <v>110</v>
      </c>
      <c r="CC177" s="432">
        <v>25895</v>
      </c>
      <c r="CD177" s="411">
        <f t="shared" si="222"/>
        <v>25895</v>
      </c>
      <c r="CE177" s="421">
        <f t="shared" si="284"/>
        <v>1.0358000000000001</v>
      </c>
      <c r="CF177" s="433">
        <f t="shared" si="285"/>
        <v>6.2096929909248892</v>
      </c>
      <c r="CG177" s="434"/>
      <c r="CH177" s="427"/>
      <c r="CI177" s="446">
        <f t="shared" si="286"/>
        <v>8.8047885692218575</v>
      </c>
      <c r="CJ177" s="436">
        <v>29.5</v>
      </c>
      <c r="CK177" s="436">
        <v>2.9</v>
      </c>
      <c r="CL177" s="423"/>
      <c r="CM177" s="423"/>
      <c r="CN177" s="423"/>
      <c r="CO177" s="432"/>
      <c r="CP177" s="432"/>
      <c r="CQ177" s="437"/>
      <c r="CR177" s="437">
        <v>0.84</v>
      </c>
      <c r="CS177" s="424"/>
      <c r="CT177" s="528">
        <f t="shared" si="287"/>
        <v>3.2438694728712107</v>
      </c>
      <c r="CU177" s="434">
        <v>5.43</v>
      </c>
      <c r="CV177" s="438"/>
      <c r="CW177" s="439"/>
      <c r="CX177" s="440"/>
      <c r="CY177" s="441"/>
      <c r="CZ177" s="442"/>
      <c r="DA177" s="442"/>
      <c r="DB177" s="442"/>
      <c r="DC177" s="442"/>
      <c r="DD177" s="443"/>
      <c r="DE177" s="440"/>
      <c r="DF177" s="444">
        <v>25973</v>
      </c>
      <c r="DG177" s="445">
        <f t="shared" si="288"/>
        <v>25973</v>
      </c>
      <c r="DH177" s="421">
        <f t="shared" si="289"/>
        <v>1.0389200000000001</v>
      </c>
      <c r="DI177" s="446">
        <f t="shared" si="290"/>
        <v>6.1910445462595778</v>
      </c>
      <c r="DJ177" s="434">
        <v>7.71</v>
      </c>
      <c r="DK177" s="427"/>
      <c r="DL177" s="446">
        <f t="shared" si="291"/>
        <v>8.7783467446964156</v>
      </c>
      <c r="DM177" s="422">
        <v>29.6</v>
      </c>
      <c r="DN177" s="422">
        <v>4.6500000000000004</v>
      </c>
      <c r="DO177" s="423">
        <v>7.63</v>
      </c>
      <c r="DP177" s="423"/>
      <c r="DQ177" s="423"/>
      <c r="DR177" s="432"/>
      <c r="DS177" s="432"/>
      <c r="DT177" s="437"/>
      <c r="DU177" s="437">
        <v>0.88</v>
      </c>
      <c r="DV177" s="424"/>
      <c r="DW177" s="446">
        <f t="shared" si="292"/>
        <v>3.2341277480460477</v>
      </c>
      <c r="DX177" s="434">
        <v>5.01</v>
      </c>
      <c r="DY177" s="438">
        <v>7.89</v>
      </c>
      <c r="DZ177" s="439">
        <v>17.600000000000001</v>
      </c>
      <c r="EA177" s="440">
        <v>64</v>
      </c>
      <c r="EB177" s="441">
        <v>6290</v>
      </c>
      <c r="EC177" s="442">
        <v>3.1</v>
      </c>
      <c r="ED177" s="442">
        <v>0.34</v>
      </c>
      <c r="EE177" s="442">
        <v>3</v>
      </c>
      <c r="EF177" s="442"/>
      <c r="EG177" s="443">
        <v>5</v>
      </c>
      <c r="EH177" s="440">
        <v>16</v>
      </c>
      <c r="EI177" s="429">
        <f t="shared" si="321"/>
        <v>7.89</v>
      </c>
      <c r="EJ177" s="447">
        <f t="shared" si="331"/>
        <v>17.600000000000001</v>
      </c>
      <c r="EK177" s="448">
        <f t="shared" si="322"/>
        <v>64</v>
      </c>
      <c r="EL177" s="417">
        <f t="shared" si="323"/>
        <v>6290</v>
      </c>
      <c r="EM177" s="431">
        <f t="shared" si="324"/>
        <v>3.1</v>
      </c>
      <c r="EN177" s="431">
        <f t="shared" si="325"/>
        <v>0.34</v>
      </c>
      <c r="EO177" s="431">
        <f t="shared" si="326"/>
        <v>3</v>
      </c>
      <c r="EP177" s="431"/>
      <c r="EQ177" s="430">
        <f t="shared" si="340"/>
        <v>5</v>
      </c>
      <c r="ER177" s="448">
        <f t="shared" si="279"/>
        <v>16</v>
      </c>
      <c r="ES177" s="449">
        <f t="shared" si="293"/>
        <v>20.359373795018122</v>
      </c>
      <c r="ET177" s="450">
        <f t="shared" si="294"/>
        <v>1.0373600000000001</v>
      </c>
      <c r="EU177" s="451">
        <f t="shared" si="307"/>
        <v>0.26641290909090909</v>
      </c>
      <c r="EV177" s="450">
        <f t="shared" si="308"/>
        <v>0.49335723905723899</v>
      </c>
      <c r="EW177" s="513">
        <f t="shared" si="309"/>
        <v>0.79605263157894735</v>
      </c>
      <c r="EX177" s="514">
        <f t="shared" si="310"/>
        <v>12.1</v>
      </c>
      <c r="EY177" s="513">
        <f t="shared" si="332"/>
        <v>0.67102803738317762</v>
      </c>
      <c r="EZ177" s="514">
        <f t="shared" si="333"/>
        <v>35.9</v>
      </c>
      <c r="FA177" s="450">
        <f t="shared" si="311"/>
        <v>0.7168141592920354</v>
      </c>
      <c r="FB177" s="431">
        <f t="shared" si="312"/>
        <v>162</v>
      </c>
      <c r="FC177" s="452"/>
      <c r="FD177" s="431"/>
      <c r="FE177" s="452">
        <f t="shared" si="313"/>
        <v>0.95454545454545459</v>
      </c>
      <c r="FF177" s="430">
        <f t="shared" si="314"/>
        <v>105</v>
      </c>
      <c r="FG177" s="405">
        <v>38400</v>
      </c>
      <c r="FH177" s="443"/>
      <c r="FI177" s="453"/>
      <c r="FJ177" s="454"/>
      <c r="FK177" s="455">
        <f t="shared" si="295"/>
        <v>1.3881391223875994</v>
      </c>
      <c r="FL177" s="530"/>
      <c r="FM177" s="455"/>
      <c r="FN177" s="530">
        <v>4682</v>
      </c>
      <c r="FO177" s="532">
        <f t="shared" si="237"/>
        <v>0.34992526158445442</v>
      </c>
      <c r="FP177" s="449">
        <f t="shared" si="296"/>
        <v>90.267602375260267</v>
      </c>
      <c r="FQ177" s="457">
        <v>64.8</v>
      </c>
      <c r="FR177" s="458">
        <f t="shared" si="297"/>
        <v>1.2493252101488392</v>
      </c>
      <c r="FS177" s="576">
        <v>7.74</v>
      </c>
      <c r="FT177" s="577">
        <v>16</v>
      </c>
      <c r="FU177" s="578">
        <v>62</v>
      </c>
      <c r="FV177" s="579">
        <v>1</v>
      </c>
      <c r="FW177" s="580">
        <v>0.18</v>
      </c>
      <c r="FX177" s="579">
        <v>16</v>
      </c>
      <c r="FY177" s="452">
        <f t="shared" si="277"/>
        <v>0.8</v>
      </c>
      <c r="FZ177" s="452"/>
      <c r="GA177" s="429"/>
      <c r="GB177" s="513">
        <f t="shared" si="334"/>
        <v>9.0909090909090939E-2</v>
      </c>
      <c r="GC177" s="514">
        <f t="shared" si="335"/>
        <v>1.6000000000000014</v>
      </c>
      <c r="GD177" s="513">
        <f t="shared" si="315"/>
        <v>3.125E-2</v>
      </c>
      <c r="GE177" s="527">
        <f t="shared" si="278"/>
        <v>2</v>
      </c>
      <c r="GF177" s="461">
        <f t="shared" si="276"/>
        <v>1.8971234672630524</v>
      </c>
      <c r="GG177" s="405"/>
      <c r="GH177" s="450"/>
      <c r="GI177" s="405"/>
      <c r="GJ177" s="462"/>
      <c r="GK177" s="463"/>
      <c r="GL177" s="464"/>
      <c r="GM177" s="529"/>
      <c r="GN177" s="405"/>
      <c r="GO177" s="513"/>
      <c r="GP177" s="450"/>
      <c r="GQ177" s="529"/>
      <c r="GR177" s="455">
        <f t="shared" si="298"/>
        <v>1.9896660754222257</v>
      </c>
      <c r="GS177" s="531">
        <f t="shared" si="336"/>
        <v>14</v>
      </c>
      <c r="GT177" s="531">
        <f t="shared" si="327"/>
        <v>51</v>
      </c>
      <c r="GU177" s="513"/>
      <c r="GV177" s="513"/>
      <c r="GW177" s="513">
        <f t="shared" si="337"/>
        <v>0.125</v>
      </c>
      <c r="GX177" s="513">
        <f t="shared" si="328"/>
        <v>0.17741935483870963</v>
      </c>
      <c r="GY177" s="462"/>
      <c r="GZ177" s="405">
        <v>53642</v>
      </c>
      <c r="HA177" s="581">
        <v>8.02</v>
      </c>
      <c r="HB177" s="451">
        <v>8</v>
      </c>
      <c r="HC177" s="577">
        <v>14</v>
      </c>
      <c r="HD177" s="443">
        <v>51</v>
      </c>
      <c r="HE177" s="463">
        <v>14</v>
      </c>
      <c r="HF177" s="463"/>
      <c r="HG177" s="582"/>
      <c r="HH177" s="575">
        <v>1</v>
      </c>
      <c r="HI177" s="583">
        <v>6510</v>
      </c>
      <c r="HJ177" s="406">
        <f t="shared" si="316"/>
        <v>4361.7</v>
      </c>
      <c r="HK177" s="406"/>
      <c r="HL177" s="549"/>
      <c r="HM177" s="584">
        <v>5.2</v>
      </c>
      <c r="HN177" s="461">
        <v>6.95</v>
      </c>
      <c r="HO177" s="574">
        <v>0.33</v>
      </c>
      <c r="HP177" s="548">
        <v>0.16</v>
      </c>
      <c r="HQ177" s="585">
        <v>5.0999999999999996</v>
      </c>
      <c r="HR177" s="586">
        <v>0.3</v>
      </c>
      <c r="HS177" s="520">
        <v>0.15</v>
      </c>
      <c r="HT177" s="587">
        <v>8</v>
      </c>
      <c r="HU177" s="522">
        <f t="shared" si="299"/>
        <v>33.546695457700316</v>
      </c>
      <c r="HV177" s="513">
        <f t="shared" si="338"/>
        <v>0.73831775700934577</v>
      </c>
      <c r="HW177" s="513">
        <f t="shared" si="329"/>
        <v>0.77433628318584069</v>
      </c>
      <c r="HX177" s="513">
        <f t="shared" si="317"/>
        <v>0.65789473684210531</v>
      </c>
      <c r="HY177" s="471"/>
    </row>
    <row r="178" spans="1:233" x14ac:dyDescent="0.15">
      <c r="A178" s="485">
        <v>43660</v>
      </c>
      <c r="B178" s="486">
        <v>51233</v>
      </c>
      <c r="C178" s="487">
        <f t="shared" si="280"/>
        <v>1.0246599999999999</v>
      </c>
      <c r="D178" s="488">
        <v>7.81</v>
      </c>
      <c r="E178" s="489">
        <v>28.6</v>
      </c>
      <c r="F178" s="490">
        <v>120</v>
      </c>
      <c r="G178" s="490">
        <f t="shared" si="300"/>
        <v>6147.96</v>
      </c>
      <c r="H178" s="487">
        <f t="shared" si="301"/>
        <v>0.24591840000000001</v>
      </c>
      <c r="I178" s="490">
        <v>5640</v>
      </c>
      <c r="J178" s="490">
        <f t="shared" si="302"/>
        <v>3778.8</v>
      </c>
      <c r="K178" s="491">
        <v>8.3000000000000007</v>
      </c>
      <c r="L178" s="491">
        <v>6.8</v>
      </c>
      <c r="M178" s="491">
        <v>0.7</v>
      </c>
      <c r="N178" s="492">
        <v>59</v>
      </c>
      <c r="O178" s="492">
        <v>16</v>
      </c>
      <c r="P178" s="409"/>
      <c r="Q178" s="409"/>
      <c r="R178" s="409"/>
      <c r="S178" s="409"/>
      <c r="T178" s="410"/>
      <c r="U178" s="411"/>
      <c r="V178" s="409"/>
      <c r="W178" s="409"/>
      <c r="X178" s="412"/>
      <c r="Y178" s="473"/>
      <c r="Z178" s="474"/>
      <c r="AA178" s="475"/>
      <c r="AB178" s="476"/>
      <c r="AC178" s="476"/>
      <c r="AD178" s="474">
        <v>5.17</v>
      </c>
      <c r="AE178" s="477">
        <f t="shared" si="223"/>
        <v>0.71805555555555556</v>
      </c>
      <c r="AF178" s="478"/>
      <c r="AG178" s="477"/>
      <c r="AH178" s="478"/>
      <c r="AI178" s="478"/>
      <c r="AJ178" s="473"/>
      <c r="AK178" s="477"/>
      <c r="AL178" s="447"/>
      <c r="AM178" s="479"/>
      <c r="AN178" s="473"/>
      <c r="AO178" s="473"/>
      <c r="AP178" s="479"/>
      <c r="AQ178" s="447"/>
      <c r="AR178" s="473"/>
      <c r="AS178" s="473"/>
      <c r="AT178" s="473"/>
      <c r="AU178" s="447"/>
      <c r="AV178" s="480"/>
      <c r="AW178" s="479"/>
      <c r="AX178" s="479"/>
      <c r="AY178" s="480"/>
      <c r="AZ178" s="480"/>
      <c r="BA178" s="420">
        <f t="shared" si="281"/>
        <v>50198</v>
      </c>
      <c r="BB178" s="421">
        <f t="shared" si="282"/>
        <v>1.00396</v>
      </c>
      <c r="BC178" s="422"/>
      <c r="BD178" s="423">
        <v>7.9</v>
      </c>
      <c r="BE178" s="424">
        <v>69.2</v>
      </c>
      <c r="BF178" s="425">
        <v>244</v>
      </c>
      <c r="BG178" s="426">
        <v>5230</v>
      </c>
      <c r="BH178" s="420">
        <f t="shared" si="303"/>
        <v>3504.1000000000004</v>
      </c>
      <c r="BI178" s="432"/>
      <c r="BJ178" s="421"/>
      <c r="BK178" s="427">
        <v>13.8</v>
      </c>
      <c r="BL178" s="427">
        <v>12.6</v>
      </c>
      <c r="BM178" s="428">
        <v>1.3</v>
      </c>
      <c r="BN178" s="422"/>
      <c r="BO178" s="425">
        <v>91</v>
      </c>
      <c r="BP178" s="425">
        <v>16</v>
      </c>
      <c r="BQ178" s="423">
        <v>5.74</v>
      </c>
      <c r="BR178" s="421">
        <f t="shared" si="224"/>
        <v>0.79722222222222228</v>
      </c>
      <c r="BS178" s="409">
        <f t="shared" si="283"/>
        <v>50198</v>
      </c>
      <c r="BT178" s="429">
        <f t="shared" si="318"/>
        <v>7.9</v>
      </c>
      <c r="BU178" s="430">
        <f t="shared" si="330"/>
        <v>69.2</v>
      </c>
      <c r="BV178" s="430">
        <f t="shared" si="319"/>
        <v>244</v>
      </c>
      <c r="BW178" s="430">
        <f t="shared" si="320"/>
        <v>5230</v>
      </c>
      <c r="BX178" s="430">
        <f t="shared" si="304"/>
        <v>3399.5</v>
      </c>
      <c r="BY178" s="430">
        <f t="shared" si="305"/>
        <v>13.8</v>
      </c>
      <c r="BZ178" s="430">
        <f t="shared" si="306"/>
        <v>12.6</v>
      </c>
      <c r="CA178" s="431"/>
      <c r="CB178" s="430">
        <f t="shared" si="339"/>
        <v>91</v>
      </c>
      <c r="CC178" s="432">
        <v>25425</v>
      </c>
      <c r="CD178" s="411">
        <f t="shared" si="222"/>
        <v>25425</v>
      </c>
      <c r="CE178" s="421">
        <f t="shared" si="284"/>
        <v>1.0169999999999999</v>
      </c>
      <c r="CF178" s="533">
        <f t="shared" si="285"/>
        <v>6.3244837758112098</v>
      </c>
      <c r="CG178" s="434"/>
      <c r="CH178" s="427"/>
      <c r="CI178" s="534">
        <f t="shared" si="286"/>
        <v>8.9675516224188776</v>
      </c>
      <c r="CJ178" s="436">
        <v>28.8</v>
      </c>
      <c r="CK178" s="436">
        <v>4.82</v>
      </c>
      <c r="CL178" s="423"/>
      <c r="CM178" s="423"/>
      <c r="CN178" s="423"/>
      <c r="CO178" s="432"/>
      <c r="CP178" s="432"/>
      <c r="CQ178" s="437"/>
      <c r="CR178" s="437">
        <v>0.82</v>
      </c>
      <c r="CS178" s="481"/>
      <c r="CT178" s="424">
        <f t="shared" si="287"/>
        <v>3.3038348082595874</v>
      </c>
      <c r="CU178" s="434">
        <v>5.92</v>
      </c>
      <c r="CV178" s="493"/>
      <c r="CW178" s="494"/>
      <c r="CX178" s="495"/>
      <c r="CY178" s="496"/>
      <c r="CZ178" s="497"/>
      <c r="DA178" s="497"/>
      <c r="DB178" s="497"/>
      <c r="DC178" s="497"/>
      <c r="DD178" s="498"/>
      <c r="DE178" s="498"/>
      <c r="DF178" s="432">
        <v>24773</v>
      </c>
      <c r="DG178" s="445">
        <f t="shared" si="288"/>
        <v>24773</v>
      </c>
      <c r="DH178" s="421">
        <f t="shared" si="289"/>
        <v>0.99092000000000002</v>
      </c>
      <c r="DI178" s="432">
        <f t="shared" si="290"/>
        <v>6.4909377144471794</v>
      </c>
      <c r="DJ178" s="434">
        <v>7.85</v>
      </c>
      <c r="DK178" s="427"/>
      <c r="DL178" s="432">
        <f t="shared" si="291"/>
        <v>9.2035684010818244</v>
      </c>
      <c r="DM178" s="541">
        <v>29</v>
      </c>
      <c r="DN178" s="541">
        <v>3.72</v>
      </c>
      <c r="DO178" s="542">
        <v>7.76</v>
      </c>
      <c r="DP178" s="542"/>
      <c r="DQ178" s="542"/>
      <c r="DR178" s="432"/>
      <c r="DS178" s="432"/>
      <c r="DT178" s="437"/>
      <c r="DU178" s="437">
        <v>0.86</v>
      </c>
      <c r="DV178" s="481"/>
      <c r="DW178" s="432">
        <f t="shared" si="292"/>
        <v>3.3907883582933032</v>
      </c>
      <c r="DX178" s="434">
        <v>6</v>
      </c>
      <c r="DY178" s="493">
        <v>7.89</v>
      </c>
      <c r="DZ178" s="494">
        <v>16.399999999999999</v>
      </c>
      <c r="EA178" s="495">
        <v>56</v>
      </c>
      <c r="EB178" s="496">
        <v>5760</v>
      </c>
      <c r="EC178" s="497">
        <v>4.4000000000000004</v>
      </c>
      <c r="ED178" s="497">
        <v>0.26</v>
      </c>
      <c r="EE178" s="497">
        <v>2.7</v>
      </c>
      <c r="EF178" s="497"/>
      <c r="EG178" s="498">
        <v>9</v>
      </c>
      <c r="EH178" s="495">
        <v>16</v>
      </c>
      <c r="EI178" s="429">
        <f t="shared" si="321"/>
        <v>7.89</v>
      </c>
      <c r="EJ178" s="447">
        <f t="shared" si="331"/>
        <v>16.399999999999999</v>
      </c>
      <c r="EK178" s="448">
        <f t="shared" si="322"/>
        <v>56</v>
      </c>
      <c r="EL178" s="417">
        <f t="shared" si="323"/>
        <v>5760</v>
      </c>
      <c r="EM178" s="431">
        <f t="shared" si="324"/>
        <v>4.4000000000000004</v>
      </c>
      <c r="EN178" s="431">
        <f t="shared" si="325"/>
        <v>0.26</v>
      </c>
      <c r="EO178" s="431">
        <f t="shared" si="326"/>
        <v>2.7</v>
      </c>
      <c r="EP178" s="431"/>
      <c r="EQ178" s="430">
        <f t="shared" si="340"/>
        <v>9</v>
      </c>
      <c r="ER178" s="448">
        <f t="shared" si="279"/>
        <v>16</v>
      </c>
      <c r="ES178" s="496">
        <f t="shared" si="293"/>
        <v>21.036694689031435</v>
      </c>
      <c r="ET178" s="499">
        <f t="shared" si="294"/>
        <v>1.00396</v>
      </c>
      <c r="EU178" s="451">
        <f t="shared" si="307"/>
        <v>0.27837072727272727</v>
      </c>
      <c r="EV178" s="499">
        <f t="shared" si="308"/>
        <v>0.51550134680134674</v>
      </c>
      <c r="EW178" s="513">
        <f t="shared" si="309"/>
        <v>0.68115942028985499</v>
      </c>
      <c r="EX178" s="514">
        <f t="shared" si="310"/>
        <v>9.4</v>
      </c>
      <c r="EY178" s="513">
        <f t="shared" si="332"/>
        <v>0.76300578034682087</v>
      </c>
      <c r="EZ178" s="514">
        <f t="shared" si="333"/>
        <v>52.800000000000004</v>
      </c>
      <c r="FA178" s="450">
        <f t="shared" si="311"/>
        <v>0.77049180327868849</v>
      </c>
      <c r="FB178" s="431">
        <f t="shared" si="312"/>
        <v>188</v>
      </c>
      <c r="FC178" s="452"/>
      <c r="FD178" s="431"/>
      <c r="FE178" s="452">
        <f t="shared" si="313"/>
        <v>0.90109890109890112</v>
      </c>
      <c r="FF178" s="430">
        <f t="shared" si="314"/>
        <v>82</v>
      </c>
      <c r="FG178" s="490">
        <v>38400</v>
      </c>
      <c r="FH178" s="498"/>
      <c r="FI178" s="501"/>
      <c r="FJ178" s="487"/>
      <c r="FK178" s="502">
        <f t="shared" si="295"/>
        <v>1.4343200924339614</v>
      </c>
      <c r="FL178" s="490"/>
      <c r="FM178" s="502"/>
      <c r="FN178" s="490">
        <v>4448</v>
      </c>
      <c r="FO178" s="532">
        <f t="shared" si="237"/>
        <v>0.33243647234678625</v>
      </c>
      <c r="FP178" s="496">
        <f t="shared" si="296"/>
        <v>88.609107932586952</v>
      </c>
      <c r="FQ178" s="503">
        <v>72</v>
      </c>
      <c r="FR178" s="491">
        <f t="shared" si="297"/>
        <v>1.4343200924339614</v>
      </c>
      <c r="FS178" s="504">
        <v>7.89</v>
      </c>
      <c r="FT178" s="494">
        <v>15.4</v>
      </c>
      <c r="FU178" s="495">
        <v>54</v>
      </c>
      <c r="FV178" s="490">
        <v>4</v>
      </c>
      <c r="FW178" s="504">
        <v>0.2</v>
      </c>
      <c r="FX178" s="490">
        <v>16</v>
      </c>
      <c r="FY178" s="452">
        <f t="shared" si="277"/>
        <v>0.55555555555555558</v>
      </c>
      <c r="FZ178" s="452"/>
      <c r="GA178" s="429"/>
      <c r="GB178" s="499">
        <f t="shared" si="334"/>
        <v>6.0975609756097504E-2</v>
      </c>
      <c r="GC178" s="514">
        <f t="shared" si="335"/>
        <v>0.99999999999999822</v>
      </c>
      <c r="GD178" s="499">
        <f t="shared" si="315"/>
        <v>3.5714285714285698E-2</v>
      </c>
      <c r="GE178" s="527">
        <f t="shared" si="278"/>
        <v>2</v>
      </c>
      <c r="GF178" s="506">
        <f t="shared" si="276"/>
        <v>1.9602374596597474</v>
      </c>
      <c r="GG178" s="490"/>
      <c r="GH178" s="526"/>
      <c r="GI178" s="490"/>
      <c r="GJ178" s="544"/>
      <c r="GK178" s="498"/>
      <c r="GL178" s="507"/>
      <c r="GM178" s="535"/>
      <c r="GN178" s="536"/>
      <c r="GO178" s="526"/>
      <c r="GP178" s="526"/>
      <c r="GQ178" s="535"/>
      <c r="GR178" s="502">
        <f t="shared" si="298"/>
        <v>2.0558587991553448</v>
      </c>
      <c r="GS178" s="536">
        <f t="shared" si="336"/>
        <v>13.5</v>
      </c>
      <c r="GT178" s="536">
        <f t="shared" si="327"/>
        <v>49</v>
      </c>
      <c r="GU178" s="526"/>
      <c r="GV178" s="526"/>
      <c r="GW178" s="526">
        <f t="shared" si="337"/>
        <v>0.12337662337662336</v>
      </c>
      <c r="GX178" s="526">
        <f t="shared" si="328"/>
        <v>9.259259259259256E-2</v>
      </c>
      <c r="GY178" s="497"/>
      <c r="GZ178" s="490">
        <v>50482</v>
      </c>
      <c r="HA178" s="493">
        <v>8.2200000000000006</v>
      </c>
      <c r="HB178" s="493">
        <v>8.2200000000000006</v>
      </c>
      <c r="HC178" s="494">
        <v>13.5</v>
      </c>
      <c r="HD178" s="498">
        <v>49</v>
      </c>
      <c r="HE178" s="498">
        <v>13</v>
      </c>
      <c r="HF178" s="498"/>
      <c r="HG178" s="498"/>
      <c r="HH178" s="492">
        <v>2</v>
      </c>
      <c r="HI178" s="508">
        <v>6000</v>
      </c>
      <c r="HJ178" s="490">
        <f t="shared" si="316"/>
        <v>4020.0000000000005</v>
      </c>
      <c r="HK178" s="490"/>
      <c r="HL178" s="550"/>
      <c r="HM178" s="543">
        <v>4.3</v>
      </c>
      <c r="HN178" s="506">
        <v>5.53</v>
      </c>
      <c r="HO178" s="491">
        <v>0.24</v>
      </c>
      <c r="HP178" s="545">
        <v>0.14000000000000001</v>
      </c>
      <c r="HQ178" s="523">
        <v>4.2</v>
      </c>
      <c r="HR178" s="524">
        <v>0.26</v>
      </c>
      <c r="HS178" s="524">
        <v>0.21</v>
      </c>
      <c r="HT178" s="511">
        <v>8</v>
      </c>
      <c r="HU178" s="525">
        <f t="shared" si="299"/>
        <v>34.662735567154066</v>
      </c>
      <c r="HV178" s="526">
        <f t="shared" si="338"/>
        <v>0.80491329479768781</v>
      </c>
      <c r="HW178" s="526">
        <f t="shared" si="329"/>
        <v>0.79918032786885251</v>
      </c>
      <c r="HX178" s="526">
        <f t="shared" si="317"/>
        <v>0.68840579710144922</v>
      </c>
      <c r="HY178" s="512"/>
    </row>
    <row r="179" spans="1:233" x14ac:dyDescent="0.15">
      <c r="A179" s="400">
        <v>43661</v>
      </c>
      <c r="B179" s="515">
        <v>52169</v>
      </c>
      <c r="C179" s="402">
        <f t="shared" si="280"/>
        <v>1.04338</v>
      </c>
      <c r="D179" s="551">
        <v>7.96</v>
      </c>
      <c r="E179" s="552">
        <v>35.4</v>
      </c>
      <c r="F179" s="553">
        <v>136</v>
      </c>
      <c r="G179" s="406">
        <f t="shared" si="300"/>
        <v>7094.9840000000004</v>
      </c>
      <c r="H179" s="402">
        <f t="shared" si="301"/>
        <v>0.28379936</v>
      </c>
      <c r="I179" s="553">
        <v>6400</v>
      </c>
      <c r="J179" s="406">
        <f t="shared" si="302"/>
        <v>4288</v>
      </c>
      <c r="K179" s="554">
        <v>14.3</v>
      </c>
      <c r="L179" s="554">
        <v>14.4</v>
      </c>
      <c r="M179" s="554">
        <v>1.2</v>
      </c>
      <c r="N179" s="555">
        <v>59</v>
      </c>
      <c r="O179" s="555">
        <v>32</v>
      </c>
      <c r="P179" s="409"/>
      <c r="Q179" s="409"/>
      <c r="R179" s="409"/>
      <c r="S179" s="409"/>
      <c r="T179" s="410"/>
      <c r="U179" s="411"/>
      <c r="V179" s="409"/>
      <c r="W179" s="409"/>
      <c r="X179" s="516"/>
      <c r="Y179" s="473"/>
      <c r="Z179" s="474"/>
      <c r="AA179" s="475"/>
      <c r="AB179" s="476"/>
      <c r="AC179" s="476"/>
      <c r="AD179" s="474">
        <v>5.15</v>
      </c>
      <c r="AE179" s="477">
        <f t="shared" si="223"/>
        <v>0.71527777777777779</v>
      </c>
      <c r="AF179" s="478"/>
      <c r="AG179" s="477"/>
      <c r="AH179" s="478"/>
      <c r="AI179" s="478"/>
      <c r="AJ179" s="473"/>
      <c r="AK179" s="477"/>
      <c r="AL179" s="447"/>
      <c r="AM179" s="479"/>
      <c r="AN179" s="473"/>
      <c r="AO179" s="473"/>
      <c r="AP179" s="479"/>
      <c r="AQ179" s="447"/>
      <c r="AR179" s="473"/>
      <c r="AS179" s="473"/>
      <c r="AT179" s="473"/>
      <c r="AU179" s="447"/>
      <c r="AV179" s="480"/>
      <c r="AW179" s="479"/>
      <c r="AX179" s="479"/>
      <c r="AY179" s="480"/>
      <c r="AZ179" s="480"/>
      <c r="BA179" s="420">
        <f t="shared" si="281"/>
        <v>50412</v>
      </c>
      <c r="BB179" s="421">
        <f t="shared" si="282"/>
        <v>1.00824</v>
      </c>
      <c r="BC179" s="422"/>
      <c r="BD179" s="423">
        <v>7.95</v>
      </c>
      <c r="BE179" s="424">
        <v>54</v>
      </c>
      <c r="BF179" s="425">
        <v>310</v>
      </c>
      <c r="BG179" s="426">
        <v>5510</v>
      </c>
      <c r="BH179" s="420">
        <f t="shared" si="303"/>
        <v>3691.7000000000003</v>
      </c>
      <c r="BI179" s="432"/>
      <c r="BJ179" s="421"/>
      <c r="BK179" s="427">
        <v>16.3</v>
      </c>
      <c r="BL179" s="427">
        <v>17.2</v>
      </c>
      <c r="BM179" s="428">
        <v>1.6</v>
      </c>
      <c r="BN179" s="422"/>
      <c r="BO179" s="425">
        <v>117</v>
      </c>
      <c r="BP179" s="425">
        <v>32</v>
      </c>
      <c r="BQ179" s="423">
        <v>5.2</v>
      </c>
      <c r="BR179" s="421">
        <f t="shared" si="224"/>
        <v>0.72222222222222221</v>
      </c>
      <c r="BS179" s="409">
        <f t="shared" si="283"/>
        <v>50412</v>
      </c>
      <c r="BT179" s="429">
        <f t="shared" si="318"/>
        <v>7.95</v>
      </c>
      <c r="BU179" s="430">
        <f t="shared" si="330"/>
        <v>54</v>
      </c>
      <c r="BV179" s="430">
        <f t="shared" si="319"/>
        <v>310</v>
      </c>
      <c r="BW179" s="430">
        <f t="shared" si="320"/>
        <v>5510</v>
      </c>
      <c r="BX179" s="430">
        <f t="shared" si="304"/>
        <v>3581.5</v>
      </c>
      <c r="BY179" s="430">
        <f t="shared" si="305"/>
        <v>16.3</v>
      </c>
      <c r="BZ179" s="430">
        <f t="shared" si="306"/>
        <v>17.2</v>
      </c>
      <c r="CA179" s="431"/>
      <c r="CB179" s="430">
        <f t="shared" si="339"/>
        <v>117</v>
      </c>
      <c r="CC179" s="432">
        <v>25291</v>
      </c>
      <c r="CD179" s="411">
        <f t="shared" si="222"/>
        <v>25291</v>
      </c>
      <c r="CE179" s="421">
        <f t="shared" si="284"/>
        <v>1.0116400000000001</v>
      </c>
      <c r="CF179" s="433">
        <f t="shared" si="285"/>
        <v>6.3579929619232143</v>
      </c>
      <c r="CG179" s="434"/>
      <c r="CH179" s="427"/>
      <c r="CI179" s="446">
        <f t="shared" si="286"/>
        <v>9.0150646475030634</v>
      </c>
      <c r="CJ179" s="436">
        <v>28.9</v>
      </c>
      <c r="CK179" s="436">
        <v>4.62</v>
      </c>
      <c r="CL179" s="423"/>
      <c r="CM179" s="423"/>
      <c r="CN179" s="423"/>
      <c r="CO179" s="432"/>
      <c r="CP179" s="432"/>
      <c r="CQ179" s="437"/>
      <c r="CR179" s="437">
        <v>0.78</v>
      </c>
      <c r="CS179" s="424"/>
      <c r="CT179" s="528">
        <f t="shared" si="287"/>
        <v>3.3213396069748131</v>
      </c>
      <c r="CU179" s="434">
        <v>5.82</v>
      </c>
      <c r="CV179" s="438"/>
      <c r="CW179" s="439"/>
      <c r="CX179" s="440"/>
      <c r="CY179" s="441"/>
      <c r="CZ179" s="442"/>
      <c r="DA179" s="442"/>
      <c r="DB179" s="442"/>
      <c r="DC179" s="442"/>
      <c r="DD179" s="443"/>
      <c r="DE179" s="440"/>
      <c r="DF179" s="444">
        <v>25121</v>
      </c>
      <c r="DG179" s="445">
        <f t="shared" si="288"/>
        <v>25121</v>
      </c>
      <c r="DH179" s="421">
        <f t="shared" si="289"/>
        <v>1.00484</v>
      </c>
      <c r="DI179" s="446">
        <f t="shared" si="290"/>
        <v>6.4010190677122729</v>
      </c>
      <c r="DJ179" s="434">
        <v>7.82</v>
      </c>
      <c r="DK179" s="427"/>
      <c r="DL179" s="446">
        <f t="shared" si="291"/>
        <v>9.0760718124278483</v>
      </c>
      <c r="DM179" s="422">
        <v>28.6</v>
      </c>
      <c r="DN179" s="422">
        <v>4.7</v>
      </c>
      <c r="DO179" s="423">
        <v>7.66</v>
      </c>
      <c r="DP179" s="423"/>
      <c r="DQ179" s="423"/>
      <c r="DR179" s="432"/>
      <c r="DS179" s="432"/>
      <c r="DT179" s="437"/>
      <c r="DU179" s="437">
        <v>0.78</v>
      </c>
      <c r="DV179" s="424"/>
      <c r="DW179" s="446">
        <f t="shared" si="292"/>
        <v>3.343815930894471</v>
      </c>
      <c r="DX179" s="434">
        <v>6.1</v>
      </c>
      <c r="DY179" s="556">
        <v>7.87</v>
      </c>
      <c r="DZ179" s="557">
        <v>16</v>
      </c>
      <c r="EA179" s="558">
        <v>52</v>
      </c>
      <c r="EB179" s="559">
        <v>5230</v>
      </c>
      <c r="EC179" s="560">
        <v>5.0999999999999996</v>
      </c>
      <c r="ED179" s="560">
        <v>0.3</v>
      </c>
      <c r="EE179" s="560">
        <v>5.2</v>
      </c>
      <c r="EF179" s="560"/>
      <c r="EG179" s="561">
        <v>2</v>
      </c>
      <c r="EH179" s="558">
        <v>16</v>
      </c>
      <c r="EI179" s="429">
        <f t="shared" si="321"/>
        <v>7.87</v>
      </c>
      <c r="EJ179" s="447">
        <f t="shared" si="331"/>
        <v>16</v>
      </c>
      <c r="EK179" s="448">
        <f t="shared" si="322"/>
        <v>52</v>
      </c>
      <c r="EL179" s="417">
        <f t="shared" si="323"/>
        <v>5230</v>
      </c>
      <c r="EM179" s="431">
        <f t="shared" si="324"/>
        <v>5.0999999999999996</v>
      </c>
      <c r="EN179" s="431">
        <f t="shared" si="325"/>
        <v>0.3</v>
      </c>
      <c r="EO179" s="431">
        <f t="shared" si="326"/>
        <v>5.2</v>
      </c>
      <c r="EP179" s="431"/>
      <c r="EQ179" s="430">
        <f t="shared" si="340"/>
        <v>2</v>
      </c>
      <c r="ER179" s="448">
        <f t="shared" si="279"/>
        <v>16</v>
      </c>
      <c r="ES179" s="449">
        <f t="shared" si="293"/>
        <v>20.947393477743397</v>
      </c>
      <c r="ET179" s="450">
        <f t="shared" si="294"/>
        <v>1.00824</v>
      </c>
      <c r="EU179" s="451">
        <f t="shared" si="307"/>
        <v>0.35517545454545452</v>
      </c>
      <c r="EV179" s="450">
        <f t="shared" si="308"/>
        <v>0.65773232323232311</v>
      </c>
      <c r="EW179" s="513">
        <f t="shared" si="309"/>
        <v>0.68711656441717794</v>
      </c>
      <c r="EX179" s="514">
        <f t="shared" si="310"/>
        <v>11.200000000000001</v>
      </c>
      <c r="EY179" s="513">
        <f t="shared" si="332"/>
        <v>0.70370370370370372</v>
      </c>
      <c r="EZ179" s="514">
        <f t="shared" si="333"/>
        <v>38</v>
      </c>
      <c r="FA179" s="450">
        <f t="shared" si="311"/>
        <v>0.83225806451612905</v>
      </c>
      <c r="FB179" s="431">
        <f t="shared" si="312"/>
        <v>258</v>
      </c>
      <c r="FC179" s="452"/>
      <c r="FD179" s="431"/>
      <c r="FE179" s="452">
        <f t="shared" si="313"/>
        <v>0.98290598290598286</v>
      </c>
      <c r="FF179" s="430">
        <f t="shared" si="314"/>
        <v>115</v>
      </c>
      <c r="FG179" s="405">
        <v>38400</v>
      </c>
      <c r="FH179" s="443"/>
      <c r="FI179" s="453"/>
      <c r="FJ179" s="454"/>
      <c r="FK179" s="455">
        <f t="shared" si="295"/>
        <v>1.4282313734825043</v>
      </c>
      <c r="FL179" s="530"/>
      <c r="FM179" s="455"/>
      <c r="FN179" s="530">
        <v>4448</v>
      </c>
      <c r="FO179" s="532">
        <f t="shared" si="237"/>
        <v>0.33243647234678625</v>
      </c>
      <c r="FP179" s="449">
        <f t="shared" si="296"/>
        <v>88.232960406252474</v>
      </c>
      <c r="FQ179" s="457">
        <v>62.4</v>
      </c>
      <c r="FR179" s="458">
        <f t="shared" si="297"/>
        <v>1.2378005236848368</v>
      </c>
      <c r="FS179" s="562">
        <v>7.9</v>
      </c>
      <c r="FT179" s="557">
        <v>15</v>
      </c>
      <c r="FU179" s="558">
        <v>51</v>
      </c>
      <c r="FV179" s="564">
        <v>2</v>
      </c>
      <c r="FW179" s="565">
        <v>0.24</v>
      </c>
      <c r="FX179" s="564">
        <v>16</v>
      </c>
      <c r="FY179" s="452">
        <f t="shared" si="277"/>
        <v>0</v>
      </c>
      <c r="FZ179" s="452"/>
      <c r="GA179" s="429"/>
      <c r="GB179" s="513">
        <f t="shared" si="334"/>
        <v>6.25E-2</v>
      </c>
      <c r="GC179" s="514">
        <f t="shared" si="335"/>
        <v>1</v>
      </c>
      <c r="GD179" s="513">
        <f t="shared" si="315"/>
        <v>1.9230769230769273E-2</v>
      </c>
      <c r="GE179" s="527">
        <f t="shared" si="278"/>
        <v>1</v>
      </c>
      <c r="GF179" s="461">
        <f t="shared" si="276"/>
        <v>1.951916210426089</v>
      </c>
      <c r="GG179" s="405"/>
      <c r="GH179" s="450"/>
      <c r="GI179" s="405"/>
      <c r="GJ179" s="462"/>
      <c r="GK179" s="463"/>
      <c r="GL179" s="464"/>
      <c r="GM179" s="529"/>
      <c r="GN179" s="405"/>
      <c r="GO179" s="513"/>
      <c r="GP179" s="450"/>
      <c r="GQ179" s="529"/>
      <c r="GR179" s="455">
        <f t="shared" si="298"/>
        <v>2.0471316353249227</v>
      </c>
      <c r="GS179" s="531">
        <f t="shared" si="336"/>
        <v>14</v>
      </c>
      <c r="GT179" s="531">
        <f t="shared" si="327"/>
        <v>44</v>
      </c>
      <c r="GU179" s="513"/>
      <c r="GV179" s="513"/>
      <c r="GW179" s="513">
        <f t="shared" si="337"/>
        <v>6.6666666666666652E-2</v>
      </c>
      <c r="GX179" s="513">
        <f t="shared" si="328"/>
        <v>0.13725490196078427</v>
      </c>
      <c r="GY179" s="462"/>
      <c r="GZ179" s="405">
        <v>50147</v>
      </c>
      <c r="HA179" s="556">
        <v>8.2200000000000006</v>
      </c>
      <c r="HB179" s="451">
        <v>8.24</v>
      </c>
      <c r="HC179" s="557">
        <v>14</v>
      </c>
      <c r="HD179" s="561">
        <v>44</v>
      </c>
      <c r="HE179" s="463">
        <v>13</v>
      </c>
      <c r="HF179" s="463"/>
      <c r="HG179" s="443"/>
      <c r="HH179" s="555">
        <v>1</v>
      </c>
      <c r="HI179" s="566">
        <v>5410</v>
      </c>
      <c r="HJ179" s="406">
        <f t="shared" si="316"/>
        <v>3624.7000000000003</v>
      </c>
      <c r="HK179" s="406"/>
      <c r="HL179" s="549"/>
      <c r="HM179" s="567">
        <v>3.6</v>
      </c>
      <c r="HN179" s="461">
        <v>6</v>
      </c>
      <c r="HO179" s="554">
        <v>0.35</v>
      </c>
      <c r="HP179" s="548">
        <v>0.14000000000000001</v>
      </c>
      <c r="HQ179" s="568">
        <v>3.3</v>
      </c>
      <c r="HR179" s="569">
        <v>0.2</v>
      </c>
      <c r="HS179" s="520">
        <v>0.26</v>
      </c>
      <c r="HT179" s="570">
        <v>16</v>
      </c>
      <c r="HU179" s="522">
        <f t="shared" si="299"/>
        <v>34.515591525827183</v>
      </c>
      <c r="HV179" s="513">
        <f t="shared" si="338"/>
        <v>0.7407407407407407</v>
      </c>
      <c r="HW179" s="513">
        <f t="shared" si="329"/>
        <v>0.85806451612903223</v>
      </c>
      <c r="HX179" s="513">
        <f t="shared" si="317"/>
        <v>0.77914110429447847</v>
      </c>
      <c r="HY179" s="471"/>
    </row>
    <row r="180" spans="1:233" x14ac:dyDescent="0.15">
      <c r="A180" s="400">
        <v>43662</v>
      </c>
      <c r="B180" s="515">
        <v>48037</v>
      </c>
      <c r="C180" s="402">
        <f t="shared" si="280"/>
        <v>0.96074000000000004</v>
      </c>
      <c r="D180" s="551">
        <v>7.83</v>
      </c>
      <c r="E180" s="552">
        <v>35.9</v>
      </c>
      <c r="F180" s="553">
        <v>148</v>
      </c>
      <c r="G180" s="406">
        <f t="shared" si="300"/>
        <v>7109.4759999999997</v>
      </c>
      <c r="H180" s="402">
        <f t="shared" si="301"/>
        <v>0.28437903999999997</v>
      </c>
      <c r="I180" s="553">
        <v>6280</v>
      </c>
      <c r="J180" s="406">
        <f t="shared" si="302"/>
        <v>4207.6000000000004</v>
      </c>
      <c r="K180" s="554">
        <v>20.3</v>
      </c>
      <c r="L180" s="554">
        <v>19.2</v>
      </c>
      <c r="M180" s="554">
        <v>1.9</v>
      </c>
      <c r="N180" s="555">
        <v>93</v>
      </c>
      <c r="O180" s="555">
        <v>32</v>
      </c>
      <c r="P180" s="409"/>
      <c r="Q180" s="409"/>
      <c r="R180" s="409"/>
      <c r="S180" s="409"/>
      <c r="T180" s="410"/>
      <c r="U180" s="411"/>
      <c r="V180" s="409"/>
      <c r="W180" s="409"/>
      <c r="X180" s="516"/>
      <c r="Y180" s="473"/>
      <c r="Z180" s="474"/>
      <c r="AA180" s="475"/>
      <c r="AB180" s="476"/>
      <c r="AC180" s="476"/>
      <c r="AD180" s="474">
        <v>4.1900000000000004</v>
      </c>
      <c r="AE180" s="477">
        <f t="shared" si="223"/>
        <v>0.58194444444444449</v>
      </c>
      <c r="AF180" s="478"/>
      <c r="AG180" s="477"/>
      <c r="AH180" s="478"/>
      <c r="AI180" s="478"/>
      <c r="AJ180" s="473"/>
      <c r="AK180" s="477"/>
      <c r="AL180" s="447"/>
      <c r="AM180" s="479"/>
      <c r="AN180" s="473"/>
      <c r="AO180" s="473"/>
      <c r="AP180" s="479"/>
      <c r="AQ180" s="447"/>
      <c r="AR180" s="473"/>
      <c r="AS180" s="473"/>
      <c r="AT180" s="473"/>
      <c r="AU180" s="447"/>
      <c r="AV180" s="480"/>
      <c r="AW180" s="479"/>
      <c r="AX180" s="479"/>
      <c r="AY180" s="480"/>
      <c r="AZ180" s="480"/>
      <c r="BA180" s="420">
        <f t="shared" si="281"/>
        <v>49801</v>
      </c>
      <c r="BB180" s="421">
        <f t="shared" si="282"/>
        <v>0.99602000000000002</v>
      </c>
      <c r="BC180" s="422"/>
      <c r="BD180" s="423">
        <v>7.92</v>
      </c>
      <c r="BE180" s="424">
        <v>87</v>
      </c>
      <c r="BF180" s="425">
        <v>398</v>
      </c>
      <c r="BG180" s="426">
        <v>5070</v>
      </c>
      <c r="BH180" s="420">
        <f t="shared" si="303"/>
        <v>3396.9</v>
      </c>
      <c r="BI180" s="432">
        <v>1126</v>
      </c>
      <c r="BJ180" s="421">
        <f>BI180/35.5*(23+35.5)/BH180</f>
        <v>0.54623954981323064</v>
      </c>
      <c r="BK180" s="427">
        <v>25.3</v>
      </c>
      <c r="BL180" s="427">
        <v>24.4</v>
      </c>
      <c r="BM180" s="428">
        <v>2.2000000000000002</v>
      </c>
      <c r="BN180" s="422">
        <v>3</v>
      </c>
      <c r="BO180" s="425">
        <v>147</v>
      </c>
      <c r="BP180" s="425">
        <v>32</v>
      </c>
      <c r="BQ180" s="423">
        <v>4.9400000000000004</v>
      </c>
      <c r="BR180" s="421">
        <f t="shared" si="224"/>
        <v>0.68611111111111112</v>
      </c>
      <c r="BS180" s="409">
        <f t="shared" si="283"/>
        <v>49801</v>
      </c>
      <c r="BT180" s="429">
        <f t="shared" si="318"/>
        <v>7.92</v>
      </c>
      <c r="BU180" s="430">
        <f t="shared" si="330"/>
        <v>87</v>
      </c>
      <c r="BV180" s="430">
        <f t="shared" si="319"/>
        <v>398</v>
      </c>
      <c r="BW180" s="430">
        <f t="shared" si="320"/>
        <v>5070</v>
      </c>
      <c r="BX180" s="430">
        <f t="shared" si="304"/>
        <v>3295.5</v>
      </c>
      <c r="BY180" s="430">
        <f t="shared" si="305"/>
        <v>25.3</v>
      </c>
      <c r="BZ180" s="430">
        <f t="shared" si="306"/>
        <v>24.4</v>
      </c>
      <c r="CA180" s="431">
        <f>BN180</f>
        <v>3</v>
      </c>
      <c r="CB180" s="430">
        <f t="shared" si="339"/>
        <v>147</v>
      </c>
      <c r="CC180" s="432">
        <v>24845</v>
      </c>
      <c r="CD180" s="411">
        <f t="shared" si="222"/>
        <v>24845</v>
      </c>
      <c r="CE180" s="421">
        <f t="shared" si="284"/>
        <v>0.99380000000000002</v>
      </c>
      <c r="CF180" s="433">
        <f t="shared" si="285"/>
        <v>6.4721271885691287</v>
      </c>
      <c r="CG180" s="434"/>
      <c r="CH180" s="427"/>
      <c r="CI180" s="446">
        <f t="shared" si="286"/>
        <v>9.1768967599114504</v>
      </c>
      <c r="CJ180" s="436">
        <v>29</v>
      </c>
      <c r="CK180" s="436">
        <v>4.0999999999999996</v>
      </c>
      <c r="CL180" s="423"/>
      <c r="CM180" s="423"/>
      <c r="CN180" s="423"/>
      <c r="CO180" s="432"/>
      <c r="CP180" s="432"/>
      <c r="CQ180" s="437"/>
      <c r="CR180" s="437">
        <v>0.81</v>
      </c>
      <c r="CS180" s="424"/>
      <c r="CT180" s="528">
        <f t="shared" si="287"/>
        <v>3.380961964177903</v>
      </c>
      <c r="CU180" s="434">
        <v>5.73</v>
      </c>
      <c r="CV180" s="438"/>
      <c r="CW180" s="439"/>
      <c r="CX180" s="440"/>
      <c r="CY180" s="441"/>
      <c r="CZ180" s="442"/>
      <c r="DA180" s="442"/>
      <c r="DB180" s="442"/>
      <c r="DC180" s="442"/>
      <c r="DD180" s="443"/>
      <c r="DE180" s="440"/>
      <c r="DF180" s="444">
        <v>24956</v>
      </c>
      <c r="DG180" s="445">
        <f t="shared" si="288"/>
        <v>24956</v>
      </c>
      <c r="DH180" s="421">
        <f t="shared" si="289"/>
        <v>0.99824000000000002</v>
      </c>
      <c r="DI180" s="446">
        <f t="shared" si="290"/>
        <v>6.4433402788908474</v>
      </c>
      <c r="DJ180" s="434">
        <v>7.8</v>
      </c>
      <c r="DK180" s="427">
        <v>2.1</v>
      </c>
      <c r="DL180" s="446">
        <f t="shared" si="291"/>
        <v>9.1360794999198589</v>
      </c>
      <c r="DM180" s="422">
        <v>28.8</v>
      </c>
      <c r="DN180" s="422">
        <v>3.2</v>
      </c>
      <c r="DO180" s="423">
        <v>7.68</v>
      </c>
      <c r="DP180" s="423"/>
      <c r="DQ180" s="423"/>
      <c r="DR180" s="432">
        <v>6658</v>
      </c>
      <c r="DS180" s="432">
        <v>4275</v>
      </c>
      <c r="DT180" s="437">
        <f>DS180/DR180</f>
        <v>0.64208471012316015</v>
      </c>
      <c r="DU180" s="437">
        <v>0.82</v>
      </c>
      <c r="DV180" s="424">
        <f>DU180/DR180*1000*1000</f>
        <v>123.16010814058276</v>
      </c>
      <c r="DW180" s="446">
        <f t="shared" si="292"/>
        <v>3.3659240262862635</v>
      </c>
      <c r="DX180" s="434">
        <v>5.67</v>
      </c>
      <c r="DY180" s="556">
        <v>7.86</v>
      </c>
      <c r="DZ180" s="557">
        <v>16</v>
      </c>
      <c r="EA180" s="558">
        <v>53</v>
      </c>
      <c r="EB180" s="559">
        <v>5540</v>
      </c>
      <c r="EC180" s="560">
        <v>6.8</v>
      </c>
      <c r="ED180" s="560">
        <v>0.23</v>
      </c>
      <c r="EE180" s="560">
        <v>5</v>
      </c>
      <c r="EF180" s="560">
        <v>0.5</v>
      </c>
      <c r="EG180" s="561">
        <v>4</v>
      </c>
      <c r="EH180" s="558">
        <v>16</v>
      </c>
      <c r="EI180" s="429">
        <f t="shared" si="321"/>
        <v>7.86</v>
      </c>
      <c r="EJ180" s="447">
        <f t="shared" si="331"/>
        <v>16</v>
      </c>
      <c r="EK180" s="448">
        <f t="shared" si="322"/>
        <v>53</v>
      </c>
      <c r="EL180" s="417">
        <f t="shared" si="323"/>
        <v>5540</v>
      </c>
      <c r="EM180" s="431">
        <f t="shared" si="324"/>
        <v>6.8</v>
      </c>
      <c r="EN180" s="431">
        <f t="shared" si="325"/>
        <v>0.23</v>
      </c>
      <c r="EO180" s="431">
        <f t="shared" si="326"/>
        <v>5</v>
      </c>
      <c r="EP180" s="431">
        <f>EF180</f>
        <v>0.5</v>
      </c>
      <c r="EQ180" s="430">
        <f t="shared" si="340"/>
        <v>4</v>
      </c>
      <c r="ER180" s="448">
        <f t="shared" si="279"/>
        <v>16</v>
      </c>
      <c r="ES180" s="449">
        <f t="shared" si="293"/>
        <v>21.204393486074576</v>
      </c>
      <c r="ET180" s="450">
        <f t="shared" si="294"/>
        <v>0.99602000000000002</v>
      </c>
      <c r="EU180" s="451">
        <f t="shared" si="307"/>
        <v>0.45047268181818184</v>
      </c>
      <c r="EV180" s="450">
        <f t="shared" si="308"/>
        <v>0.83420867003367005</v>
      </c>
      <c r="EW180" s="513">
        <f t="shared" si="309"/>
        <v>0.73122529644268774</v>
      </c>
      <c r="EX180" s="514">
        <f t="shared" si="310"/>
        <v>18.5</v>
      </c>
      <c r="EY180" s="513">
        <f t="shared" si="332"/>
        <v>0.81609195402298851</v>
      </c>
      <c r="EZ180" s="514">
        <f t="shared" si="333"/>
        <v>71</v>
      </c>
      <c r="FA180" s="450">
        <f t="shared" si="311"/>
        <v>0.86683417085427139</v>
      </c>
      <c r="FB180" s="431">
        <f t="shared" si="312"/>
        <v>345</v>
      </c>
      <c r="FC180" s="452">
        <f>1-EP180/CA180</f>
        <v>0.83333333333333337</v>
      </c>
      <c r="FD180" s="431">
        <f>CA180-EP180</f>
        <v>2.5</v>
      </c>
      <c r="FE180" s="452">
        <f t="shared" si="313"/>
        <v>0.97278911564625847</v>
      </c>
      <c r="FF180" s="430">
        <f t="shared" si="314"/>
        <v>143</v>
      </c>
      <c r="FG180" s="405">
        <v>38400</v>
      </c>
      <c r="FH180" s="443"/>
      <c r="FI180" s="453"/>
      <c r="FJ180" s="454"/>
      <c r="FK180" s="455">
        <f t="shared" si="295"/>
        <v>1.4457541013232666</v>
      </c>
      <c r="FL180" s="530"/>
      <c r="FM180" s="455"/>
      <c r="FN180" s="530">
        <v>2919</v>
      </c>
      <c r="FO180" s="532">
        <f t="shared" si="237"/>
        <v>0.21816143497757848</v>
      </c>
      <c r="FP180" s="449">
        <f t="shared" si="296"/>
        <v>58.613280857814104</v>
      </c>
      <c r="FQ180" s="457">
        <v>62.4</v>
      </c>
      <c r="FR180" s="458">
        <f t="shared" si="297"/>
        <v>1.2529868878134975</v>
      </c>
      <c r="FS180" s="562">
        <v>7.79</v>
      </c>
      <c r="FT180" s="557">
        <v>14</v>
      </c>
      <c r="FU180" s="558">
        <v>51</v>
      </c>
      <c r="FV180" s="564">
        <v>2</v>
      </c>
      <c r="FW180" s="565">
        <v>0.18</v>
      </c>
      <c r="FX180" s="564">
        <v>8</v>
      </c>
      <c r="FY180" s="452">
        <f t="shared" si="277"/>
        <v>0.5</v>
      </c>
      <c r="FZ180" s="452">
        <f>1-FW180/(EF180+DC180)</f>
        <v>0.64</v>
      </c>
      <c r="GA180" s="429">
        <f>EF180+DC180-FW180</f>
        <v>0.32</v>
      </c>
      <c r="GB180" s="513">
        <f t="shared" si="334"/>
        <v>0.125</v>
      </c>
      <c r="GC180" s="514">
        <f t="shared" si="335"/>
        <v>2</v>
      </c>
      <c r="GD180" s="513">
        <f t="shared" si="315"/>
        <v>3.7735849056603765E-2</v>
      </c>
      <c r="GE180" s="527">
        <f t="shared" si="278"/>
        <v>2</v>
      </c>
      <c r="GF180" s="461">
        <f t="shared" si="276"/>
        <v>1.9758639384751309</v>
      </c>
      <c r="GG180" s="405"/>
      <c r="GH180" s="450"/>
      <c r="GI180" s="405"/>
      <c r="GJ180" s="462"/>
      <c r="GK180" s="463"/>
      <c r="GL180" s="464"/>
      <c r="GM180" s="529"/>
      <c r="GN180" s="405"/>
      <c r="GO180" s="513"/>
      <c r="GP180" s="450"/>
      <c r="GQ180" s="529"/>
      <c r="GR180" s="455">
        <f t="shared" si="298"/>
        <v>2.0722475452300153</v>
      </c>
      <c r="GS180" s="531">
        <f t="shared" si="336"/>
        <v>12</v>
      </c>
      <c r="GT180" s="531">
        <f t="shared" si="327"/>
        <v>48</v>
      </c>
      <c r="GU180" s="513"/>
      <c r="GV180" s="513"/>
      <c r="GW180" s="513">
        <f t="shared" si="337"/>
        <v>0.1428571428571429</v>
      </c>
      <c r="GX180" s="513">
        <f t="shared" si="328"/>
        <v>5.8823529411764719E-2</v>
      </c>
      <c r="GY180" s="462"/>
      <c r="GZ180" s="405">
        <v>53182</v>
      </c>
      <c r="HA180" s="556">
        <v>8.19</v>
      </c>
      <c r="HB180" s="451">
        <v>8.19</v>
      </c>
      <c r="HC180" s="557">
        <v>12</v>
      </c>
      <c r="HD180" s="561">
        <v>48</v>
      </c>
      <c r="HE180" s="463">
        <v>12</v>
      </c>
      <c r="HF180" s="463"/>
      <c r="HG180" s="443"/>
      <c r="HH180" s="555">
        <v>3</v>
      </c>
      <c r="HI180" s="566">
        <v>5430</v>
      </c>
      <c r="HJ180" s="406">
        <f t="shared" si="316"/>
        <v>3638.1000000000004</v>
      </c>
      <c r="HK180" s="406"/>
      <c r="HL180" s="549"/>
      <c r="HM180" s="567">
        <v>4.9000000000000004</v>
      </c>
      <c r="HN180" s="461">
        <v>7.8</v>
      </c>
      <c r="HO180" s="554">
        <v>0.21</v>
      </c>
      <c r="HP180" s="548">
        <v>0.14000000000000001</v>
      </c>
      <c r="HQ180" s="568">
        <v>5.4</v>
      </c>
      <c r="HR180" s="569">
        <v>0.18</v>
      </c>
      <c r="HS180" s="520">
        <v>0.2</v>
      </c>
      <c r="HT180" s="570">
        <v>8</v>
      </c>
      <c r="HU180" s="522">
        <f t="shared" si="299"/>
        <v>34.939057448645613</v>
      </c>
      <c r="HV180" s="513">
        <f t="shared" si="338"/>
        <v>0.86206896551724133</v>
      </c>
      <c r="HW180" s="513">
        <f t="shared" si="329"/>
        <v>0.87939698492462315</v>
      </c>
      <c r="HX180" s="513">
        <f t="shared" si="317"/>
        <v>0.80632411067193677</v>
      </c>
      <c r="HY180" s="471"/>
    </row>
    <row r="181" spans="1:233" x14ac:dyDescent="0.15">
      <c r="A181" s="400">
        <v>43663</v>
      </c>
      <c r="B181" s="515">
        <v>42674</v>
      </c>
      <c r="C181" s="402">
        <f t="shared" si="280"/>
        <v>0.85348000000000002</v>
      </c>
      <c r="D181" s="571">
        <v>7.85</v>
      </c>
      <c r="E181" s="572">
        <v>31.9</v>
      </c>
      <c r="F181" s="573">
        <v>153</v>
      </c>
      <c r="G181" s="406">
        <f t="shared" si="300"/>
        <v>6529.1220000000003</v>
      </c>
      <c r="H181" s="402">
        <f t="shared" si="301"/>
        <v>0.26116487999999999</v>
      </c>
      <c r="I181" s="573">
        <v>7650</v>
      </c>
      <c r="J181" s="406">
        <f t="shared" si="302"/>
        <v>5125.5</v>
      </c>
      <c r="K181" s="574">
        <v>20.399999999999999</v>
      </c>
      <c r="L181" s="574">
        <v>17.600000000000001</v>
      </c>
      <c r="M181" s="574">
        <v>2.1</v>
      </c>
      <c r="N181" s="575">
        <v>174</v>
      </c>
      <c r="O181" s="575">
        <v>32</v>
      </c>
      <c r="P181" s="409"/>
      <c r="Q181" s="409"/>
      <c r="R181" s="409"/>
      <c r="S181" s="409"/>
      <c r="T181" s="410"/>
      <c r="U181" s="411"/>
      <c r="V181" s="409"/>
      <c r="W181" s="409"/>
      <c r="X181" s="516"/>
      <c r="Y181" s="473"/>
      <c r="Z181" s="474"/>
      <c r="AA181" s="475"/>
      <c r="AB181" s="476"/>
      <c r="AC181" s="476"/>
      <c r="AD181" s="474">
        <v>4.78</v>
      </c>
      <c r="AE181" s="477">
        <f t="shared" si="223"/>
        <v>0.66388888888888886</v>
      </c>
      <c r="AF181" s="478"/>
      <c r="AG181" s="477"/>
      <c r="AH181" s="478"/>
      <c r="AI181" s="478"/>
      <c r="AJ181" s="473"/>
      <c r="AK181" s="477"/>
      <c r="AL181" s="447"/>
      <c r="AM181" s="479"/>
      <c r="AN181" s="473"/>
      <c r="AO181" s="473"/>
      <c r="AP181" s="479"/>
      <c r="AQ181" s="447"/>
      <c r="AR181" s="473"/>
      <c r="AS181" s="473"/>
      <c r="AT181" s="473"/>
      <c r="AU181" s="447"/>
      <c r="AV181" s="480"/>
      <c r="AW181" s="479"/>
      <c r="AX181" s="479"/>
      <c r="AY181" s="480"/>
      <c r="AZ181" s="480"/>
      <c r="BA181" s="420">
        <f t="shared" si="281"/>
        <v>41691</v>
      </c>
      <c r="BB181" s="421">
        <f t="shared" si="282"/>
        <v>0.83382000000000001</v>
      </c>
      <c r="BC181" s="422"/>
      <c r="BD181" s="423">
        <v>7.78</v>
      </c>
      <c r="BE181" s="424">
        <v>36</v>
      </c>
      <c r="BF181" s="425">
        <v>210</v>
      </c>
      <c r="BG181" s="426">
        <v>6860</v>
      </c>
      <c r="BH181" s="420">
        <f t="shared" si="303"/>
        <v>4596.2000000000007</v>
      </c>
      <c r="BI181" s="432"/>
      <c r="BJ181" s="421"/>
      <c r="BK181" s="427">
        <v>19.5</v>
      </c>
      <c r="BL181" s="427">
        <v>18.600000000000001</v>
      </c>
      <c r="BM181" s="428">
        <v>1.2</v>
      </c>
      <c r="BN181" s="422"/>
      <c r="BO181" s="425">
        <v>150</v>
      </c>
      <c r="BP181" s="425">
        <v>32</v>
      </c>
      <c r="BQ181" s="423">
        <v>3.19</v>
      </c>
      <c r="BR181" s="421">
        <f t="shared" si="224"/>
        <v>0.44305555555555554</v>
      </c>
      <c r="BS181" s="409">
        <f t="shared" si="283"/>
        <v>41691</v>
      </c>
      <c r="BT181" s="429">
        <f t="shared" si="318"/>
        <v>7.78</v>
      </c>
      <c r="BU181" s="430">
        <f t="shared" si="330"/>
        <v>36</v>
      </c>
      <c r="BV181" s="430">
        <f t="shared" si="319"/>
        <v>210</v>
      </c>
      <c r="BW181" s="430">
        <f t="shared" si="320"/>
        <v>6860</v>
      </c>
      <c r="BX181" s="430">
        <f t="shared" si="304"/>
        <v>4459</v>
      </c>
      <c r="BY181" s="430">
        <f t="shared" si="305"/>
        <v>19.5</v>
      </c>
      <c r="BZ181" s="430">
        <f t="shared" si="306"/>
        <v>18.600000000000001</v>
      </c>
      <c r="CA181" s="431"/>
      <c r="CB181" s="430">
        <f t="shared" si="339"/>
        <v>150</v>
      </c>
      <c r="CC181" s="432">
        <v>20880</v>
      </c>
      <c r="CD181" s="411">
        <f t="shared" si="222"/>
        <v>20880</v>
      </c>
      <c r="CE181" s="421">
        <f t="shared" si="284"/>
        <v>0.83520000000000005</v>
      </c>
      <c r="CF181" s="433">
        <f t="shared" si="285"/>
        <v>7.7011494252873565</v>
      </c>
      <c r="CG181" s="434"/>
      <c r="CH181" s="427"/>
      <c r="CI181" s="446">
        <f t="shared" si="286"/>
        <v>10.919540229885058</v>
      </c>
      <c r="CJ181" s="436">
        <v>28.4</v>
      </c>
      <c r="CK181" s="436">
        <v>4.34</v>
      </c>
      <c r="CL181" s="423"/>
      <c r="CM181" s="423"/>
      <c r="CN181" s="423"/>
      <c r="CO181" s="432"/>
      <c r="CP181" s="432"/>
      <c r="CQ181" s="437"/>
      <c r="CR181" s="437">
        <v>0.83</v>
      </c>
      <c r="CS181" s="424"/>
      <c r="CT181" s="528">
        <f t="shared" si="287"/>
        <v>4.0229885057471266</v>
      </c>
      <c r="CU181" s="434">
        <v>6.18</v>
      </c>
      <c r="CV181" s="438"/>
      <c r="CW181" s="439"/>
      <c r="CX181" s="440"/>
      <c r="CY181" s="441"/>
      <c r="CZ181" s="442"/>
      <c r="DA181" s="442"/>
      <c r="DB181" s="442"/>
      <c r="DC181" s="442"/>
      <c r="DD181" s="443"/>
      <c r="DE181" s="440"/>
      <c r="DF181" s="444">
        <v>20811</v>
      </c>
      <c r="DG181" s="445">
        <f t="shared" si="288"/>
        <v>20811</v>
      </c>
      <c r="DH181" s="421">
        <f t="shared" si="289"/>
        <v>0.83243999999999996</v>
      </c>
      <c r="DI181" s="446">
        <f t="shared" si="290"/>
        <v>7.7266830041804813</v>
      </c>
      <c r="DJ181" s="434">
        <v>7.68</v>
      </c>
      <c r="DK181" s="427"/>
      <c r="DL181" s="446">
        <f t="shared" si="291"/>
        <v>10.955744558166353</v>
      </c>
      <c r="DM181" s="422">
        <v>28.9</v>
      </c>
      <c r="DN181" s="422">
        <v>4</v>
      </c>
      <c r="DO181" s="423">
        <v>7.57</v>
      </c>
      <c r="DP181" s="423"/>
      <c r="DQ181" s="423"/>
      <c r="DR181" s="432"/>
      <c r="DS181" s="432"/>
      <c r="DT181" s="437"/>
      <c r="DU181" s="437">
        <v>0.84</v>
      </c>
      <c r="DV181" s="424"/>
      <c r="DW181" s="446">
        <f t="shared" si="292"/>
        <v>4.0363269424823409</v>
      </c>
      <c r="DX181" s="434">
        <v>6.16</v>
      </c>
      <c r="DY181" s="438">
        <v>7.8</v>
      </c>
      <c r="DZ181" s="439">
        <v>15.7</v>
      </c>
      <c r="EA181" s="440">
        <v>53</v>
      </c>
      <c r="EB181" s="441">
        <v>5750</v>
      </c>
      <c r="EC181" s="442">
        <v>8.3000000000000007</v>
      </c>
      <c r="ED181" s="442">
        <v>0.25</v>
      </c>
      <c r="EE181" s="442">
        <v>6</v>
      </c>
      <c r="EF181" s="442"/>
      <c r="EG181" s="443">
        <v>6</v>
      </c>
      <c r="EH181" s="440">
        <v>16</v>
      </c>
      <c r="EI181" s="429">
        <f t="shared" si="321"/>
        <v>7.8</v>
      </c>
      <c r="EJ181" s="447">
        <f t="shared" si="331"/>
        <v>15.7</v>
      </c>
      <c r="EK181" s="448">
        <f t="shared" si="322"/>
        <v>53</v>
      </c>
      <c r="EL181" s="417">
        <f t="shared" si="323"/>
        <v>5750</v>
      </c>
      <c r="EM181" s="431">
        <f t="shared" si="324"/>
        <v>8.3000000000000007</v>
      </c>
      <c r="EN181" s="431">
        <f t="shared" si="325"/>
        <v>0.25</v>
      </c>
      <c r="EO181" s="431">
        <f t="shared" si="326"/>
        <v>6</v>
      </c>
      <c r="EP181" s="431"/>
      <c r="EQ181" s="430">
        <f t="shared" si="340"/>
        <v>6</v>
      </c>
      <c r="ER181" s="448">
        <f t="shared" si="279"/>
        <v>16</v>
      </c>
      <c r="ES181" s="449">
        <f t="shared" si="293"/>
        <v>25.329207742678275</v>
      </c>
      <c r="ET181" s="450">
        <f t="shared" si="294"/>
        <v>0.83382000000000001</v>
      </c>
      <c r="EU181" s="451">
        <f t="shared" si="307"/>
        <v>0.19897977272727271</v>
      </c>
      <c r="EV181" s="450">
        <f t="shared" si="308"/>
        <v>0.36848106060606056</v>
      </c>
      <c r="EW181" s="513">
        <f t="shared" si="309"/>
        <v>0.57435897435897432</v>
      </c>
      <c r="EX181" s="514">
        <f t="shared" si="310"/>
        <v>11.2</v>
      </c>
      <c r="EY181" s="513">
        <f t="shared" si="332"/>
        <v>0.56388888888888888</v>
      </c>
      <c r="EZ181" s="514">
        <f t="shared" si="333"/>
        <v>20.3</v>
      </c>
      <c r="FA181" s="450">
        <f t="shared" si="311"/>
        <v>0.74761904761904763</v>
      </c>
      <c r="FB181" s="431">
        <f t="shared" si="312"/>
        <v>157</v>
      </c>
      <c r="FC181" s="452"/>
      <c r="FD181" s="431"/>
      <c r="FE181" s="452">
        <f t="shared" si="313"/>
        <v>0.96</v>
      </c>
      <c r="FF181" s="430">
        <f t="shared" si="314"/>
        <v>144</v>
      </c>
      <c r="FG181" s="405">
        <v>38400</v>
      </c>
      <c r="FH181" s="443"/>
      <c r="FI181" s="453"/>
      <c r="FJ181" s="454"/>
      <c r="FK181" s="455">
        <f t="shared" si="295"/>
        <v>1.7269914370007915</v>
      </c>
      <c r="FL181" s="530"/>
      <c r="FM181" s="455"/>
      <c r="FN181" s="530">
        <v>2641</v>
      </c>
      <c r="FO181" s="532">
        <f t="shared" si="237"/>
        <v>0.19738415545590435</v>
      </c>
      <c r="FP181" s="449">
        <f t="shared" si="296"/>
        <v>63.347005348876259</v>
      </c>
      <c r="FQ181" s="457">
        <v>69.599999999999994</v>
      </c>
      <c r="FR181" s="458">
        <f t="shared" si="297"/>
        <v>1.6694250557674317</v>
      </c>
      <c r="FS181" s="576">
        <v>7.78</v>
      </c>
      <c r="FT181" s="577">
        <v>15</v>
      </c>
      <c r="FU181" s="578">
        <v>51</v>
      </c>
      <c r="FV181" s="579">
        <v>3</v>
      </c>
      <c r="FW181" s="580">
        <v>0.18</v>
      </c>
      <c r="FX181" s="579">
        <v>8</v>
      </c>
      <c r="FY181" s="452">
        <f t="shared" si="277"/>
        <v>0.5</v>
      </c>
      <c r="FZ181" s="452"/>
      <c r="GA181" s="429"/>
      <c r="GB181" s="513">
        <f t="shared" si="334"/>
        <v>4.4585987261146487E-2</v>
      </c>
      <c r="GC181" s="514">
        <f t="shared" si="335"/>
        <v>0.69999999999999929</v>
      </c>
      <c r="GD181" s="513">
        <f t="shared" si="315"/>
        <v>3.7735849056603765E-2</v>
      </c>
      <c r="GE181" s="527">
        <f t="shared" si="278"/>
        <v>2</v>
      </c>
      <c r="GF181" s="461">
        <f t="shared" si="276"/>
        <v>2.3602216305677484</v>
      </c>
      <c r="GG181" s="405"/>
      <c r="GH181" s="450"/>
      <c r="GI181" s="405"/>
      <c r="GJ181" s="462"/>
      <c r="GK181" s="463"/>
      <c r="GL181" s="464"/>
      <c r="GM181" s="529"/>
      <c r="GN181" s="405"/>
      <c r="GO181" s="513"/>
      <c r="GP181" s="450"/>
      <c r="GQ181" s="529"/>
      <c r="GR181" s="455">
        <f t="shared" si="298"/>
        <v>2.4753543930344679</v>
      </c>
      <c r="GS181" s="531">
        <f t="shared" si="336"/>
        <v>13</v>
      </c>
      <c r="GT181" s="531">
        <f t="shared" si="327"/>
        <v>46</v>
      </c>
      <c r="GU181" s="513"/>
      <c r="GV181" s="513"/>
      <c r="GW181" s="513">
        <f t="shared" si="337"/>
        <v>0.1333333333333333</v>
      </c>
      <c r="GX181" s="513">
        <f t="shared" si="328"/>
        <v>9.8039215686274495E-2</v>
      </c>
      <c r="GY181" s="462"/>
      <c r="GZ181" s="405">
        <v>42208</v>
      </c>
      <c r="HA181" s="581">
        <v>8.16</v>
      </c>
      <c r="HB181" s="451">
        <v>8.15</v>
      </c>
      <c r="HC181" s="577">
        <v>13</v>
      </c>
      <c r="HD181" s="443">
        <v>46</v>
      </c>
      <c r="HE181" s="463">
        <v>12</v>
      </c>
      <c r="HF181" s="463"/>
      <c r="HG181" s="582"/>
      <c r="HH181" s="575">
        <v>7</v>
      </c>
      <c r="HI181" s="583">
        <v>5820</v>
      </c>
      <c r="HJ181" s="406">
        <f t="shared" si="316"/>
        <v>3899.4</v>
      </c>
      <c r="HK181" s="406"/>
      <c r="HL181" s="549"/>
      <c r="HM181" s="584">
        <v>6.6</v>
      </c>
      <c r="HN181" s="461">
        <v>9</v>
      </c>
      <c r="HO181" s="574">
        <v>0.24</v>
      </c>
      <c r="HP181" s="548">
        <v>0.1</v>
      </c>
      <c r="HQ181" s="585">
        <v>7</v>
      </c>
      <c r="HR181" s="586">
        <v>0.18</v>
      </c>
      <c r="HS181" s="520">
        <v>0.19</v>
      </c>
      <c r="HT181" s="587">
        <v>8</v>
      </c>
      <c r="HU181" s="522">
        <f t="shared" si="299"/>
        <v>41.7356263941858</v>
      </c>
      <c r="HV181" s="513">
        <f t="shared" si="338"/>
        <v>0.63888888888888884</v>
      </c>
      <c r="HW181" s="513">
        <f t="shared" si="329"/>
        <v>0.78095238095238095</v>
      </c>
      <c r="HX181" s="513">
        <f t="shared" si="317"/>
        <v>0.66153846153846163</v>
      </c>
      <c r="HY181" s="471"/>
    </row>
    <row r="182" spans="1:233" x14ac:dyDescent="0.15">
      <c r="A182" s="400">
        <v>43664</v>
      </c>
      <c r="B182" s="515">
        <v>41952</v>
      </c>
      <c r="C182" s="402">
        <f t="shared" si="280"/>
        <v>0.83904000000000001</v>
      </c>
      <c r="D182" s="571">
        <v>7.99</v>
      </c>
      <c r="E182" s="572">
        <v>34.6</v>
      </c>
      <c r="F182" s="573">
        <v>195</v>
      </c>
      <c r="G182" s="406">
        <f t="shared" si="300"/>
        <v>8180.64</v>
      </c>
      <c r="H182" s="402">
        <f t="shared" si="301"/>
        <v>0.32722560000000001</v>
      </c>
      <c r="I182" s="573">
        <v>6470</v>
      </c>
      <c r="J182" s="406">
        <f t="shared" si="302"/>
        <v>4334.9000000000005</v>
      </c>
      <c r="K182" s="574">
        <v>21.9</v>
      </c>
      <c r="L182" s="574">
        <v>19.8</v>
      </c>
      <c r="M182" s="574">
        <v>2</v>
      </c>
      <c r="N182" s="575">
        <v>75</v>
      </c>
      <c r="O182" s="575">
        <v>32</v>
      </c>
      <c r="P182" s="409"/>
      <c r="Q182" s="409"/>
      <c r="R182" s="409"/>
      <c r="S182" s="409"/>
      <c r="T182" s="410"/>
      <c r="U182" s="411"/>
      <c r="V182" s="409"/>
      <c r="W182" s="409"/>
      <c r="X182" s="516"/>
      <c r="Y182" s="473"/>
      <c r="Z182" s="474"/>
      <c r="AA182" s="475"/>
      <c r="AB182" s="476"/>
      <c r="AC182" s="476"/>
      <c r="AD182" s="474">
        <v>4.88</v>
      </c>
      <c r="AE182" s="477">
        <f t="shared" si="223"/>
        <v>0.6777777777777777</v>
      </c>
      <c r="AF182" s="478"/>
      <c r="AG182" s="477"/>
      <c r="AH182" s="478"/>
      <c r="AI182" s="478"/>
      <c r="AJ182" s="473"/>
      <c r="AK182" s="477"/>
      <c r="AL182" s="447"/>
      <c r="AM182" s="479"/>
      <c r="AN182" s="473"/>
      <c r="AO182" s="473"/>
      <c r="AP182" s="479"/>
      <c r="AQ182" s="447"/>
      <c r="AR182" s="473"/>
      <c r="AS182" s="473"/>
      <c r="AT182" s="473"/>
      <c r="AU182" s="447"/>
      <c r="AV182" s="480"/>
      <c r="AW182" s="479"/>
      <c r="AX182" s="479"/>
      <c r="AY182" s="480"/>
      <c r="AZ182" s="480"/>
      <c r="BA182" s="420">
        <f t="shared" si="281"/>
        <v>49476</v>
      </c>
      <c r="BB182" s="421">
        <f t="shared" si="282"/>
        <v>0.98951999999999996</v>
      </c>
      <c r="BC182" s="422"/>
      <c r="BD182" s="423">
        <v>7.8</v>
      </c>
      <c r="BE182" s="424">
        <v>42</v>
      </c>
      <c r="BF182" s="425">
        <v>245</v>
      </c>
      <c r="BG182" s="426">
        <v>7990</v>
      </c>
      <c r="BH182" s="420">
        <f t="shared" si="303"/>
        <v>5353.3</v>
      </c>
      <c r="BI182" s="432"/>
      <c r="BJ182" s="421"/>
      <c r="BK182" s="427">
        <v>23.1</v>
      </c>
      <c r="BL182" s="427">
        <v>22.8</v>
      </c>
      <c r="BM182" s="428">
        <v>2.6</v>
      </c>
      <c r="BN182" s="422"/>
      <c r="BO182" s="425">
        <v>334</v>
      </c>
      <c r="BP182" s="425">
        <v>32</v>
      </c>
      <c r="BQ182" s="423">
        <v>3.41</v>
      </c>
      <c r="BR182" s="421">
        <f t="shared" si="224"/>
        <v>0.47361111111111109</v>
      </c>
      <c r="BS182" s="409">
        <f t="shared" si="283"/>
        <v>49476</v>
      </c>
      <c r="BT182" s="429">
        <f t="shared" si="318"/>
        <v>7.8</v>
      </c>
      <c r="BU182" s="430">
        <f t="shared" si="330"/>
        <v>42</v>
      </c>
      <c r="BV182" s="430">
        <f t="shared" si="319"/>
        <v>245</v>
      </c>
      <c r="BW182" s="430">
        <f t="shared" si="320"/>
        <v>7990</v>
      </c>
      <c r="BX182" s="430">
        <f t="shared" si="304"/>
        <v>5193.5</v>
      </c>
      <c r="BY182" s="430">
        <f t="shared" si="305"/>
        <v>23.1</v>
      </c>
      <c r="BZ182" s="430">
        <f t="shared" si="306"/>
        <v>22.8</v>
      </c>
      <c r="CA182" s="431"/>
      <c r="CB182" s="430">
        <f t="shared" si="339"/>
        <v>334</v>
      </c>
      <c r="CC182" s="432">
        <v>29558</v>
      </c>
      <c r="CD182" s="411">
        <f t="shared" si="222"/>
        <v>29558</v>
      </c>
      <c r="CE182" s="421">
        <f t="shared" si="284"/>
        <v>1.18232</v>
      </c>
      <c r="CF182" s="433">
        <f t="shared" si="285"/>
        <v>5.4401515664118003</v>
      </c>
      <c r="CG182" s="434"/>
      <c r="CH182" s="427"/>
      <c r="CI182" s="446">
        <f t="shared" si="286"/>
        <v>7.7136477434197168</v>
      </c>
      <c r="CJ182" s="436">
        <v>29.3</v>
      </c>
      <c r="CK182" s="436">
        <v>4</v>
      </c>
      <c r="CL182" s="423"/>
      <c r="CM182" s="423"/>
      <c r="CN182" s="423"/>
      <c r="CO182" s="432"/>
      <c r="CP182" s="432"/>
      <c r="CQ182" s="437"/>
      <c r="CR182" s="437">
        <v>0.85</v>
      </c>
      <c r="CS182" s="424"/>
      <c r="CT182" s="528">
        <f t="shared" si="287"/>
        <v>2.8418702212598959</v>
      </c>
      <c r="CU182" s="434">
        <v>6.56</v>
      </c>
      <c r="CV182" s="438"/>
      <c r="CW182" s="439"/>
      <c r="CX182" s="440"/>
      <c r="CY182" s="441"/>
      <c r="CZ182" s="442"/>
      <c r="DA182" s="442"/>
      <c r="DB182" s="442"/>
      <c r="DC182" s="442"/>
      <c r="DD182" s="443"/>
      <c r="DE182" s="440"/>
      <c r="DF182" s="444">
        <v>19918</v>
      </c>
      <c r="DG182" s="445">
        <f t="shared" si="288"/>
        <v>19918</v>
      </c>
      <c r="DH182" s="421">
        <f t="shared" si="289"/>
        <v>0.79671999999999998</v>
      </c>
      <c r="DI182" s="446">
        <f t="shared" si="290"/>
        <v>8.0730997088061045</v>
      </c>
      <c r="DJ182" s="434">
        <v>7.56</v>
      </c>
      <c r="DK182" s="427"/>
      <c r="DL182" s="446">
        <f t="shared" si="291"/>
        <v>11.446932422934029</v>
      </c>
      <c r="DM182" s="422">
        <v>29.3</v>
      </c>
      <c r="DN182" s="422">
        <v>3.25</v>
      </c>
      <c r="DO182" s="423">
        <v>7.72</v>
      </c>
      <c r="DP182" s="423"/>
      <c r="DQ182" s="423"/>
      <c r="DR182" s="432"/>
      <c r="DS182" s="432"/>
      <c r="DT182" s="437"/>
      <c r="DU182" s="437">
        <v>0.86</v>
      </c>
      <c r="DV182" s="424"/>
      <c r="DW182" s="446">
        <f t="shared" si="292"/>
        <v>4.2172908926599053</v>
      </c>
      <c r="DX182" s="434">
        <v>6.67</v>
      </c>
      <c r="DY182" s="438">
        <v>7.91</v>
      </c>
      <c r="DZ182" s="439">
        <v>15</v>
      </c>
      <c r="EA182" s="440">
        <v>48</v>
      </c>
      <c r="EB182" s="441">
        <v>6410</v>
      </c>
      <c r="EC182" s="442">
        <v>6.9</v>
      </c>
      <c r="ED182" s="442">
        <v>0.2</v>
      </c>
      <c r="EE182" s="442">
        <v>7</v>
      </c>
      <c r="EF182" s="442"/>
      <c r="EG182" s="443">
        <v>5</v>
      </c>
      <c r="EH182" s="440">
        <v>16</v>
      </c>
      <c r="EI182" s="429">
        <f t="shared" si="321"/>
        <v>7.91</v>
      </c>
      <c r="EJ182" s="447">
        <f t="shared" si="331"/>
        <v>15</v>
      </c>
      <c r="EK182" s="448">
        <f t="shared" si="322"/>
        <v>48</v>
      </c>
      <c r="EL182" s="417">
        <f t="shared" si="323"/>
        <v>6410</v>
      </c>
      <c r="EM182" s="431">
        <f t="shared" si="324"/>
        <v>6.9</v>
      </c>
      <c r="EN182" s="431">
        <f t="shared" si="325"/>
        <v>0.2</v>
      </c>
      <c r="EO182" s="431">
        <f t="shared" si="326"/>
        <v>7</v>
      </c>
      <c r="EP182" s="431"/>
      <c r="EQ182" s="430">
        <f t="shared" si="340"/>
        <v>5</v>
      </c>
      <c r="ER182" s="448">
        <f t="shared" si="279"/>
        <v>16</v>
      </c>
      <c r="ES182" s="449">
        <f t="shared" si="293"/>
        <v>21.343681785107933</v>
      </c>
      <c r="ET182" s="450">
        <f t="shared" si="294"/>
        <v>0.98951999999999996</v>
      </c>
      <c r="EU182" s="451">
        <f t="shared" si="307"/>
        <v>0.27549136363636362</v>
      </c>
      <c r="EV182" s="450">
        <f t="shared" si="308"/>
        <v>0.51016919191919186</v>
      </c>
      <c r="EW182" s="513">
        <f t="shared" si="309"/>
        <v>0.70129870129870131</v>
      </c>
      <c r="EX182" s="514">
        <f t="shared" si="310"/>
        <v>16.200000000000003</v>
      </c>
      <c r="EY182" s="513">
        <f t="shared" si="332"/>
        <v>0.64285714285714279</v>
      </c>
      <c r="EZ182" s="514">
        <f t="shared" si="333"/>
        <v>27</v>
      </c>
      <c r="FA182" s="450">
        <f t="shared" si="311"/>
        <v>0.80408163265306121</v>
      </c>
      <c r="FB182" s="431">
        <f t="shared" si="312"/>
        <v>197</v>
      </c>
      <c r="FC182" s="452"/>
      <c r="FD182" s="431"/>
      <c r="FE182" s="452">
        <f t="shared" si="313"/>
        <v>0.98502994011976053</v>
      </c>
      <c r="FF182" s="430">
        <f t="shared" si="314"/>
        <v>329</v>
      </c>
      <c r="FG182" s="405">
        <v>38400</v>
      </c>
      <c r="FH182" s="443"/>
      <c r="FI182" s="453"/>
      <c r="FJ182" s="454"/>
      <c r="FK182" s="455">
        <f t="shared" si="295"/>
        <v>1.4552510308028135</v>
      </c>
      <c r="FL182" s="530"/>
      <c r="FM182" s="455"/>
      <c r="FN182" s="530">
        <v>2641</v>
      </c>
      <c r="FO182" s="532">
        <f t="shared" si="237"/>
        <v>0.19738415545590435</v>
      </c>
      <c r="FP182" s="449">
        <f t="shared" si="296"/>
        <v>53.37941628264209</v>
      </c>
      <c r="FQ182" s="457">
        <v>69.599999999999994</v>
      </c>
      <c r="FR182" s="458">
        <f t="shared" si="297"/>
        <v>1.4067426631093862</v>
      </c>
      <c r="FS182" s="576">
        <v>7.81</v>
      </c>
      <c r="FT182" s="577">
        <v>13</v>
      </c>
      <c r="FU182" s="578">
        <v>46</v>
      </c>
      <c r="FV182" s="579">
        <v>1</v>
      </c>
      <c r="FW182" s="580">
        <v>0.2</v>
      </c>
      <c r="FX182" s="579">
        <v>8</v>
      </c>
      <c r="FY182" s="452">
        <f t="shared" si="277"/>
        <v>0.8</v>
      </c>
      <c r="FZ182" s="452"/>
      <c r="GA182" s="429"/>
      <c r="GB182" s="513">
        <f t="shared" si="334"/>
        <v>0.1333333333333333</v>
      </c>
      <c r="GC182" s="514">
        <f t="shared" si="335"/>
        <v>2</v>
      </c>
      <c r="GD182" s="513">
        <f t="shared" si="315"/>
        <v>4.166666666666663E-2</v>
      </c>
      <c r="GE182" s="527">
        <f t="shared" si="278"/>
        <v>2</v>
      </c>
      <c r="GF182" s="461">
        <f t="shared" si="276"/>
        <v>1.9888430754305118</v>
      </c>
      <c r="GG182" s="405"/>
      <c r="GH182" s="450"/>
      <c r="GI182" s="405"/>
      <c r="GJ182" s="462"/>
      <c r="GK182" s="463"/>
      <c r="GL182" s="464"/>
      <c r="GM182" s="529"/>
      <c r="GN182" s="405"/>
      <c r="GO182" s="513"/>
      <c r="GP182" s="450"/>
      <c r="GQ182" s="529"/>
      <c r="GR182" s="455">
        <f t="shared" si="298"/>
        <v>2.0858598108173658</v>
      </c>
      <c r="GS182" s="531">
        <f t="shared" si="336"/>
        <v>11</v>
      </c>
      <c r="GT182" s="531">
        <f t="shared" si="327"/>
        <v>42</v>
      </c>
      <c r="GU182" s="513"/>
      <c r="GV182" s="513"/>
      <c r="GW182" s="513">
        <f t="shared" si="337"/>
        <v>0.15384615384615385</v>
      </c>
      <c r="GX182" s="513">
        <f t="shared" si="328"/>
        <v>8.6956521739130488E-2</v>
      </c>
      <c r="GY182" s="462"/>
      <c r="GZ182" s="405">
        <v>40789</v>
      </c>
      <c r="HA182" s="581">
        <v>8.1999999999999993</v>
      </c>
      <c r="HB182" s="451">
        <v>8.2100000000000009</v>
      </c>
      <c r="HC182" s="577">
        <v>11</v>
      </c>
      <c r="HD182" s="443">
        <v>42</v>
      </c>
      <c r="HE182" s="463">
        <v>11</v>
      </c>
      <c r="HF182" s="463"/>
      <c r="HG182" s="582"/>
      <c r="HH182" s="575">
        <v>1</v>
      </c>
      <c r="HI182" s="583">
        <v>6350</v>
      </c>
      <c r="HJ182" s="406">
        <f t="shared" si="316"/>
        <v>4254.5</v>
      </c>
      <c r="HK182" s="406"/>
      <c r="HL182" s="549"/>
      <c r="HM182" s="584">
        <v>6.6</v>
      </c>
      <c r="HN182" s="461">
        <v>9.4</v>
      </c>
      <c r="HO182" s="574">
        <v>0.2</v>
      </c>
      <c r="HP182" s="548">
        <v>0.14000000000000001</v>
      </c>
      <c r="HQ182" s="585">
        <v>6.8</v>
      </c>
      <c r="HR182" s="586">
        <v>0.16</v>
      </c>
      <c r="HS182" s="520">
        <v>0.19</v>
      </c>
      <c r="HT182" s="587">
        <v>8</v>
      </c>
      <c r="HU182" s="522">
        <f t="shared" si="299"/>
        <v>35.168566577734659</v>
      </c>
      <c r="HV182" s="513">
        <f t="shared" si="338"/>
        <v>0.73809523809523814</v>
      </c>
      <c r="HW182" s="513">
        <f t="shared" si="329"/>
        <v>0.82857142857142851</v>
      </c>
      <c r="HX182" s="513">
        <f t="shared" si="317"/>
        <v>0.7142857142857143</v>
      </c>
      <c r="HY182" s="471"/>
    </row>
    <row r="183" spans="1:233" x14ac:dyDescent="0.15">
      <c r="A183" s="400">
        <v>43665</v>
      </c>
      <c r="B183" s="515">
        <v>46479</v>
      </c>
      <c r="C183" s="402">
        <f t="shared" si="280"/>
        <v>0.92957999999999996</v>
      </c>
      <c r="D183" s="571">
        <v>7.83</v>
      </c>
      <c r="E183" s="572">
        <v>35</v>
      </c>
      <c r="F183" s="573">
        <v>227</v>
      </c>
      <c r="G183" s="406">
        <f t="shared" si="300"/>
        <v>10550.733</v>
      </c>
      <c r="H183" s="402">
        <f t="shared" si="301"/>
        <v>0.42202931999999999</v>
      </c>
      <c r="I183" s="573">
        <v>7360</v>
      </c>
      <c r="J183" s="406">
        <f t="shared" si="302"/>
        <v>4931.2000000000007</v>
      </c>
      <c r="K183" s="574">
        <v>22.6</v>
      </c>
      <c r="L183" s="574">
        <v>16.399999999999999</v>
      </c>
      <c r="M183" s="574">
        <v>2.4</v>
      </c>
      <c r="N183" s="575">
        <v>71</v>
      </c>
      <c r="O183" s="575">
        <v>32</v>
      </c>
      <c r="P183" s="409"/>
      <c r="Q183" s="409"/>
      <c r="R183" s="409"/>
      <c r="S183" s="409"/>
      <c r="T183" s="410"/>
      <c r="U183" s="411"/>
      <c r="V183" s="409"/>
      <c r="W183" s="409"/>
      <c r="X183" s="516"/>
      <c r="Y183" s="473"/>
      <c r="Z183" s="474"/>
      <c r="AA183" s="475"/>
      <c r="AB183" s="476"/>
      <c r="AC183" s="476"/>
      <c r="AD183" s="474">
        <v>4.99</v>
      </c>
      <c r="AE183" s="477">
        <f t="shared" si="223"/>
        <v>0.69305555555555554</v>
      </c>
      <c r="AF183" s="478"/>
      <c r="AG183" s="477"/>
      <c r="AH183" s="478"/>
      <c r="AI183" s="478"/>
      <c r="AJ183" s="473"/>
      <c r="AK183" s="477"/>
      <c r="AL183" s="447"/>
      <c r="AM183" s="479"/>
      <c r="AN183" s="473"/>
      <c r="AO183" s="473"/>
      <c r="AP183" s="479"/>
      <c r="AQ183" s="447"/>
      <c r="AR183" s="473"/>
      <c r="AS183" s="473"/>
      <c r="AT183" s="473"/>
      <c r="AU183" s="447"/>
      <c r="AV183" s="480"/>
      <c r="AW183" s="479"/>
      <c r="AX183" s="479"/>
      <c r="AY183" s="480"/>
      <c r="AZ183" s="480"/>
      <c r="BA183" s="420">
        <f t="shared" si="281"/>
        <v>44091</v>
      </c>
      <c r="BB183" s="421">
        <f t="shared" si="282"/>
        <v>0.88182000000000005</v>
      </c>
      <c r="BC183" s="422"/>
      <c r="BD183" s="423">
        <v>7.9</v>
      </c>
      <c r="BE183" s="424">
        <v>41.5</v>
      </c>
      <c r="BF183" s="425">
        <v>386</v>
      </c>
      <c r="BG183" s="426">
        <v>7930</v>
      </c>
      <c r="BH183" s="420">
        <f t="shared" si="303"/>
        <v>5313.1</v>
      </c>
      <c r="BI183" s="432"/>
      <c r="BJ183" s="421"/>
      <c r="BK183" s="427">
        <v>23.1</v>
      </c>
      <c r="BL183" s="427">
        <v>22</v>
      </c>
      <c r="BM183" s="428">
        <v>3.2</v>
      </c>
      <c r="BN183" s="422">
        <v>2.2000000000000002</v>
      </c>
      <c r="BO183" s="425">
        <v>112</v>
      </c>
      <c r="BP183" s="425">
        <v>32</v>
      </c>
      <c r="BQ183" s="423">
        <v>5.48</v>
      </c>
      <c r="BR183" s="421">
        <f t="shared" si="224"/>
        <v>0.76111111111111118</v>
      </c>
      <c r="BS183" s="409">
        <f t="shared" si="283"/>
        <v>44091</v>
      </c>
      <c r="BT183" s="429">
        <f t="shared" si="318"/>
        <v>7.9</v>
      </c>
      <c r="BU183" s="430">
        <f t="shared" si="330"/>
        <v>41.5</v>
      </c>
      <c r="BV183" s="430">
        <f t="shared" si="319"/>
        <v>386</v>
      </c>
      <c r="BW183" s="430">
        <f t="shared" si="320"/>
        <v>7930</v>
      </c>
      <c r="BX183" s="430">
        <f t="shared" si="304"/>
        <v>5154.5</v>
      </c>
      <c r="BY183" s="430">
        <f t="shared" si="305"/>
        <v>23.1</v>
      </c>
      <c r="BZ183" s="430">
        <f t="shared" si="306"/>
        <v>22</v>
      </c>
      <c r="CA183" s="431">
        <f>BN183</f>
        <v>2.2000000000000002</v>
      </c>
      <c r="CB183" s="430">
        <f t="shared" si="339"/>
        <v>112</v>
      </c>
      <c r="CC183" s="432">
        <v>21907</v>
      </c>
      <c r="CD183" s="411">
        <f t="shared" si="222"/>
        <v>21907</v>
      </c>
      <c r="CE183" s="421">
        <f t="shared" si="284"/>
        <v>0.87627999999999995</v>
      </c>
      <c r="CF183" s="433">
        <f t="shared" si="285"/>
        <v>7.3401195964760122</v>
      </c>
      <c r="CG183" s="434"/>
      <c r="CH183" s="427"/>
      <c r="CI183" s="446">
        <f t="shared" si="286"/>
        <v>10.407632263660018</v>
      </c>
      <c r="CJ183" s="436">
        <v>29.8</v>
      </c>
      <c r="CK183" s="436">
        <v>4.2</v>
      </c>
      <c r="CL183" s="423"/>
      <c r="CM183" s="423"/>
      <c r="CN183" s="423"/>
      <c r="CO183" s="432"/>
      <c r="CP183" s="432"/>
      <c r="CQ183" s="437"/>
      <c r="CR183" s="437">
        <v>0.88</v>
      </c>
      <c r="CS183" s="424"/>
      <c r="CT183" s="528">
        <f t="shared" si="287"/>
        <v>3.8343908339800064</v>
      </c>
      <c r="CU183" s="434">
        <v>6.5</v>
      </c>
      <c r="CV183" s="438"/>
      <c r="CW183" s="439"/>
      <c r="CX183" s="440"/>
      <c r="CY183" s="441"/>
      <c r="CZ183" s="442"/>
      <c r="DA183" s="442"/>
      <c r="DB183" s="442"/>
      <c r="DC183" s="442"/>
      <c r="DD183" s="443"/>
      <c r="DE183" s="440"/>
      <c r="DF183" s="444">
        <v>22184</v>
      </c>
      <c r="DG183" s="445">
        <f t="shared" si="288"/>
        <v>22184</v>
      </c>
      <c r="DH183" s="421">
        <f t="shared" si="289"/>
        <v>0.88736000000000004</v>
      </c>
      <c r="DI183" s="446">
        <f t="shared" si="290"/>
        <v>7.2484673638658492</v>
      </c>
      <c r="DJ183" s="434">
        <v>7.7</v>
      </c>
      <c r="DK183" s="427">
        <v>3.3</v>
      </c>
      <c r="DL183" s="446">
        <f t="shared" si="291"/>
        <v>10.277677605481429</v>
      </c>
      <c r="DM183" s="422">
        <v>29.8</v>
      </c>
      <c r="DN183" s="422">
        <v>3.59</v>
      </c>
      <c r="DO183" s="423">
        <v>7.59</v>
      </c>
      <c r="DP183" s="423"/>
      <c r="DQ183" s="423"/>
      <c r="DR183" s="432"/>
      <c r="DS183" s="432"/>
      <c r="DT183" s="437"/>
      <c r="DU183" s="437">
        <v>0.89</v>
      </c>
      <c r="DV183" s="424"/>
      <c r="DW183" s="446">
        <f t="shared" si="292"/>
        <v>3.786512802019474</v>
      </c>
      <c r="DX183" s="434">
        <v>5.98</v>
      </c>
      <c r="DY183" s="438">
        <v>7.87</v>
      </c>
      <c r="DZ183" s="439">
        <v>16</v>
      </c>
      <c r="EA183" s="440">
        <v>54</v>
      </c>
      <c r="EB183" s="441">
        <v>6880</v>
      </c>
      <c r="EC183" s="442">
        <v>8.5</v>
      </c>
      <c r="ED183" s="442">
        <v>0.2</v>
      </c>
      <c r="EE183" s="442">
        <v>8.1999999999999993</v>
      </c>
      <c r="EF183" s="442">
        <v>0.33</v>
      </c>
      <c r="EG183" s="443">
        <v>3</v>
      </c>
      <c r="EH183" s="440">
        <v>16</v>
      </c>
      <c r="EI183" s="429">
        <f t="shared" si="321"/>
        <v>7.87</v>
      </c>
      <c r="EJ183" s="447">
        <f t="shared" si="331"/>
        <v>16</v>
      </c>
      <c r="EK183" s="448">
        <f t="shared" si="322"/>
        <v>54</v>
      </c>
      <c r="EL183" s="417">
        <f t="shared" si="323"/>
        <v>6880</v>
      </c>
      <c r="EM183" s="431">
        <f t="shared" si="324"/>
        <v>8.5</v>
      </c>
      <c r="EN183" s="431">
        <f t="shared" si="325"/>
        <v>0.2</v>
      </c>
      <c r="EO183" s="431">
        <f t="shared" si="326"/>
        <v>8.1999999999999993</v>
      </c>
      <c r="EP183" s="431">
        <f>EF183</f>
        <v>0.33</v>
      </c>
      <c r="EQ183" s="430">
        <f t="shared" si="340"/>
        <v>3</v>
      </c>
      <c r="ER183" s="448">
        <f t="shared" si="279"/>
        <v>16</v>
      </c>
      <c r="ES183" s="449">
        <f t="shared" si="293"/>
        <v>23.950466081513234</v>
      </c>
      <c r="ET183" s="450">
        <f t="shared" si="294"/>
        <v>0.88182000000000005</v>
      </c>
      <c r="EU183" s="451">
        <f t="shared" si="307"/>
        <v>0.3867983181818182</v>
      </c>
      <c r="EV183" s="450">
        <f t="shared" si="308"/>
        <v>0.7162931818181818</v>
      </c>
      <c r="EW183" s="513">
        <f t="shared" si="309"/>
        <v>0.63203463203463206</v>
      </c>
      <c r="EX183" s="514">
        <f t="shared" si="310"/>
        <v>14.600000000000001</v>
      </c>
      <c r="EY183" s="513">
        <f t="shared" si="332"/>
        <v>0.61445783132530118</v>
      </c>
      <c r="EZ183" s="514">
        <f t="shared" si="333"/>
        <v>25.5</v>
      </c>
      <c r="FA183" s="450">
        <f t="shared" si="311"/>
        <v>0.86010362694300513</v>
      </c>
      <c r="FB183" s="431">
        <f t="shared" si="312"/>
        <v>332</v>
      </c>
      <c r="FC183" s="452">
        <f>1-EP183/CA183</f>
        <v>0.85</v>
      </c>
      <c r="FD183" s="431">
        <f>CA183-EP183</f>
        <v>1.87</v>
      </c>
      <c r="FE183" s="452">
        <f t="shared" si="313"/>
        <v>0.9732142857142857</v>
      </c>
      <c r="FF183" s="430">
        <f t="shared" si="314"/>
        <v>109</v>
      </c>
      <c r="FG183" s="405">
        <v>38400</v>
      </c>
      <c r="FH183" s="443"/>
      <c r="FI183" s="453"/>
      <c r="FJ183" s="454"/>
      <c r="FK183" s="455">
        <f t="shared" si="295"/>
        <v>1.6329863237395386</v>
      </c>
      <c r="FL183" s="530"/>
      <c r="FM183" s="455"/>
      <c r="FN183" s="530">
        <v>2502</v>
      </c>
      <c r="FO183" s="532">
        <f t="shared" si="237"/>
        <v>0.18699551569506728</v>
      </c>
      <c r="FP183" s="449">
        <f t="shared" si="296"/>
        <v>56.746274749948974</v>
      </c>
      <c r="FQ183" s="457">
        <v>69.599999999999994</v>
      </c>
      <c r="FR183" s="458">
        <f t="shared" si="297"/>
        <v>1.578553446281554</v>
      </c>
      <c r="FS183" s="576">
        <v>7.89</v>
      </c>
      <c r="FT183" s="577">
        <v>15</v>
      </c>
      <c r="FU183" s="578">
        <v>52</v>
      </c>
      <c r="FV183" s="579">
        <v>1</v>
      </c>
      <c r="FW183" s="580">
        <v>0.11</v>
      </c>
      <c r="FX183" s="579">
        <v>8</v>
      </c>
      <c r="FY183" s="452">
        <f t="shared" si="277"/>
        <v>0.66666666666666674</v>
      </c>
      <c r="FZ183" s="452">
        <f>1-FW183/(EF183+DC183)</f>
        <v>0.66666666666666674</v>
      </c>
      <c r="GA183" s="429">
        <f>EF183+DC183-FW183</f>
        <v>0.22000000000000003</v>
      </c>
      <c r="GB183" s="513">
        <f t="shared" si="334"/>
        <v>6.25E-2</v>
      </c>
      <c r="GC183" s="514">
        <f t="shared" si="335"/>
        <v>1</v>
      </c>
      <c r="GD183" s="513">
        <f t="shared" si="315"/>
        <v>3.703703703703709E-2</v>
      </c>
      <c r="GE183" s="527">
        <f t="shared" si="278"/>
        <v>2</v>
      </c>
      <c r="GF183" s="461">
        <f t="shared" si="276"/>
        <v>2.2317479757773695</v>
      </c>
      <c r="GG183" s="405"/>
      <c r="GH183" s="450"/>
      <c r="GI183" s="405"/>
      <c r="GJ183" s="462"/>
      <c r="GK183" s="463"/>
      <c r="GL183" s="464"/>
      <c r="GM183" s="529"/>
      <c r="GN183" s="405"/>
      <c r="GO183" s="513"/>
      <c r="GP183" s="450"/>
      <c r="GQ183" s="529"/>
      <c r="GR183" s="455">
        <f t="shared" si="298"/>
        <v>2.3406137306933386</v>
      </c>
      <c r="GS183" s="531">
        <f t="shared" si="336"/>
        <v>12</v>
      </c>
      <c r="GT183" s="531">
        <f t="shared" si="327"/>
        <v>43</v>
      </c>
      <c r="GU183" s="513"/>
      <c r="GV183" s="513"/>
      <c r="GW183" s="513">
        <f t="shared" si="337"/>
        <v>0.19999999999999996</v>
      </c>
      <c r="GX183" s="513">
        <f t="shared" si="328"/>
        <v>0.17307692307692313</v>
      </c>
      <c r="GY183" s="462"/>
      <c r="GZ183" s="405">
        <v>44526</v>
      </c>
      <c r="HA183" s="581">
        <v>8.2899999999999991</v>
      </c>
      <c r="HB183" s="451">
        <v>8.25</v>
      </c>
      <c r="HC183" s="577">
        <v>12</v>
      </c>
      <c r="HD183" s="443">
        <v>43</v>
      </c>
      <c r="HE183" s="463">
        <v>12</v>
      </c>
      <c r="HF183" s="463"/>
      <c r="HG183" s="582"/>
      <c r="HH183" s="575">
        <v>1</v>
      </c>
      <c r="HI183" s="583">
        <v>6760</v>
      </c>
      <c r="HJ183" s="406">
        <f t="shared" si="316"/>
        <v>4529.2</v>
      </c>
      <c r="HK183" s="406"/>
      <c r="HL183" s="549"/>
      <c r="HM183" s="584">
        <v>7.6</v>
      </c>
      <c r="HN183" s="461">
        <v>8.6999999999999993</v>
      </c>
      <c r="HO183" s="574">
        <v>0.2</v>
      </c>
      <c r="HP183" s="548">
        <v>0.1</v>
      </c>
      <c r="HQ183" s="585">
        <v>7.6</v>
      </c>
      <c r="HR183" s="586">
        <v>0.1</v>
      </c>
      <c r="HS183" s="520">
        <v>0.22</v>
      </c>
      <c r="HT183" s="587">
        <v>8</v>
      </c>
      <c r="HU183" s="522">
        <f t="shared" si="299"/>
        <v>39.463836157038855</v>
      </c>
      <c r="HV183" s="513">
        <f t="shared" si="338"/>
        <v>0.71084337349397586</v>
      </c>
      <c r="HW183" s="513">
        <f t="shared" si="329"/>
        <v>0.8886010362694301</v>
      </c>
      <c r="HX183" s="513">
        <f t="shared" si="317"/>
        <v>0.67099567099567103</v>
      </c>
      <c r="HY183" s="471"/>
    </row>
    <row r="184" spans="1:233" x14ac:dyDescent="0.15">
      <c r="A184" s="400">
        <v>43666</v>
      </c>
      <c r="B184" s="515">
        <v>42657</v>
      </c>
      <c r="C184" s="402">
        <f t="shared" si="280"/>
        <v>0.85314000000000001</v>
      </c>
      <c r="D184" s="571">
        <v>8.08</v>
      </c>
      <c r="E184" s="572">
        <v>35.9</v>
      </c>
      <c r="F184" s="573">
        <v>168</v>
      </c>
      <c r="G184" s="406">
        <f t="shared" si="300"/>
        <v>7166.3760000000002</v>
      </c>
      <c r="H184" s="402">
        <f t="shared" si="301"/>
        <v>0.28665504000000003</v>
      </c>
      <c r="I184" s="573">
        <v>7090</v>
      </c>
      <c r="J184" s="406">
        <f t="shared" si="302"/>
        <v>4750.3</v>
      </c>
      <c r="K184" s="574">
        <v>24.1</v>
      </c>
      <c r="L184" s="574">
        <v>22.4</v>
      </c>
      <c r="M184" s="574">
        <v>2.2999999999999998</v>
      </c>
      <c r="N184" s="575">
        <v>102</v>
      </c>
      <c r="O184" s="575">
        <v>32</v>
      </c>
      <c r="P184" s="409"/>
      <c r="Q184" s="409"/>
      <c r="R184" s="409"/>
      <c r="S184" s="409"/>
      <c r="T184" s="410"/>
      <c r="U184" s="411"/>
      <c r="V184" s="409"/>
      <c r="W184" s="409"/>
      <c r="X184" s="516"/>
      <c r="Y184" s="473"/>
      <c r="Z184" s="474"/>
      <c r="AA184" s="475"/>
      <c r="AB184" s="476"/>
      <c r="AC184" s="476"/>
      <c r="AD184" s="474">
        <v>5</v>
      </c>
      <c r="AE184" s="477">
        <f t="shared" si="223"/>
        <v>0.69444444444444442</v>
      </c>
      <c r="AF184" s="478"/>
      <c r="AG184" s="477"/>
      <c r="AH184" s="478"/>
      <c r="AI184" s="478"/>
      <c r="AJ184" s="473"/>
      <c r="AK184" s="477"/>
      <c r="AL184" s="447"/>
      <c r="AM184" s="479"/>
      <c r="AN184" s="473"/>
      <c r="AO184" s="473"/>
      <c r="AP184" s="479"/>
      <c r="AQ184" s="447"/>
      <c r="AR184" s="473"/>
      <c r="AS184" s="473"/>
      <c r="AT184" s="473"/>
      <c r="AU184" s="447"/>
      <c r="AV184" s="480"/>
      <c r="AW184" s="479"/>
      <c r="AX184" s="479"/>
      <c r="AY184" s="480"/>
      <c r="AZ184" s="480"/>
      <c r="BA184" s="420">
        <f t="shared" si="281"/>
        <v>44621</v>
      </c>
      <c r="BB184" s="421">
        <f t="shared" si="282"/>
        <v>0.89241999999999999</v>
      </c>
      <c r="BC184" s="422"/>
      <c r="BD184" s="423">
        <v>7.98</v>
      </c>
      <c r="BE184" s="424">
        <v>38.4</v>
      </c>
      <c r="BF184" s="425">
        <v>235</v>
      </c>
      <c r="BG184" s="426">
        <v>7170</v>
      </c>
      <c r="BH184" s="420">
        <f t="shared" si="303"/>
        <v>4803.9000000000005</v>
      </c>
      <c r="BI184" s="432"/>
      <c r="BJ184" s="421"/>
      <c r="BK184" s="427">
        <v>23.3</v>
      </c>
      <c r="BL184" s="427">
        <v>23</v>
      </c>
      <c r="BM184" s="428">
        <v>2</v>
      </c>
      <c r="BN184" s="422"/>
      <c r="BO184" s="425">
        <v>125</v>
      </c>
      <c r="BP184" s="425">
        <v>32</v>
      </c>
      <c r="BQ184" s="423">
        <v>3.4</v>
      </c>
      <c r="BR184" s="421">
        <f t="shared" si="224"/>
        <v>0.47222222222222221</v>
      </c>
      <c r="BS184" s="409">
        <f t="shared" si="283"/>
        <v>44621</v>
      </c>
      <c r="BT184" s="429">
        <f t="shared" si="318"/>
        <v>7.98</v>
      </c>
      <c r="BU184" s="430">
        <f t="shared" si="330"/>
        <v>38.4</v>
      </c>
      <c r="BV184" s="430">
        <f t="shared" si="319"/>
        <v>235</v>
      </c>
      <c r="BW184" s="430">
        <f t="shared" si="320"/>
        <v>7170</v>
      </c>
      <c r="BX184" s="430">
        <f t="shared" si="304"/>
        <v>4660.5</v>
      </c>
      <c r="BY184" s="430">
        <f t="shared" si="305"/>
        <v>23.3</v>
      </c>
      <c r="BZ184" s="430">
        <f t="shared" si="306"/>
        <v>23</v>
      </c>
      <c r="CA184" s="431"/>
      <c r="CB184" s="430">
        <f t="shared" si="339"/>
        <v>125</v>
      </c>
      <c r="CC184" s="432">
        <v>21833</v>
      </c>
      <c r="CD184" s="411">
        <f t="shared" si="222"/>
        <v>21833</v>
      </c>
      <c r="CE184" s="421">
        <f t="shared" si="284"/>
        <v>0.87331999999999999</v>
      </c>
      <c r="CF184" s="433">
        <f t="shared" si="285"/>
        <v>7.3649979388998315</v>
      </c>
      <c r="CG184" s="434"/>
      <c r="CH184" s="427"/>
      <c r="CI184" s="446">
        <f t="shared" si="286"/>
        <v>10.44290752530573</v>
      </c>
      <c r="CJ184" s="436">
        <v>29.7</v>
      </c>
      <c r="CK184" s="436">
        <v>4.3</v>
      </c>
      <c r="CL184" s="423"/>
      <c r="CM184" s="423"/>
      <c r="CN184" s="423"/>
      <c r="CO184" s="432"/>
      <c r="CP184" s="432"/>
      <c r="CQ184" s="437"/>
      <c r="CR184" s="437">
        <v>0.87</v>
      </c>
      <c r="CS184" s="424"/>
      <c r="CT184" s="528">
        <f t="shared" si="287"/>
        <v>3.8473869830073744</v>
      </c>
      <c r="CU184" s="434">
        <v>5.0999999999999996</v>
      </c>
      <c r="CV184" s="438"/>
      <c r="CW184" s="439"/>
      <c r="CX184" s="440"/>
      <c r="CY184" s="441"/>
      <c r="CZ184" s="442"/>
      <c r="DA184" s="442"/>
      <c r="DB184" s="442"/>
      <c r="DC184" s="442"/>
      <c r="DD184" s="443"/>
      <c r="DE184" s="440"/>
      <c r="DF184" s="444">
        <v>22788</v>
      </c>
      <c r="DG184" s="445">
        <f t="shared" si="288"/>
        <v>22788</v>
      </c>
      <c r="DH184" s="421">
        <f t="shared" si="289"/>
        <v>0.91152</v>
      </c>
      <c r="DI184" s="446">
        <f t="shared" si="290"/>
        <v>7.0563454449710372</v>
      </c>
      <c r="DJ184" s="434">
        <v>7.72</v>
      </c>
      <c r="DK184" s="427"/>
      <c r="DL184" s="446">
        <f t="shared" si="291"/>
        <v>10.005265929436547</v>
      </c>
      <c r="DM184" s="422">
        <v>29.7</v>
      </c>
      <c r="DN184" s="422">
        <v>4.3</v>
      </c>
      <c r="DO184" s="423">
        <v>7.81</v>
      </c>
      <c r="DP184" s="423"/>
      <c r="DQ184" s="423"/>
      <c r="DR184" s="432"/>
      <c r="DS184" s="432"/>
      <c r="DT184" s="437"/>
      <c r="DU184" s="437">
        <v>0.88</v>
      </c>
      <c r="DV184" s="424"/>
      <c r="DW184" s="446">
        <f t="shared" si="292"/>
        <v>3.6861506055818856</v>
      </c>
      <c r="DX184" s="434">
        <v>5.0999999999999996</v>
      </c>
      <c r="DY184" s="438">
        <v>8</v>
      </c>
      <c r="DZ184" s="439">
        <v>16</v>
      </c>
      <c r="EA184" s="440">
        <v>52</v>
      </c>
      <c r="EB184" s="441">
        <v>6930</v>
      </c>
      <c r="EC184" s="442">
        <v>8.4</v>
      </c>
      <c r="ED184" s="442">
        <v>0.2</v>
      </c>
      <c r="EE184" s="442">
        <v>8.6</v>
      </c>
      <c r="EF184" s="442"/>
      <c r="EG184" s="443">
        <v>4</v>
      </c>
      <c r="EH184" s="440">
        <v>8</v>
      </c>
      <c r="EI184" s="429">
        <f t="shared" si="321"/>
        <v>8</v>
      </c>
      <c r="EJ184" s="447">
        <f t="shared" si="331"/>
        <v>16</v>
      </c>
      <c r="EK184" s="448">
        <f t="shared" si="322"/>
        <v>52</v>
      </c>
      <c r="EL184" s="417">
        <f t="shared" si="323"/>
        <v>6930</v>
      </c>
      <c r="EM184" s="431">
        <f t="shared" si="324"/>
        <v>8.4</v>
      </c>
      <c r="EN184" s="431">
        <f t="shared" si="325"/>
        <v>0.2</v>
      </c>
      <c r="EO184" s="431">
        <f t="shared" si="326"/>
        <v>8.6</v>
      </c>
      <c r="EP184" s="431"/>
      <c r="EQ184" s="430">
        <f t="shared" si="340"/>
        <v>4</v>
      </c>
      <c r="ER184" s="448">
        <f t="shared" si="279"/>
        <v>8</v>
      </c>
      <c r="ES184" s="449">
        <f t="shared" si="293"/>
        <v>23.665986867170165</v>
      </c>
      <c r="ET184" s="450">
        <f t="shared" si="294"/>
        <v>0.89241999999999999</v>
      </c>
      <c r="EU184" s="451">
        <f t="shared" si="307"/>
        <v>0.23831670454545453</v>
      </c>
      <c r="EV184" s="450">
        <f t="shared" si="308"/>
        <v>0.44132723063973056</v>
      </c>
      <c r="EW184" s="513">
        <f t="shared" si="309"/>
        <v>0.63948497854077258</v>
      </c>
      <c r="EX184" s="514">
        <f t="shared" si="310"/>
        <v>14.9</v>
      </c>
      <c r="EY184" s="513">
        <f t="shared" si="332"/>
        <v>0.58333333333333326</v>
      </c>
      <c r="EZ184" s="514">
        <f t="shared" si="333"/>
        <v>22.4</v>
      </c>
      <c r="FA184" s="450">
        <f t="shared" si="311"/>
        <v>0.77872340425531916</v>
      </c>
      <c r="FB184" s="431">
        <f t="shared" si="312"/>
        <v>183</v>
      </c>
      <c r="FC184" s="452"/>
      <c r="FD184" s="431"/>
      <c r="FE184" s="452">
        <f t="shared" si="313"/>
        <v>0.96799999999999997</v>
      </c>
      <c r="FF184" s="430">
        <f t="shared" si="314"/>
        <v>121</v>
      </c>
      <c r="FG184" s="405">
        <v>38400</v>
      </c>
      <c r="FH184" s="443"/>
      <c r="FI184" s="453"/>
      <c r="FJ184" s="454"/>
      <c r="FK184" s="455">
        <f t="shared" si="295"/>
        <v>1.6135900136706933</v>
      </c>
      <c r="FL184" s="530"/>
      <c r="FM184" s="455"/>
      <c r="FN184" s="530">
        <v>2641</v>
      </c>
      <c r="FO184" s="532">
        <f t="shared" si="237"/>
        <v>0.19738415545590435</v>
      </c>
      <c r="FP184" s="449">
        <f t="shared" si="296"/>
        <v>59.187378140337515</v>
      </c>
      <c r="FQ184" s="457">
        <v>69.599999999999994</v>
      </c>
      <c r="FR184" s="458">
        <f t="shared" si="297"/>
        <v>1.5598036798816699</v>
      </c>
      <c r="FS184" s="576">
        <v>7.92</v>
      </c>
      <c r="FT184" s="577">
        <v>14</v>
      </c>
      <c r="FU184" s="578">
        <v>51</v>
      </c>
      <c r="FV184" s="579">
        <v>1</v>
      </c>
      <c r="FW184" s="580">
        <v>0.3</v>
      </c>
      <c r="FX184" s="579">
        <v>8</v>
      </c>
      <c r="FY184" s="452">
        <f t="shared" si="277"/>
        <v>0.75</v>
      </c>
      <c r="FZ184" s="452"/>
      <c r="GA184" s="429"/>
      <c r="GB184" s="513">
        <f t="shared" si="334"/>
        <v>0.125</v>
      </c>
      <c r="GC184" s="514">
        <f t="shared" si="335"/>
        <v>2</v>
      </c>
      <c r="GD184" s="513">
        <f t="shared" si="315"/>
        <v>1.9230769230769273E-2</v>
      </c>
      <c r="GE184" s="527">
        <f t="shared" si="278"/>
        <v>1</v>
      </c>
      <c r="GF184" s="461">
        <f t="shared" si="276"/>
        <v>2.2052396853499472</v>
      </c>
      <c r="GG184" s="405"/>
      <c r="GH184" s="450"/>
      <c r="GI184" s="405"/>
      <c r="GJ184" s="462"/>
      <c r="GK184" s="463"/>
      <c r="GL184" s="464"/>
      <c r="GM184" s="529"/>
      <c r="GN184" s="405"/>
      <c r="GO184" s="513"/>
      <c r="GP184" s="450"/>
      <c r="GQ184" s="529"/>
      <c r="GR184" s="455">
        <f t="shared" si="298"/>
        <v>2.3128123529279936</v>
      </c>
      <c r="GS184" s="531">
        <f t="shared" si="336"/>
        <v>12</v>
      </c>
      <c r="GT184" s="531">
        <f t="shared" si="327"/>
        <v>46</v>
      </c>
      <c r="GU184" s="513"/>
      <c r="GV184" s="513"/>
      <c r="GW184" s="513">
        <f t="shared" si="337"/>
        <v>0.1428571428571429</v>
      </c>
      <c r="GX184" s="513">
        <f t="shared" si="328"/>
        <v>9.8039215686274495E-2</v>
      </c>
      <c r="GY184" s="462"/>
      <c r="GZ184" s="405">
        <v>46682</v>
      </c>
      <c r="HA184" s="581">
        <v>8.27</v>
      </c>
      <c r="HB184" s="451">
        <v>8.26</v>
      </c>
      <c r="HC184" s="577">
        <v>12</v>
      </c>
      <c r="HD184" s="443">
        <v>46</v>
      </c>
      <c r="HE184" s="463">
        <v>12</v>
      </c>
      <c r="HF184" s="463"/>
      <c r="HG184" s="582"/>
      <c r="HH184" s="575">
        <v>2</v>
      </c>
      <c r="HI184" s="583">
        <v>7030</v>
      </c>
      <c r="HJ184" s="406">
        <f t="shared" si="316"/>
        <v>4710.1000000000004</v>
      </c>
      <c r="HK184" s="406"/>
      <c r="HL184" s="549"/>
      <c r="HM184" s="584">
        <v>7.9</v>
      </c>
      <c r="HN184" s="461">
        <v>8.9</v>
      </c>
      <c r="HO184" s="574">
        <v>0.19</v>
      </c>
      <c r="HP184" s="548">
        <v>0.1</v>
      </c>
      <c r="HQ184" s="585">
        <v>8.4</v>
      </c>
      <c r="HR184" s="586">
        <v>0.28000000000000003</v>
      </c>
      <c r="HS184" s="520">
        <v>0.25</v>
      </c>
      <c r="HT184" s="587">
        <v>8</v>
      </c>
      <c r="HU184" s="522">
        <f t="shared" si="299"/>
        <v>38.995091997041747</v>
      </c>
      <c r="HV184" s="513">
        <f t="shared" si="338"/>
        <v>0.6875</v>
      </c>
      <c r="HW184" s="513">
        <f t="shared" si="329"/>
        <v>0.80425531914893611</v>
      </c>
      <c r="HX184" s="513">
        <f t="shared" si="317"/>
        <v>0.66094420600858372</v>
      </c>
      <c r="HY184" s="471"/>
    </row>
    <row r="185" spans="1:233" x14ac:dyDescent="0.15">
      <c r="A185" s="485">
        <v>43667</v>
      </c>
      <c r="B185" s="486">
        <v>38191</v>
      </c>
      <c r="C185" s="487">
        <f t="shared" si="280"/>
        <v>0.76382000000000005</v>
      </c>
      <c r="D185" s="488">
        <v>7.92</v>
      </c>
      <c r="E185" s="489">
        <v>30.5</v>
      </c>
      <c r="F185" s="490">
        <v>172</v>
      </c>
      <c r="G185" s="490">
        <f t="shared" si="300"/>
        <v>6568.8519999999999</v>
      </c>
      <c r="H185" s="487">
        <f t="shared" si="301"/>
        <v>0.26275408</v>
      </c>
      <c r="I185" s="490">
        <v>6650</v>
      </c>
      <c r="J185" s="490">
        <f t="shared" si="302"/>
        <v>4455.5</v>
      </c>
      <c r="K185" s="491">
        <v>27.9</v>
      </c>
      <c r="L185" s="491">
        <v>23.6</v>
      </c>
      <c r="M185" s="491">
        <v>2.2999999999999998</v>
      </c>
      <c r="N185" s="492">
        <v>124</v>
      </c>
      <c r="O185" s="492">
        <v>32</v>
      </c>
      <c r="P185" s="409"/>
      <c r="Q185" s="409"/>
      <c r="R185" s="409"/>
      <c r="S185" s="409"/>
      <c r="T185" s="410"/>
      <c r="U185" s="411"/>
      <c r="V185" s="409"/>
      <c r="W185" s="409"/>
      <c r="X185" s="412"/>
      <c r="Y185" s="473"/>
      <c r="Z185" s="474"/>
      <c r="AA185" s="475"/>
      <c r="AB185" s="476"/>
      <c r="AC185" s="476"/>
      <c r="AD185" s="474">
        <v>5.22</v>
      </c>
      <c r="AE185" s="477">
        <f t="shared" si="223"/>
        <v>0.72499999999999998</v>
      </c>
      <c r="AF185" s="478"/>
      <c r="AG185" s="477"/>
      <c r="AH185" s="478"/>
      <c r="AI185" s="478"/>
      <c r="AJ185" s="473"/>
      <c r="AK185" s="477"/>
      <c r="AL185" s="447"/>
      <c r="AM185" s="479"/>
      <c r="AN185" s="473"/>
      <c r="AO185" s="473"/>
      <c r="AP185" s="479"/>
      <c r="AQ185" s="447"/>
      <c r="AR185" s="473"/>
      <c r="AS185" s="473"/>
      <c r="AT185" s="473"/>
      <c r="AU185" s="447"/>
      <c r="AV185" s="480"/>
      <c r="AW185" s="479"/>
      <c r="AX185" s="479"/>
      <c r="AY185" s="480"/>
      <c r="AZ185" s="480"/>
      <c r="BA185" s="420">
        <f t="shared" si="281"/>
        <v>34484</v>
      </c>
      <c r="BB185" s="421">
        <f t="shared" si="282"/>
        <v>0.68967999999999996</v>
      </c>
      <c r="BC185" s="422"/>
      <c r="BD185" s="423">
        <v>8.1199999999999992</v>
      </c>
      <c r="BE185" s="424">
        <v>37.6</v>
      </c>
      <c r="BF185" s="425">
        <v>224</v>
      </c>
      <c r="BG185" s="426">
        <v>7220</v>
      </c>
      <c r="BH185" s="420">
        <f t="shared" si="303"/>
        <v>4837.4000000000005</v>
      </c>
      <c r="BI185" s="432"/>
      <c r="BJ185" s="421"/>
      <c r="BK185" s="427">
        <v>24.1</v>
      </c>
      <c r="BL185" s="427">
        <v>22.7</v>
      </c>
      <c r="BM185" s="428">
        <v>1.8</v>
      </c>
      <c r="BN185" s="422"/>
      <c r="BO185" s="425">
        <v>130</v>
      </c>
      <c r="BP185" s="425">
        <v>32</v>
      </c>
      <c r="BQ185" s="423">
        <v>4.17</v>
      </c>
      <c r="BR185" s="421">
        <f t="shared" si="224"/>
        <v>0.57916666666666661</v>
      </c>
      <c r="BS185" s="409">
        <f t="shared" si="283"/>
        <v>34484</v>
      </c>
      <c r="BT185" s="429">
        <f t="shared" si="318"/>
        <v>8.1199999999999992</v>
      </c>
      <c r="BU185" s="430">
        <f t="shared" si="330"/>
        <v>37.6</v>
      </c>
      <c r="BV185" s="430">
        <f t="shared" si="319"/>
        <v>224</v>
      </c>
      <c r="BW185" s="430">
        <f t="shared" si="320"/>
        <v>7220</v>
      </c>
      <c r="BX185" s="430">
        <f t="shared" si="304"/>
        <v>4693</v>
      </c>
      <c r="BY185" s="430">
        <f t="shared" si="305"/>
        <v>24.1</v>
      </c>
      <c r="BZ185" s="430">
        <f t="shared" si="306"/>
        <v>22.7</v>
      </c>
      <c r="CA185" s="431"/>
      <c r="CB185" s="430">
        <f t="shared" si="339"/>
        <v>130</v>
      </c>
      <c r="CC185" s="432">
        <v>17049</v>
      </c>
      <c r="CD185" s="411">
        <f t="shared" si="222"/>
        <v>17049</v>
      </c>
      <c r="CE185" s="421">
        <f t="shared" si="284"/>
        <v>0.68196000000000001</v>
      </c>
      <c r="CF185" s="533">
        <f t="shared" si="285"/>
        <v>9.4316382192503951</v>
      </c>
      <c r="CG185" s="434"/>
      <c r="CH185" s="427"/>
      <c r="CI185" s="534">
        <f t="shared" si="286"/>
        <v>13.37321837057892</v>
      </c>
      <c r="CJ185" s="436">
        <v>30.2</v>
      </c>
      <c r="CK185" s="436">
        <v>4.9000000000000004</v>
      </c>
      <c r="CL185" s="423"/>
      <c r="CM185" s="423"/>
      <c r="CN185" s="423"/>
      <c r="CO185" s="432"/>
      <c r="CP185" s="432"/>
      <c r="CQ185" s="437"/>
      <c r="CR185" s="437">
        <v>0.86</v>
      </c>
      <c r="CS185" s="481"/>
      <c r="CT185" s="424">
        <f t="shared" si="287"/>
        <v>4.9269751891606548</v>
      </c>
      <c r="CU185" s="434">
        <v>7.01</v>
      </c>
      <c r="CV185" s="493"/>
      <c r="CW185" s="494"/>
      <c r="CX185" s="495"/>
      <c r="CY185" s="496"/>
      <c r="CZ185" s="497"/>
      <c r="DA185" s="497"/>
      <c r="DB185" s="497"/>
      <c r="DC185" s="497"/>
      <c r="DD185" s="498"/>
      <c r="DE185" s="498"/>
      <c r="DF185" s="432">
        <v>17435</v>
      </c>
      <c r="DG185" s="445">
        <f t="shared" si="288"/>
        <v>17435</v>
      </c>
      <c r="DH185" s="421">
        <f t="shared" si="289"/>
        <v>0.69740000000000002</v>
      </c>
      <c r="DI185" s="432">
        <f t="shared" si="290"/>
        <v>9.2228276455405798</v>
      </c>
      <c r="DJ185" s="434">
        <v>7.68</v>
      </c>
      <c r="DK185" s="427"/>
      <c r="DL185" s="432">
        <f t="shared" si="291"/>
        <v>13.077143676512762</v>
      </c>
      <c r="DM185" s="541">
        <v>30.3</v>
      </c>
      <c r="DN185" s="541">
        <v>3.8</v>
      </c>
      <c r="DO185" s="542">
        <v>7.57</v>
      </c>
      <c r="DP185" s="542"/>
      <c r="DQ185" s="542"/>
      <c r="DR185" s="432"/>
      <c r="DS185" s="432"/>
      <c r="DT185" s="437"/>
      <c r="DU185" s="437">
        <v>0.84</v>
      </c>
      <c r="DV185" s="481"/>
      <c r="DW185" s="432">
        <f t="shared" si="292"/>
        <v>4.8178950387152284</v>
      </c>
      <c r="DX185" s="434">
        <v>6.58</v>
      </c>
      <c r="DY185" s="493">
        <v>7.8</v>
      </c>
      <c r="DZ185" s="494">
        <v>16</v>
      </c>
      <c r="EA185" s="495">
        <v>55</v>
      </c>
      <c r="EB185" s="496">
        <v>5750</v>
      </c>
      <c r="EC185" s="497">
        <v>8.3000000000000007</v>
      </c>
      <c r="ED185" s="497">
        <v>0.25</v>
      </c>
      <c r="EE185" s="497">
        <v>6</v>
      </c>
      <c r="EF185" s="497"/>
      <c r="EG185" s="498">
        <v>6</v>
      </c>
      <c r="EH185" s="495">
        <v>16</v>
      </c>
      <c r="EI185" s="429">
        <f t="shared" si="321"/>
        <v>7.8</v>
      </c>
      <c r="EJ185" s="447">
        <f t="shared" si="331"/>
        <v>16</v>
      </c>
      <c r="EK185" s="448">
        <f t="shared" si="322"/>
        <v>55</v>
      </c>
      <c r="EL185" s="417">
        <f t="shared" si="323"/>
        <v>5750</v>
      </c>
      <c r="EM185" s="431">
        <f t="shared" si="324"/>
        <v>8.3000000000000007</v>
      </c>
      <c r="EN185" s="431">
        <f t="shared" si="325"/>
        <v>0.25</v>
      </c>
      <c r="EO185" s="431">
        <f t="shared" si="326"/>
        <v>6</v>
      </c>
      <c r="EP185" s="431"/>
      <c r="EQ185" s="430">
        <f t="shared" si="340"/>
        <v>6</v>
      </c>
      <c r="ER185" s="448">
        <f t="shared" si="279"/>
        <v>16</v>
      </c>
      <c r="ES185" s="496">
        <f t="shared" si="293"/>
        <v>30.622897575687276</v>
      </c>
      <c r="ET185" s="499">
        <f t="shared" si="294"/>
        <v>0.68967999999999996</v>
      </c>
      <c r="EU185" s="451">
        <f t="shared" si="307"/>
        <v>0.17555490909090909</v>
      </c>
      <c r="EV185" s="499">
        <f t="shared" si="308"/>
        <v>0.3251016835016835</v>
      </c>
      <c r="EW185" s="513">
        <f t="shared" si="309"/>
        <v>0.65560165975103735</v>
      </c>
      <c r="EX185" s="514">
        <f t="shared" si="310"/>
        <v>15.8</v>
      </c>
      <c r="EY185" s="513">
        <f t="shared" si="332"/>
        <v>0.57446808510638303</v>
      </c>
      <c r="EZ185" s="514">
        <f t="shared" si="333"/>
        <v>21.6</v>
      </c>
      <c r="FA185" s="450">
        <f t="shared" si="311"/>
        <v>0.7544642857142857</v>
      </c>
      <c r="FB185" s="431">
        <f t="shared" si="312"/>
        <v>169</v>
      </c>
      <c r="FC185" s="452"/>
      <c r="FD185" s="431"/>
      <c r="FE185" s="452">
        <f t="shared" si="313"/>
        <v>0.95384615384615379</v>
      </c>
      <c r="FF185" s="430">
        <f t="shared" si="314"/>
        <v>124</v>
      </c>
      <c r="FG185" s="490">
        <v>38400</v>
      </c>
      <c r="FH185" s="498"/>
      <c r="FI185" s="501"/>
      <c r="FJ185" s="487"/>
      <c r="FK185" s="502">
        <f t="shared" si="295"/>
        <v>2.0879248347059507</v>
      </c>
      <c r="FL185" s="490"/>
      <c r="FM185" s="502"/>
      <c r="FN185" s="490">
        <v>2363</v>
      </c>
      <c r="FO185" s="532">
        <f t="shared" si="237"/>
        <v>0.17660687593423016</v>
      </c>
      <c r="FP185" s="496">
        <f t="shared" si="296"/>
        <v>68.524533116807802</v>
      </c>
      <c r="FQ185" s="503">
        <v>69.599999999999994</v>
      </c>
      <c r="FR185" s="491">
        <f t="shared" si="297"/>
        <v>2.0183273402157522</v>
      </c>
      <c r="FS185" s="504">
        <v>7.78</v>
      </c>
      <c r="FT185" s="494">
        <v>15</v>
      </c>
      <c r="FU185" s="495">
        <v>51</v>
      </c>
      <c r="FV185" s="490">
        <v>3</v>
      </c>
      <c r="FW185" s="504">
        <v>0.18</v>
      </c>
      <c r="FX185" s="490">
        <v>8</v>
      </c>
      <c r="FY185" s="452">
        <f t="shared" si="277"/>
        <v>0.5</v>
      </c>
      <c r="FZ185" s="452"/>
      <c r="GA185" s="429"/>
      <c r="GB185" s="499">
        <f t="shared" si="334"/>
        <v>6.25E-2</v>
      </c>
      <c r="GC185" s="514">
        <f t="shared" si="335"/>
        <v>1</v>
      </c>
      <c r="GD185" s="499">
        <f t="shared" si="315"/>
        <v>7.2727272727272751E-2</v>
      </c>
      <c r="GE185" s="527">
        <f t="shared" si="278"/>
        <v>4</v>
      </c>
      <c r="GF185" s="506">
        <f t="shared" ref="GF185:GF213" si="341">4100/BA185*24</f>
        <v>2.8534972740981326</v>
      </c>
      <c r="GG185" s="490"/>
      <c r="GH185" s="526"/>
      <c r="GI185" s="490"/>
      <c r="GJ185" s="544"/>
      <c r="GK185" s="498"/>
      <c r="GL185" s="507"/>
      <c r="GM185" s="535"/>
      <c r="GN185" s="536"/>
      <c r="GO185" s="526"/>
      <c r="GP185" s="526"/>
      <c r="GQ185" s="535"/>
      <c r="GR185" s="502">
        <f t="shared" si="298"/>
        <v>2.9926922630785295</v>
      </c>
      <c r="GS185" s="536">
        <f t="shared" si="336"/>
        <v>13</v>
      </c>
      <c r="GT185" s="536">
        <f t="shared" si="327"/>
        <v>46</v>
      </c>
      <c r="GU185" s="526"/>
      <c r="GV185" s="526"/>
      <c r="GW185" s="526">
        <f t="shared" si="337"/>
        <v>0.1333333333333333</v>
      </c>
      <c r="GX185" s="526">
        <f t="shared" si="328"/>
        <v>9.8039215686274495E-2</v>
      </c>
      <c r="GY185" s="497"/>
      <c r="GZ185" s="490">
        <v>34925</v>
      </c>
      <c r="HA185" s="493">
        <v>8.16</v>
      </c>
      <c r="HB185" s="493">
        <v>8.18</v>
      </c>
      <c r="HC185" s="494">
        <v>13</v>
      </c>
      <c r="HD185" s="498">
        <v>46</v>
      </c>
      <c r="HE185" s="498">
        <v>12</v>
      </c>
      <c r="HF185" s="498"/>
      <c r="HG185" s="498"/>
      <c r="HH185" s="492">
        <v>3</v>
      </c>
      <c r="HI185" s="508">
        <v>5820</v>
      </c>
      <c r="HJ185" s="490">
        <f t="shared" si="316"/>
        <v>3899.4</v>
      </c>
      <c r="HK185" s="490"/>
      <c r="HL185" s="550"/>
      <c r="HM185" s="543">
        <v>6.6</v>
      </c>
      <c r="HN185" s="506">
        <v>9</v>
      </c>
      <c r="HO185" s="491">
        <v>0.24</v>
      </c>
      <c r="HP185" s="545">
        <v>0.1</v>
      </c>
      <c r="HQ185" s="523">
        <v>7</v>
      </c>
      <c r="HR185" s="524">
        <v>0.18</v>
      </c>
      <c r="HS185" s="524">
        <v>0.28000000000000003</v>
      </c>
      <c r="HT185" s="511">
        <v>8</v>
      </c>
      <c r="HU185" s="525">
        <f t="shared" si="299"/>
        <v>50.458183505393805</v>
      </c>
      <c r="HV185" s="526">
        <f t="shared" si="338"/>
        <v>0.6542553191489362</v>
      </c>
      <c r="HW185" s="526">
        <f t="shared" si="329"/>
        <v>0.79464285714285721</v>
      </c>
      <c r="HX185" s="526">
        <f t="shared" si="317"/>
        <v>0.72614107883817436</v>
      </c>
      <c r="HY185" s="512"/>
    </row>
    <row r="186" spans="1:233" x14ac:dyDescent="0.15">
      <c r="A186" s="400">
        <v>43668</v>
      </c>
      <c r="B186" s="515">
        <v>39117</v>
      </c>
      <c r="C186" s="402">
        <f t="shared" si="280"/>
        <v>0.78234000000000004</v>
      </c>
      <c r="D186" s="551">
        <v>7.99</v>
      </c>
      <c r="E186" s="552">
        <v>37.6</v>
      </c>
      <c r="F186" s="553">
        <v>200</v>
      </c>
      <c r="G186" s="406">
        <f t="shared" si="300"/>
        <v>7823.4</v>
      </c>
      <c r="H186" s="402">
        <f t="shared" si="301"/>
        <v>0.31293599999999999</v>
      </c>
      <c r="I186" s="553">
        <v>7400</v>
      </c>
      <c r="J186" s="406">
        <f t="shared" si="302"/>
        <v>4958</v>
      </c>
      <c r="K186" s="554">
        <v>23.7</v>
      </c>
      <c r="L186" s="554">
        <v>22.4</v>
      </c>
      <c r="M186" s="554">
        <v>2.2999999999999998</v>
      </c>
      <c r="N186" s="555">
        <v>152</v>
      </c>
      <c r="O186" s="555">
        <v>32</v>
      </c>
      <c r="P186" s="409"/>
      <c r="Q186" s="409"/>
      <c r="R186" s="409"/>
      <c r="S186" s="409"/>
      <c r="T186" s="410"/>
      <c r="U186" s="411"/>
      <c r="V186" s="409"/>
      <c r="W186" s="409"/>
      <c r="X186" s="516"/>
      <c r="Y186" s="473"/>
      <c r="Z186" s="474"/>
      <c r="AA186" s="475"/>
      <c r="AB186" s="476"/>
      <c r="AC186" s="476"/>
      <c r="AD186" s="474">
        <v>5.35</v>
      </c>
      <c r="AE186" s="477">
        <f t="shared" si="223"/>
        <v>0.74305555555555547</v>
      </c>
      <c r="AF186" s="478"/>
      <c r="AG186" s="477"/>
      <c r="AH186" s="478"/>
      <c r="AI186" s="478"/>
      <c r="AJ186" s="473"/>
      <c r="AK186" s="477"/>
      <c r="AL186" s="447"/>
      <c r="AM186" s="479"/>
      <c r="AN186" s="473"/>
      <c r="AO186" s="473"/>
      <c r="AP186" s="479"/>
      <c r="AQ186" s="447"/>
      <c r="AR186" s="473"/>
      <c r="AS186" s="473"/>
      <c r="AT186" s="473"/>
      <c r="AU186" s="447"/>
      <c r="AV186" s="480"/>
      <c r="AW186" s="479"/>
      <c r="AX186" s="479"/>
      <c r="AY186" s="480"/>
      <c r="AZ186" s="480"/>
      <c r="BA186" s="420">
        <f t="shared" si="281"/>
        <v>37003</v>
      </c>
      <c r="BB186" s="421">
        <f t="shared" si="282"/>
        <v>0.74006000000000005</v>
      </c>
      <c r="BC186" s="422"/>
      <c r="BD186" s="423">
        <v>7.93</v>
      </c>
      <c r="BE186" s="424">
        <v>44</v>
      </c>
      <c r="BF186" s="425">
        <v>253</v>
      </c>
      <c r="BG186" s="426">
        <v>8090</v>
      </c>
      <c r="BH186" s="420">
        <f t="shared" si="303"/>
        <v>5420.3</v>
      </c>
      <c r="BI186" s="432"/>
      <c r="BJ186" s="421"/>
      <c r="BK186" s="427">
        <v>21.2</v>
      </c>
      <c r="BL186" s="427">
        <v>19.8</v>
      </c>
      <c r="BM186" s="428">
        <v>3.7</v>
      </c>
      <c r="BN186" s="422"/>
      <c r="BO186" s="425">
        <v>156</v>
      </c>
      <c r="BP186" s="425">
        <v>32</v>
      </c>
      <c r="BQ186" s="423">
        <v>3.46</v>
      </c>
      <c r="BR186" s="421">
        <f t="shared" si="224"/>
        <v>0.48055555555555551</v>
      </c>
      <c r="BS186" s="409">
        <f t="shared" si="283"/>
        <v>37003</v>
      </c>
      <c r="BT186" s="429">
        <f t="shared" si="318"/>
        <v>7.93</v>
      </c>
      <c r="BU186" s="430">
        <f t="shared" si="330"/>
        <v>44</v>
      </c>
      <c r="BV186" s="430">
        <f t="shared" si="319"/>
        <v>253</v>
      </c>
      <c r="BW186" s="430">
        <f t="shared" si="320"/>
        <v>8090</v>
      </c>
      <c r="BX186" s="430">
        <f t="shared" si="304"/>
        <v>5258.5</v>
      </c>
      <c r="BY186" s="430">
        <f t="shared" si="305"/>
        <v>21.2</v>
      </c>
      <c r="BZ186" s="430">
        <f t="shared" si="306"/>
        <v>19.8</v>
      </c>
      <c r="CA186" s="431"/>
      <c r="CB186" s="430">
        <f t="shared" si="339"/>
        <v>156</v>
      </c>
      <c r="CC186" s="432">
        <v>20320</v>
      </c>
      <c r="CD186" s="411">
        <f t="shared" si="222"/>
        <v>20320</v>
      </c>
      <c r="CE186" s="421">
        <f t="shared" si="284"/>
        <v>0.81279999999999997</v>
      </c>
      <c r="CF186" s="433">
        <f t="shared" si="285"/>
        <v>7.9133858267716537</v>
      </c>
      <c r="CG186" s="434"/>
      <c r="CH186" s="427"/>
      <c r="CI186" s="446">
        <f t="shared" si="286"/>
        <v>11.220472440944881</v>
      </c>
      <c r="CJ186" s="436">
        <v>30.9</v>
      </c>
      <c r="CK186" s="436">
        <v>4.5</v>
      </c>
      <c r="CL186" s="423"/>
      <c r="CM186" s="423"/>
      <c r="CN186" s="423"/>
      <c r="CO186" s="432"/>
      <c r="CP186" s="432"/>
      <c r="CQ186" s="437"/>
      <c r="CR186" s="437">
        <v>0.88</v>
      </c>
      <c r="CS186" s="424"/>
      <c r="CT186" s="528">
        <f t="shared" si="287"/>
        <v>4.1338582677165352</v>
      </c>
      <c r="CU186" s="434">
        <v>7.11</v>
      </c>
      <c r="CV186" s="438"/>
      <c r="CW186" s="439"/>
      <c r="CX186" s="440"/>
      <c r="CY186" s="441"/>
      <c r="CZ186" s="442"/>
      <c r="DA186" s="442"/>
      <c r="DB186" s="442"/>
      <c r="DC186" s="442"/>
      <c r="DD186" s="443"/>
      <c r="DE186" s="440"/>
      <c r="DF186" s="444">
        <v>16683</v>
      </c>
      <c r="DG186" s="445">
        <f t="shared" si="288"/>
        <v>16683</v>
      </c>
      <c r="DH186" s="421">
        <f t="shared" si="289"/>
        <v>0.66732000000000002</v>
      </c>
      <c r="DI186" s="446">
        <f t="shared" si="290"/>
        <v>9.6385542168674689</v>
      </c>
      <c r="DJ186" s="434">
        <v>7.77</v>
      </c>
      <c r="DK186" s="427"/>
      <c r="DL186" s="446">
        <f t="shared" si="291"/>
        <v>13.666606725409098</v>
      </c>
      <c r="DM186" s="422">
        <v>30.9</v>
      </c>
      <c r="DN186" s="422">
        <v>5</v>
      </c>
      <c r="DO186" s="423">
        <v>7.72</v>
      </c>
      <c r="DP186" s="423"/>
      <c r="DQ186" s="423"/>
      <c r="DR186" s="432"/>
      <c r="DS186" s="432"/>
      <c r="DT186" s="437"/>
      <c r="DU186" s="437">
        <v>0.88</v>
      </c>
      <c r="DV186" s="424"/>
      <c r="DW186" s="446">
        <f t="shared" si="292"/>
        <v>5.0350656356770367</v>
      </c>
      <c r="DX186" s="434">
        <v>6.98</v>
      </c>
      <c r="DY186" s="556">
        <v>7.87</v>
      </c>
      <c r="DZ186" s="557">
        <v>17</v>
      </c>
      <c r="EA186" s="558">
        <v>54</v>
      </c>
      <c r="EB186" s="559">
        <v>6940</v>
      </c>
      <c r="EC186" s="560">
        <v>9.1</v>
      </c>
      <c r="ED186" s="560">
        <v>0.24</v>
      </c>
      <c r="EE186" s="560">
        <v>8.5</v>
      </c>
      <c r="EF186" s="560"/>
      <c r="EG186" s="561">
        <v>8</v>
      </c>
      <c r="EH186" s="558">
        <v>16</v>
      </c>
      <c r="EI186" s="429">
        <f t="shared" si="321"/>
        <v>7.87</v>
      </c>
      <c r="EJ186" s="447">
        <f t="shared" si="331"/>
        <v>17</v>
      </c>
      <c r="EK186" s="448">
        <f t="shared" si="322"/>
        <v>54</v>
      </c>
      <c r="EL186" s="417">
        <f t="shared" si="323"/>
        <v>6940</v>
      </c>
      <c r="EM186" s="431">
        <f t="shared" si="324"/>
        <v>9.1</v>
      </c>
      <c r="EN186" s="431">
        <f t="shared" si="325"/>
        <v>0.24</v>
      </c>
      <c r="EO186" s="431">
        <f t="shared" si="326"/>
        <v>8.5</v>
      </c>
      <c r="EP186" s="431"/>
      <c r="EQ186" s="430">
        <f t="shared" si="340"/>
        <v>8</v>
      </c>
      <c r="ER186" s="448">
        <f t="shared" si="279"/>
        <v>16</v>
      </c>
      <c r="ES186" s="449">
        <f t="shared" si="293"/>
        <v>28.538226630273222</v>
      </c>
      <c r="ET186" s="450">
        <f t="shared" si="294"/>
        <v>0.74006000000000005</v>
      </c>
      <c r="EU186" s="451">
        <f t="shared" si="307"/>
        <v>0.21276725000000002</v>
      </c>
      <c r="EV186" s="450">
        <f t="shared" si="308"/>
        <v>0.39401342592592592</v>
      </c>
      <c r="EW186" s="513">
        <f t="shared" si="309"/>
        <v>0.570754716981132</v>
      </c>
      <c r="EX186" s="514">
        <f t="shared" si="310"/>
        <v>12.1</v>
      </c>
      <c r="EY186" s="513">
        <f t="shared" si="332"/>
        <v>0.61363636363636365</v>
      </c>
      <c r="EZ186" s="514">
        <f t="shared" si="333"/>
        <v>27</v>
      </c>
      <c r="FA186" s="450">
        <f t="shared" si="311"/>
        <v>0.7865612648221344</v>
      </c>
      <c r="FB186" s="431">
        <f t="shared" si="312"/>
        <v>199</v>
      </c>
      <c r="FC186" s="452"/>
      <c r="FD186" s="431"/>
      <c r="FE186" s="452">
        <f t="shared" si="313"/>
        <v>0.94871794871794868</v>
      </c>
      <c r="FF186" s="430">
        <f t="shared" si="314"/>
        <v>148</v>
      </c>
      <c r="FG186" s="405">
        <v>38400</v>
      </c>
      <c r="FH186" s="443"/>
      <c r="FI186" s="453"/>
      <c r="FJ186" s="454"/>
      <c r="FK186" s="455">
        <f t="shared" si="295"/>
        <v>1.9457881793368106</v>
      </c>
      <c r="FL186" s="530"/>
      <c r="FM186" s="455"/>
      <c r="FN186" s="530">
        <v>2502</v>
      </c>
      <c r="FO186" s="532">
        <f t="shared" si="237"/>
        <v>0.18699551569506728</v>
      </c>
      <c r="FP186" s="449">
        <f t="shared" si="296"/>
        <v>67.616139231954165</v>
      </c>
      <c r="FQ186" s="457">
        <v>69.599999999999994</v>
      </c>
      <c r="FR186" s="458">
        <f t="shared" si="297"/>
        <v>1.8809285733589167</v>
      </c>
      <c r="FS186" s="562">
        <v>7.91</v>
      </c>
      <c r="FT186" s="557">
        <v>16</v>
      </c>
      <c r="FU186" s="558">
        <v>48</v>
      </c>
      <c r="FV186" s="564">
        <v>1</v>
      </c>
      <c r="FW186" s="565">
        <v>0.44</v>
      </c>
      <c r="FX186" s="564">
        <v>8</v>
      </c>
      <c r="FY186" s="452">
        <f t="shared" si="277"/>
        <v>0.875</v>
      </c>
      <c r="FZ186" s="452"/>
      <c r="GA186" s="429"/>
      <c r="GB186" s="513">
        <f t="shared" si="334"/>
        <v>5.8823529411764719E-2</v>
      </c>
      <c r="GC186" s="514">
        <f t="shared" si="335"/>
        <v>1</v>
      </c>
      <c r="GD186" s="513">
        <f t="shared" si="315"/>
        <v>0.11111111111111116</v>
      </c>
      <c r="GE186" s="527">
        <f t="shared" si="278"/>
        <v>6</v>
      </c>
      <c r="GF186" s="461">
        <f t="shared" si="341"/>
        <v>2.6592438450936409</v>
      </c>
      <c r="GG186" s="405"/>
      <c r="GH186" s="450"/>
      <c r="GI186" s="405"/>
      <c r="GJ186" s="462"/>
      <c r="GK186" s="463"/>
      <c r="GL186" s="464"/>
      <c r="GM186" s="529"/>
      <c r="GN186" s="405"/>
      <c r="GO186" s="513"/>
      <c r="GP186" s="450"/>
      <c r="GQ186" s="529"/>
      <c r="GR186" s="455">
        <f t="shared" si="298"/>
        <v>2.7889630570494282</v>
      </c>
      <c r="GS186" s="531">
        <f t="shared" si="336"/>
        <v>12</v>
      </c>
      <c r="GT186" s="531">
        <f t="shared" si="327"/>
        <v>44</v>
      </c>
      <c r="GU186" s="513"/>
      <c r="GV186" s="513"/>
      <c r="GW186" s="513">
        <f t="shared" si="337"/>
        <v>0.25</v>
      </c>
      <c r="GX186" s="513">
        <f t="shared" si="328"/>
        <v>8.333333333333337E-2</v>
      </c>
      <c r="GY186" s="462"/>
      <c r="GZ186" s="405">
        <v>35901</v>
      </c>
      <c r="HA186" s="556">
        <v>8.27</v>
      </c>
      <c r="HB186" s="451">
        <v>8.26</v>
      </c>
      <c r="HC186" s="557">
        <v>12</v>
      </c>
      <c r="HD186" s="561">
        <v>44</v>
      </c>
      <c r="HE186" s="463">
        <v>12</v>
      </c>
      <c r="HF186" s="463"/>
      <c r="HG186" s="443"/>
      <c r="HH186" s="555">
        <v>2</v>
      </c>
      <c r="HI186" s="566">
        <v>6950</v>
      </c>
      <c r="HJ186" s="406">
        <f t="shared" si="316"/>
        <v>4656.5</v>
      </c>
      <c r="HK186" s="406"/>
      <c r="HL186" s="549"/>
      <c r="HM186" s="567">
        <v>8.1</v>
      </c>
      <c r="HN186" s="461">
        <v>9.5</v>
      </c>
      <c r="HO186" s="554">
        <v>0.23</v>
      </c>
      <c r="HP186" s="548">
        <v>0.1</v>
      </c>
      <c r="HQ186" s="568">
        <v>8.5</v>
      </c>
      <c r="HR186" s="569">
        <v>0.4</v>
      </c>
      <c r="HS186" s="520">
        <v>0.32</v>
      </c>
      <c r="HT186" s="570">
        <v>8</v>
      </c>
      <c r="HU186" s="522">
        <f t="shared" si="299"/>
        <v>47.023214333972923</v>
      </c>
      <c r="HV186" s="513">
        <f t="shared" si="338"/>
        <v>0.72727272727272729</v>
      </c>
      <c r="HW186" s="513">
        <f t="shared" si="329"/>
        <v>0.82608695652173914</v>
      </c>
      <c r="HX186" s="513">
        <f t="shared" si="317"/>
        <v>0.61792452830188682</v>
      </c>
      <c r="HY186" s="471"/>
    </row>
    <row r="187" spans="1:233" x14ac:dyDescent="0.15">
      <c r="A187" s="400">
        <v>43669</v>
      </c>
      <c r="B187" s="515">
        <v>40470</v>
      </c>
      <c r="C187" s="402">
        <f t="shared" si="280"/>
        <v>0.80940000000000001</v>
      </c>
      <c r="D187" s="551">
        <v>7.91</v>
      </c>
      <c r="E187" s="552">
        <v>42.3</v>
      </c>
      <c r="F187" s="553">
        <v>232</v>
      </c>
      <c r="G187" s="406">
        <f t="shared" si="300"/>
        <v>9389.0400000000009</v>
      </c>
      <c r="H187" s="402">
        <f t="shared" si="301"/>
        <v>0.37556160000000005</v>
      </c>
      <c r="I187" s="553">
        <v>6070</v>
      </c>
      <c r="J187" s="406">
        <f t="shared" si="302"/>
        <v>4066.9</v>
      </c>
      <c r="K187" s="554">
        <v>30.8</v>
      </c>
      <c r="L187" s="554">
        <v>30</v>
      </c>
      <c r="M187" s="554">
        <v>2.9</v>
      </c>
      <c r="N187" s="555">
        <v>131</v>
      </c>
      <c r="O187" s="555">
        <v>32</v>
      </c>
      <c r="P187" s="409"/>
      <c r="Q187" s="409"/>
      <c r="R187" s="409"/>
      <c r="S187" s="409"/>
      <c r="T187" s="410"/>
      <c r="U187" s="411"/>
      <c r="V187" s="409"/>
      <c r="W187" s="409"/>
      <c r="X187" s="516"/>
      <c r="Y187" s="473"/>
      <c r="Z187" s="474"/>
      <c r="AA187" s="475"/>
      <c r="AB187" s="476"/>
      <c r="AC187" s="476"/>
      <c r="AD187" s="474">
        <v>5.3</v>
      </c>
      <c r="AE187" s="477">
        <f t="shared" si="223"/>
        <v>0.73611111111111105</v>
      </c>
      <c r="AF187" s="478"/>
      <c r="AG187" s="477"/>
      <c r="AH187" s="478"/>
      <c r="AI187" s="478"/>
      <c r="AJ187" s="473"/>
      <c r="AK187" s="477"/>
      <c r="AL187" s="447"/>
      <c r="AM187" s="479"/>
      <c r="AN187" s="473"/>
      <c r="AO187" s="473"/>
      <c r="AP187" s="479"/>
      <c r="AQ187" s="447"/>
      <c r="AR187" s="473"/>
      <c r="AS187" s="473"/>
      <c r="AT187" s="473"/>
      <c r="AU187" s="447"/>
      <c r="AV187" s="480"/>
      <c r="AW187" s="479"/>
      <c r="AX187" s="479"/>
      <c r="AY187" s="480"/>
      <c r="AZ187" s="480"/>
      <c r="BA187" s="420">
        <f t="shared" si="281"/>
        <v>37574</v>
      </c>
      <c r="BB187" s="421">
        <f t="shared" si="282"/>
        <v>0.75148000000000004</v>
      </c>
      <c r="BC187" s="422"/>
      <c r="BD187" s="423">
        <v>7.88</v>
      </c>
      <c r="BE187" s="424">
        <v>45</v>
      </c>
      <c r="BF187" s="425">
        <v>440</v>
      </c>
      <c r="BG187" s="426">
        <v>7400</v>
      </c>
      <c r="BH187" s="420">
        <f t="shared" si="303"/>
        <v>4958</v>
      </c>
      <c r="BI187" s="432">
        <v>1233</v>
      </c>
      <c r="BJ187" s="421">
        <f>BI187/35.5*(23+35.5)/BH187</f>
        <v>0.40981143009732457</v>
      </c>
      <c r="BK187" s="427">
        <v>31</v>
      </c>
      <c r="BL187" s="427">
        <v>30.4</v>
      </c>
      <c r="BM187" s="428">
        <v>3</v>
      </c>
      <c r="BN187" s="422">
        <v>2.4</v>
      </c>
      <c r="BO187" s="425">
        <v>166</v>
      </c>
      <c r="BP187" s="425">
        <v>32</v>
      </c>
      <c r="BQ187" s="423">
        <v>5.03</v>
      </c>
      <c r="BR187" s="421">
        <f t="shared" si="224"/>
        <v>0.69861111111111118</v>
      </c>
      <c r="BS187" s="409">
        <f t="shared" si="283"/>
        <v>37574</v>
      </c>
      <c r="BT187" s="429">
        <f t="shared" si="318"/>
        <v>7.88</v>
      </c>
      <c r="BU187" s="430">
        <f t="shared" si="330"/>
        <v>45</v>
      </c>
      <c r="BV187" s="430">
        <f t="shared" si="319"/>
        <v>440</v>
      </c>
      <c r="BW187" s="430">
        <f t="shared" si="320"/>
        <v>7400</v>
      </c>
      <c r="BX187" s="430">
        <f t="shared" si="304"/>
        <v>4810</v>
      </c>
      <c r="BY187" s="430">
        <f t="shared" si="305"/>
        <v>31</v>
      </c>
      <c r="BZ187" s="430">
        <f t="shared" si="306"/>
        <v>30.4</v>
      </c>
      <c r="CA187" s="431">
        <f>BN187</f>
        <v>2.4</v>
      </c>
      <c r="CB187" s="430">
        <f t="shared" si="339"/>
        <v>166</v>
      </c>
      <c r="CC187" s="432">
        <v>18910</v>
      </c>
      <c r="CD187" s="411">
        <f t="shared" si="222"/>
        <v>18910</v>
      </c>
      <c r="CE187" s="421">
        <f t="shared" si="284"/>
        <v>0.75639999999999996</v>
      </c>
      <c r="CF187" s="433">
        <f t="shared" si="285"/>
        <v>8.5034373347435217</v>
      </c>
      <c r="CG187" s="434"/>
      <c r="CH187" s="427"/>
      <c r="CI187" s="446">
        <f t="shared" si="286"/>
        <v>12.05711263881544</v>
      </c>
      <c r="CJ187" s="436">
        <v>31.2</v>
      </c>
      <c r="CK187" s="436">
        <v>4.0999999999999996</v>
      </c>
      <c r="CL187" s="423"/>
      <c r="CM187" s="423"/>
      <c r="CN187" s="423"/>
      <c r="CO187" s="432"/>
      <c r="CP187" s="432"/>
      <c r="CQ187" s="437"/>
      <c r="CR187" s="437">
        <v>0.86</v>
      </c>
      <c r="CS187" s="424"/>
      <c r="CT187" s="528">
        <f t="shared" si="287"/>
        <v>4.4420941300898997</v>
      </c>
      <c r="CU187" s="434">
        <v>6.51</v>
      </c>
      <c r="CV187" s="438"/>
      <c r="CW187" s="439"/>
      <c r="CX187" s="440"/>
      <c r="CY187" s="441"/>
      <c r="CZ187" s="442"/>
      <c r="DA187" s="442"/>
      <c r="DB187" s="442"/>
      <c r="DC187" s="442"/>
      <c r="DD187" s="443"/>
      <c r="DE187" s="440"/>
      <c r="DF187" s="444">
        <v>18664</v>
      </c>
      <c r="DG187" s="445">
        <f t="shared" si="288"/>
        <v>18664</v>
      </c>
      <c r="DH187" s="421">
        <f t="shared" si="289"/>
        <v>0.74656</v>
      </c>
      <c r="DI187" s="446">
        <f t="shared" si="290"/>
        <v>8.6155165023574796</v>
      </c>
      <c r="DJ187" s="434">
        <v>7.84</v>
      </c>
      <c r="DK187" s="427">
        <v>3.2</v>
      </c>
      <c r="DL187" s="446">
        <f t="shared" si="291"/>
        <v>12.216030861551651</v>
      </c>
      <c r="DM187" s="422">
        <v>31.2</v>
      </c>
      <c r="DN187" s="422">
        <v>5.2</v>
      </c>
      <c r="DO187" s="423">
        <v>7.78</v>
      </c>
      <c r="DP187" s="423"/>
      <c r="DQ187" s="423"/>
      <c r="DR187" s="432">
        <v>6502</v>
      </c>
      <c r="DS187" s="432">
        <v>3296</v>
      </c>
      <c r="DT187" s="437">
        <f>DS187/DR187</f>
        <v>0.50692094740079974</v>
      </c>
      <c r="DU187" s="437">
        <v>0.86</v>
      </c>
      <c r="DV187" s="424">
        <f>DU187/DR187*1000*1000</f>
        <v>132.26699477083972</v>
      </c>
      <c r="DW187" s="446">
        <f t="shared" si="292"/>
        <v>4.5006429489927138</v>
      </c>
      <c r="DX187" s="434">
        <v>6.68</v>
      </c>
      <c r="DY187" s="556">
        <v>7.85</v>
      </c>
      <c r="DZ187" s="557">
        <v>19</v>
      </c>
      <c r="EA187" s="558">
        <v>63</v>
      </c>
      <c r="EB187" s="559">
        <v>7100</v>
      </c>
      <c r="EC187" s="560">
        <v>9.6</v>
      </c>
      <c r="ED187" s="560">
        <v>0.27</v>
      </c>
      <c r="EE187" s="560">
        <v>9.8000000000000007</v>
      </c>
      <c r="EF187" s="560">
        <v>1.1000000000000001</v>
      </c>
      <c r="EG187" s="561">
        <v>8</v>
      </c>
      <c r="EH187" s="558">
        <v>8</v>
      </c>
      <c r="EI187" s="429">
        <f t="shared" si="321"/>
        <v>7.85</v>
      </c>
      <c r="EJ187" s="447">
        <f t="shared" si="331"/>
        <v>19</v>
      </c>
      <c r="EK187" s="448">
        <f t="shared" si="322"/>
        <v>63</v>
      </c>
      <c r="EL187" s="417">
        <f t="shared" si="323"/>
        <v>7100</v>
      </c>
      <c r="EM187" s="431">
        <f t="shared" si="324"/>
        <v>9.6</v>
      </c>
      <c r="EN187" s="431">
        <f t="shared" si="325"/>
        <v>0.27</v>
      </c>
      <c r="EO187" s="431">
        <f t="shared" si="326"/>
        <v>9.8000000000000007</v>
      </c>
      <c r="EP187" s="431">
        <f>EF187</f>
        <v>1.1000000000000001</v>
      </c>
      <c r="EQ187" s="430">
        <f t="shared" si="340"/>
        <v>8</v>
      </c>
      <c r="ER187" s="448">
        <f t="shared" si="279"/>
        <v>8</v>
      </c>
      <c r="ES187" s="449">
        <f t="shared" si="293"/>
        <v>28.104540373662637</v>
      </c>
      <c r="ET187" s="450">
        <f t="shared" si="294"/>
        <v>0.75148000000000004</v>
      </c>
      <c r="EU187" s="451">
        <f t="shared" si="307"/>
        <v>0.37574000000000002</v>
      </c>
      <c r="EV187" s="450">
        <f t="shared" si="308"/>
        <v>0.69581481481481477</v>
      </c>
      <c r="EW187" s="513">
        <f t="shared" si="309"/>
        <v>0.69032258064516128</v>
      </c>
      <c r="EX187" s="514">
        <f t="shared" si="310"/>
        <v>21.4</v>
      </c>
      <c r="EY187" s="513">
        <f t="shared" si="332"/>
        <v>0.57777777777777772</v>
      </c>
      <c r="EZ187" s="514">
        <f t="shared" si="333"/>
        <v>26</v>
      </c>
      <c r="FA187" s="450">
        <f t="shared" si="311"/>
        <v>0.85681818181818181</v>
      </c>
      <c r="FB187" s="431">
        <f t="shared" si="312"/>
        <v>377</v>
      </c>
      <c r="FC187" s="452">
        <f>1-EP187/CA187</f>
        <v>0.54166666666666663</v>
      </c>
      <c r="FD187" s="431">
        <f>CA187-EP187</f>
        <v>1.2999999999999998</v>
      </c>
      <c r="FE187" s="452">
        <f t="shared" si="313"/>
        <v>0.95180722891566261</v>
      </c>
      <c r="FF187" s="430">
        <f t="shared" si="314"/>
        <v>158</v>
      </c>
      <c r="FG187" s="405">
        <v>38400</v>
      </c>
      <c r="FH187" s="443"/>
      <c r="FI187" s="453"/>
      <c r="FJ187" s="454"/>
      <c r="FK187" s="455">
        <f t="shared" si="295"/>
        <v>1.9162186618406345</v>
      </c>
      <c r="FL187" s="530"/>
      <c r="FM187" s="455"/>
      <c r="FN187" s="530">
        <v>3564</v>
      </c>
      <c r="FO187" s="532">
        <f t="shared" si="237"/>
        <v>0.26636771300448431</v>
      </c>
      <c r="FP187" s="449">
        <f t="shared" si="296"/>
        <v>94.852823761111409</v>
      </c>
      <c r="FQ187" s="457">
        <v>69.599999999999994</v>
      </c>
      <c r="FR187" s="458">
        <f t="shared" si="297"/>
        <v>1.8523447064459466</v>
      </c>
      <c r="FS187" s="562">
        <v>7.81</v>
      </c>
      <c r="FT187" s="557">
        <v>18</v>
      </c>
      <c r="FU187" s="558">
        <v>59</v>
      </c>
      <c r="FV187" s="564">
        <v>2</v>
      </c>
      <c r="FW187" s="565">
        <v>0.46</v>
      </c>
      <c r="FX187" s="564">
        <v>8</v>
      </c>
      <c r="FY187" s="452">
        <f t="shared" si="277"/>
        <v>0.75</v>
      </c>
      <c r="FZ187" s="452">
        <f>1-FW187/(EF187+DC187)</f>
        <v>0.58181818181818179</v>
      </c>
      <c r="GA187" s="429">
        <f>EF187+DC187-FW187</f>
        <v>0.64000000000000012</v>
      </c>
      <c r="GB187" s="513">
        <f t="shared" si="334"/>
        <v>5.2631578947368474E-2</v>
      </c>
      <c r="GC187" s="514">
        <f t="shared" si="335"/>
        <v>1</v>
      </c>
      <c r="GD187" s="513">
        <f t="shared" si="315"/>
        <v>6.3492063492063489E-2</v>
      </c>
      <c r="GE187" s="527">
        <f t="shared" si="278"/>
        <v>4</v>
      </c>
      <c r="GF187" s="461">
        <f t="shared" si="341"/>
        <v>2.6188321711822007</v>
      </c>
      <c r="GG187" s="405"/>
      <c r="GH187" s="450"/>
      <c r="GI187" s="405"/>
      <c r="GJ187" s="462"/>
      <c r="GK187" s="463"/>
      <c r="GL187" s="464"/>
      <c r="GM187" s="529"/>
      <c r="GN187" s="405"/>
      <c r="GO187" s="513"/>
      <c r="GP187" s="450"/>
      <c r="GQ187" s="529"/>
      <c r="GR187" s="455">
        <f t="shared" si="298"/>
        <v>2.746580081971576</v>
      </c>
      <c r="GS187" s="531">
        <f t="shared" si="336"/>
        <v>14</v>
      </c>
      <c r="GT187" s="531">
        <f t="shared" si="327"/>
        <v>50</v>
      </c>
      <c r="GU187" s="513"/>
      <c r="GV187" s="513"/>
      <c r="GW187" s="513">
        <f t="shared" si="337"/>
        <v>0.22222222222222221</v>
      </c>
      <c r="GX187" s="513">
        <f t="shared" si="328"/>
        <v>0.15254237288135597</v>
      </c>
      <c r="GY187" s="462"/>
      <c r="GZ187" s="405">
        <v>38135</v>
      </c>
      <c r="HA187" s="556">
        <v>8.24</v>
      </c>
      <c r="HB187" s="451">
        <v>8.23</v>
      </c>
      <c r="HC187" s="557">
        <v>14</v>
      </c>
      <c r="HD187" s="561">
        <v>50</v>
      </c>
      <c r="HE187" s="463">
        <v>13</v>
      </c>
      <c r="HF187" s="463"/>
      <c r="HG187" s="443"/>
      <c r="HH187" s="555">
        <v>1</v>
      </c>
      <c r="HI187" s="566">
        <v>7400</v>
      </c>
      <c r="HJ187" s="406">
        <f t="shared" si="316"/>
        <v>4958</v>
      </c>
      <c r="HK187" s="406"/>
      <c r="HL187" s="549"/>
      <c r="HM187" s="567">
        <v>7.8</v>
      </c>
      <c r="HN187" s="461">
        <v>9.9700000000000006</v>
      </c>
      <c r="HO187" s="554">
        <v>0.23</v>
      </c>
      <c r="HP187" s="548">
        <v>0.1</v>
      </c>
      <c r="HQ187" s="568">
        <v>8.6</v>
      </c>
      <c r="HR187" s="569">
        <v>0.42</v>
      </c>
      <c r="HS187" s="520">
        <v>0.35</v>
      </c>
      <c r="HT187" s="570">
        <v>8</v>
      </c>
      <c r="HU187" s="522">
        <f t="shared" si="299"/>
        <v>46.308617661148666</v>
      </c>
      <c r="HV187" s="513">
        <f t="shared" si="338"/>
        <v>0.68888888888888888</v>
      </c>
      <c r="HW187" s="513">
        <f t="shared" si="329"/>
        <v>0.88636363636363635</v>
      </c>
      <c r="HX187" s="513">
        <f t="shared" si="317"/>
        <v>0.74838709677419357</v>
      </c>
      <c r="HY187" s="471"/>
    </row>
    <row r="188" spans="1:233" x14ac:dyDescent="0.15">
      <c r="A188" s="400">
        <v>43670</v>
      </c>
      <c r="B188" s="515">
        <v>40228</v>
      </c>
      <c r="C188" s="402">
        <f t="shared" si="280"/>
        <v>0.80456000000000005</v>
      </c>
      <c r="D188" s="571">
        <v>7.89</v>
      </c>
      <c r="E188" s="572">
        <v>45.1</v>
      </c>
      <c r="F188" s="573">
        <v>242</v>
      </c>
      <c r="G188" s="406">
        <f t="shared" si="300"/>
        <v>9735.1759999999995</v>
      </c>
      <c r="H188" s="402">
        <f t="shared" si="301"/>
        <v>0.38940703999999998</v>
      </c>
      <c r="I188" s="573">
        <v>7450</v>
      </c>
      <c r="J188" s="406">
        <f t="shared" si="302"/>
        <v>4991.5</v>
      </c>
      <c r="K188" s="574">
        <v>31.4</v>
      </c>
      <c r="L188" s="574">
        <v>30</v>
      </c>
      <c r="M188" s="574">
        <v>2.9</v>
      </c>
      <c r="N188" s="575">
        <v>183</v>
      </c>
      <c r="O188" s="575">
        <v>32</v>
      </c>
      <c r="P188" s="409"/>
      <c r="Q188" s="409"/>
      <c r="R188" s="409"/>
      <c r="S188" s="409"/>
      <c r="T188" s="410"/>
      <c r="U188" s="411"/>
      <c r="V188" s="409"/>
      <c r="W188" s="409"/>
      <c r="X188" s="516"/>
      <c r="Y188" s="473"/>
      <c r="Z188" s="474"/>
      <c r="AA188" s="475"/>
      <c r="AB188" s="476"/>
      <c r="AC188" s="476"/>
      <c r="AD188" s="474">
        <v>4.91</v>
      </c>
      <c r="AE188" s="477">
        <f t="shared" si="223"/>
        <v>0.68194444444444446</v>
      </c>
      <c r="AF188" s="478"/>
      <c r="AG188" s="477"/>
      <c r="AH188" s="478"/>
      <c r="AI188" s="478"/>
      <c r="AJ188" s="473"/>
      <c r="AK188" s="477"/>
      <c r="AL188" s="447"/>
      <c r="AM188" s="479"/>
      <c r="AN188" s="473"/>
      <c r="AO188" s="473"/>
      <c r="AP188" s="479"/>
      <c r="AQ188" s="447"/>
      <c r="AR188" s="473"/>
      <c r="AS188" s="473"/>
      <c r="AT188" s="473"/>
      <c r="AU188" s="447"/>
      <c r="AV188" s="480"/>
      <c r="AW188" s="479"/>
      <c r="AX188" s="479"/>
      <c r="AY188" s="480"/>
      <c r="AZ188" s="480"/>
      <c r="BA188" s="420">
        <f t="shared" si="281"/>
        <v>40268</v>
      </c>
      <c r="BB188" s="421">
        <f t="shared" si="282"/>
        <v>0.80535999999999996</v>
      </c>
      <c r="BC188" s="422"/>
      <c r="BD188" s="423">
        <v>7.95</v>
      </c>
      <c r="BE188" s="424">
        <v>59</v>
      </c>
      <c r="BF188" s="425">
        <v>395</v>
      </c>
      <c r="BG188" s="426">
        <v>8020</v>
      </c>
      <c r="BH188" s="420">
        <f t="shared" si="303"/>
        <v>5373.4000000000005</v>
      </c>
      <c r="BI188" s="432"/>
      <c r="BJ188" s="421"/>
      <c r="BK188" s="427">
        <v>34.1</v>
      </c>
      <c r="BL188" s="427">
        <v>35</v>
      </c>
      <c r="BM188" s="428">
        <v>3.8</v>
      </c>
      <c r="BN188" s="422"/>
      <c r="BO188" s="425">
        <v>206</v>
      </c>
      <c r="BP188" s="425">
        <v>32</v>
      </c>
      <c r="BQ188" s="423">
        <v>4.5</v>
      </c>
      <c r="BR188" s="421">
        <f t="shared" si="224"/>
        <v>0.625</v>
      </c>
      <c r="BS188" s="409">
        <f t="shared" si="283"/>
        <v>40268</v>
      </c>
      <c r="BT188" s="429">
        <f t="shared" si="318"/>
        <v>7.95</v>
      </c>
      <c r="BU188" s="430">
        <f t="shared" si="330"/>
        <v>59</v>
      </c>
      <c r="BV188" s="430">
        <f t="shared" si="319"/>
        <v>395</v>
      </c>
      <c r="BW188" s="430">
        <f t="shared" si="320"/>
        <v>8020</v>
      </c>
      <c r="BX188" s="430">
        <f t="shared" si="304"/>
        <v>5213</v>
      </c>
      <c r="BY188" s="430">
        <f t="shared" si="305"/>
        <v>34.1</v>
      </c>
      <c r="BZ188" s="430">
        <f t="shared" si="306"/>
        <v>35</v>
      </c>
      <c r="CA188" s="431"/>
      <c r="CB188" s="430">
        <f t="shared" si="339"/>
        <v>206</v>
      </c>
      <c r="CC188" s="432">
        <v>19954</v>
      </c>
      <c r="CD188" s="411">
        <f t="shared" si="222"/>
        <v>19954</v>
      </c>
      <c r="CE188" s="421">
        <f t="shared" si="284"/>
        <v>0.79815999999999998</v>
      </c>
      <c r="CF188" s="433">
        <f t="shared" si="285"/>
        <v>8.0585346296481912</v>
      </c>
      <c r="CG188" s="434"/>
      <c r="CH188" s="427"/>
      <c r="CI188" s="446">
        <f t="shared" si="286"/>
        <v>11.426280445023554</v>
      </c>
      <c r="CJ188" s="436">
        <v>32</v>
      </c>
      <c r="CK188" s="436">
        <v>3.9</v>
      </c>
      <c r="CL188" s="423"/>
      <c r="CM188" s="423"/>
      <c r="CN188" s="423"/>
      <c r="CO188" s="432"/>
      <c r="CP188" s="432"/>
      <c r="CQ188" s="437"/>
      <c r="CR188" s="437">
        <v>0.89</v>
      </c>
      <c r="CS188" s="424"/>
      <c r="CT188" s="528">
        <f t="shared" si="287"/>
        <v>4.2096822692192042</v>
      </c>
      <c r="CU188" s="434">
        <v>5.34</v>
      </c>
      <c r="CV188" s="438"/>
      <c r="CW188" s="439"/>
      <c r="CX188" s="440"/>
      <c r="CY188" s="441"/>
      <c r="CZ188" s="442"/>
      <c r="DA188" s="442"/>
      <c r="DB188" s="442"/>
      <c r="DC188" s="442"/>
      <c r="DD188" s="443"/>
      <c r="DE188" s="440"/>
      <c r="DF188" s="444">
        <v>20314</v>
      </c>
      <c r="DG188" s="445">
        <f t="shared" si="288"/>
        <v>20314</v>
      </c>
      <c r="DH188" s="421">
        <f t="shared" si="289"/>
        <v>0.81255999999999995</v>
      </c>
      <c r="DI188" s="446">
        <f t="shared" si="290"/>
        <v>7.9157231465984044</v>
      </c>
      <c r="DJ188" s="434">
        <v>7.89</v>
      </c>
      <c r="DK188" s="427"/>
      <c r="DL188" s="446">
        <f t="shared" si="291"/>
        <v>11.223786551146992</v>
      </c>
      <c r="DM188" s="422">
        <v>32.200000000000003</v>
      </c>
      <c r="DN188" s="422">
        <v>4.88</v>
      </c>
      <c r="DO188" s="423">
        <v>7.72</v>
      </c>
      <c r="DP188" s="423"/>
      <c r="DQ188" s="423"/>
      <c r="DR188" s="432"/>
      <c r="DS188" s="432"/>
      <c r="DT188" s="437"/>
      <c r="DU188" s="437">
        <v>0.87</v>
      </c>
      <c r="DV188" s="424"/>
      <c r="DW188" s="446">
        <f t="shared" si="292"/>
        <v>4.1350792556857341</v>
      </c>
      <c r="DX188" s="434">
        <v>4.66</v>
      </c>
      <c r="DY188" s="438">
        <v>7.84</v>
      </c>
      <c r="DZ188" s="439">
        <v>17</v>
      </c>
      <c r="EA188" s="440">
        <v>59</v>
      </c>
      <c r="EB188" s="441">
        <v>7420</v>
      </c>
      <c r="EC188" s="442">
        <v>8.1999999999999993</v>
      </c>
      <c r="ED188" s="442">
        <v>0.3</v>
      </c>
      <c r="EE188" s="442">
        <v>9</v>
      </c>
      <c r="EF188" s="442"/>
      <c r="EG188" s="443">
        <v>5</v>
      </c>
      <c r="EH188" s="440">
        <v>16</v>
      </c>
      <c r="EI188" s="429">
        <f t="shared" si="321"/>
        <v>7.84</v>
      </c>
      <c r="EJ188" s="447">
        <f t="shared" si="331"/>
        <v>17</v>
      </c>
      <c r="EK188" s="448">
        <f t="shared" si="322"/>
        <v>59</v>
      </c>
      <c r="EL188" s="417">
        <f t="shared" si="323"/>
        <v>7420</v>
      </c>
      <c r="EM188" s="431">
        <f t="shared" si="324"/>
        <v>8.1999999999999993</v>
      </c>
      <c r="EN188" s="431">
        <f t="shared" si="325"/>
        <v>0.3</v>
      </c>
      <c r="EO188" s="431">
        <f t="shared" si="326"/>
        <v>9</v>
      </c>
      <c r="EP188" s="431"/>
      <c r="EQ188" s="430">
        <f t="shared" si="340"/>
        <v>5</v>
      </c>
      <c r="ER188" s="448">
        <f t="shared" si="279"/>
        <v>16</v>
      </c>
      <c r="ES188" s="449">
        <f t="shared" si="293"/>
        <v>26.224297208701699</v>
      </c>
      <c r="ET188" s="450">
        <f t="shared" si="294"/>
        <v>0.80535999999999996</v>
      </c>
      <c r="EU188" s="451">
        <f t="shared" si="307"/>
        <v>0.36149681818181817</v>
      </c>
      <c r="EV188" s="450">
        <f t="shared" si="308"/>
        <v>0.66943855218855208</v>
      </c>
      <c r="EW188" s="513">
        <f t="shared" si="309"/>
        <v>0.7595307917888563</v>
      </c>
      <c r="EX188" s="514">
        <f t="shared" si="310"/>
        <v>25.900000000000002</v>
      </c>
      <c r="EY188" s="513">
        <f t="shared" si="332"/>
        <v>0.71186440677966101</v>
      </c>
      <c r="EZ188" s="514">
        <f t="shared" si="333"/>
        <v>42</v>
      </c>
      <c r="FA188" s="450">
        <f t="shared" si="311"/>
        <v>0.85063291139240504</v>
      </c>
      <c r="FB188" s="431">
        <f t="shared" si="312"/>
        <v>336</v>
      </c>
      <c r="FC188" s="452"/>
      <c r="FD188" s="431"/>
      <c r="FE188" s="452">
        <f t="shared" si="313"/>
        <v>0.97572815533980584</v>
      </c>
      <c r="FF188" s="430">
        <f t="shared" si="314"/>
        <v>201</v>
      </c>
      <c r="FG188" s="405">
        <v>38400</v>
      </c>
      <c r="FH188" s="443"/>
      <c r="FI188" s="453"/>
      <c r="FJ188" s="454"/>
      <c r="FK188" s="455">
        <f t="shared" si="295"/>
        <v>1.7880202642296612</v>
      </c>
      <c r="FL188" s="530"/>
      <c r="FM188" s="455"/>
      <c r="FN188" s="530">
        <v>5560</v>
      </c>
      <c r="FO188" s="532">
        <f t="shared" si="237"/>
        <v>0.41554559043348288</v>
      </c>
      <c r="FP188" s="449">
        <f t="shared" si="296"/>
        <v>138.0748981821794</v>
      </c>
      <c r="FQ188" s="457">
        <v>86.4</v>
      </c>
      <c r="FR188" s="458">
        <f t="shared" si="297"/>
        <v>2.1456243170755935</v>
      </c>
      <c r="FS188" s="576">
        <v>7.82</v>
      </c>
      <c r="FT188" s="577">
        <v>16</v>
      </c>
      <c r="FU188" s="578">
        <v>53</v>
      </c>
      <c r="FV188" s="579">
        <v>1</v>
      </c>
      <c r="FW188" s="580">
        <v>0.4</v>
      </c>
      <c r="FX188" s="579">
        <v>16</v>
      </c>
      <c r="FY188" s="452">
        <f t="shared" ref="FY188:FY202" si="342">1-FV188/(EG188+DD188)</f>
        <v>0.8</v>
      </c>
      <c r="FZ188" s="452"/>
      <c r="GA188" s="429"/>
      <c r="GB188" s="513">
        <f t="shared" si="334"/>
        <v>5.8823529411764719E-2</v>
      </c>
      <c r="GC188" s="514">
        <f t="shared" si="335"/>
        <v>1</v>
      </c>
      <c r="GD188" s="513">
        <f t="shared" si="315"/>
        <v>0.10169491525423724</v>
      </c>
      <c r="GE188" s="527">
        <f t="shared" ref="GE188:GE202" si="343">CX188+EA188-FU188</f>
        <v>6</v>
      </c>
      <c r="GF188" s="461">
        <f t="shared" si="341"/>
        <v>2.443627694447204</v>
      </c>
      <c r="GG188" s="405"/>
      <c r="GH188" s="450"/>
      <c r="GI188" s="405"/>
      <c r="GJ188" s="462"/>
      <c r="GK188" s="463"/>
      <c r="GL188" s="464"/>
      <c r="GM188" s="529"/>
      <c r="GN188" s="405"/>
      <c r="GO188" s="513"/>
      <c r="GP188" s="450"/>
      <c r="GQ188" s="529"/>
      <c r="GR188" s="455">
        <f t="shared" si="298"/>
        <v>2.5628290453958478</v>
      </c>
      <c r="GS188" s="531">
        <f t="shared" si="336"/>
        <v>14</v>
      </c>
      <c r="GT188" s="531">
        <f t="shared" si="327"/>
        <v>50</v>
      </c>
      <c r="GU188" s="513"/>
      <c r="GV188" s="513"/>
      <c r="GW188" s="513">
        <f t="shared" si="337"/>
        <v>0.125</v>
      </c>
      <c r="GX188" s="513">
        <f t="shared" si="328"/>
        <v>5.6603773584905648E-2</v>
      </c>
      <c r="GY188" s="462"/>
      <c r="GZ188" s="405">
        <v>42036</v>
      </c>
      <c r="HA188" s="581">
        <v>8.16</v>
      </c>
      <c r="HB188" s="451">
        <v>8.1300000000000008</v>
      </c>
      <c r="HC188" s="577">
        <v>14</v>
      </c>
      <c r="HD188" s="443">
        <v>50</v>
      </c>
      <c r="HE188" s="463">
        <v>14</v>
      </c>
      <c r="HF188" s="463"/>
      <c r="HG188" s="582"/>
      <c r="HH188" s="575">
        <v>1</v>
      </c>
      <c r="HI188" s="583">
        <v>7480</v>
      </c>
      <c r="HJ188" s="406">
        <f t="shared" si="316"/>
        <v>5011.6000000000004</v>
      </c>
      <c r="HK188" s="406"/>
      <c r="HL188" s="549"/>
      <c r="HM188" s="584">
        <v>8</v>
      </c>
      <c r="HN188" s="461">
        <v>9.86</v>
      </c>
      <c r="HO188" s="574">
        <v>0.28000000000000003</v>
      </c>
      <c r="HP188" s="548">
        <v>0.14699999999999999</v>
      </c>
      <c r="HQ188" s="585">
        <v>9.1</v>
      </c>
      <c r="HR188" s="586">
        <v>0.4</v>
      </c>
      <c r="HS188" s="520">
        <v>0.3</v>
      </c>
      <c r="HT188" s="587">
        <v>16</v>
      </c>
      <c r="HU188" s="522">
        <f t="shared" si="299"/>
        <v>43.21048971888348</v>
      </c>
      <c r="HV188" s="513">
        <f t="shared" si="338"/>
        <v>0.76271186440677963</v>
      </c>
      <c r="HW188" s="513">
        <f t="shared" si="329"/>
        <v>0.87341772151898733</v>
      </c>
      <c r="HX188" s="513">
        <f t="shared" si="317"/>
        <v>0.76539589442815248</v>
      </c>
      <c r="HY188" s="471"/>
    </row>
    <row r="189" spans="1:233" x14ac:dyDescent="0.15">
      <c r="A189" s="400">
        <v>43671</v>
      </c>
      <c r="B189" s="515">
        <v>38538</v>
      </c>
      <c r="C189" s="402">
        <f t="shared" si="280"/>
        <v>0.77076</v>
      </c>
      <c r="D189" s="571">
        <v>7.97</v>
      </c>
      <c r="E189" s="572">
        <v>41.5</v>
      </c>
      <c r="F189" s="573">
        <v>222</v>
      </c>
      <c r="G189" s="406">
        <f t="shared" si="300"/>
        <v>8555.4359999999997</v>
      </c>
      <c r="H189" s="402">
        <f t="shared" si="301"/>
        <v>0.34221743999999998</v>
      </c>
      <c r="I189" s="573">
        <v>8940</v>
      </c>
      <c r="J189" s="406">
        <f t="shared" si="302"/>
        <v>5989.8</v>
      </c>
      <c r="K189" s="574">
        <v>24.4</v>
      </c>
      <c r="L189" s="574">
        <v>26.4</v>
      </c>
      <c r="M189" s="574">
        <v>2.9</v>
      </c>
      <c r="N189" s="575">
        <v>191</v>
      </c>
      <c r="O189" s="575">
        <v>32</v>
      </c>
      <c r="P189" s="409"/>
      <c r="Q189" s="409"/>
      <c r="R189" s="409"/>
      <c r="S189" s="409"/>
      <c r="T189" s="410"/>
      <c r="U189" s="411"/>
      <c r="V189" s="409"/>
      <c r="W189" s="409"/>
      <c r="X189" s="516"/>
      <c r="Y189" s="473"/>
      <c r="Z189" s="474"/>
      <c r="AA189" s="475"/>
      <c r="AB189" s="476"/>
      <c r="AC189" s="476"/>
      <c r="AD189" s="474">
        <v>4.49</v>
      </c>
      <c r="AE189" s="477">
        <f t="shared" si="223"/>
        <v>0.62361111111111112</v>
      </c>
      <c r="AF189" s="478"/>
      <c r="AG189" s="477"/>
      <c r="AH189" s="478"/>
      <c r="AI189" s="478"/>
      <c r="AJ189" s="473"/>
      <c r="AK189" s="477"/>
      <c r="AL189" s="447"/>
      <c r="AM189" s="479"/>
      <c r="AN189" s="473"/>
      <c r="AO189" s="473"/>
      <c r="AP189" s="479"/>
      <c r="AQ189" s="447"/>
      <c r="AR189" s="473"/>
      <c r="AS189" s="473"/>
      <c r="AT189" s="473"/>
      <c r="AU189" s="447"/>
      <c r="AV189" s="480"/>
      <c r="AW189" s="479"/>
      <c r="AX189" s="479"/>
      <c r="AY189" s="480"/>
      <c r="AZ189" s="480"/>
      <c r="BA189" s="420">
        <f t="shared" si="281"/>
        <v>37762</v>
      </c>
      <c r="BB189" s="421">
        <f t="shared" si="282"/>
        <v>0.75524000000000002</v>
      </c>
      <c r="BC189" s="422"/>
      <c r="BD189" s="423">
        <v>7.95</v>
      </c>
      <c r="BE189" s="424">
        <v>82</v>
      </c>
      <c r="BF189" s="425">
        <v>448</v>
      </c>
      <c r="BG189" s="426">
        <v>7480</v>
      </c>
      <c r="BH189" s="420">
        <f t="shared" si="303"/>
        <v>5011.6000000000004</v>
      </c>
      <c r="BI189" s="432"/>
      <c r="BJ189" s="421"/>
      <c r="BK189" s="427">
        <v>33.299999999999997</v>
      </c>
      <c r="BL189" s="427">
        <v>36.200000000000003</v>
      </c>
      <c r="BM189" s="428">
        <v>4.3</v>
      </c>
      <c r="BN189" s="422"/>
      <c r="BO189" s="425">
        <v>199</v>
      </c>
      <c r="BP189" s="425">
        <v>32</v>
      </c>
      <c r="BQ189" s="423">
        <v>3.53</v>
      </c>
      <c r="BR189" s="421">
        <f t="shared" si="224"/>
        <v>0.49027777777777776</v>
      </c>
      <c r="BS189" s="409">
        <f t="shared" si="283"/>
        <v>37762</v>
      </c>
      <c r="BT189" s="429">
        <f t="shared" si="318"/>
        <v>7.95</v>
      </c>
      <c r="BU189" s="430">
        <f t="shared" si="330"/>
        <v>82</v>
      </c>
      <c r="BV189" s="430">
        <f t="shared" si="319"/>
        <v>448</v>
      </c>
      <c r="BW189" s="430">
        <f t="shared" si="320"/>
        <v>7480</v>
      </c>
      <c r="BX189" s="430">
        <f t="shared" si="304"/>
        <v>4862</v>
      </c>
      <c r="BY189" s="430">
        <f t="shared" si="305"/>
        <v>33.299999999999997</v>
      </c>
      <c r="BZ189" s="430">
        <f t="shared" si="306"/>
        <v>36.200000000000003</v>
      </c>
      <c r="CA189" s="431"/>
      <c r="CB189" s="430">
        <f t="shared" si="339"/>
        <v>199</v>
      </c>
      <c r="CC189" s="432">
        <v>18530</v>
      </c>
      <c r="CD189" s="411">
        <f t="shared" si="222"/>
        <v>18530</v>
      </c>
      <c r="CE189" s="421">
        <f t="shared" si="284"/>
        <v>0.74119999999999997</v>
      </c>
      <c r="CF189" s="433">
        <f t="shared" si="285"/>
        <v>8.677819751753912</v>
      </c>
      <c r="CG189" s="434"/>
      <c r="CH189" s="427"/>
      <c r="CI189" s="446">
        <f t="shared" si="286"/>
        <v>12.304371289800326</v>
      </c>
      <c r="CJ189" s="436">
        <v>31.5</v>
      </c>
      <c r="CK189" s="436">
        <v>3.2</v>
      </c>
      <c r="CL189" s="423"/>
      <c r="CM189" s="423"/>
      <c r="CN189" s="423"/>
      <c r="CO189" s="432"/>
      <c r="CP189" s="432"/>
      <c r="CQ189" s="437"/>
      <c r="CR189" s="437">
        <v>0.86</v>
      </c>
      <c r="CS189" s="424"/>
      <c r="CT189" s="528">
        <f t="shared" si="287"/>
        <v>4.5331894225580136</v>
      </c>
      <c r="CU189" s="434">
        <v>5.36</v>
      </c>
      <c r="CV189" s="438"/>
      <c r="CW189" s="439"/>
      <c r="CX189" s="440"/>
      <c r="CY189" s="441"/>
      <c r="CZ189" s="442"/>
      <c r="DA189" s="442"/>
      <c r="DB189" s="442"/>
      <c r="DC189" s="442"/>
      <c r="DD189" s="443"/>
      <c r="DE189" s="440"/>
      <c r="DF189" s="444">
        <v>19232</v>
      </c>
      <c r="DG189" s="445">
        <f t="shared" si="288"/>
        <v>19232</v>
      </c>
      <c r="DH189" s="421">
        <f t="shared" si="289"/>
        <v>0.76927999999999996</v>
      </c>
      <c r="DI189" s="446">
        <f t="shared" si="290"/>
        <v>8.3610648918469224</v>
      </c>
      <c r="DJ189" s="434">
        <v>7.95</v>
      </c>
      <c r="DK189" s="427"/>
      <c r="DL189" s="446">
        <f t="shared" si="291"/>
        <v>11.855241264559069</v>
      </c>
      <c r="DM189" s="422">
        <v>32.200000000000003</v>
      </c>
      <c r="DN189" s="422">
        <v>3.76</v>
      </c>
      <c r="DO189" s="423">
        <v>7.73</v>
      </c>
      <c r="DP189" s="423"/>
      <c r="DQ189" s="423"/>
      <c r="DR189" s="432"/>
      <c r="DS189" s="432"/>
      <c r="DT189" s="437"/>
      <c r="DU189" s="437">
        <v>0.87</v>
      </c>
      <c r="DV189" s="424"/>
      <c r="DW189" s="446">
        <f t="shared" si="292"/>
        <v>4.3677204658901836</v>
      </c>
      <c r="DX189" s="434">
        <v>5.29</v>
      </c>
      <c r="DY189" s="438">
        <v>7.89</v>
      </c>
      <c r="DZ189" s="439">
        <v>18</v>
      </c>
      <c r="EA189" s="440">
        <v>68</v>
      </c>
      <c r="EB189" s="441">
        <v>7550</v>
      </c>
      <c r="EC189" s="442">
        <v>7.9</v>
      </c>
      <c r="ED189" s="442">
        <v>0.23</v>
      </c>
      <c r="EE189" s="442">
        <v>9.1999999999999993</v>
      </c>
      <c r="EF189" s="442"/>
      <c r="EG189" s="443">
        <v>7</v>
      </c>
      <c r="EH189" s="440">
        <v>16</v>
      </c>
      <c r="EI189" s="429">
        <f t="shared" si="321"/>
        <v>7.89</v>
      </c>
      <c r="EJ189" s="447">
        <f t="shared" si="331"/>
        <v>18</v>
      </c>
      <c r="EK189" s="448">
        <f t="shared" si="322"/>
        <v>68</v>
      </c>
      <c r="EL189" s="417">
        <f t="shared" si="323"/>
        <v>7550</v>
      </c>
      <c r="EM189" s="431">
        <f t="shared" si="324"/>
        <v>7.9</v>
      </c>
      <c r="EN189" s="431">
        <f t="shared" si="325"/>
        <v>0.23</v>
      </c>
      <c r="EO189" s="431">
        <f t="shared" si="326"/>
        <v>9.1999999999999993</v>
      </c>
      <c r="EP189" s="431"/>
      <c r="EQ189" s="430">
        <f t="shared" si="340"/>
        <v>7</v>
      </c>
      <c r="ER189" s="448">
        <f t="shared" si="279"/>
        <v>16</v>
      </c>
      <c r="ES189" s="449">
        <f t="shared" si="293"/>
        <v>27.964620517981039</v>
      </c>
      <c r="ET189" s="450">
        <f t="shared" si="294"/>
        <v>0.75524000000000002</v>
      </c>
      <c r="EU189" s="451">
        <f t="shared" si="307"/>
        <v>0.38448581818181815</v>
      </c>
      <c r="EV189" s="450">
        <f t="shared" si="308"/>
        <v>0.71201077441077432</v>
      </c>
      <c r="EW189" s="513">
        <f t="shared" si="309"/>
        <v>0.76276276276276267</v>
      </c>
      <c r="EX189" s="514">
        <f t="shared" si="310"/>
        <v>25.4</v>
      </c>
      <c r="EY189" s="513">
        <f t="shared" si="332"/>
        <v>0.78048780487804881</v>
      </c>
      <c r="EZ189" s="514">
        <f t="shared" si="333"/>
        <v>64</v>
      </c>
      <c r="FA189" s="450">
        <f t="shared" si="311"/>
        <v>0.8482142857142857</v>
      </c>
      <c r="FB189" s="431">
        <f t="shared" si="312"/>
        <v>380</v>
      </c>
      <c r="FC189" s="452"/>
      <c r="FD189" s="431"/>
      <c r="FE189" s="452">
        <f t="shared" si="313"/>
        <v>0.96482412060301503</v>
      </c>
      <c r="FF189" s="430">
        <f t="shared" si="314"/>
        <v>192</v>
      </c>
      <c r="FG189" s="405">
        <v>38400</v>
      </c>
      <c r="FH189" s="443"/>
      <c r="FI189" s="453"/>
      <c r="FJ189" s="454"/>
      <c r="FK189" s="455">
        <f t="shared" si="295"/>
        <v>1.9066786716805253</v>
      </c>
      <c r="FL189" s="530"/>
      <c r="FM189" s="455"/>
      <c r="FN189" s="530">
        <v>7228</v>
      </c>
      <c r="FO189" s="532">
        <f t="shared" si="237"/>
        <v>0.54020926756352761</v>
      </c>
      <c r="FP189" s="449">
        <f t="shared" si="296"/>
        <v>191.40935331815052</v>
      </c>
      <c r="FQ189" s="457">
        <v>54</v>
      </c>
      <c r="FR189" s="458">
        <f t="shared" si="297"/>
        <v>1.4300090037603941</v>
      </c>
      <c r="FS189" s="576">
        <v>7.82</v>
      </c>
      <c r="FT189" s="577">
        <v>17</v>
      </c>
      <c r="FU189" s="578">
        <v>62</v>
      </c>
      <c r="FV189" s="579">
        <v>1</v>
      </c>
      <c r="FW189" s="580">
        <v>0.3</v>
      </c>
      <c r="FX189" s="579">
        <v>8</v>
      </c>
      <c r="FY189" s="452">
        <f t="shared" si="342"/>
        <v>0.85714285714285721</v>
      </c>
      <c r="FZ189" s="452"/>
      <c r="GA189" s="429"/>
      <c r="GB189" s="513">
        <f t="shared" si="334"/>
        <v>5.555555555555558E-2</v>
      </c>
      <c r="GC189" s="514">
        <f t="shared" si="335"/>
        <v>1</v>
      </c>
      <c r="GD189" s="513">
        <f t="shared" si="315"/>
        <v>8.8235294117647078E-2</v>
      </c>
      <c r="GE189" s="527">
        <f t="shared" si="343"/>
        <v>6</v>
      </c>
      <c r="GF189" s="461">
        <f t="shared" si="341"/>
        <v>2.6057941846300516</v>
      </c>
      <c r="GG189" s="405"/>
      <c r="GH189" s="450"/>
      <c r="GI189" s="405"/>
      <c r="GJ189" s="462"/>
      <c r="GK189" s="463"/>
      <c r="GL189" s="464"/>
      <c r="GM189" s="529"/>
      <c r="GN189" s="405"/>
      <c r="GO189" s="513"/>
      <c r="GP189" s="450"/>
      <c r="GQ189" s="529"/>
      <c r="GR189" s="455">
        <f t="shared" si="298"/>
        <v>2.7329060960754199</v>
      </c>
      <c r="GS189" s="531">
        <f t="shared" si="336"/>
        <v>15</v>
      </c>
      <c r="GT189" s="531">
        <f t="shared" si="327"/>
        <v>56</v>
      </c>
      <c r="GU189" s="513"/>
      <c r="GV189" s="513"/>
      <c r="GW189" s="513">
        <f t="shared" si="337"/>
        <v>0.11764705882352944</v>
      </c>
      <c r="GX189" s="513">
        <f t="shared" si="328"/>
        <v>9.6774193548387122E-2</v>
      </c>
      <c r="GY189" s="462"/>
      <c r="GZ189" s="405">
        <v>37106</v>
      </c>
      <c r="HA189" s="581">
        <v>8.08</v>
      </c>
      <c r="HB189" s="451">
        <v>8.1</v>
      </c>
      <c r="HC189" s="577">
        <v>15</v>
      </c>
      <c r="HD189" s="443">
        <v>56</v>
      </c>
      <c r="HE189" s="463">
        <v>14</v>
      </c>
      <c r="HF189" s="463"/>
      <c r="HG189" s="582"/>
      <c r="HH189" s="575">
        <v>1</v>
      </c>
      <c r="HI189" s="583">
        <v>7410</v>
      </c>
      <c r="HJ189" s="406">
        <f t="shared" si="316"/>
        <v>4964.7000000000007</v>
      </c>
      <c r="HK189" s="406"/>
      <c r="HL189" s="549"/>
      <c r="HM189" s="584">
        <v>7</v>
      </c>
      <c r="HN189" s="461">
        <v>9.9</v>
      </c>
      <c r="HO189" s="574">
        <v>0.28000000000000003</v>
      </c>
      <c r="HP189" s="548">
        <v>0.14799999999999999</v>
      </c>
      <c r="HQ189" s="585">
        <v>8.6999999999999993</v>
      </c>
      <c r="HR189" s="586">
        <v>0.16</v>
      </c>
      <c r="HS189" s="520">
        <v>0.19</v>
      </c>
      <c r="HT189" s="587">
        <v>8</v>
      </c>
      <c r="HU189" s="522">
        <f t="shared" si="299"/>
        <v>46.078067898946031</v>
      </c>
      <c r="HV189" s="513">
        <f t="shared" si="338"/>
        <v>0.81707317073170738</v>
      </c>
      <c r="HW189" s="513">
        <f t="shared" si="329"/>
        <v>0.875</v>
      </c>
      <c r="HX189" s="513">
        <f t="shared" si="317"/>
        <v>0.78978978978978975</v>
      </c>
      <c r="HY189" s="471"/>
    </row>
    <row r="190" spans="1:233" ht="31.5" x14ac:dyDescent="0.15">
      <c r="A190" s="400">
        <v>43672</v>
      </c>
      <c r="B190" s="515">
        <v>37249</v>
      </c>
      <c r="C190" s="402">
        <f t="shared" si="280"/>
        <v>0.74497999999999998</v>
      </c>
      <c r="D190" s="571">
        <v>7.96</v>
      </c>
      <c r="E190" s="572">
        <v>38</v>
      </c>
      <c r="F190" s="573">
        <v>253</v>
      </c>
      <c r="G190" s="406">
        <f t="shared" si="300"/>
        <v>9423.9969999999994</v>
      </c>
      <c r="H190" s="402">
        <f t="shared" si="301"/>
        <v>0.37695987999999997</v>
      </c>
      <c r="I190" s="573">
        <v>8565</v>
      </c>
      <c r="J190" s="406">
        <f t="shared" si="302"/>
        <v>5738.55</v>
      </c>
      <c r="K190" s="574">
        <v>23.2</v>
      </c>
      <c r="L190" s="574">
        <v>23.4</v>
      </c>
      <c r="M190" s="574">
        <v>2.9</v>
      </c>
      <c r="N190" s="575">
        <v>165</v>
      </c>
      <c r="O190" s="575">
        <v>32</v>
      </c>
      <c r="P190" s="409"/>
      <c r="Q190" s="409"/>
      <c r="R190" s="409"/>
      <c r="S190" s="409"/>
      <c r="T190" s="410"/>
      <c r="U190" s="411"/>
      <c r="V190" s="409"/>
      <c r="W190" s="409"/>
      <c r="X190" s="516"/>
      <c r="Y190" s="473"/>
      <c r="Z190" s="474"/>
      <c r="AA190" s="475"/>
      <c r="AB190" s="476"/>
      <c r="AC190" s="476"/>
      <c r="AD190" s="474">
        <v>4.21</v>
      </c>
      <c r="AE190" s="477">
        <f t="shared" si="223"/>
        <v>0.58472222222222225</v>
      </c>
      <c r="AF190" s="478"/>
      <c r="AG190" s="477"/>
      <c r="AH190" s="478"/>
      <c r="AI190" s="478"/>
      <c r="AJ190" s="473"/>
      <c r="AK190" s="477"/>
      <c r="AL190" s="447"/>
      <c r="AM190" s="479"/>
      <c r="AN190" s="473"/>
      <c r="AO190" s="473"/>
      <c r="AP190" s="479"/>
      <c r="AQ190" s="447"/>
      <c r="AR190" s="473"/>
      <c r="AS190" s="473"/>
      <c r="AT190" s="473"/>
      <c r="AU190" s="447"/>
      <c r="AV190" s="480"/>
      <c r="AW190" s="479"/>
      <c r="AX190" s="479"/>
      <c r="AY190" s="480"/>
      <c r="AZ190" s="480"/>
      <c r="BA190" s="420">
        <f t="shared" si="281"/>
        <v>37430</v>
      </c>
      <c r="BB190" s="421">
        <f t="shared" si="282"/>
        <v>0.74860000000000004</v>
      </c>
      <c r="BC190" s="422"/>
      <c r="BD190" s="423">
        <v>7.98</v>
      </c>
      <c r="BE190" s="424">
        <v>81</v>
      </c>
      <c r="BF190" s="425">
        <v>449</v>
      </c>
      <c r="BG190" s="426">
        <v>7750</v>
      </c>
      <c r="BH190" s="420">
        <f t="shared" si="303"/>
        <v>5192.5</v>
      </c>
      <c r="BI190" s="432"/>
      <c r="BJ190" s="421"/>
      <c r="BK190" s="427">
        <v>28.1</v>
      </c>
      <c r="BL190" s="427">
        <v>30.8</v>
      </c>
      <c r="BM190" s="428">
        <v>3.9</v>
      </c>
      <c r="BN190" s="422">
        <v>2.9</v>
      </c>
      <c r="BO190" s="425">
        <v>268</v>
      </c>
      <c r="BP190" s="425">
        <v>32</v>
      </c>
      <c r="BQ190" s="423">
        <v>3.35</v>
      </c>
      <c r="BR190" s="421">
        <f t="shared" si="224"/>
        <v>0.46527777777777779</v>
      </c>
      <c r="BS190" s="409">
        <f t="shared" si="283"/>
        <v>37430</v>
      </c>
      <c r="BT190" s="429">
        <f t="shared" si="318"/>
        <v>7.98</v>
      </c>
      <c r="BU190" s="430">
        <f t="shared" si="330"/>
        <v>81</v>
      </c>
      <c r="BV190" s="430">
        <f t="shared" si="319"/>
        <v>449</v>
      </c>
      <c r="BW190" s="430">
        <f t="shared" si="320"/>
        <v>7750</v>
      </c>
      <c r="BX190" s="430">
        <f t="shared" si="304"/>
        <v>5037.5</v>
      </c>
      <c r="BY190" s="430">
        <f t="shared" si="305"/>
        <v>28.1</v>
      </c>
      <c r="BZ190" s="430">
        <f t="shared" si="306"/>
        <v>30.8</v>
      </c>
      <c r="CA190" s="431">
        <f>BN190</f>
        <v>2.9</v>
      </c>
      <c r="CB190" s="430">
        <f t="shared" si="339"/>
        <v>268</v>
      </c>
      <c r="CC190" s="432">
        <v>21092</v>
      </c>
      <c r="CD190" s="411">
        <f t="shared" si="222"/>
        <v>21092</v>
      </c>
      <c r="CE190" s="421">
        <f t="shared" si="284"/>
        <v>0.84367999999999999</v>
      </c>
      <c r="CF190" s="433">
        <f t="shared" si="285"/>
        <v>7.6237435994689928</v>
      </c>
      <c r="CG190" s="434"/>
      <c r="CH190" s="427"/>
      <c r="CI190" s="446">
        <f t="shared" si="286"/>
        <v>10.809785700739617</v>
      </c>
      <c r="CJ190" s="436">
        <v>32.4</v>
      </c>
      <c r="CK190" s="436">
        <v>4.18</v>
      </c>
      <c r="CL190" s="423"/>
      <c r="CM190" s="423"/>
      <c r="CN190" s="423"/>
      <c r="CO190" s="432"/>
      <c r="CP190" s="432"/>
      <c r="CQ190" s="437"/>
      <c r="CR190" s="437">
        <v>0.88</v>
      </c>
      <c r="CS190" s="424"/>
      <c r="CT190" s="528">
        <f t="shared" si="287"/>
        <v>3.98255262658828</v>
      </c>
      <c r="CU190" s="434">
        <v>5.59</v>
      </c>
      <c r="CV190" s="438"/>
      <c r="CW190" s="439"/>
      <c r="CX190" s="440"/>
      <c r="CY190" s="441"/>
      <c r="CZ190" s="442"/>
      <c r="DA190" s="442"/>
      <c r="DB190" s="442"/>
      <c r="DC190" s="442"/>
      <c r="DD190" s="443"/>
      <c r="DE190" s="440"/>
      <c r="DF190" s="444">
        <v>16338</v>
      </c>
      <c r="DG190" s="445">
        <f t="shared" si="288"/>
        <v>16338</v>
      </c>
      <c r="DH190" s="421">
        <f t="shared" si="289"/>
        <v>0.65351999999999999</v>
      </c>
      <c r="DI190" s="446">
        <f t="shared" si="290"/>
        <v>9.8420859346309228</v>
      </c>
      <c r="DJ190" s="434">
        <v>7.92</v>
      </c>
      <c r="DK190" s="427">
        <v>3</v>
      </c>
      <c r="DL190" s="446">
        <f t="shared" si="291"/>
        <v>13.955196474476679</v>
      </c>
      <c r="DM190" s="422">
        <v>32.5</v>
      </c>
      <c r="DN190" s="422">
        <v>3.38</v>
      </c>
      <c r="DO190" s="423">
        <v>7.85</v>
      </c>
      <c r="DP190" s="423"/>
      <c r="DQ190" s="423"/>
      <c r="DR190" s="432"/>
      <c r="DS190" s="432"/>
      <c r="DT190" s="437"/>
      <c r="DU190" s="437">
        <v>0.89</v>
      </c>
      <c r="DV190" s="424"/>
      <c r="DW190" s="446">
        <f t="shared" si="292"/>
        <v>5.1413881748071972</v>
      </c>
      <c r="DX190" s="434">
        <v>5.68</v>
      </c>
      <c r="DY190" s="438">
        <v>7.98</v>
      </c>
      <c r="DZ190" s="439">
        <v>19</v>
      </c>
      <c r="EA190" s="440">
        <v>62</v>
      </c>
      <c r="EB190" s="441">
        <v>7400</v>
      </c>
      <c r="EC190" s="442">
        <v>7.8</v>
      </c>
      <c r="ED190" s="442">
        <v>0.37</v>
      </c>
      <c r="EE190" s="442">
        <v>8.6999999999999993</v>
      </c>
      <c r="EF190" s="442">
        <v>0.9</v>
      </c>
      <c r="EG190" s="443">
        <v>4</v>
      </c>
      <c r="EH190" s="440">
        <v>16</v>
      </c>
      <c r="EI190" s="429">
        <f t="shared" si="321"/>
        <v>7.98</v>
      </c>
      <c r="EJ190" s="447">
        <f t="shared" si="331"/>
        <v>19</v>
      </c>
      <c r="EK190" s="448">
        <f t="shared" si="322"/>
        <v>62</v>
      </c>
      <c r="EL190" s="417">
        <f t="shared" si="323"/>
        <v>7400</v>
      </c>
      <c r="EM190" s="431">
        <f t="shared" si="324"/>
        <v>7.8</v>
      </c>
      <c r="EN190" s="431">
        <f t="shared" si="325"/>
        <v>0.37</v>
      </c>
      <c r="EO190" s="431">
        <f t="shared" si="326"/>
        <v>8.6999999999999993</v>
      </c>
      <c r="EP190" s="431">
        <f>EF190</f>
        <v>0.9</v>
      </c>
      <c r="EQ190" s="430">
        <f t="shared" si="340"/>
        <v>4</v>
      </c>
      <c r="ER190" s="448">
        <f t="shared" si="279"/>
        <v>16</v>
      </c>
      <c r="ES190" s="449">
        <f t="shared" si="293"/>
        <v>28.21266363879241</v>
      </c>
      <c r="ET190" s="450">
        <f t="shared" si="294"/>
        <v>0.74860000000000004</v>
      </c>
      <c r="EU190" s="451">
        <f t="shared" si="307"/>
        <v>0.38195613636363634</v>
      </c>
      <c r="EV190" s="450">
        <f t="shared" si="308"/>
        <v>0.7073261784511784</v>
      </c>
      <c r="EW190" s="513">
        <f t="shared" si="309"/>
        <v>0.72241992882562278</v>
      </c>
      <c r="EX190" s="514">
        <f t="shared" si="310"/>
        <v>20.3</v>
      </c>
      <c r="EY190" s="513">
        <f t="shared" si="332"/>
        <v>0.76543209876543217</v>
      </c>
      <c r="EZ190" s="514">
        <f t="shared" si="333"/>
        <v>62</v>
      </c>
      <c r="FA190" s="450">
        <f t="shared" si="311"/>
        <v>0.86191536748329622</v>
      </c>
      <c r="FB190" s="431">
        <f t="shared" si="312"/>
        <v>387</v>
      </c>
      <c r="FC190" s="452">
        <f>1-EP190/CA190</f>
        <v>0.68965517241379315</v>
      </c>
      <c r="FD190" s="431">
        <f>CA190-EP190</f>
        <v>2</v>
      </c>
      <c r="FE190" s="452">
        <f t="shared" si="313"/>
        <v>0.9850746268656716</v>
      </c>
      <c r="FF190" s="430">
        <f t="shared" si="314"/>
        <v>264</v>
      </c>
      <c r="FG190" s="405">
        <v>38400</v>
      </c>
      <c r="FH190" s="443"/>
      <c r="FI190" s="453"/>
      <c r="FJ190" s="454"/>
      <c r="FK190" s="455">
        <f t="shared" si="295"/>
        <v>1.9235907026449373</v>
      </c>
      <c r="FL190" s="530"/>
      <c r="FM190" s="455"/>
      <c r="FN190" s="530">
        <v>7645</v>
      </c>
      <c r="FO190" s="532">
        <f t="shared" si="237"/>
        <v>0.57137518684603883</v>
      </c>
      <c r="FP190" s="449">
        <f t="shared" si="296"/>
        <v>204.24792946834091</v>
      </c>
      <c r="FQ190" s="457">
        <v>54</v>
      </c>
      <c r="FR190" s="458">
        <f t="shared" si="297"/>
        <v>1.4426930269837028</v>
      </c>
      <c r="FS190" s="576">
        <v>7.88</v>
      </c>
      <c r="FT190" s="577">
        <v>18</v>
      </c>
      <c r="FU190" s="578">
        <v>61</v>
      </c>
      <c r="FV190" s="579">
        <v>1</v>
      </c>
      <c r="FW190" s="580">
        <v>0.22</v>
      </c>
      <c r="FX190" s="579">
        <v>8</v>
      </c>
      <c r="FY190" s="452">
        <f t="shared" si="342"/>
        <v>0.75</v>
      </c>
      <c r="FZ190" s="452">
        <f>1-FW190/(EF190+DC190)</f>
        <v>0.75555555555555554</v>
      </c>
      <c r="GA190" s="429">
        <f>EF190+DC190-FW190</f>
        <v>0.68</v>
      </c>
      <c r="GB190" s="513">
        <f t="shared" si="334"/>
        <v>5.2631578947368474E-2</v>
      </c>
      <c r="GC190" s="514">
        <f t="shared" si="335"/>
        <v>1</v>
      </c>
      <c r="GD190" s="513">
        <f t="shared" si="315"/>
        <v>1.6129032258064502E-2</v>
      </c>
      <c r="GE190" s="527">
        <f t="shared" si="343"/>
        <v>1</v>
      </c>
      <c r="GF190" s="461">
        <f t="shared" si="341"/>
        <v>2.6289072936147475</v>
      </c>
      <c r="GG190" s="405"/>
      <c r="GH190" s="450"/>
      <c r="GI190" s="405"/>
      <c r="GJ190" s="462"/>
      <c r="GK190" s="463"/>
      <c r="GL190" s="464"/>
      <c r="GM190" s="529"/>
      <c r="GN190" s="405"/>
      <c r="GO190" s="513"/>
      <c r="GP190" s="450"/>
      <c r="GQ190" s="529"/>
      <c r="GR190" s="455">
        <f t="shared" si="298"/>
        <v>2.7571466737910768</v>
      </c>
      <c r="GS190" s="531">
        <f t="shared" si="336"/>
        <v>15</v>
      </c>
      <c r="GT190" s="531">
        <f t="shared" si="327"/>
        <v>53</v>
      </c>
      <c r="GU190" s="513"/>
      <c r="GV190" s="513"/>
      <c r="GW190" s="513">
        <f t="shared" si="337"/>
        <v>0.16666666666666663</v>
      </c>
      <c r="GX190" s="513">
        <f t="shared" si="328"/>
        <v>0.13114754098360659</v>
      </c>
      <c r="GY190" s="462"/>
      <c r="GZ190" s="405">
        <v>37574</v>
      </c>
      <c r="HA190" s="581">
        <v>8.17</v>
      </c>
      <c r="HB190" s="451">
        <v>8.15</v>
      </c>
      <c r="HC190" s="577">
        <v>15</v>
      </c>
      <c r="HD190" s="443">
        <v>53</v>
      </c>
      <c r="HE190" s="463">
        <v>15</v>
      </c>
      <c r="HF190" s="463"/>
      <c r="HG190" s="582"/>
      <c r="HH190" s="575">
        <v>2</v>
      </c>
      <c r="HI190" s="583">
        <v>7420</v>
      </c>
      <c r="HJ190" s="406">
        <f t="shared" si="316"/>
        <v>4971.4000000000005</v>
      </c>
      <c r="HK190" s="406"/>
      <c r="HL190" s="549"/>
      <c r="HM190" s="584">
        <v>7.4</v>
      </c>
      <c r="HN190" s="461">
        <v>9.8000000000000007</v>
      </c>
      <c r="HO190" s="574">
        <v>0.3</v>
      </c>
      <c r="HP190" s="548">
        <v>0.15</v>
      </c>
      <c r="HQ190" s="585">
        <v>8.6999999999999993</v>
      </c>
      <c r="HR190" s="586">
        <v>0.2</v>
      </c>
      <c r="HS190" s="520">
        <v>0.17</v>
      </c>
      <c r="HT190" s="587">
        <v>8</v>
      </c>
      <c r="HU190" s="522">
        <f t="shared" si="299"/>
        <v>46.486775313919317</v>
      </c>
      <c r="HV190" s="513">
        <f t="shared" si="338"/>
        <v>0.81481481481481488</v>
      </c>
      <c r="HW190" s="513">
        <f t="shared" si="329"/>
        <v>0.8819599109131403</v>
      </c>
      <c r="HX190" s="513">
        <f t="shared" si="317"/>
        <v>0.73665480427046259</v>
      </c>
      <c r="HY190" s="471" t="s">
        <v>194</v>
      </c>
    </row>
    <row r="191" spans="1:233" x14ac:dyDescent="0.15">
      <c r="A191" s="400">
        <v>43673</v>
      </c>
      <c r="B191" s="515">
        <v>39957</v>
      </c>
      <c r="C191" s="402">
        <f t="shared" si="280"/>
        <v>0.79913999999999996</v>
      </c>
      <c r="D191" s="571">
        <v>8.02</v>
      </c>
      <c r="E191" s="572">
        <v>43.7</v>
      </c>
      <c r="F191" s="573">
        <v>260</v>
      </c>
      <c r="G191" s="406">
        <f t="shared" si="300"/>
        <v>10388.82</v>
      </c>
      <c r="H191" s="402">
        <f t="shared" si="301"/>
        <v>0.4155528</v>
      </c>
      <c r="I191" s="573">
        <v>6960</v>
      </c>
      <c r="J191" s="406">
        <f t="shared" si="302"/>
        <v>4663.2000000000007</v>
      </c>
      <c r="K191" s="574">
        <v>26.4</v>
      </c>
      <c r="L191" s="574">
        <v>27.6</v>
      </c>
      <c r="M191" s="574">
        <v>2.7</v>
      </c>
      <c r="N191" s="575">
        <v>140</v>
      </c>
      <c r="O191" s="575">
        <v>32</v>
      </c>
      <c r="P191" s="409"/>
      <c r="Q191" s="409"/>
      <c r="R191" s="409"/>
      <c r="S191" s="409"/>
      <c r="T191" s="410"/>
      <c r="U191" s="411"/>
      <c r="V191" s="409"/>
      <c r="W191" s="409"/>
      <c r="X191" s="516"/>
      <c r="Y191" s="473"/>
      <c r="Z191" s="474"/>
      <c r="AA191" s="475"/>
      <c r="AB191" s="476"/>
      <c r="AC191" s="476"/>
      <c r="AD191" s="474">
        <v>3.69</v>
      </c>
      <c r="AE191" s="477">
        <f t="shared" si="223"/>
        <v>0.51249999999999996</v>
      </c>
      <c r="AF191" s="478"/>
      <c r="AG191" s="477"/>
      <c r="AH191" s="478"/>
      <c r="AI191" s="478"/>
      <c r="AJ191" s="473"/>
      <c r="AK191" s="477"/>
      <c r="AL191" s="447"/>
      <c r="AM191" s="479"/>
      <c r="AN191" s="473"/>
      <c r="AO191" s="473"/>
      <c r="AP191" s="479"/>
      <c r="AQ191" s="447"/>
      <c r="AR191" s="473"/>
      <c r="AS191" s="473"/>
      <c r="AT191" s="473"/>
      <c r="AU191" s="447"/>
      <c r="AV191" s="480"/>
      <c r="AW191" s="479"/>
      <c r="AX191" s="479"/>
      <c r="AY191" s="480"/>
      <c r="AZ191" s="480"/>
      <c r="BA191" s="420">
        <f t="shared" si="281"/>
        <v>36327</v>
      </c>
      <c r="BB191" s="421">
        <f t="shared" si="282"/>
        <v>0.72653999999999996</v>
      </c>
      <c r="BC191" s="422"/>
      <c r="BD191" s="423">
        <v>8.0399999999999991</v>
      </c>
      <c r="BE191" s="424">
        <v>74</v>
      </c>
      <c r="BF191" s="425">
        <v>393</v>
      </c>
      <c r="BG191" s="426">
        <v>8690</v>
      </c>
      <c r="BH191" s="420">
        <f t="shared" si="303"/>
        <v>5822.3</v>
      </c>
      <c r="BI191" s="432"/>
      <c r="BJ191" s="421"/>
      <c r="BK191" s="427">
        <v>35.1</v>
      </c>
      <c r="BL191" s="427">
        <v>31.8</v>
      </c>
      <c r="BM191" s="428">
        <v>5.2</v>
      </c>
      <c r="BN191" s="422"/>
      <c r="BO191" s="425">
        <v>258</v>
      </c>
      <c r="BP191" s="425">
        <v>32</v>
      </c>
      <c r="BQ191" s="423">
        <v>3.54</v>
      </c>
      <c r="BR191" s="421">
        <f t="shared" si="224"/>
        <v>0.49166666666666664</v>
      </c>
      <c r="BS191" s="409">
        <f t="shared" si="283"/>
        <v>36327</v>
      </c>
      <c r="BT191" s="429">
        <f t="shared" si="318"/>
        <v>8.0399999999999991</v>
      </c>
      <c r="BU191" s="430">
        <f t="shared" si="330"/>
        <v>74</v>
      </c>
      <c r="BV191" s="430">
        <f t="shared" si="319"/>
        <v>393</v>
      </c>
      <c r="BW191" s="430">
        <f t="shared" si="320"/>
        <v>8690</v>
      </c>
      <c r="BX191" s="430">
        <f t="shared" si="304"/>
        <v>5648.5</v>
      </c>
      <c r="BY191" s="430">
        <f t="shared" si="305"/>
        <v>35.1</v>
      </c>
      <c r="BZ191" s="430">
        <f t="shared" si="306"/>
        <v>31.8</v>
      </c>
      <c r="CA191" s="431"/>
      <c r="CB191" s="430">
        <f t="shared" si="339"/>
        <v>258</v>
      </c>
      <c r="CC191" s="432">
        <v>20700</v>
      </c>
      <c r="CD191" s="411">
        <f t="shared" si="222"/>
        <v>20700</v>
      </c>
      <c r="CE191" s="421">
        <f t="shared" si="284"/>
        <v>0.82799999999999996</v>
      </c>
      <c r="CF191" s="433">
        <f t="shared" si="285"/>
        <v>7.7681159420289854</v>
      </c>
      <c r="CG191" s="434"/>
      <c r="CH191" s="427"/>
      <c r="CI191" s="446">
        <f t="shared" si="286"/>
        <v>11.014492753623188</v>
      </c>
      <c r="CJ191" s="436">
        <v>32.6</v>
      </c>
      <c r="CK191" s="436">
        <v>4.62</v>
      </c>
      <c r="CL191" s="423"/>
      <c r="CM191" s="423"/>
      <c r="CN191" s="423"/>
      <c r="CO191" s="432"/>
      <c r="CP191" s="432"/>
      <c r="CQ191" s="437"/>
      <c r="CR191" s="437">
        <v>0.87</v>
      </c>
      <c r="CS191" s="424"/>
      <c r="CT191" s="528">
        <f t="shared" si="287"/>
        <v>4.0579710144927539</v>
      </c>
      <c r="CU191" s="434">
        <v>4.3600000000000003</v>
      </c>
      <c r="CV191" s="438"/>
      <c r="CW191" s="439"/>
      <c r="CX191" s="440"/>
      <c r="CY191" s="441"/>
      <c r="CZ191" s="442"/>
      <c r="DA191" s="442"/>
      <c r="DB191" s="442"/>
      <c r="DC191" s="442"/>
      <c r="DD191" s="443"/>
      <c r="DE191" s="440"/>
      <c r="DF191" s="444">
        <v>15627</v>
      </c>
      <c r="DG191" s="445">
        <f t="shared" si="288"/>
        <v>15627</v>
      </c>
      <c r="DH191" s="421">
        <f t="shared" si="289"/>
        <v>0.62507999999999997</v>
      </c>
      <c r="DI191" s="446">
        <f t="shared" si="290"/>
        <v>10.289882894989441</v>
      </c>
      <c r="DJ191" s="434">
        <v>7.93</v>
      </c>
      <c r="DK191" s="427"/>
      <c r="DL191" s="446">
        <f t="shared" si="291"/>
        <v>14.59013246304473</v>
      </c>
      <c r="DM191" s="422">
        <v>32.6</v>
      </c>
      <c r="DN191" s="422">
        <v>4.41</v>
      </c>
      <c r="DO191" s="423">
        <v>7.81</v>
      </c>
      <c r="DP191" s="423"/>
      <c r="DQ191" s="423"/>
      <c r="DR191" s="432"/>
      <c r="DS191" s="432"/>
      <c r="DT191" s="437"/>
      <c r="DU191" s="437">
        <v>0.89</v>
      </c>
      <c r="DV191" s="424"/>
      <c r="DW191" s="446">
        <f t="shared" si="292"/>
        <v>5.3753119600691113</v>
      </c>
      <c r="DX191" s="434">
        <v>4.49</v>
      </c>
      <c r="DY191" s="438">
        <v>7.92</v>
      </c>
      <c r="DZ191" s="439">
        <v>20</v>
      </c>
      <c r="EA191" s="440">
        <v>67</v>
      </c>
      <c r="EB191" s="441">
        <v>7290</v>
      </c>
      <c r="EC191" s="442">
        <v>8.4</v>
      </c>
      <c r="ED191" s="442">
        <v>0.32</v>
      </c>
      <c r="EE191" s="442">
        <v>8.8000000000000007</v>
      </c>
      <c r="EF191" s="442"/>
      <c r="EG191" s="443">
        <v>4</v>
      </c>
      <c r="EH191" s="440">
        <v>16</v>
      </c>
      <c r="EI191" s="429">
        <f t="shared" si="321"/>
        <v>7.92</v>
      </c>
      <c r="EJ191" s="447">
        <f t="shared" si="331"/>
        <v>20</v>
      </c>
      <c r="EK191" s="448">
        <f t="shared" si="322"/>
        <v>67</v>
      </c>
      <c r="EL191" s="417">
        <f t="shared" si="323"/>
        <v>7290</v>
      </c>
      <c r="EM191" s="431">
        <f t="shared" si="324"/>
        <v>8.4</v>
      </c>
      <c r="EN191" s="431">
        <f t="shared" si="325"/>
        <v>0.32</v>
      </c>
      <c r="EO191" s="431">
        <f t="shared" si="326"/>
        <v>8.8000000000000007</v>
      </c>
      <c r="EP191" s="431"/>
      <c r="EQ191" s="430">
        <f t="shared" si="340"/>
        <v>4</v>
      </c>
      <c r="ER191" s="448">
        <f t="shared" si="279"/>
        <v>16</v>
      </c>
      <c r="ES191" s="449">
        <f t="shared" si="293"/>
        <v>29.069287306961765</v>
      </c>
      <c r="ET191" s="450">
        <f t="shared" si="294"/>
        <v>0.72653999999999996</v>
      </c>
      <c r="EU191" s="451">
        <f t="shared" si="307"/>
        <v>0.32446615909090909</v>
      </c>
      <c r="EV191" s="450">
        <f t="shared" si="308"/>
        <v>0.60086325757575754</v>
      </c>
      <c r="EW191" s="513">
        <f t="shared" si="309"/>
        <v>0.76068376068376065</v>
      </c>
      <c r="EX191" s="514">
        <f t="shared" si="310"/>
        <v>26.700000000000003</v>
      </c>
      <c r="EY191" s="513">
        <f t="shared" si="332"/>
        <v>0.72972972972972971</v>
      </c>
      <c r="EZ191" s="514">
        <f t="shared" si="333"/>
        <v>54</v>
      </c>
      <c r="FA191" s="450">
        <f t="shared" si="311"/>
        <v>0.82951653944020354</v>
      </c>
      <c r="FB191" s="431">
        <f t="shared" si="312"/>
        <v>326</v>
      </c>
      <c r="FC191" s="452"/>
      <c r="FD191" s="431"/>
      <c r="FE191" s="452">
        <f t="shared" si="313"/>
        <v>0.98449612403100772</v>
      </c>
      <c r="FF191" s="430">
        <f t="shared" si="314"/>
        <v>254</v>
      </c>
      <c r="FG191" s="405">
        <v>38400</v>
      </c>
      <c r="FH191" s="443"/>
      <c r="FI191" s="453"/>
      <c r="FJ191" s="454"/>
      <c r="FK191" s="455">
        <f t="shared" si="295"/>
        <v>1.9819968618383021</v>
      </c>
      <c r="FL191" s="530"/>
      <c r="FM191" s="455"/>
      <c r="FN191" s="530">
        <v>6400</v>
      </c>
      <c r="FO191" s="532">
        <f t="shared" si="237"/>
        <v>0.47832585949177875</v>
      </c>
      <c r="FP191" s="449">
        <f t="shared" si="296"/>
        <v>176.1774988300713</v>
      </c>
      <c r="FQ191" s="457">
        <v>52.8</v>
      </c>
      <c r="FR191" s="458">
        <f t="shared" si="297"/>
        <v>1.4534643653480881</v>
      </c>
      <c r="FS191" s="576">
        <v>7.86</v>
      </c>
      <c r="FT191" s="577">
        <v>19</v>
      </c>
      <c r="FU191" s="578">
        <v>60</v>
      </c>
      <c r="FV191" s="579">
        <v>1</v>
      </c>
      <c r="FW191" s="580">
        <v>0.22</v>
      </c>
      <c r="FX191" s="579">
        <v>8</v>
      </c>
      <c r="FY191" s="452">
        <f t="shared" si="342"/>
        <v>0.75</v>
      </c>
      <c r="FZ191" s="452"/>
      <c r="GA191" s="429"/>
      <c r="GB191" s="513">
        <f t="shared" si="334"/>
        <v>5.0000000000000044E-2</v>
      </c>
      <c r="GC191" s="514">
        <f t="shared" si="335"/>
        <v>1</v>
      </c>
      <c r="GD191" s="513">
        <f t="shared" si="315"/>
        <v>0.10447761194029848</v>
      </c>
      <c r="GE191" s="527">
        <f t="shared" si="343"/>
        <v>7</v>
      </c>
      <c r="GF191" s="461">
        <f t="shared" si="341"/>
        <v>2.7087290445123462</v>
      </c>
      <c r="GG191" s="405"/>
      <c r="GH191" s="450"/>
      <c r="GI191" s="405"/>
      <c r="GJ191" s="462"/>
      <c r="GK191" s="463"/>
      <c r="GL191" s="464"/>
      <c r="GM191" s="529"/>
      <c r="GN191" s="405"/>
      <c r="GO191" s="513"/>
      <c r="GP191" s="450"/>
      <c r="GQ191" s="529"/>
      <c r="GR191" s="455">
        <f t="shared" si="298"/>
        <v>2.8408621686348994</v>
      </c>
      <c r="GS191" s="531">
        <f t="shared" si="336"/>
        <v>16</v>
      </c>
      <c r="GT191" s="531">
        <f t="shared" si="327"/>
        <v>55</v>
      </c>
      <c r="GU191" s="513"/>
      <c r="GV191" s="513"/>
      <c r="GW191" s="513">
        <f t="shared" si="337"/>
        <v>0.15789473684210531</v>
      </c>
      <c r="GX191" s="513">
        <f t="shared" si="328"/>
        <v>8.333333333333337E-2</v>
      </c>
      <c r="GY191" s="462"/>
      <c r="GZ191" s="405">
        <v>34415</v>
      </c>
      <c r="HA191" s="581">
        <v>8.1999999999999993</v>
      </c>
      <c r="HB191" s="451">
        <v>8.1999999999999993</v>
      </c>
      <c r="HC191" s="577">
        <v>16</v>
      </c>
      <c r="HD191" s="443">
        <v>55</v>
      </c>
      <c r="HE191" s="463">
        <v>16</v>
      </c>
      <c r="HF191" s="463"/>
      <c r="HG191" s="582"/>
      <c r="HH191" s="575">
        <v>1</v>
      </c>
      <c r="HI191" s="583">
        <v>7490</v>
      </c>
      <c r="HJ191" s="406">
        <f t="shared" si="316"/>
        <v>5018.3</v>
      </c>
      <c r="HK191" s="406"/>
      <c r="HL191" s="549"/>
      <c r="HM191" s="584">
        <v>7.8</v>
      </c>
      <c r="HN191" s="461">
        <v>10.25</v>
      </c>
      <c r="HO191" s="574">
        <v>0.25</v>
      </c>
      <c r="HP191" s="548">
        <v>0.15</v>
      </c>
      <c r="HQ191" s="585">
        <v>9.1999999999999993</v>
      </c>
      <c r="HR191" s="586">
        <v>0.2</v>
      </c>
      <c r="HS191" s="520">
        <v>0.17</v>
      </c>
      <c r="HT191" s="587">
        <v>8</v>
      </c>
      <c r="HU191" s="522">
        <f t="shared" si="299"/>
        <v>47.898257494425636</v>
      </c>
      <c r="HV191" s="513">
        <f t="shared" si="338"/>
        <v>0.78378378378378377</v>
      </c>
      <c r="HW191" s="513">
        <f t="shared" si="329"/>
        <v>0.86005089058524176</v>
      </c>
      <c r="HX191" s="513">
        <f t="shared" si="317"/>
        <v>0.77777777777777779</v>
      </c>
      <c r="HY191" s="471"/>
    </row>
    <row r="192" spans="1:233" x14ac:dyDescent="0.15">
      <c r="A192" s="485">
        <v>43674</v>
      </c>
      <c r="B192" s="486">
        <v>40971</v>
      </c>
      <c r="C192" s="487">
        <f t="shared" si="280"/>
        <v>0.81942000000000004</v>
      </c>
      <c r="D192" s="488">
        <v>8</v>
      </c>
      <c r="E192" s="489">
        <v>40.799999999999997</v>
      </c>
      <c r="F192" s="490">
        <v>205</v>
      </c>
      <c r="G192" s="490">
        <f t="shared" si="300"/>
        <v>8399.0550000000003</v>
      </c>
      <c r="H192" s="487">
        <f t="shared" si="301"/>
        <v>0.33596219999999999</v>
      </c>
      <c r="I192" s="490">
        <v>7220</v>
      </c>
      <c r="J192" s="490">
        <f t="shared" si="302"/>
        <v>4837.4000000000005</v>
      </c>
      <c r="K192" s="491">
        <v>27.9</v>
      </c>
      <c r="L192" s="491">
        <v>26.8</v>
      </c>
      <c r="M192" s="491">
        <v>2.5</v>
      </c>
      <c r="N192" s="492">
        <v>111</v>
      </c>
      <c r="O192" s="492">
        <v>32</v>
      </c>
      <c r="P192" s="409"/>
      <c r="Q192" s="409"/>
      <c r="R192" s="409"/>
      <c r="S192" s="409"/>
      <c r="T192" s="410"/>
      <c r="U192" s="411"/>
      <c r="V192" s="409"/>
      <c r="W192" s="409"/>
      <c r="X192" s="412"/>
      <c r="Y192" s="473"/>
      <c r="Z192" s="474"/>
      <c r="AA192" s="475"/>
      <c r="AB192" s="476"/>
      <c r="AC192" s="476"/>
      <c r="AD192" s="474">
        <v>4.08</v>
      </c>
      <c r="AE192" s="477">
        <f t="shared" si="223"/>
        <v>0.56666666666666665</v>
      </c>
      <c r="AF192" s="478"/>
      <c r="AG192" s="477"/>
      <c r="AH192" s="478"/>
      <c r="AI192" s="478"/>
      <c r="AJ192" s="473"/>
      <c r="AK192" s="477"/>
      <c r="AL192" s="447"/>
      <c r="AM192" s="479"/>
      <c r="AN192" s="473"/>
      <c r="AO192" s="473"/>
      <c r="AP192" s="479"/>
      <c r="AQ192" s="447"/>
      <c r="AR192" s="473"/>
      <c r="AS192" s="473"/>
      <c r="AT192" s="473"/>
      <c r="AU192" s="447"/>
      <c r="AV192" s="480"/>
      <c r="AW192" s="479"/>
      <c r="AX192" s="479"/>
      <c r="AY192" s="480"/>
      <c r="AZ192" s="480"/>
      <c r="BA192" s="420">
        <f t="shared" si="281"/>
        <v>42041</v>
      </c>
      <c r="BB192" s="421">
        <f t="shared" si="282"/>
        <v>0.84082000000000001</v>
      </c>
      <c r="BC192" s="422"/>
      <c r="BD192" s="423">
        <v>8.17</v>
      </c>
      <c r="BE192" s="424">
        <v>45.5</v>
      </c>
      <c r="BF192" s="425">
        <v>249</v>
      </c>
      <c r="BG192" s="426">
        <v>8200</v>
      </c>
      <c r="BH192" s="420">
        <f t="shared" si="303"/>
        <v>5494</v>
      </c>
      <c r="BI192" s="432"/>
      <c r="BJ192" s="421"/>
      <c r="BK192" s="427">
        <v>19.399999999999999</v>
      </c>
      <c r="BL192" s="427">
        <v>20.2</v>
      </c>
      <c r="BM192" s="428">
        <v>4.0999999999999996</v>
      </c>
      <c r="BN192" s="422"/>
      <c r="BO192" s="425">
        <v>113</v>
      </c>
      <c r="BP192" s="425">
        <v>32</v>
      </c>
      <c r="BQ192" s="423">
        <v>3.19</v>
      </c>
      <c r="BR192" s="421">
        <f t="shared" si="224"/>
        <v>0.44305555555555554</v>
      </c>
      <c r="BS192" s="409">
        <f t="shared" si="283"/>
        <v>42041</v>
      </c>
      <c r="BT192" s="429">
        <f t="shared" si="318"/>
        <v>8.17</v>
      </c>
      <c r="BU192" s="430">
        <f t="shared" si="330"/>
        <v>45.5</v>
      </c>
      <c r="BV192" s="430">
        <f t="shared" si="319"/>
        <v>249</v>
      </c>
      <c r="BW192" s="430">
        <f t="shared" si="320"/>
        <v>8200</v>
      </c>
      <c r="BX192" s="430">
        <f t="shared" si="304"/>
        <v>5330</v>
      </c>
      <c r="BY192" s="430">
        <f t="shared" si="305"/>
        <v>19.399999999999999</v>
      </c>
      <c r="BZ192" s="430">
        <f t="shared" si="306"/>
        <v>20.2</v>
      </c>
      <c r="CA192" s="431"/>
      <c r="CB192" s="430">
        <f t="shared" si="339"/>
        <v>113</v>
      </c>
      <c r="CC192" s="432">
        <v>23047</v>
      </c>
      <c r="CD192" s="411">
        <f t="shared" si="222"/>
        <v>23047</v>
      </c>
      <c r="CE192" s="421">
        <f t="shared" si="284"/>
        <v>0.92188000000000003</v>
      </c>
      <c r="CF192" s="533">
        <f t="shared" si="285"/>
        <v>6.9770469041523837</v>
      </c>
      <c r="CG192" s="434"/>
      <c r="CH192" s="427"/>
      <c r="CI192" s="534">
        <f t="shared" si="286"/>
        <v>9.8928276999175608</v>
      </c>
      <c r="CJ192" s="436">
        <v>32.9</v>
      </c>
      <c r="CK192" s="436">
        <v>5.37</v>
      </c>
      <c r="CL192" s="423"/>
      <c r="CM192" s="423"/>
      <c r="CN192" s="423"/>
      <c r="CO192" s="432"/>
      <c r="CP192" s="432"/>
      <c r="CQ192" s="437"/>
      <c r="CR192" s="437">
        <v>0.81</v>
      </c>
      <c r="CS192" s="481"/>
      <c r="CT192" s="424">
        <f t="shared" si="287"/>
        <v>3.6447259947064694</v>
      </c>
      <c r="CU192" s="434">
        <v>5.3</v>
      </c>
      <c r="CV192" s="493"/>
      <c r="CW192" s="494"/>
      <c r="CX192" s="495"/>
      <c r="CY192" s="496"/>
      <c r="CZ192" s="497"/>
      <c r="DA192" s="497"/>
      <c r="DB192" s="497"/>
      <c r="DC192" s="497"/>
      <c r="DD192" s="498"/>
      <c r="DE192" s="498"/>
      <c r="DF192" s="432">
        <v>18994</v>
      </c>
      <c r="DG192" s="445">
        <f t="shared" si="288"/>
        <v>18994</v>
      </c>
      <c r="DH192" s="421">
        <f t="shared" si="289"/>
        <v>0.75975999999999999</v>
      </c>
      <c r="DI192" s="432">
        <f t="shared" si="290"/>
        <v>8.4658313151521529</v>
      </c>
      <c r="DJ192" s="434">
        <v>7.83</v>
      </c>
      <c r="DK192" s="427"/>
      <c r="DL192" s="432">
        <f t="shared" si="291"/>
        <v>12.003790670738129</v>
      </c>
      <c r="DM192" s="541">
        <v>32.9</v>
      </c>
      <c r="DN192" s="541">
        <v>3.82</v>
      </c>
      <c r="DO192" s="542">
        <v>7.79</v>
      </c>
      <c r="DP192" s="542"/>
      <c r="DQ192" s="542"/>
      <c r="DR192" s="432"/>
      <c r="DS192" s="432"/>
      <c r="DT192" s="437"/>
      <c r="DU192" s="437">
        <v>0.89</v>
      </c>
      <c r="DV192" s="437"/>
      <c r="DW192" s="432">
        <f t="shared" si="292"/>
        <v>4.4224491944824678</v>
      </c>
      <c r="DX192" s="434">
        <v>3.19</v>
      </c>
      <c r="DY192" s="493">
        <v>8.0500000000000007</v>
      </c>
      <c r="DZ192" s="494">
        <v>20</v>
      </c>
      <c r="EA192" s="495">
        <v>71</v>
      </c>
      <c r="EB192" s="496">
        <v>7690</v>
      </c>
      <c r="EC192" s="497">
        <v>7.1</v>
      </c>
      <c r="ED192" s="497">
        <v>0.28000000000000003</v>
      </c>
      <c r="EE192" s="497">
        <v>7.9</v>
      </c>
      <c r="EF192" s="497"/>
      <c r="EG192" s="498">
        <v>7</v>
      </c>
      <c r="EH192" s="495">
        <v>16</v>
      </c>
      <c r="EI192" s="429">
        <f t="shared" si="321"/>
        <v>8.0500000000000007</v>
      </c>
      <c r="EJ192" s="447">
        <f t="shared" si="331"/>
        <v>20</v>
      </c>
      <c r="EK192" s="448">
        <f t="shared" si="322"/>
        <v>71</v>
      </c>
      <c r="EL192" s="417">
        <f t="shared" si="323"/>
        <v>7690</v>
      </c>
      <c r="EM192" s="431">
        <f t="shared" si="324"/>
        <v>7.1</v>
      </c>
      <c r="EN192" s="431">
        <f t="shared" si="325"/>
        <v>0.28000000000000003</v>
      </c>
      <c r="EO192" s="431">
        <f t="shared" si="326"/>
        <v>7.9</v>
      </c>
      <c r="EP192" s="431"/>
      <c r="EQ192" s="430">
        <f t="shared" si="340"/>
        <v>7</v>
      </c>
      <c r="ER192" s="448">
        <f t="shared" si="279"/>
        <v>16</v>
      </c>
      <c r="ES192" s="496">
        <f t="shared" si="293"/>
        <v>25.118336861635068</v>
      </c>
      <c r="ET192" s="499">
        <f t="shared" si="294"/>
        <v>0.84082000000000001</v>
      </c>
      <c r="EU192" s="451">
        <f t="shared" si="307"/>
        <v>0.2379138409090909</v>
      </c>
      <c r="EV192" s="499">
        <f t="shared" si="308"/>
        <v>0.4405811868686868</v>
      </c>
      <c r="EW192" s="513">
        <f t="shared" si="309"/>
        <v>0.634020618556701</v>
      </c>
      <c r="EX192" s="514">
        <f t="shared" si="310"/>
        <v>12.299999999999999</v>
      </c>
      <c r="EY192" s="513">
        <f t="shared" si="332"/>
        <v>0.56043956043956045</v>
      </c>
      <c r="EZ192" s="514">
        <f t="shared" si="333"/>
        <v>25.5</v>
      </c>
      <c r="FA192" s="450">
        <f t="shared" si="311"/>
        <v>0.71485943775100402</v>
      </c>
      <c r="FB192" s="431">
        <f t="shared" si="312"/>
        <v>178</v>
      </c>
      <c r="FC192" s="452"/>
      <c r="FD192" s="431"/>
      <c r="FE192" s="452">
        <f t="shared" si="313"/>
        <v>0.93805309734513276</v>
      </c>
      <c r="FF192" s="430">
        <f t="shared" si="314"/>
        <v>106</v>
      </c>
      <c r="FG192" s="490">
        <v>38400</v>
      </c>
      <c r="FH192" s="498"/>
      <c r="FI192" s="501"/>
      <c r="FJ192" s="487"/>
      <c r="FK192" s="502">
        <f t="shared" si="295"/>
        <v>1.7126138769296639</v>
      </c>
      <c r="FL192" s="490"/>
      <c r="FM192" s="502"/>
      <c r="FN192" s="490">
        <v>6394</v>
      </c>
      <c r="FO192" s="532">
        <f t="shared" si="237"/>
        <v>0.47787742899850527</v>
      </c>
      <c r="FP192" s="496">
        <f t="shared" si="296"/>
        <v>152.08962679289266</v>
      </c>
      <c r="FQ192" s="503">
        <v>52.8</v>
      </c>
      <c r="FR192" s="491">
        <f t="shared" si="297"/>
        <v>1.2559168430817533</v>
      </c>
      <c r="FS192" s="504">
        <v>7.96</v>
      </c>
      <c r="FT192" s="494">
        <v>19</v>
      </c>
      <c r="FU192" s="495">
        <v>62</v>
      </c>
      <c r="FV192" s="490">
        <v>1</v>
      </c>
      <c r="FW192" s="504">
        <v>0.22</v>
      </c>
      <c r="FX192" s="490">
        <v>8</v>
      </c>
      <c r="FY192" s="452">
        <f t="shared" si="342"/>
        <v>0.85714285714285721</v>
      </c>
      <c r="FZ192" s="452"/>
      <c r="GA192" s="429"/>
      <c r="GB192" s="499">
        <f t="shared" si="334"/>
        <v>5.0000000000000044E-2</v>
      </c>
      <c r="GC192" s="514">
        <f t="shared" si="335"/>
        <v>1</v>
      </c>
      <c r="GD192" s="499">
        <f t="shared" si="315"/>
        <v>0.12676056338028174</v>
      </c>
      <c r="GE192" s="527">
        <f t="shared" si="343"/>
        <v>9</v>
      </c>
      <c r="GF192" s="506">
        <f t="shared" si="341"/>
        <v>2.3405722984705406</v>
      </c>
      <c r="GG192" s="490"/>
      <c r="GH192" s="526"/>
      <c r="GI192" s="490"/>
      <c r="GJ192" s="544"/>
      <c r="GK192" s="498"/>
      <c r="GL192" s="507"/>
      <c r="GM192" s="535"/>
      <c r="GN192" s="536"/>
      <c r="GO192" s="526"/>
      <c r="GP192" s="526"/>
      <c r="GQ192" s="535"/>
      <c r="GR192" s="502">
        <f t="shared" si="298"/>
        <v>2.4547465569325184</v>
      </c>
      <c r="GS192" s="536">
        <f t="shared" si="336"/>
        <v>17</v>
      </c>
      <c r="GT192" s="536">
        <f t="shared" si="327"/>
        <v>58</v>
      </c>
      <c r="GU192" s="526"/>
      <c r="GV192" s="526"/>
      <c r="GW192" s="526">
        <f t="shared" si="337"/>
        <v>0.10526315789473684</v>
      </c>
      <c r="GX192" s="526">
        <f t="shared" si="328"/>
        <v>6.4516129032258118E-2</v>
      </c>
      <c r="GY192" s="497"/>
      <c r="GZ192" s="490">
        <v>44230</v>
      </c>
      <c r="HA192" s="493">
        <v>8.14</v>
      </c>
      <c r="HB192" s="493">
        <v>8.1300000000000008</v>
      </c>
      <c r="HC192" s="494">
        <v>17</v>
      </c>
      <c r="HD192" s="498">
        <v>58</v>
      </c>
      <c r="HE192" s="498">
        <v>15</v>
      </c>
      <c r="HF192" s="498"/>
      <c r="HG192" s="498"/>
      <c r="HH192" s="492">
        <v>1</v>
      </c>
      <c r="HI192" s="508">
        <v>7810</v>
      </c>
      <c r="HJ192" s="490">
        <f t="shared" si="316"/>
        <v>5232.7000000000007</v>
      </c>
      <c r="HK192" s="490"/>
      <c r="HL192" s="550"/>
      <c r="HM192" s="543">
        <v>7</v>
      </c>
      <c r="HN192" s="506">
        <v>8.9600000000000009</v>
      </c>
      <c r="HO192" s="491">
        <v>0.26</v>
      </c>
      <c r="HP192" s="545">
        <v>0.15</v>
      </c>
      <c r="HQ192" s="523">
        <v>8.6</v>
      </c>
      <c r="HR192" s="524">
        <v>0.2</v>
      </c>
      <c r="HS192" s="524">
        <v>0.17</v>
      </c>
      <c r="HT192" s="511">
        <v>8</v>
      </c>
      <c r="HU192" s="525">
        <f t="shared" si="299"/>
        <v>41.388168692466877</v>
      </c>
      <c r="HV192" s="526">
        <f t="shared" si="338"/>
        <v>0.62637362637362637</v>
      </c>
      <c r="HW192" s="526">
        <f t="shared" si="329"/>
        <v>0.76706827309236947</v>
      </c>
      <c r="HX192" s="526">
        <f t="shared" si="317"/>
        <v>0.63917525773195871</v>
      </c>
      <c r="HY192" s="512"/>
    </row>
    <row r="193" spans="1:233" ht="73.5" x14ac:dyDescent="0.15">
      <c r="A193" s="400">
        <v>43675</v>
      </c>
      <c r="B193" s="515">
        <v>13763</v>
      </c>
      <c r="C193" s="402">
        <f t="shared" si="280"/>
        <v>0.27526</v>
      </c>
      <c r="D193" s="551">
        <v>8.02</v>
      </c>
      <c r="E193" s="552">
        <v>39.200000000000003</v>
      </c>
      <c r="F193" s="553">
        <v>205</v>
      </c>
      <c r="G193" s="406">
        <f t="shared" si="300"/>
        <v>2821.415</v>
      </c>
      <c r="H193" s="402">
        <f t="shared" si="301"/>
        <v>0.1128566</v>
      </c>
      <c r="I193" s="553">
        <v>6770</v>
      </c>
      <c r="J193" s="406">
        <f t="shared" si="302"/>
        <v>4535.9000000000005</v>
      </c>
      <c r="K193" s="554">
        <v>20.6</v>
      </c>
      <c r="L193" s="554">
        <v>22.4</v>
      </c>
      <c r="M193" s="554">
        <v>2.2999999999999998</v>
      </c>
      <c r="N193" s="555">
        <v>119</v>
      </c>
      <c r="O193" s="555">
        <v>32</v>
      </c>
      <c r="P193" s="409"/>
      <c r="Q193" s="409"/>
      <c r="R193" s="409"/>
      <c r="S193" s="409"/>
      <c r="T193" s="410"/>
      <c r="U193" s="411"/>
      <c r="V193" s="409"/>
      <c r="W193" s="409"/>
      <c r="X193" s="516"/>
      <c r="Y193" s="473"/>
      <c r="Z193" s="474"/>
      <c r="AA193" s="475"/>
      <c r="AB193" s="476"/>
      <c r="AC193" s="476"/>
      <c r="AD193" s="474">
        <v>4.22</v>
      </c>
      <c r="AE193" s="477">
        <f t="shared" si="223"/>
        <v>0.58611111111111103</v>
      </c>
      <c r="AF193" s="478"/>
      <c r="AG193" s="477"/>
      <c r="AH193" s="478"/>
      <c r="AI193" s="478"/>
      <c r="AJ193" s="473"/>
      <c r="AK193" s="477"/>
      <c r="AL193" s="447"/>
      <c r="AM193" s="479"/>
      <c r="AN193" s="473"/>
      <c r="AO193" s="473"/>
      <c r="AP193" s="479"/>
      <c r="AQ193" s="447"/>
      <c r="AR193" s="473"/>
      <c r="AS193" s="473"/>
      <c r="AT193" s="473"/>
      <c r="AU193" s="447"/>
      <c r="AV193" s="480"/>
      <c r="AW193" s="479"/>
      <c r="AX193" s="479"/>
      <c r="AY193" s="480"/>
      <c r="AZ193" s="480"/>
      <c r="BA193" s="420">
        <f t="shared" si="281"/>
        <v>13820</v>
      </c>
      <c r="BB193" s="421">
        <f t="shared" si="282"/>
        <v>0.27639999999999998</v>
      </c>
      <c r="BC193" s="422"/>
      <c r="BD193" s="423">
        <v>8.02</v>
      </c>
      <c r="BE193" s="424">
        <v>47</v>
      </c>
      <c r="BF193" s="425">
        <v>252</v>
      </c>
      <c r="BG193" s="426">
        <v>6000</v>
      </c>
      <c r="BH193" s="420">
        <f t="shared" si="303"/>
        <v>4020.0000000000005</v>
      </c>
      <c r="BI193" s="432"/>
      <c r="BJ193" s="421"/>
      <c r="BK193" s="427">
        <v>26.6</v>
      </c>
      <c r="BL193" s="427">
        <v>27</v>
      </c>
      <c r="BM193" s="428">
        <v>3.8</v>
      </c>
      <c r="BN193" s="422"/>
      <c r="BO193" s="425">
        <v>160</v>
      </c>
      <c r="BP193" s="425">
        <v>32</v>
      </c>
      <c r="BQ193" s="423">
        <v>3.04</v>
      </c>
      <c r="BR193" s="421">
        <f t="shared" si="224"/>
        <v>0.42222222222222222</v>
      </c>
      <c r="BS193" s="409">
        <f t="shared" si="283"/>
        <v>13820</v>
      </c>
      <c r="BT193" s="429">
        <f t="shared" si="318"/>
        <v>8.02</v>
      </c>
      <c r="BU193" s="430">
        <f t="shared" si="330"/>
        <v>47</v>
      </c>
      <c r="BV193" s="430">
        <f t="shared" si="319"/>
        <v>252</v>
      </c>
      <c r="BW193" s="430">
        <f t="shared" si="320"/>
        <v>6000</v>
      </c>
      <c r="BX193" s="430">
        <f t="shared" si="304"/>
        <v>3900</v>
      </c>
      <c r="BY193" s="430">
        <f t="shared" si="305"/>
        <v>26.6</v>
      </c>
      <c r="BZ193" s="430">
        <f t="shared" si="306"/>
        <v>27</v>
      </c>
      <c r="CA193" s="431"/>
      <c r="CB193" s="430">
        <f t="shared" si="339"/>
        <v>160</v>
      </c>
      <c r="CC193" s="432">
        <v>13820</v>
      </c>
      <c r="CD193" s="411">
        <f t="shared" si="222"/>
        <v>13820</v>
      </c>
      <c r="CE193" s="421">
        <f t="shared" si="284"/>
        <v>0.55279999999999996</v>
      </c>
      <c r="CF193" s="433">
        <f t="shared" si="285"/>
        <v>11.635311143270622</v>
      </c>
      <c r="CG193" s="434">
        <v>7.81</v>
      </c>
      <c r="CH193" s="427"/>
      <c r="CI193" s="446">
        <f t="shared" si="286"/>
        <v>16.497829232995656</v>
      </c>
      <c r="CJ193" s="436">
        <v>32.4</v>
      </c>
      <c r="CK193" s="436">
        <v>5.37</v>
      </c>
      <c r="CL193" s="423">
        <v>7.88</v>
      </c>
      <c r="CM193" s="423"/>
      <c r="CN193" s="423"/>
      <c r="CO193" s="432"/>
      <c r="CP193" s="432"/>
      <c r="CQ193" s="437"/>
      <c r="CR193" s="437">
        <v>0.73</v>
      </c>
      <c r="CS193" s="424"/>
      <c r="CT193" s="528">
        <f t="shared" si="287"/>
        <v>6.078147612156295</v>
      </c>
      <c r="CU193" s="434">
        <v>5.1100000000000003</v>
      </c>
      <c r="CV193" s="438">
        <v>8.0500000000000007</v>
      </c>
      <c r="CW193" s="439">
        <v>20.2</v>
      </c>
      <c r="CX193" s="440">
        <v>77</v>
      </c>
      <c r="CY193" s="441">
        <v>7240</v>
      </c>
      <c r="CZ193" s="442">
        <v>8.8000000000000007</v>
      </c>
      <c r="DA193" s="442">
        <v>0.27</v>
      </c>
      <c r="DB193" s="442">
        <v>10.5</v>
      </c>
      <c r="DC193" s="442"/>
      <c r="DD193" s="443">
        <v>7</v>
      </c>
      <c r="DE193" s="440">
        <v>16</v>
      </c>
      <c r="DF193" s="444"/>
      <c r="DG193" s="445"/>
      <c r="DH193" s="421"/>
      <c r="DI193" s="446"/>
      <c r="DJ193" s="434"/>
      <c r="DK193" s="427"/>
      <c r="DL193" s="446"/>
      <c r="DM193" s="422"/>
      <c r="DN193" s="422"/>
      <c r="DO193" s="423"/>
      <c r="DP193" s="423"/>
      <c r="DQ193" s="423"/>
      <c r="DR193" s="432"/>
      <c r="DS193" s="432"/>
      <c r="DT193" s="437"/>
      <c r="DU193" s="437"/>
      <c r="DV193" s="424"/>
      <c r="DW193" s="446"/>
      <c r="DX193" s="434"/>
      <c r="DY193" s="556"/>
      <c r="DZ193" s="557"/>
      <c r="EA193" s="558"/>
      <c r="EB193" s="559"/>
      <c r="EC193" s="560"/>
      <c r="ED193" s="560"/>
      <c r="EE193" s="560"/>
      <c r="EF193" s="560"/>
      <c r="EG193" s="561"/>
      <c r="EH193" s="558"/>
      <c r="EI193" s="429">
        <f t="shared" ref="EI193:EI202" si="344">CV193</f>
        <v>8.0500000000000007</v>
      </c>
      <c r="EJ193" s="447">
        <f t="shared" ref="EJ193:EJ202" si="345">CW193</f>
        <v>20.2</v>
      </c>
      <c r="EK193" s="448">
        <f t="shared" ref="EK193:EK202" si="346">CX193</f>
        <v>77</v>
      </c>
      <c r="EL193" s="417">
        <f t="shared" ref="EL193:EL202" si="347">CY193</f>
        <v>7240</v>
      </c>
      <c r="EM193" s="431">
        <f t="shared" ref="EM193:EM202" si="348">CZ193</f>
        <v>8.8000000000000007</v>
      </c>
      <c r="EN193" s="431">
        <f t="shared" ref="EN193:EN202" si="349">DA193</f>
        <v>0.27</v>
      </c>
      <c r="EO193" s="431">
        <f t="shared" ref="EO193:EO202" si="350">DB193</f>
        <v>10.5</v>
      </c>
      <c r="EP193" s="431"/>
      <c r="EQ193" s="430">
        <f t="shared" ref="EQ193:EQ202" si="351">DD193</f>
        <v>7</v>
      </c>
      <c r="ER193" s="448">
        <f t="shared" ref="ER193:ER202" si="352">DE193</f>
        <v>16</v>
      </c>
      <c r="ES193" s="449">
        <f t="shared" ref="ES193:ES206" si="353">22000/BA193*24</f>
        <v>38.205499276410997</v>
      </c>
      <c r="ET193" s="450">
        <f t="shared" si="294"/>
        <v>0.27639999999999998</v>
      </c>
      <c r="EU193" s="451">
        <f t="shared" si="307"/>
        <v>0.15830181818181821</v>
      </c>
      <c r="EV193" s="450">
        <f t="shared" si="308"/>
        <v>0.29315151515151516</v>
      </c>
      <c r="EW193" s="513">
        <f t="shared" si="309"/>
        <v>0.66917293233082709</v>
      </c>
      <c r="EX193" s="514">
        <f t="shared" si="310"/>
        <v>17.8</v>
      </c>
      <c r="EY193" s="513">
        <f t="shared" si="332"/>
        <v>0.57021276595744674</v>
      </c>
      <c r="EZ193" s="514">
        <f t="shared" si="333"/>
        <v>26.8</v>
      </c>
      <c r="FA193" s="450">
        <f t="shared" si="311"/>
        <v>0.69444444444444442</v>
      </c>
      <c r="FB193" s="431">
        <f t="shared" si="312"/>
        <v>175</v>
      </c>
      <c r="FC193" s="452"/>
      <c r="FD193" s="431"/>
      <c r="FE193" s="452">
        <f t="shared" si="313"/>
        <v>0.95625000000000004</v>
      </c>
      <c r="FF193" s="430">
        <f t="shared" si="314"/>
        <v>153</v>
      </c>
      <c r="FG193" s="405">
        <v>19200</v>
      </c>
      <c r="FH193" s="443"/>
      <c r="FI193" s="453"/>
      <c r="FJ193" s="454"/>
      <c r="FK193" s="455">
        <f t="shared" si="295"/>
        <v>5.2098408104196814</v>
      </c>
      <c r="FL193" s="530"/>
      <c r="FM193" s="455"/>
      <c r="FN193" s="530">
        <v>5004</v>
      </c>
      <c r="FO193" s="532">
        <f t="shared" si="237"/>
        <v>0.37399103139013457</v>
      </c>
      <c r="FP193" s="449">
        <f t="shared" si="296"/>
        <v>362.08393632416784</v>
      </c>
      <c r="FQ193" s="457">
        <v>46.8</v>
      </c>
      <c r="FR193" s="458">
        <f t="shared" si="297"/>
        <v>3.3863965267727929</v>
      </c>
      <c r="FS193" s="562">
        <v>7.92</v>
      </c>
      <c r="FT193" s="557">
        <v>18.600000000000001</v>
      </c>
      <c r="FU193" s="558">
        <v>67</v>
      </c>
      <c r="FV193" s="564">
        <v>1</v>
      </c>
      <c r="FW193" s="565">
        <v>0.24</v>
      </c>
      <c r="FX193" s="564">
        <v>8</v>
      </c>
      <c r="FY193" s="452">
        <f t="shared" si="342"/>
        <v>0.85714285714285721</v>
      </c>
      <c r="FZ193" s="452"/>
      <c r="GA193" s="429"/>
      <c r="GB193" s="513">
        <f t="shared" ref="GB193:GB206" si="354">1-FT193/CW193</f>
        <v>7.9207920792079056E-2</v>
      </c>
      <c r="GC193" s="514">
        <f t="shared" ref="GC193:GC198" si="355">CW193+DZ193-FT193</f>
        <v>1.5999999999999979</v>
      </c>
      <c r="GD193" s="513">
        <f t="shared" ref="GD193:GD206" si="356">1-FU193/CX193</f>
        <v>0.12987012987012991</v>
      </c>
      <c r="GE193" s="527">
        <f t="shared" si="343"/>
        <v>10</v>
      </c>
      <c r="GF193" s="461">
        <f t="shared" si="341"/>
        <v>7.1201157742402312</v>
      </c>
      <c r="GG193" s="405"/>
      <c r="GH193" s="450"/>
      <c r="GI193" s="405"/>
      <c r="GJ193" s="462"/>
      <c r="GK193" s="463"/>
      <c r="GL193" s="464"/>
      <c r="GM193" s="529"/>
      <c r="GN193" s="405"/>
      <c r="GO193" s="513"/>
      <c r="GP193" s="450"/>
      <c r="GQ193" s="529"/>
      <c r="GR193" s="455">
        <f t="shared" si="298"/>
        <v>7.4674384949348767</v>
      </c>
      <c r="GS193" s="531">
        <f t="shared" si="336"/>
        <v>15.8</v>
      </c>
      <c r="GT193" s="531">
        <f t="shared" si="327"/>
        <v>55</v>
      </c>
      <c r="GU193" s="513"/>
      <c r="GV193" s="513"/>
      <c r="GW193" s="513">
        <f t="shared" si="337"/>
        <v>0.15053763440860213</v>
      </c>
      <c r="GX193" s="513">
        <f t="shared" si="328"/>
        <v>0.17910447761194026</v>
      </c>
      <c r="GY193" s="462"/>
      <c r="GZ193" s="405">
        <v>13910</v>
      </c>
      <c r="HA193" s="556">
        <v>8.1999999999999993</v>
      </c>
      <c r="HB193" s="451">
        <v>8.2100000000000009</v>
      </c>
      <c r="HC193" s="557">
        <v>15.8</v>
      </c>
      <c r="HD193" s="561">
        <v>55</v>
      </c>
      <c r="HE193" s="463">
        <v>16.5</v>
      </c>
      <c r="HF193" s="463"/>
      <c r="HG193" s="443"/>
      <c r="HH193" s="555">
        <v>1</v>
      </c>
      <c r="HI193" s="566">
        <v>7450</v>
      </c>
      <c r="HJ193" s="406">
        <f t="shared" si="316"/>
        <v>4991.5</v>
      </c>
      <c r="HK193" s="406"/>
      <c r="HL193" s="549"/>
      <c r="HM193" s="567">
        <v>7</v>
      </c>
      <c r="HN193" s="461">
        <v>9.91</v>
      </c>
      <c r="HO193" s="554">
        <v>0.28000000000000003</v>
      </c>
      <c r="HP193" s="548">
        <v>0.15</v>
      </c>
      <c r="HQ193" s="568">
        <v>8.1999999999999993</v>
      </c>
      <c r="HR193" s="569">
        <v>0.22</v>
      </c>
      <c r="HS193" s="520">
        <v>0.45</v>
      </c>
      <c r="HT193" s="570">
        <v>8</v>
      </c>
      <c r="HU193" s="522">
        <f t="shared" ref="HU193:HU213" si="357">42900/BA193*24</f>
        <v>74.500723589001453</v>
      </c>
      <c r="HV193" s="513">
        <f t="shared" si="338"/>
        <v>0.66382978723404251</v>
      </c>
      <c r="HW193" s="513">
        <f t="shared" si="329"/>
        <v>0.78174603174603174</v>
      </c>
      <c r="HX193" s="513">
        <f t="shared" si="317"/>
        <v>0.73684210526315796</v>
      </c>
      <c r="HY193" s="471" t="s">
        <v>195</v>
      </c>
    </row>
    <row r="194" spans="1:233" x14ac:dyDescent="0.15">
      <c r="A194" s="400">
        <v>43676</v>
      </c>
      <c r="B194" s="515">
        <v>15978</v>
      </c>
      <c r="C194" s="402">
        <f t="shared" si="280"/>
        <v>0.31956000000000001</v>
      </c>
      <c r="D194" s="571">
        <v>8.0500000000000007</v>
      </c>
      <c r="E194" s="572">
        <v>31.9</v>
      </c>
      <c r="F194" s="573">
        <v>138</v>
      </c>
      <c r="G194" s="406">
        <f t="shared" si="300"/>
        <v>2204.9639999999999</v>
      </c>
      <c r="H194" s="402">
        <f t="shared" si="301"/>
        <v>8.8198559999999995E-2</v>
      </c>
      <c r="I194" s="553">
        <v>6540</v>
      </c>
      <c r="J194" s="406">
        <f t="shared" si="302"/>
        <v>4381.8</v>
      </c>
      <c r="K194" s="554">
        <v>26.5</v>
      </c>
      <c r="L194" s="554">
        <v>24.2</v>
      </c>
      <c r="M194" s="554">
        <v>2.2000000000000002</v>
      </c>
      <c r="N194" s="555">
        <v>155</v>
      </c>
      <c r="O194" s="555">
        <v>32</v>
      </c>
      <c r="P194" s="409"/>
      <c r="Q194" s="409"/>
      <c r="R194" s="409"/>
      <c r="S194" s="409"/>
      <c r="T194" s="410"/>
      <c r="U194" s="411"/>
      <c r="V194" s="409"/>
      <c r="W194" s="409"/>
      <c r="X194" s="516"/>
      <c r="Y194" s="473"/>
      <c r="Z194" s="474"/>
      <c r="AA194" s="475"/>
      <c r="AB194" s="476"/>
      <c r="AC194" s="476"/>
      <c r="AD194" s="474">
        <v>4.07</v>
      </c>
      <c r="AE194" s="477">
        <f t="shared" si="223"/>
        <v>0.56527777777777777</v>
      </c>
      <c r="AF194" s="478"/>
      <c r="AG194" s="477"/>
      <c r="AH194" s="478"/>
      <c r="AI194" s="478"/>
      <c r="AJ194" s="473"/>
      <c r="AK194" s="477"/>
      <c r="AL194" s="447"/>
      <c r="AM194" s="479"/>
      <c r="AN194" s="473"/>
      <c r="AO194" s="473"/>
      <c r="AP194" s="479"/>
      <c r="AQ194" s="447"/>
      <c r="AR194" s="473"/>
      <c r="AS194" s="473"/>
      <c r="AT194" s="473"/>
      <c r="AU194" s="447"/>
      <c r="AV194" s="480"/>
      <c r="AW194" s="479"/>
      <c r="AX194" s="479"/>
      <c r="AY194" s="480"/>
      <c r="AZ194" s="480"/>
      <c r="BA194" s="420">
        <f t="shared" si="281"/>
        <v>13646</v>
      </c>
      <c r="BB194" s="421">
        <f t="shared" si="282"/>
        <v>0.27292</v>
      </c>
      <c r="BC194" s="422"/>
      <c r="BD194" s="423">
        <v>7.92</v>
      </c>
      <c r="BE194" s="424">
        <v>103</v>
      </c>
      <c r="BF194" s="425">
        <v>391</v>
      </c>
      <c r="BG194" s="426">
        <v>6140</v>
      </c>
      <c r="BH194" s="420">
        <f t="shared" si="303"/>
        <v>4113.8</v>
      </c>
      <c r="BI194" s="432">
        <v>1057</v>
      </c>
      <c r="BJ194" s="421">
        <f>BI194/35.5*(23+35.5)/BH194</f>
        <v>0.42340826034528922</v>
      </c>
      <c r="BK194" s="427">
        <v>45.4</v>
      </c>
      <c r="BL194" s="427">
        <v>44</v>
      </c>
      <c r="BM194" s="428">
        <v>2.5</v>
      </c>
      <c r="BN194" s="422">
        <v>2.9</v>
      </c>
      <c r="BO194" s="425">
        <v>155</v>
      </c>
      <c r="BP194" s="425">
        <v>32</v>
      </c>
      <c r="BQ194" s="423">
        <v>2.29</v>
      </c>
      <c r="BR194" s="421">
        <f t="shared" si="224"/>
        <v>0.31805555555555554</v>
      </c>
      <c r="BS194" s="409">
        <f t="shared" si="283"/>
        <v>13646</v>
      </c>
      <c r="BT194" s="429">
        <f t="shared" si="318"/>
        <v>7.92</v>
      </c>
      <c r="BU194" s="430">
        <f t="shared" si="330"/>
        <v>103</v>
      </c>
      <c r="BV194" s="430">
        <f t="shared" si="319"/>
        <v>391</v>
      </c>
      <c r="BW194" s="430">
        <f t="shared" si="320"/>
        <v>6140</v>
      </c>
      <c r="BX194" s="430">
        <f t="shared" si="304"/>
        <v>3991</v>
      </c>
      <c r="BY194" s="430">
        <f t="shared" si="305"/>
        <v>45.4</v>
      </c>
      <c r="BZ194" s="430">
        <f t="shared" si="306"/>
        <v>44</v>
      </c>
      <c r="CA194" s="431">
        <f>BN194</f>
        <v>2.9</v>
      </c>
      <c r="CB194" s="430">
        <f t="shared" si="339"/>
        <v>155</v>
      </c>
      <c r="CC194" s="432">
        <v>13646</v>
      </c>
      <c r="CD194" s="411">
        <f t="shared" si="222"/>
        <v>13646</v>
      </c>
      <c r="CE194" s="421">
        <f t="shared" si="284"/>
        <v>0.54583999999999999</v>
      </c>
      <c r="CF194" s="433">
        <f t="shared" si="285"/>
        <v>11.783672871171039</v>
      </c>
      <c r="CG194" s="434">
        <v>7.89</v>
      </c>
      <c r="CH194" s="427">
        <v>2.7</v>
      </c>
      <c r="CI194" s="446">
        <f t="shared" si="286"/>
        <v>16.708192877033561</v>
      </c>
      <c r="CJ194" s="436">
        <v>33.5</v>
      </c>
      <c r="CK194" s="436">
        <v>4.24</v>
      </c>
      <c r="CL194" s="423">
        <v>7.69</v>
      </c>
      <c r="CM194" s="423"/>
      <c r="CN194" s="423"/>
      <c r="CO194" s="432">
        <v>5010</v>
      </c>
      <c r="CP194" s="432">
        <v>2058</v>
      </c>
      <c r="CQ194" s="437">
        <f>CP194/CO194</f>
        <v>0.41077844311377243</v>
      </c>
      <c r="CR194" s="437">
        <v>0.84</v>
      </c>
      <c r="CS194" s="424">
        <f>CR194/CO194*1000*1000</f>
        <v>167.66467065868261</v>
      </c>
      <c r="CT194" s="528">
        <f t="shared" si="287"/>
        <v>6.1556500073281546</v>
      </c>
      <c r="CU194" s="434">
        <v>5.37</v>
      </c>
      <c r="CV194" s="438">
        <v>7.94</v>
      </c>
      <c r="CW194" s="439">
        <v>22</v>
      </c>
      <c r="CX194" s="440">
        <v>75</v>
      </c>
      <c r="CY194" s="441">
        <v>6890</v>
      </c>
      <c r="CZ194" s="442">
        <v>9.6999999999999993</v>
      </c>
      <c r="DA194" s="442">
        <v>0.27</v>
      </c>
      <c r="DB194" s="442">
        <v>9.1999999999999993</v>
      </c>
      <c r="DC194" s="442">
        <v>1.1000000000000001</v>
      </c>
      <c r="DD194" s="443">
        <v>4</v>
      </c>
      <c r="DE194" s="440">
        <v>16</v>
      </c>
      <c r="DF194" s="444"/>
      <c r="DG194" s="445"/>
      <c r="DH194" s="421"/>
      <c r="DI194" s="446"/>
      <c r="DJ194" s="434"/>
      <c r="DK194" s="427"/>
      <c r="DL194" s="446"/>
      <c r="DM194" s="422"/>
      <c r="DN194" s="422"/>
      <c r="DO194" s="423"/>
      <c r="DP194" s="423"/>
      <c r="DQ194" s="423"/>
      <c r="DR194" s="432"/>
      <c r="DS194" s="432"/>
      <c r="DT194" s="437"/>
      <c r="DU194" s="437"/>
      <c r="DV194" s="424"/>
      <c r="DW194" s="446"/>
      <c r="DX194" s="434"/>
      <c r="DY194" s="438"/>
      <c r="DZ194" s="439"/>
      <c r="EA194" s="440"/>
      <c r="EB194" s="441"/>
      <c r="EC194" s="442"/>
      <c r="ED194" s="442"/>
      <c r="EE194" s="442"/>
      <c r="EF194" s="442"/>
      <c r="EG194" s="443"/>
      <c r="EH194" s="440"/>
      <c r="EI194" s="429">
        <f t="shared" si="344"/>
        <v>7.94</v>
      </c>
      <c r="EJ194" s="447">
        <f t="shared" si="345"/>
        <v>22</v>
      </c>
      <c r="EK194" s="448">
        <f t="shared" si="346"/>
        <v>75</v>
      </c>
      <c r="EL194" s="417">
        <f t="shared" si="347"/>
        <v>6890</v>
      </c>
      <c r="EM194" s="431">
        <f t="shared" si="348"/>
        <v>9.6999999999999993</v>
      </c>
      <c r="EN194" s="431">
        <f t="shared" si="349"/>
        <v>0.27</v>
      </c>
      <c r="EO194" s="431">
        <f t="shared" si="350"/>
        <v>9.1999999999999993</v>
      </c>
      <c r="EP194" s="431">
        <f>DC194</f>
        <v>1.1000000000000001</v>
      </c>
      <c r="EQ194" s="430">
        <f t="shared" si="351"/>
        <v>4</v>
      </c>
      <c r="ER194" s="448">
        <f t="shared" si="352"/>
        <v>16</v>
      </c>
      <c r="ES194" s="449">
        <f t="shared" si="353"/>
        <v>38.692657188919831</v>
      </c>
      <c r="ET194" s="450">
        <f t="shared" si="294"/>
        <v>0.27292</v>
      </c>
      <c r="EU194" s="451">
        <f t="shared" si="307"/>
        <v>0.24252663636363636</v>
      </c>
      <c r="EV194" s="450">
        <f t="shared" si="308"/>
        <v>0.44912340067340062</v>
      </c>
      <c r="EW194" s="513">
        <f t="shared" si="309"/>
        <v>0.78634361233480177</v>
      </c>
      <c r="EX194" s="514">
        <f t="shared" si="310"/>
        <v>35.700000000000003</v>
      </c>
      <c r="EY194" s="513">
        <f t="shared" si="332"/>
        <v>0.78640776699029125</v>
      </c>
      <c r="EZ194" s="514">
        <f t="shared" si="333"/>
        <v>81</v>
      </c>
      <c r="FA194" s="450">
        <f t="shared" si="311"/>
        <v>0.80818414322250642</v>
      </c>
      <c r="FB194" s="431">
        <f t="shared" si="312"/>
        <v>316</v>
      </c>
      <c r="FC194" s="452">
        <f>1-EP194/CA194</f>
        <v>0.6206896551724137</v>
      </c>
      <c r="FD194" s="431">
        <f>CA194-EP194</f>
        <v>1.7999999999999998</v>
      </c>
      <c r="FE194" s="452">
        <f t="shared" si="313"/>
        <v>0.97419354838709682</v>
      </c>
      <c r="FF194" s="430">
        <f t="shared" si="314"/>
        <v>151</v>
      </c>
      <c r="FG194" s="405">
        <v>19200</v>
      </c>
      <c r="FH194" s="443"/>
      <c r="FI194" s="453"/>
      <c r="FJ194" s="454"/>
      <c r="FK194" s="455">
        <f t="shared" si="295"/>
        <v>5.2762714348527044</v>
      </c>
      <c r="FL194" s="530"/>
      <c r="FM194" s="455"/>
      <c r="FN194" s="530">
        <v>4572</v>
      </c>
      <c r="FO194" s="532">
        <f t="shared" si="237"/>
        <v>0.34170403587443954</v>
      </c>
      <c r="FP194" s="449">
        <f t="shared" si="296"/>
        <v>335.04323611314675</v>
      </c>
      <c r="FQ194" s="457">
        <v>46.8</v>
      </c>
      <c r="FR194" s="458">
        <f t="shared" si="297"/>
        <v>3.4295764326542577</v>
      </c>
      <c r="FS194" s="576">
        <v>7.78</v>
      </c>
      <c r="FT194" s="577">
        <v>19.399999999999999</v>
      </c>
      <c r="FU194" s="578">
        <v>65</v>
      </c>
      <c r="FV194" s="579">
        <v>1</v>
      </c>
      <c r="FW194" s="580">
        <v>0.14000000000000001</v>
      </c>
      <c r="FX194" s="579">
        <v>8</v>
      </c>
      <c r="FY194" s="452">
        <f t="shared" si="342"/>
        <v>0.75</v>
      </c>
      <c r="FZ194" s="452">
        <f>1-FW194/(EF194+DC194)</f>
        <v>0.87272727272727268</v>
      </c>
      <c r="GA194" s="429">
        <f>EF194+DC194-FW194</f>
        <v>0.96000000000000008</v>
      </c>
      <c r="GB194" s="513">
        <f t="shared" si="354"/>
        <v>0.11818181818181828</v>
      </c>
      <c r="GC194" s="514">
        <f t="shared" si="355"/>
        <v>2.6000000000000014</v>
      </c>
      <c r="GD194" s="513">
        <f t="shared" si="356"/>
        <v>0.1333333333333333</v>
      </c>
      <c r="GE194" s="527">
        <f t="shared" si="343"/>
        <v>10</v>
      </c>
      <c r="GF194" s="461">
        <f t="shared" si="341"/>
        <v>7.2109042942986958</v>
      </c>
      <c r="GG194" s="405"/>
      <c r="GH194" s="450"/>
      <c r="GI194" s="405"/>
      <c r="GJ194" s="462"/>
      <c r="GK194" s="463"/>
      <c r="GL194" s="464"/>
      <c r="GM194" s="529"/>
      <c r="GN194" s="405"/>
      <c r="GO194" s="513"/>
      <c r="GP194" s="450"/>
      <c r="GQ194" s="529"/>
      <c r="GR194" s="455">
        <f t="shared" si="298"/>
        <v>7.5626557232888763</v>
      </c>
      <c r="GS194" s="531">
        <f t="shared" si="336"/>
        <v>15.7</v>
      </c>
      <c r="GT194" s="531">
        <f t="shared" si="327"/>
        <v>57</v>
      </c>
      <c r="GU194" s="513"/>
      <c r="GV194" s="513"/>
      <c r="GW194" s="513">
        <f t="shared" si="337"/>
        <v>0.19072164948453607</v>
      </c>
      <c r="GX194" s="513">
        <f t="shared" si="328"/>
        <v>0.12307692307692308</v>
      </c>
      <c r="GY194" s="462"/>
      <c r="GZ194" s="405">
        <v>13885</v>
      </c>
      <c r="HA194" s="581">
        <v>8.39</v>
      </c>
      <c r="HB194" s="451">
        <v>8.42</v>
      </c>
      <c r="HC194" s="577">
        <v>15.7</v>
      </c>
      <c r="HD194" s="443">
        <v>57</v>
      </c>
      <c r="HE194" s="463">
        <v>15</v>
      </c>
      <c r="HF194" s="463"/>
      <c r="HG194" s="582"/>
      <c r="HH194" s="575">
        <v>1</v>
      </c>
      <c r="HI194" s="583">
        <v>7500</v>
      </c>
      <c r="HJ194" s="406">
        <f t="shared" si="316"/>
        <v>5025</v>
      </c>
      <c r="HK194" s="406"/>
      <c r="HL194" s="549"/>
      <c r="HM194" s="584">
        <v>9.6</v>
      </c>
      <c r="HN194" s="461">
        <v>10.58</v>
      </c>
      <c r="HO194" s="574">
        <v>0.26</v>
      </c>
      <c r="HP194" s="548">
        <v>0.15</v>
      </c>
      <c r="HQ194" s="585">
        <v>9.6</v>
      </c>
      <c r="HR194" s="586">
        <v>0.18</v>
      </c>
      <c r="HS194" s="520">
        <v>0.19</v>
      </c>
      <c r="HT194" s="587">
        <v>8</v>
      </c>
      <c r="HU194" s="522">
        <f t="shared" si="357"/>
        <v>75.450681518393679</v>
      </c>
      <c r="HV194" s="513">
        <f t="shared" si="338"/>
        <v>0.84757281553398056</v>
      </c>
      <c r="HW194" s="513">
        <f t="shared" si="329"/>
        <v>0.8542199488491049</v>
      </c>
      <c r="HX194" s="513">
        <f t="shared" si="317"/>
        <v>0.78854625550660795</v>
      </c>
      <c r="HY194" s="471"/>
    </row>
    <row r="195" spans="1:233" x14ac:dyDescent="0.15">
      <c r="A195" s="400">
        <v>43677</v>
      </c>
      <c r="B195" s="515">
        <v>16454</v>
      </c>
      <c r="C195" s="402">
        <f t="shared" si="280"/>
        <v>0.32907999999999998</v>
      </c>
      <c r="D195" s="571">
        <v>7.8</v>
      </c>
      <c r="E195" s="572">
        <v>34</v>
      </c>
      <c r="F195" s="573">
        <v>204</v>
      </c>
      <c r="G195" s="406">
        <f t="shared" si="300"/>
        <v>3356.616</v>
      </c>
      <c r="H195" s="402">
        <f t="shared" si="301"/>
        <v>0.13426463999999999</v>
      </c>
      <c r="I195" s="573">
        <v>7410</v>
      </c>
      <c r="J195" s="406">
        <f t="shared" si="302"/>
        <v>4964.7000000000007</v>
      </c>
      <c r="K195" s="574">
        <v>26</v>
      </c>
      <c r="L195" s="574">
        <v>25.2</v>
      </c>
      <c r="M195" s="574">
        <v>2.2999999999999998</v>
      </c>
      <c r="N195" s="575">
        <v>71</v>
      </c>
      <c r="O195" s="575">
        <v>32</v>
      </c>
      <c r="P195" s="409"/>
      <c r="Q195" s="409"/>
      <c r="R195" s="409"/>
      <c r="S195" s="409"/>
      <c r="T195" s="410"/>
      <c r="U195" s="411"/>
      <c r="V195" s="409"/>
      <c r="W195" s="409"/>
      <c r="X195" s="516"/>
      <c r="Y195" s="473"/>
      <c r="Z195" s="474"/>
      <c r="AA195" s="475"/>
      <c r="AB195" s="476"/>
      <c r="AC195" s="476"/>
      <c r="AD195" s="474">
        <v>3.92</v>
      </c>
      <c r="AE195" s="477">
        <f t="shared" si="223"/>
        <v>0.5444444444444444</v>
      </c>
      <c r="AF195" s="478"/>
      <c r="AG195" s="477"/>
      <c r="AH195" s="478"/>
      <c r="AI195" s="478"/>
      <c r="AJ195" s="473"/>
      <c r="AK195" s="477"/>
      <c r="AL195" s="447"/>
      <c r="AM195" s="479"/>
      <c r="AN195" s="473"/>
      <c r="AO195" s="473"/>
      <c r="AP195" s="479"/>
      <c r="AQ195" s="447"/>
      <c r="AR195" s="473"/>
      <c r="AS195" s="473"/>
      <c r="AT195" s="473"/>
      <c r="AU195" s="447"/>
      <c r="AV195" s="480"/>
      <c r="AW195" s="479"/>
      <c r="AX195" s="479"/>
      <c r="AY195" s="480"/>
      <c r="AZ195" s="480"/>
      <c r="BA195" s="420">
        <f t="shared" si="281"/>
        <v>17205</v>
      </c>
      <c r="BB195" s="421">
        <f t="shared" si="282"/>
        <v>0.34410000000000002</v>
      </c>
      <c r="BC195" s="422"/>
      <c r="BD195" s="423">
        <v>7.82</v>
      </c>
      <c r="BE195" s="424">
        <v>152</v>
      </c>
      <c r="BF195" s="425">
        <v>428</v>
      </c>
      <c r="BG195" s="426">
        <v>5940</v>
      </c>
      <c r="BH195" s="420">
        <f t="shared" si="303"/>
        <v>3979.8</v>
      </c>
      <c r="BI195" s="432"/>
      <c r="BJ195" s="421"/>
      <c r="BK195" s="427">
        <v>44.1</v>
      </c>
      <c r="BL195" s="427">
        <v>44.5</v>
      </c>
      <c r="BM195" s="428">
        <v>4.2</v>
      </c>
      <c r="BN195" s="422"/>
      <c r="BO195" s="425">
        <v>183</v>
      </c>
      <c r="BP195" s="425">
        <v>32</v>
      </c>
      <c r="BQ195" s="423">
        <v>2.84</v>
      </c>
      <c r="BR195" s="421">
        <f t="shared" si="224"/>
        <v>0.39444444444444443</v>
      </c>
      <c r="BS195" s="409">
        <f t="shared" si="283"/>
        <v>17205</v>
      </c>
      <c r="BT195" s="429">
        <f t="shared" si="318"/>
        <v>7.82</v>
      </c>
      <c r="BU195" s="430">
        <f t="shared" si="330"/>
        <v>152</v>
      </c>
      <c r="BV195" s="430">
        <f t="shared" si="319"/>
        <v>428</v>
      </c>
      <c r="BW195" s="430">
        <f t="shared" si="320"/>
        <v>5940</v>
      </c>
      <c r="BX195" s="430">
        <f t="shared" si="304"/>
        <v>3861</v>
      </c>
      <c r="BY195" s="430">
        <f t="shared" si="305"/>
        <v>44.1</v>
      </c>
      <c r="BZ195" s="430">
        <f t="shared" si="306"/>
        <v>44.5</v>
      </c>
      <c r="CA195" s="431"/>
      <c r="CB195" s="430">
        <f t="shared" si="339"/>
        <v>183</v>
      </c>
      <c r="CC195" s="432">
        <v>17205</v>
      </c>
      <c r="CD195" s="411">
        <f t="shared" si="222"/>
        <v>17205</v>
      </c>
      <c r="CE195" s="421">
        <f t="shared" si="284"/>
        <v>0.68820000000000003</v>
      </c>
      <c r="CF195" s="433">
        <f t="shared" si="285"/>
        <v>9.3461203138622491</v>
      </c>
      <c r="CG195" s="434">
        <v>7.93</v>
      </c>
      <c r="CH195" s="427"/>
      <c r="CI195" s="446">
        <f t="shared" si="286"/>
        <v>13.251961639058411</v>
      </c>
      <c r="CJ195" s="436">
        <v>33.200000000000003</v>
      </c>
      <c r="CK195" s="436">
        <v>3.46</v>
      </c>
      <c r="CL195" s="423">
        <v>7.85</v>
      </c>
      <c r="CM195" s="423"/>
      <c r="CN195" s="423"/>
      <c r="CO195" s="432"/>
      <c r="CP195" s="432"/>
      <c r="CQ195" s="437"/>
      <c r="CR195" s="437">
        <v>0.84</v>
      </c>
      <c r="CS195" s="424"/>
      <c r="CT195" s="528">
        <f t="shared" si="287"/>
        <v>4.8823016564952049</v>
      </c>
      <c r="CU195" s="434">
        <v>5.1100000000000003</v>
      </c>
      <c r="CV195" s="438">
        <v>7.97</v>
      </c>
      <c r="CW195" s="439">
        <v>20.9</v>
      </c>
      <c r="CX195" s="440">
        <v>67</v>
      </c>
      <c r="CY195" s="441">
        <v>6450</v>
      </c>
      <c r="CZ195" s="442">
        <v>10.4</v>
      </c>
      <c r="DA195" s="442">
        <v>0.28000000000000003</v>
      </c>
      <c r="DB195" s="442">
        <v>8.8000000000000007</v>
      </c>
      <c r="DC195" s="442"/>
      <c r="DD195" s="443">
        <v>7</v>
      </c>
      <c r="DE195" s="440">
        <v>16</v>
      </c>
      <c r="DF195" s="444"/>
      <c r="DG195" s="445"/>
      <c r="DH195" s="421"/>
      <c r="DI195" s="446"/>
      <c r="DJ195" s="434"/>
      <c r="DK195" s="427"/>
      <c r="DL195" s="446"/>
      <c r="DM195" s="422"/>
      <c r="DN195" s="422"/>
      <c r="DO195" s="423"/>
      <c r="DP195" s="423"/>
      <c r="DQ195" s="423"/>
      <c r="DR195" s="432"/>
      <c r="DS195" s="432"/>
      <c r="DT195" s="437"/>
      <c r="DU195" s="437"/>
      <c r="DV195" s="424"/>
      <c r="DW195" s="446"/>
      <c r="DX195" s="434"/>
      <c r="DY195" s="438"/>
      <c r="DZ195" s="439"/>
      <c r="EA195" s="440"/>
      <c r="EB195" s="441"/>
      <c r="EC195" s="442"/>
      <c r="ED195" s="442"/>
      <c r="EE195" s="442"/>
      <c r="EF195" s="442"/>
      <c r="EG195" s="443"/>
      <c r="EH195" s="440"/>
      <c r="EI195" s="429">
        <f t="shared" si="344"/>
        <v>7.97</v>
      </c>
      <c r="EJ195" s="447">
        <f t="shared" si="345"/>
        <v>20.9</v>
      </c>
      <c r="EK195" s="448">
        <f t="shared" si="346"/>
        <v>67</v>
      </c>
      <c r="EL195" s="417">
        <f t="shared" si="347"/>
        <v>6450</v>
      </c>
      <c r="EM195" s="431">
        <f t="shared" si="348"/>
        <v>10.4</v>
      </c>
      <c r="EN195" s="431">
        <f t="shared" si="349"/>
        <v>0.28000000000000003</v>
      </c>
      <c r="EO195" s="431">
        <f t="shared" si="350"/>
        <v>8.8000000000000007</v>
      </c>
      <c r="EP195" s="431"/>
      <c r="EQ195" s="430">
        <f t="shared" si="351"/>
        <v>7</v>
      </c>
      <c r="ER195" s="448">
        <f t="shared" si="352"/>
        <v>16</v>
      </c>
      <c r="ES195" s="449">
        <f t="shared" si="353"/>
        <v>30.688753269398429</v>
      </c>
      <c r="ET195" s="450">
        <f t="shared" si="294"/>
        <v>0.34410000000000002</v>
      </c>
      <c r="EU195" s="451">
        <f t="shared" si="307"/>
        <v>0.33471545454545459</v>
      </c>
      <c r="EV195" s="450">
        <f t="shared" si="308"/>
        <v>0.61984343434343436</v>
      </c>
      <c r="EW195" s="513">
        <f t="shared" si="309"/>
        <v>0.76417233560090703</v>
      </c>
      <c r="EX195" s="514">
        <f t="shared" si="310"/>
        <v>33.700000000000003</v>
      </c>
      <c r="EY195" s="513">
        <f t="shared" si="332"/>
        <v>0.86250000000000004</v>
      </c>
      <c r="EZ195" s="514">
        <f t="shared" si="333"/>
        <v>131.1</v>
      </c>
      <c r="FA195" s="450">
        <f t="shared" si="311"/>
        <v>0.84345794392523366</v>
      </c>
      <c r="FB195" s="431">
        <f t="shared" si="312"/>
        <v>361</v>
      </c>
      <c r="FC195" s="452"/>
      <c r="FD195" s="431"/>
      <c r="FE195" s="452">
        <f t="shared" si="313"/>
        <v>0.96174863387978138</v>
      </c>
      <c r="FF195" s="430">
        <f t="shared" si="314"/>
        <v>176</v>
      </c>
      <c r="FG195" s="405">
        <v>19200</v>
      </c>
      <c r="FH195" s="443"/>
      <c r="FI195" s="453"/>
      <c r="FJ195" s="454"/>
      <c r="FK195" s="455">
        <f t="shared" si="295"/>
        <v>4.184829991281604</v>
      </c>
      <c r="FL195" s="530"/>
      <c r="FM195" s="455"/>
      <c r="FN195" s="530">
        <v>3614</v>
      </c>
      <c r="FO195" s="532">
        <f t="shared" si="237"/>
        <v>0.2701046337817638</v>
      </c>
      <c r="FP195" s="449">
        <f t="shared" si="296"/>
        <v>210.0552165068294</v>
      </c>
      <c r="FQ195" s="457">
        <v>44.4</v>
      </c>
      <c r="FR195" s="458">
        <f t="shared" si="297"/>
        <v>2.5806451612903225</v>
      </c>
      <c r="FS195" s="576">
        <v>7.66</v>
      </c>
      <c r="FT195" s="577">
        <v>18</v>
      </c>
      <c r="FU195" s="578">
        <v>59</v>
      </c>
      <c r="FV195" s="579">
        <v>1</v>
      </c>
      <c r="FW195" s="580">
        <v>0.14000000000000001</v>
      </c>
      <c r="FX195" s="579">
        <v>8</v>
      </c>
      <c r="FY195" s="452">
        <f t="shared" si="342"/>
        <v>0.85714285714285721</v>
      </c>
      <c r="FZ195" s="452"/>
      <c r="GA195" s="429"/>
      <c r="GB195" s="513">
        <f t="shared" si="354"/>
        <v>0.13875598086124397</v>
      </c>
      <c r="GC195" s="514">
        <f t="shared" si="355"/>
        <v>2.8999999999999986</v>
      </c>
      <c r="GD195" s="513">
        <f t="shared" si="356"/>
        <v>0.11940298507462688</v>
      </c>
      <c r="GE195" s="527">
        <f t="shared" si="343"/>
        <v>8</v>
      </c>
      <c r="GF195" s="461">
        <f t="shared" si="341"/>
        <v>5.7192676547515262</v>
      </c>
      <c r="GG195" s="405"/>
      <c r="GH195" s="450"/>
      <c r="GI195" s="405"/>
      <c r="GJ195" s="462"/>
      <c r="GK195" s="463"/>
      <c r="GL195" s="464"/>
      <c r="GM195" s="529"/>
      <c r="GN195" s="405"/>
      <c r="GO195" s="513"/>
      <c r="GP195" s="450"/>
      <c r="GQ195" s="529"/>
      <c r="GR195" s="455">
        <f t="shared" si="298"/>
        <v>5.9982563208369655</v>
      </c>
      <c r="GS195" s="531">
        <f t="shared" si="336"/>
        <v>15</v>
      </c>
      <c r="GT195" s="531">
        <f t="shared" si="327"/>
        <v>52</v>
      </c>
      <c r="GU195" s="513"/>
      <c r="GV195" s="513"/>
      <c r="GW195" s="513">
        <f t="shared" si="337"/>
        <v>0.16666666666666663</v>
      </c>
      <c r="GX195" s="513">
        <f t="shared" si="328"/>
        <v>0.11864406779661019</v>
      </c>
      <c r="GY195" s="462"/>
      <c r="GZ195" s="405">
        <v>24061</v>
      </c>
      <c r="HA195" s="581">
        <v>8.3800000000000008</v>
      </c>
      <c r="HB195" s="451">
        <v>8.3699999999999992</v>
      </c>
      <c r="HC195" s="577">
        <v>15</v>
      </c>
      <c r="HD195" s="443">
        <v>52</v>
      </c>
      <c r="HE195" s="463">
        <v>14</v>
      </c>
      <c r="HF195" s="463"/>
      <c r="HG195" s="582"/>
      <c r="HH195" s="575">
        <v>1</v>
      </c>
      <c r="HI195" s="583">
        <v>6990</v>
      </c>
      <c r="HJ195" s="406">
        <f t="shared" si="316"/>
        <v>4683.3</v>
      </c>
      <c r="HK195" s="406"/>
      <c r="HL195" s="549"/>
      <c r="HM195" s="584">
        <v>9.1</v>
      </c>
      <c r="HN195" s="461">
        <v>9.3800000000000008</v>
      </c>
      <c r="HO195" s="574">
        <v>0.27</v>
      </c>
      <c r="HP195" s="548">
        <v>0.15</v>
      </c>
      <c r="HQ195" s="585">
        <v>8.6999999999999993</v>
      </c>
      <c r="HR195" s="586">
        <v>0.14000000000000001</v>
      </c>
      <c r="HS195" s="520">
        <v>0.13</v>
      </c>
      <c r="HT195" s="587">
        <v>8</v>
      </c>
      <c r="HU195" s="522">
        <f t="shared" si="357"/>
        <v>59.843068875326935</v>
      </c>
      <c r="HV195" s="513">
        <f t="shared" si="338"/>
        <v>0.90131578947368418</v>
      </c>
      <c r="HW195" s="513">
        <f t="shared" si="329"/>
        <v>0.87850467289719625</v>
      </c>
      <c r="HX195" s="513">
        <f t="shared" si="317"/>
        <v>0.79365079365079372</v>
      </c>
      <c r="HY195" s="471"/>
    </row>
    <row r="196" spans="1:233" x14ac:dyDescent="0.15">
      <c r="A196" s="400">
        <v>43678</v>
      </c>
      <c r="B196" s="515">
        <v>22252</v>
      </c>
      <c r="C196" s="402">
        <f t="shared" si="280"/>
        <v>0.44503999999999999</v>
      </c>
      <c r="D196" s="571">
        <v>7.94</v>
      </c>
      <c r="E196" s="572">
        <v>35.5</v>
      </c>
      <c r="F196" s="573">
        <v>158</v>
      </c>
      <c r="G196" s="406">
        <f t="shared" si="300"/>
        <v>3515.8159999999998</v>
      </c>
      <c r="H196" s="402">
        <f t="shared" si="301"/>
        <v>0.14063264</v>
      </c>
      <c r="I196" s="573">
        <v>6950</v>
      </c>
      <c r="J196" s="406">
        <f t="shared" si="302"/>
        <v>4656.5</v>
      </c>
      <c r="K196" s="574">
        <v>28.4</v>
      </c>
      <c r="L196" s="574">
        <v>25</v>
      </c>
      <c r="M196" s="574">
        <v>2.2999999999999998</v>
      </c>
      <c r="N196" s="575">
        <v>80</v>
      </c>
      <c r="O196" s="575">
        <v>32</v>
      </c>
      <c r="P196" s="409"/>
      <c r="Q196" s="409"/>
      <c r="R196" s="409"/>
      <c r="S196" s="409"/>
      <c r="T196" s="410"/>
      <c r="U196" s="411"/>
      <c r="V196" s="409"/>
      <c r="W196" s="409"/>
      <c r="X196" s="516"/>
      <c r="Y196" s="473"/>
      <c r="Z196" s="474"/>
      <c r="AA196" s="475"/>
      <c r="AB196" s="476"/>
      <c r="AC196" s="476"/>
      <c r="AD196" s="474">
        <v>4.12</v>
      </c>
      <c r="AE196" s="477">
        <f t="shared" si="223"/>
        <v>0.57222222222222219</v>
      </c>
      <c r="AF196" s="478"/>
      <c r="AG196" s="477"/>
      <c r="AH196" s="478"/>
      <c r="AI196" s="478"/>
      <c r="AJ196" s="473"/>
      <c r="AK196" s="477"/>
      <c r="AL196" s="447"/>
      <c r="AM196" s="479"/>
      <c r="AN196" s="473"/>
      <c r="AO196" s="473"/>
      <c r="AP196" s="479"/>
      <c r="AQ196" s="447"/>
      <c r="AR196" s="473"/>
      <c r="AS196" s="473"/>
      <c r="AT196" s="473"/>
      <c r="AU196" s="447"/>
      <c r="AV196" s="480"/>
      <c r="AW196" s="479"/>
      <c r="AX196" s="479"/>
      <c r="AY196" s="480"/>
      <c r="AZ196" s="480"/>
      <c r="BA196" s="420">
        <f t="shared" si="281"/>
        <v>11053</v>
      </c>
      <c r="BB196" s="421">
        <f t="shared" si="282"/>
        <v>0.22106000000000001</v>
      </c>
      <c r="BC196" s="422"/>
      <c r="BD196" s="423">
        <v>8.0500000000000007</v>
      </c>
      <c r="BE196" s="424">
        <v>98.6</v>
      </c>
      <c r="BF196" s="425">
        <v>394</v>
      </c>
      <c r="BG196" s="426">
        <v>4990</v>
      </c>
      <c r="BH196" s="420">
        <f t="shared" si="303"/>
        <v>3343.3</v>
      </c>
      <c r="BI196" s="432"/>
      <c r="BJ196" s="421"/>
      <c r="BK196" s="427">
        <v>40.1</v>
      </c>
      <c r="BL196" s="427">
        <v>35.799999999999997</v>
      </c>
      <c r="BM196" s="428">
        <v>0.7</v>
      </c>
      <c r="BN196" s="422"/>
      <c r="BO196" s="425">
        <v>119</v>
      </c>
      <c r="BP196" s="425">
        <v>32</v>
      </c>
      <c r="BQ196" s="423">
        <v>1.75</v>
      </c>
      <c r="BR196" s="421">
        <f t="shared" si="224"/>
        <v>0.24305555555555555</v>
      </c>
      <c r="BS196" s="409">
        <f t="shared" si="283"/>
        <v>11053</v>
      </c>
      <c r="BT196" s="429">
        <f t="shared" si="318"/>
        <v>8.0500000000000007</v>
      </c>
      <c r="BU196" s="430">
        <f t="shared" si="330"/>
        <v>98.6</v>
      </c>
      <c r="BV196" s="430">
        <f t="shared" si="319"/>
        <v>394</v>
      </c>
      <c r="BW196" s="430">
        <f t="shared" si="320"/>
        <v>4990</v>
      </c>
      <c r="BX196" s="430">
        <f t="shared" si="304"/>
        <v>3243.5</v>
      </c>
      <c r="BY196" s="430">
        <f t="shared" si="305"/>
        <v>40.1</v>
      </c>
      <c r="BZ196" s="430">
        <f t="shared" si="306"/>
        <v>35.799999999999997</v>
      </c>
      <c r="CA196" s="431"/>
      <c r="CB196" s="430">
        <f t="shared" si="339"/>
        <v>119</v>
      </c>
      <c r="CC196" s="432">
        <v>11053</v>
      </c>
      <c r="CD196" s="411">
        <f t="shared" ref="CD196:CD259" si="358">CC196</f>
        <v>11053</v>
      </c>
      <c r="CE196" s="421">
        <f t="shared" si="284"/>
        <v>0.44212000000000001</v>
      </c>
      <c r="CF196" s="433">
        <f t="shared" si="285"/>
        <v>14.548086492355015</v>
      </c>
      <c r="CG196" s="434">
        <v>7.85</v>
      </c>
      <c r="CH196" s="427"/>
      <c r="CI196" s="446">
        <f t="shared" si="286"/>
        <v>20.627883832443679</v>
      </c>
      <c r="CJ196" s="436">
        <v>33.200000000000003</v>
      </c>
      <c r="CK196" s="436">
        <v>5.5</v>
      </c>
      <c r="CL196" s="423">
        <v>7.77</v>
      </c>
      <c r="CM196" s="423"/>
      <c r="CN196" s="423"/>
      <c r="CO196" s="432"/>
      <c r="CP196" s="432"/>
      <c r="CQ196" s="437"/>
      <c r="CR196" s="437">
        <v>0.85</v>
      </c>
      <c r="CS196" s="424"/>
      <c r="CT196" s="528">
        <f t="shared" si="287"/>
        <v>7.59974667511083</v>
      </c>
      <c r="CU196" s="434">
        <v>5.54</v>
      </c>
      <c r="CV196" s="438">
        <v>7.98</v>
      </c>
      <c r="CW196" s="439">
        <v>21</v>
      </c>
      <c r="CX196" s="440">
        <v>64</v>
      </c>
      <c r="CY196" s="441">
        <v>6130</v>
      </c>
      <c r="CZ196" s="442">
        <v>9.5</v>
      </c>
      <c r="DA196" s="442">
        <v>0.26</v>
      </c>
      <c r="DB196" s="442">
        <v>8.1999999999999993</v>
      </c>
      <c r="DC196" s="442"/>
      <c r="DD196" s="443">
        <v>7</v>
      </c>
      <c r="DE196" s="440">
        <v>16</v>
      </c>
      <c r="DF196" s="444"/>
      <c r="DG196" s="445"/>
      <c r="DH196" s="421"/>
      <c r="DI196" s="446"/>
      <c r="DJ196" s="434"/>
      <c r="DK196" s="427"/>
      <c r="DL196" s="446"/>
      <c r="DM196" s="422"/>
      <c r="DN196" s="422"/>
      <c r="DO196" s="423"/>
      <c r="DP196" s="423"/>
      <c r="DQ196" s="423"/>
      <c r="DR196" s="432"/>
      <c r="DS196" s="432"/>
      <c r="DT196" s="437"/>
      <c r="DU196" s="437"/>
      <c r="DV196" s="424"/>
      <c r="DW196" s="446"/>
      <c r="DX196" s="434"/>
      <c r="DY196" s="438"/>
      <c r="DZ196" s="439"/>
      <c r="EA196" s="440"/>
      <c r="EB196" s="441"/>
      <c r="EC196" s="442"/>
      <c r="ED196" s="442"/>
      <c r="EE196" s="442"/>
      <c r="EF196" s="442"/>
      <c r="EG196" s="443"/>
      <c r="EH196" s="440"/>
      <c r="EI196" s="429">
        <f t="shared" si="344"/>
        <v>7.98</v>
      </c>
      <c r="EJ196" s="447">
        <f t="shared" si="345"/>
        <v>21</v>
      </c>
      <c r="EK196" s="448">
        <f t="shared" si="346"/>
        <v>64</v>
      </c>
      <c r="EL196" s="417">
        <f t="shared" si="347"/>
        <v>6130</v>
      </c>
      <c r="EM196" s="431">
        <f t="shared" si="348"/>
        <v>9.5</v>
      </c>
      <c r="EN196" s="431">
        <f t="shared" si="349"/>
        <v>0.26</v>
      </c>
      <c r="EO196" s="431">
        <f t="shared" si="350"/>
        <v>8.1999999999999993</v>
      </c>
      <c r="EP196" s="431"/>
      <c r="EQ196" s="430">
        <f t="shared" si="351"/>
        <v>7</v>
      </c>
      <c r="ER196" s="448">
        <f t="shared" si="352"/>
        <v>16</v>
      </c>
      <c r="ES196" s="449">
        <f t="shared" si="353"/>
        <v>47.769836243553783</v>
      </c>
      <c r="ET196" s="450">
        <f t="shared" si="294"/>
        <v>0.22106000000000001</v>
      </c>
      <c r="EU196" s="451">
        <f t="shared" si="307"/>
        <v>0.19794918181818183</v>
      </c>
      <c r="EV196" s="450">
        <f t="shared" si="308"/>
        <v>0.36657255892255891</v>
      </c>
      <c r="EW196" s="513">
        <f t="shared" si="309"/>
        <v>0.76309226932668328</v>
      </c>
      <c r="EX196" s="514">
        <f t="shared" si="310"/>
        <v>30.6</v>
      </c>
      <c r="EY196" s="513">
        <f t="shared" si="332"/>
        <v>0.78701825557809335</v>
      </c>
      <c r="EZ196" s="514">
        <f t="shared" si="333"/>
        <v>77.599999999999994</v>
      </c>
      <c r="FA196" s="450">
        <f t="shared" si="311"/>
        <v>0.8375634517766497</v>
      </c>
      <c r="FB196" s="431">
        <f t="shared" si="312"/>
        <v>330</v>
      </c>
      <c r="FC196" s="452"/>
      <c r="FD196" s="431"/>
      <c r="FE196" s="452">
        <f t="shared" si="313"/>
        <v>0.94117647058823528</v>
      </c>
      <c r="FF196" s="430">
        <f t="shared" si="314"/>
        <v>112</v>
      </c>
      <c r="FG196" s="405">
        <v>19200</v>
      </c>
      <c r="FH196" s="443"/>
      <c r="FI196" s="453"/>
      <c r="FJ196" s="454"/>
      <c r="FK196" s="455">
        <f t="shared" si="295"/>
        <v>6.514068578666425</v>
      </c>
      <c r="FL196" s="530"/>
      <c r="FM196" s="455"/>
      <c r="FN196" s="530">
        <v>3419</v>
      </c>
      <c r="FO196" s="532">
        <f t="shared" si="237"/>
        <v>0.25553064275037368</v>
      </c>
      <c r="FP196" s="449">
        <f t="shared" si="296"/>
        <v>309.32778431195152</v>
      </c>
      <c r="FQ196" s="457">
        <v>44.4</v>
      </c>
      <c r="FR196" s="458">
        <f t="shared" si="297"/>
        <v>4.0170089568442959</v>
      </c>
      <c r="FS196" s="576">
        <v>7.79</v>
      </c>
      <c r="FT196" s="577">
        <v>19</v>
      </c>
      <c r="FU196" s="578">
        <v>62</v>
      </c>
      <c r="FV196" s="579">
        <v>1</v>
      </c>
      <c r="FW196" s="580">
        <v>0.22</v>
      </c>
      <c r="FX196" s="579">
        <v>8</v>
      </c>
      <c r="FY196" s="452">
        <f t="shared" si="342"/>
        <v>0.85714285714285721</v>
      </c>
      <c r="FZ196" s="452"/>
      <c r="GA196" s="429"/>
      <c r="GB196" s="513">
        <f t="shared" si="354"/>
        <v>9.5238095238095233E-2</v>
      </c>
      <c r="GC196" s="514">
        <f t="shared" si="355"/>
        <v>2</v>
      </c>
      <c r="GD196" s="513">
        <f t="shared" si="356"/>
        <v>3.125E-2</v>
      </c>
      <c r="GE196" s="527">
        <f t="shared" si="343"/>
        <v>2</v>
      </c>
      <c r="GF196" s="461">
        <f t="shared" si="341"/>
        <v>8.9025603908441138</v>
      </c>
      <c r="GG196" s="405"/>
      <c r="GH196" s="450"/>
      <c r="GI196" s="405"/>
      <c r="GJ196" s="462"/>
      <c r="GK196" s="463"/>
      <c r="GL196" s="464"/>
      <c r="GM196" s="529"/>
      <c r="GN196" s="405"/>
      <c r="GO196" s="513"/>
      <c r="GP196" s="450"/>
      <c r="GQ196" s="529"/>
      <c r="GR196" s="455">
        <f t="shared" si="298"/>
        <v>9.3368316294218765</v>
      </c>
      <c r="GS196" s="531">
        <f t="shared" si="336"/>
        <v>15</v>
      </c>
      <c r="GT196" s="531">
        <f t="shared" si="327"/>
        <v>55</v>
      </c>
      <c r="GU196" s="513"/>
      <c r="GV196" s="513"/>
      <c r="GW196" s="513">
        <f t="shared" si="337"/>
        <v>0.21052631578947367</v>
      </c>
      <c r="GX196" s="513">
        <f t="shared" si="328"/>
        <v>0.11290322580645162</v>
      </c>
      <c r="GY196" s="462"/>
      <c r="GZ196" s="405">
        <v>8153</v>
      </c>
      <c r="HA196" s="581">
        <v>8.33</v>
      </c>
      <c r="HB196" s="451">
        <v>8.35</v>
      </c>
      <c r="HC196" s="577">
        <v>15</v>
      </c>
      <c r="HD196" s="443">
        <v>55</v>
      </c>
      <c r="HE196" s="463">
        <v>15</v>
      </c>
      <c r="HF196" s="463"/>
      <c r="HG196" s="582"/>
      <c r="HH196" s="575">
        <v>2</v>
      </c>
      <c r="HI196" s="583">
        <v>6340</v>
      </c>
      <c r="HJ196" s="406">
        <f t="shared" si="316"/>
        <v>4247.8</v>
      </c>
      <c r="HK196" s="406"/>
      <c r="HL196" s="549"/>
      <c r="HM196" s="584">
        <v>8.1</v>
      </c>
      <c r="HN196" s="461">
        <v>8.6999999999999993</v>
      </c>
      <c r="HO196" s="574">
        <v>0.28000000000000003</v>
      </c>
      <c r="HP196" s="548">
        <v>8.0000000000000002E-3</v>
      </c>
      <c r="HQ196" s="585">
        <v>7.5</v>
      </c>
      <c r="HR196" s="586">
        <v>0.2</v>
      </c>
      <c r="HS196" s="520">
        <v>0.41</v>
      </c>
      <c r="HT196" s="587">
        <v>8</v>
      </c>
      <c r="HU196" s="522">
        <f t="shared" si="357"/>
        <v>93.151180674929876</v>
      </c>
      <c r="HV196" s="513">
        <f t="shared" si="338"/>
        <v>0.84787018255578095</v>
      </c>
      <c r="HW196" s="513">
        <f t="shared" si="329"/>
        <v>0.86040609137055835</v>
      </c>
      <c r="HX196" s="513">
        <f t="shared" si="317"/>
        <v>0.79800498753117211</v>
      </c>
      <c r="HY196" s="471"/>
    </row>
    <row r="197" spans="1:233" x14ac:dyDescent="0.15">
      <c r="A197" s="400">
        <v>43679</v>
      </c>
      <c r="B197" s="515">
        <v>21501</v>
      </c>
      <c r="C197" s="402">
        <f t="shared" si="280"/>
        <v>0.43002000000000001</v>
      </c>
      <c r="D197" s="571">
        <v>8</v>
      </c>
      <c r="E197" s="572">
        <v>32.4</v>
      </c>
      <c r="F197" s="573">
        <v>166</v>
      </c>
      <c r="G197" s="406">
        <f t="shared" si="300"/>
        <v>3569.1660000000002</v>
      </c>
      <c r="H197" s="402">
        <f t="shared" si="301"/>
        <v>0.14276664</v>
      </c>
      <c r="I197" s="573">
        <v>6700</v>
      </c>
      <c r="J197" s="406">
        <f t="shared" si="302"/>
        <v>4489</v>
      </c>
      <c r="K197" s="574">
        <v>29.3</v>
      </c>
      <c r="L197" s="574">
        <v>27.2</v>
      </c>
      <c r="M197" s="574">
        <v>2.2999999999999998</v>
      </c>
      <c r="N197" s="575">
        <v>74</v>
      </c>
      <c r="O197" s="575">
        <v>32</v>
      </c>
      <c r="P197" s="409"/>
      <c r="Q197" s="409"/>
      <c r="R197" s="409"/>
      <c r="S197" s="409"/>
      <c r="T197" s="410"/>
      <c r="U197" s="411"/>
      <c r="V197" s="409"/>
      <c r="W197" s="409"/>
      <c r="X197" s="516"/>
      <c r="Y197" s="473"/>
      <c r="Z197" s="474"/>
      <c r="AA197" s="475"/>
      <c r="AB197" s="476"/>
      <c r="AC197" s="476"/>
      <c r="AD197" s="474">
        <v>4.18</v>
      </c>
      <c r="AE197" s="477">
        <f t="shared" si="223"/>
        <v>0.58055555555555549</v>
      </c>
      <c r="AF197" s="478"/>
      <c r="AG197" s="477"/>
      <c r="AH197" s="478"/>
      <c r="AI197" s="478"/>
      <c r="AJ197" s="473"/>
      <c r="AK197" s="477"/>
      <c r="AL197" s="447"/>
      <c r="AM197" s="479"/>
      <c r="AN197" s="473"/>
      <c r="AO197" s="473"/>
      <c r="AP197" s="479"/>
      <c r="AQ197" s="447"/>
      <c r="AR197" s="473"/>
      <c r="AS197" s="473"/>
      <c r="AT197" s="473"/>
      <c r="AU197" s="447"/>
      <c r="AV197" s="480"/>
      <c r="AW197" s="479"/>
      <c r="AX197" s="479"/>
      <c r="AY197" s="480"/>
      <c r="AZ197" s="480"/>
      <c r="BA197" s="420">
        <f t="shared" si="281"/>
        <v>16400</v>
      </c>
      <c r="BB197" s="421">
        <f t="shared" si="282"/>
        <v>0.32800000000000001</v>
      </c>
      <c r="BC197" s="422"/>
      <c r="BD197" s="423">
        <v>8.0500000000000007</v>
      </c>
      <c r="BE197" s="424">
        <v>78</v>
      </c>
      <c r="BF197" s="425">
        <v>361</v>
      </c>
      <c r="BG197" s="426">
        <v>5410</v>
      </c>
      <c r="BH197" s="420">
        <f t="shared" si="303"/>
        <v>3624.7000000000003</v>
      </c>
      <c r="BI197" s="432"/>
      <c r="BJ197" s="421"/>
      <c r="BK197" s="427">
        <v>38.200000000000003</v>
      </c>
      <c r="BL197" s="427">
        <v>34.799999999999997</v>
      </c>
      <c r="BM197" s="428">
        <v>0.2</v>
      </c>
      <c r="BN197" s="422">
        <v>2.9</v>
      </c>
      <c r="BO197" s="425">
        <v>120</v>
      </c>
      <c r="BP197" s="425">
        <v>32</v>
      </c>
      <c r="BQ197" s="423">
        <v>5.12</v>
      </c>
      <c r="BR197" s="421">
        <f t="shared" si="224"/>
        <v>0.71111111111111114</v>
      </c>
      <c r="BS197" s="409">
        <f t="shared" si="283"/>
        <v>16400</v>
      </c>
      <c r="BT197" s="429">
        <f t="shared" si="318"/>
        <v>8.0500000000000007</v>
      </c>
      <c r="BU197" s="430">
        <f t="shared" si="330"/>
        <v>78</v>
      </c>
      <c r="BV197" s="430">
        <f t="shared" si="319"/>
        <v>361</v>
      </c>
      <c r="BW197" s="430">
        <f t="shared" si="320"/>
        <v>5410</v>
      </c>
      <c r="BX197" s="430">
        <f t="shared" si="304"/>
        <v>3516.5</v>
      </c>
      <c r="BY197" s="430">
        <f t="shared" si="305"/>
        <v>38.200000000000003</v>
      </c>
      <c r="BZ197" s="430">
        <f t="shared" si="306"/>
        <v>34.799999999999997</v>
      </c>
      <c r="CA197" s="431">
        <f>BN197</f>
        <v>2.9</v>
      </c>
      <c r="CB197" s="430">
        <f t="shared" si="339"/>
        <v>120</v>
      </c>
      <c r="CC197" s="432">
        <v>16400</v>
      </c>
      <c r="CD197" s="411">
        <f t="shared" si="358"/>
        <v>16400</v>
      </c>
      <c r="CE197" s="421">
        <f t="shared" si="284"/>
        <v>0.65600000000000003</v>
      </c>
      <c r="CF197" s="433">
        <f t="shared" si="285"/>
        <v>9.8048780487804876</v>
      </c>
      <c r="CG197" s="434">
        <v>7.88</v>
      </c>
      <c r="CH197" s="427">
        <v>2.7</v>
      </c>
      <c r="CI197" s="446">
        <f t="shared" si="286"/>
        <v>13.902439024390244</v>
      </c>
      <c r="CJ197" s="436">
        <v>30.8</v>
      </c>
      <c r="CK197" s="436">
        <v>3.8</v>
      </c>
      <c r="CL197" s="423">
        <v>7.85</v>
      </c>
      <c r="CM197" s="423"/>
      <c r="CN197" s="423"/>
      <c r="CO197" s="432"/>
      <c r="CP197" s="432"/>
      <c r="CQ197" s="437"/>
      <c r="CR197" s="437">
        <v>0.86</v>
      </c>
      <c r="CS197" s="424"/>
      <c r="CT197" s="528">
        <f t="shared" si="287"/>
        <v>5.1219512195121952</v>
      </c>
      <c r="CU197" s="434">
        <v>5.34</v>
      </c>
      <c r="CV197" s="438">
        <v>8.0500000000000007</v>
      </c>
      <c r="CW197" s="439">
        <v>19</v>
      </c>
      <c r="CX197" s="440">
        <v>65</v>
      </c>
      <c r="CY197" s="441">
        <v>5790</v>
      </c>
      <c r="CZ197" s="442">
        <v>9.1999999999999993</v>
      </c>
      <c r="DA197" s="442">
        <v>0.28999999999999998</v>
      </c>
      <c r="DB197" s="442">
        <v>7.7</v>
      </c>
      <c r="DC197" s="442">
        <v>0.98</v>
      </c>
      <c r="DD197" s="443">
        <v>6</v>
      </c>
      <c r="DE197" s="440">
        <v>16</v>
      </c>
      <c r="DF197" s="444"/>
      <c r="DG197" s="445"/>
      <c r="DH197" s="421"/>
      <c r="DI197" s="446"/>
      <c r="DJ197" s="434"/>
      <c r="DK197" s="427"/>
      <c r="DL197" s="446"/>
      <c r="DM197" s="422"/>
      <c r="DN197" s="422"/>
      <c r="DO197" s="423"/>
      <c r="DP197" s="423"/>
      <c r="DQ197" s="423"/>
      <c r="DR197" s="432"/>
      <c r="DS197" s="432"/>
      <c r="DT197" s="437"/>
      <c r="DU197" s="437"/>
      <c r="DV197" s="424"/>
      <c r="DW197" s="446"/>
      <c r="DX197" s="434"/>
      <c r="DY197" s="438"/>
      <c r="DZ197" s="439"/>
      <c r="EA197" s="440"/>
      <c r="EB197" s="441"/>
      <c r="EC197" s="442"/>
      <c r="ED197" s="442"/>
      <c r="EE197" s="442"/>
      <c r="EF197" s="442"/>
      <c r="EG197" s="443"/>
      <c r="EH197" s="440"/>
      <c r="EI197" s="429">
        <f t="shared" si="344"/>
        <v>8.0500000000000007</v>
      </c>
      <c r="EJ197" s="447">
        <f t="shared" si="345"/>
        <v>19</v>
      </c>
      <c r="EK197" s="448">
        <f t="shared" si="346"/>
        <v>65</v>
      </c>
      <c r="EL197" s="417">
        <f t="shared" si="347"/>
        <v>5790</v>
      </c>
      <c r="EM197" s="431">
        <f t="shared" si="348"/>
        <v>9.1999999999999993</v>
      </c>
      <c r="EN197" s="431">
        <f t="shared" si="349"/>
        <v>0.28999999999999998</v>
      </c>
      <c r="EO197" s="431">
        <f t="shared" si="350"/>
        <v>7.7</v>
      </c>
      <c r="EP197" s="431">
        <f>DC197</f>
        <v>0.98</v>
      </c>
      <c r="EQ197" s="430">
        <f t="shared" si="351"/>
        <v>6</v>
      </c>
      <c r="ER197" s="448">
        <f t="shared" si="352"/>
        <v>16</v>
      </c>
      <c r="ES197" s="449">
        <f t="shared" si="353"/>
        <v>32.195121951219512</v>
      </c>
      <c r="ET197" s="450">
        <f t="shared" si="294"/>
        <v>0.32800000000000001</v>
      </c>
      <c r="EU197" s="451">
        <f t="shared" si="307"/>
        <v>0.26910909090909091</v>
      </c>
      <c r="EV197" s="450">
        <f t="shared" si="308"/>
        <v>0.49835016835016832</v>
      </c>
      <c r="EW197" s="513">
        <f t="shared" si="309"/>
        <v>0.75916230366492155</v>
      </c>
      <c r="EX197" s="514">
        <f t="shared" si="310"/>
        <v>29.000000000000004</v>
      </c>
      <c r="EY197" s="513">
        <f t="shared" si="332"/>
        <v>0.75641025641025639</v>
      </c>
      <c r="EZ197" s="514">
        <f t="shared" si="333"/>
        <v>59</v>
      </c>
      <c r="FA197" s="450">
        <f t="shared" si="311"/>
        <v>0.81994459833795008</v>
      </c>
      <c r="FB197" s="431">
        <f t="shared" si="312"/>
        <v>296</v>
      </c>
      <c r="FC197" s="452">
        <f>1-EP197/CA197</f>
        <v>0.66206896551724137</v>
      </c>
      <c r="FD197" s="431">
        <f>CA197-EP197</f>
        <v>1.92</v>
      </c>
      <c r="FE197" s="452">
        <f t="shared" si="313"/>
        <v>0.95</v>
      </c>
      <c r="FF197" s="430">
        <f t="shared" si="314"/>
        <v>114</v>
      </c>
      <c r="FG197" s="405">
        <v>19200</v>
      </c>
      <c r="FH197" s="443"/>
      <c r="FI197" s="453"/>
      <c r="FJ197" s="454"/>
      <c r="FK197" s="455">
        <f t="shared" si="295"/>
        <v>4.3902439024390247</v>
      </c>
      <c r="FL197" s="530"/>
      <c r="FM197" s="455"/>
      <c r="FN197" s="530">
        <v>3241</v>
      </c>
      <c r="FO197" s="532">
        <f t="shared" si="237"/>
        <v>0.2422272047832586</v>
      </c>
      <c r="FP197" s="449">
        <f t="shared" si="296"/>
        <v>197.6219512195122</v>
      </c>
      <c r="FQ197" s="457">
        <v>44.4</v>
      </c>
      <c r="FR197" s="458">
        <f t="shared" si="297"/>
        <v>2.7073170731707314</v>
      </c>
      <c r="FS197" s="576">
        <v>7.77</v>
      </c>
      <c r="FT197" s="577">
        <v>16</v>
      </c>
      <c r="FU197" s="578">
        <v>56</v>
      </c>
      <c r="FV197" s="579">
        <v>1</v>
      </c>
      <c r="FW197" s="580">
        <v>0.2</v>
      </c>
      <c r="FX197" s="579">
        <v>8</v>
      </c>
      <c r="FY197" s="452">
        <f t="shared" si="342"/>
        <v>0.83333333333333337</v>
      </c>
      <c r="FZ197" s="452">
        <f>1-FW197/(EF197+DC197)</f>
        <v>0.79591836734693877</v>
      </c>
      <c r="GA197" s="429">
        <f>EF197+DC197-FW197</f>
        <v>0.78</v>
      </c>
      <c r="GB197" s="513">
        <f t="shared" si="354"/>
        <v>0.15789473684210531</v>
      </c>
      <c r="GC197" s="514">
        <f t="shared" si="355"/>
        <v>3</v>
      </c>
      <c r="GD197" s="513">
        <f t="shared" si="356"/>
        <v>0.13846153846153841</v>
      </c>
      <c r="GE197" s="527">
        <f t="shared" si="343"/>
        <v>9</v>
      </c>
      <c r="GF197" s="461">
        <f t="shared" si="341"/>
        <v>6</v>
      </c>
      <c r="GG197" s="405"/>
      <c r="GH197" s="450"/>
      <c r="GI197" s="405"/>
      <c r="GJ197" s="462"/>
      <c r="GK197" s="463"/>
      <c r="GL197" s="464"/>
      <c r="GM197" s="529"/>
      <c r="GN197" s="405"/>
      <c r="GO197" s="513"/>
      <c r="GP197" s="450"/>
      <c r="GQ197" s="529"/>
      <c r="GR197" s="455">
        <f t="shared" si="298"/>
        <v>6.2926829268292686</v>
      </c>
      <c r="GS197" s="531">
        <f t="shared" si="336"/>
        <v>14</v>
      </c>
      <c r="GT197" s="531">
        <f t="shared" si="327"/>
        <v>51</v>
      </c>
      <c r="GU197" s="513"/>
      <c r="GV197" s="513"/>
      <c r="GW197" s="513">
        <f t="shared" si="337"/>
        <v>0.125</v>
      </c>
      <c r="GX197" s="513">
        <f t="shared" si="328"/>
        <v>8.9285714285714302E-2</v>
      </c>
      <c r="GY197" s="462"/>
      <c r="GZ197" s="405">
        <v>13661</v>
      </c>
      <c r="HA197" s="581">
        <v>8.49</v>
      </c>
      <c r="HB197" s="451">
        <v>8.48</v>
      </c>
      <c r="HC197" s="577">
        <v>14</v>
      </c>
      <c r="HD197" s="443">
        <v>51</v>
      </c>
      <c r="HE197" s="463">
        <v>14</v>
      </c>
      <c r="HF197" s="463"/>
      <c r="HG197" s="582"/>
      <c r="HH197" s="575">
        <v>1</v>
      </c>
      <c r="HI197" s="583">
        <v>6170</v>
      </c>
      <c r="HJ197" s="406">
        <f t="shared" si="316"/>
        <v>4133.9000000000005</v>
      </c>
      <c r="HK197" s="406"/>
      <c r="HL197" s="549"/>
      <c r="HM197" s="584">
        <v>8.5</v>
      </c>
      <c r="HN197" s="461">
        <v>8.66</v>
      </c>
      <c r="HO197" s="574">
        <v>0.25</v>
      </c>
      <c r="HP197" s="548">
        <v>8.0999999999999996E-3</v>
      </c>
      <c r="HQ197" s="585">
        <v>7.5</v>
      </c>
      <c r="HR197" s="586">
        <v>0.2</v>
      </c>
      <c r="HS197" s="520">
        <v>0.13</v>
      </c>
      <c r="HT197" s="587">
        <v>8</v>
      </c>
      <c r="HU197" s="522">
        <f t="shared" si="357"/>
        <v>62.780487804878049</v>
      </c>
      <c r="HV197" s="513">
        <f t="shared" si="338"/>
        <v>0.82051282051282048</v>
      </c>
      <c r="HW197" s="513">
        <f t="shared" si="329"/>
        <v>0.8587257617728532</v>
      </c>
      <c r="HX197" s="513">
        <f t="shared" si="317"/>
        <v>0.77748691099476441</v>
      </c>
      <c r="HY197" s="471"/>
    </row>
    <row r="198" spans="1:233" x14ac:dyDescent="0.15">
      <c r="A198" s="400">
        <v>43680</v>
      </c>
      <c r="B198" s="515">
        <v>18633</v>
      </c>
      <c r="C198" s="402">
        <f t="shared" si="280"/>
        <v>0.37265999999999999</v>
      </c>
      <c r="D198" s="571">
        <v>8.08</v>
      </c>
      <c r="E198" s="572">
        <v>47</v>
      </c>
      <c r="F198" s="573">
        <v>190</v>
      </c>
      <c r="G198" s="406">
        <f t="shared" si="300"/>
        <v>3540.27</v>
      </c>
      <c r="H198" s="402">
        <f t="shared" si="301"/>
        <v>0.14161080000000001</v>
      </c>
      <c r="I198" s="573">
        <v>7910</v>
      </c>
      <c r="J198" s="406">
        <f t="shared" si="302"/>
        <v>5299.7000000000007</v>
      </c>
      <c r="K198" s="574">
        <v>21.5</v>
      </c>
      <c r="L198" s="574">
        <v>19</v>
      </c>
      <c r="M198" s="574">
        <v>1.5</v>
      </c>
      <c r="N198" s="575">
        <v>41</v>
      </c>
      <c r="O198" s="575">
        <v>32</v>
      </c>
      <c r="P198" s="409"/>
      <c r="Q198" s="409"/>
      <c r="R198" s="409"/>
      <c r="S198" s="409"/>
      <c r="T198" s="410"/>
      <c r="U198" s="411"/>
      <c r="V198" s="409"/>
      <c r="W198" s="409"/>
      <c r="X198" s="516"/>
      <c r="Y198" s="473"/>
      <c r="Z198" s="474"/>
      <c r="AA198" s="475"/>
      <c r="AB198" s="476"/>
      <c r="AC198" s="476"/>
      <c r="AD198" s="474">
        <v>4.25</v>
      </c>
      <c r="AE198" s="477">
        <f t="shared" si="223"/>
        <v>0.59027777777777779</v>
      </c>
      <c r="AF198" s="478"/>
      <c r="AG198" s="477"/>
      <c r="AH198" s="478"/>
      <c r="AI198" s="478"/>
      <c r="AJ198" s="473"/>
      <c r="AK198" s="477"/>
      <c r="AL198" s="447"/>
      <c r="AM198" s="479"/>
      <c r="AN198" s="473"/>
      <c r="AO198" s="473"/>
      <c r="AP198" s="479"/>
      <c r="AQ198" s="447"/>
      <c r="AR198" s="473"/>
      <c r="AS198" s="473"/>
      <c r="AT198" s="473"/>
      <c r="AU198" s="447"/>
      <c r="AV198" s="480"/>
      <c r="AW198" s="479"/>
      <c r="AX198" s="479"/>
      <c r="AY198" s="480"/>
      <c r="AZ198" s="480"/>
      <c r="BA198" s="420">
        <f t="shared" si="281"/>
        <v>17126</v>
      </c>
      <c r="BB198" s="421">
        <f t="shared" si="282"/>
        <v>0.34251999999999999</v>
      </c>
      <c r="BC198" s="422"/>
      <c r="BD198" s="423">
        <v>8.17</v>
      </c>
      <c r="BE198" s="424">
        <v>85</v>
      </c>
      <c r="BF198" s="425">
        <v>367</v>
      </c>
      <c r="BG198" s="426">
        <v>6360</v>
      </c>
      <c r="BH198" s="420">
        <f t="shared" si="303"/>
        <v>4261.2</v>
      </c>
      <c r="BI198" s="432"/>
      <c r="BJ198" s="421"/>
      <c r="BK198" s="427">
        <v>31.4</v>
      </c>
      <c r="BL198" s="427">
        <v>28</v>
      </c>
      <c r="BM198" s="428">
        <v>3.1</v>
      </c>
      <c r="BN198" s="422"/>
      <c r="BO198" s="425">
        <v>223</v>
      </c>
      <c r="BP198" s="425">
        <v>32</v>
      </c>
      <c r="BQ198" s="423">
        <v>4.62</v>
      </c>
      <c r="BR198" s="421">
        <f t="shared" si="224"/>
        <v>0.64166666666666672</v>
      </c>
      <c r="BS198" s="409">
        <f t="shared" si="283"/>
        <v>17126</v>
      </c>
      <c r="BT198" s="429">
        <f t="shared" si="318"/>
        <v>8.17</v>
      </c>
      <c r="BU198" s="430">
        <f t="shared" si="330"/>
        <v>85</v>
      </c>
      <c r="BV198" s="430">
        <f t="shared" si="319"/>
        <v>367</v>
      </c>
      <c r="BW198" s="430">
        <f t="shared" si="320"/>
        <v>6360</v>
      </c>
      <c r="BX198" s="430">
        <f t="shared" si="304"/>
        <v>4134</v>
      </c>
      <c r="BY198" s="430">
        <f t="shared" si="305"/>
        <v>31.4</v>
      </c>
      <c r="BZ198" s="430">
        <f t="shared" si="306"/>
        <v>28</v>
      </c>
      <c r="CA198" s="431"/>
      <c r="CB198" s="430">
        <f t="shared" si="339"/>
        <v>223</v>
      </c>
      <c r="CC198" s="432">
        <v>17126</v>
      </c>
      <c r="CD198" s="411">
        <f t="shared" si="358"/>
        <v>17126</v>
      </c>
      <c r="CE198" s="421">
        <f t="shared" si="284"/>
        <v>0.68503999999999998</v>
      </c>
      <c r="CF198" s="433">
        <f t="shared" si="285"/>
        <v>9.389232745533107</v>
      </c>
      <c r="CG198" s="434">
        <v>7.97</v>
      </c>
      <c r="CH198" s="427"/>
      <c r="CI198" s="446">
        <f t="shared" si="286"/>
        <v>13.313091206352913</v>
      </c>
      <c r="CJ198" s="436">
        <v>32.5</v>
      </c>
      <c r="CK198" s="436">
        <v>4.2</v>
      </c>
      <c r="CL198" s="423">
        <v>7.89</v>
      </c>
      <c r="CM198" s="423"/>
      <c r="CN198" s="423"/>
      <c r="CO198" s="432"/>
      <c r="CP198" s="432"/>
      <c r="CQ198" s="437"/>
      <c r="CR198" s="437">
        <v>0.87</v>
      </c>
      <c r="CS198" s="424"/>
      <c r="CT198" s="528">
        <f t="shared" si="287"/>
        <v>4.9048230760247575</v>
      </c>
      <c r="CU198" s="434">
        <v>4.8600000000000003</v>
      </c>
      <c r="CV198" s="438">
        <v>8.11</v>
      </c>
      <c r="CW198" s="439">
        <v>19</v>
      </c>
      <c r="CX198" s="440">
        <v>64</v>
      </c>
      <c r="CY198" s="441">
        <v>5850</v>
      </c>
      <c r="CZ198" s="442">
        <v>8.6</v>
      </c>
      <c r="DA198" s="442">
        <v>0.26</v>
      </c>
      <c r="DB198" s="442">
        <v>7.4</v>
      </c>
      <c r="DC198" s="442"/>
      <c r="DD198" s="443">
        <v>6</v>
      </c>
      <c r="DE198" s="440">
        <v>16</v>
      </c>
      <c r="DF198" s="444"/>
      <c r="DG198" s="445"/>
      <c r="DH198" s="421"/>
      <c r="DI198" s="446"/>
      <c r="DJ198" s="434"/>
      <c r="DK198" s="427"/>
      <c r="DL198" s="446"/>
      <c r="DM198" s="422"/>
      <c r="DN198" s="422"/>
      <c r="DO198" s="423"/>
      <c r="DP198" s="423"/>
      <c r="DQ198" s="423"/>
      <c r="DR198" s="432"/>
      <c r="DS198" s="432"/>
      <c r="DT198" s="437"/>
      <c r="DU198" s="437"/>
      <c r="DV198" s="424"/>
      <c r="DW198" s="446"/>
      <c r="DX198" s="434"/>
      <c r="DY198" s="438"/>
      <c r="DZ198" s="439"/>
      <c r="EA198" s="440"/>
      <c r="EB198" s="441"/>
      <c r="EC198" s="442"/>
      <c r="ED198" s="442"/>
      <c r="EE198" s="442"/>
      <c r="EF198" s="442"/>
      <c r="EG198" s="443"/>
      <c r="EH198" s="440"/>
      <c r="EI198" s="429">
        <f t="shared" si="344"/>
        <v>8.11</v>
      </c>
      <c r="EJ198" s="447">
        <f t="shared" si="345"/>
        <v>19</v>
      </c>
      <c r="EK198" s="448">
        <f t="shared" si="346"/>
        <v>64</v>
      </c>
      <c r="EL198" s="417">
        <f t="shared" si="347"/>
        <v>5850</v>
      </c>
      <c r="EM198" s="431">
        <f t="shared" si="348"/>
        <v>8.6</v>
      </c>
      <c r="EN198" s="431">
        <f t="shared" si="349"/>
        <v>0.26</v>
      </c>
      <c r="EO198" s="431">
        <f t="shared" si="350"/>
        <v>7.4</v>
      </c>
      <c r="EP198" s="431"/>
      <c r="EQ198" s="430">
        <f t="shared" si="351"/>
        <v>6</v>
      </c>
      <c r="ER198" s="448">
        <f t="shared" si="352"/>
        <v>16</v>
      </c>
      <c r="ES198" s="449">
        <f t="shared" si="353"/>
        <v>30.830316477869907</v>
      </c>
      <c r="ET198" s="450">
        <f t="shared" si="294"/>
        <v>0.34251999999999999</v>
      </c>
      <c r="EU198" s="451">
        <f t="shared" si="307"/>
        <v>0.28569281818181813</v>
      </c>
      <c r="EV198" s="450">
        <f t="shared" si="308"/>
        <v>0.52906077441077426</v>
      </c>
      <c r="EW198" s="513">
        <f t="shared" si="309"/>
        <v>0.72611464968152872</v>
      </c>
      <c r="EX198" s="514">
        <f t="shared" si="310"/>
        <v>22.799999999999997</v>
      </c>
      <c r="EY198" s="513">
        <f t="shared" si="332"/>
        <v>0.77647058823529413</v>
      </c>
      <c r="EZ198" s="514">
        <f t="shared" si="333"/>
        <v>66</v>
      </c>
      <c r="FA198" s="450">
        <f t="shared" si="311"/>
        <v>0.82561307901907355</v>
      </c>
      <c r="FB198" s="431">
        <f t="shared" si="312"/>
        <v>303</v>
      </c>
      <c r="FC198" s="452"/>
      <c r="FD198" s="431"/>
      <c r="FE198" s="452">
        <f t="shared" si="313"/>
        <v>0.97309417040358748</v>
      </c>
      <c r="FF198" s="430">
        <f t="shared" si="314"/>
        <v>217</v>
      </c>
      <c r="FG198" s="405">
        <v>19200</v>
      </c>
      <c r="FH198" s="443"/>
      <c r="FI198" s="453"/>
      <c r="FJ198" s="454"/>
      <c r="FK198" s="455">
        <f t="shared" si="295"/>
        <v>4.2041340651640784</v>
      </c>
      <c r="FL198" s="530"/>
      <c r="FM198" s="455"/>
      <c r="FN198" s="530">
        <v>2819</v>
      </c>
      <c r="FO198" s="532">
        <f t="shared" si="237"/>
        <v>0.21068759342301943</v>
      </c>
      <c r="FP198" s="449">
        <f t="shared" si="296"/>
        <v>164.60352680135469</v>
      </c>
      <c r="FQ198" s="457">
        <v>44.4</v>
      </c>
      <c r="FR198" s="458">
        <f t="shared" si="297"/>
        <v>2.5925493401845148</v>
      </c>
      <c r="FS198" s="576">
        <v>7.96</v>
      </c>
      <c r="FT198" s="577">
        <v>17</v>
      </c>
      <c r="FU198" s="578">
        <v>62</v>
      </c>
      <c r="FV198" s="579">
        <v>1</v>
      </c>
      <c r="FW198" s="580">
        <v>0.22</v>
      </c>
      <c r="FX198" s="579">
        <v>8</v>
      </c>
      <c r="FY198" s="452">
        <f t="shared" si="342"/>
        <v>0.83333333333333337</v>
      </c>
      <c r="FZ198" s="452"/>
      <c r="GA198" s="429"/>
      <c r="GB198" s="513">
        <f t="shared" si="354"/>
        <v>0.10526315789473684</v>
      </c>
      <c r="GC198" s="514">
        <f t="shared" si="355"/>
        <v>2</v>
      </c>
      <c r="GD198" s="513">
        <f t="shared" si="356"/>
        <v>3.125E-2</v>
      </c>
      <c r="GE198" s="527">
        <f t="shared" si="343"/>
        <v>2</v>
      </c>
      <c r="GF198" s="461">
        <f t="shared" si="341"/>
        <v>5.7456498890575727</v>
      </c>
      <c r="GG198" s="405"/>
      <c r="GH198" s="450"/>
      <c r="GI198" s="405"/>
      <c r="GJ198" s="462"/>
      <c r="GK198" s="463"/>
      <c r="GL198" s="464"/>
      <c r="GM198" s="529"/>
      <c r="GN198" s="405"/>
      <c r="GO198" s="513"/>
      <c r="GP198" s="450"/>
      <c r="GQ198" s="529"/>
      <c r="GR198" s="455">
        <f t="shared" si="298"/>
        <v>6.0259254934018447</v>
      </c>
      <c r="GS198" s="531">
        <f t="shared" si="336"/>
        <v>13</v>
      </c>
      <c r="GT198" s="531">
        <f t="shared" si="327"/>
        <v>49</v>
      </c>
      <c r="GU198" s="513"/>
      <c r="GV198" s="513"/>
      <c r="GW198" s="513">
        <f t="shared" si="337"/>
        <v>0.23529411764705888</v>
      </c>
      <c r="GX198" s="513">
        <f t="shared" si="328"/>
        <v>0.20967741935483875</v>
      </c>
      <c r="GY198" s="462"/>
      <c r="GZ198" s="405">
        <v>13500</v>
      </c>
      <c r="HA198" s="581">
        <v>8.4700000000000006</v>
      </c>
      <c r="HB198" s="451">
        <v>8.4700000000000006</v>
      </c>
      <c r="HC198" s="577">
        <v>13</v>
      </c>
      <c r="HD198" s="443">
        <v>49</v>
      </c>
      <c r="HE198" s="463">
        <v>13</v>
      </c>
      <c r="HF198" s="463"/>
      <c r="HG198" s="582"/>
      <c r="HH198" s="575">
        <v>2</v>
      </c>
      <c r="HI198" s="583">
        <v>5630</v>
      </c>
      <c r="HJ198" s="406">
        <f t="shared" si="316"/>
        <v>3772.1000000000004</v>
      </c>
      <c r="HK198" s="406"/>
      <c r="HL198" s="549"/>
      <c r="HM198" s="584">
        <v>8.4</v>
      </c>
      <c r="HN198" s="461">
        <v>8.27</v>
      </c>
      <c r="HO198" s="574">
        <v>0.23</v>
      </c>
      <c r="HP198" s="548">
        <v>0.01</v>
      </c>
      <c r="HQ198" s="585">
        <v>7.6</v>
      </c>
      <c r="HR198" s="586">
        <v>0.1</v>
      </c>
      <c r="HS198" s="520">
        <v>0.12</v>
      </c>
      <c r="HT198" s="587">
        <v>8</v>
      </c>
      <c r="HU198" s="522">
        <f t="shared" si="357"/>
        <v>60.119117131846323</v>
      </c>
      <c r="HV198" s="513">
        <f t="shared" si="338"/>
        <v>0.84705882352941175</v>
      </c>
      <c r="HW198" s="513">
        <f t="shared" si="329"/>
        <v>0.86648501362397823</v>
      </c>
      <c r="HX198" s="513">
        <f t="shared" si="317"/>
        <v>0.73248407643312108</v>
      </c>
      <c r="HY198" s="471"/>
    </row>
    <row r="199" spans="1:233" x14ac:dyDescent="0.15">
      <c r="A199" s="485">
        <v>43681</v>
      </c>
      <c r="B199" s="486">
        <v>26506</v>
      </c>
      <c r="C199" s="487">
        <f t="shared" si="280"/>
        <v>0.53012000000000004</v>
      </c>
      <c r="D199" s="488">
        <v>8.18</v>
      </c>
      <c r="E199" s="489">
        <v>41.3</v>
      </c>
      <c r="F199" s="490">
        <v>193</v>
      </c>
      <c r="G199" s="490">
        <f t="shared" si="300"/>
        <v>5115.6580000000004</v>
      </c>
      <c r="H199" s="487">
        <f t="shared" si="301"/>
        <v>0.20462632</v>
      </c>
      <c r="I199" s="490">
        <v>7460</v>
      </c>
      <c r="J199" s="490">
        <f t="shared" si="302"/>
        <v>4998.2000000000007</v>
      </c>
      <c r="K199" s="491">
        <v>24</v>
      </c>
      <c r="L199" s="491">
        <v>22.6</v>
      </c>
      <c r="M199" s="491">
        <v>1.7</v>
      </c>
      <c r="N199" s="492">
        <v>71</v>
      </c>
      <c r="O199" s="492">
        <v>32</v>
      </c>
      <c r="P199" s="409"/>
      <c r="Q199" s="409"/>
      <c r="R199" s="409"/>
      <c r="S199" s="409"/>
      <c r="T199" s="410"/>
      <c r="U199" s="411"/>
      <c r="V199" s="409"/>
      <c r="W199" s="409"/>
      <c r="X199" s="412"/>
      <c r="Y199" s="473"/>
      <c r="Z199" s="474"/>
      <c r="AA199" s="475"/>
      <c r="AB199" s="476"/>
      <c r="AC199" s="476"/>
      <c r="AD199" s="474">
        <v>4.29</v>
      </c>
      <c r="AE199" s="477">
        <f t="shared" ref="AE199:AE262" si="359">AD199/$AD$6</f>
        <v>0.59583333333333333</v>
      </c>
      <c r="AF199" s="478"/>
      <c r="AG199" s="477"/>
      <c r="AH199" s="478"/>
      <c r="AI199" s="478"/>
      <c r="AJ199" s="473"/>
      <c r="AK199" s="477"/>
      <c r="AL199" s="447"/>
      <c r="AM199" s="479"/>
      <c r="AN199" s="473"/>
      <c r="AO199" s="473"/>
      <c r="AP199" s="479"/>
      <c r="AQ199" s="447"/>
      <c r="AR199" s="473"/>
      <c r="AS199" s="473"/>
      <c r="AT199" s="473"/>
      <c r="AU199" s="447"/>
      <c r="AV199" s="480"/>
      <c r="AW199" s="479"/>
      <c r="AX199" s="479"/>
      <c r="AY199" s="480"/>
      <c r="AZ199" s="480"/>
      <c r="BA199" s="420">
        <f t="shared" si="281"/>
        <v>23176</v>
      </c>
      <c r="BB199" s="421">
        <f t="shared" si="282"/>
        <v>0.46351999999999999</v>
      </c>
      <c r="BC199" s="422"/>
      <c r="BD199" s="423">
        <v>8.02</v>
      </c>
      <c r="BE199" s="424">
        <v>77</v>
      </c>
      <c r="BF199" s="425">
        <v>373</v>
      </c>
      <c r="BG199" s="426">
        <v>5840</v>
      </c>
      <c r="BH199" s="420">
        <f t="shared" si="303"/>
        <v>3912.8</v>
      </c>
      <c r="BI199" s="432"/>
      <c r="BJ199" s="421"/>
      <c r="BK199" s="427">
        <v>27.3</v>
      </c>
      <c r="BL199" s="427">
        <v>25.4</v>
      </c>
      <c r="BM199" s="428">
        <v>1.3</v>
      </c>
      <c r="BN199" s="422"/>
      <c r="BO199" s="425">
        <v>164</v>
      </c>
      <c r="BP199" s="425">
        <v>32</v>
      </c>
      <c r="BQ199" s="423">
        <v>4.95</v>
      </c>
      <c r="BR199" s="421">
        <f t="shared" ref="BR199:BR262" si="360">BQ199/$BQ$6</f>
        <v>0.6875</v>
      </c>
      <c r="BS199" s="409">
        <f t="shared" si="283"/>
        <v>23176</v>
      </c>
      <c r="BT199" s="429">
        <f t="shared" si="318"/>
        <v>8.02</v>
      </c>
      <c r="BU199" s="430">
        <f t="shared" si="330"/>
        <v>77</v>
      </c>
      <c r="BV199" s="430">
        <f t="shared" si="319"/>
        <v>373</v>
      </c>
      <c r="BW199" s="430">
        <f t="shared" si="320"/>
        <v>5840</v>
      </c>
      <c r="BX199" s="430">
        <f t="shared" si="304"/>
        <v>3796</v>
      </c>
      <c r="BY199" s="430">
        <f t="shared" si="305"/>
        <v>27.3</v>
      </c>
      <c r="BZ199" s="430">
        <f t="shared" si="306"/>
        <v>25.4</v>
      </c>
      <c r="CA199" s="431"/>
      <c r="CB199" s="430">
        <f t="shared" si="339"/>
        <v>164</v>
      </c>
      <c r="CC199" s="432">
        <v>23176</v>
      </c>
      <c r="CD199" s="411">
        <f t="shared" si="358"/>
        <v>23176</v>
      </c>
      <c r="CE199" s="421">
        <f t="shared" ref="CE199:CE207" si="361">CC199/25000</f>
        <v>0.92703999999999998</v>
      </c>
      <c r="CF199" s="533">
        <f t="shared" ref="CF199:CF207" si="362">6700/CC199*24</f>
        <v>6.9382119433897138</v>
      </c>
      <c r="CG199" s="434">
        <v>8.06</v>
      </c>
      <c r="CH199" s="427"/>
      <c r="CI199" s="534">
        <f t="shared" ref="CI199:CI207" si="363">9500/CC199*24</f>
        <v>9.8377632033137719</v>
      </c>
      <c r="CJ199" s="436">
        <v>30.6</v>
      </c>
      <c r="CK199" s="436">
        <v>4.4000000000000004</v>
      </c>
      <c r="CL199" s="423">
        <v>7.99</v>
      </c>
      <c r="CM199" s="423"/>
      <c r="CN199" s="423"/>
      <c r="CO199" s="432"/>
      <c r="CP199" s="432"/>
      <c r="CQ199" s="437"/>
      <c r="CR199" s="437">
        <v>0.87</v>
      </c>
      <c r="CS199" s="481"/>
      <c r="CT199" s="424">
        <f t="shared" ref="CT199:CT207" si="364">3500/CC199*24</f>
        <v>3.6244390749050739</v>
      </c>
      <c r="CU199" s="434">
        <v>4.51</v>
      </c>
      <c r="CV199" s="493">
        <v>8.08</v>
      </c>
      <c r="CW199" s="494">
        <v>17</v>
      </c>
      <c r="CX199" s="495">
        <v>62</v>
      </c>
      <c r="CY199" s="496">
        <v>5800</v>
      </c>
      <c r="CZ199" s="497">
        <v>9.1</v>
      </c>
      <c r="DA199" s="497">
        <v>0.23</v>
      </c>
      <c r="DB199" s="497">
        <v>7.8</v>
      </c>
      <c r="DC199" s="497"/>
      <c r="DD199" s="498">
        <v>6</v>
      </c>
      <c r="DE199" s="498">
        <v>16</v>
      </c>
      <c r="DF199" s="432"/>
      <c r="DG199" s="445"/>
      <c r="DH199" s="421"/>
      <c r="DI199" s="432"/>
      <c r="DJ199" s="434"/>
      <c r="DK199" s="427"/>
      <c r="DL199" s="432"/>
      <c r="DM199" s="541"/>
      <c r="DN199" s="541"/>
      <c r="DO199" s="542"/>
      <c r="DP199" s="542"/>
      <c r="DQ199" s="542"/>
      <c r="DR199" s="432"/>
      <c r="DS199" s="432"/>
      <c r="DT199" s="437"/>
      <c r="DU199" s="437"/>
      <c r="DV199" s="437"/>
      <c r="DW199" s="432"/>
      <c r="DX199" s="434"/>
      <c r="DY199" s="493"/>
      <c r="DZ199" s="494"/>
      <c r="EA199" s="495"/>
      <c r="EB199" s="496"/>
      <c r="EC199" s="497"/>
      <c r="ED199" s="497"/>
      <c r="EE199" s="497"/>
      <c r="EF199" s="497"/>
      <c r="EG199" s="498"/>
      <c r="EH199" s="495"/>
      <c r="EI199" s="429">
        <f t="shared" si="344"/>
        <v>8.08</v>
      </c>
      <c r="EJ199" s="447">
        <f t="shared" si="345"/>
        <v>17</v>
      </c>
      <c r="EK199" s="448">
        <f t="shared" si="346"/>
        <v>62</v>
      </c>
      <c r="EL199" s="417">
        <f t="shared" si="347"/>
        <v>5800</v>
      </c>
      <c r="EM199" s="431">
        <f t="shared" si="348"/>
        <v>9.1</v>
      </c>
      <c r="EN199" s="431">
        <f t="shared" si="349"/>
        <v>0.23</v>
      </c>
      <c r="EO199" s="431">
        <f t="shared" si="350"/>
        <v>7.8</v>
      </c>
      <c r="EP199" s="431"/>
      <c r="EQ199" s="430">
        <f t="shared" si="351"/>
        <v>6</v>
      </c>
      <c r="ER199" s="448">
        <f t="shared" si="352"/>
        <v>16</v>
      </c>
      <c r="ES199" s="496">
        <f t="shared" si="353"/>
        <v>22.782188470831894</v>
      </c>
      <c r="ET199" s="499">
        <f t="shared" ref="ET199:ET213" si="365">BB199</f>
        <v>0.46351999999999999</v>
      </c>
      <c r="EU199" s="451">
        <f t="shared" si="307"/>
        <v>0.39293854545454543</v>
      </c>
      <c r="EV199" s="499">
        <f t="shared" si="308"/>
        <v>0.72766397306397301</v>
      </c>
      <c r="EW199" s="513">
        <f t="shared" si="309"/>
        <v>0.66666666666666674</v>
      </c>
      <c r="EX199" s="514">
        <f t="shared" si="310"/>
        <v>18.200000000000003</v>
      </c>
      <c r="EY199" s="513">
        <f t="shared" si="332"/>
        <v>0.77922077922077926</v>
      </c>
      <c r="EZ199" s="514">
        <f t="shared" si="333"/>
        <v>60</v>
      </c>
      <c r="FA199" s="450">
        <f t="shared" si="311"/>
        <v>0.83378016085790885</v>
      </c>
      <c r="FB199" s="431">
        <f t="shared" si="312"/>
        <v>311</v>
      </c>
      <c r="FC199" s="452"/>
      <c r="FD199" s="431"/>
      <c r="FE199" s="452">
        <f t="shared" si="313"/>
        <v>0.96341463414634143</v>
      </c>
      <c r="FF199" s="430">
        <f t="shared" si="314"/>
        <v>158</v>
      </c>
      <c r="FG199" s="490">
        <v>19200</v>
      </c>
      <c r="FH199" s="498"/>
      <c r="FI199" s="501"/>
      <c r="FJ199" s="487"/>
      <c r="FK199" s="502">
        <f t="shared" ref="FK199:FK213" si="366">3000/BA199*24</f>
        <v>3.1066620642043494</v>
      </c>
      <c r="FL199" s="490"/>
      <c r="FM199" s="502"/>
      <c r="FN199" s="490">
        <v>2641</v>
      </c>
      <c r="FO199" s="532">
        <f t="shared" ref="FO199:FO262" si="367">FN199/11.15/1.2/1000</f>
        <v>0.19738415545590435</v>
      </c>
      <c r="FP199" s="496">
        <f t="shared" ref="FP199:FP213" si="368">FN199/BA199*1000</f>
        <v>113.95409043838453</v>
      </c>
      <c r="FQ199" s="503">
        <v>52.8</v>
      </c>
      <c r="FR199" s="491">
        <f t="shared" ref="FR199:FR213" si="369">FQ199/BA199*1000</f>
        <v>2.2782188470831892</v>
      </c>
      <c r="FS199" s="504">
        <v>8.06</v>
      </c>
      <c r="FT199" s="494">
        <v>16</v>
      </c>
      <c r="FU199" s="495">
        <v>58</v>
      </c>
      <c r="FV199" s="490">
        <v>1</v>
      </c>
      <c r="FW199" s="504">
        <v>0.26</v>
      </c>
      <c r="FX199" s="490">
        <v>16</v>
      </c>
      <c r="FY199" s="452">
        <f t="shared" si="342"/>
        <v>0.83333333333333337</v>
      </c>
      <c r="FZ199" s="452"/>
      <c r="GA199" s="429"/>
      <c r="GB199" s="499">
        <f t="shared" si="354"/>
        <v>5.8823529411764719E-2</v>
      </c>
      <c r="GC199" s="514">
        <f>(CW199+DZ199)/2-FT199</f>
        <v>-7.5</v>
      </c>
      <c r="GD199" s="499">
        <f t="shared" si="356"/>
        <v>6.4516129032258118E-2</v>
      </c>
      <c r="GE199" s="527">
        <f t="shared" si="343"/>
        <v>4</v>
      </c>
      <c r="GF199" s="506">
        <f t="shared" si="341"/>
        <v>4.2457714877459445</v>
      </c>
      <c r="GG199" s="490"/>
      <c r="GH199" s="526"/>
      <c r="GI199" s="490"/>
      <c r="GJ199" s="544"/>
      <c r="GK199" s="498"/>
      <c r="GL199" s="507"/>
      <c r="GM199" s="535"/>
      <c r="GN199" s="536"/>
      <c r="GO199" s="526"/>
      <c r="GP199" s="526"/>
      <c r="GQ199" s="535"/>
      <c r="GR199" s="502">
        <f t="shared" ref="GR199:GR204" si="370">4300/BA199*24</f>
        <v>4.4528822920262341</v>
      </c>
      <c r="GS199" s="536">
        <f t="shared" si="336"/>
        <v>13</v>
      </c>
      <c r="GT199" s="536">
        <f t="shared" si="327"/>
        <v>51</v>
      </c>
      <c r="GU199" s="526"/>
      <c r="GV199" s="526"/>
      <c r="GW199" s="526">
        <f t="shared" si="337"/>
        <v>0.1875</v>
      </c>
      <c r="GX199" s="526">
        <f t="shared" si="328"/>
        <v>0.12068965517241381</v>
      </c>
      <c r="GY199" s="497"/>
      <c r="GZ199" s="490">
        <v>21357</v>
      </c>
      <c r="HA199" s="493">
        <v>8.52</v>
      </c>
      <c r="HB199" s="493">
        <v>8.52</v>
      </c>
      <c r="HC199" s="494">
        <v>13</v>
      </c>
      <c r="HD199" s="498">
        <v>51</v>
      </c>
      <c r="HE199" s="498">
        <v>14</v>
      </c>
      <c r="HF199" s="498"/>
      <c r="HG199" s="498"/>
      <c r="HH199" s="492">
        <v>1</v>
      </c>
      <c r="HI199" s="508">
        <v>5740</v>
      </c>
      <c r="HJ199" s="490">
        <f t="shared" si="316"/>
        <v>3845.8</v>
      </c>
      <c r="HK199" s="490"/>
      <c r="HL199" s="550"/>
      <c r="HM199" s="543">
        <v>7.9</v>
      </c>
      <c r="HN199" s="506">
        <v>9</v>
      </c>
      <c r="HO199" s="491">
        <v>0.22</v>
      </c>
      <c r="HP199" s="545">
        <v>7.7999999999999996E-3</v>
      </c>
      <c r="HQ199" s="523">
        <v>7.2</v>
      </c>
      <c r="HR199" s="524">
        <v>0.2</v>
      </c>
      <c r="HS199" s="524">
        <v>0.13</v>
      </c>
      <c r="HT199" s="511">
        <v>16</v>
      </c>
      <c r="HU199" s="525">
        <f t="shared" si="357"/>
        <v>44.425267518122197</v>
      </c>
      <c r="HV199" s="526">
        <f t="shared" si="338"/>
        <v>0.83116883116883122</v>
      </c>
      <c r="HW199" s="526">
        <f t="shared" si="329"/>
        <v>0.86327077747989278</v>
      </c>
      <c r="HX199" s="526">
        <f t="shared" si="317"/>
        <v>0.71062271062271054</v>
      </c>
      <c r="HY199" s="512"/>
    </row>
    <row r="200" spans="1:233" x14ac:dyDescent="0.15">
      <c r="A200" s="400">
        <v>43682</v>
      </c>
      <c r="B200" s="515">
        <v>18726</v>
      </c>
      <c r="C200" s="402">
        <f t="shared" si="280"/>
        <v>0.37452000000000002</v>
      </c>
      <c r="D200" s="551">
        <v>7.9</v>
      </c>
      <c r="E200" s="552">
        <v>44.5</v>
      </c>
      <c r="F200" s="553">
        <v>213</v>
      </c>
      <c r="G200" s="406">
        <f t="shared" si="300"/>
        <v>3988.6379999999999</v>
      </c>
      <c r="H200" s="402">
        <f t="shared" si="301"/>
        <v>0.15954552</v>
      </c>
      <c r="I200" s="553">
        <v>7720</v>
      </c>
      <c r="J200" s="406">
        <f t="shared" si="302"/>
        <v>5172.4000000000005</v>
      </c>
      <c r="K200" s="554">
        <v>27.5</v>
      </c>
      <c r="L200" s="554">
        <v>27.5</v>
      </c>
      <c r="M200" s="554">
        <v>2.2999999999999998</v>
      </c>
      <c r="N200" s="555">
        <v>49</v>
      </c>
      <c r="O200" s="555">
        <v>32</v>
      </c>
      <c r="P200" s="409"/>
      <c r="Q200" s="409"/>
      <c r="R200" s="409"/>
      <c r="S200" s="409"/>
      <c r="T200" s="410"/>
      <c r="U200" s="411"/>
      <c r="V200" s="409"/>
      <c r="W200" s="409"/>
      <c r="X200" s="516"/>
      <c r="Y200" s="473"/>
      <c r="Z200" s="474"/>
      <c r="AA200" s="475"/>
      <c r="AB200" s="476"/>
      <c r="AC200" s="476"/>
      <c r="AD200" s="474">
        <v>4.22</v>
      </c>
      <c r="AE200" s="477">
        <f t="shared" si="359"/>
        <v>0.58611111111111103</v>
      </c>
      <c r="AF200" s="478"/>
      <c r="AG200" s="477"/>
      <c r="AH200" s="478"/>
      <c r="AI200" s="478"/>
      <c r="AJ200" s="473"/>
      <c r="AK200" s="477"/>
      <c r="AL200" s="447"/>
      <c r="AM200" s="479"/>
      <c r="AN200" s="473"/>
      <c r="AO200" s="473"/>
      <c r="AP200" s="479"/>
      <c r="AQ200" s="447"/>
      <c r="AR200" s="473"/>
      <c r="AS200" s="473"/>
      <c r="AT200" s="473"/>
      <c r="AU200" s="447"/>
      <c r="AV200" s="480"/>
      <c r="AW200" s="479"/>
      <c r="AX200" s="479"/>
      <c r="AY200" s="480"/>
      <c r="AZ200" s="480"/>
      <c r="BA200" s="420">
        <f t="shared" si="281"/>
        <v>24816</v>
      </c>
      <c r="BB200" s="421">
        <f t="shared" si="282"/>
        <v>0.49631999999999998</v>
      </c>
      <c r="BC200" s="422"/>
      <c r="BD200" s="423">
        <v>8.15</v>
      </c>
      <c r="BE200" s="424">
        <v>75</v>
      </c>
      <c r="BF200" s="425">
        <v>288</v>
      </c>
      <c r="BG200" s="426">
        <v>4760</v>
      </c>
      <c r="BH200" s="420">
        <f t="shared" si="303"/>
        <v>3189.2000000000003</v>
      </c>
      <c r="BI200" s="432"/>
      <c r="BJ200" s="421"/>
      <c r="BK200" s="427">
        <v>23.1</v>
      </c>
      <c r="BL200" s="427">
        <v>21.2</v>
      </c>
      <c r="BM200" s="428">
        <v>2.8</v>
      </c>
      <c r="BN200" s="422"/>
      <c r="BO200" s="425">
        <v>116</v>
      </c>
      <c r="BP200" s="425">
        <v>32</v>
      </c>
      <c r="BQ200" s="423">
        <v>4.83</v>
      </c>
      <c r="BR200" s="421">
        <f t="shared" si="360"/>
        <v>0.67083333333333328</v>
      </c>
      <c r="BS200" s="409">
        <f t="shared" si="283"/>
        <v>24816</v>
      </c>
      <c r="BT200" s="429">
        <f t="shared" si="318"/>
        <v>8.15</v>
      </c>
      <c r="BU200" s="430">
        <f t="shared" si="330"/>
        <v>75</v>
      </c>
      <c r="BV200" s="430">
        <f t="shared" si="319"/>
        <v>288</v>
      </c>
      <c r="BW200" s="430">
        <f t="shared" si="320"/>
        <v>4760</v>
      </c>
      <c r="BX200" s="430">
        <f t="shared" si="304"/>
        <v>3094</v>
      </c>
      <c r="BY200" s="430">
        <f t="shared" ref="BY200:BY231" si="371">BK200</f>
        <v>23.1</v>
      </c>
      <c r="BZ200" s="430">
        <f t="shared" ref="BZ200:BZ231" si="372">BL200</f>
        <v>21.2</v>
      </c>
      <c r="CA200" s="431"/>
      <c r="CB200" s="430">
        <f t="shared" si="339"/>
        <v>116</v>
      </c>
      <c r="CC200" s="432">
        <v>24816</v>
      </c>
      <c r="CD200" s="411">
        <f t="shared" si="358"/>
        <v>24816</v>
      </c>
      <c r="CE200" s="421">
        <f t="shared" si="361"/>
        <v>0.99263999999999997</v>
      </c>
      <c r="CF200" s="433">
        <f t="shared" si="362"/>
        <v>6.4796905222437129</v>
      </c>
      <c r="CG200" s="434">
        <v>7.97</v>
      </c>
      <c r="CH200" s="427"/>
      <c r="CI200" s="446">
        <f t="shared" si="363"/>
        <v>9.1876208897485494</v>
      </c>
      <c r="CJ200" s="436">
        <v>31.8</v>
      </c>
      <c r="CK200" s="436">
        <v>3.7</v>
      </c>
      <c r="CL200" s="423">
        <v>7.98</v>
      </c>
      <c r="CM200" s="423"/>
      <c r="CN200" s="423"/>
      <c r="CO200" s="432"/>
      <c r="CP200" s="432"/>
      <c r="CQ200" s="437"/>
      <c r="CR200" s="437">
        <v>0.85</v>
      </c>
      <c r="CS200" s="424"/>
      <c r="CT200" s="528">
        <f t="shared" si="364"/>
        <v>3.3849129593810448</v>
      </c>
      <c r="CU200" s="434">
        <v>4.2300000000000004</v>
      </c>
      <c r="CV200" s="438">
        <v>8.15</v>
      </c>
      <c r="CW200" s="439">
        <v>19</v>
      </c>
      <c r="CX200" s="440">
        <v>61</v>
      </c>
      <c r="CY200" s="441">
        <v>5290</v>
      </c>
      <c r="CZ200" s="442">
        <v>8.5</v>
      </c>
      <c r="DA200" s="442">
        <v>0.27</v>
      </c>
      <c r="DB200" s="442">
        <v>7.5</v>
      </c>
      <c r="DC200" s="442"/>
      <c r="DD200" s="443">
        <v>3</v>
      </c>
      <c r="DE200" s="440">
        <v>16</v>
      </c>
      <c r="DF200" s="444"/>
      <c r="DG200" s="445"/>
      <c r="DH200" s="421"/>
      <c r="DI200" s="446"/>
      <c r="DJ200" s="434"/>
      <c r="DK200" s="427"/>
      <c r="DL200" s="446"/>
      <c r="DM200" s="422"/>
      <c r="DN200" s="422"/>
      <c r="DO200" s="423"/>
      <c r="DP200" s="423"/>
      <c r="DQ200" s="423"/>
      <c r="DR200" s="432"/>
      <c r="DS200" s="432"/>
      <c r="DT200" s="437"/>
      <c r="DU200" s="437"/>
      <c r="DV200" s="424"/>
      <c r="DW200" s="446"/>
      <c r="DX200" s="434"/>
      <c r="DY200" s="556"/>
      <c r="DZ200" s="557"/>
      <c r="EA200" s="558"/>
      <c r="EB200" s="559"/>
      <c r="EC200" s="560"/>
      <c r="ED200" s="560"/>
      <c r="EE200" s="560"/>
      <c r="EF200" s="560"/>
      <c r="EG200" s="561"/>
      <c r="EH200" s="558"/>
      <c r="EI200" s="429">
        <f t="shared" si="344"/>
        <v>8.15</v>
      </c>
      <c r="EJ200" s="447">
        <f t="shared" si="345"/>
        <v>19</v>
      </c>
      <c r="EK200" s="448">
        <f t="shared" si="346"/>
        <v>61</v>
      </c>
      <c r="EL200" s="417">
        <f t="shared" si="347"/>
        <v>5290</v>
      </c>
      <c r="EM200" s="431">
        <f t="shared" si="348"/>
        <v>8.5</v>
      </c>
      <c r="EN200" s="431">
        <f t="shared" si="349"/>
        <v>0.27</v>
      </c>
      <c r="EO200" s="431">
        <f t="shared" si="350"/>
        <v>7.5</v>
      </c>
      <c r="EP200" s="431"/>
      <c r="EQ200" s="430">
        <f t="shared" si="351"/>
        <v>3</v>
      </c>
      <c r="ER200" s="448">
        <f t="shared" si="352"/>
        <v>16</v>
      </c>
      <c r="ES200" s="449">
        <f t="shared" si="353"/>
        <v>21.276595744680851</v>
      </c>
      <c r="ET200" s="450">
        <f t="shared" si="365"/>
        <v>0.49631999999999998</v>
      </c>
      <c r="EU200" s="451">
        <f t="shared" si="307"/>
        <v>0.32486399999999999</v>
      </c>
      <c r="EV200" s="450">
        <f t="shared" ref="EV200:EV213" si="373">EU200/$EU$6</f>
        <v>0.60159999999999991</v>
      </c>
      <c r="EW200" s="513">
        <f t="shared" ref="EW200:EW211" si="374">1-EM200/BY200</f>
        <v>0.63203463203463206</v>
      </c>
      <c r="EX200" s="514">
        <f t="shared" ref="EX200:EX211" si="375">BY200-EM200</f>
        <v>14.600000000000001</v>
      </c>
      <c r="EY200" s="513">
        <f t="shared" si="332"/>
        <v>0.74666666666666659</v>
      </c>
      <c r="EZ200" s="514">
        <f t="shared" si="333"/>
        <v>56</v>
      </c>
      <c r="FA200" s="450">
        <f t="shared" ref="FA200:FA213" si="376">1-EK200/BV200</f>
        <v>0.78819444444444442</v>
      </c>
      <c r="FB200" s="431">
        <f t="shared" ref="FB200:FB213" si="377">BV200-EK200</f>
        <v>227</v>
      </c>
      <c r="FC200" s="452"/>
      <c r="FD200" s="431"/>
      <c r="FE200" s="452">
        <f t="shared" ref="FE200:FE213" si="378">1-EQ200/CB200</f>
        <v>0.97413793103448276</v>
      </c>
      <c r="FF200" s="430">
        <f t="shared" ref="FF200:FF213" si="379">CB200-EQ200</f>
        <v>113</v>
      </c>
      <c r="FG200" s="405">
        <v>19200</v>
      </c>
      <c r="FH200" s="443"/>
      <c r="FI200" s="453"/>
      <c r="FJ200" s="454"/>
      <c r="FK200" s="455">
        <f t="shared" si="366"/>
        <v>2.9013539651837528</v>
      </c>
      <c r="FL200" s="530"/>
      <c r="FM200" s="455"/>
      <c r="FN200" s="530">
        <v>3197</v>
      </c>
      <c r="FO200" s="532">
        <f t="shared" si="367"/>
        <v>0.23893871449925264</v>
      </c>
      <c r="FP200" s="449">
        <f t="shared" si="368"/>
        <v>128.82817537072859</v>
      </c>
      <c r="FQ200" s="457">
        <v>50.4</v>
      </c>
      <c r="FR200" s="458">
        <f t="shared" si="369"/>
        <v>2.0309477756286269</v>
      </c>
      <c r="FS200" s="562">
        <v>8.02</v>
      </c>
      <c r="FT200" s="557">
        <v>17</v>
      </c>
      <c r="FU200" s="558">
        <v>57</v>
      </c>
      <c r="FV200" s="564">
        <v>8</v>
      </c>
      <c r="FW200" s="565">
        <v>0.26</v>
      </c>
      <c r="FX200" s="564">
        <v>16</v>
      </c>
      <c r="FY200" s="452">
        <f t="shared" si="342"/>
        <v>-1.6666666666666665</v>
      </c>
      <c r="FZ200" s="452"/>
      <c r="GA200" s="429"/>
      <c r="GB200" s="513">
        <f t="shared" si="354"/>
        <v>0.10526315789473684</v>
      </c>
      <c r="GC200" s="514">
        <f>CW200+DZ200-FT200</f>
        <v>2</v>
      </c>
      <c r="GD200" s="513">
        <f t="shared" si="356"/>
        <v>6.557377049180324E-2</v>
      </c>
      <c r="GE200" s="527">
        <f t="shared" si="343"/>
        <v>4</v>
      </c>
      <c r="GF200" s="461">
        <f t="shared" si="341"/>
        <v>3.9651837524177944</v>
      </c>
      <c r="GG200" s="405"/>
      <c r="GH200" s="450"/>
      <c r="GI200" s="405"/>
      <c r="GJ200" s="462"/>
      <c r="GK200" s="463"/>
      <c r="GL200" s="464"/>
      <c r="GM200" s="529"/>
      <c r="GN200" s="405"/>
      <c r="GO200" s="513"/>
      <c r="GP200" s="450"/>
      <c r="GQ200" s="529"/>
      <c r="GR200" s="455">
        <f t="shared" si="370"/>
        <v>4.1586073500967116</v>
      </c>
      <c r="GS200" s="531">
        <f t="shared" si="336"/>
        <v>14</v>
      </c>
      <c r="GT200" s="531">
        <f t="shared" si="327"/>
        <v>49</v>
      </c>
      <c r="GU200" s="513"/>
      <c r="GV200" s="513"/>
      <c r="GW200" s="513">
        <f t="shared" si="337"/>
        <v>0.17647058823529416</v>
      </c>
      <c r="GX200" s="513">
        <f t="shared" si="328"/>
        <v>0.14035087719298245</v>
      </c>
      <c r="GY200" s="462"/>
      <c r="GZ200" s="405">
        <v>21478</v>
      </c>
      <c r="HA200" s="556">
        <v>8.44</v>
      </c>
      <c r="HB200" s="451">
        <v>8.42</v>
      </c>
      <c r="HC200" s="557">
        <v>14</v>
      </c>
      <c r="HD200" s="561">
        <v>49</v>
      </c>
      <c r="HE200" s="463">
        <v>14</v>
      </c>
      <c r="HF200" s="463"/>
      <c r="HG200" s="443"/>
      <c r="HH200" s="555">
        <v>9</v>
      </c>
      <c r="HI200" s="566">
        <v>5620</v>
      </c>
      <c r="HJ200" s="406">
        <f t="shared" ref="HJ200:HJ213" si="380">HI200*0.67</f>
        <v>3765.4</v>
      </c>
      <c r="HK200" s="406"/>
      <c r="HL200" s="549"/>
      <c r="HM200" s="567">
        <v>8.3000000000000007</v>
      </c>
      <c r="HN200" s="461">
        <v>8.69</v>
      </c>
      <c r="HO200" s="554">
        <v>0.24</v>
      </c>
      <c r="HP200" s="548">
        <v>7.7999999999999996E-3</v>
      </c>
      <c r="HQ200" s="568">
        <v>7.9</v>
      </c>
      <c r="HR200" s="569">
        <v>0.22</v>
      </c>
      <c r="HS200" s="520">
        <v>0.15</v>
      </c>
      <c r="HT200" s="570">
        <v>16</v>
      </c>
      <c r="HU200" s="522">
        <f t="shared" si="357"/>
        <v>41.48936170212766</v>
      </c>
      <c r="HV200" s="513">
        <f t="shared" si="338"/>
        <v>0.81333333333333335</v>
      </c>
      <c r="HW200" s="513">
        <f t="shared" si="329"/>
        <v>0.82986111111111116</v>
      </c>
      <c r="HX200" s="513">
        <f t="shared" ref="HX200:HX211" si="381">1-HM200/BK200</f>
        <v>0.64069264069264076</v>
      </c>
      <c r="HY200" s="471"/>
    </row>
    <row r="201" spans="1:233" x14ac:dyDescent="0.15">
      <c r="A201" s="400">
        <v>43683</v>
      </c>
      <c r="B201" s="515">
        <v>20215</v>
      </c>
      <c r="C201" s="402">
        <f t="shared" si="280"/>
        <v>0.40429999999999999</v>
      </c>
      <c r="D201" s="571">
        <v>7.77</v>
      </c>
      <c r="E201" s="572">
        <v>48.8</v>
      </c>
      <c r="F201" s="573">
        <v>214</v>
      </c>
      <c r="G201" s="406">
        <f t="shared" si="300"/>
        <v>4326.01</v>
      </c>
      <c r="H201" s="402">
        <f t="shared" si="301"/>
        <v>0.17304040000000001</v>
      </c>
      <c r="I201" s="553">
        <v>7760</v>
      </c>
      <c r="J201" s="406">
        <f t="shared" si="302"/>
        <v>5199.2000000000007</v>
      </c>
      <c r="K201" s="554">
        <v>27.9</v>
      </c>
      <c r="L201" s="554">
        <v>26.4</v>
      </c>
      <c r="M201" s="554">
        <v>2.2999999999999998</v>
      </c>
      <c r="N201" s="555">
        <v>51</v>
      </c>
      <c r="O201" s="555">
        <v>32</v>
      </c>
      <c r="P201" s="409"/>
      <c r="Q201" s="409"/>
      <c r="R201" s="409"/>
      <c r="S201" s="409"/>
      <c r="T201" s="410"/>
      <c r="U201" s="411"/>
      <c r="V201" s="409"/>
      <c r="W201" s="409"/>
      <c r="X201" s="516"/>
      <c r="Y201" s="473"/>
      <c r="Z201" s="474"/>
      <c r="AA201" s="475"/>
      <c r="AB201" s="476"/>
      <c r="AC201" s="476"/>
      <c r="AD201" s="474">
        <v>3.98</v>
      </c>
      <c r="AE201" s="477">
        <f t="shared" si="359"/>
        <v>0.55277777777777781</v>
      </c>
      <c r="AF201" s="478"/>
      <c r="AG201" s="477"/>
      <c r="AH201" s="478"/>
      <c r="AI201" s="478"/>
      <c r="AJ201" s="473"/>
      <c r="AK201" s="477"/>
      <c r="AL201" s="447"/>
      <c r="AM201" s="479"/>
      <c r="AN201" s="473"/>
      <c r="AO201" s="473"/>
      <c r="AP201" s="479"/>
      <c r="AQ201" s="447"/>
      <c r="AR201" s="473"/>
      <c r="AS201" s="473"/>
      <c r="AT201" s="473"/>
      <c r="AU201" s="447"/>
      <c r="AV201" s="480"/>
      <c r="AW201" s="479"/>
      <c r="AX201" s="479"/>
      <c r="AY201" s="480"/>
      <c r="AZ201" s="480"/>
      <c r="BA201" s="420">
        <f t="shared" si="281"/>
        <v>15585</v>
      </c>
      <c r="BB201" s="421">
        <f t="shared" si="282"/>
        <v>0.31169999999999998</v>
      </c>
      <c r="BC201" s="422"/>
      <c r="BD201" s="423">
        <v>8.0299999999999994</v>
      </c>
      <c r="BE201" s="424">
        <v>124</v>
      </c>
      <c r="BF201" s="425">
        <v>446</v>
      </c>
      <c r="BG201" s="426">
        <v>3510</v>
      </c>
      <c r="BH201" s="420">
        <f t="shared" si="303"/>
        <v>2351.7000000000003</v>
      </c>
      <c r="BI201" s="432">
        <v>423</v>
      </c>
      <c r="BJ201" s="421">
        <f>BI201/35.5*(23+35.5)/BH201</f>
        <v>0.29640529745638</v>
      </c>
      <c r="BK201" s="427">
        <v>43</v>
      </c>
      <c r="BL201" s="427">
        <v>42</v>
      </c>
      <c r="BM201" s="428">
        <v>1.2</v>
      </c>
      <c r="BN201" s="422">
        <v>2.5</v>
      </c>
      <c r="BO201" s="425">
        <v>177</v>
      </c>
      <c r="BP201" s="425">
        <v>32</v>
      </c>
      <c r="BQ201" s="423">
        <v>3.16</v>
      </c>
      <c r="BR201" s="421">
        <f t="shared" si="360"/>
        <v>0.43888888888888888</v>
      </c>
      <c r="BS201" s="409">
        <f t="shared" si="283"/>
        <v>15585</v>
      </c>
      <c r="BT201" s="429">
        <f t="shared" si="318"/>
        <v>8.0299999999999994</v>
      </c>
      <c r="BU201" s="430">
        <f t="shared" si="330"/>
        <v>124</v>
      </c>
      <c r="BV201" s="430">
        <f t="shared" si="319"/>
        <v>446</v>
      </c>
      <c r="BW201" s="430">
        <f t="shared" si="320"/>
        <v>3510</v>
      </c>
      <c r="BX201" s="430">
        <f t="shared" si="304"/>
        <v>2281.5</v>
      </c>
      <c r="BY201" s="430">
        <f t="shared" si="371"/>
        <v>43</v>
      </c>
      <c r="BZ201" s="430">
        <f t="shared" si="372"/>
        <v>42</v>
      </c>
      <c r="CA201" s="431">
        <f>BN201</f>
        <v>2.5</v>
      </c>
      <c r="CB201" s="430">
        <f t="shared" si="339"/>
        <v>177</v>
      </c>
      <c r="CC201" s="432">
        <v>15585</v>
      </c>
      <c r="CD201" s="411">
        <f t="shared" si="358"/>
        <v>15585</v>
      </c>
      <c r="CE201" s="421">
        <f t="shared" si="361"/>
        <v>0.62339999999999995</v>
      </c>
      <c r="CF201" s="433">
        <f t="shared" si="362"/>
        <v>10.317613089509143</v>
      </c>
      <c r="CG201" s="434">
        <v>8.08</v>
      </c>
      <c r="CH201" s="427">
        <v>0.8</v>
      </c>
      <c r="CI201" s="446">
        <f t="shared" si="363"/>
        <v>14.629451395572666</v>
      </c>
      <c r="CJ201" s="436">
        <v>32.5</v>
      </c>
      <c r="CK201" s="436">
        <v>5.2</v>
      </c>
      <c r="CL201" s="423">
        <v>7.88</v>
      </c>
      <c r="CM201" s="423"/>
      <c r="CN201" s="423"/>
      <c r="CO201" s="432">
        <v>5570</v>
      </c>
      <c r="CP201" s="432">
        <v>1994</v>
      </c>
      <c r="CQ201" s="437">
        <f>CP201/CO201</f>
        <v>0.3579892280071813</v>
      </c>
      <c r="CR201" s="437">
        <v>0.8</v>
      </c>
      <c r="CS201" s="424">
        <f>CR201/CO201*1000*1000</f>
        <v>143.62657091561942</v>
      </c>
      <c r="CT201" s="528">
        <f t="shared" si="364"/>
        <v>5.3897978825794031</v>
      </c>
      <c r="CU201" s="434">
        <v>4.78</v>
      </c>
      <c r="CV201" s="438">
        <v>8.01</v>
      </c>
      <c r="CW201" s="439">
        <v>18</v>
      </c>
      <c r="CX201" s="440">
        <v>60</v>
      </c>
      <c r="CY201" s="441">
        <v>4990</v>
      </c>
      <c r="CZ201" s="442">
        <v>9.1999999999999993</v>
      </c>
      <c r="DA201" s="442">
        <v>0.25</v>
      </c>
      <c r="DB201" s="442">
        <v>7.3</v>
      </c>
      <c r="DC201" s="442">
        <v>0.9</v>
      </c>
      <c r="DD201" s="443">
        <v>5</v>
      </c>
      <c r="DE201" s="440">
        <v>16</v>
      </c>
      <c r="DF201" s="444"/>
      <c r="DG201" s="445"/>
      <c r="DH201" s="421"/>
      <c r="DI201" s="446"/>
      <c r="DJ201" s="434"/>
      <c r="DK201" s="427"/>
      <c r="DL201" s="446"/>
      <c r="DM201" s="422"/>
      <c r="DN201" s="422"/>
      <c r="DO201" s="423"/>
      <c r="DP201" s="423"/>
      <c r="DQ201" s="423"/>
      <c r="DR201" s="432"/>
      <c r="DS201" s="432"/>
      <c r="DT201" s="437"/>
      <c r="DU201" s="437"/>
      <c r="DV201" s="424"/>
      <c r="DW201" s="446"/>
      <c r="DX201" s="434"/>
      <c r="DY201" s="556"/>
      <c r="DZ201" s="557"/>
      <c r="EA201" s="558"/>
      <c r="EB201" s="559"/>
      <c r="EC201" s="560"/>
      <c r="ED201" s="560"/>
      <c r="EE201" s="560"/>
      <c r="EF201" s="560"/>
      <c r="EG201" s="561"/>
      <c r="EH201" s="558"/>
      <c r="EI201" s="429">
        <f t="shared" si="344"/>
        <v>8.01</v>
      </c>
      <c r="EJ201" s="447">
        <f t="shared" si="345"/>
        <v>18</v>
      </c>
      <c r="EK201" s="448">
        <f t="shared" si="346"/>
        <v>60</v>
      </c>
      <c r="EL201" s="417">
        <f t="shared" si="347"/>
        <v>4990</v>
      </c>
      <c r="EM201" s="431">
        <f t="shared" si="348"/>
        <v>9.1999999999999993</v>
      </c>
      <c r="EN201" s="431">
        <f t="shared" si="349"/>
        <v>0.25</v>
      </c>
      <c r="EO201" s="431">
        <f t="shared" si="350"/>
        <v>7.3</v>
      </c>
      <c r="EP201" s="431">
        <f>DC201</f>
        <v>0.9</v>
      </c>
      <c r="EQ201" s="430">
        <f t="shared" si="351"/>
        <v>5</v>
      </c>
      <c r="ER201" s="448">
        <f t="shared" si="352"/>
        <v>16</v>
      </c>
      <c r="ES201" s="449">
        <f t="shared" si="353"/>
        <v>33.878729547641967</v>
      </c>
      <c r="ET201" s="450">
        <f t="shared" si="365"/>
        <v>0.31169999999999998</v>
      </c>
      <c r="EU201" s="451">
        <f t="shared" si="307"/>
        <v>0.31595045454545456</v>
      </c>
      <c r="EV201" s="450">
        <f t="shared" si="373"/>
        <v>0.5850934343434343</v>
      </c>
      <c r="EW201" s="513">
        <f t="shared" si="374"/>
        <v>0.78604651162790695</v>
      </c>
      <c r="EX201" s="514">
        <f t="shared" si="375"/>
        <v>33.799999999999997</v>
      </c>
      <c r="EY201" s="513">
        <f t="shared" si="332"/>
        <v>0.85483870967741937</v>
      </c>
      <c r="EZ201" s="514">
        <f t="shared" si="333"/>
        <v>106</v>
      </c>
      <c r="FA201" s="450">
        <f t="shared" si="376"/>
        <v>0.86547085201793728</v>
      </c>
      <c r="FB201" s="431">
        <f t="shared" si="377"/>
        <v>386</v>
      </c>
      <c r="FC201" s="452">
        <f>1-EP201/CA201</f>
        <v>0.64</v>
      </c>
      <c r="FD201" s="431">
        <f>CA201-EP201</f>
        <v>1.6</v>
      </c>
      <c r="FE201" s="452">
        <f t="shared" si="378"/>
        <v>0.97175141242937857</v>
      </c>
      <c r="FF201" s="430">
        <f t="shared" si="379"/>
        <v>172</v>
      </c>
      <c r="FG201" s="405">
        <v>19200</v>
      </c>
      <c r="FH201" s="443"/>
      <c r="FI201" s="453"/>
      <c r="FJ201" s="454"/>
      <c r="FK201" s="455">
        <f t="shared" si="366"/>
        <v>4.6198267564966313</v>
      </c>
      <c r="FL201" s="530"/>
      <c r="FM201" s="455"/>
      <c r="FN201" s="530">
        <v>3336</v>
      </c>
      <c r="FO201" s="532">
        <f t="shared" si="367"/>
        <v>0.24932735426008973</v>
      </c>
      <c r="FP201" s="449">
        <f t="shared" si="368"/>
        <v>214.05197305101058</v>
      </c>
      <c r="FQ201" s="457">
        <v>50.4</v>
      </c>
      <c r="FR201" s="458">
        <f t="shared" si="369"/>
        <v>3.2338787295476417</v>
      </c>
      <c r="FS201" s="576">
        <v>7.93</v>
      </c>
      <c r="FT201" s="577">
        <v>15</v>
      </c>
      <c r="FU201" s="578">
        <v>52</v>
      </c>
      <c r="FV201" s="579">
        <v>8</v>
      </c>
      <c r="FW201" s="580">
        <v>0.3</v>
      </c>
      <c r="FX201" s="579">
        <v>16</v>
      </c>
      <c r="FY201" s="452">
        <f t="shared" si="342"/>
        <v>-0.60000000000000009</v>
      </c>
      <c r="FZ201" s="452">
        <f>1-FW201/(EF201+DC201)</f>
        <v>0.66666666666666674</v>
      </c>
      <c r="GA201" s="429">
        <f>EF201+DC201-FW201</f>
        <v>0.60000000000000009</v>
      </c>
      <c r="GB201" s="513">
        <f t="shared" si="354"/>
        <v>0.16666666666666663</v>
      </c>
      <c r="GC201" s="514">
        <f>CW201+DZ201-FT201</f>
        <v>3</v>
      </c>
      <c r="GD201" s="513">
        <f t="shared" si="356"/>
        <v>0.1333333333333333</v>
      </c>
      <c r="GE201" s="527">
        <f t="shared" si="343"/>
        <v>8</v>
      </c>
      <c r="GF201" s="461">
        <f t="shared" si="341"/>
        <v>6.3137632338787295</v>
      </c>
      <c r="GG201" s="405"/>
      <c r="GH201" s="450"/>
      <c r="GI201" s="405"/>
      <c r="GJ201" s="462"/>
      <c r="GK201" s="463"/>
      <c r="GL201" s="464"/>
      <c r="GM201" s="529"/>
      <c r="GN201" s="405"/>
      <c r="GO201" s="513"/>
      <c r="GP201" s="450"/>
      <c r="GQ201" s="529"/>
      <c r="GR201" s="455">
        <f t="shared" si="370"/>
        <v>6.6217516843118389</v>
      </c>
      <c r="GS201" s="531">
        <f t="shared" si="336"/>
        <v>14</v>
      </c>
      <c r="GT201" s="531">
        <f t="shared" si="327"/>
        <v>46</v>
      </c>
      <c r="GU201" s="513"/>
      <c r="GV201" s="513"/>
      <c r="GW201" s="513">
        <f t="shared" si="337"/>
        <v>6.6666666666666652E-2</v>
      </c>
      <c r="GX201" s="513">
        <f t="shared" si="328"/>
        <v>0.11538461538461542</v>
      </c>
      <c r="GY201" s="462"/>
      <c r="GZ201" s="405">
        <v>6677</v>
      </c>
      <c r="HA201" s="581">
        <v>8.43</v>
      </c>
      <c r="HB201" s="451">
        <v>8.44</v>
      </c>
      <c r="HC201" s="577">
        <v>14</v>
      </c>
      <c r="HD201" s="443">
        <v>46</v>
      </c>
      <c r="HE201" s="463">
        <v>14</v>
      </c>
      <c r="HF201" s="463"/>
      <c r="HG201" s="582"/>
      <c r="HH201" s="575">
        <v>6</v>
      </c>
      <c r="HI201" s="583">
        <v>5090</v>
      </c>
      <c r="HJ201" s="406">
        <f t="shared" si="380"/>
        <v>3410.3</v>
      </c>
      <c r="HK201" s="406"/>
      <c r="HL201" s="549"/>
      <c r="HM201" s="584">
        <v>7.4</v>
      </c>
      <c r="HN201" s="461">
        <v>7.66</v>
      </c>
      <c r="HO201" s="574">
        <v>0.2</v>
      </c>
      <c r="HP201" s="548">
        <v>8.0000000000000002E-3</v>
      </c>
      <c r="HQ201" s="585">
        <v>6.3</v>
      </c>
      <c r="HR201" s="586">
        <v>0.2</v>
      </c>
      <c r="HS201" s="520">
        <v>0.17</v>
      </c>
      <c r="HT201" s="587">
        <v>16</v>
      </c>
      <c r="HU201" s="522">
        <f t="shared" si="357"/>
        <v>66.063522617901839</v>
      </c>
      <c r="HV201" s="513">
        <f t="shared" si="338"/>
        <v>0.88709677419354838</v>
      </c>
      <c r="HW201" s="513">
        <f t="shared" si="329"/>
        <v>0.89686098654708524</v>
      </c>
      <c r="HX201" s="513">
        <f t="shared" si="381"/>
        <v>0.82790697674418601</v>
      </c>
      <c r="HY201" s="471"/>
    </row>
    <row r="202" spans="1:233" x14ac:dyDescent="0.15">
      <c r="A202" s="400">
        <v>43684</v>
      </c>
      <c r="B202" s="515">
        <v>16807</v>
      </c>
      <c r="C202" s="402">
        <f t="shared" si="280"/>
        <v>0.33613999999999999</v>
      </c>
      <c r="D202" s="571">
        <v>7.78</v>
      </c>
      <c r="E202" s="572">
        <v>50</v>
      </c>
      <c r="F202" s="573">
        <v>241</v>
      </c>
      <c r="G202" s="406">
        <f t="shared" si="300"/>
        <v>4050.4870000000001</v>
      </c>
      <c r="H202" s="402">
        <f t="shared" si="301"/>
        <v>0.16201947999999999</v>
      </c>
      <c r="I202" s="573">
        <v>7600</v>
      </c>
      <c r="J202" s="406">
        <f t="shared" si="302"/>
        <v>5092</v>
      </c>
      <c r="K202" s="574">
        <v>28.2</v>
      </c>
      <c r="L202" s="574">
        <v>29</v>
      </c>
      <c r="M202" s="574">
        <v>2.2000000000000002</v>
      </c>
      <c r="N202" s="575">
        <v>46</v>
      </c>
      <c r="O202" s="575">
        <v>32</v>
      </c>
      <c r="P202" s="409"/>
      <c r="Q202" s="409"/>
      <c r="R202" s="409"/>
      <c r="S202" s="409"/>
      <c r="T202" s="410"/>
      <c r="U202" s="411"/>
      <c r="V202" s="409"/>
      <c r="W202" s="409"/>
      <c r="X202" s="516"/>
      <c r="Y202" s="473"/>
      <c r="Z202" s="474"/>
      <c r="AA202" s="475"/>
      <c r="AB202" s="476"/>
      <c r="AC202" s="476"/>
      <c r="AD202" s="474">
        <v>4.26</v>
      </c>
      <c r="AE202" s="477">
        <f t="shared" si="359"/>
        <v>0.59166666666666667</v>
      </c>
      <c r="AF202" s="478"/>
      <c r="AG202" s="477"/>
      <c r="AH202" s="478"/>
      <c r="AI202" s="478"/>
      <c r="AJ202" s="473"/>
      <c r="AK202" s="477"/>
      <c r="AL202" s="447"/>
      <c r="AM202" s="479"/>
      <c r="AN202" s="473"/>
      <c r="AO202" s="473"/>
      <c r="AP202" s="479"/>
      <c r="AQ202" s="447"/>
      <c r="AR202" s="473"/>
      <c r="AS202" s="473"/>
      <c r="AT202" s="473"/>
      <c r="AU202" s="447"/>
      <c r="AV202" s="480"/>
      <c r="AW202" s="479"/>
      <c r="AX202" s="479"/>
      <c r="AY202" s="480"/>
      <c r="AZ202" s="480"/>
      <c r="BA202" s="420">
        <f t="shared" si="281"/>
        <v>15951</v>
      </c>
      <c r="BB202" s="421">
        <f t="shared" si="282"/>
        <v>0.31902000000000003</v>
      </c>
      <c r="BC202" s="422"/>
      <c r="BD202" s="423">
        <v>8.1</v>
      </c>
      <c r="BE202" s="424">
        <v>58</v>
      </c>
      <c r="BF202" s="425">
        <v>249</v>
      </c>
      <c r="BG202" s="426">
        <v>4440</v>
      </c>
      <c r="BH202" s="420">
        <f t="shared" si="303"/>
        <v>2974.8</v>
      </c>
      <c r="BI202" s="432"/>
      <c r="BJ202" s="421"/>
      <c r="BK202" s="427">
        <v>34.4</v>
      </c>
      <c r="BL202" s="427">
        <v>29.4</v>
      </c>
      <c r="BM202" s="428">
        <v>4.4000000000000004</v>
      </c>
      <c r="BN202" s="422"/>
      <c r="BO202" s="425">
        <v>122</v>
      </c>
      <c r="BP202" s="425">
        <v>32</v>
      </c>
      <c r="BQ202" s="423">
        <v>2.84</v>
      </c>
      <c r="BR202" s="421">
        <f t="shared" si="360"/>
        <v>0.39444444444444443</v>
      </c>
      <c r="BS202" s="409">
        <f t="shared" si="283"/>
        <v>15951</v>
      </c>
      <c r="BT202" s="429">
        <f t="shared" si="318"/>
        <v>8.1</v>
      </c>
      <c r="BU202" s="430">
        <f t="shared" si="330"/>
        <v>58</v>
      </c>
      <c r="BV202" s="430">
        <f t="shared" si="319"/>
        <v>249</v>
      </c>
      <c r="BW202" s="430">
        <f t="shared" si="320"/>
        <v>4440</v>
      </c>
      <c r="BX202" s="430">
        <f t="shared" si="304"/>
        <v>2886</v>
      </c>
      <c r="BY202" s="430">
        <f t="shared" si="371"/>
        <v>34.4</v>
      </c>
      <c r="BZ202" s="430">
        <f t="shared" si="372"/>
        <v>29.4</v>
      </c>
      <c r="CA202" s="431"/>
      <c r="CB202" s="430">
        <f t="shared" si="339"/>
        <v>122</v>
      </c>
      <c r="CC202" s="432">
        <v>15951</v>
      </c>
      <c r="CD202" s="411">
        <f t="shared" si="358"/>
        <v>15951</v>
      </c>
      <c r="CE202" s="421">
        <f t="shared" si="361"/>
        <v>0.63804000000000005</v>
      </c>
      <c r="CF202" s="433">
        <f t="shared" si="362"/>
        <v>10.080872672559714</v>
      </c>
      <c r="CG202" s="434">
        <v>7.86</v>
      </c>
      <c r="CH202" s="427"/>
      <c r="CI202" s="446">
        <f t="shared" si="363"/>
        <v>14.29377468497273</v>
      </c>
      <c r="CJ202" s="436">
        <v>33.5</v>
      </c>
      <c r="CK202" s="436">
        <v>4.5</v>
      </c>
      <c r="CL202" s="423">
        <v>7.8</v>
      </c>
      <c r="CM202" s="423"/>
      <c r="CN202" s="423"/>
      <c r="CO202" s="432"/>
      <c r="CP202" s="432"/>
      <c r="CQ202" s="437"/>
      <c r="CR202" s="437">
        <v>0.86</v>
      </c>
      <c r="CS202" s="424"/>
      <c r="CT202" s="528">
        <f t="shared" si="364"/>
        <v>5.2661275155162688</v>
      </c>
      <c r="CU202" s="434">
        <v>4.5999999999999996</v>
      </c>
      <c r="CV202" s="438">
        <v>7.9</v>
      </c>
      <c r="CW202" s="439">
        <v>21</v>
      </c>
      <c r="CX202" s="440">
        <v>70</v>
      </c>
      <c r="CY202" s="441">
        <v>4820</v>
      </c>
      <c r="CZ202" s="442">
        <v>6.4</v>
      </c>
      <c r="DA202" s="442">
        <v>0.5</v>
      </c>
      <c r="DB202" s="442">
        <v>6.3</v>
      </c>
      <c r="DC202" s="442"/>
      <c r="DD202" s="443">
        <v>7</v>
      </c>
      <c r="DE202" s="440">
        <v>16</v>
      </c>
      <c r="DF202" s="444"/>
      <c r="DG202" s="445"/>
      <c r="DH202" s="421"/>
      <c r="DI202" s="446"/>
      <c r="DJ202" s="434"/>
      <c r="DK202" s="427"/>
      <c r="DL202" s="446"/>
      <c r="DM202" s="422"/>
      <c r="DN202" s="422"/>
      <c r="DO202" s="423"/>
      <c r="DP202" s="423"/>
      <c r="DQ202" s="423"/>
      <c r="DR202" s="432"/>
      <c r="DS202" s="432"/>
      <c r="DT202" s="437"/>
      <c r="DU202" s="437"/>
      <c r="DV202" s="424"/>
      <c r="DW202" s="446"/>
      <c r="DX202" s="434"/>
      <c r="DY202" s="438"/>
      <c r="DZ202" s="439"/>
      <c r="EA202" s="440"/>
      <c r="EB202" s="441"/>
      <c r="EC202" s="442"/>
      <c r="ED202" s="442"/>
      <c r="EE202" s="442"/>
      <c r="EF202" s="442"/>
      <c r="EG202" s="443"/>
      <c r="EH202" s="440"/>
      <c r="EI202" s="429">
        <f t="shared" si="344"/>
        <v>7.9</v>
      </c>
      <c r="EJ202" s="447">
        <f t="shared" si="345"/>
        <v>21</v>
      </c>
      <c r="EK202" s="448">
        <f t="shared" si="346"/>
        <v>70</v>
      </c>
      <c r="EL202" s="417">
        <f t="shared" si="347"/>
        <v>4820</v>
      </c>
      <c r="EM202" s="431">
        <f t="shared" si="348"/>
        <v>6.4</v>
      </c>
      <c r="EN202" s="431">
        <f t="shared" si="349"/>
        <v>0.5</v>
      </c>
      <c r="EO202" s="431">
        <f t="shared" si="350"/>
        <v>6.3</v>
      </c>
      <c r="EP202" s="431"/>
      <c r="EQ202" s="430">
        <f t="shared" si="351"/>
        <v>7</v>
      </c>
      <c r="ER202" s="448">
        <f t="shared" si="352"/>
        <v>16</v>
      </c>
      <c r="ES202" s="449">
        <f t="shared" si="353"/>
        <v>33.101372954673693</v>
      </c>
      <c r="ET202" s="450">
        <f t="shared" si="365"/>
        <v>0.31902000000000003</v>
      </c>
      <c r="EU202" s="451">
        <f t="shared" si="307"/>
        <v>0.18053631818181815</v>
      </c>
      <c r="EV202" s="450">
        <f t="shared" si="373"/>
        <v>0.33432651515151507</v>
      </c>
      <c r="EW202" s="513">
        <f t="shared" si="374"/>
        <v>0.81395348837209303</v>
      </c>
      <c r="EX202" s="514">
        <f t="shared" si="375"/>
        <v>28</v>
      </c>
      <c r="EY202" s="513">
        <f t="shared" si="332"/>
        <v>0.63793103448275867</v>
      </c>
      <c r="EZ202" s="514">
        <f t="shared" si="333"/>
        <v>37</v>
      </c>
      <c r="FA202" s="450">
        <f t="shared" si="376"/>
        <v>0.71887550200803219</v>
      </c>
      <c r="FB202" s="431">
        <f t="shared" si="377"/>
        <v>179</v>
      </c>
      <c r="FC202" s="452"/>
      <c r="FD202" s="431"/>
      <c r="FE202" s="452">
        <f t="shared" si="378"/>
        <v>0.94262295081967218</v>
      </c>
      <c r="FF202" s="430">
        <f t="shared" si="379"/>
        <v>115</v>
      </c>
      <c r="FG202" s="405">
        <v>19200</v>
      </c>
      <c r="FH202" s="443"/>
      <c r="FI202" s="453"/>
      <c r="FJ202" s="454"/>
      <c r="FK202" s="455">
        <f t="shared" si="366"/>
        <v>4.5138235847282306</v>
      </c>
      <c r="FL202" s="530"/>
      <c r="FM202" s="455"/>
      <c r="FN202" s="530">
        <v>3058</v>
      </c>
      <c r="FO202" s="532">
        <f t="shared" si="367"/>
        <v>0.22855007473841554</v>
      </c>
      <c r="FP202" s="449">
        <f t="shared" si="368"/>
        <v>191.71211836248511</v>
      </c>
      <c r="FQ202" s="457">
        <v>50.4</v>
      </c>
      <c r="FR202" s="458">
        <f t="shared" si="369"/>
        <v>3.1596765093097612</v>
      </c>
      <c r="FS202" s="576">
        <v>7.8</v>
      </c>
      <c r="FT202" s="577">
        <v>15</v>
      </c>
      <c r="FU202" s="578">
        <v>59</v>
      </c>
      <c r="FV202" s="579">
        <v>5</v>
      </c>
      <c r="FW202" s="580">
        <v>0.24</v>
      </c>
      <c r="FX202" s="579">
        <v>16</v>
      </c>
      <c r="FY202" s="452">
        <f t="shared" si="342"/>
        <v>0.2857142857142857</v>
      </c>
      <c r="FZ202" s="452"/>
      <c r="GA202" s="429"/>
      <c r="GB202" s="513">
        <f t="shared" si="354"/>
        <v>0.2857142857142857</v>
      </c>
      <c r="GC202" s="514">
        <f>CW202+DZ202-FT202</f>
        <v>6</v>
      </c>
      <c r="GD202" s="513">
        <f t="shared" si="356"/>
        <v>0.15714285714285714</v>
      </c>
      <c r="GE202" s="527">
        <f t="shared" si="343"/>
        <v>11</v>
      </c>
      <c r="GF202" s="461">
        <f t="shared" si="341"/>
        <v>6.1688922324619142</v>
      </c>
      <c r="GG202" s="405"/>
      <c r="GH202" s="450"/>
      <c r="GI202" s="405"/>
      <c r="GJ202" s="462"/>
      <c r="GK202" s="463"/>
      <c r="GL202" s="464"/>
      <c r="GM202" s="529"/>
      <c r="GN202" s="405"/>
      <c r="GO202" s="513"/>
      <c r="GP202" s="450"/>
      <c r="GQ202" s="529"/>
      <c r="GR202" s="455">
        <f t="shared" si="370"/>
        <v>6.4698138047771296</v>
      </c>
      <c r="GS202" s="531">
        <f t="shared" si="336"/>
        <v>14</v>
      </c>
      <c r="GT202" s="531">
        <f t="shared" si="327"/>
        <v>45</v>
      </c>
      <c r="GU202" s="513"/>
      <c r="GV202" s="513"/>
      <c r="GW202" s="513">
        <f t="shared" si="337"/>
        <v>6.6666666666666652E-2</v>
      </c>
      <c r="GX202" s="513">
        <f t="shared" si="328"/>
        <v>0.23728813559322037</v>
      </c>
      <c r="GY202" s="462"/>
      <c r="GZ202" s="405">
        <v>13110</v>
      </c>
      <c r="HA202" s="581">
        <v>8.6300000000000008</v>
      </c>
      <c r="HB202" s="451">
        <v>8.61</v>
      </c>
      <c r="HC202" s="577">
        <v>14</v>
      </c>
      <c r="HD202" s="443">
        <v>45</v>
      </c>
      <c r="HE202" s="463">
        <v>15</v>
      </c>
      <c r="HF202" s="463"/>
      <c r="HG202" s="582"/>
      <c r="HH202" s="575">
        <v>5</v>
      </c>
      <c r="HI202" s="583">
        <v>4740</v>
      </c>
      <c r="HJ202" s="406">
        <f t="shared" si="380"/>
        <v>3175.8</v>
      </c>
      <c r="HK202" s="406"/>
      <c r="HL202" s="549"/>
      <c r="HM202" s="584">
        <v>7.7</v>
      </c>
      <c r="HN202" s="461">
        <v>5.6</v>
      </c>
      <c r="HO202" s="574">
        <v>0.24</v>
      </c>
      <c r="HP202" s="548">
        <v>0.73</v>
      </c>
      <c r="HQ202" s="585">
        <v>6.2</v>
      </c>
      <c r="HR202" s="586">
        <v>0.24</v>
      </c>
      <c r="HS202" s="520">
        <v>0.13</v>
      </c>
      <c r="HT202" s="587">
        <v>16</v>
      </c>
      <c r="HU202" s="522">
        <f t="shared" si="357"/>
        <v>64.5476772616137</v>
      </c>
      <c r="HV202" s="513">
        <f t="shared" si="338"/>
        <v>0.75862068965517238</v>
      </c>
      <c r="HW202" s="513">
        <f t="shared" si="329"/>
        <v>0.81927710843373491</v>
      </c>
      <c r="HX202" s="513">
        <f t="shared" si="381"/>
        <v>0.77616279069767447</v>
      </c>
      <c r="HY202" s="471"/>
    </row>
    <row r="203" spans="1:233" ht="63" x14ac:dyDescent="0.15">
      <c r="A203" s="400">
        <v>43685</v>
      </c>
      <c r="B203" s="515">
        <v>15546</v>
      </c>
      <c r="C203" s="402">
        <f t="shared" si="280"/>
        <v>0.31091999999999997</v>
      </c>
      <c r="D203" s="571">
        <v>7.9</v>
      </c>
      <c r="E203" s="572">
        <v>42</v>
      </c>
      <c r="F203" s="573">
        <v>192</v>
      </c>
      <c r="G203" s="406">
        <f t="shared" si="300"/>
        <v>2984.8319999999999</v>
      </c>
      <c r="H203" s="402">
        <f t="shared" si="301"/>
        <v>0.11939327999999999</v>
      </c>
      <c r="I203" s="573">
        <v>7100</v>
      </c>
      <c r="J203" s="406">
        <f t="shared" si="302"/>
        <v>4757</v>
      </c>
      <c r="K203" s="574">
        <v>26.9</v>
      </c>
      <c r="L203" s="574">
        <v>26</v>
      </c>
      <c r="M203" s="574">
        <v>2.4</v>
      </c>
      <c r="N203" s="575">
        <v>49</v>
      </c>
      <c r="O203" s="575">
        <v>32</v>
      </c>
      <c r="P203" s="409"/>
      <c r="Q203" s="409"/>
      <c r="R203" s="409"/>
      <c r="S203" s="409"/>
      <c r="T203" s="410"/>
      <c r="U203" s="411"/>
      <c r="V203" s="409"/>
      <c r="W203" s="409"/>
      <c r="X203" s="516"/>
      <c r="Y203" s="473"/>
      <c r="Z203" s="474"/>
      <c r="AA203" s="475"/>
      <c r="AB203" s="476"/>
      <c r="AC203" s="476"/>
      <c r="AD203" s="474">
        <v>4.41</v>
      </c>
      <c r="AE203" s="477">
        <f t="shared" si="359"/>
        <v>0.61250000000000004</v>
      </c>
      <c r="AF203" s="478"/>
      <c r="AG203" s="477"/>
      <c r="AH203" s="478"/>
      <c r="AI203" s="478"/>
      <c r="AJ203" s="473"/>
      <c r="AK203" s="477"/>
      <c r="AL203" s="447"/>
      <c r="AM203" s="479"/>
      <c r="AN203" s="473"/>
      <c r="AO203" s="473"/>
      <c r="AP203" s="479"/>
      <c r="AQ203" s="447"/>
      <c r="AR203" s="473"/>
      <c r="AS203" s="473"/>
      <c r="AT203" s="473"/>
      <c r="AU203" s="447"/>
      <c r="AV203" s="480"/>
      <c r="AW203" s="479"/>
      <c r="AX203" s="479"/>
      <c r="AY203" s="480"/>
      <c r="AZ203" s="480"/>
      <c r="BA203" s="420">
        <f t="shared" si="281"/>
        <v>15276</v>
      </c>
      <c r="BB203" s="421">
        <f t="shared" si="282"/>
        <v>0.30552000000000001</v>
      </c>
      <c r="BC203" s="422"/>
      <c r="BD203" s="423">
        <v>8.0299999999999994</v>
      </c>
      <c r="BE203" s="424">
        <v>40</v>
      </c>
      <c r="BF203" s="425">
        <v>144</v>
      </c>
      <c r="BG203" s="426">
        <v>4810</v>
      </c>
      <c r="BH203" s="420">
        <f t="shared" si="303"/>
        <v>3222.7000000000003</v>
      </c>
      <c r="BI203" s="432"/>
      <c r="BJ203" s="421"/>
      <c r="BK203" s="427">
        <v>23.9</v>
      </c>
      <c r="BL203" s="427">
        <v>21.8</v>
      </c>
      <c r="BM203" s="428">
        <v>0.2</v>
      </c>
      <c r="BN203" s="422"/>
      <c r="BO203" s="425">
        <v>89</v>
      </c>
      <c r="BP203" s="425">
        <v>32</v>
      </c>
      <c r="BQ203" s="423">
        <v>3.01</v>
      </c>
      <c r="BR203" s="421">
        <f t="shared" si="360"/>
        <v>0.41805555555555551</v>
      </c>
      <c r="BS203" s="409">
        <f t="shared" si="283"/>
        <v>15276</v>
      </c>
      <c r="BT203" s="429">
        <f t="shared" ref="BT203:BT234" si="382">BD203</f>
        <v>8.0299999999999994</v>
      </c>
      <c r="BU203" s="430">
        <f t="shared" si="330"/>
        <v>40</v>
      </c>
      <c r="BV203" s="430">
        <f t="shared" ref="BV203:BV234" si="383">BF203</f>
        <v>144</v>
      </c>
      <c r="BW203" s="430">
        <f t="shared" ref="BW203:BW234" si="384">BG203</f>
        <v>4810</v>
      </c>
      <c r="BX203" s="430">
        <f t="shared" si="304"/>
        <v>3126.5</v>
      </c>
      <c r="BY203" s="430">
        <f t="shared" si="371"/>
        <v>23.9</v>
      </c>
      <c r="BZ203" s="430">
        <f t="shared" si="372"/>
        <v>21.8</v>
      </c>
      <c r="CA203" s="431"/>
      <c r="CB203" s="430">
        <f t="shared" si="339"/>
        <v>89</v>
      </c>
      <c r="CC203" s="432">
        <v>13342</v>
      </c>
      <c r="CD203" s="411">
        <f t="shared" si="358"/>
        <v>13342</v>
      </c>
      <c r="CE203" s="421">
        <f t="shared" si="361"/>
        <v>0.53368000000000004</v>
      </c>
      <c r="CF203" s="433">
        <f t="shared" si="362"/>
        <v>12.052166092040174</v>
      </c>
      <c r="CG203" s="434">
        <v>7.82</v>
      </c>
      <c r="CH203" s="427"/>
      <c r="CI203" s="446">
        <f t="shared" si="363"/>
        <v>17.088892220056962</v>
      </c>
      <c r="CJ203" s="436">
        <v>33.700000000000003</v>
      </c>
      <c r="CK203" s="436">
        <v>3.6</v>
      </c>
      <c r="CL203" s="423">
        <v>7.82</v>
      </c>
      <c r="CM203" s="423"/>
      <c r="CN203" s="423"/>
      <c r="CO203" s="432"/>
      <c r="CP203" s="432"/>
      <c r="CQ203" s="437"/>
      <c r="CR203" s="437">
        <v>0.87</v>
      </c>
      <c r="CS203" s="424"/>
      <c r="CT203" s="528">
        <f t="shared" si="364"/>
        <v>6.2959076600209869</v>
      </c>
      <c r="CU203" s="434">
        <v>5.41</v>
      </c>
      <c r="CV203" s="438">
        <v>8.1</v>
      </c>
      <c r="CW203" s="439">
        <v>18</v>
      </c>
      <c r="CX203" s="440">
        <v>61</v>
      </c>
      <c r="CY203" s="441">
        <v>4720</v>
      </c>
      <c r="CZ203" s="442">
        <v>7.2</v>
      </c>
      <c r="DA203" s="442">
        <v>0.45</v>
      </c>
      <c r="DB203" s="442">
        <v>6</v>
      </c>
      <c r="DC203" s="442"/>
      <c r="DD203" s="443">
        <v>8</v>
      </c>
      <c r="DE203" s="440">
        <v>16</v>
      </c>
      <c r="DF203" s="444">
        <v>1934</v>
      </c>
      <c r="DG203" s="445">
        <f t="shared" ref="DG203:DG234" si="385">DF203</f>
        <v>1934</v>
      </c>
      <c r="DH203" s="421">
        <f t="shared" ref="DH203:DH250" si="386">DF203/25000</f>
        <v>7.7359999999999998E-2</v>
      </c>
      <c r="DI203" s="446">
        <f t="shared" ref="DI203:DI213" si="387">6700/DF203*24</f>
        <v>83.143743536711483</v>
      </c>
      <c r="DJ203" s="434">
        <v>7.85</v>
      </c>
      <c r="DK203" s="427"/>
      <c r="DL203" s="446">
        <f t="shared" ref="DL203:DL213" si="388">9500/DF203*24</f>
        <v>117.89038262668046</v>
      </c>
      <c r="DM203" s="422">
        <v>32.799999999999997</v>
      </c>
      <c r="DN203" s="422">
        <v>4.4000000000000004</v>
      </c>
      <c r="DO203" s="423">
        <v>8.02</v>
      </c>
      <c r="DP203" s="423"/>
      <c r="DQ203" s="423"/>
      <c r="DR203" s="432"/>
      <c r="DS203" s="432"/>
      <c r="DT203" s="437"/>
      <c r="DU203" s="437">
        <v>0.93</v>
      </c>
      <c r="DV203" s="424"/>
      <c r="DW203" s="446">
        <f t="shared" ref="DW203:DW250" si="389">3500/DF203*24</f>
        <v>43.433298862461221</v>
      </c>
      <c r="DX203" s="434">
        <v>7.65</v>
      </c>
      <c r="DY203" s="438">
        <v>8.09</v>
      </c>
      <c r="DZ203" s="439">
        <v>14.6</v>
      </c>
      <c r="EA203" s="440">
        <v>69</v>
      </c>
      <c r="EB203" s="441">
        <v>4340</v>
      </c>
      <c r="EC203" s="442">
        <v>8.4</v>
      </c>
      <c r="ED203" s="442">
        <v>1.4</v>
      </c>
      <c r="EE203" s="442">
        <v>7</v>
      </c>
      <c r="EF203" s="442"/>
      <c r="EG203" s="443">
        <v>5</v>
      </c>
      <c r="EH203" s="440">
        <v>16</v>
      </c>
      <c r="EI203" s="429">
        <f>(DY203*DG203+CV203*CD203)/(DG203+CD203)</f>
        <v>8.0987339617700957</v>
      </c>
      <c r="EJ203" s="429">
        <f>(DZ203*DG203+CW203*CD203)/(DG203+CD203)</f>
        <v>17.569547001832941</v>
      </c>
      <c r="EK203" s="448">
        <f>(EA203*DG203+CX203*CD203)/(DG203+CD203)</f>
        <v>62.012830583922494</v>
      </c>
      <c r="EL203" s="448">
        <f>(EB203*DG203+CY203*CD203)/(DG203+CD203)</f>
        <v>4671.8905472636816</v>
      </c>
      <c r="EM203" s="429">
        <f>(EC203*DG203+CZ203*CD203)/(DG203+CD203)</f>
        <v>7.3519245875883747</v>
      </c>
      <c r="EN203" s="431">
        <f>(ED203*DG203+DA203*CD203)/(DG203+CD203)</f>
        <v>0.57027363184079605</v>
      </c>
      <c r="EO203" s="431">
        <f>(EE203*DG203+DB203*CD203)/(DG203+CD203)</f>
        <v>6.1266038229903117</v>
      </c>
      <c r="EP203" s="431"/>
      <c r="EQ203" s="431">
        <f>(EG203*DG203+DD203*CD203)/(DG203+CD203)</f>
        <v>7.6201885310290649</v>
      </c>
      <c r="ER203" s="448">
        <f t="shared" ref="ER203:ER213" si="390">EH203</f>
        <v>16</v>
      </c>
      <c r="ES203" s="449">
        <f t="shared" si="353"/>
        <v>34.564021995286723</v>
      </c>
      <c r="ET203" s="450">
        <f t="shared" si="365"/>
        <v>0.30552000000000001</v>
      </c>
      <c r="EU203" s="451">
        <f t="shared" si="307"/>
        <v>9.9988363636363625E-2</v>
      </c>
      <c r="EV203" s="450">
        <f t="shared" si="373"/>
        <v>0.18516363636363634</v>
      </c>
      <c r="EW203" s="513">
        <f t="shared" si="374"/>
        <v>0.69238809256952405</v>
      </c>
      <c r="EX203" s="514">
        <f t="shared" si="375"/>
        <v>16.548075412411624</v>
      </c>
      <c r="EY203" s="513">
        <f t="shared" si="332"/>
        <v>0.56076132495417652</v>
      </c>
      <c r="EZ203" s="514">
        <f t="shared" si="333"/>
        <v>22.430452998167059</v>
      </c>
      <c r="FA203" s="450">
        <f t="shared" si="376"/>
        <v>0.56935534316720493</v>
      </c>
      <c r="FB203" s="431">
        <f t="shared" si="377"/>
        <v>81.987169416077506</v>
      </c>
      <c r="FC203" s="452"/>
      <c r="FD203" s="431"/>
      <c r="FE203" s="452">
        <f t="shared" si="378"/>
        <v>0.91437990414574088</v>
      </c>
      <c r="FF203" s="430">
        <f t="shared" si="379"/>
        <v>81.379811468970928</v>
      </c>
      <c r="FG203" s="405">
        <v>19200</v>
      </c>
      <c r="FH203" s="443"/>
      <c r="FI203" s="453"/>
      <c r="FJ203" s="454"/>
      <c r="FK203" s="455">
        <f t="shared" si="366"/>
        <v>4.713275726630008</v>
      </c>
      <c r="FL203" s="530"/>
      <c r="FM203" s="455"/>
      <c r="FN203" s="530">
        <v>3614</v>
      </c>
      <c r="FO203" s="532">
        <f t="shared" si="367"/>
        <v>0.2701046337817638</v>
      </c>
      <c r="FP203" s="449">
        <f t="shared" si="368"/>
        <v>236.58025661167844</v>
      </c>
      <c r="FQ203" s="457">
        <v>50.4</v>
      </c>
      <c r="FR203" s="458">
        <f t="shared" si="369"/>
        <v>3.2992930086410053</v>
      </c>
      <c r="FS203" s="576">
        <v>7.83</v>
      </c>
      <c r="FT203" s="577">
        <v>15.8</v>
      </c>
      <c r="FU203" s="578">
        <v>55</v>
      </c>
      <c r="FV203" s="579">
        <v>2</v>
      </c>
      <c r="FW203" s="580">
        <v>0.18</v>
      </c>
      <c r="FX203" s="579">
        <v>16</v>
      </c>
      <c r="FY203" s="452">
        <f>1-FV203/(EG203+DD203)*2</f>
        <v>0.69230769230769229</v>
      </c>
      <c r="FZ203" s="452"/>
      <c r="GA203" s="429"/>
      <c r="GB203" s="513">
        <f t="shared" si="354"/>
        <v>0.12222222222222223</v>
      </c>
      <c r="GC203" s="514">
        <f>(CW203+DZ203)/2-FT203</f>
        <v>0.5</v>
      </c>
      <c r="GD203" s="513">
        <f t="shared" si="356"/>
        <v>9.8360655737704916E-2</v>
      </c>
      <c r="GE203" s="527">
        <f>(CX203+EA203)/2-FU203</f>
        <v>10</v>
      </c>
      <c r="GF203" s="461">
        <f t="shared" si="341"/>
        <v>6.4414768263943447</v>
      </c>
      <c r="GG203" s="405"/>
      <c r="GH203" s="450"/>
      <c r="GI203" s="405"/>
      <c r="GJ203" s="462"/>
      <c r="GK203" s="463"/>
      <c r="GL203" s="464"/>
      <c r="GM203" s="529"/>
      <c r="GN203" s="405"/>
      <c r="GO203" s="513"/>
      <c r="GP203" s="450"/>
      <c r="GQ203" s="529"/>
      <c r="GR203" s="455">
        <f t="shared" si="370"/>
        <v>6.7556952081696782</v>
      </c>
      <c r="GS203" s="531">
        <f t="shared" si="336"/>
        <v>13</v>
      </c>
      <c r="GT203" s="531">
        <v>46</v>
      </c>
      <c r="GU203" s="513"/>
      <c r="GV203" s="513"/>
      <c r="GW203" s="513">
        <f t="shared" si="337"/>
        <v>0.17721518987341778</v>
      </c>
      <c r="GX203" s="513">
        <f t="shared" si="328"/>
        <v>0.19999999999999996</v>
      </c>
      <c r="GY203" s="462"/>
      <c r="GZ203" s="405">
        <v>10452</v>
      </c>
      <c r="HA203" s="581">
        <v>8.14</v>
      </c>
      <c r="HB203" s="451">
        <v>8.11</v>
      </c>
      <c r="HC203" s="577">
        <v>13</v>
      </c>
      <c r="HD203" s="443">
        <v>44</v>
      </c>
      <c r="HE203" s="463">
        <v>11</v>
      </c>
      <c r="HF203" s="463"/>
      <c r="HG203" s="582"/>
      <c r="HH203" s="575">
        <v>5</v>
      </c>
      <c r="HI203" s="583">
        <v>4720</v>
      </c>
      <c r="HJ203" s="406">
        <f t="shared" si="380"/>
        <v>3162.4</v>
      </c>
      <c r="HK203" s="406"/>
      <c r="HL203" s="549"/>
      <c r="HM203" s="584">
        <v>6.6</v>
      </c>
      <c r="HN203" s="461">
        <v>7.1</v>
      </c>
      <c r="HO203" s="574">
        <v>0.34</v>
      </c>
      <c r="HP203" s="548">
        <v>0.1</v>
      </c>
      <c r="HQ203" s="585">
        <v>5.8</v>
      </c>
      <c r="HR203" s="586">
        <v>0.18</v>
      </c>
      <c r="HS203" s="520">
        <v>0.19</v>
      </c>
      <c r="HT203" s="587">
        <v>16</v>
      </c>
      <c r="HU203" s="522">
        <f t="shared" si="357"/>
        <v>67.399842890809111</v>
      </c>
      <c r="HV203" s="513">
        <f t="shared" si="338"/>
        <v>0.67500000000000004</v>
      </c>
      <c r="HW203" s="513">
        <f t="shared" si="329"/>
        <v>0.69444444444444442</v>
      </c>
      <c r="HX203" s="513">
        <f t="shared" si="381"/>
        <v>0.7238493723849373</v>
      </c>
      <c r="HY203" s="471" t="s">
        <v>196</v>
      </c>
    </row>
    <row r="204" spans="1:233" ht="31.5" x14ac:dyDescent="0.15">
      <c r="A204" s="400">
        <v>43686</v>
      </c>
      <c r="B204" s="515">
        <v>24575</v>
      </c>
      <c r="C204" s="402">
        <f t="shared" si="280"/>
        <v>0.49149999999999999</v>
      </c>
      <c r="D204" s="571">
        <v>7.88</v>
      </c>
      <c r="E204" s="572">
        <v>40.700000000000003</v>
      </c>
      <c r="F204" s="573">
        <v>217</v>
      </c>
      <c r="G204" s="406">
        <f t="shared" si="300"/>
        <v>5332.7749999999996</v>
      </c>
      <c r="H204" s="402">
        <f t="shared" si="301"/>
        <v>0.21331099999999997</v>
      </c>
      <c r="I204" s="573">
        <v>6900</v>
      </c>
      <c r="J204" s="406">
        <f t="shared" si="302"/>
        <v>4623</v>
      </c>
      <c r="K204" s="574">
        <v>29.8</v>
      </c>
      <c r="L204" s="574">
        <v>27.4</v>
      </c>
      <c r="M204" s="574">
        <v>2.2999999999999998</v>
      </c>
      <c r="N204" s="575">
        <v>64</v>
      </c>
      <c r="O204" s="575">
        <v>32</v>
      </c>
      <c r="P204" s="409"/>
      <c r="Q204" s="409"/>
      <c r="R204" s="409"/>
      <c r="S204" s="409"/>
      <c r="T204" s="410"/>
      <c r="U204" s="411"/>
      <c r="V204" s="409"/>
      <c r="W204" s="409"/>
      <c r="X204" s="516"/>
      <c r="Y204" s="473"/>
      <c r="Z204" s="474"/>
      <c r="AA204" s="475"/>
      <c r="AB204" s="476"/>
      <c r="AC204" s="476"/>
      <c r="AD204" s="474">
        <v>4.53</v>
      </c>
      <c r="AE204" s="477">
        <f t="shared" si="359"/>
        <v>0.62916666666666665</v>
      </c>
      <c r="AF204" s="478"/>
      <c r="AG204" s="477"/>
      <c r="AH204" s="478"/>
      <c r="AI204" s="478"/>
      <c r="AJ204" s="473"/>
      <c r="AK204" s="477"/>
      <c r="AL204" s="447"/>
      <c r="AM204" s="479"/>
      <c r="AN204" s="473"/>
      <c r="AO204" s="473"/>
      <c r="AP204" s="479"/>
      <c r="AQ204" s="447"/>
      <c r="AR204" s="473"/>
      <c r="AS204" s="473"/>
      <c r="AT204" s="473"/>
      <c r="AU204" s="447"/>
      <c r="AV204" s="480"/>
      <c r="AW204" s="479"/>
      <c r="AX204" s="479"/>
      <c r="AY204" s="480"/>
      <c r="AZ204" s="480"/>
      <c r="BA204" s="420">
        <f t="shared" si="281"/>
        <v>19472</v>
      </c>
      <c r="BB204" s="421">
        <f t="shared" si="282"/>
        <v>0.38944000000000001</v>
      </c>
      <c r="BC204" s="422"/>
      <c r="BD204" s="423">
        <v>8</v>
      </c>
      <c r="BE204" s="424">
        <v>112</v>
      </c>
      <c r="BF204" s="425">
        <v>366</v>
      </c>
      <c r="BG204" s="426">
        <v>5430</v>
      </c>
      <c r="BH204" s="420">
        <f t="shared" si="303"/>
        <v>3638.1000000000004</v>
      </c>
      <c r="BI204" s="432"/>
      <c r="BJ204" s="421"/>
      <c r="BK204" s="427">
        <v>40.5</v>
      </c>
      <c r="BL204" s="427">
        <v>35</v>
      </c>
      <c r="BM204" s="428">
        <v>0.3</v>
      </c>
      <c r="BN204" s="422">
        <v>1.5</v>
      </c>
      <c r="BO204" s="425">
        <v>121</v>
      </c>
      <c r="BP204" s="425">
        <v>32</v>
      </c>
      <c r="BQ204" s="423">
        <v>1.36</v>
      </c>
      <c r="BR204" s="421">
        <f t="shared" si="360"/>
        <v>0.18888888888888888</v>
      </c>
      <c r="BS204" s="409">
        <f t="shared" si="283"/>
        <v>19472</v>
      </c>
      <c r="BT204" s="429">
        <f t="shared" si="382"/>
        <v>8</v>
      </c>
      <c r="BU204" s="430">
        <f t="shared" si="330"/>
        <v>112</v>
      </c>
      <c r="BV204" s="430">
        <f t="shared" si="383"/>
        <v>366</v>
      </c>
      <c r="BW204" s="430">
        <f t="shared" si="384"/>
        <v>5430</v>
      </c>
      <c r="BX204" s="430">
        <f t="shared" si="304"/>
        <v>3529.5</v>
      </c>
      <c r="BY204" s="430">
        <f t="shared" si="371"/>
        <v>40.5</v>
      </c>
      <c r="BZ204" s="430">
        <f t="shared" si="372"/>
        <v>35</v>
      </c>
      <c r="CA204" s="431">
        <f>BN204</f>
        <v>1.5</v>
      </c>
      <c r="CB204" s="430">
        <f t="shared" si="339"/>
        <v>121</v>
      </c>
      <c r="CC204" s="432">
        <v>13245</v>
      </c>
      <c r="CD204" s="411">
        <f t="shared" si="358"/>
        <v>13245</v>
      </c>
      <c r="CE204" s="421">
        <f t="shared" si="361"/>
        <v>0.52980000000000005</v>
      </c>
      <c r="CF204" s="433">
        <f t="shared" si="362"/>
        <v>12.140430351075878</v>
      </c>
      <c r="CG204" s="434">
        <v>7.85</v>
      </c>
      <c r="CH204" s="427">
        <v>2.6</v>
      </c>
      <c r="CI204" s="446">
        <f t="shared" si="363"/>
        <v>17.214043035107586</v>
      </c>
      <c r="CJ204" s="436">
        <v>31.5</v>
      </c>
      <c r="CK204" s="436">
        <v>4.5</v>
      </c>
      <c r="CL204" s="423">
        <v>7.81</v>
      </c>
      <c r="CM204" s="423"/>
      <c r="CN204" s="423"/>
      <c r="CO204" s="432"/>
      <c r="CP204" s="432"/>
      <c r="CQ204" s="437"/>
      <c r="CR204" s="437">
        <v>0.84</v>
      </c>
      <c r="CS204" s="424"/>
      <c r="CT204" s="528">
        <f t="shared" si="364"/>
        <v>6.3420158550396382</v>
      </c>
      <c r="CU204" s="434">
        <v>5.0199999999999996</v>
      </c>
      <c r="CV204" s="438">
        <v>8.08</v>
      </c>
      <c r="CW204" s="439">
        <v>18</v>
      </c>
      <c r="CX204" s="440">
        <v>61</v>
      </c>
      <c r="CY204" s="441">
        <v>4640</v>
      </c>
      <c r="CZ204" s="442">
        <v>9.1999999999999993</v>
      </c>
      <c r="DA204" s="442">
        <v>0.26</v>
      </c>
      <c r="DB204" s="442">
        <v>7.8</v>
      </c>
      <c r="DC204" s="442">
        <v>1.1200000000000001</v>
      </c>
      <c r="DD204" s="443">
        <v>8</v>
      </c>
      <c r="DE204" s="440">
        <v>16</v>
      </c>
      <c r="DF204" s="444">
        <v>6227</v>
      </c>
      <c r="DG204" s="445">
        <f t="shared" si="385"/>
        <v>6227</v>
      </c>
      <c r="DH204" s="421">
        <f t="shared" si="386"/>
        <v>0.24908</v>
      </c>
      <c r="DI204" s="446">
        <f t="shared" si="387"/>
        <v>25.823028745784491</v>
      </c>
      <c r="DJ204" s="434">
        <v>7.81</v>
      </c>
      <c r="DK204" s="427">
        <v>6.3</v>
      </c>
      <c r="DL204" s="446">
        <f t="shared" si="388"/>
        <v>36.614742251485467</v>
      </c>
      <c r="DM204" s="422">
        <v>31.9</v>
      </c>
      <c r="DN204" s="422">
        <v>5.2</v>
      </c>
      <c r="DO204" s="423">
        <v>7.99</v>
      </c>
      <c r="DP204" s="423"/>
      <c r="DQ204" s="423"/>
      <c r="DR204" s="432"/>
      <c r="DS204" s="432"/>
      <c r="DT204" s="437"/>
      <c r="DU204" s="437">
        <v>0.94</v>
      </c>
      <c r="DV204" s="424"/>
      <c r="DW204" s="446">
        <f t="shared" si="389"/>
        <v>13.489641882126225</v>
      </c>
      <c r="DX204" s="434">
        <v>6.89</v>
      </c>
      <c r="DY204" s="438">
        <v>8.2899999999999991</v>
      </c>
      <c r="DZ204" s="439">
        <v>19.399999999999999</v>
      </c>
      <c r="EA204" s="440">
        <v>64</v>
      </c>
      <c r="EB204" s="441">
        <v>4570</v>
      </c>
      <c r="EC204" s="442">
        <v>6.9</v>
      </c>
      <c r="ED204" s="442">
        <v>0.83</v>
      </c>
      <c r="EE204" s="442">
        <v>5</v>
      </c>
      <c r="EF204" s="442">
        <v>0.82</v>
      </c>
      <c r="EG204" s="443">
        <v>4</v>
      </c>
      <c r="EH204" s="440">
        <v>16</v>
      </c>
      <c r="EI204" s="429">
        <f>(DY204*DG204+CV204*CD204)/(DG204+CD204)</f>
        <v>8.1471564297452748</v>
      </c>
      <c r="EJ204" s="429">
        <f>(DZ204*DG204+CW204*CD204)/(DG204+CD204)</f>
        <v>18.447709531635169</v>
      </c>
      <c r="EK204" s="448">
        <f>(EA204*DG204+CX204*CD204)/(DG204+CD204)</f>
        <v>61.959377567789645</v>
      </c>
      <c r="EL204" s="448">
        <f>(EB204*DG204+CY204*CD204)/(DG204+CD204)</f>
        <v>4617.6145234182413</v>
      </c>
      <c r="EM204" s="429">
        <f>(EC204*DG204+CZ204*CD204)/(DG204+CD204)</f>
        <v>8.4644771980279376</v>
      </c>
      <c r="EN204" s="431">
        <f>(ED204*DG204+DA204*CD204)/(DG204+CD204)</f>
        <v>0.44228173788003289</v>
      </c>
      <c r="EO204" s="431">
        <f>(EE204*DG204+DB204*CD204)/(DG204+CD204)</f>
        <v>6.9045809367296629</v>
      </c>
      <c r="EP204" s="431">
        <f>(EF204*DG204+DC204*CD204)/(DG204+CD204)</f>
        <v>1.0240622432210353</v>
      </c>
      <c r="EQ204" s="431">
        <f>(EG204*DG204+DD204*CD204)/(DG204+CD204)</f>
        <v>6.720829909613804</v>
      </c>
      <c r="ER204" s="448">
        <f t="shared" si="390"/>
        <v>16</v>
      </c>
      <c r="ES204" s="449">
        <f t="shared" si="353"/>
        <v>27.115858668857847</v>
      </c>
      <c r="ET204" s="450">
        <f t="shared" si="365"/>
        <v>0.38944000000000001</v>
      </c>
      <c r="EU204" s="451">
        <f t="shared" si="307"/>
        <v>0.32394327272727275</v>
      </c>
      <c r="EV204" s="450">
        <f t="shared" si="373"/>
        <v>0.59989494949494948</v>
      </c>
      <c r="EW204" s="513">
        <f t="shared" si="374"/>
        <v>0.79100056301165589</v>
      </c>
      <c r="EX204" s="514">
        <f t="shared" si="375"/>
        <v>32.035522801972064</v>
      </c>
      <c r="EY204" s="513">
        <f t="shared" si="332"/>
        <v>0.83528830775325735</v>
      </c>
      <c r="EZ204" s="514">
        <f t="shared" si="333"/>
        <v>93.552290468364831</v>
      </c>
      <c r="FA204" s="450">
        <f t="shared" si="376"/>
        <v>0.83071208314811573</v>
      </c>
      <c r="FB204" s="431">
        <f t="shared" si="377"/>
        <v>304.04062243221034</v>
      </c>
      <c r="FC204" s="452">
        <f>1-EP204/CA204</f>
        <v>0.31729183785264314</v>
      </c>
      <c r="FD204" s="431">
        <f>CA204-EP204</f>
        <v>0.47593775677896466</v>
      </c>
      <c r="FE204" s="452">
        <f t="shared" si="378"/>
        <v>0.94445595116021652</v>
      </c>
      <c r="FF204" s="430">
        <f t="shared" si="379"/>
        <v>114.2791700903862</v>
      </c>
      <c r="FG204" s="405">
        <v>38400</v>
      </c>
      <c r="FH204" s="443"/>
      <c r="FI204" s="453"/>
      <c r="FJ204" s="454"/>
      <c r="FK204" s="455">
        <f t="shared" si="366"/>
        <v>3.6976170912078881</v>
      </c>
      <c r="FL204" s="530"/>
      <c r="FM204" s="455"/>
      <c r="FN204" s="530">
        <v>3892</v>
      </c>
      <c r="FO204" s="532">
        <f t="shared" si="367"/>
        <v>0.29088191330343793</v>
      </c>
      <c r="FP204" s="449">
        <f t="shared" si="368"/>
        <v>199.87674609695975</v>
      </c>
      <c r="FQ204" s="457">
        <v>50.4</v>
      </c>
      <c r="FR204" s="458">
        <f t="shared" si="369"/>
        <v>2.5883319638455218</v>
      </c>
      <c r="FS204" s="576">
        <v>7.71</v>
      </c>
      <c r="FT204" s="577">
        <v>14.8</v>
      </c>
      <c r="FU204" s="578">
        <v>51</v>
      </c>
      <c r="FV204" s="579">
        <v>1</v>
      </c>
      <c r="FW204" s="580">
        <v>0.16</v>
      </c>
      <c r="FX204" s="579">
        <v>16</v>
      </c>
      <c r="FY204" s="452">
        <f>1-FV204/(EG204+DD204)*2</f>
        <v>0.83333333333333337</v>
      </c>
      <c r="FZ204" s="452">
        <f>1-FW204/(EF204+DC204)*2</f>
        <v>0.83505154639175261</v>
      </c>
      <c r="GA204" s="429">
        <f>(DC204+EF204)/2-FW204</f>
        <v>0.80999999999999994</v>
      </c>
      <c r="GB204" s="513">
        <f t="shared" si="354"/>
        <v>0.1777777777777777</v>
      </c>
      <c r="GC204" s="514">
        <f>DP204+DZ204-FT204</f>
        <v>4.5999999999999979</v>
      </c>
      <c r="GD204" s="513">
        <f t="shared" si="356"/>
        <v>0.16393442622950816</v>
      </c>
      <c r="GE204" s="527">
        <f>(CX204+EA204)/2-FU204</f>
        <v>11.5</v>
      </c>
      <c r="GF204" s="461">
        <f t="shared" si="341"/>
        <v>5.0534100246507805</v>
      </c>
      <c r="GG204" s="405"/>
      <c r="GH204" s="450"/>
      <c r="GI204" s="405"/>
      <c r="GJ204" s="462"/>
      <c r="GK204" s="463"/>
      <c r="GL204" s="464"/>
      <c r="GM204" s="529"/>
      <c r="GN204" s="405"/>
      <c r="GO204" s="513"/>
      <c r="GP204" s="450"/>
      <c r="GQ204" s="529"/>
      <c r="GR204" s="455">
        <f t="shared" si="370"/>
        <v>5.2999178307313066</v>
      </c>
      <c r="GS204" s="531">
        <f t="shared" si="336"/>
        <v>12.6</v>
      </c>
      <c r="GT204" s="531">
        <v>44</v>
      </c>
      <c r="GU204" s="513"/>
      <c r="GV204" s="513"/>
      <c r="GW204" s="513">
        <f t="shared" si="337"/>
        <v>0.14864864864864868</v>
      </c>
      <c r="GX204" s="513">
        <f t="shared" si="328"/>
        <v>7.8431372549019662E-2</v>
      </c>
      <c r="GY204" s="462"/>
      <c r="GZ204" s="405">
        <v>12397</v>
      </c>
      <c r="HA204" s="581">
        <v>8.3800000000000008</v>
      </c>
      <c r="HB204" s="451">
        <v>8.36</v>
      </c>
      <c r="HC204" s="577">
        <v>12.6</v>
      </c>
      <c r="HD204" s="443">
        <v>47</v>
      </c>
      <c r="HE204" s="463">
        <v>10</v>
      </c>
      <c r="HF204" s="463"/>
      <c r="HG204" s="582"/>
      <c r="HH204" s="575">
        <v>7</v>
      </c>
      <c r="HI204" s="583">
        <v>4450</v>
      </c>
      <c r="HJ204" s="406">
        <f t="shared" si="380"/>
        <v>2981.5</v>
      </c>
      <c r="HK204" s="406"/>
      <c r="HL204" s="549"/>
      <c r="HM204" s="584">
        <v>8</v>
      </c>
      <c r="HN204" s="461">
        <v>7.66</v>
      </c>
      <c r="HO204" s="574">
        <v>0.25</v>
      </c>
      <c r="HP204" s="548">
        <v>0.08</v>
      </c>
      <c r="HQ204" s="585">
        <v>6.8</v>
      </c>
      <c r="HR204" s="586">
        <v>0.18</v>
      </c>
      <c r="HS204" s="520">
        <v>0.1</v>
      </c>
      <c r="HT204" s="587">
        <v>8</v>
      </c>
      <c r="HU204" s="522">
        <f t="shared" si="357"/>
        <v>52.875924404272794</v>
      </c>
      <c r="HV204" s="513">
        <f t="shared" si="338"/>
        <v>0.88749999999999996</v>
      </c>
      <c r="HW204" s="513">
        <f t="shared" si="329"/>
        <v>0.87158469945355188</v>
      </c>
      <c r="HX204" s="513">
        <f t="shared" si="381"/>
        <v>0.80246913580246915</v>
      </c>
      <c r="HY204" s="471" t="s">
        <v>197</v>
      </c>
    </row>
    <row r="205" spans="1:233" ht="63" x14ac:dyDescent="0.15">
      <c r="A205" s="400">
        <v>43687</v>
      </c>
      <c r="B205" s="515">
        <v>29551</v>
      </c>
      <c r="C205" s="402">
        <f t="shared" si="280"/>
        <v>0.59101999999999999</v>
      </c>
      <c r="D205" s="571">
        <v>7.81</v>
      </c>
      <c r="E205" s="572">
        <v>39</v>
      </c>
      <c r="F205" s="573">
        <v>247</v>
      </c>
      <c r="G205" s="406">
        <f t="shared" si="300"/>
        <v>7299.0969999999998</v>
      </c>
      <c r="H205" s="402">
        <f t="shared" si="301"/>
        <v>0.29196388000000001</v>
      </c>
      <c r="I205" s="573">
        <v>8470</v>
      </c>
      <c r="J205" s="406">
        <f t="shared" si="302"/>
        <v>5674.9000000000005</v>
      </c>
      <c r="K205" s="574">
        <v>28.2</v>
      </c>
      <c r="L205" s="574">
        <v>27</v>
      </c>
      <c r="M205" s="574">
        <v>2.2999999999999998</v>
      </c>
      <c r="N205" s="575">
        <v>54</v>
      </c>
      <c r="O205" s="575">
        <v>32</v>
      </c>
      <c r="P205" s="409"/>
      <c r="Q205" s="409"/>
      <c r="R205" s="409"/>
      <c r="S205" s="409"/>
      <c r="T205" s="410"/>
      <c r="U205" s="411"/>
      <c r="V205" s="409"/>
      <c r="W205" s="409"/>
      <c r="X205" s="516"/>
      <c r="Y205" s="473"/>
      <c r="Z205" s="474"/>
      <c r="AA205" s="475"/>
      <c r="AB205" s="476"/>
      <c r="AC205" s="476"/>
      <c r="AD205" s="474">
        <v>4.75</v>
      </c>
      <c r="AE205" s="477">
        <f t="shared" si="359"/>
        <v>0.65972222222222221</v>
      </c>
      <c r="AF205" s="478"/>
      <c r="AG205" s="477"/>
      <c r="AH205" s="478"/>
      <c r="AI205" s="478"/>
      <c r="AJ205" s="473"/>
      <c r="AK205" s="477"/>
      <c r="AL205" s="447"/>
      <c r="AM205" s="479"/>
      <c r="AN205" s="473"/>
      <c r="AO205" s="473"/>
      <c r="AP205" s="479"/>
      <c r="AQ205" s="447"/>
      <c r="AR205" s="473"/>
      <c r="AS205" s="473"/>
      <c r="AT205" s="473"/>
      <c r="AU205" s="447"/>
      <c r="AV205" s="480"/>
      <c r="AW205" s="479"/>
      <c r="AX205" s="479"/>
      <c r="AY205" s="480"/>
      <c r="AZ205" s="480"/>
      <c r="BA205" s="420">
        <f t="shared" si="281"/>
        <v>26270</v>
      </c>
      <c r="BB205" s="421">
        <f t="shared" si="282"/>
        <v>0.52539999999999998</v>
      </c>
      <c r="BC205" s="422"/>
      <c r="BD205" s="423">
        <v>8.17</v>
      </c>
      <c r="BE205" s="424">
        <v>20.6</v>
      </c>
      <c r="BF205" s="425">
        <v>129</v>
      </c>
      <c r="BG205" s="426">
        <v>3830</v>
      </c>
      <c r="BH205" s="420">
        <f t="shared" si="303"/>
        <v>2566.1000000000004</v>
      </c>
      <c r="BI205" s="432"/>
      <c r="BJ205" s="421"/>
      <c r="BK205" s="427">
        <v>24.8</v>
      </c>
      <c r="BL205" s="427">
        <v>11.8</v>
      </c>
      <c r="BM205" s="428">
        <v>1.2</v>
      </c>
      <c r="BN205" s="422"/>
      <c r="BO205" s="425">
        <v>82</v>
      </c>
      <c r="BP205" s="425">
        <v>32</v>
      </c>
      <c r="BQ205" s="423">
        <v>4.04</v>
      </c>
      <c r="BR205" s="421">
        <f t="shared" si="360"/>
        <v>0.56111111111111112</v>
      </c>
      <c r="BS205" s="409">
        <f t="shared" si="283"/>
        <v>26270</v>
      </c>
      <c r="BT205" s="429">
        <f t="shared" si="382"/>
        <v>8.17</v>
      </c>
      <c r="BU205" s="430">
        <f t="shared" ref="BU205:BU236" si="391">BE205</f>
        <v>20.6</v>
      </c>
      <c r="BV205" s="430">
        <f t="shared" si="383"/>
        <v>129</v>
      </c>
      <c r="BW205" s="430">
        <f t="shared" si="384"/>
        <v>3830</v>
      </c>
      <c r="BX205" s="430">
        <f t="shared" si="304"/>
        <v>2489.5</v>
      </c>
      <c r="BY205" s="430">
        <f t="shared" si="371"/>
        <v>24.8</v>
      </c>
      <c r="BZ205" s="430">
        <f t="shared" si="372"/>
        <v>11.8</v>
      </c>
      <c r="CA205" s="431"/>
      <c r="CB205" s="430">
        <f t="shared" si="339"/>
        <v>82</v>
      </c>
      <c r="CC205" s="432">
        <v>20713</v>
      </c>
      <c r="CD205" s="411">
        <f t="shared" si="358"/>
        <v>20713</v>
      </c>
      <c r="CE205" s="421">
        <f t="shared" si="361"/>
        <v>0.82852000000000003</v>
      </c>
      <c r="CF205" s="433">
        <f t="shared" si="362"/>
        <v>7.763240476995124</v>
      </c>
      <c r="CG205" s="434">
        <v>7.92</v>
      </c>
      <c r="CH205" s="427"/>
      <c r="CI205" s="446">
        <f t="shared" si="363"/>
        <v>11.00757978081398</v>
      </c>
      <c r="CJ205" s="436">
        <v>30.8</v>
      </c>
      <c r="CK205" s="436">
        <v>3.5</v>
      </c>
      <c r="CL205" s="423">
        <v>8.01</v>
      </c>
      <c r="CM205" s="423"/>
      <c r="CN205" s="423"/>
      <c r="CO205" s="432"/>
      <c r="CP205" s="432"/>
      <c r="CQ205" s="437"/>
      <c r="CR205" s="437">
        <v>0.79</v>
      </c>
      <c r="CS205" s="424"/>
      <c r="CT205" s="528">
        <f t="shared" si="364"/>
        <v>4.0554241297735718</v>
      </c>
      <c r="CU205" s="434">
        <v>6.02</v>
      </c>
      <c r="CV205" s="438">
        <v>8.2799999999999994</v>
      </c>
      <c r="CW205" s="439">
        <v>16.899999999999999</v>
      </c>
      <c r="CX205" s="440">
        <v>60</v>
      </c>
      <c r="CY205" s="441">
        <v>4920</v>
      </c>
      <c r="CZ205" s="442">
        <v>10.9</v>
      </c>
      <c r="DA205" s="442">
        <v>0.19</v>
      </c>
      <c r="DB205" s="442">
        <v>9</v>
      </c>
      <c r="DC205" s="442"/>
      <c r="DD205" s="443">
        <v>9</v>
      </c>
      <c r="DE205" s="440">
        <v>16</v>
      </c>
      <c r="DF205" s="444">
        <v>5557</v>
      </c>
      <c r="DG205" s="445">
        <f t="shared" si="385"/>
        <v>5557</v>
      </c>
      <c r="DH205" s="421">
        <f t="shared" si="386"/>
        <v>0.22228000000000001</v>
      </c>
      <c r="DI205" s="446">
        <f t="shared" si="387"/>
        <v>28.936476516105813</v>
      </c>
      <c r="DJ205" s="434">
        <v>7.89</v>
      </c>
      <c r="DK205" s="427"/>
      <c r="DL205" s="446">
        <f t="shared" si="388"/>
        <v>41.029332373582868</v>
      </c>
      <c r="DM205" s="422">
        <v>30.5</v>
      </c>
      <c r="DN205" s="422">
        <v>4.8</v>
      </c>
      <c r="DO205" s="423">
        <v>7.95</v>
      </c>
      <c r="DP205" s="423"/>
      <c r="DQ205" s="423"/>
      <c r="DR205" s="432"/>
      <c r="DS205" s="432"/>
      <c r="DT205" s="437"/>
      <c r="DU205" s="437">
        <v>0.9</v>
      </c>
      <c r="DV205" s="424"/>
      <c r="DW205" s="446">
        <f t="shared" si="389"/>
        <v>15.11606982184632</v>
      </c>
      <c r="DX205" s="434">
        <v>8.02</v>
      </c>
      <c r="DY205" s="438">
        <v>8.41</v>
      </c>
      <c r="DZ205" s="439">
        <v>18.5</v>
      </c>
      <c r="EA205" s="440">
        <v>58</v>
      </c>
      <c r="EB205" s="441">
        <v>5000</v>
      </c>
      <c r="EC205" s="442">
        <v>12.6</v>
      </c>
      <c r="ED205" s="442">
        <v>0.42</v>
      </c>
      <c r="EE205" s="442">
        <v>9.9</v>
      </c>
      <c r="EF205" s="442"/>
      <c r="EG205" s="443">
        <v>7</v>
      </c>
      <c r="EH205" s="440">
        <v>16</v>
      </c>
      <c r="EI205" s="429">
        <f>(DY205*DG205+CV205*CD205)/(DG205+CD205)</f>
        <v>8.3074994290064712</v>
      </c>
      <c r="EJ205" s="429">
        <f>(DZ205*DG205+CW205*CD205)/(DG205+CD205)</f>
        <v>17.238454510848875</v>
      </c>
      <c r="EK205" s="448">
        <f>(EA205*DG205+CX205*CD205)/(DG205+CD205)</f>
        <v>59.576931861438901</v>
      </c>
      <c r="EL205" s="448">
        <f>(EB205*DG205+CY205*CD205)/(DG205+CD205)</f>
        <v>4936.9227255424439</v>
      </c>
      <c r="EM205" s="429">
        <f>(EC205*DG205+CZ205*CD205)/(DG205+CD205)</f>
        <v>11.259607917776933</v>
      </c>
      <c r="EN205" s="431">
        <f>(ED205*DG205+DA205*CD205)/(DG205+CD205)</f>
        <v>0.23865283593452608</v>
      </c>
      <c r="EO205" s="431">
        <f>(EE205*DG205+DB205*CD205)/(DG205+CD205)</f>
        <v>9.1903806623524922</v>
      </c>
      <c r="EP205" s="431"/>
      <c r="EQ205" s="431">
        <f>(EG205*DG205+DD205*CD205)/(DG205+CD205)</f>
        <v>8.5769318614389043</v>
      </c>
      <c r="ER205" s="448">
        <f t="shared" si="390"/>
        <v>16</v>
      </c>
      <c r="ES205" s="449">
        <f t="shared" si="353"/>
        <v>20.098972211648267</v>
      </c>
      <c r="ET205" s="450">
        <f t="shared" si="365"/>
        <v>0.52539999999999998</v>
      </c>
      <c r="EU205" s="451">
        <f t="shared" si="307"/>
        <v>0.1540377272727273</v>
      </c>
      <c r="EV205" s="450">
        <f t="shared" si="373"/>
        <v>0.28525505050505051</v>
      </c>
      <c r="EW205" s="513">
        <f t="shared" si="374"/>
        <v>0.54598355170254309</v>
      </c>
      <c r="EX205" s="514">
        <f t="shared" si="375"/>
        <v>13.540392082223068</v>
      </c>
      <c r="EY205" s="513">
        <f t="shared" si="332"/>
        <v>0.1631818198617051</v>
      </c>
      <c r="EZ205" s="514">
        <f t="shared" si="333"/>
        <v>3.3615454891511263</v>
      </c>
      <c r="FA205" s="450">
        <f t="shared" si="376"/>
        <v>0.53816331890357438</v>
      </c>
      <c r="FB205" s="431">
        <f t="shared" si="377"/>
        <v>69.423068138561092</v>
      </c>
      <c r="FC205" s="452"/>
      <c r="FD205" s="431"/>
      <c r="FE205" s="452">
        <f t="shared" si="378"/>
        <v>0.89540326998245234</v>
      </c>
      <c r="FF205" s="430">
        <f t="shared" si="379"/>
        <v>73.423068138561092</v>
      </c>
      <c r="FG205" s="405">
        <v>38400</v>
      </c>
      <c r="FH205" s="443"/>
      <c r="FI205" s="453"/>
      <c r="FJ205" s="454"/>
      <c r="FK205" s="455">
        <f t="shared" si="366"/>
        <v>2.7407689379520366</v>
      </c>
      <c r="FL205" s="530"/>
      <c r="FM205" s="455"/>
      <c r="FN205" s="530">
        <v>4726</v>
      </c>
      <c r="FO205" s="532">
        <f t="shared" si="367"/>
        <v>0.35321375186846032</v>
      </c>
      <c r="FP205" s="449">
        <f t="shared" si="368"/>
        <v>179.90102778835174</v>
      </c>
      <c r="FQ205" s="457">
        <v>50.4</v>
      </c>
      <c r="FR205" s="458">
        <f t="shared" si="369"/>
        <v>1.9185382565664255</v>
      </c>
      <c r="FS205" s="576">
        <v>8.1</v>
      </c>
      <c r="FT205" s="577">
        <v>13.6</v>
      </c>
      <c r="FU205" s="578">
        <v>51</v>
      </c>
      <c r="FV205" s="579">
        <v>1</v>
      </c>
      <c r="FW205" s="580">
        <v>0.2</v>
      </c>
      <c r="FX205" s="579">
        <v>8</v>
      </c>
      <c r="FY205" s="452">
        <f>1-FV205/(EG205+DD205)*2</f>
        <v>0.875</v>
      </c>
      <c r="FZ205" s="452"/>
      <c r="GA205" s="429"/>
      <c r="GB205" s="513">
        <f t="shared" si="354"/>
        <v>0.19526627218934911</v>
      </c>
      <c r="GC205" s="514">
        <f>(CW205+DZ205)/2-FT205</f>
        <v>4.0999999999999996</v>
      </c>
      <c r="GD205" s="513">
        <f t="shared" si="356"/>
        <v>0.15000000000000002</v>
      </c>
      <c r="GE205" s="527">
        <f>(CX205+EA205)/2-FU205</f>
        <v>8</v>
      </c>
      <c r="GF205" s="461">
        <f t="shared" si="341"/>
        <v>3.7457175485344498</v>
      </c>
      <c r="GG205" s="405"/>
      <c r="GH205" s="450"/>
      <c r="GI205" s="405"/>
      <c r="GJ205" s="462"/>
      <c r="GK205" s="463"/>
      <c r="GL205" s="464"/>
      <c r="GM205" s="529"/>
      <c r="GN205" s="405"/>
      <c r="GO205" s="513"/>
      <c r="GP205" s="450"/>
      <c r="GQ205" s="529"/>
      <c r="GR205" s="455"/>
      <c r="GS205" s="531"/>
      <c r="GT205" s="531"/>
      <c r="GU205" s="513"/>
      <c r="GV205" s="513"/>
      <c r="GW205" s="513"/>
      <c r="GX205" s="513"/>
      <c r="GY205" s="462"/>
      <c r="GZ205" s="405">
        <v>25643</v>
      </c>
      <c r="HA205" s="581">
        <v>8.32</v>
      </c>
      <c r="HB205" s="451">
        <v>8.2799999999999994</v>
      </c>
      <c r="HC205" s="577">
        <v>11.7</v>
      </c>
      <c r="HD205" s="443">
        <v>44</v>
      </c>
      <c r="HE205" s="463">
        <v>11</v>
      </c>
      <c r="HF205" s="463"/>
      <c r="HG205" s="582"/>
      <c r="HH205" s="575">
        <v>2</v>
      </c>
      <c r="HI205" s="583">
        <v>4690</v>
      </c>
      <c r="HJ205" s="406">
        <f t="shared" si="380"/>
        <v>3142.3</v>
      </c>
      <c r="HK205" s="406"/>
      <c r="HL205" s="549"/>
      <c r="HM205" s="584">
        <v>9.9</v>
      </c>
      <c r="HN205" s="461">
        <v>9.27</v>
      </c>
      <c r="HO205" s="574">
        <v>0.28999999999999998</v>
      </c>
      <c r="HP205" s="548">
        <v>7.6E-3</v>
      </c>
      <c r="HQ205" s="585">
        <v>8.3000000000000007</v>
      </c>
      <c r="HR205" s="586">
        <v>0.16</v>
      </c>
      <c r="HS205" s="520">
        <v>0.11</v>
      </c>
      <c r="HT205" s="587">
        <v>8</v>
      </c>
      <c r="HU205" s="522">
        <f t="shared" si="357"/>
        <v>39.192995812714123</v>
      </c>
      <c r="HV205" s="513">
        <f t="shared" si="338"/>
        <v>0.43203883495145634</v>
      </c>
      <c r="HW205" s="513">
        <f t="shared" si="329"/>
        <v>0.6589147286821706</v>
      </c>
      <c r="HX205" s="513">
        <f t="shared" si="381"/>
        <v>0.60080645161290325</v>
      </c>
      <c r="HY205" s="471" t="s">
        <v>198</v>
      </c>
    </row>
    <row r="206" spans="1:233" x14ac:dyDescent="0.15">
      <c r="A206" s="485">
        <v>43688</v>
      </c>
      <c r="B206" s="486">
        <v>26588</v>
      </c>
      <c r="C206" s="487">
        <f t="shared" si="280"/>
        <v>0.53176000000000001</v>
      </c>
      <c r="D206" s="488">
        <v>7.75</v>
      </c>
      <c r="E206" s="489">
        <v>39.299999999999997</v>
      </c>
      <c r="F206" s="490">
        <v>249</v>
      </c>
      <c r="G206" s="490">
        <f t="shared" si="300"/>
        <v>6620.4120000000003</v>
      </c>
      <c r="H206" s="487">
        <f t="shared" si="301"/>
        <v>0.26481648000000002</v>
      </c>
      <c r="I206" s="490">
        <v>8390</v>
      </c>
      <c r="J206" s="490">
        <f t="shared" si="302"/>
        <v>5621.3</v>
      </c>
      <c r="K206" s="491">
        <v>26.8</v>
      </c>
      <c r="L206" s="491">
        <v>25</v>
      </c>
      <c r="M206" s="491">
        <v>2.2000000000000002</v>
      </c>
      <c r="N206" s="492">
        <v>101</v>
      </c>
      <c r="O206" s="492">
        <v>32</v>
      </c>
      <c r="P206" s="409"/>
      <c r="Q206" s="409"/>
      <c r="R206" s="409"/>
      <c r="S206" s="409"/>
      <c r="T206" s="410"/>
      <c r="U206" s="411"/>
      <c r="V206" s="409"/>
      <c r="W206" s="409"/>
      <c r="X206" s="412"/>
      <c r="Y206" s="473"/>
      <c r="Z206" s="474"/>
      <c r="AA206" s="475"/>
      <c r="AB206" s="476"/>
      <c r="AC206" s="476"/>
      <c r="AD206" s="474">
        <v>4.9000000000000004</v>
      </c>
      <c r="AE206" s="477">
        <f t="shared" si="359"/>
        <v>0.68055555555555558</v>
      </c>
      <c r="AF206" s="478"/>
      <c r="AG206" s="477"/>
      <c r="AH206" s="478"/>
      <c r="AI206" s="478"/>
      <c r="AJ206" s="473"/>
      <c r="AK206" s="477"/>
      <c r="AL206" s="447"/>
      <c r="AM206" s="479"/>
      <c r="AN206" s="473"/>
      <c r="AO206" s="473"/>
      <c r="AP206" s="479"/>
      <c r="AQ206" s="447"/>
      <c r="AR206" s="473"/>
      <c r="AS206" s="473"/>
      <c r="AT206" s="473"/>
      <c r="AU206" s="447"/>
      <c r="AV206" s="480"/>
      <c r="AW206" s="479"/>
      <c r="AX206" s="479"/>
      <c r="AY206" s="480"/>
      <c r="AZ206" s="480"/>
      <c r="BA206" s="420">
        <f t="shared" si="281"/>
        <v>31438</v>
      </c>
      <c r="BB206" s="421">
        <f t="shared" si="282"/>
        <v>0.62875999999999999</v>
      </c>
      <c r="BC206" s="422"/>
      <c r="BD206" s="423">
        <v>8.23</v>
      </c>
      <c r="BE206" s="424">
        <v>20</v>
      </c>
      <c r="BF206" s="425">
        <v>165</v>
      </c>
      <c r="BG206" s="426">
        <v>2820</v>
      </c>
      <c r="BH206" s="420">
        <f t="shared" si="303"/>
        <v>1889.4</v>
      </c>
      <c r="BI206" s="432"/>
      <c r="BJ206" s="421"/>
      <c r="BK206" s="427">
        <v>22.6</v>
      </c>
      <c r="BL206" s="427">
        <v>4.8</v>
      </c>
      <c r="BM206" s="428">
        <v>0.98</v>
      </c>
      <c r="BN206" s="422"/>
      <c r="BO206" s="425">
        <v>58</v>
      </c>
      <c r="BP206" s="425">
        <v>32</v>
      </c>
      <c r="BQ206" s="423">
        <v>3.58</v>
      </c>
      <c r="BR206" s="421">
        <f t="shared" si="360"/>
        <v>0.49722222222222223</v>
      </c>
      <c r="BS206" s="409">
        <f t="shared" si="283"/>
        <v>31438</v>
      </c>
      <c r="BT206" s="429">
        <f t="shared" si="382"/>
        <v>8.23</v>
      </c>
      <c r="BU206" s="430">
        <f t="shared" si="391"/>
        <v>20</v>
      </c>
      <c r="BV206" s="430">
        <f t="shared" si="383"/>
        <v>165</v>
      </c>
      <c r="BW206" s="430">
        <f t="shared" si="384"/>
        <v>2820</v>
      </c>
      <c r="BX206" s="430">
        <f t="shared" si="304"/>
        <v>1833</v>
      </c>
      <c r="BY206" s="430">
        <f t="shared" si="371"/>
        <v>22.6</v>
      </c>
      <c r="BZ206" s="430">
        <f t="shared" si="372"/>
        <v>4.8</v>
      </c>
      <c r="CA206" s="431"/>
      <c r="CB206" s="430">
        <f t="shared" si="339"/>
        <v>58</v>
      </c>
      <c r="CC206" s="432">
        <v>20201</v>
      </c>
      <c r="CD206" s="411">
        <f t="shared" si="358"/>
        <v>20201</v>
      </c>
      <c r="CE206" s="421">
        <f t="shared" si="361"/>
        <v>0.80803999999999998</v>
      </c>
      <c r="CF206" s="533">
        <f t="shared" si="362"/>
        <v>7.9600019800999942</v>
      </c>
      <c r="CG206" s="434">
        <v>8.0500000000000007</v>
      </c>
      <c r="CH206" s="427"/>
      <c r="CI206" s="534">
        <f t="shared" si="363"/>
        <v>11.286569971783575</v>
      </c>
      <c r="CJ206" s="436">
        <v>29.9</v>
      </c>
      <c r="CK206" s="436">
        <v>4.7</v>
      </c>
      <c r="CL206" s="423">
        <v>8.18</v>
      </c>
      <c r="CM206" s="423"/>
      <c r="CN206" s="423"/>
      <c r="CO206" s="432"/>
      <c r="CP206" s="432"/>
      <c r="CQ206" s="437"/>
      <c r="CR206" s="437">
        <v>0.82</v>
      </c>
      <c r="CS206" s="481"/>
      <c r="CT206" s="424">
        <f t="shared" si="364"/>
        <v>4.1582099896044751</v>
      </c>
      <c r="CU206" s="434">
        <v>6.03</v>
      </c>
      <c r="CV206" s="493">
        <v>8.2799999999999994</v>
      </c>
      <c r="CW206" s="494">
        <v>15</v>
      </c>
      <c r="CX206" s="495">
        <v>55</v>
      </c>
      <c r="CY206" s="496">
        <v>4250</v>
      </c>
      <c r="CZ206" s="497">
        <v>10.8</v>
      </c>
      <c r="DA206" s="497">
        <v>0.25</v>
      </c>
      <c r="DB206" s="497">
        <v>9.6999999999999993</v>
      </c>
      <c r="DC206" s="497"/>
      <c r="DD206" s="498">
        <v>8</v>
      </c>
      <c r="DE206" s="498">
        <v>16</v>
      </c>
      <c r="DF206" s="432">
        <v>11237</v>
      </c>
      <c r="DG206" s="445">
        <f t="shared" si="385"/>
        <v>11237</v>
      </c>
      <c r="DH206" s="421">
        <f t="shared" si="386"/>
        <v>0.44947999999999999</v>
      </c>
      <c r="DI206" s="432">
        <f t="shared" si="387"/>
        <v>14.309869182166057</v>
      </c>
      <c r="DJ206" s="434">
        <v>8.01</v>
      </c>
      <c r="DK206" s="427"/>
      <c r="DL206" s="432">
        <f t="shared" si="388"/>
        <v>20.290113019489187</v>
      </c>
      <c r="DM206" s="541">
        <v>30.3</v>
      </c>
      <c r="DN206" s="541">
        <v>6.1</v>
      </c>
      <c r="DO206" s="542">
        <v>8.11</v>
      </c>
      <c r="DP206" s="542"/>
      <c r="DQ206" s="542"/>
      <c r="DR206" s="432"/>
      <c r="DS206" s="432"/>
      <c r="DT206" s="437"/>
      <c r="DU206" s="437">
        <v>0.92</v>
      </c>
      <c r="DV206" s="437"/>
      <c r="DW206" s="432">
        <f t="shared" si="389"/>
        <v>7.4753047966539103</v>
      </c>
      <c r="DX206" s="434">
        <v>7.45</v>
      </c>
      <c r="DY206" s="493">
        <v>8.16</v>
      </c>
      <c r="DZ206" s="494">
        <v>17.600000000000001</v>
      </c>
      <c r="EA206" s="495">
        <v>60</v>
      </c>
      <c r="EB206" s="496">
        <v>5200</v>
      </c>
      <c r="EC206" s="497">
        <v>11.7</v>
      </c>
      <c r="ED206" s="497">
        <v>0.31</v>
      </c>
      <c r="EE206" s="497">
        <v>10.5</v>
      </c>
      <c r="EF206" s="497"/>
      <c r="EG206" s="498">
        <v>7</v>
      </c>
      <c r="EH206" s="495">
        <v>16</v>
      </c>
      <c r="EI206" s="429">
        <f>(DY206*DG206+CV206*CD206)/(DG206+CD206)</f>
        <v>8.2371079585215341</v>
      </c>
      <c r="EJ206" s="429">
        <f>(DZ206*DG206+CW206*CD206)/(DG206+CD206)</f>
        <v>15.929327565366753</v>
      </c>
      <c r="EK206" s="448">
        <f>(EA206*DG206+CX206*CD206)/(DG206+CD206)</f>
        <v>56.787168394936067</v>
      </c>
      <c r="EL206" s="448">
        <f>(EB206*DG206+CY206*CD206)/(DG206+CD206)</f>
        <v>4589.5619950378523</v>
      </c>
      <c r="EM206" s="429">
        <f>(EC206*DG206+CZ206*CD206)/(DG206+CD206)</f>
        <v>11.121690311088493</v>
      </c>
      <c r="EN206" s="431">
        <f>(ED206*DG206+DA206*CD206)/(DG206+CD206)</f>
        <v>0.27144602073923274</v>
      </c>
      <c r="EO206" s="431">
        <f>(EE206*DG206+DB206*CD206)/(DG206+CD206)</f>
        <v>9.9859469431897683</v>
      </c>
      <c r="EP206" s="431"/>
      <c r="EQ206" s="431">
        <f>(EG206*DG206+DD206*CD206)/(DG206+CD206)</f>
        <v>7.6425663210127874</v>
      </c>
      <c r="ER206" s="448">
        <f t="shared" si="390"/>
        <v>16</v>
      </c>
      <c r="ES206" s="496">
        <f t="shared" si="353"/>
        <v>16.794961511546536</v>
      </c>
      <c r="ET206" s="499">
        <f t="shared" si="365"/>
        <v>0.62875999999999999</v>
      </c>
      <c r="EU206" s="451">
        <f t="shared" si="307"/>
        <v>0.23578500000000002</v>
      </c>
      <c r="EV206" s="499">
        <f t="shared" si="373"/>
        <v>0.43663888888888891</v>
      </c>
      <c r="EW206" s="513">
        <f t="shared" si="374"/>
        <v>0.50788980924387195</v>
      </c>
      <c r="EX206" s="514">
        <f t="shared" si="375"/>
        <v>11.478309688911509</v>
      </c>
      <c r="EY206" s="513">
        <f t="shared" si="332"/>
        <v>0.20353362173166234</v>
      </c>
      <c r="EZ206" s="514">
        <f t="shared" si="333"/>
        <v>4.0706724346332468</v>
      </c>
      <c r="FA206" s="450">
        <f t="shared" si="376"/>
        <v>0.65583534306099356</v>
      </c>
      <c r="FB206" s="431">
        <f t="shared" si="377"/>
        <v>108.21283160506394</v>
      </c>
      <c r="FC206" s="452"/>
      <c r="FD206" s="431"/>
      <c r="FE206" s="452">
        <f t="shared" si="378"/>
        <v>0.86823161515495195</v>
      </c>
      <c r="FF206" s="430">
        <f t="shared" si="379"/>
        <v>50.357433678987213</v>
      </c>
      <c r="FG206" s="490">
        <v>38400</v>
      </c>
      <c r="FH206" s="498"/>
      <c r="FI206" s="501"/>
      <c r="FJ206" s="487"/>
      <c r="FK206" s="502">
        <f t="shared" si="366"/>
        <v>2.2902220243018001</v>
      </c>
      <c r="FL206" s="490"/>
      <c r="FM206" s="502"/>
      <c r="FN206" s="490">
        <v>4448</v>
      </c>
      <c r="FO206" s="532">
        <f t="shared" si="367"/>
        <v>0.33243647234678625</v>
      </c>
      <c r="FP206" s="496">
        <f t="shared" si="368"/>
        <v>141.48482727908902</v>
      </c>
      <c r="FQ206" s="503">
        <v>50.4</v>
      </c>
      <c r="FR206" s="491">
        <f t="shared" si="369"/>
        <v>1.6031554170112601</v>
      </c>
      <c r="FS206" s="504">
        <v>8.0399999999999991</v>
      </c>
      <c r="FT206" s="494">
        <v>14.2</v>
      </c>
      <c r="FU206" s="495">
        <v>50</v>
      </c>
      <c r="FV206" s="490">
        <v>4</v>
      </c>
      <c r="FW206" s="504">
        <v>0.22</v>
      </c>
      <c r="FX206" s="490">
        <v>8</v>
      </c>
      <c r="FY206" s="452">
        <f>1-FV206/(EG206+DD206)*2</f>
        <v>0.46666666666666667</v>
      </c>
      <c r="FZ206" s="452"/>
      <c r="GA206" s="429"/>
      <c r="GB206" s="499">
        <f t="shared" si="354"/>
        <v>5.3333333333333344E-2</v>
      </c>
      <c r="GC206" s="514">
        <f>(CW206+DZ206)/2-FT206</f>
        <v>2.1000000000000014</v>
      </c>
      <c r="GD206" s="499">
        <f t="shared" si="356"/>
        <v>9.0909090909090939E-2</v>
      </c>
      <c r="GE206" s="527">
        <f>(CX206+EA206)/2-FU206</f>
        <v>7.5</v>
      </c>
      <c r="GF206" s="506">
        <f t="shared" si="341"/>
        <v>3.1299700998791273</v>
      </c>
      <c r="GG206" s="490"/>
      <c r="GH206" s="526"/>
      <c r="GI206" s="490"/>
      <c r="GJ206" s="544"/>
      <c r="GK206" s="498"/>
      <c r="GL206" s="507"/>
      <c r="GM206" s="535"/>
      <c r="GN206" s="536"/>
      <c r="GO206" s="526"/>
      <c r="GP206" s="526"/>
      <c r="GQ206" s="535"/>
      <c r="GR206" s="502"/>
      <c r="GS206" s="536"/>
      <c r="GT206" s="536"/>
      <c r="GU206" s="526"/>
      <c r="GV206" s="526"/>
      <c r="GW206" s="526"/>
      <c r="GX206" s="526"/>
      <c r="GY206" s="497"/>
      <c r="GZ206" s="490">
        <v>31821</v>
      </c>
      <c r="HA206" s="493">
        <v>8.34</v>
      </c>
      <c r="HB206" s="493">
        <v>8.3000000000000007</v>
      </c>
      <c r="HC206" s="494">
        <v>10.8</v>
      </c>
      <c r="HD206" s="498">
        <v>41</v>
      </c>
      <c r="HE206" s="498">
        <v>9</v>
      </c>
      <c r="HF206" s="498"/>
      <c r="HG206" s="498"/>
      <c r="HH206" s="492">
        <v>2</v>
      </c>
      <c r="HI206" s="508">
        <v>4620</v>
      </c>
      <c r="HJ206" s="490">
        <f t="shared" si="380"/>
        <v>3095.4</v>
      </c>
      <c r="HK206" s="490"/>
      <c r="HL206" s="550"/>
      <c r="HM206" s="543">
        <v>10</v>
      </c>
      <c r="HN206" s="506">
        <v>10.1</v>
      </c>
      <c r="HO206" s="491">
        <v>0.19</v>
      </c>
      <c r="HP206" s="545">
        <v>0</v>
      </c>
      <c r="HQ206" s="523">
        <v>10.199999999999999</v>
      </c>
      <c r="HR206" s="524">
        <v>0.18</v>
      </c>
      <c r="HS206" s="524">
        <v>0.1</v>
      </c>
      <c r="HT206" s="511">
        <v>8</v>
      </c>
      <c r="HU206" s="525">
        <f t="shared" si="357"/>
        <v>32.750174947515745</v>
      </c>
      <c r="HV206" s="526">
        <f t="shared" si="338"/>
        <v>0.45999999999999996</v>
      </c>
      <c r="HW206" s="526">
        <f t="shared" si="329"/>
        <v>0.75151515151515147</v>
      </c>
      <c r="HX206" s="526">
        <f t="shared" si="381"/>
        <v>0.55752212389380529</v>
      </c>
      <c r="HY206" s="512"/>
    </row>
    <row r="207" spans="1:233" ht="52.5" x14ac:dyDescent="0.15">
      <c r="A207" s="400">
        <v>43689</v>
      </c>
      <c r="B207" s="515">
        <v>21901</v>
      </c>
      <c r="C207" s="402">
        <f t="shared" si="280"/>
        <v>0.43802000000000002</v>
      </c>
      <c r="D207" s="551">
        <v>7.99</v>
      </c>
      <c r="E207" s="552">
        <v>38.5</v>
      </c>
      <c r="F207" s="553">
        <v>198</v>
      </c>
      <c r="G207" s="406">
        <f t="shared" si="300"/>
        <v>4336.3980000000001</v>
      </c>
      <c r="H207" s="402">
        <f t="shared" si="301"/>
        <v>0.17345592000000001</v>
      </c>
      <c r="I207" s="553">
        <v>8115</v>
      </c>
      <c r="J207" s="406">
        <f t="shared" si="302"/>
        <v>5437.05</v>
      </c>
      <c r="K207" s="554">
        <v>27.5</v>
      </c>
      <c r="L207" s="554">
        <v>24.4</v>
      </c>
      <c r="M207" s="554">
        <v>1.4</v>
      </c>
      <c r="N207" s="555">
        <v>58</v>
      </c>
      <c r="O207" s="555">
        <v>32</v>
      </c>
      <c r="P207" s="409"/>
      <c r="Q207" s="409"/>
      <c r="R207" s="409"/>
      <c r="S207" s="409"/>
      <c r="T207" s="410"/>
      <c r="U207" s="411"/>
      <c r="V207" s="409"/>
      <c r="W207" s="409"/>
      <c r="X207" s="516"/>
      <c r="Y207" s="473"/>
      <c r="Z207" s="474"/>
      <c r="AA207" s="475"/>
      <c r="AB207" s="476"/>
      <c r="AC207" s="476"/>
      <c r="AD207" s="474">
        <v>4.9400000000000004</v>
      </c>
      <c r="AE207" s="477">
        <f t="shared" si="359"/>
        <v>0.68611111111111112</v>
      </c>
      <c r="AF207" s="478"/>
      <c r="AG207" s="477"/>
      <c r="AH207" s="478"/>
      <c r="AI207" s="478"/>
      <c r="AJ207" s="473"/>
      <c r="AK207" s="477"/>
      <c r="AL207" s="447"/>
      <c r="AM207" s="479"/>
      <c r="AN207" s="473"/>
      <c r="AO207" s="473"/>
      <c r="AP207" s="479"/>
      <c r="AQ207" s="447"/>
      <c r="AR207" s="473"/>
      <c r="AS207" s="473"/>
      <c r="AT207" s="473"/>
      <c r="AU207" s="447"/>
      <c r="AV207" s="480"/>
      <c r="AW207" s="479"/>
      <c r="AX207" s="479"/>
      <c r="AY207" s="480"/>
      <c r="AZ207" s="480"/>
      <c r="BA207" s="420">
        <f t="shared" si="281"/>
        <v>20497</v>
      </c>
      <c r="BB207" s="421">
        <f t="shared" si="282"/>
        <v>0.40994000000000003</v>
      </c>
      <c r="BC207" s="422"/>
      <c r="BD207" s="423">
        <v>8.2100000000000009</v>
      </c>
      <c r="BE207" s="424">
        <v>30.5</v>
      </c>
      <c r="BF207" s="425">
        <v>147</v>
      </c>
      <c r="BG207" s="426">
        <v>3970</v>
      </c>
      <c r="BH207" s="420">
        <f t="shared" si="303"/>
        <v>2659.9</v>
      </c>
      <c r="BI207" s="432"/>
      <c r="BJ207" s="421"/>
      <c r="BK207" s="427">
        <v>12.3</v>
      </c>
      <c r="BL207" s="427">
        <v>11.8</v>
      </c>
      <c r="BM207" s="428">
        <v>0.5</v>
      </c>
      <c r="BN207" s="422"/>
      <c r="BO207" s="425">
        <v>66</v>
      </c>
      <c r="BP207" s="425">
        <v>32</v>
      </c>
      <c r="BQ207" s="423">
        <v>2.62</v>
      </c>
      <c r="BR207" s="421">
        <f t="shared" si="360"/>
        <v>0.36388888888888887</v>
      </c>
      <c r="BS207" s="409">
        <f t="shared" si="283"/>
        <v>20497</v>
      </c>
      <c r="BT207" s="429">
        <f t="shared" si="382"/>
        <v>8.2100000000000009</v>
      </c>
      <c r="BU207" s="430">
        <f t="shared" si="391"/>
        <v>30.5</v>
      </c>
      <c r="BV207" s="430">
        <f t="shared" si="383"/>
        <v>147</v>
      </c>
      <c r="BW207" s="430">
        <f t="shared" si="384"/>
        <v>3970</v>
      </c>
      <c r="BX207" s="430">
        <f t="shared" si="304"/>
        <v>2580.5</v>
      </c>
      <c r="BY207" s="430">
        <f t="shared" si="371"/>
        <v>12.3</v>
      </c>
      <c r="BZ207" s="430">
        <f t="shared" si="372"/>
        <v>11.8</v>
      </c>
      <c r="CA207" s="431"/>
      <c r="CB207" s="430">
        <f t="shared" si="339"/>
        <v>66</v>
      </c>
      <c r="CC207" s="432">
        <v>1256</v>
      </c>
      <c r="CD207" s="411">
        <f t="shared" si="358"/>
        <v>1256</v>
      </c>
      <c r="CE207" s="421">
        <f t="shared" si="361"/>
        <v>5.024E-2</v>
      </c>
      <c r="CF207" s="433">
        <f t="shared" si="362"/>
        <v>128.02547770700636</v>
      </c>
      <c r="CG207" s="434">
        <v>8.0500000000000007</v>
      </c>
      <c r="CH207" s="427"/>
      <c r="CI207" s="446">
        <f t="shared" si="363"/>
        <v>181.52866242038218</v>
      </c>
      <c r="CJ207" s="436">
        <v>30.5</v>
      </c>
      <c r="CK207" s="436">
        <v>4.2</v>
      </c>
      <c r="CL207" s="423">
        <v>8.18</v>
      </c>
      <c r="CM207" s="423"/>
      <c r="CN207" s="423"/>
      <c r="CO207" s="432"/>
      <c r="CP207" s="432"/>
      <c r="CQ207" s="437"/>
      <c r="CR207" s="437">
        <v>0.76</v>
      </c>
      <c r="CS207" s="424"/>
      <c r="CT207" s="432">
        <f t="shared" si="364"/>
        <v>66.878980891719749</v>
      </c>
      <c r="CU207" s="434">
        <v>5.57</v>
      </c>
      <c r="CV207" s="438">
        <v>8.32</v>
      </c>
      <c r="CW207" s="439">
        <v>13.6</v>
      </c>
      <c r="CX207" s="440">
        <v>51</v>
      </c>
      <c r="CY207" s="441">
        <v>3920</v>
      </c>
      <c r="CZ207" s="442">
        <v>5.9</v>
      </c>
      <c r="DA207" s="442">
        <v>0.19</v>
      </c>
      <c r="DB207" s="442">
        <v>5.4</v>
      </c>
      <c r="DC207" s="442"/>
      <c r="DD207" s="443">
        <v>7</v>
      </c>
      <c r="DE207" s="440">
        <v>16</v>
      </c>
      <c r="DF207" s="444">
        <v>19241</v>
      </c>
      <c r="DG207" s="445">
        <f t="shared" si="385"/>
        <v>19241</v>
      </c>
      <c r="DH207" s="421">
        <f t="shared" si="386"/>
        <v>0.76963999999999999</v>
      </c>
      <c r="DI207" s="446">
        <f t="shared" si="387"/>
        <v>8.3571539940751514</v>
      </c>
      <c r="DJ207" s="434">
        <v>7.91</v>
      </c>
      <c r="DK207" s="427"/>
      <c r="DL207" s="446">
        <f t="shared" si="388"/>
        <v>11.849695961748349</v>
      </c>
      <c r="DM207" s="422">
        <v>29.9</v>
      </c>
      <c r="DN207" s="422">
        <v>3.18</v>
      </c>
      <c r="DO207" s="423">
        <v>7.92</v>
      </c>
      <c r="DP207" s="423"/>
      <c r="DQ207" s="423"/>
      <c r="DR207" s="432"/>
      <c r="DS207" s="432"/>
      <c r="DT207" s="437"/>
      <c r="DU207" s="437">
        <v>0.91</v>
      </c>
      <c r="DV207" s="424"/>
      <c r="DW207" s="446">
        <f t="shared" si="389"/>
        <v>4.3656774595914971</v>
      </c>
      <c r="DX207" s="434">
        <v>7.05</v>
      </c>
      <c r="DY207" s="556">
        <v>8.11</v>
      </c>
      <c r="DZ207" s="557">
        <v>14.8</v>
      </c>
      <c r="EA207" s="558">
        <v>56</v>
      </c>
      <c r="EB207" s="559">
        <v>4400</v>
      </c>
      <c r="EC207" s="560">
        <v>7.3</v>
      </c>
      <c r="ED207" s="560">
        <v>0.19</v>
      </c>
      <c r="EE207" s="560">
        <v>6.6</v>
      </c>
      <c r="EF207" s="560"/>
      <c r="EG207" s="561">
        <v>3</v>
      </c>
      <c r="EH207" s="558">
        <v>16</v>
      </c>
      <c r="EI207" s="429">
        <f>(DY207*DG207+CV207*CD207)/(DG207+CD207)</f>
        <v>8.1228682246182373</v>
      </c>
      <c r="EJ207" s="429">
        <f>(DZ207*DG207+CW207*CD207)/(DG207+CD207)</f>
        <v>14.726467287895789</v>
      </c>
      <c r="EK207" s="448">
        <f>(EA207*DG207+CX207*CD207)/(DG207+CD207)</f>
        <v>55.693613699565788</v>
      </c>
      <c r="EL207" s="448">
        <f>(EB207*DG207+CY207*CD207)/(DG207+CD207)</f>
        <v>4370.5869151583156</v>
      </c>
      <c r="EM207" s="429">
        <f>(EC207*DG207+CZ207*CD207)/(DG207+CD207)</f>
        <v>7.2142118358784204</v>
      </c>
      <c r="EN207" s="431">
        <f>(ED207*DG207+DA207*CD207)/(DG207+CD207)</f>
        <v>0.19</v>
      </c>
      <c r="EO207" s="431">
        <f>(EE207*DG207+DB207*CD207)/(DG207+CD207)</f>
        <v>6.5264672878957892</v>
      </c>
      <c r="EP207" s="431"/>
      <c r="EQ207" s="431">
        <f>(EG207*DG207+DD207*CD207)/(DG207+CD207)</f>
        <v>3.2451090403473679</v>
      </c>
      <c r="ER207" s="448">
        <f t="shared" si="390"/>
        <v>16</v>
      </c>
      <c r="ES207" s="449">
        <f t="shared" ref="ES207:ES213" si="392">22000/DF207*24</f>
        <v>27.441401174575127</v>
      </c>
      <c r="ET207" s="450">
        <f t="shared" si="365"/>
        <v>0.40994000000000003</v>
      </c>
      <c r="EU207" s="451">
        <f t="shared" si="307"/>
        <v>0.12856486363636363</v>
      </c>
      <c r="EV207" s="450">
        <f t="shared" si="373"/>
        <v>0.23808308080808077</v>
      </c>
      <c r="EW207" s="513">
        <f t="shared" si="374"/>
        <v>0.41347871253020974</v>
      </c>
      <c r="EX207" s="514">
        <f t="shared" si="375"/>
        <v>5.0857881641215803</v>
      </c>
      <c r="EY207" s="513">
        <f t="shared" si="332"/>
        <v>0.51716500695423639</v>
      </c>
      <c r="EZ207" s="514">
        <f t="shared" si="333"/>
        <v>15.773532712104211</v>
      </c>
      <c r="FA207" s="450">
        <f t="shared" si="376"/>
        <v>0.62113187959479055</v>
      </c>
      <c r="FB207" s="431">
        <f t="shared" si="377"/>
        <v>91.306386300434212</v>
      </c>
      <c r="FC207" s="452"/>
      <c r="FD207" s="431"/>
      <c r="FE207" s="452">
        <f t="shared" si="378"/>
        <v>0.95083168120685801</v>
      </c>
      <c r="FF207" s="430">
        <f t="shared" si="379"/>
        <v>62.754890959652634</v>
      </c>
      <c r="FG207" s="405">
        <v>19200</v>
      </c>
      <c r="FH207" s="443"/>
      <c r="FI207" s="453"/>
      <c r="FJ207" s="454"/>
      <c r="FK207" s="455">
        <f t="shared" si="366"/>
        <v>3.5127091769527246</v>
      </c>
      <c r="FL207" s="530"/>
      <c r="FM207" s="455"/>
      <c r="FN207" s="530">
        <v>4337</v>
      </c>
      <c r="FO207" s="532">
        <f t="shared" si="367"/>
        <v>0.32414050822122575</v>
      </c>
      <c r="FP207" s="449">
        <f t="shared" si="368"/>
        <v>211.59194028394398</v>
      </c>
      <c r="FQ207" s="457">
        <v>50.4</v>
      </c>
      <c r="FR207" s="458">
        <f t="shared" si="369"/>
        <v>2.4588964238669071</v>
      </c>
      <c r="FS207" s="562">
        <v>8.07</v>
      </c>
      <c r="FT207" s="557">
        <v>14</v>
      </c>
      <c r="FU207" s="558">
        <v>51</v>
      </c>
      <c r="FV207" s="564">
        <v>1</v>
      </c>
      <c r="FW207" s="565">
        <v>0.24</v>
      </c>
      <c r="FX207" s="564">
        <v>8</v>
      </c>
      <c r="FY207" s="452">
        <f>1-FV207/(EG207+DD207)*2</f>
        <v>0.8</v>
      </c>
      <c r="FZ207" s="452"/>
      <c r="GA207" s="429"/>
      <c r="GB207" s="513">
        <f t="shared" ref="GB207:GB213" si="393">1-FT207/DZ207</f>
        <v>5.4054054054054057E-2</v>
      </c>
      <c r="GC207" s="514">
        <f>(CW207+DZ207)/2-FT207</f>
        <v>0.19999999999999929</v>
      </c>
      <c r="GD207" s="513">
        <f t="shared" ref="GD207:GD213" si="394">1-FU207/EA207</f>
        <v>8.9285714285714302E-2</v>
      </c>
      <c r="GE207" s="527">
        <f>(CX207+EA207)/2-FU207</f>
        <v>2.5</v>
      </c>
      <c r="GF207" s="461">
        <f t="shared" si="341"/>
        <v>4.8007025418353901</v>
      </c>
      <c r="GG207" s="405"/>
      <c r="GH207" s="450"/>
      <c r="GI207" s="405"/>
      <c r="GJ207" s="462"/>
      <c r="GK207" s="463"/>
      <c r="GL207" s="464"/>
      <c r="GM207" s="529"/>
      <c r="GN207" s="405"/>
      <c r="GO207" s="513"/>
      <c r="GP207" s="450"/>
      <c r="GQ207" s="529"/>
      <c r="GR207" s="455"/>
      <c r="GS207" s="588"/>
      <c r="GT207" s="531"/>
      <c r="GU207" s="513"/>
      <c r="GV207" s="513"/>
      <c r="GW207" s="513"/>
      <c r="GX207" s="513"/>
      <c r="GY207" s="462"/>
      <c r="GZ207" s="405">
        <v>23376</v>
      </c>
      <c r="HA207" s="556">
        <v>8.4</v>
      </c>
      <c r="HB207" s="451">
        <v>8.34</v>
      </c>
      <c r="HC207" s="557">
        <v>12</v>
      </c>
      <c r="HD207" s="561">
        <v>44</v>
      </c>
      <c r="HE207" s="463">
        <v>10.1</v>
      </c>
      <c r="HF207" s="463"/>
      <c r="HG207" s="443"/>
      <c r="HH207" s="555">
        <v>3</v>
      </c>
      <c r="HI207" s="566">
        <v>4140</v>
      </c>
      <c r="HJ207" s="406">
        <f t="shared" si="380"/>
        <v>2773.8</v>
      </c>
      <c r="HK207" s="406"/>
      <c r="HL207" s="549"/>
      <c r="HM207" s="567">
        <v>8.1</v>
      </c>
      <c r="HN207" s="461">
        <v>6.5</v>
      </c>
      <c r="HO207" s="554">
        <v>0.16</v>
      </c>
      <c r="HP207" s="548">
        <v>7.0000000000000001E-3</v>
      </c>
      <c r="HQ207" s="568">
        <v>7.7</v>
      </c>
      <c r="HR207" s="569">
        <v>0.2</v>
      </c>
      <c r="HS207" s="520">
        <v>0.15</v>
      </c>
      <c r="HT207" s="570">
        <v>8</v>
      </c>
      <c r="HU207" s="522">
        <f t="shared" si="357"/>
        <v>50.231741230423964</v>
      </c>
      <c r="HV207" s="513">
        <f t="shared" si="338"/>
        <v>0.60655737704918034</v>
      </c>
      <c r="HW207" s="513">
        <f t="shared" si="329"/>
        <v>0.70068027210884354</v>
      </c>
      <c r="HX207" s="513">
        <f t="shared" si="381"/>
        <v>0.34146341463414642</v>
      </c>
      <c r="HY207" s="471" t="s">
        <v>199</v>
      </c>
    </row>
    <row r="208" spans="1:233" x14ac:dyDescent="0.15">
      <c r="A208" s="400">
        <v>43690</v>
      </c>
      <c r="B208" s="515">
        <v>20659</v>
      </c>
      <c r="C208" s="402">
        <f t="shared" si="280"/>
        <v>0.41317999999999999</v>
      </c>
      <c r="D208" s="571">
        <v>7.93</v>
      </c>
      <c r="E208" s="572">
        <v>36.9</v>
      </c>
      <c r="F208" s="573">
        <v>173</v>
      </c>
      <c r="G208" s="406">
        <f t="shared" si="300"/>
        <v>3574.0070000000001</v>
      </c>
      <c r="H208" s="402">
        <f t="shared" si="301"/>
        <v>0.14296028</v>
      </c>
      <c r="I208" s="553">
        <v>7870</v>
      </c>
      <c r="J208" s="406">
        <f t="shared" si="302"/>
        <v>5272.9000000000005</v>
      </c>
      <c r="K208" s="554">
        <v>25.5</v>
      </c>
      <c r="L208" s="554">
        <v>25.4</v>
      </c>
      <c r="M208" s="554">
        <v>1.4</v>
      </c>
      <c r="N208" s="555">
        <v>59</v>
      </c>
      <c r="O208" s="555">
        <v>16</v>
      </c>
      <c r="P208" s="409"/>
      <c r="Q208" s="409"/>
      <c r="R208" s="409"/>
      <c r="S208" s="409"/>
      <c r="T208" s="410"/>
      <c r="U208" s="411"/>
      <c r="V208" s="409"/>
      <c r="W208" s="409"/>
      <c r="X208" s="516"/>
      <c r="Y208" s="473"/>
      <c r="Z208" s="474"/>
      <c r="AA208" s="475"/>
      <c r="AB208" s="476"/>
      <c r="AC208" s="476"/>
      <c r="AD208" s="474">
        <v>4.83</v>
      </c>
      <c r="AE208" s="477">
        <f t="shared" si="359"/>
        <v>0.67083333333333328</v>
      </c>
      <c r="AF208" s="478"/>
      <c r="AG208" s="477"/>
      <c r="AH208" s="478"/>
      <c r="AI208" s="478"/>
      <c r="AJ208" s="473"/>
      <c r="AK208" s="477"/>
      <c r="AL208" s="447"/>
      <c r="AM208" s="479"/>
      <c r="AN208" s="473"/>
      <c r="AO208" s="473"/>
      <c r="AP208" s="479"/>
      <c r="AQ208" s="447"/>
      <c r="AR208" s="473"/>
      <c r="AS208" s="473"/>
      <c r="AT208" s="473"/>
      <c r="AU208" s="447"/>
      <c r="AV208" s="480"/>
      <c r="AW208" s="479"/>
      <c r="AX208" s="479"/>
      <c r="AY208" s="480"/>
      <c r="AZ208" s="480"/>
      <c r="BA208" s="420">
        <f t="shared" si="281"/>
        <v>21968</v>
      </c>
      <c r="BB208" s="421">
        <f t="shared" si="282"/>
        <v>0.43935999999999997</v>
      </c>
      <c r="BC208" s="422"/>
      <c r="BD208" s="423">
        <v>8.01</v>
      </c>
      <c r="BE208" s="424">
        <v>124</v>
      </c>
      <c r="BF208" s="425">
        <v>389</v>
      </c>
      <c r="BG208" s="426">
        <v>4600</v>
      </c>
      <c r="BH208" s="420">
        <f t="shared" si="303"/>
        <v>3082</v>
      </c>
      <c r="BI208" s="432">
        <v>668</v>
      </c>
      <c r="BJ208" s="421">
        <f>BI208/35.5*(23+35.5)/BH208</f>
        <v>0.35716701245761395</v>
      </c>
      <c r="BK208" s="427">
        <v>20.7</v>
      </c>
      <c r="BL208" s="427">
        <v>19.2</v>
      </c>
      <c r="BM208" s="428">
        <v>0.22</v>
      </c>
      <c r="BN208" s="422">
        <v>1.6</v>
      </c>
      <c r="BO208" s="425">
        <v>83</v>
      </c>
      <c r="BP208" s="425">
        <v>16</v>
      </c>
      <c r="BQ208" s="423">
        <v>2.73</v>
      </c>
      <c r="BR208" s="421">
        <f t="shared" si="360"/>
        <v>0.37916666666666665</v>
      </c>
      <c r="BS208" s="409">
        <f t="shared" si="283"/>
        <v>21968</v>
      </c>
      <c r="BT208" s="429">
        <f t="shared" si="382"/>
        <v>8.01</v>
      </c>
      <c r="BU208" s="430">
        <f t="shared" si="391"/>
        <v>124</v>
      </c>
      <c r="BV208" s="430">
        <f t="shared" si="383"/>
        <v>389</v>
      </c>
      <c r="BW208" s="430">
        <f t="shared" si="384"/>
        <v>4600</v>
      </c>
      <c r="BX208" s="430">
        <f t="shared" si="304"/>
        <v>2990</v>
      </c>
      <c r="BY208" s="430">
        <f t="shared" si="371"/>
        <v>20.7</v>
      </c>
      <c r="BZ208" s="430">
        <f t="shared" si="372"/>
        <v>19.2</v>
      </c>
      <c r="CA208" s="431">
        <f>BN208</f>
        <v>1.6</v>
      </c>
      <c r="CB208" s="430">
        <f t="shared" ref="CB208:CB239" si="395">BO208</f>
        <v>83</v>
      </c>
      <c r="CC208" s="432"/>
      <c r="CD208" s="411">
        <f t="shared" si="358"/>
        <v>0</v>
      </c>
      <c r="CE208" s="421"/>
      <c r="CF208" s="433"/>
      <c r="CG208" s="434"/>
      <c r="CH208" s="427"/>
      <c r="CI208" s="446"/>
      <c r="CJ208" s="436"/>
      <c r="CK208" s="436"/>
      <c r="CL208" s="423"/>
      <c r="CM208" s="423"/>
      <c r="CN208" s="423"/>
      <c r="CO208" s="432"/>
      <c r="CP208" s="432"/>
      <c r="CQ208" s="437"/>
      <c r="CR208" s="437"/>
      <c r="CS208" s="424"/>
      <c r="CT208" s="432"/>
      <c r="CU208" s="434"/>
      <c r="CV208" s="438"/>
      <c r="CW208" s="439"/>
      <c r="CX208" s="440"/>
      <c r="CY208" s="441"/>
      <c r="CZ208" s="442"/>
      <c r="DA208" s="442"/>
      <c r="DB208" s="442"/>
      <c r="DC208" s="442"/>
      <c r="DD208" s="443"/>
      <c r="DE208" s="440"/>
      <c r="DF208" s="444">
        <v>21968</v>
      </c>
      <c r="DG208" s="445">
        <f t="shared" si="385"/>
        <v>21968</v>
      </c>
      <c r="DH208" s="421">
        <f t="shared" si="386"/>
        <v>0.87871999999999995</v>
      </c>
      <c r="DI208" s="446">
        <f t="shared" si="387"/>
        <v>7.3197378004370002</v>
      </c>
      <c r="DJ208" s="434">
        <v>8.0399999999999991</v>
      </c>
      <c r="DK208" s="427">
        <v>0.27</v>
      </c>
      <c r="DL208" s="446">
        <f t="shared" si="388"/>
        <v>10.378732702112163</v>
      </c>
      <c r="DM208" s="422">
        <v>30.5</v>
      </c>
      <c r="DN208" s="422">
        <v>4.5</v>
      </c>
      <c r="DO208" s="423">
        <v>7.84</v>
      </c>
      <c r="DP208" s="423"/>
      <c r="DQ208" s="423"/>
      <c r="DR208" s="432"/>
      <c r="DS208" s="432"/>
      <c r="DT208" s="437"/>
      <c r="DU208" s="437">
        <v>0.92</v>
      </c>
      <c r="DV208" s="424"/>
      <c r="DW208" s="446">
        <f t="shared" si="389"/>
        <v>3.8237436270939549</v>
      </c>
      <c r="DX208" s="434">
        <v>6.55</v>
      </c>
      <c r="DY208" s="556">
        <v>8.24</v>
      </c>
      <c r="DZ208" s="557">
        <v>16.100000000000001</v>
      </c>
      <c r="EA208" s="558">
        <v>57</v>
      </c>
      <c r="EB208" s="559">
        <v>4060</v>
      </c>
      <c r="EC208" s="560">
        <v>5</v>
      </c>
      <c r="ED208" s="560">
        <v>0.28999999999999998</v>
      </c>
      <c r="EE208" s="560">
        <v>4.0999999999999996</v>
      </c>
      <c r="EF208" s="560">
        <v>0.9</v>
      </c>
      <c r="EG208" s="561">
        <v>6</v>
      </c>
      <c r="EH208" s="558">
        <v>16</v>
      </c>
      <c r="EI208" s="429">
        <f t="shared" ref="EI208:EQ208" si="396">DY208</f>
        <v>8.24</v>
      </c>
      <c r="EJ208" s="447">
        <f t="shared" si="396"/>
        <v>16.100000000000001</v>
      </c>
      <c r="EK208" s="448">
        <f t="shared" si="396"/>
        <v>57</v>
      </c>
      <c r="EL208" s="417">
        <f t="shared" si="396"/>
        <v>4060</v>
      </c>
      <c r="EM208" s="431">
        <f t="shared" si="396"/>
        <v>5</v>
      </c>
      <c r="EN208" s="431">
        <f t="shared" si="396"/>
        <v>0.28999999999999998</v>
      </c>
      <c r="EO208" s="431">
        <f t="shared" si="396"/>
        <v>4.0999999999999996</v>
      </c>
      <c r="EP208" s="431">
        <f t="shared" si="396"/>
        <v>0.9</v>
      </c>
      <c r="EQ208" s="430">
        <f t="shared" si="396"/>
        <v>6</v>
      </c>
      <c r="ER208" s="448">
        <f t="shared" si="390"/>
        <v>16</v>
      </c>
      <c r="ES208" s="449">
        <f t="shared" si="392"/>
        <v>24.03495994173343</v>
      </c>
      <c r="ET208" s="450">
        <f t="shared" si="365"/>
        <v>0.43935999999999997</v>
      </c>
      <c r="EU208" s="451">
        <f t="shared" si="307"/>
        <v>0.3884341818181819</v>
      </c>
      <c r="EV208" s="450">
        <f t="shared" si="373"/>
        <v>0.71932255892255903</v>
      </c>
      <c r="EW208" s="513">
        <f t="shared" si="374"/>
        <v>0.75845410628019327</v>
      </c>
      <c r="EX208" s="514">
        <f t="shared" si="375"/>
        <v>15.7</v>
      </c>
      <c r="EY208" s="513">
        <f t="shared" si="332"/>
        <v>0.87016129032258061</v>
      </c>
      <c r="EZ208" s="514">
        <f t="shared" si="333"/>
        <v>107.9</v>
      </c>
      <c r="FA208" s="450">
        <f t="shared" si="376"/>
        <v>0.85347043701799485</v>
      </c>
      <c r="FB208" s="431">
        <f t="shared" si="377"/>
        <v>332</v>
      </c>
      <c r="FC208" s="452">
        <f>1-EP208/CA208</f>
        <v>0.4375</v>
      </c>
      <c r="FD208" s="431">
        <f>CA208-EP208</f>
        <v>0.70000000000000007</v>
      </c>
      <c r="FE208" s="452">
        <f t="shared" si="378"/>
        <v>0.92771084337349397</v>
      </c>
      <c r="FF208" s="430">
        <f t="shared" si="379"/>
        <v>77</v>
      </c>
      <c r="FG208" s="405">
        <v>19200</v>
      </c>
      <c r="FH208" s="443"/>
      <c r="FI208" s="453"/>
      <c r="FJ208" s="454"/>
      <c r="FK208" s="455">
        <f t="shared" si="366"/>
        <v>3.2774945375091047</v>
      </c>
      <c r="FL208" s="530"/>
      <c r="FM208" s="455"/>
      <c r="FN208" s="530">
        <v>2708</v>
      </c>
      <c r="FO208" s="532">
        <f t="shared" si="367"/>
        <v>0.20239162929745888</v>
      </c>
      <c r="FP208" s="449">
        <f t="shared" si="368"/>
        <v>123.27021121631464</v>
      </c>
      <c r="FQ208" s="457">
        <v>50.4</v>
      </c>
      <c r="FR208" s="458">
        <f t="shared" si="369"/>
        <v>2.2942461762563728</v>
      </c>
      <c r="FS208" s="576">
        <v>8.07</v>
      </c>
      <c r="FT208" s="577">
        <v>15.1</v>
      </c>
      <c r="FU208" s="578">
        <v>48</v>
      </c>
      <c r="FV208" s="579">
        <v>1</v>
      </c>
      <c r="FW208" s="580">
        <v>0.28000000000000003</v>
      </c>
      <c r="FX208" s="579">
        <v>4</v>
      </c>
      <c r="FY208" s="452">
        <f t="shared" ref="FY208:FY213" si="397">1-FV208/(EG208+DD208)</f>
        <v>0.83333333333333337</v>
      </c>
      <c r="FZ208" s="452">
        <f>1-FW208/(EF208+DC208)</f>
        <v>0.68888888888888888</v>
      </c>
      <c r="GA208" s="429">
        <f>EF208+DC208-FW208</f>
        <v>0.62</v>
      </c>
      <c r="GB208" s="513">
        <f t="shared" si="393"/>
        <v>6.2111801242236142E-2</v>
      </c>
      <c r="GC208" s="514">
        <f t="shared" ref="GC208:GC213" si="398">(CW208+DZ208-FT208)</f>
        <v>1.0000000000000018</v>
      </c>
      <c r="GD208" s="513">
        <f t="shared" si="394"/>
        <v>0.15789473684210531</v>
      </c>
      <c r="GE208" s="527">
        <f t="shared" ref="GE208:GE213" si="399">CX208+EA208-FU208</f>
        <v>9</v>
      </c>
      <c r="GF208" s="461">
        <f t="shared" si="341"/>
        <v>4.4792425345957758</v>
      </c>
      <c r="GG208" s="405"/>
      <c r="GH208" s="450"/>
      <c r="GI208" s="405"/>
      <c r="GJ208" s="462"/>
      <c r="GK208" s="463"/>
      <c r="GL208" s="464"/>
      <c r="GM208" s="529"/>
      <c r="GN208" s="405"/>
      <c r="GO208" s="513"/>
      <c r="GP208" s="450"/>
      <c r="GQ208" s="529"/>
      <c r="GR208" s="455"/>
      <c r="GS208" s="588"/>
      <c r="GT208" s="531"/>
      <c r="GU208" s="513"/>
      <c r="GV208" s="513"/>
      <c r="GW208" s="513"/>
      <c r="GX208" s="513"/>
      <c r="GY208" s="462"/>
      <c r="GZ208" s="405">
        <v>29311</v>
      </c>
      <c r="HA208" s="581">
        <v>8.69</v>
      </c>
      <c r="HB208" s="451">
        <v>8.5500000000000007</v>
      </c>
      <c r="HC208" s="577">
        <v>10.6</v>
      </c>
      <c r="HD208" s="443">
        <v>42</v>
      </c>
      <c r="HE208" s="463">
        <v>10.5</v>
      </c>
      <c r="HF208" s="463"/>
      <c r="HG208" s="582"/>
      <c r="HH208" s="575">
        <v>2</v>
      </c>
      <c r="HI208" s="583">
        <v>4060</v>
      </c>
      <c r="HJ208" s="406">
        <f t="shared" si="380"/>
        <v>2720.2000000000003</v>
      </c>
      <c r="HK208" s="406"/>
      <c r="HL208" s="549"/>
      <c r="HM208" s="584">
        <v>4.5999999999999996</v>
      </c>
      <c r="HN208" s="461">
        <v>4.4000000000000004</v>
      </c>
      <c r="HO208" s="574">
        <v>0.21</v>
      </c>
      <c r="HP208" s="548">
        <v>7.7999999999999996E-3</v>
      </c>
      <c r="HQ208" s="585">
        <v>3.9</v>
      </c>
      <c r="HR208" s="586">
        <v>0.26</v>
      </c>
      <c r="HS208" s="520">
        <v>0.23</v>
      </c>
      <c r="HT208" s="587">
        <v>8</v>
      </c>
      <c r="HU208" s="522">
        <f t="shared" si="357"/>
        <v>46.868171886380189</v>
      </c>
      <c r="HV208" s="513">
        <f t="shared" si="338"/>
        <v>0.9145161290322581</v>
      </c>
      <c r="HW208" s="513">
        <f t="shared" si="329"/>
        <v>0.89203084832904889</v>
      </c>
      <c r="HX208" s="513">
        <f t="shared" si="381"/>
        <v>0.77777777777777779</v>
      </c>
      <c r="HY208" s="471"/>
    </row>
    <row r="209" spans="1:233" x14ac:dyDescent="0.15">
      <c r="A209" s="400">
        <v>43691</v>
      </c>
      <c r="B209" s="515">
        <v>20375</v>
      </c>
      <c r="C209" s="402">
        <f t="shared" si="280"/>
        <v>0.40749999999999997</v>
      </c>
      <c r="D209" s="571">
        <v>7.93</v>
      </c>
      <c r="E209" s="572">
        <v>37</v>
      </c>
      <c r="F209" s="573">
        <v>190</v>
      </c>
      <c r="G209" s="406">
        <f t="shared" si="300"/>
        <v>3871.25</v>
      </c>
      <c r="H209" s="402">
        <f t="shared" si="301"/>
        <v>0.15484999999999999</v>
      </c>
      <c r="I209" s="573">
        <v>7850</v>
      </c>
      <c r="J209" s="406">
        <f t="shared" si="302"/>
        <v>5259.5</v>
      </c>
      <c r="K209" s="574">
        <v>24.2</v>
      </c>
      <c r="L209" s="574">
        <v>23.6</v>
      </c>
      <c r="M209" s="574">
        <v>1</v>
      </c>
      <c r="N209" s="575">
        <v>60</v>
      </c>
      <c r="O209" s="575">
        <v>16</v>
      </c>
      <c r="P209" s="409"/>
      <c r="Q209" s="409"/>
      <c r="R209" s="409"/>
      <c r="S209" s="409"/>
      <c r="T209" s="410"/>
      <c r="U209" s="411"/>
      <c r="V209" s="409"/>
      <c r="W209" s="409"/>
      <c r="X209" s="516"/>
      <c r="Y209" s="473"/>
      <c r="Z209" s="474"/>
      <c r="AA209" s="475"/>
      <c r="AB209" s="476"/>
      <c r="AC209" s="476"/>
      <c r="AD209" s="474">
        <v>4.79</v>
      </c>
      <c r="AE209" s="477">
        <f t="shared" si="359"/>
        <v>0.66527777777777775</v>
      </c>
      <c r="AF209" s="478"/>
      <c r="AG209" s="477"/>
      <c r="AH209" s="478"/>
      <c r="AI209" s="478"/>
      <c r="AJ209" s="473"/>
      <c r="AK209" s="477"/>
      <c r="AL209" s="447"/>
      <c r="AM209" s="479"/>
      <c r="AN209" s="473"/>
      <c r="AO209" s="473"/>
      <c r="AP209" s="479"/>
      <c r="AQ209" s="447"/>
      <c r="AR209" s="473"/>
      <c r="AS209" s="473"/>
      <c r="AT209" s="473"/>
      <c r="AU209" s="447"/>
      <c r="AV209" s="480"/>
      <c r="AW209" s="479"/>
      <c r="AX209" s="479"/>
      <c r="AY209" s="480"/>
      <c r="AZ209" s="480"/>
      <c r="BA209" s="420">
        <f t="shared" si="281"/>
        <v>21302</v>
      </c>
      <c r="BB209" s="421">
        <f t="shared" si="282"/>
        <v>0.42603999999999997</v>
      </c>
      <c r="BC209" s="422"/>
      <c r="BD209" s="423">
        <v>8.4</v>
      </c>
      <c r="BE209" s="424">
        <v>38.6</v>
      </c>
      <c r="BF209" s="425">
        <v>205</v>
      </c>
      <c r="BG209" s="426">
        <v>4430</v>
      </c>
      <c r="BH209" s="420">
        <f t="shared" si="303"/>
        <v>2968.1000000000004</v>
      </c>
      <c r="BI209" s="432"/>
      <c r="BJ209" s="421"/>
      <c r="BK209" s="427">
        <v>23</v>
      </c>
      <c r="BL209" s="427">
        <v>21.8</v>
      </c>
      <c r="BM209" s="428">
        <v>0.54</v>
      </c>
      <c r="BN209" s="422"/>
      <c r="BO209" s="425">
        <v>130</v>
      </c>
      <c r="BP209" s="425">
        <v>16</v>
      </c>
      <c r="BQ209" s="423">
        <v>2.34</v>
      </c>
      <c r="BR209" s="421">
        <f t="shared" si="360"/>
        <v>0.32499999999999996</v>
      </c>
      <c r="BS209" s="409">
        <f t="shared" si="283"/>
        <v>21302</v>
      </c>
      <c r="BT209" s="429">
        <f t="shared" si="382"/>
        <v>8.4</v>
      </c>
      <c r="BU209" s="430">
        <f t="shared" si="391"/>
        <v>38.6</v>
      </c>
      <c r="BV209" s="430">
        <f t="shared" si="383"/>
        <v>205</v>
      </c>
      <c r="BW209" s="430">
        <f t="shared" si="384"/>
        <v>4430</v>
      </c>
      <c r="BX209" s="430">
        <f t="shared" si="304"/>
        <v>2879.5</v>
      </c>
      <c r="BY209" s="430">
        <f t="shared" si="371"/>
        <v>23</v>
      </c>
      <c r="BZ209" s="430">
        <f t="shared" si="372"/>
        <v>21.8</v>
      </c>
      <c r="CA209" s="431"/>
      <c r="CB209" s="430">
        <f t="shared" si="395"/>
        <v>130</v>
      </c>
      <c r="CC209" s="432"/>
      <c r="CD209" s="411">
        <f t="shared" si="358"/>
        <v>0</v>
      </c>
      <c r="CE209" s="421"/>
      <c r="CF209" s="433"/>
      <c r="CG209" s="434"/>
      <c r="CH209" s="427"/>
      <c r="CI209" s="446"/>
      <c r="CJ209" s="436"/>
      <c r="CK209" s="436"/>
      <c r="CL209" s="423"/>
      <c r="CM209" s="423"/>
      <c r="CN209" s="423"/>
      <c r="CO209" s="432"/>
      <c r="CP209" s="432"/>
      <c r="CQ209" s="437"/>
      <c r="CR209" s="437"/>
      <c r="CS209" s="424"/>
      <c r="CT209" s="432"/>
      <c r="CU209" s="434"/>
      <c r="CV209" s="438"/>
      <c r="CW209" s="439"/>
      <c r="CX209" s="440"/>
      <c r="CY209" s="441"/>
      <c r="CZ209" s="442"/>
      <c r="DA209" s="442"/>
      <c r="DB209" s="442"/>
      <c r="DC209" s="442"/>
      <c r="DD209" s="443"/>
      <c r="DE209" s="440"/>
      <c r="DF209" s="444">
        <v>21302</v>
      </c>
      <c r="DG209" s="445">
        <f t="shared" si="385"/>
        <v>21302</v>
      </c>
      <c r="DH209" s="421">
        <f t="shared" si="386"/>
        <v>0.85207999999999995</v>
      </c>
      <c r="DI209" s="446">
        <f t="shared" si="387"/>
        <v>7.5485869871373579</v>
      </c>
      <c r="DJ209" s="434">
        <v>7.93</v>
      </c>
      <c r="DK209" s="427"/>
      <c r="DL209" s="446">
        <f t="shared" si="388"/>
        <v>10.703220354896255</v>
      </c>
      <c r="DM209" s="422">
        <v>30.5</v>
      </c>
      <c r="DN209" s="422">
        <v>3.62</v>
      </c>
      <c r="DO209" s="423">
        <v>7.81</v>
      </c>
      <c r="DP209" s="423"/>
      <c r="DQ209" s="423"/>
      <c r="DR209" s="432"/>
      <c r="DS209" s="432"/>
      <c r="DT209" s="437"/>
      <c r="DU209" s="437">
        <v>0.92</v>
      </c>
      <c r="DV209" s="424"/>
      <c r="DW209" s="446">
        <f t="shared" si="389"/>
        <v>3.9432917096986202</v>
      </c>
      <c r="DX209" s="434">
        <v>5.46</v>
      </c>
      <c r="DY209" s="438">
        <v>7.96</v>
      </c>
      <c r="DZ209" s="439">
        <v>15.6</v>
      </c>
      <c r="EA209" s="440">
        <v>55</v>
      </c>
      <c r="EB209" s="441">
        <v>4360</v>
      </c>
      <c r="EC209" s="442">
        <v>5</v>
      </c>
      <c r="ED209" s="442">
        <v>0.22</v>
      </c>
      <c r="EE209" s="442">
        <v>4.18</v>
      </c>
      <c r="EF209" s="442"/>
      <c r="EG209" s="443">
        <v>7</v>
      </c>
      <c r="EH209" s="440">
        <v>16</v>
      </c>
      <c r="EI209" s="429">
        <f t="shared" ref="EI209:EO211" si="400">DY209</f>
        <v>7.96</v>
      </c>
      <c r="EJ209" s="447">
        <f t="shared" si="400"/>
        <v>15.6</v>
      </c>
      <c r="EK209" s="448">
        <f t="shared" si="400"/>
        <v>55</v>
      </c>
      <c r="EL209" s="417">
        <f t="shared" si="400"/>
        <v>4360</v>
      </c>
      <c r="EM209" s="431">
        <f t="shared" si="400"/>
        <v>5</v>
      </c>
      <c r="EN209" s="431">
        <f t="shared" si="400"/>
        <v>0.22</v>
      </c>
      <c r="EO209" s="431">
        <f t="shared" si="400"/>
        <v>4.18</v>
      </c>
      <c r="EP209" s="431"/>
      <c r="EQ209" s="430">
        <f>EG209</f>
        <v>7</v>
      </c>
      <c r="ER209" s="448">
        <f t="shared" si="390"/>
        <v>16</v>
      </c>
      <c r="ES209" s="449">
        <f t="shared" si="392"/>
        <v>24.786405032391322</v>
      </c>
      <c r="ET209" s="450">
        <f t="shared" si="365"/>
        <v>0.42603999999999997</v>
      </c>
      <c r="EU209" s="451">
        <f t="shared" si="307"/>
        <v>0.19849590909090908</v>
      </c>
      <c r="EV209" s="450">
        <f t="shared" si="373"/>
        <v>0.36758501683501682</v>
      </c>
      <c r="EW209" s="513">
        <f t="shared" si="374"/>
        <v>0.78260869565217395</v>
      </c>
      <c r="EX209" s="514">
        <f t="shared" si="375"/>
        <v>18</v>
      </c>
      <c r="EY209" s="513">
        <f t="shared" si="332"/>
        <v>0.59585492227979275</v>
      </c>
      <c r="EZ209" s="514">
        <f t="shared" si="333"/>
        <v>23</v>
      </c>
      <c r="FA209" s="450">
        <f t="shared" si="376"/>
        <v>0.73170731707317072</v>
      </c>
      <c r="FB209" s="431">
        <f t="shared" si="377"/>
        <v>150</v>
      </c>
      <c r="FC209" s="452"/>
      <c r="FD209" s="431"/>
      <c r="FE209" s="452">
        <f t="shared" si="378"/>
        <v>0.94615384615384612</v>
      </c>
      <c r="FF209" s="430">
        <f t="shared" si="379"/>
        <v>123</v>
      </c>
      <c r="FG209" s="405">
        <v>19200</v>
      </c>
      <c r="FH209" s="443"/>
      <c r="FI209" s="453"/>
      <c r="FJ209" s="454"/>
      <c r="FK209" s="455">
        <f t="shared" si="366"/>
        <v>3.3799643225988167</v>
      </c>
      <c r="FL209" s="530"/>
      <c r="FM209" s="455"/>
      <c r="FN209" s="530">
        <v>2919</v>
      </c>
      <c r="FO209" s="532">
        <f t="shared" si="367"/>
        <v>0.21816143497757848</v>
      </c>
      <c r="FP209" s="449">
        <f t="shared" si="368"/>
        <v>137.02938691202704</v>
      </c>
      <c r="FQ209" s="457">
        <v>50.4</v>
      </c>
      <c r="FR209" s="458">
        <f t="shared" si="369"/>
        <v>2.3659750258191719</v>
      </c>
      <c r="FS209" s="576">
        <v>7.72</v>
      </c>
      <c r="FT209" s="577">
        <v>13.8</v>
      </c>
      <c r="FU209" s="578">
        <v>47</v>
      </c>
      <c r="FV209" s="579">
        <v>1</v>
      </c>
      <c r="FW209" s="580">
        <v>0.2</v>
      </c>
      <c r="FX209" s="579">
        <v>8</v>
      </c>
      <c r="FY209" s="452">
        <f t="shared" si="397"/>
        <v>0.85714285714285721</v>
      </c>
      <c r="FZ209" s="452"/>
      <c r="GA209" s="429"/>
      <c r="GB209" s="513">
        <f t="shared" si="393"/>
        <v>0.11538461538461531</v>
      </c>
      <c r="GC209" s="514">
        <f t="shared" si="398"/>
        <v>1.7999999999999989</v>
      </c>
      <c r="GD209" s="513">
        <f t="shared" si="394"/>
        <v>0.1454545454545455</v>
      </c>
      <c r="GE209" s="527">
        <f t="shared" si="399"/>
        <v>8</v>
      </c>
      <c r="GF209" s="461">
        <f t="shared" si="341"/>
        <v>4.6192845742183835</v>
      </c>
      <c r="GG209" s="405"/>
      <c r="GH209" s="450"/>
      <c r="GI209" s="405"/>
      <c r="GJ209" s="462"/>
      <c r="GK209" s="463"/>
      <c r="GL209" s="464"/>
      <c r="GM209" s="529"/>
      <c r="GN209" s="405"/>
      <c r="GO209" s="513"/>
      <c r="GP209" s="450"/>
      <c r="GQ209" s="529"/>
      <c r="GR209" s="455"/>
      <c r="GS209" s="588"/>
      <c r="GT209" s="531"/>
      <c r="GU209" s="513"/>
      <c r="GV209" s="513"/>
      <c r="GW209" s="513"/>
      <c r="GX209" s="513"/>
      <c r="GY209" s="462"/>
      <c r="GZ209" s="405">
        <v>17724</v>
      </c>
      <c r="HA209" s="581">
        <v>8.2100000000000009</v>
      </c>
      <c r="HB209" s="451">
        <v>8.16</v>
      </c>
      <c r="HC209" s="577">
        <v>10.3</v>
      </c>
      <c r="HD209" s="443">
        <v>40</v>
      </c>
      <c r="HE209" s="463">
        <v>11.3</v>
      </c>
      <c r="HF209" s="463"/>
      <c r="HG209" s="582"/>
      <c r="HH209" s="575">
        <v>8</v>
      </c>
      <c r="HI209" s="583">
        <v>4260</v>
      </c>
      <c r="HJ209" s="406">
        <f t="shared" si="380"/>
        <v>2854.2000000000003</v>
      </c>
      <c r="HK209" s="406"/>
      <c r="HL209" s="549"/>
      <c r="HM209" s="584">
        <v>3.1</v>
      </c>
      <c r="HN209" s="461">
        <v>3.82</v>
      </c>
      <c r="HO209" s="574">
        <v>0.23</v>
      </c>
      <c r="HP209" s="548">
        <v>7.7999999999999996E-3</v>
      </c>
      <c r="HQ209" s="585">
        <v>2.4</v>
      </c>
      <c r="HR209" s="586">
        <v>0.2</v>
      </c>
      <c r="HS209" s="520">
        <v>0.1</v>
      </c>
      <c r="HT209" s="587">
        <v>8</v>
      </c>
      <c r="HU209" s="522">
        <f t="shared" si="357"/>
        <v>48.333489813163084</v>
      </c>
      <c r="HV209" s="513">
        <f t="shared" si="338"/>
        <v>0.73316062176165797</v>
      </c>
      <c r="HW209" s="513">
        <f t="shared" si="329"/>
        <v>0.80487804878048785</v>
      </c>
      <c r="HX209" s="513">
        <f t="shared" si="381"/>
        <v>0.86521739130434783</v>
      </c>
      <c r="HY209" s="471"/>
    </row>
    <row r="210" spans="1:233" x14ac:dyDescent="0.15">
      <c r="A210" s="400">
        <v>43692</v>
      </c>
      <c r="B210" s="515">
        <v>24632</v>
      </c>
      <c r="C210" s="402">
        <f t="shared" si="280"/>
        <v>0.49264000000000002</v>
      </c>
      <c r="D210" s="571">
        <v>8</v>
      </c>
      <c r="E210" s="572">
        <v>37</v>
      </c>
      <c r="F210" s="573">
        <v>179</v>
      </c>
      <c r="G210" s="406">
        <f t="shared" si="300"/>
        <v>4409.1279999999997</v>
      </c>
      <c r="H210" s="402">
        <f t="shared" si="301"/>
        <v>0.17636511999999999</v>
      </c>
      <c r="I210" s="573">
        <v>7270</v>
      </c>
      <c r="J210" s="406">
        <f t="shared" si="302"/>
        <v>4870.9000000000005</v>
      </c>
      <c r="K210" s="574">
        <v>24</v>
      </c>
      <c r="L210" s="574">
        <v>22.8</v>
      </c>
      <c r="M210" s="574">
        <v>1.2</v>
      </c>
      <c r="N210" s="575">
        <v>55</v>
      </c>
      <c r="O210" s="575">
        <v>16</v>
      </c>
      <c r="P210" s="409"/>
      <c r="Q210" s="409"/>
      <c r="R210" s="409"/>
      <c r="S210" s="409"/>
      <c r="T210" s="410"/>
      <c r="U210" s="411"/>
      <c r="V210" s="409"/>
      <c r="W210" s="409"/>
      <c r="X210" s="516"/>
      <c r="Y210" s="473"/>
      <c r="Z210" s="474"/>
      <c r="AA210" s="475"/>
      <c r="AB210" s="476"/>
      <c r="AC210" s="476"/>
      <c r="AD210" s="474">
        <v>4.6500000000000004</v>
      </c>
      <c r="AE210" s="477">
        <f t="shared" si="359"/>
        <v>0.64583333333333337</v>
      </c>
      <c r="AF210" s="478"/>
      <c r="AG210" s="477"/>
      <c r="AH210" s="478"/>
      <c r="AI210" s="478"/>
      <c r="AJ210" s="473"/>
      <c r="AK210" s="477"/>
      <c r="AL210" s="447"/>
      <c r="AM210" s="479"/>
      <c r="AN210" s="473"/>
      <c r="AO210" s="473"/>
      <c r="AP210" s="479"/>
      <c r="AQ210" s="447"/>
      <c r="AR210" s="473"/>
      <c r="AS210" s="473"/>
      <c r="AT210" s="473"/>
      <c r="AU210" s="447"/>
      <c r="AV210" s="480"/>
      <c r="AW210" s="479"/>
      <c r="AX210" s="479"/>
      <c r="AY210" s="480"/>
      <c r="AZ210" s="480"/>
      <c r="BA210" s="420">
        <f t="shared" si="281"/>
        <v>18884</v>
      </c>
      <c r="BB210" s="421">
        <f t="shared" si="282"/>
        <v>0.37768000000000002</v>
      </c>
      <c r="BC210" s="422"/>
      <c r="BD210" s="423">
        <v>8.08</v>
      </c>
      <c r="BE210" s="424">
        <v>36</v>
      </c>
      <c r="BF210" s="425">
        <v>169</v>
      </c>
      <c r="BG210" s="426">
        <v>4530</v>
      </c>
      <c r="BH210" s="420">
        <f t="shared" si="303"/>
        <v>3035.1000000000004</v>
      </c>
      <c r="BI210" s="432"/>
      <c r="BJ210" s="421"/>
      <c r="BK210" s="427">
        <v>35.200000000000003</v>
      </c>
      <c r="BL210" s="427">
        <v>31.6</v>
      </c>
      <c r="BM210" s="428">
        <v>0.3</v>
      </c>
      <c r="BN210" s="422"/>
      <c r="BO210" s="425">
        <v>40</v>
      </c>
      <c r="BP210" s="425">
        <v>16</v>
      </c>
      <c r="BQ210" s="423">
        <v>3.61</v>
      </c>
      <c r="BR210" s="421">
        <f t="shared" si="360"/>
        <v>0.50138888888888888</v>
      </c>
      <c r="BS210" s="409">
        <f t="shared" si="283"/>
        <v>18884</v>
      </c>
      <c r="BT210" s="429">
        <f t="shared" si="382"/>
        <v>8.08</v>
      </c>
      <c r="BU210" s="430">
        <f t="shared" si="391"/>
        <v>36</v>
      </c>
      <c r="BV210" s="430">
        <f t="shared" si="383"/>
        <v>169</v>
      </c>
      <c r="BW210" s="430">
        <f t="shared" si="384"/>
        <v>4530</v>
      </c>
      <c r="BX210" s="430">
        <f t="shared" si="304"/>
        <v>2944.5</v>
      </c>
      <c r="BY210" s="430">
        <f t="shared" si="371"/>
        <v>35.200000000000003</v>
      </c>
      <c r="BZ210" s="430">
        <f t="shared" si="372"/>
        <v>31.6</v>
      </c>
      <c r="CA210" s="431"/>
      <c r="CB210" s="430">
        <f t="shared" si="395"/>
        <v>40</v>
      </c>
      <c r="CC210" s="432"/>
      <c r="CD210" s="411">
        <f t="shared" si="358"/>
        <v>0</v>
      </c>
      <c r="CE210" s="421"/>
      <c r="CF210" s="433"/>
      <c r="CG210" s="434"/>
      <c r="CH210" s="427"/>
      <c r="CI210" s="446"/>
      <c r="CJ210" s="436"/>
      <c r="CK210" s="436"/>
      <c r="CL210" s="423"/>
      <c r="CM210" s="423"/>
      <c r="CN210" s="423"/>
      <c r="CO210" s="432"/>
      <c r="CP210" s="432"/>
      <c r="CQ210" s="437"/>
      <c r="CR210" s="437"/>
      <c r="CS210" s="424"/>
      <c r="CT210" s="432"/>
      <c r="CU210" s="434"/>
      <c r="CV210" s="438"/>
      <c r="CW210" s="439"/>
      <c r="CX210" s="440"/>
      <c r="CY210" s="441"/>
      <c r="CZ210" s="442"/>
      <c r="DA210" s="442"/>
      <c r="DB210" s="442"/>
      <c r="DC210" s="442"/>
      <c r="DD210" s="443"/>
      <c r="DE210" s="440"/>
      <c r="DF210" s="444">
        <v>18884</v>
      </c>
      <c r="DG210" s="445">
        <f t="shared" si="385"/>
        <v>18884</v>
      </c>
      <c r="DH210" s="421">
        <f t="shared" si="386"/>
        <v>0.75536000000000003</v>
      </c>
      <c r="DI210" s="446">
        <f t="shared" si="387"/>
        <v>8.5151450963778856</v>
      </c>
      <c r="DJ210" s="434">
        <v>7.78</v>
      </c>
      <c r="DK210" s="427"/>
      <c r="DL210" s="446">
        <f t="shared" si="388"/>
        <v>12.073713196356703</v>
      </c>
      <c r="DM210" s="422">
        <v>31.4</v>
      </c>
      <c r="DN210" s="422">
        <v>3.22</v>
      </c>
      <c r="DO210" s="423">
        <v>7.68</v>
      </c>
      <c r="DP210" s="423"/>
      <c r="DQ210" s="423"/>
      <c r="DR210" s="432"/>
      <c r="DS210" s="432"/>
      <c r="DT210" s="437"/>
      <c r="DU210" s="437">
        <v>0.92</v>
      </c>
      <c r="DV210" s="424"/>
      <c r="DW210" s="446">
        <f t="shared" si="389"/>
        <v>4.4482101249735226</v>
      </c>
      <c r="DX210" s="434">
        <v>4.92</v>
      </c>
      <c r="DY210" s="438">
        <v>8.0500000000000007</v>
      </c>
      <c r="DZ210" s="439">
        <v>17.2</v>
      </c>
      <c r="EA210" s="440">
        <v>63</v>
      </c>
      <c r="EB210" s="441">
        <v>4560</v>
      </c>
      <c r="EC210" s="442">
        <v>4.4000000000000004</v>
      </c>
      <c r="ED210" s="442">
        <v>0.31</v>
      </c>
      <c r="EE210" s="442">
        <v>3.5</v>
      </c>
      <c r="EF210" s="442"/>
      <c r="EG210" s="443">
        <v>4</v>
      </c>
      <c r="EH210" s="440">
        <v>16</v>
      </c>
      <c r="EI210" s="429">
        <f t="shared" si="400"/>
        <v>8.0500000000000007</v>
      </c>
      <c r="EJ210" s="447">
        <f t="shared" si="400"/>
        <v>17.2</v>
      </c>
      <c r="EK210" s="448">
        <f t="shared" si="400"/>
        <v>63</v>
      </c>
      <c r="EL210" s="417">
        <f t="shared" si="400"/>
        <v>4560</v>
      </c>
      <c r="EM210" s="431">
        <f t="shared" si="400"/>
        <v>4.4000000000000004</v>
      </c>
      <c r="EN210" s="431">
        <f t="shared" si="400"/>
        <v>0.31</v>
      </c>
      <c r="EO210" s="431">
        <f t="shared" si="400"/>
        <v>3.5</v>
      </c>
      <c r="EP210" s="431"/>
      <c r="EQ210" s="430">
        <f>EG210</f>
        <v>4</v>
      </c>
      <c r="ER210" s="448">
        <f t="shared" si="390"/>
        <v>16</v>
      </c>
      <c r="ES210" s="449">
        <f t="shared" si="392"/>
        <v>27.960177928404995</v>
      </c>
      <c r="ET210" s="450">
        <f t="shared" si="365"/>
        <v>0.37768000000000002</v>
      </c>
      <c r="EU210" s="451">
        <f t="shared" si="307"/>
        <v>0.14506345454545455</v>
      </c>
      <c r="EV210" s="450">
        <f t="shared" si="373"/>
        <v>0.26863602693602695</v>
      </c>
      <c r="EW210" s="513">
        <f t="shared" si="374"/>
        <v>0.875</v>
      </c>
      <c r="EX210" s="514">
        <f t="shared" si="375"/>
        <v>30.800000000000004</v>
      </c>
      <c r="EY210" s="513">
        <f t="shared" si="332"/>
        <v>0.52222222222222225</v>
      </c>
      <c r="EZ210" s="514">
        <f t="shared" si="333"/>
        <v>18.8</v>
      </c>
      <c r="FA210" s="450">
        <f t="shared" si="376"/>
        <v>0.62721893491124259</v>
      </c>
      <c r="FB210" s="431">
        <f t="shared" si="377"/>
        <v>106</v>
      </c>
      <c r="FC210" s="452"/>
      <c r="FD210" s="431"/>
      <c r="FE210" s="452">
        <f t="shared" si="378"/>
        <v>0.9</v>
      </c>
      <c r="FF210" s="430">
        <f t="shared" si="379"/>
        <v>36</v>
      </c>
      <c r="FG210" s="405">
        <v>19200</v>
      </c>
      <c r="FH210" s="443"/>
      <c r="FI210" s="453"/>
      <c r="FJ210" s="454"/>
      <c r="FK210" s="455">
        <f t="shared" si="366"/>
        <v>3.8127515356915906</v>
      </c>
      <c r="FL210" s="530"/>
      <c r="FM210" s="455"/>
      <c r="FN210" s="530">
        <v>2780</v>
      </c>
      <c r="FO210" s="532">
        <f t="shared" si="367"/>
        <v>0.20777279521674144</v>
      </c>
      <c r="FP210" s="449">
        <f t="shared" si="368"/>
        <v>147.21457318364753</v>
      </c>
      <c r="FQ210" s="457">
        <v>50.4</v>
      </c>
      <c r="FR210" s="458">
        <f t="shared" si="369"/>
        <v>2.6689260749841135</v>
      </c>
      <c r="FS210" s="576">
        <v>7.68</v>
      </c>
      <c r="FT210" s="577">
        <v>16</v>
      </c>
      <c r="FU210" s="578">
        <v>52</v>
      </c>
      <c r="FV210" s="579">
        <v>1</v>
      </c>
      <c r="FW210" s="580">
        <v>0.18</v>
      </c>
      <c r="FX210" s="579">
        <v>8</v>
      </c>
      <c r="FY210" s="452">
        <f t="shared" si="397"/>
        <v>0.75</v>
      </c>
      <c r="FZ210" s="452"/>
      <c r="GA210" s="429"/>
      <c r="GB210" s="513">
        <f t="shared" si="393"/>
        <v>6.9767441860465129E-2</v>
      </c>
      <c r="GC210" s="514">
        <f t="shared" si="398"/>
        <v>1.1999999999999993</v>
      </c>
      <c r="GD210" s="513">
        <f t="shared" si="394"/>
        <v>0.17460317460317465</v>
      </c>
      <c r="GE210" s="527">
        <f t="shared" si="399"/>
        <v>11</v>
      </c>
      <c r="GF210" s="461">
        <f t="shared" si="341"/>
        <v>5.210760432111841</v>
      </c>
      <c r="GG210" s="405"/>
      <c r="GH210" s="450"/>
      <c r="GI210" s="405"/>
      <c r="GJ210" s="462"/>
      <c r="GK210" s="463"/>
      <c r="GL210" s="464"/>
      <c r="GM210" s="529"/>
      <c r="GN210" s="405"/>
      <c r="GO210" s="513"/>
      <c r="GP210" s="450"/>
      <c r="GQ210" s="529"/>
      <c r="GR210" s="455"/>
      <c r="GS210" s="531"/>
      <c r="GT210" s="531"/>
      <c r="GU210" s="513"/>
      <c r="GV210" s="513"/>
      <c r="GW210" s="513"/>
      <c r="GX210" s="513"/>
      <c r="GY210" s="462"/>
      <c r="GZ210" s="405">
        <v>18818</v>
      </c>
      <c r="HA210" s="581">
        <v>8.15</v>
      </c>
      <c r="HB210" s="451">
        <v>8.0500000000000007</v>
      </c>
      <c r="HC210" s="577">
        <v>12</v>
      </c>
      <c r="HD210" s="443">
        <v>47</v>
      </c>
      <c r="HE210" s="463">
        <v>11</v>
      </c>
      <c r="HF210" s="463"/>
      <c r="HG210" s="582"/>
      <c r="HH210" s="575">
        <v>3</v>
      </c>
      <c r="HI210" s="583">
        <v>4580</v>
      </c>
      <c r="HJ210" s="406">
        <f t="shared" si="380"/>
        <v>3068.6000000000004</v>
      </c>
      <c r="HK210" s="406"/>
      <c r="HL210" s="549"/>
      <c r="HM210" s="584">
        <v>4</v>
      </c>
      <c r="HN210" s="461">
        <v>3</v>
      </c>
      <c r="HO210" s="574">
        <v>0.26</v>
      </c>
      <c r="HP210" s="548">
        <v>0.09</v>
      </c>
      <c r="HQ210" s="585">
        <v>3.4</v>
      </c>
      <c r="HR210" s="586">
        <v>0.18</v>
      </c>
      <c r="HS210" s="520">
        <v>0.09</v>
      </c>
      <c r="HT210" s="587">
        <v>8</v>
      </c>
      <c r="HU210" s="522">
        <f t="shared" si="357"/>
        <v>54.522346960389754</v>
      </c>
      <c r="HV210" s="513">
        <f t="shared" si="338"/>
        <v>0.66666666666666674</v>
      </c>
      <c r="HW210" s="513">
        <f t="shared" si="329"/>
        <v>0.72189349112426038</v>
      </c>
      <c r="HX210" s="513">
        <f t="shared" si="381"/>
        <v>0.88636363636363635</v>
      </c>
      <c r="HY210" s="471"/>
    </row>
    <row r="211" spans="1:233" x14ac:dyDescent="0.15">
      <c r="A211" s="400">
        <v>43693</v>
      </c>
      <c r="B211" s="515">
        <v>21153</v>
      </c>
      <c r="C211" s="402">
        <f t="shared" si="280"/>
        <v>0.42305999999999999</v>
      </c>
      <c r="D211" s="571">
        <v>8.0500000000000007</v>
      </c>
      <c r="E211" s="572">
        <v>39</v>
      </c>
      <c r="F211" s="573">
        <v>185</v>
      </c>
      <c r="G211" s="406">
        <f t="shared" si="300"/>
        <v>3913.3049999999998</v>
      </c>
      <c r="H211" s="402">
        <f t="shared" si="301"/>
        <v>0.15653219999999998</v>
      </c>
      <c r="I211" s="573">
        <v>7080</v>
      </c>
      <c r="J211" s="406">
        <f t="shared" si="302"/>
        <v>4743.6000000000004</v>
      </c>
      <c r="K211" s="574">
        <v>22</v>
      </c>
      <c r="L211" s="574">
        <v>22</v>
      </c>
      <c r="M211" s="574">
        <v>4.9000000000000004</v>
      </c>
      <c r="N211" s="575">
        <v>118</v>
      </c>
      <c r="O211" s="575">
        <v>16</v>
      </c>
      <c r="P211" s="409"/>
      <c r="Q211" s="409"/>
      <c r="R211" s="409"/>
      <c r="S211" s="409"/>
      <c r="T211" s="410"/>
      <c r="U211" s="411"/>
      <c r="V211" s="409"/>
      <c r="W211" s="409"/>
      <c r="X211" s="516"/>
      <c r="Y211" s="473"/>
      <c r="Z211" s="474"/>
      <c r="AA211" s="475"/>
      <c r="AB211" s="476"/>
      <c r="AC211" s="476"/>
      <c r="AD211" s="474">
        <v>4.87</v>
      </c>
      <c r="AE211" s="477">
        <f t="shared" si="359"/>
        <v>0.67638888888888893</v>
      </c>
      <c r="AF211" s="478"/>
      <c r="AG211" s="477"/>
      <c r="AH211" s="478"/>
      <c r="AI211" s="478"/>
      <c r="AJ211" s="473"/>
      <c r="AK211" s="477"/>
      <c r="AL211" s="447"/>
      <c r="AM211" s="479"/>
      <c r="AN211" s="473"/>
      <c r="AO211" s="473"/>
      <c r="AP211" s="479"/>
      <c r="AQ211" s="447"/>
      <c r="AR211" s="473"/>
      <c r="AS211" s="473"/>
      <c r="AT211" s="473"/>
      <c r="AU211" s="447"/>
      <c r="AV211" s="480"/>
      <c r="AW211" s="479"/>
      <c r="AX211" s="479"/>
      <c r="AY211" s="480"/>
      <c r="AZ211" s="480"/>
      <c r="BA211" s="420">
        <f t="shared" si="281"/>
        <v>20893</v>
      </c>
      <c r="BB211" s="421">
        <f t="shared" si="282"/>
        <v>0.41786000000000001</v>
      </c>
      <c r="BC211" s="422"/>
      <c r="BD211" s="423">
        <v>8.2100000000000009</v>
      </c>
      <c r="BE211" s="424">
        <v>38</v>
      </c>
      <c r="BF211" s="425">
        <v>221</v>
      </c>
      <c r="BG211" s="426">
        <v>4640</v>
      </c>
      <c r="BH211" s="420">
        <f t="shared" si="303"/>
        <v>3108.8</v>
      </c>
      <c r="BI211" s="432"/>
      <c r="BJ211" s="421"/>
      <c r="BK211" s="427">
        <v>16.100000000000001</v>
      </c>
      <c r="BL211" s="427">
        <v>17</v>
      </c>
      <c r="BM211" s="428">
        <v>2</v>
      </c>
      <c r="BN211" s="422">
        <v>3</v>
      </c>
      <c r="BO211" s="425">
        <v>192</v>
      </c>
      <c r="BP211" s="425">
        <v>16</v>
      </c>
      <c r="BQ211" s="423">
        <v>4.68</v>
      </c>
      <c r="BR211" s="421">
        <f t="shared" si="360"/>
        <v>0.64999999999999991</v>
      </c>
      <c r="BS211" s="409">
        <f t="shared" si="283"/>
        <v>20893</v>
      </c>
      <c r="BT211" s="429">
        <f t="shared" si="382"/>
        <v>8.2100000000000009</v>
      </c>
      <c r="BU211" s="430">
        <f t="shared" si="391"/>
        <v>38</v>
      </c>
      <c r="BV211" s="430">
        <f t="shared" si="383"/>
        <v>221</v>
      </c>
      <c r="BW211" s="430">
        <f t="shared" si="384"/>
        <v>4640</v>
      </c>
      <c r="BX211" s="430">
        <f t="shared" si="304"/>
        <v>3016</v>
      </c>
      <c r="BY211" s="430">
        <f t="shared" si="371"/>
        <v>16.100000000000001</v>
      </c>
      <c r="BZ211" s="430">
        <f t="shared" si="372"/>
        <v>17</v>
      </c>
      <c r="CA211" s="431">
        <f>BN211</f>
        <v>3</v>
      </c>
      <c r="CB211" s="430">
        <f t="shared" si="395"/>
        <v>192</v>
      </c>
      <c r="CC211" s="432"/>
      <c r="CD211" s="411">
        <f t="shared" si="358"/>
        <v>0</v>
      </c>
      <c r="CE211" s="421"/>
      <c r="CF211" s="433"/>
      <c r="CG211" s="434"/>
      <c r="CH211" s="427"/>
      <c r="CI211" s="446"/>
      <c r="CJ211" s="436"/>
      <c r="CK211" s="436"/>
      <c r="CL211" s="423"/>
      <c r="CM211" s="423"/>
      <c r="CN211" s="423"/>
      <c r="CO211" s="432"/>
      <c r="CP211" s="432"/>
      <c r="CQ211" s="437"/>
      <c r="CR211" s="437"/>
      <c r="CS211" s="424"/>
      <c r="CT211" s="432"/>
      <c r="CU211" s="434"/>
      <c r="CV211" s="438"/>
      <c r="CW211" s="439"/>
      <c r="CX211" s="440"/>
      <c r="CY211" s="441"/>
      <c r="CZ211" s="442"/>
      <c r="DA211" s="442"/>
      <c r="DB211" s="442"/>
      <c r="DC211" s="442"/>
      <c r="DD211" s="443"/>
      <c r="DE211" s="440"/>
      <c r="DF211" s="444">
        <v>20893</v>
      </c>
      <c r="DG211" s="445">
        <f t="shared" si="385"/>
        <v>20893</v>
      </c>
      <c r="DH211" s="421">
        <f t="shared" si="386"/>
        <v>0.83572000000000002</v>
      </c>
      <c r="DI211" s="446">
        <f t="shared" si="387"/>
        <v>7.6963576317426892</v>
      </c>
      <c r="DJ211" s="434">
        <v>7.81</v>
      </c>
      <c r="DK211" s="427">
        <v>1.35</v>
      </c>
      <c r="DL211" s="446">
        <f t="shared" si="388"/>
        <v>10.912745895754558</v>
      </c>
      <c r="DM211" s="422">
        <v>31.5</v>
      </c>
      <c r="DN211" s="422">
        <v>3.23</v>
      </c>
      <c r="DO211" s="423">
        <v>7.68</v>
      </c>
      <c r="DP211" s="423"/>
      <c r="DQ211" s="423"/>
      <c r="DR211" s="432"/>
      <c r="DS211" s="432"/>
      <c r="DT211" s="437"/>
      <c r="DU211" s="437">
        <v>0.89</v>
      </c>
      <c r="DV211" s="424"/>
      <c r="DW211" s="446">
        <f t="shared" si="389"/>
        <v>4.0204853300148375</v>
      </c>
      <c r="DX211" s="434">
        <v>4.59</v>
      </c>
      <c r="DY211" s="438">
        <v>7.97</v>
      </c>
      <c r="DZ211" s="439">
        <v>12.4</v>
      </c>
      <c r="EA211" s="440">
        <v>51</v>
      </c>
      <c r="EB211" s="441">
        <v>4710</v>
      </c>
      <c r="EC211" s="442">
        <v>4.8</v>
      </c>
      <c r="ED211" s="442">
        <v>0.22</v>
      </c>
      <c r="EE211" s="442">
        <v>4.4000000000000004</v>
      </c>
      <c r="EF211" s="442">
        <v>0.75</v>
      </c>
      <c r="EG211" s="443">
        <v>3</v>
      </c>
      <c r="EH211" s="440">
        <v>16</v>
      </c>
      <c r="EI211" s="429">
        <f t="shared" si="400"/>
        <v>7.97</v>
      </c>
      <c r="EJ211" s="447">
        <f t="shared" si="400"/>
        <v>12.4</v>
      </c>
      <c r="EK211" s="448">
        <f t="shared" si="400"/>
        <v>51</v>
      </c>
      <c r="EL211" s="417">
        <f t="shared" si="400"/>
        <v>4710</v>
      </c>
      <c r="EM211" s="431">
        <f t="shared" si="400"/>
        <v>4.8</v>
      </c>
      <c r="EN211" s="431">
        <f t="shared" si="400"/>
        <v>0.22</v>
      </c>
      <c r="EO211" s="431">
        <f t="shared" si="400"/>
        <v>4.4000000000000004</v>
      </c>
      <c r="EP211" s="431">
        <f>EF211</f>
        <v>0.75</v>
      </c>
      <c r="EQ211" s="430">
        <f>EG211</f>
        <v>3</v>
      </c>
      <c r="ER211" s="448">
        <f t="shared" si="390"/>
        <v>16</v>
      </c>
      <c r="ES211" s="449">
        <f t="shared" si="392"/>
        <v>25.271622074378975</v>
      </c>
      <c r="ET211" s="450">
        <f t="shared" si="365"/>
        <v>0.41786000000000001</v>
      </c>
      <c r="EU211" s="451">
        <f t="shared" si="307"/>
        <v>0.20987968181818184</v>
      </c>
      <c r="EV211" s="450">
        <f t="shared" si="373"/>
        <v>0.38866607744107745</v>
      </c>
      <c r="EW211" s="513">
        <f t="shared" si="374"/>
        <v>0.70186335403726718</v>
      </c>
      <c r="EX211" s="514">
        <f t="shared" si="375"/>
        <v>11.3</v>
      </c>
      <c r="EY211" s="513">
        <f t="shared" si="332"/>
        <v>0.67368421052631577</v>
      </c>
      <c r="EZ211" s="514">
        <f t="shared" si="333"/>
        <v>25.6</v>
      </c>
      <c r="FA211" s="450">
        <f t="shared" si="376"/>
        <v>0.76923076923076916</v>
      </c>
      <c r="FB211" s="431">
        <f t="shared" si="377"/>
        <v>170</v>
      </c>
      <c r="FC211" s="452">
        <f>1-EP211/CA211</f>
        <v>0.75</v>
      </c>
      <c r="FD211" s="431">
        <f>CA211-EP211</f>
        <v>2.25</v>
      </c>
      <c r="FE211" s="452">
        <f t="shared" si="378"/>
        <v>0.984375</v>
      </c>
      <c r="FF211" s="430">
        <f t="shared" si="379"/>
        <v>189</v>
      </c>
      <c r="FG211" s="405">
        <v>19200</v>
      </c>
      <c r="FH211" s="443"/>
      <c r="FI211" s="453"/>
      <c r="FJ211" s="454"/>
      <c r="FK211" s="455">
        <f t="shared" si="366"/>
        <v>3.4461302828698606</v>
      </c>
      <c r="FL211" s="530"/>
      <c r="FM211" s="455"/>
      <c r="FN211" s="530">
        <v>3475</v>
      </c>
      <c r="FO211" s="532">
        <f t="shared" si="367"/>
        <v>0.25971599402092677</v>
      </c>
      <c r="FP211" s="449">
        <f t="shared" si="368"/>
        <v>166.32364906906619</v>
      </c>
      <c r="FQ211" s="457">
        <v>50.4</v>
      </c>
      <c r="FR211" s="458">
        <f t="shared" si="369"/>
        <v>2.4122911980089023</v>
      </c>
      <c r="FS211" s="576">
        <v>7.78</v>
      </c>
      <c r="FT211" s="577">
        <v>12</v>
      </c>
      <c r="FU211" s="578">
        <v>50</v>
      </c>
      <c r="FV211" s="579">
        <v>1</v>
      </c>
      <c r="FW211" s="580">
        <v>0.18</v>
      </c>
      <c r="FX211" s="579">
        <v>8</v>
      </c>
      <c r="FY211" s="452">
        <f t="shared" si="397"/>
        <v>0.66666666666666674</v>
      </c>
      <c r="FZ211" s="452">
        <f>1-FW211/(EF211+DC211)</f>
        <v>0.76</v>
      </c>
      <c r="GA211" s="429">
        <f>EF211+DC211-FW211</f>
        <v>0.57000000000000006</v>
      </c>
      <c r="GB211" s="513">
        <f t="shared" si="393"/>
        <v>3.2258064516129115E-2</v>
      </c>
      <c r="GC211" s="514">
        <f t="shared" si="398"/>
        <v>0.40000000000000036</v>
      </c>
      <c r="GD211" s="513">
        <f t="shared" si="394"/>
        <v>1.9607843137254943E-2</v>
      </c>
      <c r="GE211" s="527">
        <f t="shared" si="399"/>
        <v>1</v>
      </c>
      <c r="GF211" s="461">
        <f t="shared" si="341"/>
        <v>4.7097113865888094</v>
      </c>
      <c r="GG211" s="405"/>
      <c r="GH211" s="450"/>
      <c r="GI211" s="405"/>
      <c r="GJ211" s="462"/>
      <c r="GK211" s="463"/>
      <c r="GL211" s="464"/>
      <c r="GM211" s="529"/>
      <c r="GN211" s="405"/>
      <c r="GO211" s="513"/>
      <c r="GP211" s="450"/>
      <c r="GQ211" s="529"/>
      <c r="GR211" s="455"/>
      <c r="GS211" s="531"/>
      <c r="GT211" s="531"/>
      <c r="GU211" s="513"/>
      <c r="GV211" s="513"/>
      <c r="GW211" s="513"/>
      <c r="GX211" s="513"/>
      <c r="GY211" s="462"/>
      <c r="GZ211" s="405">
        <v>18038</v>
      </c>
      <c r="HA211" s="581">
        <v>8.2100000000000009</v>
      </c>
      <c r="HB211" s="451">
        <v>8.11</v>
      </c>
      <c r="HC211" s="577">
        <v>12</v>
      </c>
      <c r="HD211" s="463">
        <f>HC211*3.58</f>
        <v>42.96</v>
      </c>
      <c r="HE211" s="463">
        <v>11</v>
      </c>
      <c r="HF211" s="463"/>
      <c r="HG211" s="582"/>
      <c r="HH211" s="575">
        <v>1</v>
      </c>
      <c r="HI211" s="583">
        <v>4750</v>
      </c>
      <c r="HJ211" s="406">
        <f t="shared" si="380"/>
        <v>3182.5</v>
      </c>
      <c r="HK211" s="406"/>
      <c r="HL211" s="549"/>
      <c r="HM211" s="584">
        <v>4.5</v>
      </c>
      <c r="HN211" s="461">
        <v>4</v>
      </c>
      <c r="HO211" s="574">
        <v>0.21</v>
      </c>
      <c r="HP211" s="548">
        <v>8.0000000000000002E-3</v>
      </c>
      <c r="HQ211" s="585">
        <v>4</v>
      </c>
      <c r="HR211" s="586">
        <v>0.2</v>
      </c>
      <c r="HS211" s="520">
        <v>7.0000000000000007E-2</v>
      </c>
      <c r="HT211" s="587">
        <v>8</v>
      </c>
      <c r="HU211" s="522">
        <f t="shared" si="357"/>
        <v>49.279663045039008</v>
      </c>
      <c r="HV211" s="513">
        <f>1-HE211/BE211</f>
        <v>0.71052631578947367</v>
      </c>
      <c r="HW211" s="513">
        <f t="shared" si="329"/>
        <v>0.80561085972850677</v>
      </c>
      <c r="HX211" s="513">
        <f t="shared" si="381"/>
        <v>0.72049689440993792</v>
      </c>
      <c r="HY211" s="471"/>
    </row>
    <row r="212" spans="1:233" x14ac:dyDescent="0.15">
      <c r="A212" s="400">
        <v>43694</v>
      </c>
      <c r="B212" s="515">
        <v>22596</v>
      </c>
      <c r="C212" s="402">
        <f t="shared" si="280"/>
        <v>0.45191999999999999</v>
      </c>
      <c r="D212" s="571">
        <v>8.09</v>
      </c>
      <c r="E212" s="572">
        <v>41</v>
      </c>
      <c r="F212" s="573">
        <v>171</v>
      </c>
      <c r="G212" s="406">
        <f t="shared" si="300"/>
        <v>3863.9160000000002</v>
      </c>
      <c r="H212" s="402">
        <f t="shared" si="301"/>
        <v>0.15455664</v>
      </c>
      <c r="I212" s="573">
        <v>6290</v>
      </c>
      <c r="J212" s="406">
        <f t="shared" si="302"/>
        <v>4214.3</v>
      </c>
      <c r="K212" s="574">
        <v>23.4</v>
      </c>
      <c r="L212" s="574">
        <v>21.6</v>
      </c>
      <c r="M212" s="574">
        <v>2.2999999999999998</v>
      </c>
      <c r="N212" s="575">
        <v>55</v>
      </c>
      <c r="O212" s="575">
        <v>16</v>
      </c>
      <c r="P212" s="409"/>
      <c r="Q212" s="409"/>
      <c r="R212" s="409"/>
      <c r="S212" s="409"/>
      <c r="T212" s="410"/>
      <c r="U212" s="411"/>
      <c r="V212" s="409"/>
      <c r="W212" s="409"/>
      <c r="X212" s="516"/>
      <c r="Y212" s="473"/>
      <c r="Z212" s="474"/>
      <c r="AA212" s="475"/>
      <c r="AB212" s="476"/>
      <c r="AC212" s="476"/>
      <c r="AD212" s="474">
        <v>4.7300000000000004</v>
      </c>
      <c r="AE212" s="477">
        <f t="shared" si="359"/>
        <v>0.65694444444444444</v>
      </c>
      <c r="AF212" s="478"/>
      <c r="AG212" s="477"/>
      <c r="AH212" s="478"/>
      <c r="AI212" s="478"/>
      <c r="AJ212" s="473"/>
      <c r="AK212" s="477"/>
      <c r="AL212" s="447"/>
      <c r="AM212" s="479"/>
      <c r="AN212" s="473"/>
      <c r="AO212" s="473"/>
      <c r="AP212" s="479"/>
      <c r="AQ212" s="447"/>
      <c r="AR212" s="473"/>
      <c r="AS212" s="473"/>
      <c r="AT212" s="473"/>
      <c r="AU212" s="447"/>
      <c r="AV212" s="480"/>
      <c r="AW212" s="479"/>
      <c r="AX212" s="479"/>
      <c r="AY212" s="480"/>
      <c r="AZ212" s="480"/>
      <c r="BA212" s="420">
        <f t="shared" si="281"/>
        <v>24785</v>
      </c>
      <c r="BB212" s="421">
        <f t="shared" si="282"/>
        <v>0.49569999999999997</v>
      </c>
      <c r="BC212" s="422"/>
      <c r="BD212" s="423">
        <v>8.14</v>
      </c>
      <c r="BE212" s="424">
        <v>157</v>
      </c>
      <c r="BF212" s="425">
        <v>552</v>
      </c>
      <c r="BG212" s="426">
        <v>4350</v>
      </c>
      <c r="BH212" s="420">
        <f t="shared" si="303"/>
        <v>2914.5</v>
      </c>
      <c r="BI212" s="432"/>
      <c r="BJ212" s="421"/>
      <c r="BK212" s="427">
        <v>34</v>
      </c>
      <c r="BL212" s="427">
        <v>29.6</v>
      </c>
      <c r="BM212" s="428">
        <v>0.81</v>
      </c>
      <c r="BN212" s="422"/>
      <c r="BO212" s="425">
        <v>176</v>
      </c>
      <c r="BP212" s="425">
        <v>32</v>
      </c>
      <c r="BQ212" s="423">
        <v>3.45</v>
      </c>
      <c r="BR212" s="421">
        <f t="shared" si="360"/>
        <v>0.47916666666666669</v>
      </c>
      <c r="BS212" s="409">
        <f t="shared" si="283"/>
        <v>24785</v>
      </c>
      <c r="BT212" s="429">
        <f t="shared" si="382"/>
        <v>8.14</v>
      </c>
      <c r="BU212" s="430">
        <f t="shared" si="391"/>
        <v>157</v>
      </c>
      <c r="BV212" s="430">
        <f t="shared" si="383"/>
        <v>552</v>
      </c>
      <c r="BW212" s="430">
        <f t="shared" si="384"/>
        <v>4350</v>
      </c>
      <c r="BX212" s="430">
        <f t="shared" si="304"/>
        <v>2827.5</v>
      </c>
      <c r="BY212" s="430">
        <f t="shared" si="371"/>
        <v>34</v>
      </c>
      <c r="BZ212" s="430">
        <f t="shared" si="372"/>
        <v>29.6</v>
      </c>
      <c r="CA212" s="431"/>
      <c r="CB212" s="430">
        <f t="shared" si="395"/>
        <v>176</v>
      </c>
      <c r="CC212" s="432"/>
      <c r="CD212" s="411">
        <f t="shared" si="358"/>
        <v>0</v>
      </c>
      <c r="CE212" s="421"/>
      <c r="CF212" s="433"/>
      <c r="CG212" s="434"/>
      <c r="CH212" s="427"/>
      <c r="CI212" s="446"/>
      <c r="CJ212" s="436"/>
      <c r="CK212" s="436"/>
      <c r="CL212" s="423"/>
      <c r="CM212" s="423"/>
      <c r="CN212" s="423"/>
      <c r="CO212" s="432"/>
      <c r="CP212" s="432"/>
      <c r="CQ212" s="437"/>
      <c r="CR212" s="437"/>
      <c r="CS212" s="424"/>
      <c r="CT212" s="432"/>
      <c r="CU212" s="434"/>
      <c r="CV212" s="438"/>
      <c r="CW212" s="439"/>
      <c r="CX212" s="440"/>
      <c r="CY212" s="441"/>
      <c r="CZ212" s="442"/>
      <c r="DA212" s="442"/>
      <c r="DB212" s="442"/>
      <c r="DC212" s="442"/>
      <c r="DD212" s="443"/>
      <c r="DE212" s="440"/>
      <c r="DF212" s="444">
        <v>24785</v>
      </c>
      <c r="DG212" s="445">
        <f t="shared" si="385"/>
        <v>24785</v>
      </c>
      <c r="DH212" s="421">
        <f t="shared" si="386"/>
        <v>0.99139999999999995</v>
      </c>
      <c r="DI212" s="446">
        <f t="shared" si="387"/>
        <v>6.4877950373209599</v>
      </c>
      <c r="DJ212" s="434">
        <v>7.91</v>
      </c>
      <c r="DK212" s="427"/>
      <c r="DL212" s="446">
        <f t="shared" si="388"/>
        <v>9.1991123663506151</v>
      </c>
      <c r="DM212" s="422">
        <v>31.4</v>
      </c>
      <c r="DN212" s="422">
        <v>2.11</v>
      </c>
      <c r="DO212" s="423">
        <v>7.87</v>
      </c>
      <c r="DP212" s="423"/>
      <c r="DQ212" s="423"/>
      <c r="DR212" s="432"/>
      <c r="DS212" s="432"/>
      <c r="DT212" s="437"/>
      <c r="DU212" s="437">
        <v>0.9</v>
      </c>
      <c r="DV212" s="424"/>
      <c r="DW212" s="446">
        <f t="shared" si="389"/>
        <v>3.3891466612870689</v>
      </c>
      <c r="DX212" s="434">
        <v>4.32</v>
      </c>
      <c r="DY212" s="438">
        <v>8.09</v>
      </c>
      <c r="DZ212" s="439">
        <v>15</v>
      </c>
      <c r="EA212" s="440">
        <v>61</v>
      </c>
      <c r="EB212" s="441">
        <v>4600</v>
      </c>
      <c r="EC212" s="442"/>
      <c r="ED212" s="442"/>
      <c r="EE212" s="442"/>
      <c r="EF212" s="442"/>
      <c r="EG212" s="443">
        <v>5</v>
      </c>
      <c r="EH212" s="440">
        <v>16</v>
      </c>
      <c r="EI212" s="429">
        <f t="shared" ref="EI212:EL213" si="401">DY212</f>
        <v>8.09</v>
      </c>
      <c r="EJ212" s="447">
        <f t="shared" si="401"/>
        <v>15</v>
      </c>
      <c r="EK212" s="448">
        <f t="shared" si="401"/>
        <v>61</v>
      </c>
      <c r="EL212" s="417">
        <f t="shared" si="401"/>
        <v>4600</v>
      </c>
      <c r="EM212" s="431"/>
      <c r="EN212" s="431"/>
      <c r="EO212" s="431"/>
      <c r="EP212" s="431"/>
      <c r="EQ212" s="430">
        <f>EG212</f>
        <v>5</v>
      </c>
      <c r="ER212" s="448">
        <f t="shared" si="390"/>
        <v>16</v>
      </c>
      <c r="ES212" s="449">
        <f t="shared" si="392"/>
        <v>21.303207585233004</v>
      </c>
      <c r="ET212" s="450">
        <f t="shared" si="365"/>
        <v>0.49569999999999997</v>
      </c>
      <c r="EU212" s="451">
        <f t="shared" si="307"/>
        <v>0.62187818181818189</v>
      </c>
      <c r="EV212" s="450">
        <f t="shared" si="373"/>
        <v>1.1516262626262628</v>
      </c>
      <c r="EW212" s="513"/>
      <c r="EX212" s="514"/>
      <c r="EY212" s="513">
        <f t="shared" si="332"/>
        <v>0.90445859872611467</v>
      </c>
      <c r="EZ212" s="514">
        <f t="shared" si="333"/>
        <v>142</v>
      </c>
      <c r="FA212" s="450">
        <f t="shared" si="376"/>
        <v>0.88949275362318836</v>
      </c>
      <c r="FB212" s="431">
        <f t="shared" si="377"/>
        <v>491</v>
      </c>
      <c r="FC212" s="452"/>
      <c r="FD212" s="431"/>
      <c r="FE212" s="452">
        <f t="shared" si="378"/>
        <v>0.97159090909090906</v>
      </c>
      <c r="FF212" s="430">
        <f t="shared" si="379"/>
        <v>171</v>
      </c>
      <c r="FG212" s="405">
        <v>19200</v>
      </c>
      <c r="FH212" s="443"/>
      <c r="FI212" s="453"/>
      <c r="FJ212" s="454"/>
      <c r="FK212" s="455">
        <f t="shared" si="366"/>
        <v>2.9049828525317731</v>
      </c>
      <c r="FL212" s="530"/>
      <c r="FM212" s="455"/>
      <c r="FN212" s="530">
        <v>4170</v>
      </c>
      <c r="FO212" s="532">
        <f t="shared" si="367"/>
        <v>0.31165919282511212</v>
      </c>
      <c r="FP212" s="449">
        <f t="shared" si="368"/>
        <v>168.2469235424652</v>
      </c>
      <c r="FQ212" s="457">
        <v>50.4</v>
      </c>
      <c r="FR212" s="458">
        <f t="shared" si="369"/>
        <v>2.0334879967722412</v>
      </c>
      <c r="FS212" s="576">
        <v>7.71</v>
      </c>
      <c r="FT212" s="577">
        <v>12.7</v>
      </c>
      <c r="FU212" s="578">
        <v>45</v>
      </c>
      <c r="FV212" s="579">
        <v>1</v>
      </c>
      <c r="FW212" s="580">
        <v>0.16</v>
      </c>
      <c r="FX212" s="579">
        <v>8</v>
      </c>
      <c r="FY212" s="452">
        <f t="shared" si="397"/>
        <v>0.8</v>
      </c>
      <c r="FZ212" s="452"/>
      <c r="GA212" s="429"/>
      <c r="GB212" s="513">
        <f t="shared" si="393"/>
        <v>0.15333333333333343</v>
      </c>
      <c r="GC212" s="514">
        <f t="shared" si="398"/>
        <v>2.3000000000000007</v>
      </c>
      <c r="GD212" s="513">
        <f t="shared" si="394"/>
        <v>0.26229508196721307</v>
      </c>
      <c r="GE212" s="527">
        <f t="shared" si="399"/>
        <v>16</v>
      </c>
      <c r="GF212" s="461">
        <f t="shared" si="341"/>
        <v>3.9701432317934238</v>
      </c>
      <c r="GG212" s="405"/>
      <c r="GH212" s="450"/>
      <c r="GI212" s="405"/>
      <c r="GJ212" s="462"/>
      <c r="GK212" s="463"/>
      <c r="GL212" s="464"/>
      <c r="GM212" s="529"/>
      <c r="GN212" s="405"/>
      <c r="GO212" s="513"/>
      <c r="GP212" s="450"/>
      <c r="GQ212" s="529"/>
      <c r="GR212" s="455"/>
      <c r="GS212" s="531"/>
      <c r="GT212" s="531"/>
      <c r="GU212" s="513"/>
      <c r="GV212" s="513"/>
      <c r="GW212" s="513"/>
      <c r="GX212" s="513"/>
      <c r="GY212" s="462"/>
      <c r="GZ212" s="405">
        <v>23072</v>
      </c>
      <c r="HA212" s="581">
        <v>8.17</v>
      </c>
      <c r="HB212" s="451">
        <v>8.08</v>
      </c>
      <c r="HC212" s="577">
        <v>12</v>
      </c>
      <c r="HD212" s="463">
        <f>HC212*3.58</f>
        <v>42.96</v>
      </c>
      <c r="HE212" s="463">
        <v>13</v>
      </c>
      <c r="HF212" s="463"/>
      <c r="HG212" s="582"/>
      <c r="HH212" s="575">
        <v>1</v>
      </c>
      <c r="HI212" s="583">
        <v>4650</v>
      </c>
      <c r="HJ212" s="406">
        <f t="shared" si="380"/>
        <v>3115.5</v>
      </c>
      <c r="HK212" s="406"/>
      <c r="HL212" s="549"/>
      <c r="HM212" s="584"/>
      <c r="HN212" s="461">
        <v>5.13</v>
      </c>
      <c r="HO212" s="574"/>
      <c r="HP212" s="548">
        <v>1.23</v>
      </c>
      <c r="HQ212" s="585"/>
      <c r="HR212" s="586"/>
      <c r="HS212" s="520">
        <v>7.0000000000000007E-2</v>
      </c>
      <c r="HT212" s="587">
        <v>8</v>
      </c>
      <c r="HU212" s="522">
        <f t="shared" si="357"/>
        <v>41.541254791204359</v>
      </c>
      <c r="HV212" s="513">
        <f>1-HE212/BE212</f>
        <v>0.91719745222929938</v>
      </c>
      <c r="HW212" s="513">
        <f t="shared" si="329"/>
        <v>0.92217391304347829</v>
      </c>
      <c r="HX212" s="513">
        <f>1-HN212/BK212</f>
        <v>0.84911764705882353</v>
      </c>
      <c r="HY212" s="471"/>
    </row>
    <row r="213" spans="1:233" ht="42" x14ac:dyDescent="0.15">
      <c r="A213" s="485">
        <v>43695</v>
      </c>
      <c r="B213" s="486">
        <v>16468</v>
      </c>
      <c r="C213" s="487">
        <f t="shared" si="280"/>
        <v>0.32935999999999999</v>
      </c>
      <c r="D213" s="488">
        <v>8.1199999999999992</v>
      </c>
      <c r="E213" s="489">
        <v>45.5</v>
      </c>
      <c r="F213" s="490">
        <v>181</v>
      </c>
      <c r="G213" s="490">
        <f t="shared" si="300"/>
        <v>2980.7080000000001</v>
      </c>
      <c r="H213" s="487">
        <f t="shared" si="301"/>
        <v>0.11922832</v>
      </c>
      <c r="I213" s="490">
        <v>5660</v>
      </c>
      <c r="J213" s="490">
        <f t="shared" si="302"/>
        <v>3792.2000000000003</v>
      </c>
      <c r="K213" s="491">
        <v>21.2</v>
      </c>
      <c r="L213" s="491">
        <v>19.8</v>
      </c>
      <c r="M213" s="491">
        <v>1.7</v>
      </c>
      <c r="N213" s="492">
        <v>52</v>
      </c>
      <c r="O213" s="492">
        <v>16</v>
      </c>
      <c r="P213" s="409"/>
      <c r="Q213" s="409"/>
      <c r="R213" s="409"/>
      <c r="S213" s="409"/>
      <c r="T213" s="410"/>
      <c r="U213" s="411"/>
      <c r="V213" s="409"/>
      <c r="W213" s="409"/>
      <c r="X213" s="412"/>
      <c r="Y213" s="473"/>
      <c r="Z213" s="474"/>
      <c r="AA213" s="475"/>
      <c r="AB213" s="476"/>
      <c r="AC213" s="476"/>
      <c r="AD213" s="474">
        <v>4.67</v>
      </c>
      <c r="AE213" s="477">
        <f t="shared" si="359"/>
        <v>0.64861111111111114</v>
      </c>
      <c r="AF213" s="478"/>
      <c r="AG213" s="477"/>
      <c r="AH213" s="478"/>
      <c r="AI213" s="478"/>
      <c r="AJ213" s="473"/>
      <c r="AK213" s="477"/>
      <c r="AL213" s="447"/>
      <c r="AM213" s="479"/>
      <c r="AN213" s="473"/>
      <c r="AO213" s="473"/>
      <c r="AP213" s="479"/>
      <c r="AQ213" s="447"/>
      <c r="AR213" s="473"/>
      <c r="AS213" s="473"/>
      <c r="AT213" s="473"/>
      <c r="AU213" s="447"/>
      <c r="AV213" s="480"/>
      <c r="AW213" s="479"/>
      <c r="AX213" s="479"/>
      <c r="AY213" s="480"/>
      <c r="AZ213" s="480"/>
      <c r="BA213" s="420">
        <f t="shared" si="281"/>
        <v>7894</v>
      </c>
      <c r="BB213" s="421">
        <f t="shared" si="282"/>
        <v>0.15787999999999999</v>
      </c>
      <c r="BC213" s="422"/>
      <c r="BD213" s="423">
        <v>8.27</v>
      </c>
      <c r="BE213" s="424">
        <v>41</v>
      </c>
      <c r="BF213" s="425">
        <v>218</v>
      </c>
      <c r="BG213" s="426">
        <v>4630</v>
      </c>
      <c r="BH213" s="420">
        <f t="shared" si="303"/>
        <v>3102.1000000000004</v>
      </c>
      <c r="BI213" s="432"/>
      <c r="BJ213" s="421"/>
      <c r="BK213" s="427">
        <v>19.3</v>
      </c>
      <c r="BL213" s="427">
        <v>18</v>
      </c>
      <c r="BM213" s="428">
        <v>0.7</v>
      </c>
      <c r="BN213" s="422"/>
      <c r="BO213" s="425">
        <v>76</v>
      </c>
      <c r="BP213" s="425">
        <v>32</v>
      </c>
      <c r="BQ213" s="423">
        <v>1.57</v>
      </c>
      <c r="BR213" s="421">
        <f t="shared" si="360"/>
        <v>0.21805555555555556</v>
      </c>
      <c r="BS213" s="409">
        <f t="shared" si="283"/>
        <v>7894</v>
      </c>
      <c r="BT213" s="429">
        <f t="shared" si="382"/>
        <v>8.27</v>
      </c>
      <c r="BU213" s="430">
        <f t="shared" si="391"/>
        <v>41</v>
      </c>
      <c r="BV213" s="430">
        <f t="shared" si="383"/>
        <v>218</v>
      </c>
      <c r="BW213" s="430">
        <f t="shared" si="384"/>
        <v>4630</v>
      </c>
      <c r="BX213" s="430">
        <f t="shared" si="304"/>
        <v>3009.5</v>
      </c>
      <c r="BY213" s="430">
        <f t="shared" si="371"/>
        <v>19.3</v>
      </c>
      <c r="BZ213" s="430">
        <f t="shared" si="372"/>
        <v>18</v>
      </c>
      <c r="CA213" s="431"/>
      <c r="CB213" s="430">
        <f t="shared" si="395"/>
        <v>76</v>
      </c>
      <c r="CC213" s="432"/>
      <c r="CD213" s="411">
        <f t="shared" si="358"/>
        <v>0</v>
      </c>
      <c r="CE213" s="421"/>
      <c r="CF213" s="533"/>
      <c r="CG213" s="434"/>
      <c r="CH213" s="427"/>
      <c r="CI213" s="534"/>
      <c r="CJ213" s="436"/>
      <c r="CK213" s="436"/>
      <c r="CL213" s="423"/>
      <c r="CM213" s="423"/>
      <c r="CN213" s="423"/>
      <c r="CO213" s="432"/>
      <c r="CP213" s="432"/>
      <c r="CQ213" s="437"/>
      <c r="CR213" s="437"/>
      <c r="CS213" s="481"/>
      <c r="CT213" s="432"/>
      <c r="CU213" s="434"/>
      <c r="CV213" s="493"/>
      <c r="CW213" s="494"/>
      <c r="CX213" s="495"/>
      <c r="CY213" s="496"/>
      <c r="CZ213" s="497"/>
      <c r="DA213" s="497"/>
      <c r="DB213" s="497"/>
      <c r="DC213" s="497"/>
      <c r="DD213" s="498"/>
      <c r="DE213" s="498"/>
      <c r="DF213" s="432">
        <v>7894</v>
      </c>
      <c r="DG213" s="445">
        <f t="shared" si="385"/>
        <v>7894</v>
      </c>
      <c r="DH213" s="421">
        <f t="shared" si="386"/>
        <v>0.31575999999999999</v>
      </c>
      <c r="DI213" s="432">
        <f t="shared" si="387"/>
        <v>20.369901190777806</v>
      </c>
      <c r="DJ213" s="434">
        <v>7.93</v>
      </c>
      <c r="DK213" s="427"/>
      <c r="DL213" s="432">
        <f t="shared" si="388"/>
        <v>28.882695718267037</v>
      </c>
      <c r="DM213" s="541">
        <v>31.4</v>
      </c>
      <c r="DN213" s="541">
        <v>2.13</v>
      </c>
      <c r="DO213" s="542">
        <v>7.88</v>
      </c>
      <c r="DP213" s="542"/>
      <c r="DQ213" s="542"/>
      <c r="DR213" s="432"/>
      <c r="DS213" s="432"/>
      <c r="DT213" s="437"/>
      <c r="DU213" s="437">
        <v>0.87</v>
      </c>
      <c r="DV213" s="437"/>
      <c r="DW213" s="432">
        <f t="shared" si="389"/>
        <v>10.640993159361541</v>
      </c>
      <c r="DX213" s="434">
        <v>4.32</v>
      </c>
      <c r="DY213" s="493">
        <v>8.0399999999999991</v>
      </c>
      <c r="DZ213" s="494">
        <v>18</v>
      </c>
      <c r="EA213" s="495">
        <v>63</v>
      </c>
      <c r="EB213" s="496">
        <v>4450</v>
      </c>
      <c r="EC213" s="497"/>
      <c r="ED213" s="497"/>
      <c r="EE213" s="497"/>
      <c r="EF213" s="497"/>
      <c r="EG213" s="498">
        <v>6</v>
      </c>
      <c r="EH213" s="495">
        <v>16</v>
      </c>
      <c r="EI213" s="429">
        <f t="shared" si="401"/>
        <v>8.0399999999999991</v>
      </c>
      <c r="EJ213" s="447">
        <f t="shared" si="401"/>
        <v>18</v>
      </c>
      <c r="EK213" s="448">
        <f t="shared" si="401"/>
        <v>63</v>
      </c>
      <c r="EL213" s="417">
        <f t="shared" si="401"/>
        <v>4450</v>
      </c>
      <c r="EM213" s="431"/>
      <c r="EN213" s="431"/>
      <c r="EO213" s="431"/>
      <c r="EP213" s="431"/>
      <c r="EQ213" s="430">
        <f>EG213</f>
        <v>6</v>
      </c>
      <c r="ER213" s="448">
        <f t="shared" si="390"/>
        <v>16</v>
      </c>
      <c r="ES213" s="496">
        <f t="shared" si="392"/>
        <v>66.886242715986825</v>
      </c>
      <c r="ET213" s="499">
        <f t="shared" si="365"/>
        <v>0.15787999999999999</v>
      </c>
      <c r="EU213" s="451">
        <f t="shared" si="307"/>
        <v>7.8222363636363632E-2</v>
      </c>
      <c r="EV213" s="499">
        <f t="shared" si="373"/>
        <v>0.14485622895622893</v>
      </c>
      <c r="EW213" s="526"/>
      <c r="EX213" s="514"/>
      <c r="EY213" s="513">
        <f t="shared" si="332"/>
        <v>0.56097560975609762</v>
      </c>
      <c r="EZ213" s="514">
        <f t="shared" si="333"/>
        <v>23</v>
      </c>
      <c r="FA213" s="450">
        <f t="shared" si="376"/>
        <v>0.71100917431192667</v>
      </c>
      <c r="FB213" s="431">
        <f t="shared" si="377"/>
        <v>155</v>
      </c>
      <c r="FC213" s="452"/>
      <c r="FD213" s="431"/>
      <c r="FE213" s="452">
        <f t="shared" si="378"/>
        <v>0.92105263157894735</v>
      </c>
      <c r="FF213" s="430">
        <f t="shared" si="379"/>
        <v>70</v>
      </c>
      <c r="FG213" s="490">
        <v>19200</v>
      </c>
      <c r="FH213" s="498"/>
      <c r="FI213" s="501"/>
      <c r="FJ213" s="487"/>
      <c r="FK213" s="502">
        <f t="shared" si="366"/>
        <v>9.120851279452749</v>
      </c>
      <c r="FL213" s="490"/>
      <c r="FM213" s="502"/>
      <c r="FN213" s="490">
        <v>2224</v>
      </c>
      <c r="FO213" s="532">
        <f t="shared" si="367"/>
        <v>0.16621823617339312</v>
      </c>
      <c r="FP213" s="496">
        <f t="shared" si="368"/>
        <v>281.73296174309604</v>
      </c>
      <c r="FQ213" s="503">
        <v>25</v>
      </c>
      <c r="FR213" s="491">
        <f t="shared" si="369"/>
        <v>3.1669622498099823</v>
      </c>
      <c r="FS213" s="504">
        <v>7.8</v>
      </c>
      <c r="FT213" s="494">
        <v>15</v>
      </c>
      <c r="FU213" s="495">
        <v>53</v>
      </c>
      <c r="FV213" s="490">
        <v>1</v>
      </c>
      <c r="FW213" s="504">
        <v>0.16</v>
      </c>
      <c r="FX213" s="490">
        <v>8</v>
      </c>
      <c r="FY213" s="452">
        <f t="shared" si="397"/>
        <v>0.83333333333333337</v>
      </c>
      <c r="FZ213" s="452"/>
      <c r="GA213" s="429"/>
      <c r="GB213" s="499">
        <f t="shared" si="393"/>
        <v>0.16666666666666663</v>
      </c>
      <c r="GC213" s="514">
        <f t="shared" si="398"/>
        <v>3</v>
      </c>
      <c r="GD213" s="499">
        <f t="shared" si="394"/>
        <v>0.15873015873015872</v>
      </c>
      <c r="GE213" s="527">
        <f t="shared" si="399"/>
        <v>10</v>
      </c>
      <c r="GF213" s="506">
        <f t="shared" si="341"/>
        <v>12.465163415252091</v>
      </c>
      <c r="GG213" s="490"/>
      <c r="GH213" s="526"/>
      <c r="GI213" s="490"/>
      <c r="GJ213" s="544"/>
      <c r="GK213" s="498"/>
      <c r="GL213" s="507"/>
      <c r="GM213" s="535"/>
      <c r="GN213" s="536"/>
      <c r="GO213" s="526"/>
      <c r="GP213" s="526"/>
      <c r="GQ213" s="535"/>
      <c r="GR213" s="502"/>
      <c r="GS213" s="536"/>
      <c r="GT213" s="536"/>
      <c r="GU213" s="526"/>
      <c r="GV213" s="526"/>
      <c r="GW213" s="526"/>
      <c r="GX213" s="526"/>
      <c r="GY213" s="497"/>
      <c r="GZ213" s="490">
        <v>8268</v>
      </c>
      <c r="HA213" s="493">
        <v>8.0399999999999991</v>
      </c>
      <c r="HB213" s="493">
        <v>8</v>
      </c>
      <c r="HC213" s="494">
        <v>13</v>
      </c>
      <c r="HD213" s="498">
        <f>HC213*3.58</f>
        <v>46.54</v>
      </c>
      <c r="HE213" s="498">
        <v>14</v>
      </c>
      <c r="HF213" s="498"/>
      <c r="HG213" s="498"/>
      <c r="HH213" s="492">
        <v>2</v>
      </c>
      <c r="HI213" s="508">
        <v>4500</v>
      </c>
      <c r="HJ213" s="490">
        <f t="shared" si="380"/>
        <v>3015</v>
      </c>
      <c r="HK213" s="490"/>
      <c r="HL213" s="550"/>
      <c r="HM213" s="543"/>
      <c r="HN213" s="506">
        <v>5.64</v>
      </c>
      <c r="HO213" s="491"/>
      <c r="HP213" s="545">
        <v>2.96</v>
      </c>
      <c r="HQ213" s="523"/>
      <c r="HR213" s="524"/>
      <c r="HS213" s="524">
        <v>7.0000000000000007E-2</v>
      </c>
      <c r="HT213" s="511">
        <v>8</v>
      </c>
      <c r="HU213" s="525">
        <f t="shared" si="357"/>
        <v>130.42817329617432</v>
      </c>
      <c r="HV213" s="526">
        <f>1-HE213/BE213</f>
        <v>0.65853658536585358</v>
      </c>
      <c r="HW213" s="526">
        <f t="shared" si="329"/>
        <v>0.78651376146788987</v>
      </c>
      <c r="HX213" s="526">
        <f>1-HN213/BK213</f>
        <v>0.70777202072538858</v>
      </c>
      <c r="HY213" s="512" t="s">
        <v>200</v>
      </c>
    </row>
    <row r="214" spans="1:233" ht="63" x14ac:dyDescent="0.15">
      <c r="A214" s="400">
        <v>43696</v>
      </c>
      <c r="B214" s="515">
        <v>9350</v>
      </c>
      <c r="C214" s="402">
        <f t="shared" si="280"/>
        <v>0.187</v>
      </c>
      <c r="D214" s="551">
        <v>7.97</v>
      </c>
      <c r="E214" s="552">
        <v>40</v>
      </c>
      <c r="F214" s="553">
        <v>201</v>
      </c>
      <c r="G214" s="406">
        <f t="shared" si="300"/>
        <v>1879.35</v>
      </c>
      <c r="H214" s="402">
        <f t="shared" si="301"/>
        <v>7.5173999999999991E-2</v>
      </c>
      <c r="I214" s="553">
        <v>6000</v>
      </c>
      <c r="J214" s="406">
        <f t="shared" si="302"/>
        <v>4020.0000000000005</v>
      </c>
      <c r="K214" s="554">
        <v>26</v>
      </c>
      <c r="L214" s="554">
        <v>21.6</v>
      </c>
      <c r="M214" s="554">
        <v>1.9</v>
      </c>
      <c r="N214" s="555">
        <v>54</v>
      </c>
      <c r="O214" s="555">
        <v>16</v>
      </c>
      <c r="P214" s="409"/>
      <c r="Q214" s="409"/>
      <c r="R214" s="409"/>
      <c r="S214" s="409"/>
      <c r="T214" s="410"/>
      <c r="U214" s="411"/>
      <c r="V214" s="409"/>
      <c r="W214" s="409"/>
      <c r="X214" s="516"/>
      <c r="Y214" s="473"/>
      <c r="Z214" s="474"/>
      <c r="AA214" s="475"/>
      <c r="AB214" s="476"/>
      <c r="AC214" s="476"/>
      <c r="AD214" s="474">
        <v>4.88</v>
      </c>
      <c r="AE214" s="477">
        <f t="shared" si="359"/>
        <v>0.6777777777777777</v>
      </c>
      <c r="AF214" s="478"/>
      <c r="AG214" s="477"/>
      <c r="AH214" s="478"/>
      <c r="AI214" s="478"/>
      <c r="AJ214" s="473"/>
      <c r="AK214" s="477"/>
      <c r="AL214" s="447"/>
      <c r="AM214" s="479"/>
      <c r="AN214" s="473"/>
      <c r="AO214" s="473"/>
      <c r="AP214" s="479"/>
      <c r="AQ214" s="447"/>
      <c r="AR214" s="473"/>
      <c r="AS214" s="473"/>
      <c r="AT214" s="473"/>
      <c r="AU214" s="447"/>
      <c r="AV214" s="480"/>
      <c r="AW214" s="479"/>
      <c r="AX214" s="479"/>
      <c r="AY214" s="480"/>
      <c r="AZ214" s="480"/>
      <c r="BA214" s="420">
        <f t="shared" si="281"/>
        <v>16129</v>
      </c>
      <c r="BB214" s="421">
        <f t="shared" si="282"/>
        <v>0.32257999999999998</v>
      </c>
      <c r="BC214" s="422"/>
      <c r="BD214" s="423">
        <v>8.43</v>
      </c>
      <c r="BE214" s="424">
        <v>40</v>
      </c>
      <c r="BF214" s="425">
        <v>161</v>
      </c>
      <c r="BG214" s="426">
        <v>4750</v>
      </c>
      <c r="BH214" s="420">
        <f t="shared" si="303"/>
        <v>3182.5</v>
      </c>
      <c r="BI214" s="432"/>
      <c r="BJ214" s="421"/>
      <c r="BK214" s="427">
        <v>23</v>
      </c>
      <c r="BL214" s="427">
        <v>18</v>
      </c>
      <c r="BM214" s="428">
        <v>1.2</v>
      </c>
      <c r="BN214" s="422"/>
      <c r="BO214" s="425">
        <v>48</v>
      </c>
      <c r="BP214" s="425">
        <v>32</v>
      </c>
      <c r="BQ214" s="423">
        <v>3.85</v>
      </c>
      <c r="BR214" s="421">
        <f t="shared" si="360"/>
        <v>0.53472222222222221</v>
      </c>
      <c r="BS214" s="409">
        <f t="shared" si="283"/>
        <v>16129</v>
      </c>
      <c r="BT214" s="429">
        <f t="shared" si="382"/>
        <v>8.43</v>
      </c>
      <c r="BU214" s="430">
        <f t="shared" si="391"/>
        <v>40</v>
      </c>
      <c r="BV214" s="430">
        <f t="shared" si="383"/>
        <v>161</v>
      </c>
      <c r="BW214" s="430">
        <f t="shared" si="384"/>
        <v>4750</v>
      </c>
      <c r="BX214" s="430">
        <f t="shared" si="304"/>
        <v>3087.5</v>
      </c>
      <c r="BY214" s="430">
        <f t="shared" si="371"/>
        <v>23</v>
      </c>
      <c r="BZ214" s="430">
        <f t="shared" si="372"/>
        <v>18</v>
      </c>
      <c r="CA214" s="431"/>
      <c r="CB214" s="430">
        <f t="shared" si="395"/>
        <v>48</v>
      </c>
      <c r="CC214" s="432">
        <v>6140</v>
      </c>
      <c r="CD214" s="411">
        <f t="shared" si="358"/>
        <v>6140</v>
      </c>
      <c r="CE214" s="421">
        <f t="shared" ref="CE214:CE245" si="402">CC214/25000</f>
        <v>0.24560000000000001</v>
      </c>
      <c r="CF214" s="433">
        <f t="shared" ref="CF214:CF245" si="403">6700/CC214*24</f>
        <v>26.188925081433226</v>
      </c>
      <c r="CG214" s="434"/>
      <c r="CH214" s="427"/>
      <c r="CI214" s="446"/>
      <c r="CJ214" s="436"/>
      <c r="CK214" s="436"/>
      <c r="CL214" s="423"/>
      <c r="CM214" s="423"/>
      <c r="CN214" s="423"/>
      <c r="CO214" s="432"/>
      <c r="CP214" s="432"/>
      <c r="CQ214" s="437"/>
      <c r="CR214" s="437"/>
      <c r="CS214" s="424"/>
      <c r="CT214" s="432"/>
      <c r="CU214" s="434"/>
      <c r="CV214" s="438"/>
      <c r="CW214" s="439"/>
      <c r="CX214" s="440"/>
      <c r="CY214" s="441"/>
      <c r="CZ214" s="442"/>
      <c r="DA214" s="442"/>
      <c r="DB214" s="442"/>
      <c r="DC214" s="442"/>
      <c r="DD214" s="443"/>
      <c r="DE214" s="440"/>
      <c r="DF214" s="444">
        <v>9989</v>
      </c>
      <c r="DG214" s="445">
        <f t="shared" si="385"/>
        <v>9989</v>
      </c>
      <c r="DH214" s="421">
        <f t="shared" si="386"/>
        <v>0.39956000000000003</v>
      </c>
      <c r="DI214" s="446"/>
      <c r="DJ214" s="434"/>
      <c r="DK214" s="427"/>
      <c r="DL214" s="446"/>
      <c r="DM214" s="422"/>
      <c r="DN214" s="422"/>
      <c r="DO214" s="423"/>
      <c r="DP214" s="423"/>
      <c r="DQ214" s="423"/>
      <c r="DR214" s="432"/>
      <c r="DS214" s="432"/>
      <c r="DT214" s="437"/>
      <c r="DU214" s="437"/>
      <c r="DV214" s="424"/>
      <c r="DW214" s="446">
        <f t="shared" si="389"/>
        <v>8.409250175192712</v>
      </c>
      <c r="DX214" s="434"/>
      <c r="DY214" s="556"/>
      <c r="DZ214" s="557"/>
      <c r="EA214" s="558"/>
      <c r="EB214" s="559"/>
      <c r="EC214" s="560"/>
      <c r="ED214" s="560"/>
      <c r="EE214" s="560"/>
      <c r="EF214" s="560"/>
      <c r="EG214" s="561"/>
      <c r="EH214" s="558"/>
      <c r="EI214" s="429"/>
      <c r="EJ214" s="447"/>
      <c r="EK214" s="448"/>
      <c r="EL214" s="417"/>
      <c r="EM214" s="431"/>
      <c r="EN214" s="431"/>
      <c r="EO214" s="431"/>
      <c r="EP214" s="431"/>
      <c r="EQ214" s="430"/>
      <c r="ER214" s="448"/>
      <c r="ES214" s="449"/>
      <c r="ET214" s="450"/>
      <c r="EU214" s="451" t="e">
        <f t="shared" si="307"/>
        <v>#DIV/0!</v>
      </c>
      <c r="EV214" s="450"/>
      <c r="EW214" s="513"/>
      <c r="EX214" s="514"/>
      <c r="EY214" s="513"/>
      <c r="EZ214" s="514"/>
      <c r="FA214" s="450"/>
      <c r="FB214" s="431"/>
      <c r="FC214" s="452"/>
      <c r="FD214" s="431"/>
      <c r="FE214" s="452"/>
      <c r="FF214" s="430"/>
      <c r="FG214" s="405"/>
      <c r="FH214" s="443"/>
      <c r="FI214" s="453"/>
      <c r="FJ214" s="454"/>
      <c r="FK214" s="455"/>
      <c r="FL214" s="530"/>
      <c r="FM214" s="455"/>
      <c r="FN214" s="530"/>
      <c r="FO214" s="532">
        <f t="shared" si="367"/>
        <v>0</v>
      </c>
      <c r="FP214" s="449"/>
      <c r="FQ214" s="457"/>
      <c r="FR214" s="458"/>
      <c r="FS214" s="562"/>
      <c r="FT214" s="557"/>
      <c r="FU214" s="558"/>
      <c r="FV214" s="564"/>
      <c r="FW214" s="565"/>
      <c r="FX214" s="564"/>
      <c r="FY214" s="452"/>
      <c r="FZ214" s="452"/>
      <c r="GA214" s="429"/>
      <c r="GB214" s="513"/>
      <c r="GC214" s="514"/>
      <c r="GD214" s="513"/>
      <c r="GE214" s="527"/>
      <c r="GF214" s="461"/>
      <c r="GG214" s="405"/>
      <c r="GH214" s="450"/>
      <c r="GI214" s="405"/>
      <c r="GJ214" s="462"/>
      <c r="GK214" s="463"/>
      <c r="GL214" s="464"/>
      <c r="GM214" s="529"/>
      <c r="GN214" s="405"/>
      <c r="GO214" s="513"/>
      <c r="GP214" s="450"/>
      <c r="GQ214" s="529"/>
      <c r="GR214" s="455"/>
      <c r="GS214" s="531"/>
      <c r="GT214" s="531"/>
      <c r="GU214" s="513"/>
      <c r="GV214" s="513"/>
      <c r="GW214" s="513"/>
      <c r="GX214" s="513"/>
      <c r="GY214" s="462"/>
      <c r="GZ214" s="405">
        <v>1748</v>
      </c>
      <c r="HA214" s="556"/>
      <c r="HB214" s="451"/>
      <c r="HC214" s="557"/>
      <c r="HD214" s="463"/>
      <c r="HE214" s="463"/>
      <c r="HF214" s="463"/>
      <c r="HG214" s="443"/>
      <c r="HH214" s="555"/>
      <c r="HI214" s="566"/>
      <c r="HJ214" s="406"/>
      <c r="HK214" s="406"/>
      <c r="HL214" s="549"/>
      <c r="HM214" s="567"/>
      <c r="HN214" s="461"/>
      <c r="HO214" s="554"/>
      <c r="HP214" s="548"/>
      <c r="HQ214" s="568"/>
      <c r="HR214" s="569"/>
      <c r="HS214" s="520"/>
      <c r="HT214" s="570"/>
      <c r="HU214" s="522"/>
      <c r="HV214" s="513"/>
      <c r="HW214" s="513"/>
      <c r="HX214" s="513"/>
      <c r="HY214" s="471" t="s">
        <v>201</v>
      </c>
    </row>
    <row r="215" spans="1:233" ht="43.5" x14ac:dyDescent="0.15">
      <c r="A215" s="400">
        <v>43697</v>
      </c>
      <c r="B215" s="515">
        <v>37282</v>
      </c>
      <c r="C215" s="402">
        <f t="shared" si="280"/>
        <v>0.74563999999999997</v>
      </c>
      <c r="D215" s="571">
        <v>7.8</v>
      </c>
      <c r="E215" s="572">
        <v>32</v>
      </c>
      <c r="F215" s="573">
        <v>217</v>
      </c>
      <c r="G215" s="406">
        <f t="shared" si="300"/>
        <v>8090.1940000000004</v>
      </c>
      <c r="H215" s="402">
        <f t="shared" si="301"/>
        <v>0.32360776000000002</v>
      </c>
      <c r="I215" s="553">
        <v>5260</v>
      </c>
      <c r="J215" s="406">
        <f t="shared" si="302"/>
        <v>3524.2000000000003</v>
      </c>
      <c r="K215" s="554">
        <v>29</v>
      </c>
      <c r="L215" s="554">
        <v>19.2</v>
      </c>
      <c r="M215" s="554">
        <v>1.5</v>
      </c>
      <c r="N215" s="555">
        <v>150</v>
      </c>
      <c r="O215" s="555">
        <v>32</v>
      </c>
      <c r="P215" s="409"/>
      <c r="Q215" s="409"/>
      <c r="R215" s="409"/>
      <c r="S215" s="409"/>
      <c r="T215" s="410"/>
      <c r="U215" s="411"/>
      <c r="V215" s="409"/>
      <c r="W215" s="409"/>
      <c r="X215" s="516"/>
      <c r="Y215" s="473"/>
      <c r="Z215" s="474"/>
      <c r="AA215" s="475"/>
      <c r="AB215" s="476"/>
      <c r="AC215" s="476"/>
      <c r="AD215" s="474">
        <v>5.09</v>
      </c>
      <c r="AE215" s="477">
        <f t="shared" si="359"/>
        <v>0.70694444444444438</v>
      </c>
      <c r="AF215" s="478"/>
      <c r="AG215" s="477"/>
      <c r="AH215" s="478"/>
      <c r="AI215" s="478"/>
      <c r="AJ215" s="473"/>
      <c r="AK215" s="477"/>
      <c r="AL215" s="447"/>
      <c r="AM215" s="479"/>
      <c r="AN215" s="473"/>
      <c r="AO215" s="473"/>
      <c r="AP215" s="479"/>
      <c r="AQ215" s="447"/>
      <c r="AR215" s="473"/>
      <c r="AS215" s="473"/>
      <c r="AT215" s="473"/>
      <c r="AU215" s="447"/>
      <c r="AV215" s="480"/>
      <c r="AW215" s="479"/>
      <c r="AX215" s="479"/>
      <c r="AY215" s="480"/>
      <c r="AZ215" s="480"/>
      <c r="BA215" s="420">
        <f t="shared" si="281"/>
        <v>31264</v>
      </c>
      <c r="BB215" s="421">
        <f t="shared" si="282"/>
        <v>0.62527999999999995</v>
      </c>
      <c r="BC215" s="422"/>
      <c r="BD215" s="423">
        <v>7.85</v>
      </c>
      <c r="BE215" s="424">
        <v>122</v>
      </c>
      <c r="BF215" s="425">
        <v>399</v>
      </c>
      <c r="BG215" s="426">
        <v>6690</v>
      </c>
      <c r="BH215" s="420">
        <f t="shared" si="303"/>
        <v>4482.3</v>
      </c>
      <c r="BI215" s="432">
        <v>1555</v>
      </c>
      <c r="BJ215" s="421">
        <f>BI215/35.5*(23+35.5)/BH215</f>
        <v>0.5716852483618664</v>
      </c>
      <c r="BK215" s="427">
        <v>35.299999999999997</v>
      </c>
      <c r="BL215" s="427">
        <v>33.799999999999997</v>
      </c>
      <c r="BM215" s="428">
        <v>0.68</v>
      </c>
      <c r="BN215" s="422">
        <v>2</v>
      </c>
      <c r="BO215" s="425">
        <v>87</v>
      </c>
      <c r="BP215" s="425">
        <v>32</v>
      </c>
      <c r="BQ215" s="423">
        <v>4.12</v>
      </c>
      <c r="BR215" s="421">
        <f t="shared" si="360"/>
        <v>0.57222222222222219</v>
      </c>
      <c r="BS215" s="409">
        <f t="shared" si="283"/>
        <v>31264</v>
      </c>
      <c r="BT215" s="429">
        <f t="shared" si="382"/>
        <v>7.85</v>
      </c>
      <c r="BU215" s="430">
        <f t="shared" si="391"/>
        <v>122</v>
      </c>
      <c r="BV215" s="430">
        <f t="shared" si="383"/>
        <v>399</v>
      </c>
      <c r="BW215" s="430">
        <f t="shared" si="384"/>
        <v>6690</v>
      </c>
      <c r="BX215" s="430">
        <f t="shared" si="304"/>
        <v>4348.5</v>
      </c>
      <c r="BY215" s="430">
        <f t="shared" si="371"/>
        <v>35.299999999999997</v>
      </c>
      <c r="BZ215" s="430">
        <f t="shared" si="372"/>
        <v>33.799999999999997</v>
      </c>
      <c r="CA215" s="431">
        <f>BN215</f>
        <v>2</v>
      </c>
      <c r="CB215" s="430">
        <f t="shared" si="395"/>
        <v>87</v>
      </c>
      <c r="CC215" s="432">
        <v>10954</v>
      </c>
      <c r="CD215" s="411">
        <f t="shared" si="358"/>
        <v>10954</v>
      </c>
      <c r="CE215" s="421">
        <f t="shared" si="402"/>
        <v>0.43815999999999999</v>
      </c>
      <c r="CF215" s="433">
        <f t="shared" si="403"/>
        <v>14.679569107175462</v>
      </c>
      <c r="CG215" s="434">
        <v>7.9</v>
      </c>
      <c r="CH215" s="427">
        <v>4.8</v>
      </c>
      <c r="CI215" s="446">
        <f t="shared" ref="CI215:CI246" si="404">9500/CC215*24</f>
        <v>20.81431440569655</v>
      </c>
      <c r="CJ215" s="436">
        <v>32.6</v>
      </c>
      <c r="CK215" s="436">
        <v>3.72</v>
      </c>
      <c r="CL215" s="423">
        <v>7.93</v>
      </c>
      <c r="CM215" s="423"/>
      <c r="CN215" s="423"/>
      <c r="CO215" s="432">
        <v>5410</v>
      </c>
      <c r="CP215" s="432">
        <v>2764</v>
      </c>
      <c r="CQ215" s="437">
        <f>CP215/CO215</f>
        <v>0.51090573012939</v>
      </c>
      <c r="CR215" s="437">
        <v>0.73</v>
      </c>
      <c r="CS215" s="424">
        <f>CR215/CO215*1000*1000</f>
        <v>134.93530499075786</v>
      </c>
      <c r="CT215" s="432">
        <f t="shared" ref="CT215:CT246" si="405">3500/CC215*24</f>
        <v>7.6684316231513598</v>
      </c>
      <c r="CU215" s="434">
        <v>4.8499999999999996</v>
      </c>
      <c r="CV215" s="438">
        <v>8.0500000000000007</v>
      </c>
      <c r="CW215" s="439">
        <v>15</v>
      </c>
      <c r="CX215" s="440">
        <v>66</v>
      </c>
      <c r="CY215" s="441">
        <v>5012</v>
      </c>
      <c r="CZ215" s="442">
        <v>10.6</v>
      </c>
      <c r="DA215" s="442">
        <v>0.3</v>
      </c>
      <c r="DB215" s="442">
        <v>9.8000000000000007</v>
      </c>
      <c r="DC215" s="442">
        <v>1</v>
      </c>
      <c r="DD215" s="443">
        <v>9</v>
      </c>
      <c r="DE215" s="440">
        <v>16</v>
      </c>
      <c r="DF215" s="444">
        <v>20310</v>
      </c>
      <c r="DG215" s="445">
        <f t="shared" si="385"/>
        <v>20310</v>
      </c>
      <c r="DH215" s="421">
        <f t="shared" si="386"/>
        <v>0.81240000000000001</v>
      </c>
      <c r="DI215" s="446">
        <f t="shared" ref="DI215:DI250" si="406">6700/DF215*24</f>
        <v>7.9172821270310187</v>
      </c>
      <c r="DJ215" s="434">
        <v>7.99</v>
      </c>
      <c r="DK215" s="427">
        <v>2.2999999999999998</v>
      </c>
      <c r="DL215" s="446">
        <f t="shared" ref="DL215:DL250" si="407">9500/DF215*24</f>
        <v>11.225997045790251</v>
      </c>
      <c r="DM215" s="422">
        <v>32.700000000000003</v>
      </c>
      <c r="DN215" s="422">
        <v>4.5999999999999996</v>
      </c>
      <c r="DO215" s="423">
        <v>7.95</v>
      </c>
      <c r="DP215" s="423"/>
      <c r="DQ215" s="423"/>
      <c r="DR215" s="432">
        <v>5626</v>
      </c>
      <c r="DS215" s="432">
        <v>2880</v>
      </c>
      <c r="DT215" s="437">
        <f>DS215/DR215</f>
        <v>0.51190899395662992</v>
      </c>
      <c r="DU215" s="437">
        <v>0.4</v>
      </c>
      <c r="DV215" s="424">
        <f>DU215/DR215*1000*1000</f>
        <v>71.09847138286527</v>
      </c>
      <c r="DW215" s="446">
        <f t="shared" si="389"/>
        <v>4.1358936484490396</v>
      </c>
      <c r="DX215" s="434">
        <v>5.03</v>
      </c>
      <c r="DY215" s="556">
        <v>8.2200000000000006</v>
      </c>
      <c r="DZ215" s="557">
        <v>14</v>
      </c>
      <c r="EA215" s="558">
        <v>54</v>
      </c>
      <c r="EB215" s="559">
        <v>4570</v>
      </c>
      <c r="EC215" s="560">
        <v>9.3000000000000007</v>
      </c>
      <c r="ED215" s="560">
        <v>0.32</v>
      </c>
      <c r="EE215" s="560">
        <v>7.9</v>
      </c>
      <c r="EF215" s="560">
        <v>0.95</v>
      </c>
      <c r="EG215" s="561">
        <v>3</v>
      </c>
      <c r="EH215" s="558">
        <v>16</v>
      </c>
      <c r="EI215" s="429">
        <f t="shared" ref="EI215:EI230" si="408">(DY215*DG215+CV215*CD215)/(DG215+CD215)</f>
        <v>8.1604369242579331</v>
      </c>
      <c r="EJ215" s="429">
        <f t="shared" ref="EJ215:EJ230" si="409">(DZ215*DG215+CW215*CD215)/(DG215+CD215)</f>
        <v>14.350371033776868</v>
      </c>
      <c r="EK215" s="448">
        <f t="shared" ref="EK215:EK230" si="410">(EA215*DG215+CX215*CD215)/(DG215+CD215)</f>
        <v>58.204452405322414</v>
      </c>
      <c r="EL215" s="448">
        <f t="shared" ref="EL215:EL230" si="411">(EB215*DG215+CY215*CD215)/(DG215+CD215)</f>
        <v>4724.8639969293754</v>
      </c>
      <c r="EM215" s="429">
        <f>(EC215*DG215+CZ215*CD215)/(DG215+CD215)</f>
        <v>9.7554823439099287</v>
      </c>
      <c r="EN215" s="431">
        <f>(ED215*DG215+DA215*CD215)/(DG215+CD215)</f>
        <v>0.31299257932446262</v>
      </c>
      <c r="EO215" s="431">
        <f>(EE215*DG215+DB215*CD215)/(DG215+CD215)</f>
        <v>8.5657049641760494</v>
      </c>
      <c r="EP215" s="431">
        <f>(EF215*DG215+DC215*CD215)/(DG215+CD215)</f>
        <v>0.96751855168884338</v>
      </c>
      <c r="EQ215" s="431">
        <f t="shared" ref="EQ215:EQ230" si="412">(EG215*DG215+DD215*CD215)/(DG215+CD215)</f>
        <v>5.1022262026612077</v>
      </c>
      <c r="ER215" s="448">
        <f t="shared" ref="ER215:ER230" si="413">(DE215+EH215)/2</f>
        <v>16</v>
      </c>
      <c r="ES215" s="449">
        <f t="shared" ref="ES215:ES250" si="414">44000/BA215*24</f>
        <v>33.776867963152512</v>
      </c>
      <c r="ET215" s="450">
        <f t="shared" ref="ET215:ET246" si="415">BB215</f>
        <v>0.62527999999999995</v>
      </c>
      <c r="EU215" s="451">
        <f t="shared" si="307"/>
        <v>0.28350763636363635</v>
      </c>
      <c r="EV215" s="450">
        <f t="shared" ref="EV215:EV278" si="416">EU215/$EU$6</f>
        <v>0.52501414141414138</v>
      </c>
      <c r="EW215" s="513">
        <f>1-EM215/BY215</f>
        <v>0.72364072680141844</v>
      </c>
      <c r="EX215" s="514">
        <f>BY215-EM215</f>
        <v>25.544517656090068</v>
      </c>
      <c r="EY215" s="513">
        <f t="shared" ref="EY215:EY246" si="417">1-EJ215/BU215</f>
        <v>0.88237400791986176</v>
      </c>
      <c r="EZ215" s="514">
        <f t="shared" ref="EZ215:EZ246" si="418">BU215-EJ215</f>
        <v>107.64962896622313</v>
      </c>
      <c r="FA215" s="450">
        <f t="shared" ref="FA215:FA278" si="419">1-EK215/BV215</f>
        <v>0.85412417943528218</v>
      </c>
      <c r="FB215" s="431">
        <f t="shared" ref="FB215:FB278" si="420">BV215-EK215</f>
        <v>340.7955475946776</v>
      </c>
      <c r="FC215" s="452">
        <f>1-EP215/CA215</f>
        <v>0.51624072415557831</v>
      </c>
      <c r="FD215" s="431">
        <f>CA215-EP215</f>
        <v>1.0324814483111566</v>
      </c>
      <c r="FE215" s="452">
        <f t="shared" ref="FE215:FE278" si="421">1-EQ215/CB215</f>
        <v>0.94135372180849186</v>
      </c>
      <c r="FF215" s="430">
        <f t="shared" ref="FF215:FF278" si="422">CB215-EQ215</f>
        <v>81.897773797338786</v>
      </c>
      <c r="FG215" s="405">
        <v>49200</v>
      </c>
      <c r="FH215" s="443"/>
      <c r="FI215" s="453"/>
      <c r="FJ215" s="454"/>
      <c r="FK215" s="455">
        <f t="shared" ref="FK215:FK246" si="423">3000/BA215*24</f>
        <v>2.3029682702149437</v>
      </c>
      <c r="FL215" s="530"/>
      <c r="FM215" s="455"/>
      <c r="FN215" s="530">
        <v>4309</v>
      </c>
      <c r="FO215" s="532">
        <f t="shared" si="367"/>
        <v>0.32204783258594916</v>
      </c>
      <c r="FP215" s="449">
        <f t="shared" ref="FP215:FP246" si="424">FN215/BA215*1000</f>
        <v>137.82625383828045</v>
      </c>
      <c r="FQ215" s="457">
        <v>50.4</v>
      </c>
      <c r="FR215" s="458">
        <f t="shared" ref="FR215:FR246" si="425">FQ215/BA215*1000</f>
        <v>1.6120777891504607</v>
      </c>
      <c r="FS215" s="576">
        <v>7.81</v>
      </c>
      <c r="FT215" s="577">
        <v>13</v>
      </c>
      <c r="FU215" s="578">
        <v>49</v>
      </c>
      <c r="FV215" s="579">
        <v>1</v>
      </c>
      <c r="FW215" s="580">
        <v>0.16</v>
      </c>
      <c r="FX215" s="579">
        <v>16</v>
      </c>
      <c r="FY215" s="452">
        <f t="shared" ref="FY215:FY230" si="426">1-FV215/(EG215+DD215)*2</f>
        <v>0.83333333333333337</v>
      </c>
      <c r="FZ215" s="452">
        <f>1-FW215/(EF215+DC215)*2</f>
        <v>0.83589743589743593</v>
      </c>
      <c r="GA215" s="429">
        <f>(DC215+EF215)/2-FW215</f>
        <v>0.81499999999999995</v>
      </c>
      <c r="GB215" s="513">
        <f t="shared" ref="GB215:GB250" si="427">1-FT215/DZ215</f>
        <v>7.1428571428571397E-2</v>
      </c>
      <c r="GC215" s="514">
        <f t="shared" ref="GC215:GC230" si="428">(CW215+DZ215)/2-FT215</f>
        <v>1.5</v>
      </c>
      <c r="GD215" s="513">
        <f t="shared" ref="GD215:GD250" si="429">1-FU215/EA215</f>
        <v>9.259259259259256E-2</v>
      </c>
      <c r="GE215" s="527">
        <f t="shared" ref="GE215:GE230" si="430">(CX215+EA215)/2-FU215</f>
        <v>11</v>
      </c>
      <c r="GF215" s="461">
        <f t="shared" ref="GF215:GF246" si="431">4100/BA215*24</f>
        <v>3.1473899692937559</v>
      </c>
      <c r="GG215" s="405"/>
      <c r="GH215" s="450"/>
      <c r="GI215" s="405"/>
      <c r="GJ215" s="462"/>
      <c r="GK215" s="463"/>
      <c r="GL215" s="464"/>
      <c r="GM215" s="529"/>
      <c r="GN215" s="405"/>
      <c r="GO215" s="513"/>
      <c r="GP215" s="450"/>
      <c r="GQ215" s="529"/>
      <c r="GR215" s="455"/>
      <c r="GS215" s="531"/>
      <c r="GT215" s="531"/>
      <c r="GU215" s="513"/>
      <c r="GV215" s="513"/>
      <c r="GW215" s="513"/>
      <c r="GX215" s="513"/>
      <c r="GY215" s="462"/>
      <c r="GZ215" s="405">
        <v>25639</v>
      </c>
      <c r="HA215" s="581">
        <v>8.18</v>
      </c>
      <c r="HB215" s="451">
        <v>8.1999999999999993</v>
      </c>
      <c r="HC215" s="577">
        <v>13</v>
      </c>
      <c r="HD215" s="463">
        <f t="shared" ref="HD215:HD246" si="432">HC215*3.58</f>
        <v>46.54</v>
      </c>
      <c r="HE215" s="463">
        <v>12</v>
      </c>
      <c r="HF215" s="463"/>
      <c r="HG215" s="582"/>
      <c r="HH215" s="575">
        <v>1</v>
      </c>
      <c r="HI215" s="583">
        <v>4670</v>
      </c>
      <c r="HJ215" s="406">
        <f t="shared" ref="HJ215:HJ278" si="433">HI215*0.67</f>
        <v>3128.9</v>
      </c>
      <c r="HK215" s="406"/>
      <c r="HL215" s="549">
        <v>800</v>
      </c>
      <c r="HM215" s="584">
        <v>7.8</v>
      </c>
      <c r="HN215" s="461">
        <v>6.68</v>
      </c>
      <c r="HO215" s="574">
        <v>1.1000000000000001</v>
      </c>
      <c r="HP215" s="548">
        <v>1.0999999999999999E-2</v>
      </c>
      <c r="HQ215" s="585">
        <v>5.5</v>
      </c>
      <c r="HR215" s="586">
        <v>0.16</v>
      </c>
      <c r="HS215" s="520">
        <v>0.08</v>
      </c>
      <c r="HT215" s="587">
        <v>8</v>
      </c>
      <c r="HU215" s="522">
        <f t="shared" ref="HU215:HU250" si="434">72500/BA215*24</f>
        <v>55.655066530194475</v>
      </c>
      <c r="HV215" s="513">
        <f>1-HE215/BE215</f>
        <v>0.90163934426229508</v>
      </c>
      <c r="HW215" s="513">
        <f t="shared" ref="HW215:HW278" si="435">1-HD215/BF215</f>
        <v>0.8833583959899749</v>
      </c>
      <c r="HX215" s="513">
        <f t="shared" ref="HX215:HX278" si="436">1-HN215/BK215</f>
        <v>0.8107648725212464</v>
      </c>
      <c r="HY215" s="471" t="s">
        <v>202</v>
      </c>
    </row>
    <row r="216" spans="1:233" ht="42" x14ac:dyDescent="0.15">
      <c r="A216" s="400">
        <v>43698</v>
      </c>
      <c r="B216" s="515">
        <v>40550</v>
      </c>
      <c r="C216" s="402">
        <f t="shared" si="280"/>
        <v>0.81100000000000005</v>
      </c>
      <c r="D216" s="571">
        <v>7.99</v>
      </c>
      <c r="E216" s="572">
        <v>40</v>
      </c>
      <c r="F216" s="573">
        <v>223</v>
      </c>
      <c r="G216" s="406">
        <f t="shared" si="300"/>
        <v>9042.65</v>
      </c>
      <c r="H216" s="402">
        <f t="shared" si="301"/>
        <v>0.36170599999999997</v>
      </c>
      <c r="I216" s="573">
        <v>5400</v>
      </c>
      <c r="J216" s="406">
        <f t="shared" si="302"/>
        <v>3618</v>
      </c>
      <c r="K216" s="574">
        <v>39.6</v>
      </c>
      <c r="L216" s="574">
        <v>28.8</v>
      </c>
      <c r="M216" s="574">
        <v>2.7</v>
      </c>
      <c r="N216" s="575">
        <v>83</v>
      </c>
      <c r="O216" s="575">
        <v>32</v>
      </c>
      <c r="P216" s="409"/>
      <c r="Q216" s="409"/>
      <c r="R216" s="409"/>
      <c r="S216" s="409"/>
      <c r="T216" s="410"/>
      <c r="U216" s="411"/>
      <c r="V216" s="409"/>
      <c r="W216" s="409"/>
      <c r="X216" s="516"/>
      <c r="Y216" s="473"/>
      <c r="Z216" s="474"/>
      <c r="AA216" s="475"/>
      <c r="AB216" s="476"/>
      <c r="AC216" s="476"/>
      <c r="AD216" s="474">
        <v>5.32</v>
      </c>
      <c r="AE216" s="477">
        <f t="shared" si="359"/>
        <v>0.73888888888888893</v>
      </c>
      <c r="AF216" s="478"/>
      <c r="AG216" s="477"/>
      <c r="AH216" s="478"/>
      <c r="AI216" s="478"/>
      <c r="AJ216" s="473"/>
      <c r="AK216" s="477"/>
      <c r="AL216" s="447"/>
      <c r="AM216" s="479"/>
      <c r="AN216" s="473"/>
      <c r="AO216" s="473"/>
      <c r="AP216" s="479"/>
      <c r="AQ216" s="447"/>
      <c r="AR216" s="473"/>
      <c r="AS216" s="473"/>
      <c r="AT216" s="473"/>
      <c r="AU216" s="447"/>
      <c r="AV216" s="480"/>
      <c r="AW216" s="479"/>
      <c r="AX216" s="479"/>
      <c r="AY216" s="480"/>
      <c r="AZ216" s="480"/>
      <c r="BA216" s="420">
        <f t="shared" si="281"/>
        <v>42791</v>
      </c>
      <c r="BB216" s="421">
        <f t="shared" si="282"/>
        <v>0.85582000000000003</v>
      </c>
      <c r="BC216" s="422"/>
      <c r="BD216" s="423">
        <v>8.16</v>
      </c>
      <c r="BE216" s="424">
        <v>32</v>
      </c>
      <c r="BF216" s="425">
        <v>239</v>
      </c>
      <c r="BG216" s="426">
        <v>7190</v>
      </c>
      <c r="BH216" s="420">
        <f t="shared" si="303"/>
        <v>4817.3</v>
      </c>
      <c r="BI216" s="432"/>
      <c r="BJ216" s="421"/>
      <c r="BK216" s="427">
        <v>24</v>
      </c>
      <c r="BL216" s="427">
        <v>17.8</v>
      </c>
      <c r="BM216" s="428">
        <v>4</v>
      </c>
      <c r="BN216" s="422"/>
      <c r="BO216" s="425">
        <v>177</v>
      </c>
      <c r="BP216" s="425">
        <v>32</v>
      </c>
      <c r="BQ216" s="423">
        <v>4.05</v>
      </c>
      <c r="BR216" s="421">
        <f t="shared" si="360"/>
        <v>0.5625</v>
      </c>
      <c r="BS216" s="409">
        <f t="shared" si="283"/>
        <v>42791</v>
      </c>
      <c r="BT216" s="429">
        <f t="shared" si="382"/>
        <v>8.16</v>
      </c>
      <c r="BU216" s="430">
        <f t="shared" si="391"/>
        <v>32</v>
      </c>
      <c r="BV216" s="430">
        <f t="shared" si="383"/>
        <v>239</v>
      </c>
      <c r="BW216" s="430">
        <f t="shared" si="384"/>
        <v>7190</v>
      </c>
      <c r="BX216" s="430">
        <f t="shared" si="304"/>
        <v>4673.5</v>
      </c>
      <c r="BY216" s="430">
        <f t="shared" si="371"/>
        <v>24</v>
      </c>
      <c r="BZ216" s="430">
        <f t="shared" si="372"/>
        <v>17.8</v>
      </c>
      <c r="CA216" s="431"/>
      <c r="CB216" s="430">
        <f t="shared" si="395"/>
        <v>177</v>
      </c>
      <c r="CC216" s="432">
        <v>14656</v>
      </c>
      <c r="CD216" s="411">
        <f t="shared" si="358"/>
        <v>14656</v>
      </c>
      <c r="CE216" s="421">
        <f t="shared" si="402"/>
        <v>0.58623999999999998</v>
      </c>
      <c r="CF216" s="433">
        <f t="shared" si="403"/>
        <v>10.971615720524017</v>
      </c>
      <c r="CG216" s="434">
        <v>7.87</v>
      </c>
      <c r="CH216" s="427"/>
      <c r="CI216" s="446">
        <f t="shared" si="404"/>
        <v>15.556768558951966</v>
      </c>
      <c r="CJ216" s="436">
        <v>31.5</v>
      </c>
      <c r="CK216" s="436">
        <v>5.1100000000000003</v>
      </c>
      <c r="CL216" s="423">
        <v>7.86</v>
      </c>
      <c r="CM216" s="423"/>
      <c r="CN216" s="423"/>
      <c r="CO216" s="432"/>
      <c r="CP216" s="432"/>
      <c r="CQ216" s="437"/>
      <c r="CR216" s="437">
        <v>0.88</v>
      </c>
      <c r="CS216" s="424"/>
      <c r="CT216" s="432">
        <f t="shared" si="405"/>
        <v>5.7314410480349345</v>
      </c>
      <c r="CU216" s="434">
        <v>6.44</v>
      </c>
      <c r="CV216" s="438">
        <v>8.1199999999999992</v>
      </c>
      <c r="CW216" s="439">
        <v>14</v>
      </c>
      <c r="CX216" s="440">
        <v>64</v>
      </c>
      <c r="CY216" s="441">
        <v>4890</v>
      </c>
      <c r="CZ216" s="442"/>
      <c r="DA216" s="442"/>
      <c r="DB216" s="442"/>
      <c r="DC216" s="442"/>
      <c r="DD216" s="443">
        <v>15</v>
      </c>
      <c r="DE216" s="440">
        <v>16</v>
      </c>
      <c r="DF216" s="444">
        <v>28135</v>
      </c>
      <c r="DG216" s="445">
        <f t="shared" si="385"/>
        <v>28135</v>
      </c>
      <c r="DH216" s="421">
        <f t="shared" si="386"/>
        <v>1.1254</v>
      </c>
      <c r="DI216" s="446">
        <f t="shared" si="406"/>
        <v>5.7153012262306735</v>
      </c>
      <c r="DJ216" s="434">
        <v>7.87</v>
      </c>
      <c r="DK216" s="427"/>
      <c r="DL216" s="446">
        <f t="shared" si="407"/>
        <v>8.1037853207748363</v>
      </c>
      <c r="DM216" s="422">
        <v>31.3</v>
      </c>
      <c r="DN216" s="422">
        <v>5.58</v>
      </c>
      <c r="DO216" s="423">
        <v>7.86</v>
      </c>
      <c r="DP216" s="423"/>
      <c r="DQ216" s="423"/>
      <c r="DR216" s="432"/>
      <c r="DS216" s="432"/>
      <c r="DT216" s="437"/>
      <c r="DU216" s="437">
        <v>0.8</v>
      </c>
      <c r="DV216" s="424"/>
      <c r="DW216" s="446">
        <f t="shared" si="389"/>
        <v>2.9856051181802026</v>
      </c>
      <c r="DX216" s="434">
        <v>6.44</v>
      </c>
      <c r="DY216" s="438">
        <v>8.09</v>
      </c>
      <c r="DZ216" s="439">
        <v>14</v>
      </c>
      <c r="EA216" s="440">
        <v>60</v>
      </c>
      <c r="EB216" s="441">
        <v>5110</v>
      </c>
      <c r="EC216" s="442"/>
      <c r="ED216" s="442"/>
      <c r="EE216" s="442"/>
      <c r="EF216" s="442"/>
      <c r="EG216" s="443">
        <v>6</v>
      </c>
      <c r="EH216" s="440">
        <v>16</v>
      </c>
      <c r="EI216" s="429">
        <f t="shared" si="408"/>
        <v>8.1002750578392657</v>
      </c>
      <c r="EJ216" s="429">
        <f t="shared" si="409"/>
        <v>14</v>
      </c>
      <c r="EK216" s="448">
        <f t="shared" si="410"/>
        <v>61.370007711902034</v>
      </c>
      <c r="EL216" s="448">
        <f t="shared" si="411"/>
        <v>5034.6495758453884</v>
      </c>
      <c r="EM216" s="431"/>
      <c r="EN216" s="431"/>
      <c r="EO216" s="431"/>
      <c r="EP216" s="431"/>
      <c r="EQ216" s="431">
        <f t="shared" si="412"/>
        <v>9.082517351779579</v>
      </c>
      <c r="ER216" s="448">
        <f t="shared" si="413"/>
        <v>16</v>
      </c>
      <c r="ES216" s="449">
        <f t="shared" si="414"/>
        <v>24.678086513519197</v>
      </c>
      <c r="ET216" s="450">
        <f t="shared" si="415"/>
        <v>0.85582000000000003</v>
      </c>
      <c r="EU216" s="451">
        <f t="shared" si="307"/>
        <v>0.23243293181818181</v>
      </c>
      <c r="EV216" s="450">
        <f t="shared" si="416"/>
        <v>0.43043135521885517</v>
      </c>
      <c r="EW216" s="513"/>
      <c r="EX216" s="514"/>
      <c r="EY216" s="513">
        <f t="shared" si="417"/>
        <v>0.5625</v>
      </c>
      <c r="EZ216" s="514">
        <f t="shared" si="418"/>
        <v>18</v>
      </c>
      <c r="FA216" s="450">
        <f t="shared" si="419"/>
        <v>0.74322172505480322</v>
      </c>
      <c r="FB216" s="431">
        <f t="shared" si="420"/>
        <v>177.62999228809798</v>
      </c>
      <c r="FC216" s="452"/>
      <c r="FD216" s="431"/>
      <c r="FE216" s="452">
        <f t="shared" si="421"/>
        <v>0.94868634264531315</v>
      </c>
      <c r="FF216" s="430">
        <f t="shared" si="422"/>
        <v>167.91748264822041</v>
      </c>
      <c r="FG216" s="405">
        <v>49200</v>
      </c>
      <c r="FH216" s="443"/>
      <c r="FI216" s="453"/>
      <c r="FJ216" s="454"/>
      <c r="FK216" s="455">
        <f t="shared" si="423"/>
        <v>1.6825968077399454</v>
      </c>
      <c r="FL216" s="530"/>
      <c r="FM216" s="455"/>
      <c r="FN216" s="530">
        <v>6394</v>
      </c>
      <c r="FO216" s="532">
        <f t="shared" si="367"/>
        <v>0.47787742899850527</v>
      </c>
      <c r="FP216" s="449">
        <f t="shared" si="424"/>
        <v>149.42394428735014</v>
      </c>
      <c r="FQ216" s="457">
        <v>50.4</v>
      </c>
      <c r="FR216" s="458">
        <f t="shared" si="425"/>
        <v>1.1778177654179618</v>
      </c>
      <c r="FS216" s="576">
        <v>7.79</v>
      </c>
      <c r="FT216" s="577">
        <v>12</v>
      </c>
      <c r="FU216" s="578">
        <v>46</v>
      </c>
      <c r="FV216" s="579">
        <v>1</v>
      </c>
      <c r="FW216" s="580">
        <v>0.14000000000000001</v>
      </c>
      <c r="FX216" s="579">
        <v>16</v>
      </c>
      <c r="FY216" s="452">
        <f t="shared" si="426"/>
        <v>0.90476190476190477</v>
      </c>
      <c r="FZ216" s="452"/>
      <c r="GA216" s="429"/>
      <c r="GB216" s="513">
        <f t="shared" si="427"/>
        <v>0.1428571428571429</v>
      </c>
      <c r="GC216" s="514">
        <f t="shared" si="428"/>
        <v>2</v>
      </c>
      <c r="GD216" s="513">
        <f t="shared" si="429"/>
        <v>0.23333333333333328</v>
      </c>
      <c r="GE216" s="527">
        <f t="shared" si="430"/>
        <v>16</v>
      </c>
      <c r="GF216" s="461">
        <f t="shared" si="431"/>
        <v>2.2995489705779253</v>
      </c>
      <c r="GG216" s="405"/>
      <c r="GH216" s="450"/>
      <c r="GI216" s="405"/>
      <c r="GJ216" s="462"/>
      <c r="GK216" s="463"/>
      <c r="GL216" s="464"/>
      <c r="GM216" s="529"/>
      <c r="GN216" s="405"/>
      <c r="GO216" s="513"/>
      <c r="GP216" s="450"/>
      <c r="GQ216" s="529"/>
      <c r="GR216" s="455"/>
      <c r="GS216" s="531"/>
      <c r="GT216" s="531"/>
      <c r="GU216" s="513"/>
      <c r="GV216" s="513"/>
      <c r="GW216" s="513"/>
      <c r="GX216" s="513"/>
      <c r="GY216" s="462"/>
      <c r="GZ216" s="405">
        <v>46334</v>
      </c>
      <c r="HA216" s="581">
        <v>8.16</v>
      </c>
      <c r="HB216" s="451">
        <v>7.95</v>
      </c>
      <c r="HC216" s="577">
        <v>12</v>
      </c>
      <c r="HD216" s="463">
        <f t="shared" si="432"/>
        <v>42.96</v>
      </c>
      <c r="HE216" s="463">
        <v>12</v>
      </c>
      <c r="HF216" s="463"/>
      <c r="HG216" s="582"/>
      <c r="HH216" s="575">
        <v>1</v>
      </c>
      <c r="HI216" s="583">
        <v>5010</v>
      </c>
      <c r="HJ216" s="406">
        <f t="shared" si="433"/>
        <v>3356.7000000000003</v>
      </c>
      <c r="HK216" s="406"/>
      <c r="HL216" s="549"/>
      <c r="HM216" s="584"/>
      <c r="HN216" s="461">
        <v>8.86</v>
      </c>
      <c r="HO216" s="574"/>
      <c r="HP216" s="548">
        <v>0.2</v>
      </c>
      <c r="HQ216" s="585"/>
      <c r="HR216" s="586"/>
      <c r="HS216" s="520">
        <v>0.08</v>
      </c>
      <c r="HT216" s="587">
        <v>8</v>
      </c>
      <c r="HU216" s="522">
        <f t="shared" si="434"/>
        <v>40.662756187048679</v>
      </c>
      <c r="HV216" s="513">
        <f>1-HE216/BE216</f>
        <v>0.625</v>
      </c>
      <c r="HW216" s="513">
        <f t="shared" si="435"/>
        <v>0.82025104602510457</v>
      </c>
      <c r="HX216" s="513">
        <f t="shared" si="436"/>
        <v>0.63083333333333336</v>
      </c>
      <c r="HY216" s="471" t="s">
        <v>203</v>
      </c>
    </row>
    <row r="217" spans="1:233" s="598" customFormat="1" ht="15" customHeight="1" x14ac:dyDescent="0.15">
      <c r="A217" s="400">
        <v>43699</v>
      </c>
      <c r="B217" s="515">
        <v>41422</v>
      </c>
      <c r="C217" s="402">
        <f t="shared" si="280"/>
        <v>0.82843999999999995</v>
      </c>
      <c r="D217" s="571">
        <v>8.16</v>
      </c>
      <c r="E217" s="572">
        <v>38</v>
      </c>
      <c r="F217" s="573">
        <v>210</v>
      </c>
      <c r="G217" s="406">
        <f t="shared" si="300"/>
        <v>8698.6200000000008</v>
      </c>
      <c r="H217" s="402">
        <f t="shared" si="301"/>
        <v>0.34794480000000005</v>
      </c>
      <c r="I217" s="573">
        <v>6710</v>
      </c>
      <c r="J217" s="406">
        <f t="shared" si="302"/>
        <v>4495.7</v>
      </c>
      <c r="K217" s="574">
        <v>34.5</v>
      </c>
      <c r="L217" s="574">
        <v>28.2</v>
      </c>
      <c r="M217" s="574">
        <v>2.8</v>
      </c>
      <c r="N217" s="575">
        <v>94</v>
      </c>
      <c r="O217" s="575">
        <v>32</v>
      </c>
      <c r="P217" s="409"/>
      <c r="Q217" s="409"/>
      <c r="R217" s="409"/>
      <c r="S217" s="409"/>
      <c r="T217" s="410"/>
      <c r="U217" s="411"/>
      <c r="V217" s="409"/>
      <c r="W217" s="409"/>
      <c r="X217" s="516"/>
      <c r="Y217" s="473"/>
      <c r="Z217" s="429"/>
      <c r="AA217" s="447"/>
      <c r="AB217" s="409"/>
      <c r="AC217" s="409"/>
      <c r="AD217" s="474">
        <v>4.99</v>
      </c>
      <c r="AE217" s="477">
        <f t="shared" si="359"/>
        <v>0.69305555555555554</v>
      </c>
      <c r="AF217" s="478"/>
      <c r="AG217" s="477"/>
      <c r="AH217" s="478"/>
      <c r="AI217" s="478"/>
      <c r="AJ217" s="473"/>
      <c r="AK217" s="477"/>
      <c r="AL217" s="447"/>
      <c r="AM217" s="479"/>
      <c r="AN217" s="473"/>
      <c r="AO217" s="473"/>
      <c r="AP217" s="479"/>
      <c r="AQ217" s="447"/>
      <c r="AR217" s="473"/>
      <c r="AS217" s="473"/>
      <c r="AT217" s="473"/>
      <c r="AU217" s="447"/>
      <c r="AV217" s="480"/>
      <c r="AW217" s="479"/>
      <c r="AX217" s="479"/>
      <c r="AY217" s="480"/>
      <c r="AZ217" s="480"/>
      <c r="BA217" s="420">
        <f t="shared" si="281"/>
        <v>39272</v>
      </c>
      <c r="BB217" s="421">
        <f t="shared" si="282"/>
        <v>0.78544000000000003</v>
      </c>
      <c r="BC217" s="422"/>
      <c r="BD217" s="423">
        <v>8.15</v>
      </c>
      <c r="BE217" s="424">
        <v>52</v>
      </c>
      <c r="BF217" s="425">
        <v>356</v>
      </c>
      <c r="BG217" s="426">
        <v>7530</v>
      </c>
      <c r="BH217" s="420">
        <f t="shared" si="303"/>
        <v>5045.1000000000004</v>
      </c>
      <c r="BI217" s="432"/>
      <c r="BJ217" s="421"/>
      <c r="BK217" s="427">
        <v>29.3</v>
      </c>
      <c r="BL217" s="427">
        <v>25.4</v>
      </c>
      <c r="BM217" s="428">
        <v>3.5</v>
      </c>
      <c r="BN217" s="422"/>
      <c r="BO217" s="425">
        <v>115</v>
      </c>
      <c r="BP217" s="425">
        <v>32</v>
      </c>
      <c r="BQ217" s="423">
        <v>2.12</v>
      </c>
      <c r="BR217" s="421">
        <f t="shared" si="360"/>
        <v>0.29444444444444445</v>
      </c>
      <c r="BS217" s="409">
        <f t="shared" si="283"/>
        <v>39272</v>
      </c>
      <c r="BT217" s="429">
        <f t="shared" si="382"/>
        <v>8.15</v>
      </c>
      <c r="BU217" s="430">
        <f t="shared" si="391"/>
        <v>52</v>
      </c>
      <c r="BV217" s="430">
        <f t="shared" si="383"/>
        <v>356</v>
      </c>
      <c r="BW217" s="430">
        <f t="shared" si="384"/>
        <v>7530</v>
      </c>
      <c r="BX217" s="430">
        <f t="shared" si="304"/>
        <v>4894.5</v>
      </c>
      <c r="BY217" s="430">
        <f t="shared" si="371"/>
        <v>29.3</v>
      </c>
      <c r="BZ217" s="430">
        <f t="shared" si="372"/>
        <v>25.4</v>
      </c>
      <c r="CA217" s="431"/>
      <c r="CB217" s="430">
        <f t="shared" si="395"/>
        <v>115</v>
      </c>
      <c r="CC217" s="432">
        <v>9575</v>
      </c>
      <c r="CD217" s="411">
        <f t="shared" si="358"/>
        <v>9575</v>
      </c>
      <c r="CE217" s="421">
        <f t="shared" si="402"/>
        <v>0.38300000000000001</v>
      </c>
      <c r="CF217" s="433">
        <f t="shared" si="403"/>
        <v>16.793733681462143</v>
      </c>
      <c r="CG217" s="434">
        <v>7.82</v>
      </c>
      <c r="CH217" s="427"/>
      <c r="CI217" s="446">
        <f t="shared" si="404"/>
        <v>23.812010443864228</v>
      </c>
      <c r="CJ217" s="436">
        <v>31</v>
      </c>
      <c r="CK217" s="436">
        <v>5.21</v>
      </c>
      <c r="CL217" s="423">
        <v>7.9</v>
      </c>
      <c r="CM217" s="423"/>
      <c r="CN217" s="423"/>
      <c r="CO217" s="432"/>
      <c r="CP217" s="432"/>
      <c r="CQ217" s="437"/>
      <c r="CR217" s="437">
        <v>0.8</v>
      </c>
      <c r="CS217" s="424"/>
      <c r="CT217" s="432">
        <f t="shared" si="405"/>
        <v>8.7728459530026104</v>
      </c>
      <c r="CU217" s="434">
        <v>5.58</v>
      </c>
      <c r="CV217" s="438">
        <v>8.01</v>
      </c>
      <c r="CW217" s="439">
        <v>13.8</v>
      </c>
      <c r="CX217" s="440">
        <v>65</v>
      </c>
      <c r="CY217" s="441">
        <v>5620</v>
      </c>
      <c r="CZ217" s="442"/>
      <c r="DA217" s="442"/>
      <c r="DB217" s="442"/>
      <c r="DC217" s="442"/>
      <c r="DD217" s="443">
        <v>7</v>
      </c>
      <c r="DE217" s="440">
        <v>16</v>
      </c>
      <c r="DF217" s="444">
        <v>29697</v>
      </c>
      <c r="DG217" s="445">
        <f t="shared" si="385"/>
        <v>29697</v>
      </c>
      <c r="DH217" s="421">
        <f t="shared" si="386"/>
        <v>1.18788</v>
      </c>
      <c r="DI217" s="446">
        <f t="shared" si="406"/>
        <v>5.4146883523588247</v>
      </c>
      <c r="DJ217" s="434">
        <v>7.9</v>
      </c>
      <c r="DK217" s="427"/>
      <c r="DL217" s="446">
        <f t="shared" si="407"/>
        <v>7.6775431861804222</v>
      </c>
      <c r="DM217" s="422">
        <v>31.1</v>
      </c>
      <c r="DN217" s="422">
        <v>3.4</v>
      </c>
      <c r="DO217" s="423">
        <v>7.81</v>
      </c>
      <c r="DP217" s="423"/>
      <c r="DQ217" s="423"/>
      <c r="DR217" s="432"/>
      <c r="DS217" s="432"/>
      <c r="DT217" s="437"/>
      <c r="DU217" s="437">
        <v>0.82</v>
      </c>
      <c r="DV217" s="424"/>
      <c r="DW217" s="446">
        <f t="shared" si="389"/>
        <v>2.8285685422769977</v>
      </c>
      <c r="DX217" s="434">
        <v>4.3</v>
      </c>
      <c r="DY217" s="438">
        <v>8.01</v>
      </c>
      <c r="DZ217" s="439">
        <v>15</v>
      </c>
      <c r="EA217" s="440">
        <v>65</v>
      </c>
      <c r="EB217" s="441">
        <v>5870</v>
      </c>
      <c r="EC217" s="442"/>
      <c r="ED217" s="442"/>
      <c r="EE217" s="442"/>
      <c r="EF217" s="442"/>
      <c r="EG217" s="443">
        <v>5</v>
      </c>
      <c r="EH217" s="440">
        <v>16</v>
      </c>
      <c r="EI217" s="429">
        <f t="shared" si="408"/>
        <v>8.01</v>
      </c>
      <c r="EJ217" s="429">
        <f t="shared" si="409"/>
        <v>14.707425137502547</v>
      </c>
      <c r="EK217" s="448">
        <f t="shared" si="410"/>
        <v>65</v>
      </c>
      <c r="EL217" s="448">
        <f t="shared" si="411"/>
        <v>5809.0469036463637</v>
      </c>
      <c r="EM217" s="431"/>
      <c r="EN217" s="431"/>
      <c r="EO217" s="431"/>
      <c r="EP217" s="431"/>
      <c r="EQ217" s="431">
        <f t="shared" si="412"/>
        <v>5.4876247708290897</v>
      </c>
      <c r="ER217" s="448">
        <f t="shared" si="413"/>
        <v>16</v>
      </c>
      <c r="ES217" s="449">
        <f t="shared" si="414"/>
        <v>26.889386840497046</v>
      </c>
      <c r="ET217" s="450">
        <f t="shared" si="415"/>
        <v>0.78544000000000003</v>
      </c>
      <c r="EU217" s="451">
        <f t="shared" si="307"/>
        <v>0.31774618181818182</v>
      </c>
      <c r="EV217" s="450">
        <f t="shared" si="416"/>
        <v>0.58841885521885517</v>
      </c>
      <c r="EW217" s="513"/>
      <c r="EX217" s="514"/>
      <c r="EY217" s="513">
        <f t="shared" si="417"/>
        <v>0.71716490120187415</v>
      </c>
      <c r="EZ217" s="514">
        <f t="shared" si="418"/>
        <v>37.292574862497453</v>
      </c>
      <c r="FA217" s="450">
        <f t="shared" si="419"/>
        <v>0.81741573033707859</v>
      </c>
      <c r="FB217" s="431">
        <f t="shared" si="420"/>
        <v>291</v>
      </c>
      <c r="FC217" s="452"/>
      <c r="FD217" s="431"/>
      <c r="FE217" s="452">
        <f t="shared" si="421"/>
        <v>0.95228152373192099</v>
      </c>
      <c r="FF217" s="430">
        <f t="shared" si="422"/>
        <v>109.51237522917091</v>
      </c>
      <c r="FG217" s="405">
        <v>49200</v>
      </c>
      <c r="FH217" s="589"/>
      <c r="FI217" s="590"/>
      <c r="FJ217" s="591"/>
      <c r="FK217" s="455">
        <f t="shared" si="423"/>
        <v>1.8333672845793441</v>
      </c>
      <c r="FL217" s="530"/>
      <c r="FM217" s="455"/>
      <c r="FN217" s="530">
        <v>4865</v>
      </c>
      <c r="FO217" s="532">
        <f t="shared" si="367"/>
        <v>0.36360239162929747</v>
      </c>
      <c r="FP217" s="449">
        <f t="shared" si="424"/>
        <v>123.87960888164595</v>
      </c>
      <c r="FQ217" s="457">
        <v>50.4</v>
      </c>
      <c r="FR217" s="458">
        <f t="shared" si="425"/>
        <v>1.2833570992055408</v>
      </c>
      <c r="FS217" s="576">
        <v>7.76</v>
      </c>
      <c r="FT217" s="577">
        <v>12</v>
      </c>
      <c r="FU217" s="578">
        <v>50</v>
      </c>
      <c r="FV217" s="579">
        <v>1</v>
      </c>
      <c r="FW217" s="580">
        <v>0.16</v>
      </c>
      <c r="FX217" s="579">
        <v>16</v>
      </c>
      <c r="FY217" s="452">
        <f t="shared" si="426"/>
        <v>0.83333333333333337</v>
      </c>
      <c r="FZ217" s="452"/>
      <c r="GA217" s="429"/>
      <c r="GB217" s="513">
        <f t="shared" si="427"/>
        <v>0.19999999999999996</v>
      </c>
      <c r="GC217" s="514">
        <f t="shared" si="428"/>
        <v>2.4000000000000004</v>
      </c>
      <c r="GD217" s="513">
        <f t="shared" si="429"/>
        <v>0.23076923076923073</v>
      </c>
      <c r="GE217" s="527">
        <f t="shared" si="430"/>
        <v>15</v>
      </c>
      <c r="GF217" s="461">
        <f t="shared" si="431"/>
        <v>2.5056019555917706</v>
      </c>
      <c r="GG217" s="589"/>
      <c r="GH217" s="592"/>
      <c r="GI217" s="589"/>
      <c r="GJ217" s="592"/>
      <c r="GK217" s="592"/>
      <c r="GL217" s="593"/>
      <c r="GM217" s="577"/>
      <c r="GN217" s="589"/>
      <c r="GO217" s="592"/>
      <c r="GP217" s="592"/>
      <c r="GQ217" s="577"/>
      <c r="GR217" s="594"/>
      <c r="GS217" s="595"/>
      <c r="GT217" s="592"/>
      <c r="GU217" s="592"/>
      <c r="GV217" s="592"/>
      <c r="GW217" s="513"/>
      <c r="GX217" s="513"/>
      <c r="GY217" s="596"/>
      <c r="GZ217" s="405">
        <v>40967</v>
      </c>
      <c r="HA217" s="581">
        <v>7.88</v>
      </c>
      <c r="HB217" s="451">
        <v>7.92</v>
      </c>
      <c r="HC217" s="577">
        <v>12</v>
      </c>
      <c r="HD217" s="463">
        <f t="shared" si="432"/>
        <v>42.96</v>
      </c>
      <c r="HE217" s="463">
        <v>14</v>
      </c>
      <c r="HF217" s="463"/>
      <c r="HG217" s="582"/>
      <c r="HH217" s="575">
        <v>1</v>
      </c>
      <c r="HI217" s="583">
        <v>5770</v>
      </c>
      <c r="HJ217" s="406">
        <f t="shared" si="433"/>
        <v>3865.9</v>
      </c>
      <c r="HK217" s="406"/>
      <c r="HL217" s="549"/>
      <c r="HM217" s="584"/>
      <c r="HN217" s="461">
        <v>7.2</v>
      </c>
      <c r="HO217" s="574"/>
      <c r="HP217" s="548">
        <v>7.7999999999999996E-3</v>
      </c>
      <c r="HQ217" s="585"/>
      <c r="HR217" s="586"/>
      <c r="HS217" s="520">
        <v>0.16</v>
      </c>
      <c r="HT217" s="587">
        <v>8</v>
      </c>
      <c r="HU217" s="522">
        <f t="shared" si="434"/>
        <v>44.306376044000814</v>
      </c>
      <c r="HV217" s="513">
        <f t="shared" ref="HV217:HV248" si="437">1-HC217/BE217</f>
        <v>0.76923076923076916</v>
      </c>
      <c r="HW217" s="513">
        <f t="shared" si="435"/>
        <v>0.87932584269662917</v>
      </c>
      <c r="HX217" s="513">
        <f t="shared" si="436"/>
        <v>0.75426621160409557</v>
      </c>
      <c r="HY217" s="597"/>
    </row>
    <row r="218" spans="1:233" s="598" customFormat="1" ht="15" customHeight="1" x14ac:dyDescent="0.15">
      <c r="A218" s="400">
        <v>43700</v>
      </c>
      <c r="B218" s="515">
        <v>45431</v>
      </c>
      <c r="C218" s="402">
        <f t="shared" si="280"/>
        <v>0.90861999999999998</v>
      </c>
      <c r="D218" s="571">
        <v>8.16</v>
      </c>
      <c r="E218" s="572">
        <v>37</v>
      </c>
      <c r="F218" s="573">
        <v>204</v>
      </c>
      <c r="G218" s="406">
        <f t="shared" si="300"/>
        <v>9267.9240000000009</v>
      </c>
      <c r="H218" s="402">
        <f t="shared" si="301"/>
        <v>0.37071696000000004</v>
      </c>
      <c r="I218" s="573">
        <v>6750</v>
      </c>
      <c r="J218" s="406">
        <f t="shared" si="302"/>
        <v>4522.5</v>
      </c>
      <c r="K218" s="574">
        <v>34.299999999999997</v>
      </c>
      <c r="L218" s="574">
        <v>25.6</v>
      </c>
      <c r="M218" s="574">
        <v>2.6</v>
      </c>
      <c r="N218" s="575">
        <v>105</v>
      </c>
      <c r="O218" s="575">
        <v>32</v>
      </c>
      <c r="P218" s="409"/>
      <c r="Q218" s="409"/>
      <c r="R218" s="409"/>
      <c r="S218" s="409"/>
      <c r="T218" s="410"/>
      <c r="U218" s="411"/>
      <c r="V218" s="409"/>
      <c r="W218" s="409"/>
      <c r="X218" s="516"/>
      <c r="Y218" s="473"/>
      <c r="Z218" s="429"/>
      <c r="AA218" s="447"/>
      <c r="AB218" s="409"/>
      <c r="AC218" s="409"/>
      <c r="AD218" s="474">
        <v>5.21</v>
      </c>
      <c r="AE218" s="477">
        <f t="shared" si="359"/>
        <v>0.72361111111111109</v>
      </c>
      <c r="AF218" s="478"/>
      <c r="AG218" s="477"/>
      <c r="AH218" s="478"/>
      <c r="AI218" s="478"/>
      <c r="AJ218" s="473"/>
      <c r="AK218" s="477"/>
      <c r="AL218" s="447"/>
      <c r="AM218" s="479"/>
      <c r="AN218" s="473"/>
      <c r="AO218" s="473"/>
      <c r="AP218" s="479"/>
      <c r="AQ218" s="447"/>
      <c r="AR218" s="473"/>
      <c r="AS218" s="473"/>
      <c r="AT218" s="473"/>
      <c r="AU218" s="447"/>
      <c r="AV218" s="480"/>
      <c r="AW218" s="479"/>
      <c r="AX218" s="479"/>
      <c r="AY218" s="480"/>
      <c r="AZ218" s="480"/>
      <c r="BA218" s="420">
        <f t="shared" si="281"/>
        <v>39113</v>
      </c>
      <c r="BB218" s="421">
        <f t="shared" si="282"/>
        <v>0.78225999999999996</v>
      </c>
      <c r="BC218" s="422"/>
      <c r="BD218" s="423">
        <v>8.2200000000000006</v>
      </c>
      <c r="BE218" s="424">
        <v>43.6</v>
      </c>
      <c r="BF218" s="425">
        <v>364</v>
      </c>
      <c r="BG218" s="426">
        <v>7270</v>
      </c>
      <c r="BH218" s="420">
        <f t="shared" si="303"/>
        <v>4870.9000000000005</v>
      </c>
      <c r="BI218" s="432"/>
      <c r="BJ218" s="421"/>
      <c r="BK218" s="427">
        <v>25.5</v>
      </c>
      <c r="BL218" s="427">
        <v>20.8</v>
      </c>
      <c r="BM218" s="428">
        <v>2.6</v>
      </c>
      <c r="BN218" s="422">
        <v>2.2000000000000002</v>
      </c>
      <c r="BO218" s="425">
        <v>120</v>
      </c>
      <c r="BP218" s="425">
        <v>32</v>
      </c>
      <c r="BQ218" s="423">
        <v>3.35</v>
      </c>
      <c r="BR218" s="421">
        <f t="shared" si="360"/>
        <v>0.46527777777777779</v>
      </c>
      <c r="BS218" s="409">
        <f t="shared" si="283"/>
        <v>39113</v>
      </c>
      <c r="BT218" s="429">
        <f t="shared" si="382"/>
        <v>8.2200000000000006</v>
      </c>
      <c r="BU218" s="430">
        <f t="shared" si="391"/>
        <v>43.6</v>
      </c>
      <c r="BV218" s="430">
        <f t="shared" si="383"/>
        <v>364</v>
      </c>
      <c r="BW218" s="430">
        <f t="shared" si="384"/>
        <v>7270</v>
      </c>
      <c r="BX218" s="430">
        <f t="shared" si="304"/>
        <v>4725.5</v>
      </c>
      <c r="BY218" s="430">
        <f t="shared" si="371"/>
        <v>25.5</v>
      </c>
      <c r="BZ218" s="430">
        <f t="shared" si="372"/>
        <v>20.8</v>
      </c>
      <c r="CA218" s="431">
        <f>BN218</f>
        <v>2.2000000000000002</v>
      </c>
      <c r="CB218" s="430">
        <f t="shared" si="395"/>
        <v>120</v>
      </c>
      <c r="CC218" s="432">
        <v>9245</v>
      </c>
      <c r="CD218" s="411">
        <f t="shared" si="358"/>
        <v>9245</v>
      </c>
      <c r="CE218" s="421">
        <f t="shared" si="402"/>
        <v>0.36980000000000002</v>
      </c>
      <c r="CF218" s="433">
        <f t="shared" si="403"/>
        <v>17.393185505678744</v>
      </c>
      <c r="CG218" s="434">
        <v>7.99</v>
      </c>
      <c r="CH218" s="427">
        <v>4.9000000000000004</v>
      </c>
      <c r="CI218" s="446">
        <f t="shared" si="404"/>
        <v>24.661979448350458</v>
      </c>
      <c r="CJ218" s="436">
        <v>31.9</v>
      </c>
      <c r="CK218" s="436">
        <v>3.71</v>
      </c>
      <c r="CL218" s="423">
        <v>8.02</v>
      </c>
      <c r="CM218" s="423"/>
      <c r="CN218" s="423"/>
      <c r="CO218" s="432"/>
      <c r="CP218" s="432"/>
      <c r="CQ218" s="437"/>
      <c r="CR218" s="437">
        <v>0.91</v>
      </c>
      <c r="CS218" s="424"/>
      <c r="CT218" s="432">
        <f t="shared" si="405"/>
        <v>9.085992428339642</v>
      </c>
      <c r="CU218" s="434">
        <v>5.34</v>
      </c>
      <c r="CV218" s="438">
        <v>8.11</v>
      </c>
      <c r="CW218" s="439">
        <v>15.6</v>
      </c>
      <c r="CX218" s="440">
        <v>60</v>
      </c>
      <c r="CY218" s="441">
        <v>5970</v>
      </c>
      <c r="CZ218" s="442">
        <v>7.4</v>
      </c>
      <c r="DA218" s="442">
        <v>0.2</v>
      </c>
      <c r="DB218" s="442">
        <v>7</v>
      </c>
      <c r="DC218" s="442">
        <v>1.2</v>
      </c>
      <c r="DD218" s="443">
        <v>8</v>
      </c>
      <c r="DE218" s="440">
        <v>16</v>
      </c>
      <c r="DF218" s="444">
        <v>29868</v>
      </c>
      <c r="DG218" s="445">
        <f t="shared" si="385"/>
        <v>29868</v>
      </c>
      <c r="DH218" s="421">
        <f t="shared" si="386"/>
        <v>1.19472</v>
      </c>
      <c r="DI218" s="446">
        <f t="shared" si="406"/>
        <v>5.3836882282040976</v>
      </c>
      <c r="DJ218" s="434">
        <v>8.02</v>
      </c>
      <c r="DK218" s="427">
        <v>4.0999999999999996</v>
      </c>
      <c r="DL218" s="446">
        <f t="shared" si="407"/>
        <v>7.6335877862595423</v>
      </c>
      <c r="DM218" s="422">
        <v>31.8</v>
      </c>
      <c r="DN218" s="422">
        <v>3.12</v>
      </c>
      <c r="DO218" s="423">
        <v>7.91</v>
      </c>
      <c r="DP218" s="423"/>
      <c r="DQ218" s="423"/>
      <c r="DR218" s="432"/>
      <c r="DS218" s="432"/>
      <c r="DT218" s="437"/>
      <c r="DU218" s="437">
        <v>0.76</v>
      </c>
      <c r="DV218" s="424"/>
      <c r="DW218" s="446">
        <f t="shared" si="389"/>
        <v>2.8123744475693049</v>
      </c>
      <c r="DX218" s="434">
        <v>4.3</v>
      </c>
      <c r="DY218" s="438">
        <v>7.96</v>
      </c>
      <c r="DZ218" s="439">
        <v>14</v>
      </c>
      <c r="EA218" s="440">
        <v>60</v>
      </c>
      <c r="EB218" s="441">
        <v>6060</v>
      </c>
      <c r="EC218" s="442">
        <v>8.9</v>
      </c>
      <c r="ED218" s="442">
        <v>0.3</v>
      </c>
      <c r="EE218" s="442">
        <v>8.9</v>
      </c>
      <c r="EF218" s="442">
        <v>1.1000000000000001</v>
      </c>
      <c r="EG218" s="443">
        <v>7</v>
      </c>
      <c r="EH218" s="440">
        <v>16</v>
      </c>
      <c r="EI218" s="429">
        <f t="shared" si="408"/>
        <v>7.9954549638227697</v>
      </c>
      <c r="EJ218" s="429">
        <f t="shared" si="409"/>
        <v>14.378186280776212</v>
      </c>
      <c r="EK218" s="448">
        <f t="shared" si="410"/>
        <v>60</v>
      </c>
      <c r="EL218" s="448">
        <f t="shared" si="411"/>
        <v>6038.7270217063378</v>
      </c>
      <c r="EM218" s="429">
        <f>(EC218*DG218+CZ218*CD218)/(DG218+CD218)</f>
        <v>8.5454503617723017</v>
      </c>
      <c r="EN218" s="431">
        <f>(ED218*DG218+DA218*CD218)/(DG218+CD218)</f>
        <v>0.27636335745148671</v>
      </c>
      <c r="EO218" s="431">
        <f>(EE218*DG218+DB218*CD218)/(DG218+CD218)</f>
        <v>8.4509037915782486</v>
      </c>
      <c r="EP218" s="431">
        <f>(EF218*DG218+DC218*CD218)/(DG218+CD218)</f>
        <v>1.1236366425485134</v>
      </c>
      <c r="EQ218" s="431">
        <f t="shared" si="412"/>
        <v>7.2363664254851328</v>
      </c>
      <c r="ER218" s="448">
        <f t="shared" si="413"/>
        <v>16</v>
      </c>
      <c r="ES218" s="449">
        <f t="shared" si="414"/>
        <v>26.998696085700406</v>
      </c>
      <c r="ET218" s="450">
        <f t="shared" si="415"/>
        <v>0.78225999999999996</v>
      </c>
      <c r="EU218" s="451">
        <f t="shared" si="307"/>
        <v>0.32357118181818184</v>
      </c>
      <c r="EV218" s="450">
        <f t="shared" si="416"/>
        <v>0.59920589225589227</v>
      </c>
      <c r="EW218" s="513">
        <f>1-EM218/BY218</f>
        <v>0.66488429953834105</v>
      </c>
      <c r="EX218" s="514">
        <f>BY218-EM218</f>
        <v>16.954549638227697</v>
      </c>
      <c r="EY218" s="513">
        <f t="shared" si="417"/>
        <v>0.67022508530329783</v>
      </c>
      <c r="EZ218" s="514">
        <f t="shared" si="418"/>
        <v>29.221813719223789</v>
      </c>
      <c r="FA218" s="450">
        <f t="shared" si="419"/>
        <v>0.8351648351648352</v>
      </c>
      <c r="FB218" s="431">
        <f t="shared" si="420"/>
        <v>304</v>
      </c>
      <c r="FC218" s="452">
        <f>1-EP218/CA218</f>
        <v>0.48925607156885764</v>
      </c>
      <c r="FD218" s="431">
        <f>CA218-EP218</f>
        <v>1.0763633574514868</v>
      </c>
      <c r="FE218" s="452">
        <f t="shared" si="421"/>
        <v>0.93969694645429058</v>
      </c>
      <c r="FF218" s="430">
        <f t="shared" si="422"/>
        <v>112.76363357451487</v>
      </c>
      <c r="FG218" s="405">
        <v>49200</v>
      </c>
      <c r="FH218" s="589"/>
      <c r="FI218" s="590"/>
      <c r="FJ218" s="591"/>
      <c r="FK218" s="455">
        <f t="shared" si="423"/>
        <v>1.8408201876613912</v>
      </c>
      <c r="FL218" s="530"/>
      <c r="FM218" s="455"/>
      <c r="FN218" s="530">
        <v>6811</v>
      </c>
      <c r="FO218" s="532">
        <f t="shared" si="367"/>
        <v>0.50904334828101638</v>
      </c>
      <c r="FP218" s="449">
        <f t="shared" si="424"/>
        <v>174.13647636335745</v>
      </c>
      <c r="FQ218" s="457">
        <v>50.4</v>
      </c>
      <c r="FR218" s="458">
        <f t="shared" si="425"/>
        <v>1.2885741313629739</v>
      </c>
      <c r="FS218" s="576">
        <v>7.97</v>
      </c>
      <c r="FT218" s="577">
        <v>14</v>
      </c>
      <c r="FU218" s="578">
        <v>53</v>
      </c>
      <c r="FV218" s="579">
        <v>1</v>
      </c>
      <c r="FW218" s="580">
        <v>0.22</v>
      </c>
      <c r="FX218" s="579">
        <v>16</v>
      </c>
      <c r="FY218" s="452">
        <f t="shared" si="426"/>
        <v>0.8666666666666667</v>
      </c>
      <c r="FZ218" s="452">
        <f>1-FW218/(EF218+DC218)*2</f>
        <v>0.80869565217391304</v>
      </c>
      <c r="GA218" s="429">
        <f>(DC218+EF218)/2-FW218</f>
        <v>0.92999999999999994</v>
      </c>
      <c r="GB218" s="513">
        <f t="shared" si="427"/>
        <v>0</v>
      </c>
      <c r="GC218" s="514">
        <f t="shared" si="428"/>
        <v>0.80000000000000071</v>
      </c>
      <c r="GD218" s="513">
        <f t="shared" si="429"/>
        <v>0.1166666666666667</v>
      </c>
      <c r="GE218" s="527">
        <f t="shared" si="430"/>
        <v>7</v>
      </c>
      <c r="GF218" s="461">
        <f t="shared" si="431"/>
        <v>2.5157875898039017</v>
      </c>
      <c r="GG218" s="589"/>
      <c r="GH218" s="592"/>
      <c r="GI218" s="589"/>
      <c r="GJ218" s="592"/>
      <c r="GK218" s="592"/>
      <c r="GL218" s="593"/>
      <c r="GM218" s="577"/>
      <c r="GN218" s="589"/>
      <c r="GO218" s="592"/>
      <c r="GP218" s="592"/>
      <c r="GQ218" s="577"/>
      <c r="GR218" s="594"/>
      <c r="GS218" s="595"/>
      <c r="GT218" s="592"/>
      <c r="GU218" s="592"/>
      <c r="GV218" s="592"/>
      <c r="GW218" s="513"/>
      <c r="GX218" s="513"/>
      <c r="GY218" s="596"/>
      <c r="GZ218" s="405">
        <v>41566</v>
      </c>
      <c r="HA218" s="581">
        <v>8.15</v>
      </c>
      <c r="HB218" s="451">
        <v>8.18</v>
      </c>
      <c r="HC218" s="577">
        <v>14</v>
      </c>
      <c r="HD218" s="463">
        <f t="shared" si="432"/>
        <v>50.120000000000005</v>
      </c>
      <c r="HE218" s="463">
        <v>13</v>
      </c>
      <c r="HF218" s="463"/>
      <c r="HG218" s="582"/>
      <c r="HH218" s="575">
        <v>1</v>
      </c>
      <c r="HI218" s="583">
        <v>6040</v>
      </c>
      <c r="HJ218" s="406">
        <f t="shared" si="433"/>
        <v>4046.8</v>
      </c>
      <c r="HK218" s="406"/>
      <c r="HL218" s="549"/>
      <c r="HM218" s="584">
        <v>8.1999999999999993</v>
      </c>
      <c r="HN218" s="461">
        <v>8.24</v>
      </c>
      <c r="HO218" s="574">
        <v>0.23</v>
      </c>
      <c r="HP218" s="548">
        <v>2.5999999999999999E-2</v>
      </c>
      <c r="HQ218" s="585">
        <v>8.4</v>
      </c>
      <c r="HR218" s="586">
        <v>0.2</v>
      </c>
      <c r="HS218" s="520">
        <v>0.21</v>
      </c>
      <c r="HT218" s="587">
        <v>8</v>
      </c>
      <c r="HU218" s="522">
        <f t="shared" si="434"/>
        <v>44.486487868483621</v>
      </c>
      <c r="HV218" s="513">
        <f t="shared" si="437"/>
        <v>0.67889908256880738</v>
      </c>
      <c r="HW218" s="513">
        <f t="shared" si="435"/>
        <v>0.86230769230769233</v>
      </c>
      <c r="HX218" s="513">
        <f t="shared" si="436"/>
        <v>0.67686274509803923</v>
      </c>
      <c r="HY218" s="597"/>
    </row>
    <row r="219" spans="1:233" s="598" customFormat="1" ht="15" customHeight="1" x14ac:dyDescent="0.15">
      <c r="A219" s="400">
        <v>43701</v>
      </c>
      <c r="B219" s="515">
        <v>43610</v>
      </c>
      <c r="C219" s="402">
        <f t="shared" si="280"/>
        <v>0.87219999999999998</v>
      </c>
      <c r="D219" s="571">
        <v>8.25</v>
      </c>
      <c r="E219" s="572">
        <v>35</v>
      </c>
      <c r="F219" s="573">
        <v>228</v>
      </c>
      <c r="G219" s="406">
        <f t="shared" si="300"/>
        <v>9943.08</v>
      </c>
      <c r="H219" s="402">
        <f t="shared" si="301"/>
        <v>0.3977232</v>
      </c>
      <c r="I219" s="573">
        <v>6850</v>
      </c>
      <c r="J219" s="406">
        <f t="shared" si="302"/>
        <v>4589.5</v>
      </c>
      <c r="K219" s="574">
        <v>25.1</v>
      </c>
      <c r="L219" s="574">
        <v>17.600000000000001</v>
      </c>
      <c r="M219" s="574">
        <v>1.9</v>
      </c>
      <c r="N219" s="575">
        <v>69</v>
      </c>
      <c r="O219" s="575">
        <v>32</v>
      </c>
      <c r="P219" s="409"/>
      <c r="Q219" s="409"/>
      <c r="R219" s="409"/>
      <c r="S219" s="409"/>
      <c r="T219" s="410"/>
      <c r="U219" s="411"/>
      <c r="V219" s="409"/>
      <c r="W219" s="409"/>
      <c r="X219" s="516"/>
      <c r="Y219" s="473"/>
      <c r="Z219" s="429"/>
      <c r="AA219" s="447"/>
      <c r="AB219" s="409"/>
      <c r="AC219" s="409"/>
      <c r="AD219" s="474">
        <v>4.95</v>
      </c>
      <c r="AE219" s="477">
        <f t="shared" si="359"/>
        <v>0.6875</v>
      </c>
      <c r="AF219" s="478"/>
      <c r="AG219" s="477"/>
      <c r="AH219" s="478"/>
      <c r="AI219" s="478"/>
      <c r="AJ219" s="473"/>
      <c r="AK219" s="477"/>
      <c r="AL219" s="447"/>
      <c r="AM219" s="479"/>
      <c r="AN219" s="473"/>
      <c r="AO219" s="473"/>
      <c r="AP219" s="479"/>
      <c r="AQ219" s="447"/>
      <c r="AR219" s="473"/>
      <c r="AS219" s="473"/>
      <c r="AT219" s="473"/>
      <c r="AU219" s="447"/>
      <c r="AV219" s="480"/>
      <c r="AW219" s="479"/>
      <c r="AX219" s="479"/>
      <c r="AY219" s="480"/>
      <c r="AZ219" s="480"/>
      <c r="BA219" s="420">
        <f t="shared" si="281"/>
        <v>45684</v>
      </c>
      <c r="BB219" s="421">
        <f t="shared" si="282"/>
        <v>0.91368000000000005</v>
      </c>
      <c r="BC219" s="422"/>
      <c r="BD219" s="423">
        <v>8.18</v>
      </c>
      <c r="BE219" s="424">
        <v>75</v>
      </c>
      <c r="BF219" s="425">
        <v>360</v>
      </c>
      <c r="BG219" s="426">
        <v>6510</v>
      </c>
      <c r="BH219" s="420">
        <f t="shared" si="303"/>
        <v>4361.7</v>
      </c>
      <c r="BI219" s="432"/>
      <c r="BJ219" s="421"/>
      <c r="BK219" s="427">
        <v>29.9</v>
      </c>
      <c r="BL219" s="427">
        <v>22</v>
      </c>
      <c r="BM219" s="428">
        <v>3</v>
      </c>
      <c r="BN219" s="422"/>
      <c r="BO219" s="425">
        <v>193</v>
      </c>
      <c r="BP219" s="425">
        <v>32</v>
      </c>
      <c r="BQ219" s="423">
        <v>4.84</v>
      </c>
      <c r="BR219" s="421">
        <f t="shared" si="360"/>
        <v>0.67222222222222217</v>
      </c>
      <c r="BS219" s="409">
        <f t="shared" si="283"/>
        <v>45684</v>
      </c>
      <c r="BT219" s="429">
        <f t="shared" si="382"/>
        <v>8.18</v>
      </c>
      <c r="BU219" s="430">
        <f t="shared" si="391"/>
        <v>75</v>
      </c>
      <c r="BV219" s="430">
        <f t="shared" si="383"/>
        <v>360</v>
      </c>
      <c r="BW219" s="430">
        <f t="shared" si="384"/>
        <v>6510</v>
      </c>
      <c r="BX219" s="430">
        <f t="shared" si="304"/>
        <v>4231.5</v>
      </c>
      <c r="BY219" s="430">
        <f t="shared" si="371"/>
        <v>29.9</v>
      </c>
      <c r="BZ219" s="430">
        <f t="shared" si="372"/>
        <v>22</v>
      </c>
      <c r="CA219" s="431"/>
      <c r="CB219" s="430">
        <f t="shared" si="395"/>
        <v>193</v>
      </c>
      <c r="CC219" s="432">
        <v>16767</v>
      </c>
      <c r="CD219" s="411">
        <f t="shared" si="358"/>
        <v>16767</v>
      </c>
      <c r="CE219" s="421">
        <f t="shared" si="402"/>
        <v>0.67068000000000005</v>
      </c>
      <c r="CF219" s="433">
        <f t="shared" si="403"/>
        <v>9.5902665950975123</v>
      </c>
      <c r="CG219" s="434">
        <v>8</v>
      </c>
      <c r="CH219" s="427"/>
      <c r="CI219" s="446">
        <f t="shared" si="404"/>
        <v>13.598139202003937</v>
      </c>
      <c r="CJ219" s="436">
        <v>31.5</v>
      </c>
      <c r="CK219" s="436">
        <v>4.75</v>
      </c>
      <c r="CL219" s="423">
        <v>7.9</v>
      </c>
      <c r="CM219" s="423"/>
      <c r="CN219" s="423"/>
      <c r="CO219" s="432"/>
      <c r="CP219" s="432"/>
      <c r="CQ219" s="437"/>
      <c r="CR219" s="437">
        <v>0.91</v>
      </c>
      <c r="CS219" s="424"/>
      <c r="CT219" s="432">
        <f t="shared" si="405"/>
        <v>5.0098407586330289</v>
      </c>
      <c r="CU219" s="434">
        <v>5.25</v>
      </c>
      <c r="CV219" s="438">
        <v>8.1</v>
      </c>
      <c r="CW219" s="439">
        <v>14</v>
      </c>
      <c r="CX219" s="440">
        <v>64</v>
      </c>
      <c r="CY219" s="441">
        <v>6350</v>
      </c>
      <c r="CZ219" s="442"/>
      <c r="DA219" s="442"/>
      <c r="DB219" s="442"/>
      <c r="DC219" s="442"/>
      <c r="DD219" s="443">
        <v>12</v>
      </c>
      <c r="DE219" s="440">
        <v>16</v>
      </c>
      <c r="DF219" s="444">
        <v>28917</v>
      </c>
      <c r="DG219" s="445">
        <f t="shared" si="385"/>
        <v>28917</v>
      </c>
      <c r="DH219" s="421">
        <f t="shared" si="386"/>
        <v>1.1566799999999999</v>
      </c>
      <c r="DI219" s="446">
        <f t="shared" si="406"/>
        <v>5.5607428156447769</v>
      </c>
      <c r="DJ219" s="434">
        <v>8</v>
      </c>
      <c r="DK219" s="427"/>
      <c r="DL219" s="446">
        <f t="shared" si="407"/>
        <v>7.8846353356157284</v>
      </c>
      <c r="DM219" s="422">
        <v>31.6</v>
      </c>
      <c r="DN219" s="422">
        <v>3.69</v>
      </c>
      <c r="DO219" s="423">
        <v>7.82</v>
      </c>
      <c r="DP219" s="423"/>
      <c r="DQ219" s="423"/>
      <c r="DR219" s="432"/>
      <c r="DS219" s="432"/>
      <c r="DT219" s="437"/>
      <c r="DU219" s="437">
        <v>0.74</v>
      </c>
      <c r="DV219" s="424"/>
      <c r="DW219" s="446">
        <f t="shared" si="389"/>
        <v>2.9048656499636891</v>
      </c>
      <c r="DX219" s="434">
        <v>5.31</v>
      </c>
      <c r="DY219" s="438">
        <v>8.0399999999999991</v>
      </c>
      <c r="DZ219" s="439">
        <v>15</v>
      </c>
      <c r="EA219" s="440">
        <v>63</v>
      </c>
      <c r="EB219" s="441">
        <v>6570</v>
      </c>
      <c r="EC219" s="442"/>
      <c r="ED219" s="442"/>
      <c r="EE219" s="442"/>
      <c r="EF219" s="442"/>
      <c r="EG219" s="443">
        <v>6</v>
      </c>
      <c r="EH219" s="440">
        <v>16</v>
      </c>
      <c r="EI219" s="429">
        <f t="shared" si="408"/>
        <v>8.0620212765957433</v>
      </c>
      <c r="EJ219" s="429">
        <f t="shared" si="409"/>
        <v>14.632978723404255</v>
      </c>
      <c r="EK219" s="448">
        <f t="shared" si="410"/>
        <v>63.367021276595743</v>
      </c>
      <c r="EL219" s="448">
        <f t="shared" si="411"/>
        <v>6489.255319148936</v>
      </c>
      <c r="EM219" s="431"/>
      <c r="EN219" s="431"/>
      <c r="EO219" s="431"/>
      <c r="EP219" s="431"/>
      <c r="EQ219" s="431">
        <f t="shared" si="412"/>
        <v>8.2021276595744688</v>
      </c>
      <c r="ER219" s="448">
        <f t="shared" si="413"/>
        <v>16</v>
      </c>
      <c r="ES219" s="449">
        <f t="shared" si="414"/>
        <v>23.115313895455742</v>
      </c>
      <c r="ET219" s="450">
        <f t="shared" si="415"/>
        <v>0.91368000000000005</v>
      </c>
      <c r="EU219" s="451">
        <f t="shared" si="307"/>
        <v>0.37377818181818179</v>
      </c>
      <c r="EV219" s="450">
        <f t="shared" si="416"/>
        <v>0.69218181818181812</v>
      </c>
      <c r="EW219" s="513"/>
      <c r="EX219" s="514"/>
      <c r="EY219" s="513">
        <f t="shared" si="417"/>
        <v>0.8048936170212766</v>
      </c>
      <c r="EZ219" s="514">
        <f t="shared" si="418"/>
        <v>60.367021276595743</v>
      </c>
      <c r="FA219" s="450">
        <f t="shared" si="419"/>
        <v>0.8239804964539007</v>
      </c>
      <c r="FB219" s="431">
        <f t="shared" si="420"/>
        <v>296.63297872340428</v>
      </c>
      <c r="FC219" s="452"/>
      <c r="FD219" s="431"/>
      <c r="FE219" s="452">
        <f t="shared" si="421"/>
        <v>0.95750192922500277</v>
      </c>
      <c r="FF219" s="430">
        <f t="shared" si="422"/>
        <v>184.79787234042553</v>
      </c>
      <c r="FG219" s="405">
        <v>49200</v>
      </c>
      <c r="FH219" s="589"/>
      <c r="FI219" s="590"/>
      <c r="FJ219" s="591"/>
      <c r="FK219" s="455">
        <f t="shared" si="423"/>
        <v>1.5760441292356187</v>
      </c>
      <c r="FL219" s="530"/>
      <c r="FM219" s="455"/>
      <c r="FN219" s="530">
        <v>8602</v>
      </c>
      <c r="FO219" s="532">
        <f t="shared" si="367"/>
        <v>0.64289985052316889</v>
      </c>
      <c r="FP219" s="449">
        <f t="shared" si="424"/>
        <v>188.29349444006655</v>
      </c>
      <c r="FQ219" s="457">
        <v>50.4</v>
      </c>
      <c r="FR219" s="458">
        <f t="shared" si="425"/>
        <v>1.1032308904649331</v>
      </c>
      <c r="FS219" s="576">
        <v>7.98</v>
      </c>
      <c r="FT219" s="577">
        <v>13</v>
      </c>
      <c r="FU219" s="578">
        <v>49</v>
      </c>
      <c r="FV219" s="579">
        <v>1</v>
      </c>
      <c r="FW219" s="580">
        <v>0.24</v>
      </c>
      <c r="FX219" s="579">
        <v>16</v>
      </c>
      <c r="FY219" s="452">
        <f t="shared" si="426"/>
        <v>0.88888888888888884</v>
      </c>
      <c r="FZ219" s="452"/>
      <c r="GA219" s="429"/>
      <c r="GB219" s="513">
        <f t="shared" si="427"/>
        <v>0.1333333333333333</v>
      </c>
      <c r="GC219" s="514">
        <f t="shared" si="428"/>
        <v>1.5</v>
      </c>
      <c r="GD219" s="513">
        <f t="shared" si="429"/>
        <v>0.22222222222222221</v>
      </c>
      <c r="GE219" s="527">
        <f t="shared" si="430"/>
        <v>14.5</v>
      </c>
      <c r="GF219" s="461">
        <f t="shared" si="431"/>
        <v>2.1539269766220119</v>
      </c>
      <c r="GG219" s="589"/>
      <c r="GH219" s="592"/>
      <c r="GI219" s="589"/>
      <c r="GJ219" s="592"/>
      <c r="GK219" s="592"/>
      <c r="GL219" s="593"/>
      <c r="GM219" s="577"/>
      <c r="GN219" s="589"/>
      <c r="GO219" s="592"/>
      <c r="GP219" s="592"/>
      <c r="GQ219" s="577"/>
      <c r="GR219" s="594"/>
      <c r="GS219" s="595"/>
      <c r="GT219" s="592"/>
      <c r="GU219" s="592"/>
      <c r="GV219" s="592"/>
      <c r="GW219" s="513"/>
      <c r="GX219" s="513"/>
      <c r="GY219" s="596"/>
      <c r="GZ219" s="405">
        <v>47581</v>
      </c>
      <c r="HA219" s="581">
        <v>8.09</v>
      </c>
      <c r="HB219" s="451">
        <v>8.11</v>
      </c>
      <c r="HC219" s="577">
        <v>13</v>
      </c>
      <c r="HD219" s="463">
        <f t="shared" si="432"/>
        <v>46.54</v>
      </c>
      <c r="HE219" s="463">
        <v>14</v>
      </c>
      <c r="HF219" s="463"/>
      <c r="HG219" s="582"/>
      <c r="HH219" s="575">
        <v>1</v>
      </c>
      <c r="HI219" s="583">
        <v>6490</v>
      </c>
      <c r="HJ219" s="406">
        <f t="shared" si="433"/>
        <v>4348.3</v>
      </c>
      <c r="HK219" s="406"/>
      <c r="HL219" s="549"/>
      <c r="HM219" s="584"/>
      <c r="HN219" s="461">
        <v>7.98</v>
      </c>
      <c r="HO219" s="574"/>
      <c r="HP219" s="548">
        <v>1.0999999999999999E-2</v>
      </c>
      <c r="HQ219" s="585"/>
      <c r="HR219" s="586"/>
      <c r="HS219" s="520">
        <v>0.17</v>
      </c>
      <c r="HT219" s="587">
        <v>8</v>
      </c>
      <c r="HU219" s="522">
        <f t="shared" si="434"/>
        <v>38.08773312319412</v>
      </c>
      <c r="HV219" s="513">
        <f t="shared" si="437"/>
        <v>0.82666666666666666</v>
      </c>
      <c r="HW219" s="513">
        <f t="shared" si="435"/>
        <v>0.87072222222222218</v>
      </c>
      <c r="HX219" s="513">
        <f t="shared" si="436"/>
        <v>0.73311036789297657</v>
      </c>
      <c r="HY219" s="597"/>
    </row>
    <row r="220" spans="1:233" x14ac:dyDescent="0.15">
      <c r="A220" s="485">
        <v>43702</v>
      </c>
      <c r="B220" s="486">
        <v>44584</v>
      </c>
      <c r="C220" s="487">
        <f t="shared" si="280"/>
        <v>0.89168000000000003</v>
      </c>
      <c r="D220" s="488">
        <v>8.1999999999999993</v>
      </c>
      <c r="E220" s="489">
        <v>35</v>
      </c>
      <c r="F220" s="490">
        <v>226</v>
      </c>
      <c r="G220" s="490">
        <f t="shared" si="300"/>
        <v>10075.984</v>
      </c>
      <c r="H220" s="487">
        <f t="shared" si="301"/>
        <v>0.40303936000000001</v>
      </c>
      <c r="I220" s="490">
        <v>7750</v>
      </c>
      <c r="J220" s="490">
        <f t="shared" si="302"/>
        <v>5192.5</v>
      </c>
      <c r="K220" s="491">
        <v>30.4</v>
      </c>
      <c r="L220" s="491">
        <v>24.6</v>
      </c>
      <c r="M220" s="491">
        <v>2.2999999999999998</v>
      </c>
      <c r="N220" s="492">
        <v>59</v>
      </c>
      <c r="O220" s="492">
        <v>32</v>
      </c>
      <c r="P220" s="409"/>
      <c r="Q220" s="409"/>
      <c r="R220" s="409"/>
      <c r="S220" s="409"/>
      <c r="T220" s="410"/>
      <c r="U220" s="411"/>
      <c r="V220" s="409"/>
      <c r="W220" s="409"/>
      <c r="X220" s="412"/>
      <c r="Y220" s="473"/>
      <c r="Z220" s="474"/>
      <c r="AA220" s="475"/>
      <c r="AB220" s="476"/>
      <c r="AC220" s="476"/>
      <c r="AD220" s="474">
        <v>5.23</v>
      </c>
      <c r="AE220" s="477">
        <f t="shared" si="359"/>
        <v>0.72638888888888897</v>
      </c>
      <c r="AF220" s="478"/>
      <c r="AG220" s="477"/>
      <c r="AH220" s="478"/>
      <c r="AI220" s="478"/>
      <c r="AJ220" s="473"/>
      <c r="AK220" s="477"/>
      <c r="AL220" s="447"/>
      <c r="AM220" s="479"/>
      <c r="AN220" s="473"/>
      <c r="AO220" s="473"/>
      <c r="AP220" s="479"/>
      <c r="AQ220" s="447"/>
      <c r="AR220" s="473"/>
      <c r="AS220" s="473"/>
      <c r="AT220" s="473"/>
      <c r="AU220" s="447"/>
      <c r="AV220" s="480"/>
      <c r="AW220" s="479"/>
      <c r="AX220" s="479"/>
      <c r="AY220" s="480"/>
      <c r="AZ220" s="480"/>
      <c r="BA220" s="420">
        <f t="shared" si="281"/>
        <v>43447</v>
      </c>
      <c r="BB220" s="421">
        <f t="shared" si="282"/>
        <v>0.86894000000000005</v>
      </c>
      <c r="BC220" s="422"/>
      <c r="BD220" s="423">
        <v>8.1300000000000008</v>
      </c>
      <c r="BE220" s="424">
        <v>58</v>
      </c>
      <c r="BF220" s="425">
        <v>386</v>
      </c>
      <c r="BG220" s="426">
        <v>6980</v>
      </c>
      <c r="BH220" s="420">
        <f t="shared" si="303"/>
        <v>4676.6000000000004</v>
      </c>
      <c r="BI220" s="432"/>
      <c r="BJ220" s="421"/>
      <c r="BK220" s="427">
        <v>28.2</v>
      </c>
      <c r="BL220" s="427">
        <v>26.3</v>
      </c>
      <c r="BM220" s="428">
        <v>2.1</v>
      </c>
      <c r="BN220" s="422"/>
      <c r="BO220" s="425">
        <v>106</v>
      </c>
      <c r="BP220" s="425">
        <v>32</v>
      </c>
      <c r="BQ220" s="423">
        <v>3.54</v>
      </c>
      <c r="BR220" s="421">
        <f t="shared" si="360"/>
        <v>0.49166666666666664</v>
      </c>
      <c r="BS220" s="409">
        <f t="shared" si="283"/>
        <v>43447</v>
      </c>
      <c r="BT220" s="429">
        <f t="shared" si="382"/>
        <v>8.1300000000000008</v>
      </c>
      <c r="BU220" s="430">
        <f t="shared" si="391"/>
        <v>58</v>
      </c>
      <c r="BV220" s="430">
        <f t="shared" si="383"/>
        <v>386</v>
      </c>
      <c r="BW220" s="430">
        <f t="shared" si="384"/>
        <v>6980</v>
      </c>
      <c r="BX220" s="430">
        <f t="shared" si="304"/>
        <v>4537</v>
      </c>
      <c r="BY220" s="430">
        <f t="shared" si="371"/>
        <v>28.2</v>
      </c>
      <c r="BZ220" s="430">
        <f t="shared" si="372"/>
        <v>26.3</v>
      </c>
      <c r="CA220" s="431"/>
      <c r="CB220" s="430">
        <f t="shared" si="395"/>
        <v>106</v>
      </c>
      <c r="CC220" s="432">
        <v>14821</v>
      </c>
      <c r="CD220" s="411">
        <f t="shared" si="358"/>
        <v>14821</v>
      </c>
      <c r="CE220" s="421">
        <f t="shared" si="402"/>
        <v>0.59284000000000003</v>
      </c>
      <c r="CF220" s="533">
        <f t="shared" si="403"/>
        <v>10.84947034613049</v>
      </c>
      <c r="CG220" s="434">
        <v>8.0399999999999991</v>
      </c>
      <c r="CH220" s="427"/>
      <c r="CI220" s="534">
        <f t="shared" si="404"/>
        <v>15.38357735645368</v>
      </c>
      <c r="CJ220" s="436">
        <v>31.6</v>
      </c>
      <c r="CK220" s="436">
        <v>4.46</v>
      </c>
      <c r="CL220" s="423">
        <v>7.87</v>
      </c>
      <c r="CM220" s="423"/>
      <c r="CN220" s="423"/>
      <c r="CO220" s="432"/>
      <c r="CP220" s="432"/>
      <c r="CQ220" s="437"/>
      <c r="CR220" s="437">
        <v>0.91</v>
      </c>
      <c r="CS220" s="424"/>
      <c r="CT220" s="432">
        <f t="shared" si="405"/>
        <v>5.6676337629039875</v>
      </c>
      <c r="CU220" s="434">
        <v>4.8</v>
      </c>
      <c r="CV220" s="493">
        <v>7.97</v>
      </c>
      <c r="CW220" s="494">
        <v>15</v>
      </c>
      <c r="CX220" s="495">
        <v>63</v>
      </c>
      <c r="CY220" s="496">
        <v>6610</v>
      </c>
      <c r="CZ220" s="497"/>
      <c r="DA220" s="497"/>
      <c r="DB220" s="497"/>
      <c r="DC220" s="497"/>
      <c r="DD220" s="498">
        <v>16</v>
      </c>
      <c r="DE220" s="498">
        <v>16</v>
      </c>
      <c r="DF220" s="432">
        <v>28626</v>
      </c>
      <c r="DG220" s="445">
        <f t="shared" si="385"/>
        <v>28626</v>
      </c>
      <c r="DH220" s="421">
        <f t="shared" si="386"/>
        <v>1.1450400000000001</v>
      </c>
      <c r="DI220" s="432">
        <f t="shared" si="406"/>
        <v>5.6172710123663805</v>
      </c>
      <c r="DJ220" s="434">
        <v>8.0399999999999991</v>
      </c>
      <c r="DK220" s="427"/>
      <c r="DL220" s="432">
        <f t="shared" si="407"/>
        <v>7.9647872563403892</v>
      </c>
      <c r="DM220" s="541">
        <v>31.5</v>
      </c>
      <c r="DN220" s="541">
        <v>4.57</v>
      </c>
      <c r="DO220" s="542">
        <v>7.87</v>
      </c>
      <c r="DP220" s="542"/>
      <c r="DQ220" s="542"/>
      <c r="DR220" s="432"/>
      <c r="DS220" s="432"/>
      <c r="DT220" s="437"/>
      <c r="DU220" s="437">
        <v>0.86</v>
      </c>
      <c r="DV220" s="424"/>
      <c r="DW220" s="446">
        <f t="shared" si="389"/>
        <v>2.934395304967512</v>
      </c>
      <c r="DX220" s="434">
        <v>5.32</v>
      </c>
      <c r="DY220" s="493">
        <v>8</v>
      </c>
      <c r="DZ220" s="494">
        <v>15</v>
      </c>
      <c r="EA220" s="495">
        <v>65</v>
      </c>
      <c r="EB220" s="496">
        <v>6700</v>
      </c>
      <c r="EC220" s="497"/>
      <c r="ED220" s="497"/>
      <c r="EE220" s="497"/>
      <c r="EF220" s="497"/>
      <c r="EG220" s="498">
        <v>16</v>
      </c>
      <c r="EH220" s="495">
        <v>16</v>
      </c>
      <c r="EI220" s="429">
        <f t="shared" si="408"/>
        <v>7.9897661518631899</v>
      </c>
      <c r="EJ220" s="429">
        <f t="shared" si="409"/>
        <v>15</v>
      </c>
      <c r="EK220" s="448">
        <f t="shared" si="410"/>
        <v>64.317743457545973</v>
      </c>
      <c r="EL220" s="448">
        <f t="shared" si="411"/>
        <v>6669.2984555895691</v>
      </c>
      <c r="EM220" s="431"/>
      <c r="EN220" s="431"/>
      <c r="EO220" s="431"/>
      <c r="EP220" s="431"/>
      <c r="EQ220" s="431">
        <f t="shared" si="412"/>
        <v>16</v>
      </c>
      <c r="ER220" s="448">
        <f t="shared" si="413"/>
        <v>16</v>
      </c>
      <c r="ES220" s="496">
        <f t="shared" si="414"/>
        <v>24.30547563698299</v>
      </c>
      <c r="ET220" s="499">
        <f t="shared" si="415"/>
        <v>0.86894000000000005</v>
      </c>
      <c r="EU220" s="451">
        <f t="shared" si="307"/>
        <v>0.38114868181818184</v>
      </c>
      <c r="EV220" s="499">
        <f t="shared" si="416"/>
        <v>0.70583089225589224</v>
      </c>
      <c r="EW220" s="526"/>
      <c r="EX220" s="514"/>
      <c r="EY220" s="513">
        <f t="shared" si="417"/>
        <v>0.74137931034482762</v>
      </c>
      <c r="EZ220" s="514">
        <f t="shared" si="418"/>
        <v>43</v>
      </c>
      <c r="FA220" s="450">
        <f t="shared" si="419"/>
        <v>0.83337372161257517</v>
      </c>
      <c r="FB220" s="431">
        <f t="shared" si="420"/>
        <v>321.68225654245401</v>
      </c>
      <c r="FC220" s="452"/>
      <c r="FD220" s="431"/>
      <c r="FE220" s="452">
        <f t="shared" si="421"/>
        <v>0.84905660377358494</v>
      </c>
      <c r="FF220" s="430">
        <f t="shared" si="422"/>
        <v>90</v>
      </c>
      <c r="FG220" s="490">
        <v>49200</v>
      </c>
      <c r="FH220" s="498"/>
      <c r="FI220" s="501"/>
      <c r="FJ220" s="487"/>
      <c r="FK220" s="502">
        <f t="shared" si="423"/>
        <v>1.6571915207033858</v>
      </c>
      <c r="FL220" s="490"/>
      <c r="FM220" s="502"/>
      <c r="FN220" s="490">
        <v>7645</v>
      </c>
      <c r="FO220" s="532">
        <f t="shared" si="367"/>
        <v>0.57137518684603883</v>
      </c>
      <c r="FP220" s="496">
        <f t="shared" si="424"/>
        <v>175.96151633024144</v>
      </c>
      <c r="FQ220" s="503">
        <v>50.4</v>
      </c>
      <c r="FR220" s="491">
        <f t="shared" si="425"/>
        <v>1.1600340644923699</v>
      </c>
      <c r="FS220" s="504">
        <v>7.95</v>
      </c>
      <c r="FT220" s="494">
        <v>14</v>
      </c>
      <c r="FU220" s="495">
        <v>51</v>
      </c>
      <c r="FV220" s="490">
        <v>1</v>
      </c>
      <c r="FW220" s="504">
        <v>0.28000000000000003</v>
      </c>
      <c r="FX220" s="490">
        <v>8</v>
      </c>
      <c r="FY220" s="452">
        <f t="shared" si="426"/>
        <v>0.9375</v>
      </c>
      <c r="FZ220" s="452"/>
      <c r="GA220" s="429"/>
      <c r="GB220" s="499">
        <f t="shared" si="427"/>
        <v>6.6666666666666652E-2</v>
      </c>
      <c r="GC220" s="514">
        <f t="shared" si="428"/>
        <v>1</v>
      </c>
      <c r="GD220" s="499">
        <f t="shared" si="429"/>
        <v>0.2153846153846154</v>
      </c>
      <c r="GE220" s="527">
        <f t="shared" si="430"/>
        <v>13</v>
      </c>
      <c r="GF220" s="506">
        <f t="shared" si="431"/>
        <v>2.2648284116279607</v>
      </c>
      <c r="GG220" s="490"/>
      <c r="GH220" s="526"/>
      <c r="GI220" s="490"/>
      <c r="GJ220" s="544"/>
      <c r="GK220" s="498"/>
      <c r="GL220" s="507"/>
      <c r="GM220" s="535"/>
      <c r="GN220" s="536"/>
      <c r="GO220" s="526"/>
      <c r="GP220" s="526"/>
      <c r="GQ220" s="535"/>
      <c r="GR220" s="502"/>
      <c r="GS220" s="536"/>
      <c r="GT220" s="536"/>
      <c r="GU220" s="526"/>
      <c r="GV220" s="526"/>
      <c r="GW220" s="526"/>
      <c r="GX220" s="526"/>
      <c r="GY220" s="497"/>
      <c r="GZ220" s="490">
        <v>48142</v>
      </c>
      <c r="HA220" s="493">
        <v>8.1300000000000008</v>
      </c>
      <c r="HB220" s="493">
        <v>8.15</v>
      </c>
      <c r="HC220" s="494">
        <v>14</v>
      </c>
      <c r="HD220" s="498">
        <f t="shared" si="432"/>
        <v>50.120000000000005</v>
      </c>
      <c r="HE220" s="498">
        <v>15</v>
      </c>
      <c r="HF220" s="498"/>
      <c r="HG220" s="498"/>
      <c r="HH220" s="492">
        <v>1</v>
      </c>
      <c r="HI220" s="508">
        <v>6680</v>
      </c>
      <c r="HJ220" s="490">
        <f t="shared" si="433"/>
        <v>4475.6000000000004</v>
      </c>
      <c r="HK220" s="490"/>
      <c r="HL220" s="550"/>
      <c r="HM220" s="543"/>
      <c r="HN220" s="506">
        <v>7.8</v>
      </c>
      <c r="HO220" s="491"/>
      <c r="HP220" s="545">
        <v>1.2E-2</v>
      </c>
      <c r="HQ220" s="523"/>
      <c r="HR220" s="524"/>
      <c r="HS220" s="524">
        <v>0.19</v>
      </c>
      <c r="HT220" s="511">
        <v>8</v>
      </c>
      <c r="HU220" s="525">
        <f t="shared" si="434"/>
        <v>40.048795083665155</v>
      </c>
      <c r="HV220" s="526">
        <f t="shared" si="437"/>
        <v>0.75862068965517238</v>
      </c>
      <c r="HW220" s="526">
        <f t="shared" si="435"/>
        <v>0.87015544041450776</v>
      </c>
      <c r="HX220" s="526">
        <f t="shared" si="436"/>
        <v>0.72340425531914887</v>
      </c>
      <c r="HY220" s="512"/>
    </row>
    <row r="221" spans="1:233" s="598" customFormat="1" ht="15" customHeight="1" x14ac:dyDescent="0.15">
      <c r="A221" s="400">
        <v>43703</v>
      </c>
      <c r="B221" s="515">
        <v>42949</v>
      </c>
      <c r="C221" s="402">
        <f t="shared" si="280"/>
        <v>0.85897999999999997</v>
      </c>
      <c r="D221" s="571">
        <v>8.1300000000000008</v>
      </c>
      <c r="E221" s="572">
        <v>38</v>
      </c>
      <c r="F221" s="573">
        <v>247</v>
      </c>
      <c r="G221" s="406">
        <f t="shared" si="300"/>
        <v>10608.403</v>
      </c>
      <c r="H221" s="402">
        <f t="shared" si="301"/>
        <v>0.42433611999999998</v>
      </c>
      <c r="I221" s="573">
        <v>5830</v>
      </c>
      <c r="J221" s="406">
        <f t="shared" si="302"/>
        <v>3906.1000000000004</v>
      </c>
      <c r="K221" s="574">
        <v>34.9</v>
      </c>
      <c r="L221" s="574">
        <v>23.8</v>
      </c>
      <c r="M221" s="574">
        <v>2.7</v>
      </c>
      <c r="N221" s="575">
        <v>116</v>
      </c>
      <c r="O221" s="575">
        <v>32</v>
      </c>
      <c r="P221" s="409"/>
      <c r="Q221" s="409"/>
      <c r="R221" s="409"/>
      <c r="S221" s="409"/>
      <c r="T221" s="410"/>
      <c r="U221" s="411"/>
      <c r="V221" s="409"/>
      <c r="W221" s="409"/>
      <c r="X221" s="516"/>
      <c r="Y221" s="473"/>
      <c r="Z221" s="429"/>
      <c r="AA221" s="447"/>
      <c r="AB221" s="409"/>
      <c r="AC221" s="409"/>
      <c r="AD221" s="474">
        <v>4.88</v>
      </c>
      <c r="AE221" s="477">
        <f t="shared" si="359"/>
        <v>0.6777777777777777</v>
      </c>
      <c r="AF221" s="478"/>
      <c r="AG221" s="477"/>
      <c r="AH221" s="478"/>
      <c r="AI221" s="478"/>
      <c r="AJ221" s="473"/>
      <c r="AK221" s="477"/>
      <c r="AL221" s="447"/>
      <c r="AM221" s="479"/>
      <c r="AN221" s="473"/>
      <c r="AO221" s="473"/>
      <c r="AP221" s="479"/>
      <c r="AQ221" s="447"/>
      <c r="AR221" s="473"/>
      <c r="AS221" s="473"/>
      <c r="AT221" s="473"/>
      <c r="AU221" s="447"/>
      <c r="AV221" s="480"/>
      <c r="AW221" s="479"/>
      <c r="AX221" s="479"/>
      <c r="AY221" s="480"/>
      <c r="AZ221" s="480"/>
      <c r="BA221" s="420">
        <f t="shared" si="281"/>
        <v>42255</v>
      </c>
      <c r="BB221" s="421">
        <f t="shared" si="282"/>
        <v>0.84509999999999996</v>
      </c>
      <c r="BC221" s="422"/>
      <c r="BD221" s="423">
        <v>8.17</v>
      </c>
      <c r="BE221" s="424">
        <v>50</v>
      </c>
      <c r="BF221" s="425">
        <v>393</v>
      </c>
      <c r="BG221" s="426">
        <v>7700</v>
      </c>
      <c r="BH221" s="420">
        <f t="shared" si="303"/>
        <v>5159</v>
      </c>
      <c r="BI221" s="432"/>
      <c r="BJ221" s="421"/>
      <c r="BK221" s="427">
        <v>27.1</v>
      </c>
      <c r="BL221" s="427">
        <v>20.8</v>
      </c>
      <c r="BM221" s="428">
        <v>3.9</v>
      </c>
      <c r="BN221" s="422"/>
      <c r="BO221" s="425">
        <v>141</v>
      </c>
      <c r="BP221" s="425">
        <v>32</v>
      </c>
      <c r="BQ221" s="423">
        <v>5.68</v>
      </c>
      <c r="BR221" s="421">
        <f t="shared" si="360"/>
        <v>0.78888888888888886</v>
      </c>
      <c r="BS221" s="409">
        <f t="shared" si="283"/>
        <v>42255</v>
      </c>
      <c r="BT221" s="429">
        <f t="shared" si="382"/>
        <v>8.17</v>
      </c>
      <c r="BU221" s="430">
        <f t="shared" si="391"/>
        <v>50</v>
      </c>
      <c r="BV221" s="430">
        <f t="shared" si="383"/>
        <v>393</v>
      </c>
      <c r="BW221" s="430">
        <f t="shared" si="384"/>
        <v>7700</v>
      </c>
      <c r="BX221" s="430">
        <f t="shared" si="304"/>
        <v>5005</v>
      </c>
      <c r="BY221" s="430">
        <f t="shared" si="371"/>
        <v>27.1</v>
      </c>
      <c r="BZ221" s="430">
        <f t="shared" si="372"/>
        <v>20.8</v>
      </c>
      <c r="CA221" s="431"/>
      <c r="CB221" s="430">
        <f t="shared" si="395"/>
        <v>141</v>
      </c>
      <c r="CC221" s="432">
        <v>14258</v>
      </c>
      <c r="CD221" s="411">
        <f t="shared" si="358"/>
        <v>14258</v>
      </c>
      <c r="CE221" s="421">
        <f t="shared" si="402"/>
        <v>0.57032000000000005</v>
      </c>
      <c r="CF221" s="433">
        <f t="shared" si="403"/>
        <v>11.277879085425727</v>
      </c>
      <c r="CG221" s="434">
        <v>7.95</v>
      </c>
      <c r="CH221" s="427"/>
      <c r="CI221" s="446">
        <f t="shared" si="404"/>
        <v>15.991022583812597</v>
      </c>
      <c r="CJ221" s="436">
        <v>32.1</v>
      </c>
      <c r="CK221" s="436">
        <v>4.92</v>
      </c>
      <c r="CL221" s="423">
        <v>7.83</v>
      </c>
      <c r="CM221" s="423"/>
      <c r="CN221" s="423"/>
      <c r="CO221" s="432"/>
      <c r="CP221" s="432"/>
      <c r="CQ221" s="437"/>
      <c r="CR221" s="437">
        <v>0.88</v>
      </c>
      <c r="CS221" s="424"/>
      <c r="CT221" s="432">
        <f t="shared" si="405"/>
        <v>5.8914293729835876</v>
      </c>
      <c r="CU221" s="434">
        <v>4.97</v>
      </c>
      <c r="CV221" s="438">
        <v>8.0399999999999991</v>
      </c>
      <c r="CW221" s="439">
        <v>15.5</v>
      </c>
      <c r="CX221" s="440">
        <v>59</v>
      </c>
      <c r="CY221" s="441">
        <v>6760</v>
      </c>
      <c r="CZ221" s="442"/>
      <c r="DA221" s="442"/>
      <c r="DB221" s="442"/>
      <c r="DC221" s="442"/>
      <c r="DD221" s="443">
        <v>2</v>
      </c>
      <c r="DE221" s="440">
        <v>16</v>
      </c>
      <c r="DF221" s="444">
        <v>27997</v>
      </c>
      <c r="DG221" s="445">
        <f t="shared" si="385"/>
        <v>27997</v>
      </c>
      <c r="DH221" s="421">
        <f t="shared" si="386"/>
        <v>1.11988</v>
      </c>
      <c r="DI221" s="446">
        <f t="shared" si="406"/>
        <v>5.7434725149123116</v>
      </c>
      <c r="DJ221" s="434">
        <v>7.92</v>
      </c>
      <c r="DK221" s="427"/>
      <c r="DL221" s="446">
        <f t="shared" si="407"/>
        <v>8.1437296853234287</v>
      </c>
      <c r="DM221" s="422">
        <v>32</v>
      </c>
      <c r="DN221" s="422">
        <v>1.54</v>
      </c>
      <c r="DO221" s="423">
        <v>7.79</v>
      </c>
      <c r="DP221" s="423"/>
      <c r="DQ221" s="423"/>
      <c r="DR221" s="432"/>
      <c r="DS221" s="432"/>
      <c r="DT221" s="437"/>
      <c r="DU221" s="437">
        <v>0.78</v>
      </c>
      <c r="DV221" s="424"/>
      <c r="DW221" s="446">
        <f t="shared" si="389"/>
        <v>3.0003214630138944</v>
      </c>
      <c r="DX221" s="434">
        <v>4.46</v>
      </c>
      <c r="DY221" s="438">
        <v>8.1</v>
      </c>
      <c r="DZ221" s="439">
        <v>14.9</v>
      </c>
      <c r="EA221" s="440">
        <v>55</v>
      </c>
      <c r="EB221" s="441">
        <v>6800</v>
      </c>
      <c r="EC221" s="442"/>
      <c r="ED221" s="442"/>
      <c r="EE221" s="442"/>
      <c r="EF221" s="442"/>
      <c r="EG221" s="443">
        <v>2</v>
      </c>
      <c r="EH221" s="440">
        <v>16</v>
      </c>
      <c r="EI221" s="429">
        <f t="shared" si="408"/>
        <v>8.079754348597799</v>
      </c>
      <c r="EJ221" s="429">
        <f t="shared" si="409"/>
        <v>15.102456514022011</v>
      </c>
      <c r="EK221" s="448">
        <f t="shared" si="410"/>
        <v>56.349710093480063</v>
      </c>
      <c r="EL221" s="448">
        <f t="shared" si="411"/>
        <v>6786.502899065199</v>
      </c>
      <c r="EM221" s="431"/>
      <c r="EN221" s="431"/>
      <c r="EO221" s="431"/>
      <c r="EP221" s="431"/>
      <c r="EQ221" s="431">
        <f t="shared" si="412"/>
        <v>2</v>
      </c>
      <c r="ER221" s="448">
        <f t="shared" si="413"/>
        <v>16</v>
      </c>
      <c r="ES221" s="449">
        <f t="shared" si="414"/>
        <v>24.991125310614127</v>
      </c>
      <c r="ET221" s="450">
        <f t="shared" si="415"/>
        <v>0.84509999999999996</v>
      </c>
      <c r="EU221" s="451">
        <f t="shared" si="307"/>
        <v>0.3774139772727273</v>
      </c>
      <c r="EV221" s="450">
        <f t="shared" si="416"/>
        <v>0.69891477272727276</v>
      </c>
      <c r="EW221" s="513"/>
      <c r="EX221" s="514"/>
      <c r="EY221" s="513">
        <f t="shared" si="417"/>
        <v>0.69795086971955977</v>
      </c>
      <c r="EZ221" s="514">
        <f t="shared" si="418"/>
        <v>34.897543485977991</v>
      </c>
      <c r="FA221" s="450">
        <f t="shared" si="419"/>
        <v>0.85661651375704817</v>
      </c>
      <c r="FB221" s="431">
        <f t="shared" si="420"/>
        <v>336.65028990651996</v>
      </c>
      <c r="FC221" s="452"/>
      <c r="FD221" s="431"/>
      <c r="FE221" s="452">
        <f t="shared" si="421"/>
        <v>0.98581560283687941</v>
      </c>
      <c r="FF221" s="430">
        <f t="shared" si="422"/>
        <v>139</v>
      </c>
      <c r="FG221" s="405">
        <v>49200</v>
      </c>
      <c r="FH221" s="589"/>
      <c r="FI221" s="590"/>
      <c r="FJ221" s="591"/>
      <c r="FK221" s="455">
        <f t="shared" si="423"/>
        <v>1.703940362087327</v>
      </c>
      <c r="FL221" s="530"/>
      <c r="FM221" s="455"/>
      <c r="FN221" s="530">
        <v>7367</v>
      </c>
      <c r="FO221" s="532">
        <f t="shared" si="367"/>
        <v>0.55059790732436475</v>
      </c>
      <c r="FP221" s="449">
        <f t="shared" si="424"/>
        <v>174.34623121524078</v>
      </c>
      <c r="FQ221" s="457">
        <v>79.2</v>
      </c>
      <c r="FR221" s="458">
        <f t="shared" si="425"/>
        <v>1.8743343982960596</v>
      </c>
      <c r="FS221" s="576">
        <v>7.93</v>
      </c>
      <c r="FT221" s="577">
        <v>14</v>
      </c>
      <c r="FU221" s="578">
        <v>47</v>
      </c>
      <c r="FV221" s="579">
        <v>1</v>
      </c>
      <c r="FW221" s="580">
        <v>0.28000000000000003</v>
      </c>
      <c r="FX221" s="579">
        <v>8</v>
      </c>
      <c r="FY221" s="452">
        <f t="shared" si="426"/>
        <v>0.5</v>
      </c>
      <c r="FZ221" s="452"/>
      <c r="GA221" s="429"/>
      <c r="GB221" s="513">
        <f t="shared" si="427"/>
        <v>6.0402684563758413E-2</v>
      </c>
      <c r="GC221" s="514">
        <f t="shared" si="428"/>
        <v>1.1999999999999993</v>
      </c>
      <c r="GD221" s="513">
        <f t="shared" si="429"/>
        <v>0.1454545454545455</v>
      </c>
      <c r="GE221" s="527">
        <f t="shared" si="430"/>
        <v>10</v>
      </c>
      <c r="GF221" s="461">
        <f t="shared" si="431"/>
        <v>2.32871849485268</v>
      </c>
      <c r="GG221" s="589"/>
      <c r="GH221" s="592"/>
      <c r="GI221" s="589"/>
      <c r="GJ221" s="592"/>
      <c r="GK221" s="592"/>
      <c r="GL221" s="593"/>
      <c r="GM221" s="577"/>
      <c r="GN221" s="589"/>
      <c r="GO221" s="592"/>
      <c r="GP221" s="592"/>
      <c r="GQ221" s="577"/>
      <c r="GR221" s="594"/>
      <c r="GS221" s="595"/>
      <c r="GT221" s="592"/>
      <c r="GU221" s="592"/>
      <c r="GV221" s="592"/>
      <c r="GW221" s="513"/>
      <c r="GX221" s="513"/>
      <c r="GY221" s="596"/>
      <c r="GZ221" s="405">
        <v>43338</v>
      </c>
      <c r="HA221" s="581">
        <v>8.16</v>
      </c>
      <c r="HB221" s="451">
        <v>8.15</v>
      </c>
      <c r="HC221" s="577">
        <v>13</v>
      </c>
      <c r="HD221" s="463">
        <f t="shared" si="432"/>
        <v>46.54</v>
      </c>
      <c r="HE221" s="463">
        <v>16</v>
      </c>
      <c r="HF221" s="463"/>
      <c r="HG221" s="582"/>
      <c r="HH221" s="575">
        <v>1</v>
      </c>
      <c r="HI221" s="583">
        <v>6800</v>
      </c>
      <c r="HJ221" s="406">
        <f t="shared" si="433"/>
        <v>4556</v>
      </c>
      <c r="HK221" s="406"/>
      <c r="HL221" s="549"/>
      <c r="HM221" s="584"/>
      <c r="HN221" s="461">
        <v>8.1</v>
      </c>
      <c r="HO221" s="574"/>
      <c r="HP221" s="548">
        <v>1.5699999999999999E-2</v>
      </c>
      <c r="HQ221" s="585"/>
      <c r="HR221" s="586"/>
      <c r="HS221" s="520">
        <v>0.2</v>
      </c>
      <c r="HT221" s="587">
        <v>8</v>
      </c>
      <c r="HU221" s="522">
        <f t="shared" si="434"/>
        <v>41.178558750443734</v>
      </c>
      <c r="HV221" s="513">
        <f t="shared" si="437"/>
        <v>0.74</v>
      </c>
      <c r="HW221" s="513">
        <f t="shared" si="435"/>
        <v>0.88157760814249364</v>
      </c>
      <c r="HX221" s="513">
        <f t="shared" si="436"/>
        <v>0.70110701107011075</v>
      </c>
      <c r="HY221" s="597"/>
    </row>
    <row r="222" spans="1:233" s="598" customFormat="1" ht="15" customHeight="1" x14ac:dyDescent="0.15">
      <c r="A222" s="400">
        <v>43704</v>
      </c>
      <c r="B222" s="515">
        <v>43227</v>
      </c>
      <c r="C222" s="402">
        <f t="shared" si="280"/>
        <v>0.86453999999999998</v>
      </c>
      <c r="D222" s="571">
        <v>8.24</v>
      </c>
      <c r="E222" s="572">
        <v>39</v>
      </c>
      <c r="F222" s="573">
        <v>213</v>
      </c>
      <c r="G222" s="406">
        <f t="shared" si="300"/>
        <v>9207.3510000000006</v>
      </c>
      <c r="H222" s="402">
        <f t="shared" si="301"/>
        <v>0.36829404000000004</v>
      </c>
      <c r="I222" s="573">
        <v>6760</v>
      </c>
      <c r="J222" s="406">
        <f t="shared" si="302"/>
        <v>4529.2</v>
      </c>
      <c r="K222" s="574">
        <v>29.3</v>
      </c>
      <c r="L222" s="574">
        <v>18.8</v>
      </c>
      <c r="M222" s="574">
        <v>2</v>
      </c>
      <c r="N222" s="575">
        <v>81</v>
      </c>
      <c r="O222" s="575">
        <v>32</v>
      </c>
      <c r="P222" s="409"/>
      <c r="Q222" s="409"/>
      <c r="R222" s="409"/>
      <c r="S222" s="409"/>
      <c r="T222" s="410"/>
      <c r="U222" s="411"/>
      <c r="V222" s="409"/>
      <c r="W222" s="409"/>
      <c r="X222" s="516"/>
      <c r="Y222" s="473"/>
      <c r="Z222" s="429"/>
      <c r="AA222" s="447"/>
      <c r="AB222" s="409"/>
      <c r="AC222" s="409"/>
      <c r="AD222" s="474">
        <v>5.24</v>
      </c>
      <c r="AE222" s="477">
        <f t="shared" si="359"/>
        <v>0.72777777777777775</v>
      </c>
      <c r="AF222" s="478"/>
      <c r="AG222" s="477"/>
      <c r="AH222" s="478"/>
      <c r="AI222" s="478"/>
      <c r="AJ222" s="473"/>
      <c r="AK222" s="477"/>
      <c r="AL222" s="447"/>
      <c r="AM222" s="479"/>
      <c r="AN222" s="473"/>
      <c r="AO222" s="473"/>
      <c r="AP222" s="479"/>
      <c r="AQ222" s="447"/>
      <c r="AR222" s="473"/>
      <c r="AS222" s="473"/>
      <c r="AT222" s="473"/>
      <c r="AU222" s="447"/>
      <c r="AV222" s="480"/>
      <c r="AW222" s="479"/>
      <c r="AX222" s="479"/>
      <c r="AY222" s="480"/>
      <c r="AZ222" s="480"/>
      <c r="BA222" s="420">
        <f t="shared" si="281"/>
        <v>43574</v>
      </c>
      <c r="BB222" s="421">
        <f t="shared" si="282"/>
        <v>0.87148000000000003</v>
      </c>
      <c r="BC222" s="422"/>
      <c r="BD222" s="423">
        <v>8.23</v>
      </c>
      <c r="BE222" s="424">
        <v>59</v>
      </c>
      <c r="BF222" s="425">
        <v>360</v>
      </c>
      <c r="BG222" s="426">
        <v>8160</v>
      </c>
      <c r="BH222" s="420">
        <f t="shared" si="303"/>
        <v>5467.2000000000007</v>
      </c>
      <c r="BI222" s="432">
        <v>1314</v>
      </c>
      <c r="BJ222" s="421">
        <f>BI222/35.5*(23+35.5)/BH222</f>
        <v>0.39605720362561669</v>
      </c>
      <c r="BK222" s="427">
        <v>23.9</v>
      </c>
      <c r="BL222" s="427">
        <v>19</v>
      </c>
      <c r="BM222" s="428">
        <v>0.59</v>
      </c>
      <c r="BN222" s="422">
        <v>2</v>
      </c>
      <c r="BO222" s="425">
        <v>111</v>
      </c>
      <c r="BP222" s="425">
        <v>32</v>
      </c>
      <c r="BQ222" s="423">
        <v>3.43</v>
      </c>
      <c r="BR222" s="421">
        <f t="shared" si="360"/>
        <v>0.47638888888888892</v>
      </c>
      <c r="BS222" s="409">
        <f t="shared" si="283"/>
        <v>43574</v>
      </c>
      <c r="BT222" s="429">
        <f t="shared" si="382"/>
        <v>8.23</v>
      </c>
      <c r="BU222" s="430">
        <f t="shared" si="391"/>
        <v>59</v>
      </c>
      <c r="BV222" s="430">
        <f t="shared" si="383"/>
        <v>360</v>
      </c>
      <c r="BW222" s="430">
        <f t="shared" si="384"/>
        <v>8160</v>
      </c>
      <c r="BX222" s="430">
        <f t="shared" si="304"/>
        <v>5304</v>
      </c>
      <c r="BY222" s="430">
        <f t="shared" si="371"/>
        <v>23.9</v>
      </c>
      <c r="BZ222" s="430">
        <f t="shared" si="372"/>
        <v>19</v>
      </c>
      <c r="CA222" s="431">
        <f>BN222</f>
        <v>2</v>
      </c>
      <c r="CB222" s="430">
        <f t="shared" si="395"/>
        <v>111</v>
      </c>
      <c r="CC222" s="432">
        <v>21285</v>
      </c>
      <c r="CD222" s="411">
        <f t="shared" si="358"/>
        <v>21285</v>
      </c>
      <c r="CE222" s="421">
        <f t="shared" si="402"/>
        <v>0.85140000000000005</v>
      </c>
      <c r="CF222" s="433">
        <f t="shared" si="403"/>
        <v>7.5546159267089497</v>
      </c>
      <c r="CG222" s="434">
        <v>7.99</v>
      </c>
      <c r="CH222" s="427">
        <v>3.2</v>
      </c>
      <c r="CI222" s="446">
        <f t="shared" si="404"/>
        <v>10.711768851303736</v>
      </c>
      <c r="CJ222" s="436">
        <v>32.799999999999997</v>
      </c>
      <c r="CK222" s="436">
        <v>2.54</v>
      </c>
      <c r="CL222" s="423">
        <v>7.89</v>
      </c>
      <c r="CM222" s="423"/>
      <c r="CN222" s="423"/>
      <c r="CO222" s="432">
        <v>8062</v>
      </c>
      <c r="CP222" s="432">
        <v>4378</v>
      </c>
      <c r="CQ222" s="437">
        <f>CP222/CO222</f>
        <v>0.54304142892582485</v>
      </c>
      <c r="CR222" s="437">
        <v>0.86</v>
      </c>
      <c r="CS222" s="424">
        <f>CR222/CO222*1000*1000</f>
        <v>106.67328206400396</v>
      </c>
      <c r="CT222" s="432">
        <f t="shared" si="405"/>
        <v>3.9464411557434813</v>
      </c>
      <c r="CU222" s="434">
        <v>4.17</v>
      </c>
      <c r="CV222" s="438">
        <v>8.0500000000000007</v>
      </c>
      <c r="CW222" s="439">
        <v>15</v>
      </c>
      <c r="CX222" s="440">
        <v>57</v>
      </c>
      <c r="CY222" s="441">
        <v>6870</v>
      </c>
      <c r="CZ222" s="442">
        <v>6.9</v>
      </c>
      <c r="DA222" s="442">
        <v>0.3</v>
      </c>
      <c r="DB222" s="442">
        <v>8.1999999999999993</v>
      </c>
      <c r="DC222" s="442">
        <v>1.2</v>
      </c>
      <c r="DD222" s="443">
        <v>5</v>
      </c>
      <c r="DE222" s="440">
        <v>16</v>
      </c>
      <c r="DF222" s="444">
        <v>22289</v>
      </c>
      <c r="DG222" s="445">
        <f t="shared" si="385"/>
        <v>22289</v>
      </c>
      <c r="DH222" s="421">
        <f t="shared" si="386"/>
        <v>0.89156000000000002</v>
      </c>
      <c r="DI222" s="446">
        <f t="shared" si="406"/>
        <v>7.2143209654986755</v>
      </c>
      <c r="DJ222" s="434">
        <v>7.99</v>
      </c>
      <c r="DK222" s="427">
        <v>2.9</v>
      </c>
      <c r="DL222" s="446">
        <f t="shared" si="407"/>
        <v>10.229261070483197</v>
      </c>
      <c r="DM222" s="422">
        <v>32.9</v>
      </c>
      <c r="DN222" s="422">
        <v>2.7</v>
      </c>
      <c r="DO222" s="423">
        <v>7.98</v>
      </c>
      <c r="DP222" s="423"/>
      <c r="DQ222" s="423"/>
      <c r="DR222" s="432">
        <v>5874</v>
      </c>
      <c r="DS222" s="432">
        <v>2882</v>
      </c>
      <c r="DT222" s="437">
        <f>DS222/DR222</f>
        <v>0.49063670411985016</v>
      </c>
      <c r="DU222" s="437">
        <v>0.82</v>
      </c>
      <c r="DV222" s="424">
        <f>DU222/DR222*1000*1000</f>
        <v>139.59822948586992</v>
      </c>
      <c r="DW222" s="446">
        <f t="shared" si="389"/>
        <v>3.7686751312306521</v>
      </c>
      <c r="DX222" s="434">
        <v>4.46</v>
      </c>
      <c r="DY222" s="438">
        <v>8.09</v>
      </c>
      <c r="DZ222" s="439">
        <v>15</v>
      </c>
      <c r="EA222" s="440">
        <v>59</v>
      </c>
      <c r="EB222" s="441">
        <v>6900</v>
      </c>
      <c r="EC222" s="442">
        <v>8.1999999999999993</v>
      </c>
      <c r="ED222" s="442">
        <v>0.28000000000000003</v>
      </c>
      <c r="EE222" s="442">
        <v>8.1999999999999993</v>
      </c>
      <c r="EF222" s="442">
        <v>1.3</v>
      </c>
      <c r="EG222" s="443">
        <v>5</v>
      </c>
      <c r="EH222" s="440">
        <v>16</v>
      </c>
      <c r="EI222" s="429">
        <f t="shared" si="408"/>
        <v>8.0704608252627708</v>
      </c>
      <c r="EJ222" s="429">
        <f t="shared" si="409"/>
        <v>15</v>
      </c>
      <c r="EK222" s="448">
        <f t="shared" si="410"/>
        <v>58.023041263138566</v>
      </c>
      <c r="EL222" s="448">
        <f t="shared" si="411"/>
        <v>6885.3456189470789</v>
      </c>
      <c r="EM222" s="429">
        <f>(EC222*DG222+CZ222*CD222)/(DG222+CD222)</f>
        <v>7.5649768210400694</v>
      </c>
      <c r="EN222" s="431">
        <f>(ED222*DG222+DA222*CD222)/(DG222+CD222)</f>
        <v>0.28976958736861436</v>
      </c>
      <c r="EO222" s="431">
        <f>(EE222*DG222+DB222*CD222)/(DG222+CD222)</f>
        <v>8.1999999999999975</v>
      </c>
      <c r="EP222" s="431">
        <f>(EF222*DG222+DC222*CD222)/(DG222+CD222)</f>
        <v>1.2511520631569284</v>
      </c>
      <c r="EQ222" s="431">
        <f t="shared" si="412"/>
        <v>5</v>
      </c>
      <c r="ER222" s="448">
        <f t="shared" si="413"/>
        <v>16</v>
      </c>
      <c r="ES222" s="449">
        <f t="shared" si="414"/>
        <v>24.234635332996739</v>
      </c>
      <c r="ET222" s="450">
        <f t="shared" si="415"/>
        <v>0.87148000000000003</v>
      </c>
      <c r="EU222" s="451">
        <f t="shared" si="307"/>
        <v>0.35651454545454547</v>
      </c>
      <c r="EV222" s="450">
        <f t="shared" si="416"/>
        <v>0.66021212121212125</v>
      </c>
      <c r="EW222" s="513">
        <f>1-EM222/BY222</f>
        <v>0.68347377317823976</v>
      </c>
      <c r="EX222" s="514">
        <f>BY222-EM222</f>
        <v>16.335023178959929</v>
      </c>
      <c r="EY222" s="513">
        <f t="shared" si="417"/>
        <v>0.74576271186440679</v>
      </c>
      <c r="EZ222" s="514">
        <f t="shared" si="418"/>
        <v>44</v>
      </c>
      <c r="FA222" s="450">
        <f t="shared" si="419"/>
        <v>0.83882488538017064</v>
      </c>
      <c r="FB222" s="431">
        <f t="shared" si="420"/>
        <v>301.97695873686143</v>
      </c>
      <c r="FC222" s="452">
        <f>1-EP222/CA222</f>
        <v>0.3744239684215358</v>
      </c>
      <c r="FD222" s="431">
        <f>CA222-EP222</f>
        <v>0.7488479368430716</v>
      </c>
      <c r="FE222" s="452">
        <f t="shared" si="421"/>
        <v>0.95495495495495497</v>
      </c>
      <c r="FF222" s="430">
        <f t="shared" si="422"/>
        <v>106</v>
      </c>
      <c r="FG222" s="405">
        <v>49200</v>
      </c>
      <c r="FH222" s="589"/>
      <c r="FI222" s="590"/>
      <c r="FJ222" s="591"/>
      <c r="FK222" s="455">
        <f t="shared" si="423"/>
        <v>1.6523614999770504</v>
      </c>
      <c r="FL222" s="530"/>
      <c r="FM222" s="455"/>
      <c r="FN222" s="530">
        <v>7595</v>
      </c>
      <c r="FO222" s="532">
        <f t="shared" si="367"/>
        <v>0.56763826606875933</v>
      </c>
      <c r="FP222" s="449">
        <f t="shared" si="424"/>
        <v>174.30118878230138</v>
      </c>
      <c r="FQ222" s="457">
        <v>79.2</v>
      </c>
      <c r="FR222" s="458">
        <f t="shared" si="425"/>
        <v>1.8175976499747557</v>
      </c>
      <c r="FS222" s="576">
        <v>7.97</v>
      </c>
      <c r="FT222" s="577">
        <v>14</v>
      </c>
      <c r="FU222" s="578">
        <v>46</v>
      </c>
      <c r="FV222" s="579">
        <v>1</v>
      </c>
      <c r="FW222" s="580">
        <v>0.34</v>
      </c>
      <c r="FX222" s="579">
        <v>8</v>
      </c>
      <c r="FY222" s="452">
        <f t="shared" si="426"/>
        <v>0.8</v>
      </c>
      <c r="FZ222" s="452">
        <f>1-FW222/(EF222+DC222)*2</f>
        <v>0.72799999999999998</v>
      </c>
      <c r="GA222" s="429">
        <f>(DC222+EF222)/2-FW222</f>
        <v>0.90999999999999992</v>
      </c>
      <c r="GB222" s="513">
        <f t="shared" si="427"/>
        <v>6.6666666666666652E-2</v>
      </c>
      <c r="GC222" s="514">
        <f t="shared" si="428"/>
        <v>1</v>
      </c>
      <c r="GD222" s="513">
        <f t="shared" si="429"/>
        <v>0.22033898305084743</v>
      </c>
      <c r="GE222" s="527">
        <f t="shared" si="430"/>
        <v>12</v>
      </c>
      <c r="GF222" s="461">
        <f t="shared" si="431"/>
        <v>2.258227383301969</v>
      </c>
      <c r="GG222" s="589"/>
      <c r="GH222" s="592"/>
      <c r="GI222" s="589"/>
      <c r="GJ222" s="592"/>
      <c r="GK222" s="592"/>
      <c r="GL222" s="593"/>
      <c r="GM222" s="577"/>
      <c r="GN222" s="589"/>
      <c r="GO222" s="592"/>
      <c r="GP222" s="592"/>
      <c r="GQ222" s="577"/>
      <c r="GR222" s="594"/>
      <c r="GS222" s="595"/>
      <c r="GT222" s="592"/>
      <c r="GU222" s="592"/>
      <c r="GV222" s="592"/>
      <c r="GW222" s="513"/>
      <c r="GX222" s="513"/>
      <c r="GY222" s="596"/>
      <c r="GZ222" s="405">
        <v>45925</v>
      </c>
      <c r="HA222" s="581">
        <v>8.17</v>
      </c>
      <c r="HB222" s="451">
        <v>8.16</v>
      </c>
      <c r="HC222" s="577">
        <v>13</v>
      </c>
      <c r="HD222" s="463">
        <f t="shared" si="432"/>
        <v>46.54</v>
      </c>
      <c r="HE222" s="463">
        <v>15</v>
      </c>
      <c r="HF222" s="463"/>
      <c r="HG222" s="582"/>
      <c r="HH222" s="575">
        <v>7</v>
      </c>
      <c r="HI222" s="583">
        <v>6830</v>
      </c>
      <c r="HJ222" s="406">
        <f t="shared" si="433"/>
        <v>4576.1000000000004</v>
      </c>
      <c r="HK222" s="406"/>
      <c r="HL222" s="549">
        <v>1100</v>
      </c>
      <c r="HM222" s="584">
        <v>6.6</v>
      </c>
      <c r="HN222" s="461">
        <v>7.1</v>
      </c>
      <c r="HO222" s="574">
        <v>0.3</v>
      </c>
      <c r="HP222" s="548">
        <v>2.5999999999999999E-2</v>
      </c>
      <c r="HQ222" s="585">
        <v>6.5</v>
      </c>
      <c r="HR222" s="586">
        <v>0.46</v>
      </c>
      <c r="HS222" s="520">
        <v>0.27</v>
      </c>
      <c r="HT222" s="587">
        <v>8</v>
      </c>
      <c r="HU222" s="522">
        <f t="shared" si="434"/>
        <v>39.932069582778723</v>
      </c>
      <c r="HV222" s="513">
        <f t="shared" si="437"/>
        <v>0.77966101694915257</v>
      </c>
      <c r="HW222" s="513">
        <f t="shared" si="435"/>
        <v>0.87072222222222218</v>
      </c>
      <c r="HX222" s="513">
        <f t="shared" si="436"/>
        <v>0.70292887029288709</v>
      </c>
      <c r="HY222" s="597"/>
    </row>
    <row r="223" spans="1:233" s="598" customFormat="1" ht="15" customHeight="1" x14ac:dyDescent="0.15">
      <c r="A223" s="400">
        <v>43705</v>
      </c>
      <c r="B223" s="515">
        <v>48662</v>
      </c>
      <c r="C223" s="402">
        <f t="shared" si="280"/>
        <v>0.97323999999999999</v>
      </c>
      <c r="D223" s="571">
        <v>8.23</v>
      </c>
      <c r="E223" s="572">
        <v>42</v>
      </c>
      <c r="F223" s="573">
        <v>216</v>
      </c>
      <c r="G223" s="406">
        <f t="shared" si="300"/>
        <v>10510.992</v>
      </c>
      <c r="H223" s="402">
        <f t="shared" si="301"/>
        <v>0.42043967999999998</v>
      </c>
      <c r="I223" s="573">
        <v>8220</v>
      </c>
      <c r="J223" s="406">
        <f t="shared" si="302"/>
        <v>5507.4000000000005</v>
      </c>
      <c r="K223" s="574">
        <v>32.4</v>
      </c>
      <c r="L223" s="574">
        <v>23.4</v>
      </c>
      <c r="M223" s="574">
        <v>2.2999999999999998</v>
      </c>
      <c r="N223" s="575">
        <v>103</v>
      </c>
      <c r="O223" s="575">
        <v>32</v>
      </c>
      <c r="P223" s="409"/>
      <c r="Q223" s="409"/>
      <c r="R223" s="409"/>
      <c r="S223" s="409"/>
      <c r="T223" s="410"/>
      <c r="U223" s="411"/>
      <c r="V223" s="409"/>
      <c r="W223" s="409"/>
      <c r="X223" s="516"/>
      <c r="Y223" s="473"/>
      <c r="Z223" s="429"/>
      <c r="AA223" s="447"/>
      <c r="AB223" s="409"/>
      <c r="AC223" s="409"/>
      <c r="AD223" s="474">
        <v>5.0599999999999996</v>
      </c>
      <c r="AE223" s="477">
        <f t="shared" si="359"/>
        <v>0.70277777777777772</v>
      </c>
      <c r="AF223" s="478"/>
      <c r="AG223" s="477"/>
      <c r="AH223" s="478"/>
      <c r="AI223" s="478"/>
      <c r="AJ223" s="473"/>
      <c r="AK223" s="477"/>
      <c r="AL223" s="447"/>
      <c r="AM223" s="479"/>
      <c r="AN223" s="473"/>
      <c r="AO223" s="473"/>
      <c r="AP223" s="479"/>
      <c r="AQ223" s="447"/>
      <c r="AR223" s="473"/>
      <c r="AS223" s="473"/>
      <c r="AT223" s="473"/>
      <c r="AU223" s="447"/>
      <c r="AV223" s="480"/>
      <c r="AW223" s="479"/>
      <c r="AX223" s="479"/>
      <c r="AY223" s="480"/>
      <c r="AZ223" s="480"/>
      <c r="BA223" s="420">
        <f t="shared" si="281"/>
        <v>42736</v>
      </c>
      <c r="BB223" s="421">
        <f t="shared" si="282"/>
        <v>0.85472000000000004</v>
      </c>
      <c r="BC223" s="422"/>
      <c r="BD223" s="423">
        <v>8.2200000000000006</v>
      </c>
      <c r="BE223" s="424">
        <v>49</v>
      </c>
      <c r="BF223" s="425">
        <v>322</v>
      </c>
      <c r="BG223" s="426">
        <v>8610</v>
      </c>
      <c r="BH223" s="420">
        <f t="shared" si="303"/>
        <v>5768.7000000000007</v>
      </c>
      <c r="BI223" s="432"/>
      <c r="BJ223" s="421"/>
      <c r="BK223" s="427">
        <v>23.9</v>
      </c>
      <c r="BL223" s="427">
        <v>19</v>
      </c>
      <c r="BM223" s="428">
        <v>3.1</v>
      </c>
      <c r="BN223" s="422"/>
      <c r="BO223" s="425">
        <v>119</v>
      </c>
      <c r="BP223" s="425">
        <v>32</v>
      </c>
      <c r="BQ223" s="423">
        <v>5.28</v>
      </c>
      <c r="BR223" s="421">
        <f t="shared" si="360"/>
        <v>0.73333333333333339</v>
      </c>
      <c r="BS223" s="409">
        <f t="shared" si="283"/>
        <v>42736</v>
      </c>
      <c r="BT223" s="429">
        <f t="shared" si="382"/>
        <v>8.2200000000000006</v>
      </c>
      <c r="BU223" s="430">
        <f t="shared" si="391"/>
        <v>49</v>
      </c>
      <c r="BV223" s="430">
        <f t="shared" si="383"/>
        <v>322</v>
      </c>
      <c r="BW223" s="430">
        <f t="shared" si="384"/>
        <v>8610</v>
      </c>
      <c r="BX223" s="430">
        <f t="shared" si="304"/>
        <v>5596.5</v>
      </c>
      <c r="BY223" s="430">
        <f t="shared" si="371"/>
        <v>23.9</v>
      </c>
      <c r="BZ223" s="430">
        <f t="shared" si="372"/>
        <v>19</v>
      </c>
      <c r="CA223" s="431"/>
      <c r="CB223" s="430">
        <f t="shared" si="395"/>
        <v>119</v>
      </c>
      <c r="CC223" s="432">
        <v>28670</v>
      </c>
      <c r="CD223" s="411">
        <f t="shared" si="358"/>
        <v>28670</v>
      </c>
      <c r="CE223" s="421">
        <f t="shared" si="402"/>
        <v>1.1468</v>
      </c>
      <c r="CF223" s="433">
        <f t="shared" si="403"/>
        <v>5.6086501569584932</v>
      </c>
      <c r="CG223" s="434">
        <v>8</v>
      </c>
      <c r="CH223" s="427"/>
      <c r="CI223" s="446">
        <f t="shared" si="404"/>
        <v>7.9525636553889081</v>
      </c>
      <c r="CJ223" s="436">
        <v>33.5</v>
      </c>
      <c r="CK223" s="436">
        <v>2.54</v>
      </c>
      <c r="CL223" s="423">
        <v>7.99</v>
      </c>
      <c r="CM223" s="423"/>
      <c r="CN223" s="423"/>
      <c r="CO223" s="432"/>
      <c r="CP223" s="432"/>
      <c r="CQ223" s="437"/>
      <c r="CR223" s="437">
        <v>0.85</v>
      </c>
      <c r="CS223" s="424"/>
      <c r="CT223" s="432">
        <f t="shared" si="405"/>
        <v>2.9298918730380188</v>
      </c>
      <c r="CU223" s="434">
        <v>5.01</v>
      </c>
      <c r="CV223" s="438">
        <v>8.06</v>
      </c>
      <c r="CW223" s="439">
        <v>18</v>
      </c>
      <c r="CX223" s="440">
        <v>61</v>
      </c>
      <c r="CY223" s="441">
        <v>6550</v>
      </c>
      <c r="CZ223" s="442"/>
      <c r="DA223" s="442"/>
      <c r="DB223" s="442"/>
      <c r="DC223" s="442"/>
      <c r="DD223" s="443">
        <v>10</v>
      </c>
      <c r="DE223" s="440">
        <v>16</v>
      </c>
      <c r="DF223" s="444">
        <v>14066</v>
      </c>
      <c r="DG223" s="445">
        <f t="shared" si="385"/>
        <v>14066</v>
      </c>
      <c r="DH223" s="421">
        <f t="shared" si="386"/>
        <v>0.56264000000000003</v>
      </c>
      <c r="DI223" s="446">
        <f t="shared" si="406"/>
        <v>11.431821413337126</v>
      </c>
      <c r="DJ223" s="434">
        <v>8.01</v>
      </c>
      <c r="DK223" s="427"/>
      <c r="DL223" s="446">
        <f t="shared" si="407"/>
        <v>16.209299018910848</v>
      </c>
      <c r="DM223" s="422">
        <v>32.9</v>
      </c>
      <c r="DN223" s="422">
        <v>3.7</v>
      </c>
      <c r="DO223" s="423">
        <v>8.01</v>
      </c>
      <c r="DP223" s="423"/>
      <c r="DQ223" s="423"/>
      <c r="DR223" s="432"/>
      <c r="DS223" s="432"/>
      <c r="DT223" s="437"/>
      <c r="DU223" s="437">
        <v>0.89</v>
      </c>
      <c r="DV223" s="424"/>
      <c r="DW223" s="446">
        <f t="shared" si="389"/>
        <v>5.9718470069671543</v>
      </c>
      <c r="DX223" s="434">
        <v>5.3</v>
      </c>
      <c r="DY223" s="438">
        <v>8.06</v>
      </c>
      <c r="DZ223" s="439">
        <v>17</v>
      </c>
      <c r="EA223" s="440">
        <v>63</v>
      </c>
      <c r="EB223" s="441">
        <v>7030</v>
      </c>
      <c r="EC223" s="442"/>
      <c r="ED223" s="442"/>
      <c r="EE223" s="442"/>
      <c r="EF223" s="442"/>
      <c r="EG223" s="443">
        <v>6</v>
      </c>
      <c r="EH223" s="440">
        <v>16</v>
      </c>
      <c r="EI223" s="429">
        <f t="shared" si="408"/>
        <v>8.06</v>
      </c>
      <c r="EJ223" s="429">
        <f t="shared" si="409"/>
        <v>17.670862972669411</v>
      </c>
      <c r="EK223" s="448">
        <f t="shared" si="410"/>
        <v>61.658274054661177</v>
      </c>
      <c r="EL223" s="448">
        <f t="shared" si="411"/>
        <v>6707.9857731186821</v>
      </c>
      <c r="EM223" s="431"/>
      <c r="EN223" s="431"/>
      <c r="EO223" s="431"/>
      <c r="EP223" s="431"/>
      <c r="EQ223" s="431">
        <f t="shared" si="412"/>
        <v>8.6834518906776488</v>
      </c>
      <c r="ER223" s="448">
        <f t="shared" si="413"/>
        <v>16</v>
      </c>
      <c r="ES223" s="449">
        <f t="shared" si="414"/>
        <v>24.709846499438413</v>
      </c>
      <c r="ET223" s="450">
        <f t="shared" si="415"/>
        <v>0.85472000000000004</v>
      </c>
      <c r="EU223" s="451">
        <f t="shared" si="307"/>
        <v>0.31274981818181818</v>
      </c>
      <c r="EV223" s="450">
        <f t="shared" si="416"/>
        <v>0.57916632996632988</v>
      </c>
      <c r="EW223" s="513"/>
      <c r="EX223" s="514"/>
      <c r="EY223" s="513">
        <f t="shared" si="417"/>
        <v>0.63937014341490994</v>
      </c>
      <c r="EZ223" s="514">
        <f t="shared" si="418"/>
        <v>31.329137027330589</v>
      </c>
      <c r="FA223" s="450">
        <f t="shared" si="419"/>
        <v>0.80851467684887834</v>
      </c>
      <c r="FB223" s="431">
        <f t="shared" si="420"/>
        <v>260.34172594533879</v>
      </c>
      <c r="FC223" s="452"/>
      <c r="FD223" s="431"/>
      <c r="FE223" s="452">
        <f t="shared" si="421"/>
        <v>0.92702981604472567</v>
      </c>
      <c r="FF223" s="430">
        <f t="shared" si="422"/>
        <v>110.31654810932235</v>
      </c>
      <c r="FG223" s="405">
        <v>49200</v>
      </c>
      <c r="FH223" s="589"/>
      <c r="FI223" s="590"/>
      <c r="FJ223" s="591"/>
      <c r="FK223" s="455">
        <f t="shared" si="423"/>
        <v>1.6847622613253463</v>
      </c>
      <c r="FL223" s="530"/>
      <c r="FM223" s="455"/>
      <c r="FN223" s="530">
        <v>9035</v>
      </c>
      <c r="FO223" s="532">
        <f t="shared" si="367"/>
        <v>0.67526158445440954</v>
      </c>
      <c r="FP223" s="449">
        <f t="shared" si="424"/>
        <v>211.41426432047922</v>
      </c>
      <c r="FQ223" s="457">
        <v>79.2</v>
      </c>
      <c r="FR223" s="458">
        <f t="shared" si="425"/>
        <v>1.8532384874578811</v>
      </c>
      <c r="FS223" s="576">
        <v>8.01</v>
      </c>
      <c r="FT223" s="577">
        <v>14</v>
      </c>
      <c r="FU223" s="578">
        <v>57</v>
      </c>
      <c r="FV223" s="579">
        <v>1</v>
      </c>
      <c r="FW223" s="580">
        <v>0.38</v>
      </c>
      <c r="FX223" s="579">
        <v>16</v>
      </c>
      <c r="FY223" s="452">
        <f t="shared" si="426"/>
        <v>0.875</v>
      </c>
      <c r="FZ223" s="452"/>
      <c r="GA223" s="429"/>
      <c r="GB223" s="513">
        <f t="shared" si="427"/>
        <v>0.17647058823529416</v>
      </c>
      <c r="GC223" s="514">
        <f t="shared" si="428"/>
        <v>3.5</v>
      </c>
      <c r="GD223" s="513">
        <f t="shared" si="429"/>
        <v>9.5238095238095233E-2</v>
      </c>
      <c r="GE223" s="527">
        <f t="shared" si="430"/>
        <v>5</v>
      </c>
      <c r="GF223" s="461">
        <f t="shared" si="431"/>
        <v>2.3025084238113065</v>
      </c>
      <c r="GG223" s="589"/>
      <c r="GH223" s="592"/>
      <c r="GI223" s="589"/>
      <c r="GJ223" s="592"/>
      <c r="GK223" s="592"/>
      <c r="GL223" s="593"/>
      <c r="GM223" s="577"/>
      <c r="GN223" s="589"/>
      <c r="GO223" s="592"/>
      <c r="GP223" s="592"/>
      <c r="GQ223" s="577"/>
      <c r="GR223" s="594"/>
      <c r="GS223" s="595"/>
      <c r="GT223" s="592"/>
      <c r="GU223" s="592"/>
      <c r="GV223" s="592"/>
      <c r="GW223" s="513"/>
      <c r="GX223" s="513"/>
      <c r="GY223" s="596"/>
      <c r="GZ223" s="405">
        <v>44020</v>
      </c>
      <c r="HA223" s="581">
        <v>8.16</v>
      </c>
      <c r="HB223" s="451">
        <v>8.11</v>
      </c>
      <c r="HC223" s="577">
        <v>14</v>
      </c>
      <c r="HD223" s="463">
        <f t="shared" si="432"/>
        <v>50.120000000000005</v>
      </c>
      <c r="HE223" s="463">
        <v>15</v>
      </c>
      <c r="HF223" s="463"/>
      <c r="HG223" s="582"/>
      <c r="HH223" s="575">
        <v>1</v>
      </c>
      <c r="HI223" s="583">
        <v>7050</v>
      </c>
      <c r="HJ223" s="406">
        <f t="shared" si="433"/>
        <v>4723.5</v>
      </c>
      <c r="HK223" s="406"/>
      <c r="HL223" s="549"/>
      <c r="HM223" s="584"/>
      <c r="HN223" s="461">
        <v>7.7</v>
      </c>
      <c r="HO223" s="574"/>
      <c r="HP223" s="548">
        <v>7.7999999999999996E-3</v>
      </c>
      <c r="HQ223" s="585"/>
      <c r="HR223" s="586"/>
      <c r="HS223" s="520">
        <v>0.33</v>
      </c>
      <c r="HT223" s="587">
        <v>16</v>
      </c>
      <c r="HU223" s="522">
        <f t="shared" si="434"/>
        <v>40.715087982029203</v>
      </c>
      <c r="HV223" s="513">
        <f t="shared" si="437"/>
        <v>0.7142857142857143</v>
      </c>
      <c r="HW223" s="513">
        <f t="shared" si="435"/>
        <v>0.84434782608695658</v>
      </c>
      <c r="HX223" s="513">
        <f t="shared" si="436"/>
        <v>0.67782426778242677</v>
      </c>
      <c r="HY223" s="599" t="s">
        <v>204</v>
      </c>
    </row>
    <row r="224" spans="1:233" s="598" customFormat="1" ht="15" customHeight="1" x14ac:dyDescent="0.15">
      <c r="A224" s="400">
        <v>43706</v>
      </c>
      <c r="B224" s="515">
        <v>51494</v>
      </c>
      <c r="C224" s="402">
        <f t="shared" si="280"/>
        <v>1.0298799999999999</v>
      </c>
      <c r="D224" s="571">
        <v>8.18</v>
      </c>
      <c r="E224" s="572">
        <v>34.6</v>
      </c>
      <c r="F224" s="573">
        <v>253</v>
      </c>
      <c r="G224" s="406">
        <f t="shared" si="300"/>
        <v>13027.982</v>
      </c>
      <c r="H224" s="402">
        <f t="shared" si="301"/>
        <v>0.52111927999999996</v>
      </c>
      <c r="I224" s="573">
        <v>6740</v>
      </c>
      <c r="J224" s="406">
        <f t="shared" si="302"/>
        <v>4515.8</v>
      </c>
      <c r="K224" s="574">
        <v>26.4</v>
      </c>
      <c r="L224" s="574">
        <v>18.2</v>
      </c>
      <c r="M224" s="574">
        <v>2.4</v>
      </c>
      <c r="N224" s="575">
        <v>155</v>
      </c>
      <c r="O224" s="575">
        <v>32</v>
      </c>
      <c r="P224" s="409"/>
      <c r="Q224" s="409"/>
      <c r="R224" s="409"/>
      <c r="S224" s="409"/>
      <c r="T224" s="410"/>
      <c r="U224" s="411"/>
      <c r="V224" s="409"/>
      <c r="W224" s="409"/>
      <c r="X224" s="516"/>
      <c r="Y224" s="473"/>
      <c r="Z224" s="429"/>
      <c r="AA224" s="447"/>
      <c r="AB224" s="409"/>
      <c r="AC224" s="409"/>
      <c r="AD224" s="474">
        <v>5.24</v>
      </c>
      <c r="AE224" s="477">
        <f t="shared" si="359"/>
        <v>0.72777777777777775</v>
      </c>
      <c r="AF224" s="478"/>
      <c r="AG224" s="477"/>
      <c r="AH224" s="478"/>
      <c r="AI224" s="478"/>
      <c r="AJ224" s="473"/>
      <c r="AK224" s="477"/>
      <c r="AL224" s="447"/>
      <c r="AM224" s="479"/>
      <c r="AN224" s="473"/>
      <c r="AO224" s="473"/>
      <c r="AP224" s="479"/>
      <c r="AQ224" s="447"/>
      <c r="AR224" s="473"/>
      <c r="AS224" s="473"/>
      <c r="AT224" s="473"/>
      <c r="AU224" s="447"/>
      <c r="AV224" s="480"/>
      <c r="AW224" s="479"/>
      <c r="AX224" s="479"/>
      <c r="AY224" s="480"/>
      <c r="AZ224" s="480"/>
      <c r="BA224" s="420">
        <f t="shared" si="281"/>
        <v>51444</v>
      </c>
      <c r="BB224" s="421">
        <f t="shared" si="282"/>
        <v>1.02888</v>
      </c>
      <c r="BC224" s="422"/>
      <c r="BD224" s="423">
        <v>8.07</v>
      </c>
      <c r="BE224" s="424">
        <v>42</v>
      </c>
      <c r="BF224" s="425">
        <v>347</v>
      </c>
      <c r="BG224" s="426">
        <v>7280</v>
      </c>
      <c r="BH224" s="420">
        <f t="shared" si="303"/>
        <v>4877.6000000000004</v>
      </c>
      <c r="BI224" s="432"/>
      <c r="BJ224" s="421"/>
      <c r="BK224" s="427">
        <v>26</v>
      </c>
      <c r="BL224" s="427">
        <v>20</v>
      </c>
      <c r="BM224" s="428">
        <v>2.4</v>
      </c>
      <c r="BN224" s="422"/>
      <c r="BO224" s="425">
        <v>147</v>
      </c>
      <c r="BP224" s="425">
        <v>32</v>
      </c>
      <c r="BQ224" s="423">
        <v>6.33</v>
      </c>
      <c r="BR224" s="421">
        <f t="shared" si="360"/>
        <v>0.87916666666666665</v>
      </c>
      <c r="BS224" s="409">
        <f t="shared" si="283"/>
        <v>51444</v>
      </c>
      <c r="BT224" s="429">
        <f t="shared" si="382"/>
        <v>8.07</v>
      </c>
      <c r="BU224" s="430">
        <f t="shared" si="391"/>
        <v>42</v>
      </c>
      <c r="BV224" s="430">
        <f t="shared" si="383"/>
        <v>347</v>
      </c>
      <c r="BW224" s="430">
        <f t="shared" si="384"/>
        <v>7280</v>
      </c>
      <c r="BX224" s="430">
        <f t="shared" si="304"/>
        <v>4732</v>
      </c>
      <c r="BY224" s="430">
        <f t="shared" si="371"/>
        <v>26</v>
      </c>
      <c r="BZ224" s="430">
        <f t="shared" si="372"/>
        <v>20</v>
      </c>
      <c r="CA224" s="431"/>
      <c r="CB224" s="430">
        <f t="shared" si="395"/>
        <v>147</v>
      </c>
      <c r="CC224" s="432">
        <v>29614</v>
      </c>
      <c r="CD224" s="411">
        <f t="shared" si="358"/>
        <v>29614</v>
      </c>
      <c r="CE224" s="421">
        <f t="shared" si="402"/>
        <v>1.1845600000000001</v>
      </c>
      <c r="CF224" s="433">
        <f t="shared" si="403"/>
        <v>5.4298642533936654</v>
      </c>
      <c r="CG224" s="434">
        <v>8.01</v>
      </c>
      <c r="CH224" s="427"/>
      <c r="CI224" s="446">
        <f t="shared" si="404"/>
        <v>7.6990612548119124</v>
      </c>
      <c r="CJ224" s="436">
        <v>31.9</v>
      </c>
      <c r="CK224" s="436">
        <v>3.63</v>
      </c>
      <c r="CL224" s="423">
        <v>8.08</v>
      </c>
      <c r="CM224" s="423"/>
      <c r="CN224" s="423"/>
      <c r="CO224" s="432"/>
      <c r="CP224" s="432"/>
      <c r="CQ224" s="437"/>
      <c r="CR224" s="437">
        <v>0.86</v>
      </c>
      <c r="CS224" s="424"/>
      <c r="CT224" s="432">
        <f t="shared" si="405"/>
        <v>2.8364962517728101</v>
      </c>
      <c r="CU224" s="434">
        <v>5.04</v>
      </c>
      <c r="CV224" s="438">
        <v>8.16</v>
      </c>
      <c r="CW224" s="439">
        <v>17.5</v>
      </c>
      <c r="CX224" s="440">
        <v>63</v>
      </c>
      <c r="CY224" s="441">
        <v>7650</v>
      </c>
      <c r="CZ224" s="442"/>
      <c r="DA224" s="442"/>
      <c r="DB224" s="442"/>
      <c r="DC224" s="442"/>
      <c r="DD224" s="443">
        <v>4</v>
      </c>
      <c r="DE224" s="440">
        <v>16</v>
      </c>
      <c r="DF224" s="444">
        <v>21830</v>
      </c>
      <c r="DG224" s="445">
        <f t="shared" si="385"/>
        <v>21830</v>
      </c>
      <c r="DH224" s="421">
        <f t="shared" si="386"/>
        <v>0.87319999999999998</v>
      </c>
      <c r="DI224" s="446">
        <f t="shared" si="406"/>
        <v>7.3660100778744848</v>
      </c>
      <c r="DJ224" s="434">
        <v>7.99</v>
      </c>
      <c r="DK224" s="427"/>
      <c r="DL224" s="446">
        <f t="shared" si="407"/>
        <v>10.444342647732478</v>
      </c>
      <c r="DM224" s="422">
        <v>32.1</v>
      </c>
      <c r="DN224" s="422">
        <v>3.53</v>
      </c>
      <c r="DO224" s="423">
        <v>8.0500000000000007</v>
      </c>
      <c r="DP224" s="423"/>
      <c r="DQ224" s="423"/>
      <c r="DR224" s="432"/>
      <c r="DS224" s="432"/>
      <c r="DT224" s="437"/>
      <c r="DU224" s="437">
        <v>0.91</v>
      </c>
      <c r="DV224" s="424"/>
      <c r="DW224" s="446">
        <f t="shared" si="389"/>
        <v>3.8479157123224921</v>
      </c>
      <c r="DX224" s="434">
        <v>4.91</v>
      </c>
      <c r="DY224" s="438">
        <v>8.18</v>
      </c>
      <c r="DZ224" s="439">
        <v>17.399999999999999</v>
      </c>
      <c r="EA224" s="440">
        <v>57</v>
      </c>
      <c r="EB224" s="441">
        <v>7440</v>
      </c>
      <c r="EC224" s="442"/>
      <c r="ED224" s="442"/>
      <c r="EE224" s="442"/>
      <c r="EF224" s="442"/>
      <c r="EG224" s="443">
        <v>8</v>
      </c>
      <c r="EH224" s="440">
        <v>16</v>
      </c>
      <c r="EI224" s="429">
        <f t="shared" si="408"/>
        <v>8.1684868983749315</v>
      </c>
      <c r="EJ224" s="429">
        <f t="shared" si="409"/>
        <v>17.457565508125342</v>
      </c>
      <c r="EK224" s="448">
        <f t="shared" si="410"/>
        <v>60.45393048752041</v>
      </c>
      <c r="EL224" s="448">
        <f t="shared" si="411"/>
        <v>7560.8875670632142</v>
      </c>
      <c r="EM224" s="431"/>
      <c r="EN224" s="431"/>
      <c r="EO224" s="431"/>
      <c r="EP224" s="431"/>
      <c r="EQ224" s="431">
        <f t="shared" si="412"/>
        <v>5.6973796749863928</v>
      </c>
      <c r="ER224" s="448">
        <f t="shared" si="413"/>
        <v>16</v>
      </c>
      <c r="ES224" s="449">
        <f t="shared" si="414"/>
        <v>20.5271751807791</v>
      </c>
      <c r="ET224" s="450">
        <f t="shared" si="415"/>
        <v>1.02888</v>
      </c>
      <c r="EU224" s="451">
        <f t="shared" si="307"/>
        <v>0.40570609090909088</v>
      </c>
      <c r="EV224" s="450">
        <f t="shared" si="416"/>
        <v>0.75130757575757567</v>
      </c>
      <c r="EW224" s="513"/>
      <c r="EX224" s="514"/>
      <c r="EY224" s="513">
        <f t="shared" si="417"/>
        <v>0.58434367837796808</v>
      </c>
      <c r="EZ224" s="514">
        <f t="shared" si="418"/>
        <v>24.542434491874658</v>
      </c>
      <c r="FA224" s="450">
        <f t="shared" si="419"/>
        <v>0.82578118015123803</v>
      </c>
      <c r="FB224" s="431">
        <f t="shared" si="420"/>
        <v>286.54606951247956</v>
      </c>
      <c r="FC224" s="452"/>
      <c r="FD224" s="431"/>
      <c r="FE224" s="452">
        <f t="shared" si="421"/>
        <v>0.961242315136147</v>
      </c>
      <c r="FF224" s="430">
        <f t="shared" si="422"/>
        <v>141.30262032501361</v>
      </c>
      <c r="FG224" s="405">
        <v>49200</v>
      </c>
      <c r="FH224" s="589"/>
      <c r="FI224" s="590"/>
      <c r="FJ224" s="591"/>
      <c r="FK224" s="455">
        <f t="shared" si="423"/>
        <v>1.3995801259622112</v>
      </c>
      <c r="FL224" s="530"/>
      <c r="FM224" s="455"/>
      <c r="FN224" s="530">
        <v>11026</v>
      </c>
      <c r="FO224" s="532">
        <f t="shared" si="367"/>
        <v>0.82406576980568014</v>
      </c>
      <c r="FP224" s="449">
        <f t="shared" si="424"/>
        <v>214.33014540082419</v>
      </c>
      <c r="FQ224" s="457">
        <v>79.2</v>
      </c>
      <c r="FR224" s="458">
        <f t="shared" si="425"/>
        <v>1.5395381385584326</v>
      </c>
      <c r="FS224" s="576">
        <v>8.01</v>
      </c>
      <c r="FT224" s="577">
        <v>14</v>
      </c>
      <c r="FU224" s="578">
        <v>52</v>
      </c>
      <c r="FV224" s="579">
        <v>1</v>
      </c>
      <c r="FW224" s="580">
        <v>0.3</v>
      </c>
      <c r="FX224" s="579">
        <v>8</v>
      </c>
      <c r="FY224" s="452">
        <f t="shared" si="426"/>
        <v>0.83333333333333337</v>
      </c>
      <c r="FZ224" s="452"/>
      <c r="GA224" s="429"/>
      <c r="GB224" s="513">
        <f t="shared" si="427"/>
        <v>0.1954022988505747</v>
      </c>
      <c r="GC224" s="514">
        <f t="shared" si="428"/>
        <v>3.4499999999999993</v>
      </c>
      <c r="GD224" s="513">
        <f t="shared" si="429"/>
        <v>8.7719298245614086E-2</v>
      </c>
      <c r="GE224" s="527">
        <f t="shared" si="430"/>
        <v>8</v>
      </c>
      <c r="GF224" s="461">
        <f t="shared" si="431"/>
        <v>1.9127595054816888</v>
      </c>
      <c r="GG224" s="589"/>
      <c r="GH224" s="592"/>
      <c r="GI224" s="589"/>
      <c r="GJ224" s="592"/>
      <c r="GK224" s="592"/>
      <c r="GL224" s="593"/>
      <c r="GM224" s="577"/>
      <c r="GN224" s="589"/>
      <c r="GO224" s="592"/>
      <c r="GP224" s="592"/>
      <c r="GQ224" s="577"/>
      <c r="GR224" s="594"/>
      <c r="GS224" s="595"/>
      <c r="GT224" s="592"/>
      <c r="GU224" s="592"/>
      <c r="GV224" s="592"/>
      <c r="GW224" s="513"/>
      <c r="GX224" s="513"/>
      <c r="GY224" s="596"/>
      <c r="GZ224" s="405">
        <v>55538</v>
      </c>
      <c r="HA224" s="581">
        <v>8.17</v>
      </c>
      <c r="HB224" s="451">
        <v>8.1</v>
      </c>
      <c r="HC224" s="577">
        <v>14</v>
      </c>
      <c r="HD224" s="463">
        <f t="shared" si="432"/>
        <v>50.120000000000005</v>
      </c>
      <c r="HE224" s="463">
        <v>15</v>
      </c>
      <c r="HF224" s="463"/>
      <c r="HG224" s="582"/>
      <c r="HH224" s="575">
        <v>1</v>
      </c>
      <c r="HI224" s="583">
        <v>7580</v>
      </c>
      <c r="HJ224" s="406">
        <f t="shared" si="433"/>
        <v>5078.6000000000004</v>
      </c>
      <c r="HK224" s="406"/>
      <c r="HL224" s="549"/>
      <c r="HM224" s="584"/>
      <c r="HN224" s="461">
        <v>8.32</v>
      </c>
      <c r="HO224" s="574"/>
      <c r="HP224" s="548">
        <v>7.6E-3</v>
      </c>
      <c r="HQ224" s="585"/>
      <c r="HR224" s="586"/>
      <c r="HS224" s="520">
        <v>0.28000000000000003</v>
      </c>
      <c r="HT224" s="587">
        <v>8</v>
      </c>
      <c r="HU224" s="522">
        <f t="shared" si="434"/>
        <v>33.823186377420107</v>
      </c>
      <c r="HV224" s="513">
        <f t="shared" si="437"/>
        <v>0.66666666666666674</v>
      </c>
      <c r="HW224" s="513">
        <f t="shared" si="435"/>
        <v>0.85556195965417869</v>
      </c>
      <c r="HX224" s="513">
        <f t="shared" si="436"/>
        <v>0.67999999999999994</v>
      </c>
      <c r="HY224" s="597"/>
    </row>
    <row r="225" spans="1:233" s="598" customFormat="1" ht="15" customHeight="1" x14ac:dyDescent="0.15">
      <c r="A225" s="400">
        <v>43707</v>
      </c>
      <c r="B225" s="515">
        <v>54947</v>
      </c>
      <c r="C225" s="402">
        <f t="shared" si="280"/>
        <v>1.09894</v>
      </c>
      <c r="D225" s="571">
        <v>8.17</v>
      </c>
      <c r="E225" s="572">
        <v>27.7</v>
      </c>
      <c r="F225" s="573">
        <v>141</v>
      </c>
      <c r="G225" s="406">
        <f t="shared" si="300"/>
        <v>7747.527</v>
      </c>
      <c r="H225" s="402">
        <f t="shared" si="301"/>
        <v>0.30990108</v>
      </c>
      <c r="I225" s="573">
        <v>5860</v>
      </c>
      <c r="J225" s="406">
        <f t="shared" si="302"/>
        <v>3926.2000000000003</v>
      </c>
      <c r="K225" s="574">
        <v>21.7</v>
      </c>
      <c r="L225" s="574">
        <v>15.6</v>
      </c>
      <c r="M225" s="574">
        <v>1.7</v>
      </c>
      <c r="N225" s="575">
        <v>86</v>
      </c>
      <c r="O225" s="575">
        <v>32</v>
      </c>
      <c r="P225" s="409"/>
      <c r="Q225" s="409"/>
      <c r="R225" s="409"/>
      <c r="S225" s="409"/>
      <c r="T225" s="410"/>
      <c r="U225" s="411"/>
      <c r="V225" s="409"/>
      <c r="W225" s="409"/>
      <c r="X225" s="516"/>
      <c r="Y225" s="473"/>
      <c r="Z225" s="429"/>
      <c r="AA225" s="447"/>
      <c r="AB225" s="409"/>
      <c r="AC225" s="409"/>
      <c r="AD225" s="474">
        <v>5.25</v>
      </c>
      <c r="AE225" s="477">
        <f t="shared" si="359"/>
        <v>0.72916666666666663</v>
      </c>
      <c r="AF225" s="478"/>
      <c r="AG225" s="477"/>
      <c r="AH225" s="478"/>
      <c r="AI225" s="478"/>
      <c r="AJ225" s="473"/>
      <c r="AK225" s="477"/>
      <c r="AL225" s="447"/>
      <c r="AM225" s="479"/>
      <c r="AN225" s="473"/>
      <c r="AO225" s="473"/>
      <c r="AP225" s="479"/>
      <c r="AQ225" s="447"/>
      <c r="AR225" s="473"/>
      <c r="AS225" s="473"/>
      <c r="AT225" s="473"/>
      <c r="AU225" s="447"/>
      <c r="AV225" s="480"/>
      <c r="AW225" s="479"/>
      <c r="AX225" s="479"/>
      <c r="AY225" s="480"/>
      <c r="AZ225" s="480"/>
      <c r="BA225" s="420">
        <f t="shared" si="281"/>
        <v>53289</v>
      </c>
      <c r="BB225" s="421">
        <f t="shared" si="282"/>
        <v>1.0657799999999999</v>
      </c>
      <c r="BC225" s="422"/>
      <c r="BD225" s="423">
        <v>8.16</v>
      </c>
      <c r="BE225" s="424">
        <v>39</v>
      </c>
      <c r="BF225" s="425">
        <v>240</v>
      </c>
      <c r="BG225" s="426">
        <v>7300</v>
      </c>
      <c r="BH225" s="420">
        <f t="shared" si="303"/>
        <v>4891</v>
      </c>
      <c r="BI225" s="432"/>
      <c r="BJ225" s="421"/>
      <c r="BK225" s="427">
        <v>18.8</v>
      </c>
      <c r="BL225" s="427">
        <v>15</v>
      </c>
      <c r="BM225" s="428">
        <v>2.7</v>
      </c>
      <c r="BN225" s="422">
        <v>1.6</v>
      </c>
      <c r="BO225" s="425">
        <v>112</v>
      </c>
      <c r="BP225" s="425">
        <v>32</v>
      </c>
      <c r="BQ225" s="423">
        <v>5.54</v>
      </c>
      <c r="BR225" s="421">
        <f t="shared" si="360"/>
        <v>0.76944444444444438</v>
      </c>
      <c r="BS225" s="409">
        <f t="shared" si="283"/>
        <v>53289</v>
      </c>
      <c r="BT225" s="429">
        <f t="shared" si="382"/>
        <v>8.16</v>
      </c>
      <c r="BU225" s="430">
        <f t="shared" si="391"/>
        <v>39</v>
      </c>
      <c r="BV225" s="430">
        <f t="shared" si="383"/>
        <v>240</v>
      </c>
      <c r="BW225" s="430">
        <f t="shared" si="384"/>
        <v>7300</v>
      </c>
      <c r="BX225" s="430">
        <f t="shared" si="304"/>
        <v>4745</v>
      </c>
      <c r="BY225" s="430">
        <f t="shared" si="371"/>
        <v>18.8</v>
      </c>
      <c r="BZ225" s="430">
        <f t="shared" si="372"/>
        <v>15</v>
      </c>
      <c r="CA225" s="431">
        <f>BN225</f>
        <v>1.6</v>
      </c>
      <c r="CB225" s="430">
        <f t="shared" si="395"/>
        <v>112</v>
      </c>
      <c r="CC225" s="432">
        <v>29388</v>
      </c>
      <c r="CD225" s="411">
        <f t="shared" si="358"/>
        <v>29388</v>
      </c>
      <c r="CE225" s="421">
        <f t="shared" si="402"/>
        <v>1.1755199999999999</v>
      </c>
      <c r="CF225" s="433">
        <f t="shared" si="403"/>
        <v>5.4716210698244181</v>
      </c>
      <c r="CG225" s="434">
        <v>8.02</v>
      </c>
      <c r="CH225" s="427">
        <v>3.9</v>
      </c>
      <c r="CI225" s="446">
        <f t="shared" si="404"/>
        <v>7.7582686810943251</v>
      </c>
      <c r="CJ225" s="436">
        <v>31.2</v>
      </c>
      <c r="CK225" s="436">
        <v>3.25</v>
      </c>
      <c r="CL225" s="423">
        <v>8.0399999999999991</v>
      </c>
      <c r="CM225" s="423"/>
      <c r="CN225" s="423"/>
      <c r="CO225" s="432"/>
      <c r="CP225" s="432"/>
      <c r="CQ225" s="437"/>
      <c r="CR225" s="437">
        <v>0.84</v>
      </c>
      <c r="CS225" s="424"/>
      <c r="CT225" s="432">
        <f t="shared" si="405"/>
        <v>2.8583095140873827</v>
      </c>
      <c r="CU225" s="434">
        <v>4.55</v>
      </c>
      <c r="CV225" s="438">
        <v>8.11</v>
      </c>
      <c r="CW225" s="439">
        <v>15.5</v>
      </c>
      <c r="CX225" s="440">
        <v>53</v>
      </c>
      <c r="CY225" s="441">
        <v>7480</v>
      </c>
      <c r="CZ225" s="442">
        <v>6.7</v>
      </c>
      <c r="DA225" s="442">
        <v>0.2</v>
      </c>
      <c r="DB225" s="442">
        <v>6.5</v>
      </c>
      <c r="DC225" s="442">
        <v>1.5</v>
      </c>
      <c r="DD225" s="443">
        <v>7</v>
      </c>
      <c r="DE225" s="440">
        <v>16</v>
      </c>
      <c r="DF225" s="444">
        <v>23901</v>
      </c>
      <c r="DG225" s="445">
        <f t="shared" si="385"/>
        <v>23901</v>
      </c>
      <c r="DH225" s="421">
        <f t="shared" si="386"/>
        <v>0.95604</v>
      </c>
      <c r="DI225" s="446">
        <f t="shared" si="406"/>
        <v>6.7277519769047309</v>
      </c>
      <c r="DJ225" s="434">
        <v>8</v>
      </c>
      <c r="DK225" s="427">
        <v>4</v>
      </c>
      <c r="DL225" s="446">
        <f t="shared" si="407"/>
        <v>9.5393498179992466</v>
      </c>
      <c r="DM225" s="422">
        <v>31.8</v>
      </c>
      <c r="DN225" s="422">
        <v>2.74</v>
      </c>
      <c r="DO225" s="423">
        <v>8.02</v>
      </c>
      <c r="DP225" s="423"/>
      <c r="DQ225" s="423"/>
      <c r="DR225" s="432"/>
      <c r="DS225" s="432"/>
      <c r="DT225" s="437"/>
      <c r="DU225" s="437">
        <v>0.89</v>
      </c>
      <c r="DV225" s="424"/>
      <c r="DW225" s="446">
        <f t="shared" si="389"/>
        <v>3.5144973013681433</v>
      </c>
      <c r="DX225" s="434">
        <v>4.4000000000000004</v>
      </c>
      <c r="DY225" s="438">
        <v>8.1</v>
      </c>
      <c r="DZ225" s="439">
        <v>15.8</v>
      </c>
      <c r="EA225" s="440">
        <v>53</v>
      </c>
      <c r="EB225" s="441">
        <v>7390</v>
      </c>
      <c r="EC225" s="442">
        <v>6.6</v>
      </c>
      <c r="ED225" s="442">
        <v>0.23</v>
      </c>
      <c r="EE225" s="442">
        <v>6.6</v>
      </c>
      <c r="EF225" s="442">
        <v>1.5</v>
      </c>
      <c r="EG225" s="443">
        <v>6</v>
      </c>
      <c r="EH225" s="440">
        <v>16</v>
      </c>
      <c r="EI225" s="429">
        <f t="shared" si="408"/>
        <v>8.105514834205934</v>
      </c>
      <c r="EJ225" s="429">
        <f t="shared" si="409"/>
        <v>15.63455497382199</v>
      </c>
      <c r="EK225" s="448">
        <f t="shared" si="410"/>
        <v>53</v>
      </c>
      <c r="EL225" s="448">
        <f t="shared" si="411"/>
        <v>7439.633507853403</v>
      </c>
      <c r="EM225" s="429">
        <f>(EC225*DG225+CZ225*CD225)/(DG225+CD225)</f>
        <v>6.6551483420593369</v>
      </c>
      <c r="EN225" s="431">
        <f>(ED225*DG225+DA225*CD225)/(DG225+CD225)</f>
        <v>0.21345549738219899</v>
      </c>
      <c r="EO225" s="431">
        <f>(EE225*DG225+DB225*CD225)/(DG225+CD225)</f>
        <v>6.5448516579406624</v>
      </c>
      <c r="EP225" s="431">
        <f>(EF225*DG225+DC225*CD225)/(DG225+CD225)</f>
        <v>1.5</v>
      </c>
      <c r="EQ225" s="431">
        <f t="shared" si="412"/>
        <v>6.5514834205933683</v>
      </c>
      <c r="ER225" s="448">
        <f t="shared" si="413"/>
        <v>16</v>
      </c>
      <c r="ES225" s="449">
        <f t="shared" si="414"/>
        <v>19.816472442718009</v>
      </c>
      <c r="ET225" s="450">
        <f t="shared" si="415"/>
        <v>1.0657799999999999</v>
      </c>
      <c r="EU225" s="451">
        <f t="shared" si="307"/>
        <v>0.29066727272727272</v>
      </c>
      <c r="EV225" s="450">
        <f t="shared" si="416"/>
        <v>0.53827272727272724</v>
      </c>
      <c r="EW225" s="513">
        <f>1-EM225/BY225</f>
        <v>0.6460027477628012</v>
      </c>
      <c r="EX225" s="514">
        <f>BY225-EM225</f>
        <v>12.144851657940663</v>
      </c>
      <c r="EY225" s="513">
        <f t="shared" si="417"/>
        <v>0.59911397503020547</v>
      </c>
      <c r="EZ225" s="514">
        <f t="shared" si="418"/>
        <v>23.365445026178008</v>
      </c>
      <c r="FA225" s="450">
        <f t="shared" si="419"/>
        <v>0.77916666666666667</v>
      </c>
      <c r="FB225" s="431">
        <f t="shared" si="420"/>
        <v>187</v>
      </c>
      <c r="FC225" s="452">
        <f>1-EP225/CA225</f>
        <v>6.25E-2</v>
      </c>
      <c r="FD225" s="431">
        <f>CA225-EP225</f>
        <v>0.10000000000000009</v>
      </c>
      <c r="FE225" s="452">
        <f t="shared" si="421"/>
        <v>0.94150461231613058</v>
      </c>
      <c r="FF225" s="430">
        <f t="shared" si="422"/>
        <v>105.44851657940663</v>
      </c>
      <c r="FG225" s="405">
        <v>49200</v>
      </c>
      <c r="FH225" s="589"/>
      <c r="FI225" s="590"/>
      <c r="FJ225" s="591"/>
      <c r="FK225" s="455">
        <f t="shared" si="423"/>
        <v>1.3511231210944099</v>
      </c>
      <c r="FL225" s="530"/>
      <c r="FM225" s="455"/>
      <c r="FN225" s="530">
        <v>11259</v>
      </c>
      <c r="FO225" s="532">
        <f t="shared" si="367"/>
        <v>0.84147982062780258</v>
      </c>
      <c r="FP225" s="449">
        <f t="shared" si="424"/>
        <v>211.28187806113831</v>
      </c>
      <c r="FQ225" s="457">
        <v>79.2</v>
      </c>
      <c r="FR225" s="458">
        <f t="shared" si="425"/>
        <v>1.4862354332038508</v>
      </c>
      <c r="FS225" s="576">
        <v>7.97</v>
      </c>
      <c r="FT225" s="577">
        <v>13.9</v>
      </c>
      <c r="FU225" s="578">
        <v>45</v>
      </c>
      <c r="FV225" s="579">
        <v>1</v>
      </c>
      <c r="FW225" s="580">
        <v>0.34</v>
      </c>
      <c r="FX225" s="579">
        <v>8</v>
      </c>
      <c r="FY225" s="452">
        <f t="shared" si="426"/>
        <v>0.84615384615384615</v>
      </c>
      <c r="FZ225" s="452">
        <f>1-FW225/(EF225+DC225)*2</f>
        <v>0.77333333333333332</v>
      </c>
      <c r="GA225" s="429">
        <f>(DC225+EF225)/2-FW225</f>
        <v>1.1599999999999999</v>
      </c>
      <c r="GB225" s="513">
        <f t="shared" si="427"/>
        <v>0.120253164556962</v>
      </c>
      <c r="GC225" s="514">
        <f t="shared" si="428"/>
        <v>1.75</v>
      </c>
      <c r="GD225" s="513">
        <f t="shared" si="429"/>
        <v>0.15094339622641506</v>
      </c>
      <c r="GE225" s="527">
        <f t="shared" si="430"/>
        <v>8</v>
      </c>
      <c r="GF225" s="461">
        <f t="shared" si="431"/>
        <v>1.8465349321623599</v>
      </c>
      <c r="GG225" s="589"/>
      <c r="GH225" s="592"/>
      <c r="GI225" s="589"/>
      <c r="GJ225" s="592"/>
      <c r="GK225" s="592"/>
      <c r="GL225" s="593"/>
      <c r="GM225" s="577"/>
      <c r="GN225" s="589"/>
      <c r="GO225" s="592"/>
      <c r="GP225" s="592"/>
      <c r="GQ225" s="577"/>
      <c r="GR225" s="594"/>
      <c r="GS225" s="595"/>
      <c r="GT225" s="592"/>
      <c r="GU225" s="592"/>
      <c r="GV225" s="592"/>
      <c r="GW225" s="513"/>
      <c r="GX225" s="513"/>
      <c r="GY225" s="596"/>
      <c r="GZ225" s="405">
        <v>56575</v>
      </c>
      <c r="HA225" s="581">
        <v>8.16</v>
      </c>
      <c r="HB225" s="451">
        <v>8.1199999999999992</v>
      </c>
      <c r="HC225" s="577">
        <v>13.7</v>
      </c>
      <c r="HD225" s="463">
        <f t="shared" si="432"/>
        <v>49.045999999999999</v>
      </c>
      <c r="HE225" s="463">
        <v>14</v>
      </c>
      <c r="HF225" s="463"/>
      <c r="HG225" s="582"/>
      <c r="HH225" s="575">
        <v>2</v>
      </c>
      <c r="HI225" s="583">
        <v>7390</v>
      </c>
      <c r="HJ225" s="406">
        <f t="shared" si="433"/>
        <v>4951.3</v>
      </c>
      <c r="HK225" s="406"/>
      <c r="HL225" s="549">
        <v>1260</v>
      </c>
      <c r="HM225" s="584">
        <v>5.9</v>
      </c>
      <c r="HN225" s="461">
        <v>6.4</v>
      </c>
      <c r="HO225" s="574">
        <v>0.24</v>
      </c>
      <c r="HP225" s="548">
        <v>8.3000000000000001E-3</v>
      </c>
      <c r="HQ225" s="585">
        <v>6.7</v>
      </c>
      <c r="HR225" s="586">
        <v>0.34</v>
      </c>
      <c r="HS225" s="520">
        <v>0.28000000000000003</v>
      </c>
      <c r="HT225" s="587">
        <v>8</v>
      </c>
      <c r="HU225" s="522">
        <f t="shared" si="434"/>
        <v>32.652142093114904</v>
      </c>
      <c r="HV225" s="513">
        <f t="shared" si="437"/>
        <v>0.64871794871794874</v>
      </c>
      <c r="HW225" s="513">
        <f t="shared" si="435"/>
        <v>0.79564166666666669</v>
      </c>
      <c r="HX225" s="513">
        <f t="shared" si="436"/>
        <v>0.65957446808510634</v>
      </c>
      <c r="HY225" s="597"/>
    </row>
    <row r="226" spans="1:233" s="598" customFormat="1" ht="15" customHeight="1" x14ac:dyDescent="0.15">
      <c r="A226" s="400">
        <v>43708</v>
      </c>
      <c r="B226" s="515">
        <v>48225</v>
      </c>
      <c r="C226" s="402">
        <f t="shared" si="280"/>
        <v>0.96450000000000002</v>
      </c>
      <c r="D226" s="571">
        <v>8.26</v>
      </c>
      <c r="E226" s="572">
        <v>31</v>
      </c>
      <c r="F226" s="573">
        <v>182</v>
      </c>
      <c r="G226" s="406">
        <f t="shared" si="300"/>
        <v>8776.9500000000007</v>
      </c>
      <c r="H226" s="402">
        <f t="shared" si="301"/>
        <v>0.35107800000000006</v>
      </c>
      <c r="I226" s="573">
        <v>6790</v>
      </c>
      <c r="J226" s="406">
        <f t="shared" si="302"/>
        <v>4549.3</v>
      </c>
      <c r="K226" s="574">
        <v>24.7</v>
      </c>
      <c r="L226" s="574">
        <v>17.399999999999999</v>
      </c>
      <c r="M226" s="574">
        <v>1.7</v>
      </c>
      <c r="N226" s="575">
        <v>77</v>
      </c>
      <c r="O226" s="575">
        <v>32</v>
      </c>
      <c r="P226" s="409"/>
      <c r="Q226" s="409"/>
      <c r="R226" s="409"/>
      <c r="S226" s="409"/>
      <c r="T226" s="410"/>
      <c r="U226" s="411"/>
      <c r="V226" s="409"/>
      <c r="W226" s="409"/>
      <c r="X226" s="516"/>
      <c r="Y226" s="473"/>
      <c r="Z226" s="429"/>
      <c r="AA226" s="447"/>
      <c r="AB226" s="409"/>
      <c r="AC226" s="409"/>
      <c r="AD226" s="474">
        <v>4.9800000000000004</v>
      </c>
      <c r="AE226" s="477">
        <f t="shared" si="359"/>
        <v>0.69166666666666676</v>
      </c>
      <c r="AF226" s="478"/>
      <c r="AG226" s="477"/>
      <c r="AH226" s="478"/>
      <c r="AI226" s="478"/>
      <c r="AJ226" s="473"/>
      <c r="AK226" s="477"/>
      <c r="AL226" s="447"/>
      <c r="AM226" s="479"/>
      <c r="AN226" s="473"/>
      <c r="AO226" s="473"/>
      <c r="AP226" s="479"/>
      <c r="AQ226" s="447"/>
      <c r="AR226" s="473"/>
      <c r="AS226" s="473"/>
      <c r="AT226" s="473"/>
      <c r="AU226" s="447"/>
      <c r="AV226" s="480"/>
      <c r="AW226" s="479"/>
      <c r="AX226" s="479"/>
      <c r="AY226" s="480"/>
      <c r="AZ226" s="480"/>
      <c r="BA226" s="420">
        <f t="shared" si="281"/>
        <v>51496</v>
      </c>
      <c r="BB226" s="421">
        <f t="shared" si="282"/>
        <v>1.0299199999999999</v>
      </c>
      <c r="BC226" s="422"/>
      <c r="BD226" s="423">
        <v>8.0500000000000007</v>
      </c>
      <c r="BE226" s="424">
        <v>49</v>
      </c>
      <c r="BF226" s="425">
        <v>378</v>
      </c>
      <c r="BG226" s="426">
        <v>7170</v>
      </c>
      <c r="BH226" s="420">
        <f t="shared" si="303"/>
        <v>4803.9000000000005</v>
      </c>
      <c r="BI226" s="432"/>
      <c r="BJ226" s="421"/>
      <c r="BK226" s="427">
        <v>28.4</v>
      </c>
      <c r="BL226" s="427">
        <v>21.8</v>
      </c>
      <c r="BM226" s="428">
        <v>3.1</v>
      </c>
      <c r="BN226" s="422"/>
      <c r="BO226" s="425">
        <v>144</v>
      </c>
      <c r="BP226" s="425">
        <v>32</v>
      </c>
      <c r="BQ226" s="423">
        <v>3.58</v>
      </c>
      <c r="BR226" s="421">
        <f t="shared" si="360"/>
        <v>0.49722222222222223</v>
      </c>
      <c r="BS226" s="409">
        <f t="shared" si="283"/>
        <v>51496</v>
      </c>
      <c r="BT226" s="429">
        <f t="shared" si="382"/>
        <v>8.0500000000000007</v>
      </c>
      <c r="BU226" s="430">
        <f t="shared" si="391"/>
        <v>49</v>
      </c>
      <c r="BV226" s="430">
        <f t="shared" si="383"/>
        <v>378</v>
      </c>
      <c r="BW226" s="430">
        <f t="shared" si="384"/>
        <v>7170</v>
      </c>
      <c r="BX226" s="430">
        <f t="shared" si="304"/>
        <v>4660.5</v>
      </c>
      <c r="BY226" s="430">
        <f t="shared" si="371"/>
        <v>28.4</v>
      </c>
      <c r="BZ226" s="430">
        <f t="shared" si="372"/>
        <v>21.8</v>
      </c>
      <c r="CA226" s="431"/>
      <c r="CB226" s="430">
        <f t="shared" si="395"/>
        <v>144</v>
      </c>
      <c r="CC226" s="432">
        <v>27861</v>
      </c>
      <c r="CD226" s="411">
        <f t="shared" si="358"/>
        <v>27861</v>
      </c>
      <c r="CE226" s="421">
        <f t="shared" si="402"/>
        <v>1.1144400000000001</v>
      </c>
      <c r="CF226" s="433">
        <f t="shared" si="403"/>
        <v>5.7715085603531824</v>
      </c>
      <c r="CG226" s="434">
        <v>7.89</v>
      </c>
      <c r="CH226" s="427"/>
      <c r="CI226" s="446">
        <f t="shared" si="404"/>
        <v>8.1834822870679442</v>
      </c>
      <c r="CJ226" s="436">
        <v>31.9</v>
      </c>
      <c r="CK226" s="436">
        <v>3.63</v>
      </c>
      <c r="CL226" s="423">
        <v>8.01</v>
      </c>
      <c r="CM226" s="423"/>
      <c r="CN226" s="423"/>
      <c r="CO226" s="432"/>
      <c r="CP226" s="432"/>
      <c r="CQ226" s="437"/>
      <c r="CR226" s="437">
        <v>0.86</v>
      </c>
      <c r="CS226" s="424"/>
      <c r="CT226" s="432">
        <f t="shared" si="405"/>
        <v>3.0149671583934534</v>
      </c>
      <c r="CU226" s="434">
        <v>4.97</v>
      </c>
      <c r="CV226" s="438">
        <v>8.0299999999999994</v>
      </c>
      <c r="CW226" s="439">
        <v>22</v>
      </c>
      <c r="CX226" s="440">
        <v>76</v>
      </c>
      <c r="CY226" s="441">
        <v>7080</v>
      </c>
      <c r="CZ226" s="442"/>
      <c r="DA226" s="442"/>
      <c r="DB226" s="442"/>
      <c r="DC226" s="442"/>
      <c r="DD226" s="443">
        <v>9</v>
      </c>
      <c r="DE226" s="440">
        <v>16</v>
      </c>
      <c r="DF226" s="444">
        <v>23635</v>
      </c>
      <c r="DG226" s="445">
        <f t="shared" si="385"/>
        <v>23635</v>
      </c>
      <c r="DH226" s="421">
        <f t="shared" si="386"/>
        <v>0.94540000000000002</v>
      </c>
      <c r="DI226" s="446">
        <f t="shared" si="406"/>
        <v>6.8034694309287076</v>
      </c>
      <c r="DJ226" s="434">
        <v>7.95</v>
      </c>
      <c r="DK226" s="427"/>
      <c r="DL226" s="446">
        <f t="shared" si="407"/>
        <v>9.6467103871377198</v>
      </c>
      <c r="DM226" s="422">
        <v>31.5</v>
      </c>
      <c r="DN226" s="422">
        <v>3.2</v>
      </c>
      <c r="DO226" s="423">
        <v>7.88</v>
      </c>
      <c r="DP226" s="423"/>
      <c r="DQ226" s="423"/>
      <c r="DR226" s="432"/>
      <c r="DS226" s="432"/>
      <c r="DT226" s="437"/>
      <c r="DU226" s="437">
        <v>0.85</v>
      </c>
      <c r="DV226" s="424"/>
      <c r="DW226" s="446">
        <f t="shared" si="389"/>
        <v>3.5540511952612652</v>
      </c>
      <c r="DX226" s="434">
        <v>3.78</v>
      </c>
      <c r="DY226" s="438">
        <v>8.09</v>
      </c>
      <c r="DZ226" s="439">
        <v>21</v>
      </c>
      <c r="EA226" s="440">
        <v>74</v>
      </c>
      <c r="EB226" s="441">
        <v>6920</v>
      </c>
      <c r="EC226" s="442"/>
      <c r="ED226" s="442"/>
      <c r="EE226" s="442"/>
      <c r="EF226" s="442"/>
      <c r="EG226" s="443">
        <v>10</v>
      </c>
      <c r="EH226" s="440">
        <v>16</v>
      </c>
      <c r="EI226" s="429">
        <f t="shared" si="408"/>
        <v>8.0575380612086374</v>
      </c>
      <c r="EJ226" s="429">
        <f t="shared" si="409"/>
        <v>21.541032313189373</v>
      </c>
      <c r="EK226" s="448">
        <f t="shared" si="410"/>
        <v>75.082064626378752</v>
      </c>
      <c r="EL226" s="448">
        <f t="shared" si="411"/>
        <v>7006.5651701102997</v>
      </c>
      <c r="EM226" s="431"/>
      <c r="EN226" s="431"/>
      <c r="EO226" s="431"/>
      <c r="EP226" s="431"/>
      <c r="EQ226" s="431">
        <f t="shared" si="412"/>
        <v>9.4589676868106256</v>
      </c>
      <c r="ER226" s="448">
        <f t="shared" si="413"/>
        <v>16</v>
      </c>
      <c r="ES226" s="449">
        <f t="shared" si="414"/>
        <v>20.506447102687588</v>
      </c>
      <c r="ET226" s="450">
        <f t="shared" si="415"/>
        <v>1.0299199999999999</v>
      </c>
      <c r="EU226" s="451">
        <f t="shared" si="307"/>
        <v>0.44239745454545454</v>
      </c>
      <c r="EV226" s="450">
        <f t="shared" si="416"/>
        <v>0.81925454545454535</v>
      </c>
      <c r="EW226" s="513"/>
      <c r="EX226" s="514"/>
      <c r="EY226" s="513">
        <f t="shared" si="417"/>
        <v>0.56038709564919653</v>
      </c>
      <c r="EZ226" s="514">
        <f t="shared" si="418"/>
        <v>27.458967686810627</v>
      </c>
      <c r="FA226" s="450">
        <f t="shared" si="419"/>
        <v>0.80137019940111442</v>
      </c>
      <c r="FB226" s="431">
        <f t="shared" si="420"/>
        <v>302.91793537362128</v>
      </c>
      <c r="FC226" s="452"/>
      <c r="FD226" s="431"/>
      <c r="FE226" s="452">
        <f t="shared" si="421"/>
        <v>0.93431272439714841</v>
      </c>
      <c r="FF226" s="430">
        <f t="shared" si="422"/>
        <v>134.54103231318936</v>
      </c>
      <c r="FG226" s="405">
        <v>49200</v>
      </c>
      <c r="FH226" s="589"/>
      <c r="FI226" s="590"/>
      <c r="FJ226" s="591"/>
      <c r="FK226" s="455">
        <f t="shared" si="423"/>
        <v>1.3981668479105172</v>
      </c>
      <c r="FL226" s="530"/>
      <c r="FM226" s="455"/>
      <c r="FN226" s="530">
        <v>13356</v>
      </c>
      <c r="FO226" s="532">
        <f t="shared" si="367"/>
        <v>0.99820627802690576</v>
      </c>
      <c r="FP226" s="449">
        <f t="shared" si="424"/>
        <v>259.35995028740092</v>
      </c>
      <c r="FQ226" s="457">
        <v>79.2</v>
      </c>
      <c r="FR226" s="458">
        <f t="shared" si="425"/>
        <v>1.5379835327015692</v>
      </c>
      <c r="FS226" s="576">
        <v>8.0399999999999991</v>
      </c>
      <c r="FT226" s="577">
        <v>18.2</v>
      </c>
      <c r="FU226" s="578">
        <v>65</v>
      </c>
      <c r="FV226" s="579">
        <v>1</v>
      </c>
      <c r="FW226" s="580">
        <v>0.34</v>
      </c>
      <c r="FX226" s="579">
        <v>16</v>
      </c>
      <c r="FY226" s="452">
        <f t="shared" si="426"/>
        <v>0.89473684210526316</v>
      </c>
      <c r="FZ226" s="452"/>
      <c r="GA226" s="429"/>
      <c r="GB226" s="513">
        <f t="shared" si="427"/>
        <v>0.13333333333333341</v>
      </c>
      <c r="GC226" s="514">
        <f t="shared" si="428"/>
        <v>3.3000000000000007</v>
      </c>
      <c r="GD226" s="513">
        <f t="shared" si="429"/>
        <v>0.1216216216216216</v>
      </c>
      <c r="GE226" s="527">
        <f t="shared" si="430"/>
        <v>10</v>
      </c>
      <c r="GF226" s="461">
        <f t="shared" si="431"/>
        <v>1.910828025477707</v>
      </c>
      <c r="GG226" s="589"/>
      <c r="GH226" s="592"/>
      <c r="GI226" s="589"/>
      <c r="GJ226" s="592"/>
      <c r="GK226" s="592"/>
      <c r="GL226" s="593"/>
      <c r="GM226" s="577"/>
      <c r="GN226" s="589"/>
      <c r="GO226" s="592"/>
      <c r="GP226" s="592"/>
      <c r="GQ226" s="577"/>
      <c r="GR226" s="594"/>
      <c r="GS226" s="595"/>
      <c r="GT226" s="592"/>
      <c r="GU226" s="592"/>
      <c r="GV226" s="592"/>
      <c r="GW226" s="513"/>
      <c r="GX226" s="513"/>
      <c r="GY226" s="596"/>
      <c r="GZ226" s="405">
        <v>54915</v>
      </c>
      <c r="HA226" s="581">
        <v>8.16</v>
      </c>
      <c r="HB226" s="451">
        <v>8.08</v>
      </c>
      <c r="HC226" s="577">
        <v>17</v>
      </c>
      <c r="HD226" s="463">
        <f t="shared" si="432"/>
        <v>60.86</v>
      </c>
      <c r="HE226" s="463">
        <v>14</v>
      </c>
      <c r="HF226" s="463"/>
      <c r="HG226" s="582"/>
      <c r="HH226" s="575">
        <v>1</v>
      </c>
      <c r="HI226" s="583">
        <v>6930</v>
      </c>
      <c r="HJ226" s="406">
        <f t="shared" si="433"/>
        <v>4643.1000000000004</v>
      </c>
      <c r="HK226" s="406"/>
      <c r="HL226" s="549"/>
      <c r="HM226" s="584"/>
      <c r="HN226" s="461">
        <v>10.199999999999999</v>
      </c>
      <c r="HO226" s="574"/>
      <c r="HP226" s="548">
        <v>0.01</v>
      </c>
      <c r="HQ226" s="585"/>
      <c r="HR226" s="586"/>
      <c r="HS226" s="520">
        <v>0.19</v>
      </c>
      <c r="HT226" s="587">
        <v>16</v>
      </c>
      <c r="HU226" s="522">
        <f t="shared" si="434"/>
        <v>33.789032157837504</v>
      </c>
      <c r="HV226" s="513">
        <f t="shared" si="437"/>
        <v>0.65306122448979598</v>
      </c>
      <c r="HW226" s="513">
        <f t="shared" si="435"/>
        <v>0.83899470899470896</v>
      </c>
      <c r="HX226" s="513">
        <f t="shared" si="436"/>
        <v>0.64084507042253525</v>
      </c>
      <c r="HY226" s="599"/>
    </row>
    <row r="227" spans="1:233" s="598" customFormat="1" ht="15" customHeight="1" x14ac:dyDescent="0.15">
      <c r="A227" s="485">
        <v>43709</v>
      </c>
      <c r="B227" s="600">
        <v>48670</v>
      </c>
      <c r="C227" s="487">
        <f t="shared" si="280"/>
        <v>0.97340000000000004</v>
      </c>
      <c r="D227" s="488">
        <v>8.26</v>
      </c>
      <c r="E227" s="489">
        <v>40</v>
      </c>
      <c r="F227" s="490">
        <v>249</v>
      </c>
      <c r="G227" s="490">
        <f t="shared" si="300"/>
        <v>12118.83</v>
      </c>
      <c r="H227" s="487">
        <f t="shared" si="301"/>
        <v>0.4847532</v>
      </c>
      <c r="I227" s="490">
        <v>8080</v>
      </c>
      <c r="J227" s="490">
        <f t="shared" si="302"/>
        <v>5413.6</v>
      </c>
      <c r="K227" s="491">
        <v>30.5</v>
      </c>
      <c r="L227" s="491">
        <v>29.3</v>
      </c>
      <c r="M227" s="491">
        <v>1.8</v>
      </c>
      <c r="N227" s="492">
        <v>104</v>
      </c>
      <c r="O227" s="492">
        <v>32</v>
      </c>
      <c r="P227" s="409"/>
      <c r="Q227" s="409"/>
      <c r="R227" s="409"/>
      <c r="S227" s="409"/>
      <c r="T227" s="410"/>
      <c r="U227" s="411"/>
      <c r="V227" s="409"/>
      <c r="W227" s="409"/>
      <c r="X227" s="516"/>
      <c r="Y227" s="473"/>
      <c r="Z227" s="429"/>
      <c r="AA227" s="447"/>
      <c r="AB227" s="409"/>
      <c r="AC227" s="409"/>
      <c r="AD227" s="474">
        <v>4.7300000000000004</v>
      </c>
      <c r="AE227" s="477">
        <f t="shared" si="359"/>
        <v>0.65694444444444444</v>
      </c>
      <c r="AF227" s="478"/>
      <c r="AG227" s="477"/>
      <c r="AH227" s="478"/>
      <c r="AI227" s="478"/>
      <c r="AJ227" s="473"/>
      <c r="AK227" s="477"/>
      <c r="AL227" s="447"/>
      <c r="AM227" s="479"/>
      <c r="AN227" s="473"/>
      <c r="AO227" s="473"/>
      <c r="AP227" s="479"/>
      <c r="AQ227" s="447"/>
      <c r="AR227" s="473"/>
      <c r="AS227" s="473"/>
      <c r="AT227" s="473"/>
      <c r="AU227" s="447"/>
      <c r="AV227" s="480"/>
      <c r="AW227" s="479"/>
      <c r="AX227" s="479"/>
      <c r="AY227" s="480"/>
      <c r="AZ227" s="480"/>
      <c r="BA227" s="420">
        <f t="shared" si="281"/>
        <v>46097</v>
      </c>
      <c r="BB227" s="421">
        <f t="shared" si="282"/>
        <v>0.92193999999999998</v>
      </c>
      <c r="BC227" s="422"/>
      <c r="BD227" s="423">
        <v>8.16</v>
      </c>
      <c r="BE227" s="424">
        <v>53.6</v>
      </c>
      <c r="BF227" s="425">
        <v>352</v>
      </c>
      <c r="BG227" s="426">
        <v>8700</v>
      </c>
      <c r="BH227" s="420">
        <f t="shared" si="303"/>
        <v>5829</v>
      </c>
      <c r="BI227" s="432"/>
      <c r="BJ227" s="421"/>
      <c r="BK227" s="427">
        <v>22.3</v>
      </c>
      <c r="BL227" s="427">
        <v>18.600000000000001</v>
      </c>
      <c r="BM227" s="428">
        <v>2.6</v>
      </c>
      <c r="BN227" s="422"/>
      <c r="BO227" s="425">
        <v>128</v>
      </c>
      <c r="BP227" s="425">
        <v>32</v>
      </c>
      <c r="BQ227" s="423">
        <v>2.52</v>
      </c>
      <c r="BR227" s="421">
        <f t="shared" si="360"/>
        <v>0.35</v>
      </c>
      <c r="BS227" s="409">
        <f t="shared" si="283"/>
        <v>46097</v>
      </c>
      <c r="BT227" s="429">
        <f t="shared" si="382"/>
        <v>8.16</v>
      </c>
      <c r="BU227" s="430">
        <f t="shared" si="391"/>
        <v>53.6</v>
      </c>
      <c r="BV227" s="430">
        <f t="shared" si="383"/>
        <v>352</v>
      </c>
      <c r="BW227" s="430">
        <f t="shared" si="384"/>
        <v>8700</v>
      </c>
      <c r="BX227" s="430">
        <f t="shared" si="304"/>
        <v>5655</v>
      </c>
      <c r="BY227" s="430">
        <f t="shared" si="371"/>
        <v>22.3</v>
      </c>
      <c r="BZ227" s="430">
        <f t="shared" si="372"/>
        <v>18.600000000000001</v>
      </c>
      <c r="CA227" s="431"/>
      <c r="CB227" s="430">
        <f t="shared" si="395"/>
        <v>128</v>
      </c>
      <c r="CC227" s="432">
        <v>25825</v>
      </c>
      <c r="CD227" s="411">
        <f t="shared" si="358"/>
        <v>25825</v>
      </c>
      <c r="CE227" s="421">
        <f t="shared" si="402"/>
        <v>1.0329999999999999</v>
      </c>
      <c r="CF227" s="433">
        <f t="shared" si="403"/>
        <v>6.2265246853823815</v>
      </c>
      <c r="CG227" s="434">
        <v>8.17</v>
      </c>
      <c r="CH227" s="427"/>
      <c r="CI227" s="446">
        <f t="shared" si="404"/>
        <v>8.8286544046466595</v>
      </c>
      <c r="CJ227" s="436">
        <v>30.8</v>
      </c>
      <c r="CK227" s="436">
        <v>3.27</v>
      </c>
      <c r="CL227" s="423">
        <v>8.15</v>
      </c>
      <c r="CM227" s="423"/>
      <c r="CN227" s="423"/>
      <c r="CO227" s="432"/>
      <c r="CP227" s="432"/>
      <c r="CQ227" s="437"/>
      <c r="CR227" s="437">
        <v>0.86</v>
      </c>
      <c r="CS227" s="424"/>
      <c r="CT227" s="432">
        <f t="shared" si="405"/>
        <v>3.252662149080348</v>
      </c>
      <c r="CU227" s="434">
        <v>4.84</v>
      </c>
      <c r="CV227" s="493">
        <v>8.09</v>
      </c>
      <c r="CW227" s="494">
        <v>20</v>
      </c>
      <c r="CX227" s="495">
        <v>72</v>
      </c>
      <c r="CY227" s="496">
        <v>7600</v>
      </c>
      <c r="CZ227" s="497"/>
      <c r="DA227" s="497"/>
      <c r="DB227" s="497"/>
      <c r="DC227" s="497"/>
      <c r="DD227" s="498">
        <v>8</v>
      </c>
      <c r="DE227" s="495">
        <v>16</v>
      </c>
      <c r="DF227" s="444">
        <v>20272</v>
      </c>
      <c r="DG227" s="445">
        <f t="shared" si="385"/>
        <v>20272</v>
      </c>
      <c r="DH227" s="421">
        <f t="shared" si="386"/>
        <v>0.81088000000000005</v>
      </c>
      <c r="DI227" s="446">
        <f t="shared" si="406"/>
        <v>7.9321231254932911</v>
      </c>
      <c r="DJ227" s="434">
        <v>8.18</v>
      </c>
      <c r="DK227" s="427"/>
      <c r="DL227" s="446">
        <f t="shared" si="407"/>
        <v>11.247040252565114</v>
      </c>
      <c r="DM227" s="422">
        <v>30.9</v>
      </c>
      <c r="DN227" s="422">
        <v>3.2</v>
      </c>
      <c r="DO227" s="423">
        <v>8.14</v>
      </c>
      <c r="DP227" s="423"/>
      <c r="DQ227" s="423"/>
      <c r="DR227" s="432"/>
      <c r="DS227" s="432"/>
      <c r="DT227" s="437"/>
      <c r="DU227" s="437">
        <v>0.88</v>
      </c>
      <c r="DV227" s="424"/>
      <c r="DW227" s="446">
        <f t="shared" si="389"/>
        <v>4.1436464088397793</v>
      </c>
      <c r="DX227" s="434">
        <v>4.7699999999999996</v>
      </c>
      <c r="DY227" s="493">
        <v>8.11</v>
      </c>
      <c r="DZ227" s="494">
        <v>19</v>
      </c>
      <c r="EA227" s="495">
        <v>70</v>
      </c>
      <c r="EB227" s="496">
        <v>7080</v>
      </c>
      <c r="EC227" s="497"/>
      <c r="ED227" s="497"/>
      <c r="EE227" s="497"/>
      <c r="EF227" s="497"/>
      <c r="EG227" s="498">
        <v>8</v>
      </c>
      <c r="EH227" s="495">
        <v>16</v>
      </c>
      <c r="EI227" s="429">
        <f t="shared" si="408"/>
        <v>8.0987953662928174</v>
      </c>
      <c r="EJ227" s="429">
        <f t="shared" si="409"/>
        <v>19.560231685359135</v>
      </c>
      <c r="EK227" s="448">
        <f t="shared" si="410"/>
        <v>71.120463370718269</v>
      </c>
      <c r="EL227" s="448">
        <f t="shared" si="411"/>
        <v>7371.3204763867498</v>
      </c>
      <c r="EM227" s="431"/>
      <c r="EN227" s="431"/>
      <c r="EO227" s="431"/>
      <c r="EP227" s="431"/>
      <c r="EQ227" s="431">
        <f t="shared" si="412"/>
        <v>8</v>
      </c>
      <c r="ER227" s="448">
        <f t="shared" si="413"/>
        <v>16</v>
      </c>
      <c r="ES227" s="496">
        <f t="shared" si="414"/>
        <v>22.908215285159557</v>
      </c>
      <c r="ET227" s="499">
        <f t="shared" si="415"/>
        <v>0.92193999999999998</v>
      </c>
      <c r="EU227" s="451">
        <f t="shared" si="307"/>
        <v>0.36877599999999994</v>
      </c>
      <c r="EV227" s="499">
        <f t="shared" si="416"/>
        <v>0.68291851851851837</v>
      </c>
      <c r="EW227" s="526"/>
      <c r="EX227" s="514"/>
      <c r="EY227" s="513">
        <f t="shared" si="417"/>
        <v>0.63507030437762801</v>
      </c>
      <c r="EZ227" s="514">
        <f t="shared" si="418"/>
        <v>34.039768314640867</v>
      </c>
      <c r="FA227" s="450">
        <f t="shared" si="419"/>
        <v>0.7979532290604594</v>
      </c>
      <c r="FB227" s="431">
        <f t="shared" si="420"/>
        <v>280.87953662928174</v>
      </c>
      <c r="FC227" s="452"/>
      <c r="FD227" s="431"/>
      <c r="FE227" s="452">
        <f t="shared" si="421"/>
        <v>0.9375</v>
      </c>
      <c r="FF227" s="430">
        <f t="shared" si="422"/>
        <v>120</v>
      </c>
      <c r="FG227" s="490">
        <v>49200</v>
      </c>
      <c r="FH227" s="601"/>
      <c r="FI227" s="501"/>
      <c r="FJ227" s="487"/>
      <c r="FK227" s="502">
        <f t="shared" si="423"/>
        <v>1.5619237694426968</v>
      </c>
      <c r="FL227" s="536"/>
      <c r="FM227" s="502"/>
      <c r="FN227" s="536">
        <v>14039</v>
      </c>
      <c r="FO227" s="532">
        <f t="shared" si="367"/>
        <v>1.0492526158445441</v>
      </c>
      <c r="FP227" s="496">
        <f t="shared" si="424"/>
        <v>304.55344165563918</v>
      </c>
      <c r="FQ227" s="503">
        <v>79.2</v>
      </c>
      <c r="FR227" s="491">
        <f t="shared" si="425"/>
        <v>1.7181161463869665</v>
      </c>
      <c r="FS227" s="504">
        <v>8.1</v>
      </c>
      <c r="FT227" s="494">
        <v>18.8</v>
      </c>
      <c r="FU227" s="495">
        <v>67</v>
      </c>
      <c r="FV227" s="536">
        <v>1</v>
      </c>
      <c r="FW227" s="602">
        <v>0.24</v>
      </c>
      <c r="FX227" s="536">
        <v>16</v>
      </c>
      <c r="FY227" s="452">
        <f t="shared" si="426"/>
        <v>0.875</v>
      </c>
      <c r="FZ227" s="452"/>
      <c r="GA227" s="429"/>
      <c r="GB227" s="526">
        <f t="shared" si="427"/>
        <v>1.0526315789473606E-2</v>
      </c>
      <c r="GC227" s="514">
        <f t="shared" si="428"/>
        <v>0.69999999999999929</v>
      </c>
      <c r="GD227" s="526">
        <f t="shared" si="429"/>
        <v>4.2857142857142816E-2</v>
      </c>
      <c r="GE227" s="527">
        <f t="shared" si="430"/>
        <v>4</v>
      </c>
      <c r="GF227" s="506">
        <f t="shared" si="431"/>
        <v>2.1346291515716858</v>
      </c>
      <c r="GG227" s="601"/>
      <c r="GH227" s="601"/>
      <c r="GI227" s="601"/>
      <c r="GJ227" s="601"/>
      <c r="GK227" s="601"/>
      <c r="GL227" s="507"/>
      <c r="GM227" s="494"/>
      <c r="GN227" s="601"/>
      <c r="GO227" s="601"/>
      <c r="GP227" s="601"/>
      <c r="GQ227" s="494"/>
      <c r="GR227" s="603"/>
      <c r="GS227" s="494"/>
      <c r="GT227" s="601"/>
      <c r="GU227" s="601"/>
      <c r="GV227" s="601"/>
      <c r="GW227" s="526"/>
      <c r="GX227" s="526"/>
      <c r="GY227" s="503"/>
      <c r="GZ227" s="490">
        <v>49049</v>
      </c>
      <c r="HA227" s="493">
        <v>8.23</v>
      </c>
      <c r="HB227" s="493">
        <v>8.17</v>
      </c>
      <c r="HC227" s="494">
        <v>18</v>
      </c>
      <c r="HD227" s="498">
        <f t="shared" si="432"/>
        <v>64.44</v>
      </c>
      <c r="HE227" s="498">
        <v>18</v>
      </c>
      <c r="HF227" s="498"/>
      <c r="HG227" s="498"/>
      <c r="HH227" s="492">
        <v>1</v>
      </c>
      <c r="HI227" s="508">
        <v>7120</v>
      </c>
      <c r="HJ227" s="490">
        <f t="shared" si="433"/>
        <v>4770.4000000000005</v>
      </c>
      <c r="HK227" s="490"/>
      <c r="HL227" s="550"/>
      <c r="HM227" s="543"/>
      <c r="HN227" s="506">
        <v>7</v>
      </c>
      <c r="HO227" s="491"/>
      <c r="HP227" s="545">
        <v>7.6E-3</v>
      </c>
      <c r="HQ227" s="523"/>
      <c r="HR227" s="524"/>
      <c r="HS227" s="524">
        <v>0.15</v>
      </c>
      <c r="HT227" s="511">
        <v>16</v>
      </c>
      <c r="HU227" s="525">
        <f t="shared" si="434"/>
        <v>37.746491094865178</v>
      </c>
      <c r="HV227" s="526">
        <f t="shared" si="437"/>
        <v>0.66417910447761197</v>
      </c>
      <c r="HW227" s="526">
        <f t="shared" si="435"/>
        <v>0.81693181818181815</v>
      </c>
      <c r="HX227" s="526">
        <f t="shared" si="436"/>
        <v>0.68609865470852016</v>
      </c>
      <c r="HY227" s="604"/>
    </row>
    <row r="228" spans="1:233" s="598" customFormat="1" ht="15" customHeight="1" x14ac:dyDescent="0.15">
      <c r="A228" s="400">
        <v>43710</v>
      </c>
      <c r="B228" s="515">
        <v>53535</v>
      </c>
      <c r="C228" s="402">
        <f t="shared" si="280"/>
        <v>1.0707</v>
      </c>
      <c r="D228" s="571">
        <v>8.1</v>
      </c>
      <c r="E228" s="572">
        <v>31</v>
      </c>
      <c r="F228" s="573">
        <v>150</v>
      </c>
      <c r="G228" s="406">
        <f t="shared" si="300"/>
        <v>8030.25</v>
      </c>
      <c r="H228" s="402">
        <f t="shared" si="301"/>
        <v>0.32121</v>
      </c>
      <c r="I228" s="573">
        <v>7250</v>
      </c>
      <c r="J228" s="406">
        <f t="shared" si="302"/>
        <v>4857.5</v>
      </c>
      <c r="K228" s="574">
        <v>20</v>
      </c>
      <c r="L228" s="574">
        <v>10.199999999999999</v>
      </c>
      <c r="M228" s="574">
        <v>1</v>
      </c>
      <c r="N228" s="575">
        <v>70</v>
      </c>
      <c r="O228" s="575">
        <v>32</v>
      </c>
      <c r="P228" s="409"/>
      <c r="Q228" s="409"/>
      <c r="R228" s="409"/>
      <c r="S228" s="409"/>
      <c r="T228" s="410"/>
      <c r="U228" s="411"/>
      <c r="V228" s="409"/>
      <c r="W228" s="409"/>
      <c r="X228" s="516"/>
      <c r="Y228" s="473"/>
      <c r="Z228" s="429"/>
      <c r="AA228" s="447"/>
      <c r="AB228" s="409"/>
      <c r="AC228" s="409"/>
      <c r="AD228" s="474">
        <v>5.09</v>
      </c>
      <c r="AE228" s="477">
        <f t="shared" si="359"/>
        <v>0.70694444444444438</v>
      </c>
      <c r="AF228" s="478"/>
      <c r="AG228" s="477"/>
      <c r="AH228" s="478"/>
      <c r="AI228" s="478"/>
      <c r="AJ228" s="473"/>
      <c r="AK228" s="477"/>
      <c r="AL228" s="447"/>
      <c r="AM228" s="479"/>
      <c r="AN228" s="473"/>
      <c r="AO228" s="473"/>
      <c r="AP228" s="479"/>
      <c r="AQ228" s="447"/>
      <c r="AR228" s="473"/>
      <c r="AS228" s="473"/>
      <c r="AT228" s="473"/>
      <c r="AU228" s="447"/>
      <c r="AV228" s="480"/>
      <c r="AW228" s="479"/>
      <c r="AX228" s="479"/>
      <c r="AY228" s="480"/>
      <c r="AZ228" s="480"/>
      <c r="BA228" s="420">
        <f t="shared" si="281"/>
        <v>48739</v>
      </c>
      <c r="BB228" s="421">
        <f t="shared" si="282"/>
        <v>0.97477999999999998</v>
      </c>
      <c r="BC228" s="422"/>
      <c r="BD228" s="423">
        <v>8.16</v>
      </c>
      <c r="BE228" s="424">
        <v>67</v>
      </c>
      <c r="BF228" s="425">
        <v>347</v>
      </c>
      <c r="BG228" s="426">
        <v>7020</v>
      </c>
      <c r="BH228" s="420">
        <f t="shared" si="303"/>
        <v>4703.4000000000005</v>
      </c>
      <c r="BI228" s="432"/>
      <c r="BJ228" s="421"/>
      <c r="BK228" s="427">
        <v>27.2</v>
      </c>
      <c r="BL228" s="427">
        <v>15.6</v>
      </c>
      <c r="BM228" s="428">
        <v>3.3</v>
      </c>
      <c r="BN228" s="422"/>
      <c r="BO228" s="425">
        <v>228</v>
      </c>
      <c r="BP228" s="425">
        <v>32</v>
      </c>
      <c r="BQ228" s="423">
        <v>4.9000000000000004</v>
      </c>
      <c r="BR228" s="421">
        <f t="shared" si="360"/>
        <v>0.68055555555555558</v>
      </c>
      <c r="BS228" s="409">
        <f t="shared" si="283"/>
        <v>48739</v>
      </c>
      <c r="BT228" s="429">
        <f t="shared" si="382"/>
        <v>8.16</v>
      </c>
      <c r="BU228" s="430">
        <f t="shared" si="391"/>
        <v>67</v>
      </c>
      <c r="BV228" s="430">
        <f t="shared" si="383"/>
        <v>347</v>
      </c>
      <c r="BW228" s="430">
        <f t="shared" si="384"/>
        <v>7020</v>
      </c>
      <c r="BX228" s="430">
        <f t="shared" si="304"/>
        <v>4563</v>
      </c>
      <c r="BY228" s="430">
        <f t="shared" si="371"/>
        <v>27.2</v>
      </c>
      <c r="BZ228" s="430">
        <f t="shared" si="372"/>
        <v>15.6</v>
      </c>
      <c r="CA228" s="431"/>
      <c r="CB228" s="430">
        <f t="shared" si="395"/>
        <v>228</v>
      </c>
      <c r="CC228" s="432">
        <v>28300</v>
      </c>
      <c r="CD228" s="411">
        <f t="shared" si="358"/>
        <v>28300</v>
      </c>
      <c r="CE228" s="421">
        <f t="shared" si="402"/>
        <v>1.1319999999999999</v>
      </c>
      <c r="CF228" s="433">
        <f t="shared" si="403"/>
        <v>5.681978798586572</v>
      </c>
      <c r="CG228" s="434">
        <v>8.07</v>
      </c>
      <c r="CH228" s="427"/>
      <c r="CI228" s="446">
        <f t="shared" si="404"/>
        <v>8.0565371024734986</v>
      </c>
      <c r="CJ228" s="436">
        <v>29.7</v>
      </c>
      <c r="CK228" s="436">
        <v>3.25</v>
      </c>
      <c r="CL228" s="423">
        <v>8.01</v>
      </c>
      <c r="CM228" s="423"/>
      <c r="CN228" s="423"/>
      <c r="CO228" s="432"/>
      <c r="CP228" s="432"/>
      <c r="CQ228" s="437"/>
      <c r="CR228" s="437">
        <v>0.86</v>
      </c>
      <c r="CS228" s="424"/>
      <c r="CT228" s="432">
        <f t="shared" si="405"/>
        <v>2.9681978798586575</v>
      </c>
      <c r="CU228" s="434">
        <v>5.13</v>
      </c>
      <c r="CV228" s="438">
        <v>8.16</v>
      </c>
      <c r="CW228" s="439">
        <v>18</v>
      </c>
      <c r="CX228" s="440">
        <v>70</v>
      </c>
      <c r="CY228" s="441">
        <v>7140</v>
      </c>
      <c r="CZ228" s="442"/>
      <c r="DA228" s="442"/>
      <c r="DB228" s="442"/>
      <c r="DC228" s="442"/>
      <c r="DD228" s="443">
        <v>8</v>
      </c>
      <c r="DE228" s="440">
        <v>16</v>
      </c>
      <c r="DF228" s="444">
        <v>20439</v>
      </c>
      <c r="DG228" s="445">
        <f t="shared" si="385"/>
        <v>20439</v>
      </c>
      <c r="DH228" s="421">
        <f t="shared" si="386"/>
        <v>0.81755999999999995</v>
      </c>
      <c r="DI228" s="446">
        <f t="shared" si="406"/>
        <v>7.867312490826361</v>
      </c>
      <c r="DJ228" s="434">
        <v>8.02</v>
      </c>
      <c r="DK228" s="427"/>
      <c r="DL228" s="446">
        <f t="shared" si="407"/>
        <v>11.155144576544842</v>
      </c>
      <c r="DM228" s="422">
        <v>30.3</v>
      </c>
      <c r="DN228" s="422">
        <v>3.25</v>
      </c>
      <c r="DO228" s="423">
        <v>7.98</v>
      </c>
      <c r="DP228" s="423"/>
      <c r="DQ228" s="423"/>
      <c r="DR228" s="432"/>
      <c r="DS228" s="432"/>
      <c r="DT228" s="437"/>
      <c r="DU228" s="437">
        <v>0.89</v>
      </c>
      <c r="DV228" s="424"/>
      <c r="DW228" s="446">
        <f t="shared" si="389"/>
        <v>4.1097901071480996</v>
      </c>
      <c r="DX228" s="434">
        <v>4.16</v>
      </c>
      <c r="DY228" s="438">
        <v>8.18</v>
      </c>
      <c r="DZ228" s="439">
        <v>17</v>
      </c>
      <c r="EA228" s="440">
        <v>64</v>
      </c>
      <c r="EB228" s="441">
        <v>7460</v>
      </c>
      <c r="EC228" s="442"/>
      <c r="ED228" s="442"/>
      <c r="EE228" s="442"/>
      <c r="EF228" s="442"/>
      <c r="EG228" s="443">
        <v>7</v>
      </c>
      <c r="EH228" s="440">
        <v>16</v>
      </c>
      <c r="EI228" s="429">
        <f t="shared" si="408"/>
        <v>8.1683871232483227</v>
      </c>
      <c r="EJ228" s="429">
        <f t="shared" si="409"/>
        <v>17.580643837583864</v>
      </c>
      <c r="EK228" s="448">
        <f t="shared" si="410"/>
        <v>67.483863025503197</v>
      </c>
      <c r="EL228" s="448">
        <f t="shared" si="411"/>
        <v>7274.1939719731636</v>
      </c>
      <c r="EM228" s="431"/>
      <c r="EN228" s="431"/>
      <c r="EO228" s="431"/>
      <c r="EP228" s="431"/>
      <c r="EQ228" s="431">
        <f t="shared" si="412"/>
        <v>7.5806438375838647</v>
      </c>
      <c r="ER228" s="448">
        <f t="shared" si="413"/>
        <v>16</v>
      </c>
      <c r="ES228" s="449">
        <f t="shared" si="414"/>
        <v>21.666427296415602</v>
      </c>
      <c r="ET228" s="450">
        <f t="shared" si="415"/>
        <v>0.97477999999999998</v>
      </c>
      <c r="EU228" s="451">
        <f t="shared" si="307"/>
        <v>0.3843734772727273</v>
      </c>
      <c r="EV228" s="450">
        <f t="shared" si="416"/>
        <v>0.71180273569023567</v>
      </c>
      <c r="EW228" s="513"/>
      <c r="EX228" s="514"/>
      <c r="EY228" s="513">
        <f t="shared" si="417"/>
        <v>0.7376023307823304</v>
      </c>
      <c r="EZ228" s="514">
        <f t="shared" si="418"/>
        <v>49.419356162416136</v>
      </c>
      <c r="FA228" s="450">
        <f t="shared" si="419"/>
        <v>0.80552200857203693</v>
      </c>
      <c r="FB228" s="431">
        <f t="shared" si="420"/>
        <v>279.51613697449682</v>
      </c>
      <c r="FC228" s="452"/>
      <c r="FD228" s="431"/>
      <c r="FE228" s="452">
        <f t="shared" si="421"/>
        <v>0.96675156211586022</v>
      </c>
      <c r="FF228" s="430">
        <f t="shared" si="422"/>
        <v>220.41935616241614</v>
      </c>
      <c r="FG228" s="405">
        <v>49200</v>
      </c>
      <c r="FH228" s="589"/>
      <c r="FI228" s="590"/>
      <c r="FJ228" s="591"/>
      <c r="FK228" s="455">
        <f t="shared" si="423"/>
        <v>1.477256406573791</v>
      </c>
      <c r="FL228" s="530"/>
      <c r="FM228" s="455"/>
      <c r="FN228" s="530">
        <v>13622</v>
      </c>
      <c r="FO228" s="532">
        <f t="shared" si="367"/>
        <v>1.0180866965620328</v>
      </c>
      <c r="FP228" s="449">
        <f t="shared" si="424"/>
        <v>279.48870514372476</v>
      </c>
      <c r="FQ228" s="457">
        <v>91.2</v>
      </c>
      <c r="FR228" s="458">
        <f t="shared" si="425"/>
        <v>1.871191448326802</v>
      </c>
      <c r="FS228" s="576">
        <v>8.0399999999999991</v>
      </c>
      <c r="FT228" s="577">
        <v>16</v>
      </c>
      <c r="FU228" s="578">
        <v>60</v>
      </c>
      <c r="FV228" s="579">
        <v>1</v>
      </c>
      <c r="FW228" s="580">
        <v>0.24</v>
      </c>
      <c r="FX228" s="579">
        <v>16</v>
      </c>
      <c r="FY228" s="452">
        <f t="shared" si="426"/>
        <v>0.8666666666666667</v>
      </c>
      <c r="FZ228" s="452"/>
      <c r="GA228" s="429"/>
      <c r="GB228" s="513">
        <f t="shared" si="427"/>
        <v>5.8823529411764719E-2</v>
      </c>
      <c r="GC228" s="514">
        <f t="shared" si="428"/>
        <v>1.5</v>
      </c>
      <c r="GD228" s="513">
        <f t="shared" si="429"/>
        <v>6.25E-2</v>
      </c>
      <c r="GE228" s="527">
        <f t="shared" si="430"/>
        <v>7</v>
      </c>
      <c r="GF228" s="461">
        <f t="shared" si="431"/>
        <v>2.018917088984181</v>
      </c>
      <c r="GG228" s="589"/>
      <c r="GH228" s="592"/>
      <c r="GI228" s="589"/>
      <c r="GJ228" s="592"/>
      <c r="GK228" s="592"/>
      <c r="GL228" s="593"/>
      <c r="GM228" s="577"/>
      <c r="GN228" s="589"/>
      <c r="GO228" s="592"/>
      <c r="GP228" s="592"/>
      <c r="GQ228" s="577"/>
      <c r="GR228" s="594"/>
      <c r="GS228" s="595"/>
      <c r="GT228" s="592"/>
      <c r="GU228" s="592"/>
      <c r="GV228" s="592"/>
      <c r="GW228" s="513"/>
      <c r="GX228" s="513"/>
      <c r="GY228" s="596"/>
      <c r="GZ228" s="405">
        <v>54429</v>
      </c>
      <c r="HA228" s="581">
        <v>8.1199999999999992</v>
      </c>
      <c r="HB228" s="451">
        <v>8.11</v>
      </c>
      <c r="HC228" s="577">
        <v>17</v>
      </c>
      <c r="HD228" s="463">
        <f t="shared" si="432"/>
        <v>60.86</v>
      </c>
      <c r="HE228" s="463">
        <v>18</v>
      </c>
      <c r="HF228" s="463"/>
      <c r="HG228" s="582"/>
      <c r="HH228" s="575">
        <v>1</v>
      </c>
      <c r="HI228" s="583">
        <v>7520</v>
      </c>
      <c r="HJ228" s="406">
        <f t="shared" si="433"/>
        <v>5038.4000000000005</v>
      </c>
      <c r="HK228" s="406"/>
      <c r="HL228" s="549"/>
      <c r="HM228" s="584"/>
      <c r="HN228" s="461">
        <v>7.1</v>
      </c>
      <c r="HO228" s="574"/>
      <c r="HP228" s="548">
        <v>7.0000000000000001E-3</v>
      </c>
      <c r="HQ228" s="585"/>
      <c r="HR228" s="586"/>
      <c r="HS228" s="520">
        <v>0.13</v>
      </c>
      <c r="HT228" s="587">
        <v>16</v>
      </c>
      <c r="HU228" s="522">
        <f t="shared" si="434"/>
        <v>35.700363158866615</v>
      </c>
      <c r="HV228" s="513">
        <f t="shared" si="437"/>
        <v>0.74626865671641784</v>
      </c>
      <c r="HW228" s="513">
        <f t="shared" si="435"/>
        <v>0.82461095100864557</v>
      </c>
      <c r="HX228" s="513">
        <f t="shared" si="436"/>
        <v>0.73897058823529416</v>
      </c>
      <c r="HY228" s="599"/>
    </row>
    <row r="229" spans="1:233" s="598" customFormat="1" ht="15" customHeight="1" x14ac:dyDescent="0.15">
      <c r="A229" s="400">
        <v>43711</v>
      </c>
      <c r="B229" s="515">
        <v>51279</v>
      </c>
      <c r="C229" s="402">
        <f t="shared" si="280"/>
        <v>1.0255799999999999</v>
      </c>
      <c r="D229" s="571">
        <v>8.24</v>
      </c>
      <c r="E229" s="572">
        <v>31</v>
      </c>
      <c r="F229" s="573">
        <v>117</v>
      </c>
      <c r="G229" s="406">
        <f t="shared" si="300"/>
        <v>5999.643</v>
      </c>
      <c r="H229" s="402">
        <f t="shared" si="301"/>
        <v>0.23998572000000001</v>
      </c>
      <c r="I229" s="573">
        <v>6390</v>
      </c>
      <c r="J229" s="406">
        <f t="shared" si="302"/>
        <v>4281.3</v>
      </c>
      <c r="K229" s="574">
        <v>13.2</v>
      </c>
      <c r="L229" s="574">
        <v>6.6</v>
      </c>
      <c r="M229" s="574">
        <v>1</v>
      </c>
      <c r="N229" s="575">
        <v>57</v>
      </c>
      <c r="O229" s="575">
        <v>32</v>
      </c>
      <c r="P229" s="409"/>
      <c r="Q229" s="409"/>
      <c r="R229" s="409"/>
      <c r="S229" s="409"/>
      <c r="T229" s="410"/>
      <c r="U229" s="411"/>
      <c r="V229" s="409"/>
      <c r="W229" s="409"/>
      <c r="X229" s="516"/>
      <c r="Y229" s="473"/>
      <c r="Z229" s="429"/>
      <c r="AA229" s="447"/>
      <c r="AB229" s="409"/>
      <c r="AC229" s="409"/>
      <c r="AD229" s="474">
        <v>4.87</v>
      </c>
      <c r="AE229" s="477">
        <f t="shared" si="359"/>
        <v>0.67638888888888893</v>
      </c>
      <c r="AF229" s="478"/>
      <c r="AG229" s="477"/>
      <c r="AH229" s="478"/>
      <c r="AI229" s="478"/>
      <c r="AJ229" s="473"/>
      <c r="AK229" s="477"/>
      <c r="AL229" s="447"/>
      <c r="AM229" s="479"/>
      <c r="AN229" s="473"/>
      <c r="AO229" s="473"/>
      <c r="AP229" s="479"/>
      <c r="AQ229" s="447"/>
      <c r="AR229" s="473"/>
      <c r="AS229" s="473"/>
      <c r="AT229" s="473"/>
      <c r="AU229" s="447"/>
      <c r="AV229" s="480"/>
      <c r="AW229" s="479"/>
      <c r="AX229" s="479"/>
      <c r="AY229" s="480"/>
      <c r="AZ229" s="480"/>
      <c r="BA229" s="420">
        <f t="shared" si="281"/>
        <v>51195</v>
      </c>
      <c r="BB229" s="421">
        <f t="shared" si="282"/>
        <v>1.0239</v>
      </c>
      <c r="BC229" s="422"/>
      <c r="BD229" s="423">
        <v>8.17</v>
      </c>
      <c r="BE229" s="424">
        <v>53</v>
      </c>
      <c r="BF229" s="425">
        <v>263</v>
      </c>
      <c r="BG229" s="426">
        <v>7200</v>
      </c>
      <c r="BH229" s="420">
        <f t="shared" si="303"/>
        <v>4824</v>
      </c>
      <c r="BI229" s="432">
        <v>1192</v>
      </c>
      <c r="BJ229" s="421">
        <f>BI229/35.5*(23+35.5)/BH229</f>
        <v>0.40718940508723983</v>
      </c>
      <c r="BK229" s="427">
        <v>15.6</v>
      </c>
      <c r="BL229" s="427">
        <v>11</v>
      </c>
      <c r="BM229" s="428">
        <v>2.5</v>
      </c>
      <c r="BN229" s="422">
        <v>1.1000000000000001</v>
      </c>
      <c r="BO229" s="425">
        <v>135</v>
      </c>
      <c r="BP229" s="425">
        <v>32</v>
      </c>
      <c r="BQ229" s="423">
        <v>5.76</v>
      </c>
      <c r="BR229" s="421">
        <f t="shared" si="360"/>
        <v>0.79999999999999993</v>
      </c>
      <c r="BS229" s="409">
        <f t="shared" si="283"/>
        <v>51195</v>
      </c>
      <c r="BT229" s="429">
        <f t="shared" si="382"/>
        <v>8.17</v>
      </c>
      <c r="BU229" s="430">
        <f t="shared" si="391"/>
        <v>53</v>
      </c>
      <c r="BV229" s="430">
        <f t="shared" si="383"/>
        <v>263</v>
      </c>
      <c r="BW229" s="430">
        <f t="shared" si="384"/>
        <v>7200</v>
      </c>
      <c r="BX229" s="430">
        <f t="shared" si="304"/>
        <v>4680</v>
      </c>
      <c r="BY229" s="430">
        <f t="shared" si="371"/>
        <v>15.6</v>
      </c>
      <c r="BZ229" s="430">
        <f t="shared" si="372"/>
        <v>11</v>
      </c>
      <c r="CA229" s="431">
        <f>BN229</f>
        <v>1.1000000000000001</v>
      </c>
      <c r="CB229" s="430">
        <f t="shared" si="395"/>
        <v>135</v>
      </c>
      <c r="CC229" s="432">
        <v>26512</v>
      </c>
      <c r="CD229" s="411">
        <f t="shared" si="358"/>
        <v>26512</v>
      </c>
      <c r="CE229" s="421">
        <f t="shared" si="402"/>
        <v>1.0604800000000001</v>
      </c>
      <c r="CF229" s="433">
        <f t="shared" si="403"/>
        <v>6.0651780325890154</v>
      </c>
      <c r="CG229" s="434">
        <v>7.99</v>
      </c>
      <c r="CH229" s="427">
        <v>3.5</v>
      </c>
      <c r="CI229" s="446">
        <f t="shared" si="404"/>
        <v>8.5998792999396496</v>
      </c>
      <c r="CJ229" s="436">
        <v>29.8</v>
      </c>
      <c r="CK229" s="436">
        <v>5.19</v>
      </c>
      <c r="CL229" s="423">
        <v>8.0500000000000007</v>
      </c>
      <c r="CM229" s="423"/>
      <c r="CN229" s="423"/>
      <c r="CO229" s="432">
        <v>6234</v>
      </c>
      <c r="CP229" s="432">
        <v>3114</v>
      </c>
      <c r="CQ229" s="437">
        <f>CP229/CO229</f>
        <v>0.49951876804619827</v>
      </c>
      <c r="CR229" s="437">
        <v>0.85</v>
      </c>
      <c r="CS229" s="424">
        <f>CR229/CO229*1000*1000</f>
        <v>136.34905357715752</v>
      </c>
      <c r="CT229" s="432">
        <f t="shared" si="405"/>
        <v>3.1683765841882918</v>
      </c>
      <c r="CU229" s="434">
        <v>6.3</v>
      </c>
      <c r="CV229" s="438">
        <v>8.06</v>
      </c>
      <c r="CW229" s="439">
        <v>16</v>
      </c>
      <c r="CX229" s="440">
        <v>55</v>
      </c>
      <c r="CY229" s="441">
        <v>7210</v>
      </c>
      <c r="CZ229" s="442">
        <v>5.7</v>
      </c>
      <c r="DA229" s="442">
        <v>0.2</v>
      </c>
      <c r="DB229" s="442">
        <v>5.5</v>
      </c>
      <c r="DC229" s="442">
        <v>1.1000000000000001</v>
      </c>
      <c r="DD229" s="443">
        <v>6</v>
      </c>
      <c r="DE229" s="440">
        <v>16</v>
      </c>
      <c r="DF229" s="444">
        <v>24683</v>
      </c>
      <c r="DG229" s="445">
        <f t="shared" si="385"/>
        <v>24683</v>
      </c>
      <c r="DH229" s="421">
        <f t="shared" si="386"/>
        <v>0.98731999999999998</v>
      </c>
      <c r="DI229" s="446">
        <f t="shared" si="406"/>
        <v>6.514605193858122</v>
      </c>
      <c r="DJ229" s="434">
        <v>7.92</v>
      </c>
      <c r="DK229" s="427">
        <v>3.3</v>
      </c>
      <c r="DL229" s="446">
        <f t="shared" si="407"/>
        <v>9.2371267674107695</v>
      </c>
      <c r="DM229" s="422">
        <v>29.7</v>
      </c>
      <c r="DN229" s="422">
        <v>4.0999999999999996</v>
      </c>
      <c r="DO229" s="423">
        <v>8</v>
      </c>
      <c r="DP229" s="423"/>
      <c r="DQ229" s="423"/>
      <c r="DR229" s="432">
        <v>6384</v>
      </c>
      <c r="DS229" s="432">
        <v>3190</v>
      </c>
      <c r="DT229" s="437">
        <f>DS229/DR229</f>
        <v>0.49968671679197996</v>
      </c>
      <c r="DU229" s="437">
        <v>0.86</v>
      </c>
      <c r="DV229" s="424">
        <f>DU229/DR229*1000*1000</f>
        <v>134.71177944862157</v>
      </c>
      <c r="DW229" s="446">
        <f t="shared" si="389"/>
        <v>3.4031519669408095</v>
      </c>
      <c r="DX229" s="434">
        <v>5.53</v>
      </c>
      <c r="DY229" s="438">
        <v>8</v>
      </c>
      <c r="DZ229" s="439">
        <v>15</v>
      </c>
      <c r="EA229" s="440">
        <v>53</v>
      </c>
      <c r="EB229" s="441">
        <v>7060</v>
      </c>
      <c r="EC229" s="442">
        <v>6.2</v>
      </c>
      <c r="ED229" s="442">
        <v>0.2</v>
      </c>
      <c r="EE229" s="442">
        <v>5.2</v>
      </c>
      <c r="EF229" s="442">
        <v>1.1000000000000001</v>
      </c>
      <c r="EG229" s="443">
        <v>5</v>
      </c>
      <c r="EH229" s="440">
        <v>16</v>
      </c>
      <c r="EI229" s="429">
        <f t="shared" si="408"/>
        <v>8.0310717843539408</v>
      </c>
      <c r="EJ229" s="429">
        <f t="shared" si="409"/>
        <v>15.51786307256568</v>
      </c>
      <c r="EK229" s="448">
        <f t="shared" si="410"/>
        <v>54.035726145131363</v>
      </c>
      <c r="EL229" s="448">
        <f t="shared" si="411"/>
        <v>7137.6794608848522</v>
      </c>
      <c r="EM229" s="429">
        <f>(EC229*DG229+CZ229*CD229)/(DG229+CD229)</f>
        <v>5.9410684637171602</v>
      </c>
      <c r="EN229" s="431">
        <f>(ED229*DG229+DA229*CD229)/(DG229+CD229)</f>
        <v>0.2</v>
      </c>
      <c r="EO229" s="431">
        <f>(EE229*DG229+DB229*CD229)/(DG229+CD229)</f>
        <v>5.355358921769704</v>
      </c>
      <c r="EP229" s="431">
        <f>(EF229*DG229+DC229*CD229)/(DG229+CD229)</f>
        <v>1.1000000000000001</v>
      </c>
      <c r="EQ229" s="431">
        <f t="shared" si="412"/>
        <v>5.5178630725656799</v>
      </c>
      <c r="ER229" s="448">
        <f t="shared" si="413"/>
        <v>16</v>
      </c>
      <c r="ES229" s="449">
        <f t="shared" si="414"/>
        <v>20.627014356870788</v>
      </c>
      <c r="ET229" s="450">
        <f t="shared" si="415"/>
        <v>1.0239</v>
      </c>
      <c r="EU229" s="451">
        <f t="shared" si="307"/>
        <v>0.30600647727272728</v>
      </c>
      <c r="EV229" s="450">
        <f t="shared" si="416"/>
        <v>0.56667866161616165</v>
      </c>
      <c r="EW229" s="513">
        <f>1-EM229/BY229</f>
        <v>0.61916227796684864</v>
      </c>
      <c r="EX229" s="514">
        <f>BY229-EM229</f>
        <v>9.6589315362828394</v>
      </c>
      <c r="EY229" s="513">
        <f t="shared" si="417"/>
        <v>0.70721013070630789</v>
      </c>
      <c r="EZ229" s="514">
        <f t="shared" si="418"/>
        <v>37.482136927434318</v>
      </c>
      <c r="FA229" s="450">
        <f t="shared" si="419"/>
        <v>0.7945409652276374</v>
      </c>
      <c r="FB229" s="431">
        <f t="shared" si="420"/>
        <v>208.96427385486862</v>
      </c>
      <c r="FC229" s="452">
        <f>1-EP229/CA229</f>
        <v>0</v>
      </c>
      <c r="FD229" s="431">
        <f>CA229-EP229</f>
        <v>0</v>
      </c>
      <c r="FE229" s="452">
        <f t="shared" si="421"/>
        <v>0.9591269402032172</v>
      </c>
      <c r="FF229" s="430">
        <f t="shared" si="422"/>
        <v>129.48213692743431</v>
      </c>
      <c r="FG229" s="405">
        <v>49200</v>
      </c>
      <c r="FH229" s="589"/>
      <c r="FI229" s="590"/>
      <c r="FJ229" s="591"/>
      <c r="FK229" s="455">
        <f t="shared" si="423"/>
        <v>1.4063873425139173</v>
      </c>
      <c r="FL229" s="530"/>
      <c r="FM229" s="455"/>
      <c r="FN229" s="530">
        <v>8824</v>
      </c>
      <c r="FO229" s="532">
        <f t="shared" si="367"/>
        <v>0.65949177877428999</v>
      </c>
      <c r="FP229" s="449">
        <f t="shared" si="424"/>
        <v>172.36058208809453</v>
      </c>
      <c r="FQ229" s="457">
        <v>91.2</v>
      </c>
      <c r="FR229" s="458">
        <f t="shared" si="425"/>
        <v>1.7814239671842953</v>
      </c>
      <c r="FS229" s="576">
        <v>7.88</v>
      </c>
      <c r="FT229" s="577">
        <v>15</v>
      </c>
      <c r="FU229" s="578">
        <v>52</v>
      </c>
      <c r="FV229" s="579">
        <v>1</v>
      </c>
      <c r="FW229" s="580">
        <v>0.2</v>
      </c>
      <c r="FX229" s="579">
        <v>16</v>
      </c>
      <c r="FY229" s="452">
        <f t="shared" si="426"/>
        <v>0.81818181818181812</v>
      </c>
      <c r="FZ229" s="452">
        <f>1-FW229/(EF229+DC229)*2</f>
        <v>0.81818181818181812</v>
      </c>
      <c r="GA229" s="429">
        <f>(DC229+EF229)/2-FW229</f>
        <v>0.90000000000000013</v>
      </c>
      <c r="GB229" s="513">
        <f t="shared" si="427"/>
        <v>0</v>
      </c>
      <c r="GC229" s="514">
        <f t="shared" si="428"/>
        <v>0.5</v>
      </c>
      <c r="GD229" s="513">
        <f t="shared" si="429"/>
        <v>1.8867924528301883E-2</v>
      </c>
      <c r="GE229" s="527">
        <f t="shared" si="430"/>
        <v>2</v>
      </c>
      <c r="GF229" s="461">
        <f t="shared" si="431"/>
        <v>1.922062701435687</v>
      </c>
      <c r="GG229" s="589"/>
      <c r="GH229" s="592"/>
      <c r="GI229" s="589"/>
      <c r="GJ229" s="592"/>
      <c r="GK229" s="592"/>
      <c r="GL229" s="593"/>
      <c r="GM229" s="577"/>
      <c r="GN229" s="589"/>
      <c r="GO229" s="592"/>
      <c r="GP229" s="592"/>
      <c r="GQ229" s="577"/>
      <c r="GR229" s="594"/>
      <c r="GS229" s="595"/>
      <c r="GT229" s="592"/>
      <c r="GU229" s="592"/>
      <c r="GV229" s="592"/>
      <c r="GW229" s="513"/>
      <c r="GX229" s="513"/>
      <c r="GY229" s="596"/>
      <c r="GZ229" s="405">
        <v>53818</v>
      </c>
      <c r="HA229" s="581">
        <v>8.0500000000000007</v>
      </c>
      <c r="HB229" s="451">
        <v>8.1</v>
      </c>
      <c r="HC229" s="577">
        <v>14</v>
      </c>
      <c r="HD229" s="463">
        <f t="shared" si="432"/>
        <v>50.120000000000005</v>
      </c>
      <c r="HE229" s="463">
        <v>16</v>
      </c>
      <c r="HF229" s="463"/>
      <c r="HG229" s="582"/>
      <c r="HH229" s="575">
        <v>1</v>
      </c>
      <c r="HI229" s="583">
        <v>7020</v>
      </c>
      <c r="HJ229" s="406">
        <f t="shared" si="433"/>
        <v>4703.4000000000005</v>
      </c>
      <c r="HK229" s="406"/>
      <c r="HL229" s="549">
        <v>1107</v>
      </c>
      <c r="HM229" s="584">
        <v>5.6</v>
      </c>
      <c r="HN229" s="461">
        <v>8.1999999999999993</v>
      </c>
      <c r="HO229" s="574">
        <v>0.2</v>
      </c>
      <c r="HP229" s="548">
        <v>7.6E-3</v>
      </c>
      <c r="HQ229" s="585">
        <v>5.0999999999999996</v>
      </c>
      <c r="HR229" s="586">
        <v>0.18</v>
      </c>
      <c r="HS229" s="520">
        <v>0.14000000000000001</v>
      </c>
      <c r="HT229" s="587">
        <v>16</v>
      </c>
      <c r="HU229" s="522">
        <f t="shared" si="434"/>
        <v>33.987694110753004</v>
      </c>
      <c r="HV229" s="513">
        <f t="shared" si="437"/>
        <v>0.73584905660377364</v>
      </c>
      <c r="HW229" s="513">
        <f t="shared" si="435"/>
        <v>0.80942965779467679</v>
      </c>
      <c r="HX229" s="513">
        <f t="shared" si="436"/>
        <v>0.47435897435897434</v>
      </c>
      <c r="HY229" s="599"/>
    </row>
    <row r="230" spans="1:233" s="598" customFormat="1" ht="15" customHeight="1" x14ac:dyDescent="0.15">
      <c r="A230" s="400">
        <v>43712</v>
      </c>
      <c r="B230" s="515">
        <v>49748</v>
      </c>
      <c r="C230" s="402">
        <f t="shared" si="280"/>
        <v>0.99495999999999996</v>
      </c>
      <c r="D230" s="571">
        <v>8.26</v>
      </c>
      <c r="E230" s="572">
        <v>40.5</v>
      </c>
      <c r="F230" s="573">
        <v>187</v>
      </c>
      <c r="G230" s="406">
        <f t="shared" si="300"/>
        <v>9302.8760000000002</v>
      </c>
      <c r="H230" s="402">
        <f t="shared" si="301"/>
        <v>0.37211504000000001</v>
      </c>
      <c r="I230" s="573">
        <v>7570</v>
      </c>
      <c r="J230" s="406">
        <f t="shared" si="302"/>
        <v>5071.9000000000005</v>
      </c>
      <c r="K230" s="574">
        <v>15.2</v>
      </c>
      <c r="L230" s="574">
        <v>9.6</v>
      </c>
      <c r="M230" s="574">
        <v>1.1000000000000001</v>
      </c>
      <c r="N230" s="575">
        <v>76</v>
      </c>
      <c r="O230" s="575">
        <v>32</v>
      </c>
      <c r="P230" s="409"/>
      <c r="Q230" s="409"/>
      <c r="R230" s="409"/>
      <c r="S230" s="409"/>
      <c r="T230" s="410"/>
      <c r="U230" s="411"/>
      <c r="V230" s="409"/>
      <c r="W230" s="409"/>
      <c r="X230" s="516"/>
      <c r="Y230" s="473"/>
      <c r="Z230" s="429"/>
      <c r="AA230" s="447"/>
      <c r="AB230" s="409"/>
      <c r="AC230" s="409"/>
      <c r="AD230" s="474">
        <v>4.8</v>
      </c>
      <c r="AE230" s="477">
        <f t="shared" si="359"/>
        <v>0.66666666666666663</v>
      </c>
      <c r="AF230" s="478"/>
      <c r="AG230" s="477"/>
      <c r="AH230" s="478"/>
      <c r="AI230" s="478"/>
      <c r="AJ230" s="473"/>
      <c r="AK230" s="477"/>
      <c r="AL230" s="447"/>
      <c r="AM230" s="479"/>
      <c r="AN230" s="473"/>
      <c r="AO230" s="473"/>
      <c r="AP230" s="479"/>
      <c r="AQ230" s="447"/>
      <c r="AR230" s="473"/>
      <c r="AS230" s="473"/>
      <c r="AT230" s="473"/>
      <c r="AU230" s="447"/>
      <c r="AV230" s="480"/>
      <c r="AW230" s="479"/>
      <c r="AX230" s="479"/>
      <c r="AY230" s="480"/>
      <c r="AZ230" s="480"/>
      <c r="BA230" s="420">
        <f t="shared" si="281"/>
        <v>49819</v>
      </c>
      <c r="BB230" s="421">
        <f t="shared" si="282"/>
        <v>0.99638000000000004</v>
      </c>
      <c r="BC230" s="422"/>
      <c r="BD230" s="423">
        <v>8.14</v>
      </c>
      <c r="BE230" s="424">
        <v>54</v>
      </c>
      <c r="BF230" s="425">
        <v>290</v>
      </c>
      <c r="BG230" s="426">
        <v>7110</v>
      </c>
      <c r="BH230" s="420">
        <f t="shared" si="303"/>
        <v>4763.7000000000007</v>
      </c>
      <c r="BI230" s="432"/>
      <c r="BJ230" s="421"/>
      <c r="BK230" s="427">
        <v>16.5</v>
      </c>
      <c r="BL230" s="427">
        <v>11.8</v>
      </c>
      <c r="BM230" s="428">
        <v>1.6</v>
      </c>
      <c r="BN230" s="422"/>
      <c r="BO230" s="425">
        <v>134</v>
      </c>
      <c r="BP230" s="425">
        <v>32</v>
      </c>
      <c r="BQ230" s="423">
        <v>5.36</v>
      </c>
      <c r="BR230" s="421">
        <f t="shared" si="360"/>
        <v>0.74444444444444446</v>
      </c>
      <c r="BS230" s="409">
        <f t="shared" si="283"/>
        <v>49819</v>
      </c>
      <c r="BT230" s="429">
        <f t="shared" si="382"/>
        <v>8.14</v>
      </c>
      <c r="BU230" s="430">
        <f t="shared" si="391"/>
        <v>54</v>
      </c>
      <c r="BV230" s="430">
        <f t="shared" si="383"/>
        <v>290</v>
      </c>
      <c r="BW230" s="430">
        <f t="shared" si="384"/>
        <v>7110</v>
      </c>
      <c r="BX230" s="430">
        <f t="shared" si="304"/>
        <v>4621.5</v>
      </c>
      <c r="BY230" s="430">
        <f t="shared" si="371"/>
        <v>16.5</v>
      </c>
      <c r="BZ230" s="430">
        <f t="shared" si="372"/>
        <v>11.8</v>
      </c>
      <c r="CA230" s="431"/>
      <c r="CB230" s="430">
        <f t="shared" si="395"/>
        <v>134</v>
      </c>
      <c r="CC230" s="432">
        <v>24861</v>
      </c>
      <c r="CD230" s="411">
        <f t="shared" si="358"/>
        <v>24861</v>
      </c>
      <c r="CE230" s="421">
        <f t="shared" si="402"/>
        <v>0.99443999999999999</v>
      </c>
      <c r="CF230" s="433">
        <f t="shared" si="403"/>
        <v>6.467961867986002</v>
      </c>
      <c r="CG230" s="434">
        <v>8.0399999999999991</v>
      </c>
      <c r="CH230" s="427"/>
      <c r="CI230" s="446">
        <f t="shared" si="404"/>
        <v>9.1709907083383619</v>
      </c>
      <c r="CJ230" s="436">
        <v>29.4</v>
      </c>
      <c r="CK230" s="436">
        <v>4.42</v>
      </c>
      <c r="CL230" s="423">
        <v>8</v>
      </c>
      <c r="CM230" s="423"/>
      <c r="CN230" s="423"/>
      <c r="CO230" s="432"/>
      <c r="CP230" s="432"/>
      <c r="CQ230" s="437"/>
      <c r="CR230" s="437">
        <v>0.87</v>
      </c>
      <c r="CS230" s="424"/>
      <c r="CT230" s="432">
        <f t="shared" si="405"/>
        <v>3.378786050440449</v>
      </c>
      <c r="CU230" s="434">
        <v>6.05</v>
      </c>
      <c r="CV230" s="438">
        <v>8.15</v>
      </c>
      <c r="CW230" s="439">
        <v>15</v>
      </c>
      <c r="CX230" s="440">
        <v>60</v>
      </c>
      <c r="CY230" s="441">
        <v>6770</v>
      </c>
      <c r="CZ230" s="442"/>
      <c r="DA230" s="442"/>
      <c r="DB230" s="442"/>
      <c r="DC230" s="442"/>
      <c r="DD230" s="443">
        <v>5</v>
      </c>
      <c r="DE230" s="440">
        <v>16</v>
      </c>
      <c r="DF230" s="444">
        <v>24958</v>
      </c>
      <c r="DG230" s="445">
        <f t="shared" si="385"/>
        <v>24958</v>
      </c>
      <c r="DH230" s="421">
        <f t="shared" si="386"/>
        <v>0.99831999999999999</v>
      </c>
      <c r="DI230" s="446">
        <f t="shared" si="406"/>
        <v>6.4428239442262996</v>
      </c>
      <c r="DJ230" s="434">
        <v>8.0299999999999994</v>
      </c>
      <c r="DK230" s="427"/>
      <c r="DL230" s="446">
        <f t="shared" si="407"/>
        <v>9.1353473836044543</v>
      </c>
      <c r="DM230" s="422">
        <v>29.3</v>
      </c>
      <c r="DN230" s="422">
        <v>3.74</v>
      </c>
      <c r="DO230" s="423">
        <v>7.96</v>
      </c>
      <c r="DP230" s="423"/>
      <c r="DQ230" s="423"/>
      <c r="DR230" s="432"/>
      <c r="DS230" s="432"/>
      <c r="DT230" s="437"/>
      <c r="DU230" s="437">
        <v>0.85</v>
      </c>
      <c r="DV230" s="424"/>
      <c r="DW230" s="446">
        <f t="shared" si="389"/>
        <v>3.3656542992226939</v>
      </c>
      <c r="DX230" s="434">
        <v>5.17</v>
      </c>
      <c r="DY230" s="438">
        <v>8.2200000000000006</v>
      </c>
      <c r="DZ230" s="439">
        <v>15</v>
      </c>
      <c r="EA230" s="440">
        <v>59</v>
      </c>
      <c r="EB230" s="441">
        <v>6770</v>
      </c>
      <c r="EC230" s="442"/>
      <c r="ED230" s="442"/>
      <c r="EE230" s="442"/>
      <c r="EF230" s="442"/>
      <c r="EG230" s="443">
        <v>5</v>
      </c>
      <c r="EH230" s="440">
        <v>16</v>
      </c>
      <c r="EI230" s="429">
        <f t="shared" si="408"/>
        <v>8.1850681466910213</v>
      </c>
      <c r="EJ230" s="429">
        <f t="shared" si="409"/>
        <v>15</v>
      </c>
      <c r="EK230" s="448">
        <f t="shared" si="410"/>
        <v>59.499026475842548</v>
      </c>
      <c r="EL230" s="448">
        <f t="shared" si="411"/>
        <v>6770</v>
      </c>
      <c r="EM230" s="431"/>
      <c r="EN230" s="431"/>
      <c r="EO230" s="431"/>
      <c r="EP230" s="431"/>
      <c r="EQ230" s="431">
        <f t="shared" si="412"/>
        <v>5</v>
      </c>
      <c r="ER230" s="448">
        <f t="shared" si="413"/>
        <v>16</v>
      </c>
      <c r="ES230" s="449">
        <f t="shared" si="414"/>
        <v>21.196732170457054</v>
      </c>
      <c r="ET230" s="450">
        <f t="shared" si="415"/>
        <v>0.99638000000000004</v>
      </c>
      <c r="EU230" s="451">
        <f t="shared" si="307"/>
        <v>0.32835249999999999</v>
      </c>
      <c r="EV230" s="450">
        <f t="shared" si="416"/>
        <v>0.60806018518518512</v>
      </c>
      <c r="EW230" s="513"/>
      <c r="EX230" s="514"/>
      <c r="EY230" s="513">
        <f t="shared" si="417"/>
        <v>0.72222222222222221</v>
      </c>
      <c r="EZ230" s="514">
        <f t="shared" si="418"/>
        <v>39</v>
      </c>
      <c r="FA230" s="450">
        <f t="shared" si="419"/>
        <v>0.79483094318674985</v>
      </c>
      <c r="FB230" s="431">
        <f t="shared" si="420"/>
        <v>230.50097352415744</v>
      </c>
      <c r="FC230" s="452"/>
      <c r="FD230" s="431"/>
      <c r="FE230" s="452">
        <f t="shared" si="421"/>
        <v>0.96268656716417911</v>
      </c>
      <c r="FF230" s="430">
        <f t="shared" si="422"/>
        <v>129</v>
      </c>
      <c r="FG230" s="405">
        <v>49200</v>
      </c>
      <c r="FH230" s="589"/>
      <c r="FI230" s="590"/>
      <c r="FJ230" s="591"/>
      <c r="FK230" s="455">
        <f t="shared" si="423"/>
        <v>1.4452317388947993</v>
      </c>
      <c r="FL230" s="530"/>
      <c r="FM230" s="455"/>
      <c r="FN230" s="530">
        <v>7234</v>
      </c>
      <c r="FO230" s="532">
        <f t="shared" si="367"/>
        <v>0.54065769805680119</v>
      </c>
      <c r="FP230" s="449">
        <f t="shared" si="424"/>
        <v>145.2056444328469</v>
      </c>
      <c r="FQ230" s="457">
        <v>91.2</v>
      </c>
      <c r="FR230" s="458">
        <f t="shared" si="425"/>
        <v>1.8306268692667458</v>
      </c>
      <c r="FS230" s="576">
        <v>8.1300000000000008</v>
      </c>
      <c r="FT230" s="577">
        <v>14</v>
      </c>
      <c r="FU230" s="578">
        <v>52</v>
      </c>
      <c r="FV230" s="579">
        <v>1</v>
      </c>
      <c r="FW230" s="580">
        <v>0.32</v>
      </c>
      <c r="FX230" s="579">
        <v>16</v>
      </c>
      <c r="FY230" s="452">
        <f t="shared" si="426"/>
        <v>0.8</v>
      </c>
      <c r="FZ230" s="452"/>
      <c r="GA230" s="429"/>
      <c r="GB230" s="513">
        <f t="shared" si="427"/>
        <v>6.6666666666666652E-2</v>
      </c>
      <c r="GC230" s="514">
        <f t="shared" si="428"/>
        <v>1</v>
      </c>
      <c r="GD230" s="513">
        <f t="shared" si="429"/>
        <v>0.11864406779661019</v>
      </c>
      <c r="GE230" s="527">
        <f t="shared" si="430"/>
        <v>7.5</v>
      </c>
      <c r="GF230" s="461">
        <f t="shared" si="431"/>
        <v>1.9751500431562254</v>
      </c>
      <c r="GG230" s="589"/>
      <c r="GH230" s="592"/>
      <c r="GI230" s="589"/>
      <c r="GJ230" s="592"/>
      <c r="GK230" s="592"/>
      <c r="GL230" s="593"/>
      <c r="GM230" s="577"/>
      <c r="GN230" s="589"/>
      <c r="GO230" s="592"/>
      <c r="GP230" s="592"/>
      <c r="GQ230" s="577"/>
      <c r="GR230" s="594"/>
      <c r="GS230" s="595"/>
      <c r="GT230" s="592"/>
      <c r="GU230" s="592"/>
      <c r="GV230" s="592"/>
      <c r="GW230" s="513"/>
      <c r="GX230" s="513"/>
      <c r="GY230" s="596"/>
      <c r="GZ230" s="405">
        <v>53931</v>
      </c>
      <c r="HA230" s="581">
        <v>8.24</v>
      </c>
      <c r="HB230" s="451">
        <v>8.09</v>
      </c>
      <c r="HC230" s="577">
        <v>13</v>
      </c>
      <c r="HD230" s="463">
        <f t="shared" si="432"/>
        <v>46.54</v>
      </c>
      <c r="HE230" s="463">
        <v>14</v>
      </c>
      <c r="HF230" s="463"/>
      <c r="HG230" s="582"/>
      <c r="HH230" s="575">
        <v>1</v>
      </c>
      <c r="HI230" s="583">
        <v>6780</v>
      </c>
      <c r="HJ230" s="406">
        <f t="shared" si="433"/>
        <v>4542.6000000000004</v>
      </c>
      <c r="HK230" s="406"/>
      <c r="HL230" s="549"/>
      <c r="HM230" s="584"/>
      <c r="HN230" s="461">
        <v>4.96</v>
      </c>
      <c r="HO230" s="574"/>
      <c r="HP230" s="548">
        <v>0.01</v>
      </c>
      <c r="HQ230" s="585"/>
      <c r="HR230" s="586"/>
      <c r="HS230" s="520">
        <v>0.23</v>
      </c>
      <c r="HT230" s="587">
        <v>16</v>
      </c>
      <c r="HU230" s="522">
        <f t="shared" si="434"/>
        <v>34.926433689957648</v>
      </c>
      <c r="HV230" s="513">
        <f t="shared" si="437"/>
        <v>0.7592592592592593</v>
      </c>
      <c r="HW230" s="513">
        <f t="shared" si="435"/>
        <v>0.83951724137931039</v>
      </c>
      <c r="HX230" s="513">
        <f t="shared" si="436"/>
        <v>0.69939393939393946</v>
      </c>
      <c r="HY230" s="599" t="s">
        <v>205</v>
      </c>
    </row>
    <row r="231" spans="1:233" s="598" customFormat="1" ht="15" customHeight="1" x14ac:dyDescent="0.15">
      <c r="A231" s="400">
        <v>43713</v>
      </c>
      <c r="B231" s="515">
        <v>49942</v>
      </c>
      <c r="C231" s="402">
        <f t="shared" ref="C231:C294" si="438">B231/$B$6</f>
        <v>0.99883999999999995</v>
      </c>
      <c r="D231" s="571">
        <v>8.1999999999999993</v>
      </c>
      <c r="E231" s="572">
        <v>36</v>
      </c>
      <c r="F231" s="573">
        <v>141</v>
      </c>
      <c r="G231" s="406">
        <f t="shared" si="300"/>
        <v>7041.8220000000001</v>
      </c>
      <c r="H231" s="402">
        <f t="shared" si="301"/>
        <v>0.28167288000000001</v>
      </c>
      <c r="I231" s="573">
        <v>6420</v>
      </c>
      <c r="J231" s="406">
        <f t="shared" si="302"/>
        <v>4301.4000000000005</v>
      </c>
      <c r="K231" s="574">
        <v>18.7</v>
      </c>
      <c r="L231" s="574">
        <v>8.6</v>
      </c>
      <c r="M231" s="574">
        <v>1.2</v>
      </c>
      <c r="N231" s="575">
        <v>48</v>
      </c>
      <c r="O231" s="575">
        <v>32</v>
      </c>
      <c r="P231" s="409"/>
      <c r="Q231" s="409"/>
      <c r="R231" s="409"/>
      <c r="S231" s="409"/>
      <c r="T231" s="410"/>
      <c r="U231" s="411"/>
      <c r="V231" s="409"/>
      <c r="W231" s="409"/>
      <c r="X231" s="516"/>
      <c r="Y231" s="473"/>
      <c r="Z231" s="429"/>
      <c r="AA231" s="447"/>
      <c r="AB231" s="409"/>
      <c r="AC231" s="409"/>
      <c r="AD231" s="474">
        <v>5.12</v>
      </c>
      <c r="AE231" s="477">
        <f t="shared" si="359"/>
        <v>0.71111111111111114</v>
      </c>
      <c r="AF231" s="478"/>
      <c r="AG231" s="477"/>
      <c r="AH231" s="478"/>
      <c r="AI231" s="478"/>
      <c r="AJ231" s="473"/>
      <c r="AK231" s="477"/>
      <c r="AL231" s="447"/>
      <c r="AM231" s="479"/>
      <c r="AN231" s="473"/>
      <c r="AO231" s="473"/>
      <c r="AP231" s="479"/>
      <c r="AQ231" s="447"/>
      <c r="AR231" s="473"/>
      <c r="AS231" s="473"/>
      <c r="AT231" s="473"/>
      <c r="AU231" s="447"/>
      <c r="AV231" s="480"/>
      <c r="AW231" s="479"/>
      <c r="AX231" s="479"/>
      <c r="AY231" s="480"/>
      <c r="AZ231" s="480"/>
      <c r="BA231" s="420">
        <f t="shared" ref="BA231:BA294" si="439">CC231+DF231</f>
        <v>46431</v>
      </c>
      <c r="BB231" s="421">
        <f t="shared" ref="BB231:BB294" si="440">BA231/$BA$6</f>
        <v>0.92862</v>
      </c>
      <c r="BC231" s="422"/>
      <c r="BD231" s="423">
        <v>8.19</v>
      </c>
      <c r="BE231" s="424">
        <v>55</v>
      </c>
      <c r="BF231" s="425">
        <v>326</v>
      </c>
      <c r="BG231" s="426">
        <v>7060</v>
      </c>
      <c r="BH231" s="420">
        <f t="shared" si="303"/>
        <v>4730.2000000000007</v>
      </c>
      <c r="BI231" s="432"/>
      <c r="BJ231" s="421"/>
      <c r="BK231" s="427">
        <v>17.3</v>
      </c>
      <c r="BL231" s="427">
        <v>11.4</v>
      </c>
      <c r="BM231" s="428">
        <v>2</v>
      </c>
      <c r="BN231" s="422"/>
      <c r="BO231" s="425">
        <v>116</v>
      </c>
      <c r="BP231" s="425">
        <v>32</v>
      </c>
      <c r="BQ231" s="423">
        <v>5.85</v>
      </c>
      <c r="BR231" s="421">
        <f t="shared" si="360"/>
        <v>0.81249999999999989</v>
      </c>
      <c r="BS231" s="409">
        <f t="shared" ref="BS231:BS294" si="441">BA231</f>
        <v>46431</v>
      </c>
      <c r="BT231" s="429">
        <f t="shared" si="382"/>
        <v>8.19</v>
      </c>
      <c r="BU231" s="430">
        <f t="shared" si="391"/>
        <v>55</v>
      </c>
      <c r="BV231" s="430">
        <f t="shared" si="383"/>
        <v>326</v>
      </c>
      <c r="BW231" s="430">
        <f t="shared" si="384"/>
        <v>7060</v>
      </c>
      <c r="BX231" s="430">
        <f t="shared" si="304"/>
        <v>4589</v>
      </c>
      <c r="BY231" s="430">
        <f t="shared" si="371"/>
        <v>17.3</v>
      </c>
      <c r="BZ231" s="430">
        <f t="shared" si="372"/>
        <v>11.4</v>
      </c>
      <c r="CA231" s="431"/>
      <c r="CB231" s="430">
        <f t="shared" si="395"/>
        <v>116</v>
      </c>
      <c r="CC231" s="432">
        <v>24972</v>
      </c>
      <c r="CD231" s="411">
        <f t="shared" si="358"/>
        <v>24972</v>
      </c>
      <c r="CE231" s="421">
        <f t="shared" si="402"/>
        <v>0.99887999999999999</v>
      </c>
      <c r="CF231" s="433">
        <f t="shared" si="403"/>
        <v>6.4392119173474285</v>
      </c>
      <c r="CG231" s="434"/>
      <c r="CH231" s="427"/>
      <c r="CI231" s="446">
        <f t="shared" si="404"/>
        <v>9.1302258529553093</v>
      </c>
      <c r="CJ231" s="436">
        <v>29.9</v>
      </c>
      <c r="CK231" s="436">
        <v>4.7300000000000004</v>
      </c>
      <c r="CL231" s="423"/>
      <c r="CM231" s="423"/>
      <c r="CN231" s="423"/>
      <c r="CO231" s="432"/>
      <c r="CP231" s="432"/>
      <c r="CQ231" s="437"/>
      <c r="CR231" s="437">
        <v>0.77</v>
      </c>
      <c r="CS231" s="424"/>
      <c r="CT231" s="432">
        <f t="shared" si="405"/>
        <v>3.363767419509851</v>
      </c>
      <c r="CU231" s="434">
        <v>6.05</v>
      </c>
      <c r="CV231" s="438"/>
      <c r="CW231" s="439"/>
      <c r="CX231" s="440"/>
      <c r="CY231" s="441"/>
      <c r="CZ231" s="442"/>
      <c r="DA231" s="442"/>
      <c r="DB231" s="442"/>
      <c r="DC231" s="442"/>
      <c r="DD231" s="443"/>
      <c r="DE231" s="440"/>
      <c r="DF231" s="444">
        <v>21459</v>
      </c>
      <c r="DG231" s="445">
        <f t="shared" si="385"/>
        <v>21459</v>
      </c>
      <c r="DH231" s="421">
        <f t="shared" si="386"/>
        <v>0.85836000000000001</v>
      </c>
      <c r="DI231" s="446">
        <f t="shared" si="406"/>
        <v>7.4933594296099528</v>
      </c>
      <c r="DJ231" s="434">
        <v>7.97</v>
      </c>
      <c r="DK231" s="427"/>
      <c r="DL231" s="446">
        <f t="shared" si="407"/>
        <v>10.624912624073815</v>
      </c>
      <c r="DM231" s="422">
        <v>29.8</v>
      </c>
      <c r="DN231" s="422">
        <v>2.95</v>
      </c>
      <c r="DO231" s="423">
        <v>7.87</v>
      </c>
      <c r="DP231" s="423"/>
      <c r="DQ231" s="423"/>
      <c r="DR231" s="432"/>
      <c r="DS231" s="432"/>
      <c r="DT231" s="437"/>
      <c r="DU231" s="437">
        <v>0.88</v>
      </c>
      <c r="DV231" s="424"/>
      <c r="DW231" s="446">
        <f t="shared" si="389"/>
        <v>3.9144414930798268</v>
      </c>
      <c r="DX231" s="434">
        <v>5.55</v>
      </c>
      <c r="DY231" s="438">
        <v>8.19</v>
      </c>
      <c r="DZ231" s="439">
        <v>14</v>
      </c>
      <c r="EA231" s="440">
        <v>65</v>
      </c>
      <c r="EB231" s="441">
        <v>7080</v>
      </c>
      <c r="EC231" s="442"/>
      <c r="ED231" s="442"/>
      <c r="EE231" s="442"/>
      <c r="EF231" s="442"/>
      <c r="EG231" s="443">
        <v>10</v>
      </c>
      <c r="EH231" s="440">
        <v>16</v>
      </c>
      <c r="EI231" s="429">
        <f t="shared" ref="EI231:EI250" si="442">DY231</f>
        <v>8.19</v>
      </c>
      <c r="EJ231" s="447">
        <f t="shared" ref="EJ231:EJ250" si="443">DZ231</f>
        <v>14</v>
      </c>
      <c r="EK231" s="448">
        <f t="shared" ref="EK231:EK250" si="444">EA231</f>
        <v>65</v>
      </c>
      <c r="EL231" s="417">
        <f t="shared" ref="EL231:EL250" si="445">EB231</f>
        <v>7080</v>
      </c>
      <c r="EM231" s="431"/>
      <c r="EN231" s="431"/>
      <c r="EO231" s="431"/>
      <c r="EP231" s="431"/>
      <c r="EQ231" s="430">
        <f t="shared" ref="EQ231:EQ250" si="446">EG231</f>
        <v>10</v>
      </c>
      <c r="ER231" s="448">
        <f t="shared" ref="ER231:ER250" si="447">EH231</f>
        <v>16</v>
      </c>
      <c r="ES231" s="449">
        <f t="shared" si="414"/>
        <v>22.743425728500355</v>
      </c>
      <c r="ET231" s="450">
        <f t="shared" si="415"/>
        <v>0.92862</v>
      </c>
      <c r="EU231" s="451">
        <f t="shared" si="307"/>
        <v>0.34401150000000003</v>
      </c>
      <c r="EV231" s="450">
        <f t="shared" si="416"/>
        <v>0.63705833333333339</v>
      </c>
      <c r="EW231" s="513"/>
      <c r="EX231" s="514"/>
      <c r="EY231" s="513">
        <f t="shared" si="417"/>
        <v>0.74545454545454548</v>
      </c>
      <c r="EZ231" s="514">
        <f t="shared" si="418"/>
        <v>41</v>
      </c>
      <c r="FA231" s="450">
        <f t="shared" si="419"/>
        <v>0.80061349693251538</v>
      </c>
      <c r="FB231" s="431">
        <f t="shared" si="420"/>
        <v>261</v>
      </c>
      <c r="FC231" s="452"/>
      <c r="FD231" s="431"/>
      <c r="FE231" s="452">
        <f t="shared" si="421"/>
        <v>0.9137931034482758</v>
      </c>
      <c r="FF231" s="430">
        <f t="shared" si="422"/>
        <v>106</v>
      </c>
      <c r="FG231" s="405">
        <v>48000</v>
      </c>
      <c r="FH231" s="589"/>
      <c r="FI231" s="590"/>
      <c r="FJ231" s="591"/>
      <c r="FK231" s="455">
        <f t="shared" si="423"/>
        <v>1.5506881178522969</v>
      </c>
      <c r="FL231" s="530"/>
      <c r="FM231" s="455"/>
      <c r="FN231" s="530">
        <v>7506</v>
      </c>
      <c r="FO231" s="532">
        <f t="shared" si="367"/>
        <v>0.5609865470852019</v>
      </c>
      <c r="FP231" s="449">
        <f t="shared" si="424"/>
        <v>161.65923628610196</v>
      </c>
      <c r="FQ231" s="457">
        <v>91.2</v>
      </c>
      <c r="FR231" s="458">
        <f t="shared" si="425"/>
        <v>1.9642049492795761</v>
      </c>
      <c r="FS231" s="576">
        <v>7.98</v>
      </c>
      <c r="FT231" s="577">
        <v>13</v>
      </c>
      <c r="FU231" s="578">
        <v>55</v>
      </c>
      <c r="FV231" s="579">
        <v>1</v>
      </c>
      <c r="FW231" s="580">
        <v>0.26</v>
      </c>
      <c r="FX231" s="579">
        <v>16</v>
      </c>
      <c r="FY231" s="452">
        <f t="shared" ref="FY231:FY252" si="448">1-FV231/(EG231+DD231)</f>
        <v>0.9</v>
      </c>
      <c r="FZ231" s="452"/>
      <c r="GA231" s="429"/>
      <c r="GB231" s="513">
        <f t="shared" si="427"/>
        <v>7.1428571428571397E-2</v>
      </c>
      <c r="GC231" s="514">
        <f t="shared" ref="GC231:GC250" si="449">(CW231+DZ231-FT231)</f>
        <v>1</v>
      </c>
      <c r="GD231" s="513">
        <f t="shared" si="429"/>
        <v>0.15384615384615385</v>
      </c>
      <c r="GE231" s="527">
        <f t="shared" ref="GE231:GE252" si="450">CX231+EA231-FU231</f>
        <v>10</v>
      </c>
      <c r="GF231" s="461">
        <f t="shared" si="431"/>
        <v>2.1192737610648056</v>
      </c>
      <c r="GG231" s="589"/>
      <c r="GH231" s="592"/>
      <c r="GI231" s="589"/>
      <c r="GJ231" s="592"/>
      <c r="GK231" s="592"/>
      <c r="GL231" s="593"/>
      <c r="GM231" s="577"/>
      <c r="GN231" s="589"/>
      <c r="GO231" s="592"/>
      <c r="GP231" s="592"/>
      <c r="GQ231" s="577"/>
      <c r="GR231" s="594"/>
      <c r="GS231" s="595"/>
      <c r="GT231" s="592"/>
      <c r="GU231" s="592"/>
      <c r="GV231" s="592"/>
      <c r="GW231" s="513"/>
      <c r="GX231" s="513"/>
      <c r="GY231" s="596"/>
      <c r="GZ231" s="405">
        <v>48522</v>
      </c>
      <c r="HA231" s="581">
        <v>8</v>
      </c>
      <c r="HB231" s="451">
        <v>7.99</v>
      </c>
      <c r="HC231" s="577">
        <v>12</v>
      </c>
      <c r="HD231" s="463">
        <f t="shared" si="432"/>
        <v>42.96</v>
      </c>
      <c r="HE231" s="463">
        <v>15</v>
      </c>
      <c r="HF231" s="463"/>
      <c r="HG231" s="582"/>
      <c r="HH231" s="575">
        <v>8</v>
      </c>
      <c r="HI231" s="583">
        <v>6750</v>
      </c>
      <c r="HJ231" s="406">
        <f t="shared" si="433"/>
        <v>4522.5</v>
      </c>
      <c r="HK231" s="406"/>
      <c r="HL231" s="549"/>
      <c r="HM231" s="584"/>
      <c r="HN231" s="461">
        <v>4.2</v>
      </c>
      <c r="HO231" s="574"/>
      <c r="HP231" s="548">
        <v>7.6E-3</v>
      </c>
      <c r="HQ231" s="585"/>
      <c r="HR231" s="586"/>
      <c r="HS231" s="520">
        <v>0.21</v>
      </c>
      <c r="HT231" s="587">
        <v>16</v>
      </c>
      <c r="HU231" s="522">
        <f t="shared" si="434"/>
        <v>37.474962848097178</v>
      </c>
      <c r="HV231" s="513">
        <f t="shared" si="437"/>
        <v>0.78181818181818186</v>
      </c>
      <c r="HW231" s="513">
        <f t="shared" si="435"/>
        <v>0.86822085889570555</v>
      </c>
      <c r="HX231" s="513">
        <f t="shared" si="436"/>
        <v>0.75722543352601157</v>
      </c>
      <c r="HY231" s="599" t="s">
        <v>206</v>
      </c>
    </row>
    <row r="232" spans="1:233" s="598" customFormat="1" ht="15" customHeight="1" x14ac:dyDescent="0.15">
      <c r="A232" s="400">
        <v>43714</v>
      </c>
      <c r="B232" s="515">
        <v>51308</v>
      </c>
      <c r="C232" s="402">
        <f t="shared" si="438"/>
        <v>1.02616</v>
      </c>
      <c r="D232" s="571">
        <v>8.14</v>
      </c>
      <c r="E232" s="572">
        <v>48</v>
      </c>
      <c r="F232" s="573">
        <v>220</v>
      </c>
      <c r="G232" s="406">
        <f t="shared" ref="G232:G295" si="451">F232*B232/1000</f>
        <v>11287.76</v>
      </c>
      <c r="H232" s="402">
        <f t="shared" ref="H232:H295" si="452">G232/$G$6</f>
        <v>0.45151040000000003</v>
      </c>
      <c r="I232" s="573">
        <v>7130</v>
      </c>
      <c r="J232" s="406">
        <f t="shared" ref="J232:J295" si="453">I232*0.67</f>
        <v>4777.1000000000004</v>
      </c>
      <c r="K232" s="574">
        <v>21.5</v>
      </c>
      <c r="L232" s="574">
        <v>11.6</v>
      </c>
      <c r="M232" s="574">
        <v>1.1000000000000001</v>
      </c>
      <c r="N232" s="575">
        <v>58</v>
      </c>
      <c r="O232" s="575">
        <v>32</v>
      </c>
      <c r="P232" s="409"/>
      <c r="Q232" s="409"/>
      <c r="R232" s="409"/>
      <c r="S232" s="409"/>
      <c r="T232" s="410"/>
      <c r="U232" s="411"/>
      <c r="V232" s="409"/>
      <c r="W232" s="409"/>
      <c r="X232" s="516"/>
      <c r="Y232" s="473"/>
      <c r="Z232" s="429"/>
      <c r="AA232" s="447"/>
      <c r="AB232" s="409"/>
      <c r="AC232" s="409"/>
      <c r="AD232" s="474">
        <v>4.88</v>
      </c>
      <c r="AE232" s="477">
        <f t="shared" si="359"/>
        <v>0.6777777777777777</v>
      </c>
      <c r="AF232" s="478"/>
      <c r="AG232" s="477"/>
      <c r="AH232" s="478"/>
      <c r="AI232" s="478"/>
      <c r="AJ232" s="473"/>
      <c r="AK232" s="477"/>
      <c r="AL232" s="447"/>
      <c r="AM232" s="479"/>
      <c r="AN232" s="473"/>
      <c r="AO232" s="473"/>
      <c r="AP232" s="479"/>
      <c r="AQ232" s="447"/>
      <c r="AR232" s="473"/>
      <c r="AS232" s="473"/>
      <c r="AT232" s="473"/>
      <c r="AU232" s="447"/>
      <c r="AV232" s="480"/>
      <c r="AW232" s="479"/>
      <c r="AX232" s="479"/>
      <c r="AY232" s="480"/>
      <c r="AZ232" s="480"/>
      <c r="BA232" s="420">
        <f t="shared" si="439"/>
        <v>50187</v>
      </c>
      <c r="BB232" s="421">
        <f t="shared" si="440"/>
        <v>1.0037400000000001</v>
      </c>
      <c r="BC232" s="422"/>
      <c r="BD232" s="423">
        <v>8.07</v>
      </c>
      <c r="BE232" s="424">
        <v>56</v>
      </c>
      <c r="BF232" s="425">
        <v>346</v>
      </c>
      <c r="BG232" s="426">
        <v>7200</v>
      </c>
      <c r="BH232" s="420">
        <f t="shared" ref="BH232:BH295" si="454">BG232*0.67</f>
        <v>4824</v>
      </c>
      <c r="BI232" s="432"/>
      <c r="BJ232" s="421"/>
      <c r="BK232" s="427">
        <v>17.2</v>
      </c>
      <c r="BL232" s="427">
        <v>13.2</v>
      </c>
      <c r="BM232" s="428">
        <v>1.6</v>
      </c>
      <c r="BN232" s="422">
        <v>0.9</v>
      </c>
      <c r="BO232" s="425">
        <v>148</v>
      </c>
      <c r="BP232" s="425">
        <v>32</v>
      </c>
      <c r="BQ232" s="423">
        <v>6.44</v>
      </c>
      <c r="BR232" s="421">
        <f t="shared" si="360"/>
        <v>0.89444444444444449</v>
      </c>
      <c r="BS232" s="409">
        <f t="shared" si="441"/>
        <v>50187</v>
      </c>
      <c r="BT232" s="429">
        <f t="shared" si="382"/>
        <v>8.07</v>
      </c>
      <c r="BU232" s="430">
        <f t="shared" si="391"/>
        <v>56</v>
      </c>
      <c r="BV232" s="430">
        <f t="shared" si="383"/>
        <v>346</v>
      </c>
      <c r="BW232" s="430">
        <f t="shared" si="384"/>
        <v>7200</v>
      </c>
      <c r="BX232" s="430">
        <f t="shared" ref="BX232:BX295" si="455">BW232*0.65</f>
        <v>4680</v>
      </c>
      <c r="BY232" s="430">
        <f t="shared" ref="BY232:BY263" si="456">BK232</f>
        <v>17.2</v>
      </c>
      <c r="BZ232" s="430">
        <f>(BL232*BA232+AY232*AF232)/BS232</f>
        <v>13.199999999999998</v>
      </c>
      <c r="CA232" s="431">
        <f>BN232</f>
        <v>0.9</v>
      </c>
      <c r="CB232" s="430">
        <f t="shared" si="395"/>
        <v>148</v>
      </c>
      <c r="CC232" s="432">
        <v>25731</v>
      </c>
      <c r="CD232" s="411">
        <f t="shared" si="358"/>
        <v>25731</v>
      </c>
      <c r="CE232" s="421">
        <f t="shared" si="402"/>
        <v>1.0292399999999999</v>
      </c>
      <c r="CF232" s="433">
        <f t="shared" si="403"/>
        <v>6.2492713069837942</v>
      </c>
      <c r="CG232" s="434"/>
      <c r="CH232" s="427"/>
      <c r="CI232" s="446">
        <f t="shared" si="404"/>
        <v>8.8609070770665728</v>
      </c>
      <c r="CJ232" s="436">
        <v>29.7</v>
      </c>
      <c r="CK232" s="436">
        <v>2.89</v>
      </c>
      <c r="CL232" s="423"/>
      <c r="CM232" s="423"/>
      <c r="CN232" s="423"/>
      <c r="CO232" s="432"/>
      <c r="CP232" s="432"/>
      <c r="CQ232" s="437"/>
      <c r="CR232" s="437">
        <v>0.88</v>
      </c>
      <c r="CS232" s="424"/>
      <c r="CT232" s="432">
        <f t="shared" si="405"/>
        <v>3.2645447126034748</v>
      </c>
      <c r="CU232" s="434">
        <v>5.79</v>
      </c>
      <c r="CV232" s="438"/>
      <c r="CW232" s="439"/>
      <c r="CX232" s="440"/>
      <c r="CY232" s="441"/>
      <c r="CZ232" s="442"/>
      <c r="DA232" s="442"/>
      <c r="DB232" s="442"/>
      <c r="DC232" s="442"/>
      <c r="DD232" s="443"/>
      <c r="DE232" s="440"/>
      <c r="DF232" s="444">
        <v>24456</v>
      </c>
      <c r="DG232" s="445">
        <f t="shared" si="385"/>
        <v>24456</v>
      </c>
      <c r="DH232" s="421">
        <f t="shared" si="386"/>
        <v>0.97824</v>
      </c>
      <c r="DI232" s="446">
        <f t="shared" si="406"/>
        <v>6.5750736015701676</v>
      </c>
      <c r="DJ232" s="434">
        <v>7.96</v>
      </c>
      <c r="DK232" s="427">
        <v>3.2</v>
      </c>
      <c r="DL232" s="446">
        <f t="shared" si="407"/>
        <v>9.322865554465162</v>
      </c>
      <c r="DM232" s="422">
        <v>30.1</v>
      </c>
      <c r="DN232" s="422">
        <v>1.66</v>
      </c>
      <c r="DO232" s="423">
        <v>7.91</v>
      </c>
      <c r="DP232" s="423"/>
      <c r="DQ232" s="423"/>
      <c r="DR232" s="432"/>
      <c r="DS232" s="432"/>
      <c r="DT232" s="437"/>
      <c r="DU232" s="437">
        <v>0.9</v>
      </c>
      <c r="DV232" s="424"/>
      <c r="DW232" s="446">
        <f t="shared" si="389"/>
        <v>3.4347399411187438</v>
      </c>
      <c r="DX232" s="434">
        <v>5.33</v>
      </c>
      <c r="DY232" s="438">
        <v>8.1199999999999992</v>
      </c>
      <c r="DZ232" s="439">
        <v>14</v>
      </c>
      <c r="EA232" s="440">
        <v>56</v>
      </c>
      <c r="EB232" s="441">
        <v>6840</v>
      </c>
      <c r="EC232" s="442">
        <v>5</v>
      </c>
      <c r="ED232" s="442">
        <v>0.3</v>
      </c>
      <c r="EE232" s="442">
        <v>5</v>
      </c>
      <c r="EF232" s="442">
        <v>0.85</v>
      </c>
      <c r="EG232" s="443">
        <v>10</v>
      </c>
      <c r="EH232" s="440">
        <v>16</v>
      </c>
      <c r="EI232" s="429">
        <f t="shared" si="442"/>
        <v>8.1199999999999992</v>
      </c>
      <c r="EJ232" s="447">
        <f t="shared" si="443"/>
        <v>14</v>
      </c>
      <c r="EK232" s="448">
        <f t="shared" si="444"/>
        <v>56</v>
      </c>
      <c r="EL232" s="417">
        <f t="shared" si="445"/>
        <v>6840</v>
      </c>
      <c r="EM232" s="431">
        <f>EC232</f>
        <v>5</v>
      </c>
      <c r="EN232" s="431">
        <f>ED232</f>
        <v>0.3</v>
      </c>
      <c r="EO232" s="431">
        <f>EE232</f>
        <v>5</v>
      </c>
      <c r="EP232" s="431">
        <f>EF232</f>
        <v>0.85</v>
      </c>
      <c r="EQ232" s="430">
        <f t="shared" si="446"/>
        <v>10</v>
      </c>
      <c r="ER232" s="448">
        <f t="shared" si="447"/>
        <v>16</v>
      </c>
      <c r="ES232" s="449">
        <f t="shared" si="414"/>
        <v>21.041305517365053</v>
      </c>
      <c r="ET232" s="450">
        <f t="shared" si="415"/>
        <v>1.0037400000000001</v>
      </c>
      <c r="EU232" s="451">
        <f t="shared" ref="EU232:EU295" si="457">BV232/1000/ES232*24</f>
        <v>0.39465231818181817</v>
      </c>
      <c r="EV232" s="450">
        <f t="shared" si="416"/>
        <v>0.73083762626262616</v>
      </c>
      <c r="EW232" s="513">
        <f>1-EM232/BY232</f>
        <v>0.70930232558139528</v>
      </c>
      <c r="EX232" s="514">
        <f>BY232-EM232</f>
        <v>12.2</v>
      </c>
      <c r="EY232" s="513">
        <f t="shared" si="417"/>
        <v>0.75</v>
      </c>
      <c r="EZ232" s="514">
        <f t="shared" si="418"/>
        <v>42</v>
      </c>
      <c r="FA232" s="450">
        <f t="shared" si="419"/>
        <v>0.83815028901734101</v>
      </c>
      <c r="FB232" s="431">
        <f t="shared" si="420"/>
        <v>290</v>
      </c>
      <c r="FC232" s="452">
        <f>1-EP232/CA232</f>
        <v>5.555555555555558E-2</v>
      </c>
      <c r="FD232" s="431">
        <f>CA232-EP232</f>
        <v>5.0000000000000044E-2</v>
      </c>
      <c r="FE232" s="452">
        <f t="shared" si="421"/>
        <v>0.93243243243243246</v>
      </c>
      <c r="FF232" s="430">
        <f t="shared" si="422"/>
        <v>138</v>
      </c>
      <c r="FG232" s="405">
        <v>48000</v>
      </c>
      <c r="FH232" s="589"/>
      <c r="FI232" s="590"/>
      <c r="FJ232" s="591"/>
      <c r="FK232" s="455">
        <f t="shared" si="423"/>
        <v>1.4346344670930717</v>
      </c>
      <c r="FL232" s="530"/>
      <c r="FM232" s="455"/>
      <c r="FN232" s="530">
        <v>7367</v>
      </c>
      <c r="FO232" s="532">
        <f t="shared" si="367"/>
        <v>0.55059790732436475</v>
      </c>
      <c r="FP232" s="449">
        <f t="shared" si="424"/>
        <v>146.79100165381473</v>
      </c>
      <c r="FQ232" s="457">
        <v>91.2</v>
      </c>
      <c r="FR232" s="458">
        <f t="shared" si="425"/>
        <v>1.8172036583178912</v>
      </c>
      <c r="FS232" s="576">
        <v>8.0399999999999991</v>
      </c>
      <c r="FT232" s="577">
        <v>14</v>
      </c>
      <c r="FU232" s="578">
        <v>50</v>
      </c>
      <c r="FV232" s="579">
        <v>1</v>
      </c>
      <c r="FW232" s="580">
        <v>0.24</v>
      </c>
      <c r="FX232" s="579">
        <v>16</v>
      </c>
      <c r="FY232" s="452">
        <f t="shared" si="448"/>
        <v>0.9</v>
      </c>
      <c r="FZ232" s="452">
        <f>1-FW232/(EF232+DC232)</f>
        <v>0.71764705882352942</v>
      </c>
      <c r="GA232" s="429">
        <f>EF232+DC232-FW232</f>
        <v>0.61</v>
      </c>
      <c r="GB232" s="513">
        <f t="shared" si="427"/>
        <v>0</v>
      </c>
      <c r="GC232" s="514">
        <f t="shared" si="449"/>
        <v>0</v>
      </c>
      <c r="GD232" s="513">
        <f t="shared" si="429"/>
        <v>0.1071428571428571</v>
      </c>
      <c r="GE232" s="527">
        <f t="shared" si="450"/>
        <v>6</v>
      </c>
      <c r="GF232" s="461">
        <f t="shared" si="431"/>
        <v>1.9606671050271982</v>
      </c>
      <c r="GG232" s="589"/>
      <c r="GH232" s="592"/>
      <c r="GI232" s="589"/>
      <c r="GJ232" s="592"/>
      <c r="GK232" s="592"/>
      <c r="GL232" s="593"/>
      <c r="GM232" s="577"/>
      <c r="GN232" s="589"/>
      <c r="GO232" s="592"/>
      <c r="GP232" s="592"/>
      <c r="GQ232" s="577"/>
      <c r="GR232" s="594"/>
      <c r="GS232" s="595"/>
      <c r="GT232" s="592"/>
      <c r="GU232" s="592"/>
      <c r="GV232" s="592"/>
      <c r="GW232" s="513"/>
      <c r="GX232" s="513"/>
      <c r="GY232" s="596"/>
      <c r="GZ232" s="405">
        <v>55973</v>
      </c>
      <c r="HA232" s="581">
        <v>8.16</v>
      </c>
      <c r="HB232" s="451">
        <v>8.1</v>
      </c>
      <c r="HC232" s="577">
        <v>13</v>
      </c>
      <c r="HD232" s="463">
        <f t="shared" si="432"/>
        <v>46.54</v>
      </c>
      <c r="HE232" s="463">
        <v>15</v>
      </c>
      <c r="HF232" s="463"/>
      <c r="HG232" s="582"/>
      <c r="HH232" s="575">
        <v>2</v>
      </c>
      <c r="HI232" s="583">
        <v>6860</v>
      </c>
      <c r="HJ232" s="406">
        <f t="shared" si="433"/>
        <v>4596.2000000000007</v>
      </c>
      <c r="HK232" s="406"/>
      <c r="HL232" s="549">
        <v>1121</v>
      </c>
      <c r="HM232" s="584">
        <v>4.5999999999999996</v>
      </c>
      <c r="HN232" s="461">
        <v>5.6</v>
      </c>
      <c r="HO232" s="574">
        <v>0.24</v>
      </c>
      <c r="HP232" s="548">
        <v>7.6E-3</v>
      </c>
      <c r="HQ232" s="585">
        <v>4.8</v>
      </c>
      <c r="HR232" s="586">
        <v>0.22</v>
      </c>
      <c r="HS232" s="520">
        <v>0.19</v>
      </c>
      <c r="HT232" s="587">
        <v>16</v>
      </c>
      <c r="HU232" s="522">
        <f t="shared" si="434"/>
        <v>34.670332954749242</v>
      </c>
      <c r="HV232" s="513">
        <f t="shared" si="437"/>
        <v>0.76785714285714279</v>
      </c>
      <c r="HW232" s="513">
        <f t="shared" si="435"/>
        <v>0.86549132947976881</v>
      </c>
      <c r="HX232" s="513">
        <f t="shared" si="436"/>
        <v>0.67441860465116288</v>
      </c>
      <c r="HY232" s="599"/>
    </row>
    <row r="233" spans="1:233" s="598" customFormat="1" ht="15" customHeight="1" x14ac:dyDescent="0.15">
      <c r="A233" s="400">
        <v>43715</v>
      </c>
      <c r="B233" s="515">
        <v>47406</v>
      </c>
      <c r="C233" s="402">
        <f t="shared" si="438"/>
        <v>0.94811999999999996</v>
      </c>
      <c r="D233" s="571">
        <v>8.32</v>
      </c>
      <c r="E233" s="572">
        <v>45</v>
      </c>
      <c r="F233" s="573">
        <v>235</v>
      </c>
      <c r="G233" s="406">
        <f t="shared" si="451"/>
        <v>11140.41</v>
      </c>
      <c r="H233" s="402">
        <f t="shared" si="452"/>
        <v>0.44561639999999997</v>
      </c>
      <c r="I233" s="573">
        <v>7230</v>
      </c>
      <c r="J233" s="406">
        <f t="shared" si="453"/>
        <v>4844.1000000000004</v>
      </c>
      <c r="K233" s="574">
        <v>26.4</v>
      </c>
      <c r="L233" s="574">
        <v>15.7</v>
      </c>
      <c r="M233" s="574">
        <v>2.1</v>
      </c>
      <c r="N233" s="575">
        <v>98</v>
      </c>
      <c r="O233" s="575">
        <v>32</v>
      </c>
      <c r="P233" s="409"/>
      <c r="Q233" s="409"/>
      <c r="R233" s="409"/>
      <c r="S233" s="409"/>
      <c r="T233" s="410"/>
      <c r="U233" s="411"/>
      <c r="V233" s="409"/>
      <c r="W233" s="409"/>
      <c r="X233" s="516"/>
      <c r="Y233" s="473"/>
      <c r="Z233" s="429"/>
      <c r="AA233" s="447"/>
      <c r="AB233" s="409"/>
      <c r="AC233" s="409"/>
      <c r="AD233" s="474">
        <v>4.66</v>
      </c>
      <c r="AE233" s="477">
        <f t="shared" si="359"/>
        <v>0.64722222222222225</v>
      </c>
      <c r="AF233" s="478"/>
      <c r="AG233" s="477"/>
      <c r="AH233" s="478"/>
      <c r="AI233" s="478"/>
      <c r="AJ233" s="473"/>
      <c r="AK233" s="477"/>
      <c r="AL233" s="447"/>
      <c r="AM233" s="479"/>
      <c r="AN233" s="473"/>
      <c r="AO233" s="473"/>
      <c r="AP233" s="479"/>
      <c r="AQ233" s="447"/>
      <c r="AR233" s="473"/>
      <c r="AS233" s="473"/>
      <c r="AT233" s="473"/>
      <c r="AU233" s="447"/>
      <c r="AV233" s="480"/>
      <c r="AW233" s="479"/>
      <c r="AX233" s="479"/>
      <c r="AY233" s="480"/>
      <c r="AZ233" s="480"/>
      <c r="BA233" s="420">
        <f t="shared" si="439"/>
        <v>47752</v>
      </c>
      <c r="BB233" s="421">
        <f t="shared" si="440"/>
        <v>0.95504</v>
      </c>
      <c r="BC233" s="422"/>
      <c r="BD233" s="423">
        <v>8.31</v>
      </c>
      <c r="BE233" s="424">
        <v>67</v>
      </c>
      <c r="BF233" s="425">
        <v>405</v>
      </c>
      <c r="BG233" s="426">
        <v>8170</v>
      </c>
      <c r="BH233" s="420">
        <f t="shared" si="454"/>
        <v>5473.9000000000005</v>
      </c>
      <c r="BI233" s="432"/>
      <c r="BJ233" s="421"/>
      <c r="BK233" s="427">
        <v>20.6</v>
      </c>
      <c r="BL233" s="427">
        <v>16.399999999999999</v>
      </c>
      <c r="BM233" s="428">
        <v>1.7</v>
      </c>
      <c r="BN233" s="422"/>
      <c r="BO233" s="425">
        <v>191</v>
      </c>
      <c r="BP233" s="425">
        <v>32</v>
      </c>
      <c r="BQ233" s="423">
        <v>5.17</v>
      </c>
      <c r="BR233" s="421">
        <f t="shared" si="360"/>
        <v>0.71805555555555556</v>
      </c>
      <c r="BS233" s="409">
        <f t="shared" si="441"/>
        <v>47752</v>
      </c>
      <c r="BT233" s="429">
        <f t="shared" si="382"/>
        <v>8.31</v>
      </c>
      <c r="BU233" s="430">
        <f t="shared" si="391"/>
        <v>67</v>
      </c>
      <c r="BV233" s="430">
        <f t="shared" si="383"/>
        <v>405</v>
      </c>
      <c r="BW233" s="430">
        <f t="shared" si="384"/>
        <v>8170</v>
      </c>
      <c r="BX233" s="430">
        <f t="shared" si="455"/>
        <v>5310.5</v>
      </c>
      <c r="BY233" s="430">
        <f t="shared" si="456"/>
        <v>20.6</v>
      </c>
      <c r="BZ233" s="430">
        <f t="shared" ref="BZ233:BZ262" si="458">BL233</f>
        <v>16.399999999999999</v>
      </c>
      <c r="CA233" s="431"/>
      <c r="CB233" s="430">
        <f t="shared" si="395"/>
        <v>191</v>
      </c>
      <c r="CC233" s="432">
        <v>24286</v>
      </c>
      <c r="CD233" s="411">
        <f t="shared" si="358"/>
        <v>24286</v>
      </c>
      <c r="CE233" s="421">
        <f t="shared" si="402"/>
        <v>0.97143999999999997</v>
      </c>
      <c r="CF233" s="433">
        <f t="shared" si="403"/>
        <v>6.6210985753108789</v>
      </c>
      <c r="CG233" s="434"/>
      <c r="CH233" s="427"/>
      <c r="CI233" s="446">
        <f t="shared" si="404"/>
        <v>9.3881248455900508</v>
      </c>
      <c r="CJ233" s="436">
        <v>30.1</v>
      </c>
      <c r="CK233" s="436">
        <v>2.83</v>
      </c>
      <c r="CL233" s="423"/>
      <c r="CM233" s="423"/>
      <c r="CN233" s="423"/>
      <c r="CO233" s="432"/>
      <c r="CP233" s="432"/>
      <c r="CQ233" s="437"/>
      <c r="CR233" s="437">
        <v>0.9</v>
      </c>
      <c r="CS233" s="424"/>
      <c r="CT233" s="432">
        <f t="shared" si="405"/>
        <v>3.4587828378489665</v>
      </c>
      <c r="CU233" s="434">
        <v>5.18</v>
      </c>
      <c r="CV233" s="438"/>
      <c r="CW233" s="439"/>
      <c r="CX233" s="440"/>
      <c r="CY233" s="441"/>
      <c r="CZ233" s="442"/>
      <c r="DA233" s="442"/>
      <c r="DB233" s="442"/>
      <c r="DC233" s="442"/>
      <c r="DD233" s="443"/>
      <c r="DE233" s="440"/>
      <c r="DF233" s="444">
        <v>23466</v>
      </c>
      <c r="DG233" s="445">
        <f t="shared" si="385"/>
        <v>23466</v>
      </c>
      <c r="DH233" s="421">
        <f t="shared" si="386"/>
        <v>0.93864000000000003</v>
      </c>
      <c r="DI233" s="446">
        <f t="shared" si="406"/>
        <v>6.8524673996420349</v>
      </c>
      <c r="DJ233" s="434">
        <v>8.06</v>
      </c>
      <c r="DK233" s="427"/>
      <c r="DL233" s="446">
        <f t="shared" si="407"/>
        <v>9.7161851188954227</v>
      </c>
      <c r="DM233" s="422">
        <v>29.7</v>
      </c>
      <c r="DN233" s="422">
        <v>1.32</v>
      </c>
      <c r="DO233" s="423">
        <v>7.94</v>
      </c>
      <c r="DP233" s="423"/>
      <c r="DQ233" s="423"/>
      <c r="DR233" s="432"/>
      <c r="DS233" s="432"/>
      <c r="DT233" s="437"/>
      <c r="DU233" s="437">
        <v>0.89</v>
      </c>
      <c r="DV233" s="424"/>
      <c r="DW233" s="446">
        <f t="shared" si="389"/>
        <v>3.579647149066735</v>
      </c>
      <c r="DX233" s="434">
        <v>4.16</v>
      </c>
      <c r="DY233" s="438">
        <v>8.1199999999999992</v>
      </c>
      <c r="DZ233" s="439">
        <v>15</v>
      </c>
      <c r="EA233" s="440">
        <v>68</v>
      </c>
      <c r="EB233" s="441">
        <v>6790</v>
      </c>
      <c r="EC233" s="442"/>
      <c r="ED233" s="442"/>
      <c r="EE233" s="442"/>
      <c r="EF233" s="442"/>
      <c r="EG233" s="443">
        <v>8</v>
      </c>
      <c r="EH233" s="440">
        <v>16</v>
      </c>
      <c r="EI233" s="429">
        <f t="shared" si="442"/>
        <v>8.1199999999999992</v>
      </c>
      <c r="EJ233" s="447">
        <f t="shared" si="443"/>
        <v>15</v>
      </c>
      <c r="EK233" s="448">
        <f t="shared" si="444"/>
        <v>68</v>
      </c>
      <c r="EL233" s="417">
        <f t="shared" si="445"/>
        <v>6790</v>
      </c>
      <c r="EM233" s="431"/>
      <c r="EN233" s="431"/>
      <c r="EO233" s="431"/>
      <c r="EP233" s="431"/>
      <c r="EQ233" s="430">
        <f t="shared" si="446"/>
        <v>8</v>
      </c>
      <c r="ER233" s="448">
        <f t="shared" si="447"/>
        <v>16</v>
      </c>
      <c r="ES233" s="449">
        <f t="shared" si="414"/>
        <v>22.114256994471436</v>
      </c>
      <c r="ET233" s="450">
        <f t="shared" si="415"/>
        <v>0.95504</v>
      </c>
      <c r="EU233" s="451">
        <f t="shared" si="457"/>
        <v>0.43953545454545456</v>
      </c>
      <c r="EV233" s="450">
        <f t="shared" si="416"/>
        <v>0.81395454545454549</v>
      </c>
      <c r="EW233" s="513"/>
      <c r="EX233" s="514"/>
      <c r="EY233" s="513">
        <f t="shared" si="417"/>
        <v>0.77611940298507465</v>
      </c>
      <c r="EZ233" s="514">
        <f t="shared" si="418"/>
        <v>52</v>
      </c>
      <c r="FA233" s="450">
        <f t="shared" si="419"/>
        <v>0.83209876543209882</v>
      </c>
      <c r="FB233" s="431">
        <f t="shared" si="420"/>
        <v>337</v>
      </c>
      <c r="FC233" s="452"/>
      <c r="FD233" s="431"/>
      <c r="FE233" s="452">
        <f t="shared" si="421"/>
        <v>0.95811518324607325</v>
      </c>
      <c r="FF233" s="430">
        <f t="shared" si="422"/>
        <v>183</v>
      </c>
      <c r="FG233" s="405">
        <v>48000</v>
      </c>
      <c r="FH233" s="589"/>
      <c r="FI233" s="590"/>
      <c r="FJ233" s="591"/>
      <c r="FK233" s="455">
        <f t="shared" si="423"/>
        <v>1.5077902496230524</v>
      </c>
      <c r="FL233" s="530"/>
      <c r="FM233" s="455"/>
      <c r="FN233" s="530">
        <v>7367</v>
      </c>
      <c r="FO233" s="532">
        <f t="shared" si="367"/>
        <v>0.55059790732436475</v>
      </c>
      <c r="FP233" s="449">
        <f t="shared" si="424"/>
        <v>154.27626068018094</v>
      </c>
      <c r="FQ233" s="457">
        <v>91.2</v>
      </c>
      <c r="FR233" s="458">
        <f t="shared" si="425"/>
        <v>1.9098676495225333</v>
      </c>
      <c r="FS233" s="576">
        <v>8.06</v>
      </c>
      <c r="FT233" s="577">
        <v>14</v>
      </c>
      <c r="FU233" s="578">
        <v>57</v>
      </c>
      <c r="FV233" s="579">
        <v>1</v>
      </c>
      <c r="FW233" s="580">
        <v>0.22</v>
      </c>
      <c r="FX233" s="579">
        <v>16</v>
      </c>
      <c r="FY233" s="452">
        <f t="shared" si="448"/>
        <v>0.875</v>
      </c>
      <c r="FZ233" s="452"/>
      <c r="GA233" s="429"/>
      <c r="GB233" s="513">
        <f t="shared" si="427"/>
        <v>6.6666666666666652E-2</v>
      </c>
      <c r="GC233" s="514">
        <f t="shared" si="449"/>
        <v>1</v>
      </c>
      <c r="GD233" s="513">
        <f t="shared" si="429"/>
        <v>0.16176470588235292</v>
      </c>
      <c r="GE233" s="527">
        <f t="shared" si="450"/>
        <v>11</v>
      </c>
      <c r="GF233" s="461">
        <f t="shared" si="431"/>
        <v>2.0606466744848384</v>
      </c>
      <c r="GG233" s="589"/>
      <c r="GH233" s="592"/>
      <c r="GI233" s="589"/>
      <c r="GJ233" s="592"/>
      <c r="GK233" s="592"/>
      <c r="GL233" s="593"/>
      <c r="GM233" s="577"/>
      <c r="GN233" s="589"/>
      <c r="GO233" s="592"/>
      <c r="GP233" s="592"/>
      <c r="GQ233" s="577"/>
      <c r="GR233" s="594"/>
      <c r="GS233" s="595"/>
      <c r="GT233" s="592"/>
      <c r="GU233" s="592"/>
      <c r="GV233" s="592"/>
      <c r="GW233" s="513"/>
      <c r="GX233" s="513"/>
      <c r="GY233" s="596"/>
      <c r="GZ233" s="405">
        <v>50601</v>
      </c>
      <c r="HA233" s="581">
        <v>8.15</v>
      </c>
      <c r="HB233" s="451">
        <v>8.09</v>
      </c>
      <c r="HC233" s="577">
        <v>14</v>
      </c>
      <c r="HD233" s="463">
        <f t="shared" si="432"/>
        <v>50.120000000000005</v>
      </c>
      <c r="HE233" s="463">
        <v>16</v>
      </c>
      <c r="HF233" s="463"/>
      <c r="HG233" s="582"/>
      <c r="HH233" s="575">
        <v>1</v>
      </c>
      <c r="HI233" s="583">
        <v>6820</v>
      </c>
      <c r="HJ233" s="406">
        <f t="shared" si="433"/>
        <v>4569.4000000000005</v>
      </c>
      <c r="HK233" s="406"/>
      <c r="HL233" s="549"/>
      <c r="HM233" s="584"/>
      <c r="HN233" s="461">
        <v>6.27</v>
      </c>
      <c r="HO233" s="574"/>
      <c r="HP233" s="548">
        <v>7.6E-3</v>
      </c>
      <c r="HQ233" s="585"/>
      <c r="HR233" s="586"/>
      <c r="HS233" s="520">
        <v>0.21</v>
      </c>
      <c r="HT233" s="587">
        <v>8</v>
      </c>
      <c r="HU233" s="522">
        <f t="shared" si="434"/>
        <v>36.438264365890433</v>
      </c>
      <c r="HV233" s="513">
        <f t="shared" si="437"/>
        <v>0.79104477611940305</v>
      </c>
      <c r="HW233" s="513">
        <f t="shared" si="435"/>
        <v>0.87624691358024687</v>
      </c>
      <c r="HX233" s="513">
        <f t="shared" si="436"/>
        <v>0.69563106796116503</v>
      </c>
      <c r="HY233" s="599"/>
    </row>
    <row r="234" spans="1:233" s="598" customFormat="1" ht="15" customHeight="1" x14ac:dyDescent="0.15">
      <c r="A234" s="485">
        <v>43716</v>
      </c>
      <c r="B234" s="600">
        <v>42733</v>
      </c>
      <c r="C234" s="487">
        <f t="shared" si="438"/>
        <v>0.85465999999999998</v>
      </c>
      <c r="D234" s="488">
        <v>8.15</v>
      </c>
      <c r="E234" s="489">
        <v>37</v>
      </c>
      <c r="F234" s="490">
        <v>255</v>
      </c>
      <c r="G234" s="490">
        <f t="shared" si="451"/>
        <v>10896.915000000001</v>
      </c>
      <c r="H234" s="487">
        <f t="shared" si="452"/>
        <v>0.43587660000000006</v>
      </c>
      <c r="I234" s="490">
        <v>7030</v>
      </c>
      <c r="J234" s="490">
        <f t="shared" si="453"/>
        <v>4710.1000000000004</v>
      </c>
      <c r="K234" s="491">
        <v>24</v>
      </c>
      <c r="L234" s="491">
        <v>20.8</v>
      </c>
      <c r="M234" s="491">
        <v>1.9</v>
      </c>
      <c r="N234" s="492">
        <v>106</v>
      </c>
      <c r="O234" s="492">
        <v>32</v>
      </c>
      <c r="P234" s="409"/>
      <c r="Q234" s="409"/>
      <c r="R234" s="409"/>
      <c r="S234" s="409"/>
      <c r="T234" s="410"/>
      <c r="U234" s="411"/>
      <c r="V234" s="409"/>
      <c r="W234" s="409"/>
      <c r="X234" s="516"/>
      <c r="Y234" s="473"/>
      <c r="Z234" s="429"/>
      <c r="AA234" s="447"/>
      <c r="AB234" s="409"/>
      <c r="AC234" s="409"/>
      <c r="AD234" s="474">
        <v>4.26</v>
      </c>
      <c r="AE234" s="477">
        <f t="shared" si="359"/>
        <v>0.59166666666666667</v>
      </c>
      <c r="AF234" s="478"/>
      <c r="AG234" s="477"/>
      <c r="AH234" s="478"/>
      <c r="AI234" s="478"/>
      <c r="AJ234" s="473"/>
      <c r="AK234" s="477"/>
      <c r="AL234" s="447"/>
      <c r="AM234" s="479"/>
      <c r="AN234" s="473"/>
      <c r="AO234" s="473"/>
      <c r="AP234" s="479"/>
      <c r="AQ234" s="447"/>
      <c r="AR234" s="473"/>
      <c r="AS234" s="473"/>
      <c r="AT234" s="473"/>
      <c r="AU234" s="447"/>
      <c r="AV234" s="480"/>
      <c r="AW234" s="479"/>
      <c r="AX234" s="479"/>
      <c r="AY234" s="480"/>
      <c r="AZ234" s="480"/>
      <c r="BA234" s="420">
        <f t="shared" si="439"/>
        <v>43847</v>
      </c>
      <c r="BB234" s="421">
        <f t="shared" si="440"/>
        <v>0.87694000000000005</v>
      </c>
      <c r="BC234" s="422"/>
      <c r="BD234" s="423">
        <v>8.1199999999999992</v>
      </c>
      <c r="BE234" s="424">
        <v>57</v>
      </c>
      <c r="BF234" s="425">
        <v>402</v>
      </c>
      <c r="BG234" s="426">
        <v>6550</v>
      </c>
      <c r="BH234" s="420">
        <f t="shared" si="454"/>
        <v>4388.5</v>
      </c>
      <c r="BI234" s="432"/>
      <c r="BJ234" s="421"/>
      <c r="BK234" s="427">
        <v>23.5</v>
      </c>
      <c r="BL234" s="427">
        <v>19.8</v>
      </c>
      <c r="BM234" s="428">
        <v>1.5</v>
      </c>
      <c r="BN234" s="422"/>
      <c r="BO234" s="425">
        <v>163</v>
      </c>
      <c r="BP234" s="425">
        <v>32</v>
      </c>
      <c r="BQ234" s="423">
        <v>3.83</v>
      </c>
      <c r="BR234" s="421">
        <f t="shared" si="360"/>
        <v>0.53194444444444444</v>
      </c>
      <c r="BS234" s="409">
        <f t="shared" si="441"/>
        <v>43847</v>
      </c>
      <c r="BT234" s="429">
        <f t="shared" si="382"/>
        <v>8.1199999999999992</v>
      </c>
      <c r="BU234" s="430">
        <f t="shared" si="391"/>
        <v>57</v>
      </c>
      <c r="BV234" s="430">
        <f t="shared" si="383"/>
        <v>402</v>
      </c>
      <c r="BW234" s="430">
        <f t="shared" si="384"/>
        <v>6550</v>
      </c>
      <c r="BX234" s="430">
        <f t="shared" si="455"/>
        <v>4257.5</v>
      </c>
      <c r="BY234" s="430">
        <f t="shared" si="456"/>
        <v>23.5</v>
      </c>
      <c r="BZ234" s="430">
        <f t="shared" si="458"/>
        <v>19.8</v>
      </c>
      <c r="CA234" s="431"/>
      <c r="CB234" s="430">
        <f t="shared" si="395"/>
        <v>163</v>
      </c>
      <c r="CC234" s="432">
        <v>22613</v>
      </c>
      <c r="CD234" s="411">
        <f t="shared" si="358"/>
        <v>22613</v>
      </c>
      <c r="CE234" s="421">
        <f t="shared" si="402"/>
        <v>0.90451999999999999</v>
      </c>
      <c r="CF234" s="433">
        <f t="shared" si="403"/>
        <v>7.110953876088975</v>
      </c>
      <c r="CG234" s="434"/>
      <c r="CH234" s="427"/>
      <c r="CI234" s="446">
        <f t="shared" si="404"/>
        <v>10.082695794454517</v>
      </c>
      <c r="CJ234" s="436">
        <v>30.4</v>
      </c>
      <c r="CK234" s="436">
        <v>2.9</v>
      </c>
      <c r="CL234" s="423"/>
      <c r="CM234" s="423"/>
      <c r="CN234" s="423"/>
      <c r="CO234" s="432"/>
      <c r="CP234" s="432"/>
      <c r="CQ234" s="437"/>
      <c r="CR234" s="437">
        <v>0.9</v>
      </c>
      <c r="CS234" s="424"/>
      <c r="CT234" s="432">
        <f t="shared" si="405"/>
        <v>3.7146773979569274</v>
      </c>
      <c r="CU234" s="434">
        <v>5.42</v>
      </c>
      <c r="CV234" s="493"/>
      <c r="CW234" s="494"/>
      <c r="CX234" s="495"/>
      <c r="CY234" s="496"/>
      <c r="CZ234" s="497"/>
      <c r="DA234" s="497"/>
      <c r="DB234" s="497"/>
      <c r="DC234" s="497"/>
      <c r="DD234" s="498"/>
      <c r="DE234" s="495"/>
      <c r="DF234" s="444">
        <v>21234</v>
      </c>
      <c r="DG234" s="445">
        <f t="shared" si="385"/>
        <v>21234</v>
      </c>
      <c r="DH234" s="421">
        <f t="shared" si="386"/>
        <v>0.84936</v>
      </c>
      <c r="DI234" s="446">
        <f t="shared" si="406"/>
        <v>7.5727606668550447</v>
      </c>
      <c r="DJ234" s="434">
        <v>8.06</v>
      </c>
      <c r="DK234" s="427"/>
      <c r="DL234" s="446">
        <f t="shared" si="407"/>
        <v>10.737496467928793</v>
      </c>
      <c r="DM234" s="422">
        <v>30.2</v>
      </c>
      <c r="DN234" s="422">
        <v>2.74</v>
      </c>
      <c r="DO234" s="423">
        <v>7.93</v>
      </c>
      <c r="DP234" s="423"/>
      <c r="DQ234" s="423"/>
      <c r="DR234" s="432"/>
      <c r="DS234" s="432"/>
      <c r="DT234" s="437"/>
      <c r="DU234" s="437">
        <v>0.91</v>
      </c>
      <c r="DV234" s="424"/>
      <c r="DW234" s="446">
        <f t="shared" si="389"/>
        <v>3.9559197513421873</v>
      </c>
      <c r="DX234" s="434">
        <v>5.2</v>
      </c>
      <c r="DY234" s="493">
        <v>8.1999999999999993</v>
      </c>
      <c r="DZ234" s="494">
        <v>15</v>
      </c>
      <c r="EA234" s="495">
        <v>62</v>
      </c>
      <c r="EB234" s="496">
        <v>7360</v>
      </c>
      <c r="EC234" s="497"/>
      <c r="ED234" s="497"/>
      <c r="EE234" s="497"/>
      <c r="EF234" s="497"/>
      <c r="EG234" s="498">
        <v>19</v>
      </c>
      <c r="EH234" s="495">
        <v>16</v>
      </c>
      <c r="EI234" s="429">
        <f t="shared" si="442"/>
        <v>8.1999999999999993</v>
      </c>
      <c r="EJ234" s="447">
        <f t="shared" si="443"/>
        <v>15</v>
      </c>
      <c r="EK234" s="448">
        <f t="shared" si="444"/>
        <v>62</v>
      </c>
      <c r="EL234" s="417">
        <f t="shared" si="445"/>
        <v>7360</v>
      </c>
      <c r="EM234" s="431"/>
      <c r="EN234" s="431"/>
      <c r="EO234" s="431"/>
      <c r="EP234" s="431"/>
      <c r="EQ234" s="430">
        <f t="shared" si="446"/>
        <v>19</v>
      </c>
      <c r="ER234" s="448">
        <f t="shared" si="447"/>
        <v>16</v>
      </c>
      <c r="ES234" s="496">
        <f t="shared" si="414"/>
        <v>24.083745752274957</v>
      </c>
      <c r="ET234" s="499">
        <f t="shared" si="415"/>
        <v>0.87694000000000005</v>
      </c>
      <c r="EU234" s="451">
        <f t="shared" si="457"/>
        <v>0.40060213636363634</v>
      </c>
      <c r="EV234" s="499">
        <f t="shared" si="416"/>
        <v>0.74185580808080798</v>
      </c>
      <c r="EW234" s="526"/>
      <c r="EX234" s="514"/>
      <c r="EY234" s="513">
        <f t="shared" si="417"/>
        <v>0.73684210526315796</v>
      </c>
      <c r="EZ234" s="514">
        <f t="shared" si="418"/>
        <v>42</v>
      </c>
      <c r="FA234" s="450">
        <f t="shared" si="419"/>
        <v>0.845771144278607</v>
      </c>
      <c r="FB234" s="431">
        <f t="shared" si="420"/>
        <v>340</v>
      </c>
      <c r="FC234" s="452"/>
      <c r="FD234" s="431"/>
      <c r="FE234" s="452">
        <f t="shared" si="421"/>
        <v>0.8834355828220859</v>
      </c>
      <c r="FF234" s="430">
        <f t="shared" si="422"/>
        <v>144</v>
      </c>
      <c r="FG234" s="490">
        <v>48000</v>
      </c>
      <c r="FH234" s="601"/>
      <c r="FI234" s="501"/>
      <c r="FJ234" s="487"/>
      <c r="FK234" s="502">
        <f t="shared" si="423"/>
        <v>1.6420735740187471</v>
      </c>
      <c r="FL234" s="536"/>
      <c r="FM234" s="502"/>
      <c r="FN234" s="536">
        <v>7089</v>
      </c>
      <c r="FO234" s="532">
        <f t="shared" si="367"/>
        <v>0.52982062780269068</v>
      </c>
      <c r="FP234" s="496">
        <f t="shared" si="424"/>
        <v>161.67582730859581</v>
      </c>
      <c r="FQ234" s="503">
        <v>91.2</v>
      </c>
      <c r="FR234" s="491">
        <f t="shared" si="425"/>
        <v>2.0799598604237461</v>
      </c>
      <c r="FS234" s="504">
        <v>8.06</v>
      </c>
      <c r="FT234" s="494">
        <v>14</v>
      </c>
      <c r="FU234" s="495">
        <v>55</v>
      </c>
      <c r="FV234" s="536">
        <v>1</v>
      </c>
      <c r="FW234" s="602">
        <v>0.26</v>
      </c>
      <c r="FX234" s="536">
        <v>8</v>
      </c>
      <c r="FY234" s="452">
        <f t="shared" si="448"/>
        <v>0.94736842105263164</v>
      </c>
      <c r="FZ234" s="452"/>
      <c r="GA234" s="429"/>
      <c r="GB234" s="526">
        <f t="shared" si="427"/>
        <v>6.6666666666666652E-2</v>
      </c>
      <c r="GC234" s="514">
        <f t="shared" si="449"/>
        <v>1</v>
      </c>
      <c r="GD234" s="526">
        <f t="shared" si="429"/>
        <v>0.11290322580645162</v>
      </c>
      <c r="GE234" s="527">
        <f t="shared" si="450"/>
        <v>7</v>
      </c>
      <c r="GF234" s="506">
        <f t="shared" si="431"/>
        <v>2.2441672178256207</v>
      </c>
      <c r="GG234" s="601"/>
      <c r="GH234" s="601"/>
      <c r="GI234" s="601"/>
      <c r="GJ234" s="601"/>
      <c r="GK234" s="601"/>
      <c r="GL234" s="507"/>
      <c r="GM234" s="494"/>
      <c r="GN234" s="601"/>
      <c r="GO234" s="601"/>
      <c r="GP234" s="601"/>
      <c r="GQ234" s="494"/>
      <c r="GR234" s="603"/>
      <c r="GS234" s="494"/>
      <c r="GT234" s="601"/>
      <c r="GU234" s="601"/>
      <c r="GV234" s="601"/>
      <c r="GW234" s="526"/>
      <c r="GX234" s="526"/>
      <c r="GY234" s="503"/>
      <c r="GZ234" s="490">
        <v>47965</v>
      </c>
      <c r="HA234" s="493">
        <v>8.18</v>
      </c>
      <c r="HB234" s="493">
        <v>8.1300000000000008</v>
      </c>
      <c r="HC234" s="494">
        <v>14</v>
      </c>
      <c r="HD234" s="498">
        <f t="shared" si="432"/>
        <v>50.120000000000005</v>
      </c>
      <c r="HE234" s="498">
        <v>15</v>
      </c>
      <c r="HF234" s="498"/>
      <c r="HG234" s="498"/>
      <c r="HH234" s="492">
        <v>1</v>
      </c>
      <c r="HI234" s="508">
        <v>7360</v>
      </c>
      <c r="HJ234" s="490">
        <f t="shared" si="433"/>
        <v>4931.2000000000007</v>
      </c>
      <c r="HK234" s="490"/>
      <c r="HL234" s="550"/>
      <c r="HM234" s="543"/>
      <c r="HN234" s="506">
        <v>7.58</v>
      </c>
      <c r="HO234" s="491"/>
      <c r="HP234" s="545">
        <v>7.7999999999999996E-3</v>
      </c>
      <c r="HQ234" s="523"/>
      <c r="HR234" s="524"/>
      <c r="HS234" s="524">
        <v>0.2</v>
      </c>
      <c r="HT234" s="511">
        <v>8</v>
      </c>
      <c r="HU234" s="525">
        <f t="shared" si="434"/>
        <v>39.683444705453056</v>
      </c>
      <c r="HV234" s="526">
        <f t="shared" si="437"/>
        <v>0.75438596491228072</v>
      </c>
      <c r="HW234" s="526">
        <f t="shared" si="435"/>
        <v>0.87532338308457713</v>
      </c>
      <c r="HX234" s="526">
        <f t="shared" si="436"/>
        <v>0.67744680851063832</v>
      </c>
      <c r="HY234" s="604"/>
    </row>
    <row r="235" spans="1:233" s="598" customFormat="1" ht="15" customHeight="1" x14ac:dyDescent="0.15">
      <c r="A235" s="400">
        <v>43717</v>
      </c>
      <c r="B235" s="515">
        <v>42664</v>
      </c>
      <c r="C235" s="402">
        <f t="shared" si="438"/>
        <v>0.85328000000000004</v>
      </c>
      <c r="D235" s="571">
        <v>8.14</v>
      </c>
      <c r="E235" s="572">
        <v>39</v>
      </c>
      <c r="F235" s="573">
        <v>201</v>
      </c>
      <c r="G235" s="406">
        <f t="shared" si="451"/>
        <v>8575.4639999999999</v>
      </c>
      <c r="H235" s="402">
        <f t="shared" si="452"/>
        <v>0.34301855999999997</v>
      </c>
      <c r="I235" s="573">
        <v>7480</v>
      </c>
      <c r="J235" s="406">
        <f t="shared" si="453"/>
        <v>5011.6000000000004</v>
      </c>
      <c r="K235" s="574">
        <v>26.2</v>
      </c>
      <c r="L235" s="574">
        <v>19.8</v>
      </c>
      <c r="M235" s="574">
        <v>2.5</v>
      </c>
      <c r="N235" s="575">
        <v>158</v>
      </c>
      <c r="O235" s="575">
        <v>32</v>
      </c>
      <c r="P235" s="409"/>
      <c r="Q235" s="409"/>
      <c r="R235" s="409"/>
      <c r="S235" s="409"/>
      <c r="T235" s="410"/>
      <c r="U235" s="411"/>
      <c r="V235" s="409"/>
      <c r="W235" s="409"/>
      <c r="X235" s="516"/>
      <c r="Y235" s="473"/>
      <c r="Z235" s="429"/>
      <c r="AA235" s="447"/>
      <c r="AB235" s="409"/>
      <c r="AC235" s="409"/>
      <c r="AD235" s="474">
        <v>4.5999999999999996</v>
      </c>
      <c r="AE235" s="477">
        <f t="shared" si="359"/>
        <v>0.63888888888888884</v>
      </c>
      <c r="AF235" s="478"/>
      <c r="AG235" s="477"/>
      <c r="AH235" s="478"/>
      <c r="AI235" s="478"/>
      <c r="AJ235" s="473"/>
      <c r="AK235" s="477"/>
      <c r="AL235" s="447"/>
      <c r="AM235" s="479"/>
      <c r="AN235" s="473"/>
      <c r="AO235" s="473"/>
      <c r="AP235" s="479"/>
      <c r="AQ235" s="447"/>
      <c r="AR235" s="473"/>
      <c r="AS235" s="473"/>
      <c r="AT235" s="473"/>
      <c r="AU235" s="447"/>
      <c r="AV235" s="480"/>
      <c r="AW235" s="479"/>
      <c r="AX235" s="479"/>
      <c r="AY235" s="480"/>
      <c r="AZ235" s="480"/>
      <c r="BA235" s="420">
        <f t="shared" si="439"/>
        <v>42205</v>
      </c>
      <c r="BB235" s="421">
        <f t="shared" si="440"/>
        <v>0.84409999999999996</v>
      </c>
      <c r="BC235" s="422"/>
      <c r="BD235" s="423">
        <v>8.15</v>
      </c>
      <c r="BE235" s="424">
        <v>60</v>
      </c>
      <c r="BF235" s="425">
        <v>325</v>
      </c>
      <c r="BG235" s="426">
        <v>9270</v>
      </c>
      <c r="BH235" s="420">
        <f t="shared" si="454"/>
        <v>6210.9000000000005</v>
      </c>
      <c r="BI235" s="432"/>
      <c r="BJ235" s="421"/>
      <c r="BK235" s="427">
        <v>21.3</v>
      </c>
      <c r="BL235" s="427">
        <v>16.399999999999999</v>
      </c>
      <c r="BM235" s="428">
        <v>1.9</v>
      </c>
      <c r="BN235" s="422"/>
      <c r="BO235" s="425">
        <v>200</v>
      </c>
      <c r="BP235" s="425">
        <v>32</v>
      </c>
      <c r="BQ235" s="423">
        <v>3.18</v>
      </c>
      <c r="BR235" s="421">
        <f t="shared" si="360"/>
        <v>0.44166666666666665</v>
      </c>
      <c r="BS235" s="409">
        <f t="shared" si="441"/>
        <v>42205</v>
      </c>
      <c r="BT235" s="429">
        <f t="shared" ref="BT235:BT266" si="459">BD235</f>
        <v>8.15</v>
      </c>
      <c r="BU235" s="430">
        <f t="shared" si="391"/>
        <v>60</v>
      </c>
      <c r="BV235" s="430">
        <f t="shared" ref="BV235:BV266" si="460">BF235</f>
        <v>325</v>
      </c>
      <c r="BW235" s="430">
        <f t="shared" ref="BW235:BW266" si="461">BG235</f>
        <v>9270</v>
      </c>
      <c r="BX235" s="430">
        <f t="shared" si="455"/>
        <v>6025.5</v>
      </c>
      <c r="BY235" s="430">
        <f t="shared" si="456"/>
        <v>21.3</v>
      </c>
      <c r="BZ235" s="430">
        <f t="shared" si="458"/>
        <v>16.399999999999999</v>
      </c>
      <c r="CA235" s="431"/>
      <c r="CB235" s="430">
        <f t="shared" si="395"/>
        <v>200</v>
      </c>
      <c r="CC235" s="432">
        <v>22708</v>
      </c>
      <c r="CD235" s="411">
        <f t="shared" si="358"/>
        <v>22708</v>
      </c>
      <c r="CE235" s="421">
        <f t="shared" si="402"/>
        <v>0.90832000000000002</v>
      </c>
      <c r="CF235" s="433">
        <f t="shared" si="403"/>
        <v>7.0812048617227408</v>
      </c>
      <c r="CG235" s="434"/>
      <c r="CH235" s="427"/>
      <c r="CI235" s="446">
        <f t="shared" si="404"/>
        <v>10.040514356174036</v>
      </c>
      <c r="CJ235" s="436">
        <v>30.1</v>
      </c>
      <c r="CK235" s="436">
        <v>2.4900000000000002</v>
      </c>
      <c r="CL235" s="423"/>
      <c r="CM235" s="423"/>
      <c r="CN235" s="423"/>
      <c r="CO235" s="432"/>
      <c r="CP235" s="432"/>
      <c r="CQ235" s="437"/>
      <c r="CR235" s="437">
        <v>0.9</v>
      </c>
      <c r="CS235" s="424"/>
      <c r="CT235" s="432">
        <f t="shared" si="405"/>
        <v>3.6991368680641186</v>
      </c>
      <c r="CU235" s="434">
        <v>5.22</v>
      </c>
      <c r="CV235" s="438"/>
      <c r="CW235" s="439"/>
      <c r="CX235" s="440"/>
      <c r="CY235" s="441"/>
      <c r="CZ235" s="442"/>
      <c r="DA235" s="442"/>
      <c r="DB235" s="442"/>
      <c r="DC235" s="442"/>
      <c r="DD235" s="443"/>
      <c r="DE235" s="440"/>
      <c r="DF235" s="444">
        <v>19497</v>
      </c>
      <c r="DG235" s="445">
        <f t="shared" ref="DG235:DG266" si="462">DF235</f>
        <v>19497</v>
      </c>
      <c r="DH235" s="421">
        <f t="shared" si="386"/>
        <v>0.77988000000000002</v>
      </c>
      <c r="DI235" s="446">
        <f t="shared" si="406"/>
        <v>8.2474226804123703</v>
      </c>
      <c r="DJ235" s="434">
        <v>7.95</v>
      </c>
      <c r="DK235" s="427"/>
      <c r="DL235" s="446">
        <f t="shared" si="407"/>
        <v>11.694106785659333</v>
      </c>
      <c r="DM235" s="422">
        <v>30.7</v>
      </c>
      <c r="DN235" s="422">
        <v>2.25</v>
      </c>
      <c r="DO235" s="423">
        <v>7.88</v>
      </c>
      <c r="DP235" s="423"/>
      <c r="DQ235" s="423"/>
      <c r="DR235" s="432"/>
      <c r="DS235" s="432"/>
      <c r="DT235" s="437"/>
      <c r="DU235" s="437">
        <v>0.9</v>
      </c>
      <c r="DV235" s="424"/>
      <c r="DW235" s="446">
        <f t="shared" si="389"/>
        <v>4.3083551315587014</v>
      </c>
      <c r="DX235" s="434">
        <v>5.03</v>
      </c>
      <c r="DY235" s="438">
        <v>8.1300000000000008</v>
      </c>
      <c r="DZ235" s="439">
        <v>15.2</v>
      </c>
      <c r="EA235" s="440">
        <v>62</v>
      </c>
      <c r="EB235" s="441">
        <v>7340</v>
      </c>
      <c r="EC235" s="442"/>
      <c r="ED235" s="442"/>
      <c r="EE235" s="442"/>
      <c r="EF235" s="442"/>
      <c r="EG235" s="443">
        <v>11</v>
      </c>
      <c r="EH235" s="440">
        <v>16</v>
      </c>
      <c r="EI235" s="429">
        <f t="shared" si="442"/>
        <v>8.1300000000000008</v>
      </c>
      <c r="EJ235" s="447">
        <f t="shared" si="443"/>
        <v>15.2</v>
      </c>
      <c r="EK235" s="448">
        <f t="shared" si="444"/>
        <v>62</v>
      </c>
      <c r="EL235" s="417">
        <f t="shared" si="445"/>
        <v>7340</v>
      </c>
      <c r="EM235" s="431"/>
      <c r="EN235" s="431"/>
      <c r="EO235" s="431"/>
      <c r="EP235" s="431"/>
      <c r="EQ235" s="430">
        <f t="shared" si="446"/>
        <v>11</v>
      </c>
      <c r="ER235" s="448">
        <f t="shared" si="447"/>
        <v>16</v>
      </c>
      <c r="ES235" s="449">
        <f t="shared" si="414"/>
        <v>25.020732140741615</v>
      </c>
      <c r="ET235" s="450">
        <f t="shared" si="415"/>
        <v>0.84409999999999996</v>
      </c>
      <c r="EU235" s="451">
        <f t="shared" si="457"/>
        <v>0.31174147727272733</v>
      </c>
      <c r="EV235" s="450">
        <f t="shared" si="416"/>
        <v>0.5772990319865321</v>
      </c>
      <c r="EW235" s="513"/>
      <c r="EX235" s="514"/>
      <c r="EY235" s="513">
        <f t="shared" si="417"/>
        <v>0.7466666666666667</v>
      </c>
      <c r="EZ235" s="514">
        <f t="shared" si="418"/>
        <v>44.8</v>
      </c>
      <c r="FA235" s="450">
        <f t="shared" si="419"/>
        <v>0.8092307692307692</v>
      </c>
      <c r="FB235" s="431">
        <f t="shared" si="420"/>
        <v>263</v>
      </c>
      <c r="FC235" s="452"/>
      <c r="FD235" s="431"/>
      <c r="FE235" s="452">
        <f t="shared" si="421"/>
        <v>0.94499999999999995</v>
      </c>
      <c r="FF235" s="430">
        <f t="shared" si="422"/>
        <v>189</v>
      </c>
      <c r="FG235" s="405">
        <v>48000</v>
      </c>
      <c r="FH235" s="589"/>
      <c r="FI235" s="590"/>
      <c r="FJ235" s="591"/>
      <c r="FK235" s="455">
        <f t="shared" si="423"/>
        <v>1.7059590095960195</v>
      </c>
      <c r="FL235" s="530"/>
      <c r="FM235" s="455"/>
      <c r="FN235" s="530">
        <v>7735</v>
      </c>
      <c r="FO235" s="532">
        <f t="shared" si="367"/>
        <v>0.57810164424514199</v>
      </c>
      <c r="FP235" s="449">
        <f t="shared" si="424"/>
        <v>183.27212415590569</v>
      </c>
      <c r="FQ235" s="457">
        <v>81.599999999999994</v>
      </c>
      <c r="FR235" s="458">
        <f t="shared" si="425"/>
        <v>1.9334202108754888</v>
      </c>
      <c r="FS235" s="576">
        <v>7.94</v>
      </c>
      <c r="FT235" s="577">
        <v>14</v>
      </c>
      <c r="FU235" s="578">
        <v>57</v>
      </c>
      <c r="FV235" s="579">
        <v>1</v>
      </c>
      <c r="FW235" s="580">
        <v>0.2</v>
      </c>
      <c r="FX235" s="579">
        <v>8</v>
      </c>
      <c r="FY235" s="452">
        <f t="shared" si="448"/>
        <v>0.90909090909090906</v>
      </c>
      <c r="FZ235" s="452"/>
      <c r="GA235" s="429"/>
      <c r="GB235" s="513">
        <f t="shared" si="427"/>
        <v>7.8947368421052544E-2</v>
      </c>
      <c r="GC235" s="514">
        <f t="shared" si="449"/>
        <v>1.1999999999999993</v>
      </c>
      <c r="GD235" s="513">
        <f t="shared" si="429"/>
        <v>8.064516129032262E-2</v>
      </c>
      <c r="GE235" s="527">
        <f t="shared" si="450"/>
        <v>5</v>
      </c>
      <c r="GF235" s="461">
        <f t="shared" si="431"/>
        <v>2.3314773131145596</v>
      </c>
      <c r="GG235" s="589"/>
      <c r="GH235" s="592"/>
      <c r="GI235" s="589"/>
      <c r="GJ235" s="592"/>
      <c r="GK235" s="592"/>
      <c r="GL235" s="593"/>
      <c r="GM235" s="577"/>
      <c r="GN235" s="589"/>
      <c r="GO235" s="592"/>
      <c r="GP235" s="592"/>
      <c r="GQ235" s="577"/>
      <c r="GR235" s="594"/>
      <c r="GS235" s="595"/>
      <c r="GT235" s="592"/>
      <c r="GU235" s="592"/>
      <c r="GV235" s="592"/>
      <c r="GW235" s="513"/>
      <c r="GX235" s="513"/>
      <c r="GY235" s="596"/>
      <c r="GZ235" s="405">
        <v>43780</v>
      </c>
      <c r="HA235" s="581">
        <v>8.14</v>
      </c>
      <c r="HB235" s="451">
        <v>8.1</v>
      </c>
      <c r="HC235" s="577">
        <v>13</v>
      </c>
      <c r="HD235" s="463">
        <f t="shared" si="432"/>
        <v>46.54</v>
      </c>
      <c r="HE235" s="463">
        <v>16</v>
      </c>
      <c r="HF235" s="463"/>
      <c r="HG235" s="582"/>
      <c r="HH235" s="575">
        <v>1</v>
      </c>
      <c r="HI235" s="583">
        <v>7350</v>
      </c>
      <c r="HJ235" s="406">
        <f t="shared" si="433"/>
        <v>4924.5</v>
      </c>
      <c r="HK235" s="406"/>
      <c r="HL235" s="549"/>
      <c r="HM235" s="584"/>
      <c r="HN235" s="461">
        <v>6.76</v>
      </c>
      <c r="HO235" s="574"/>
      <c r="HP235" s="548">
        <v>7.7999999999999996E-3</v>
      </c>
      <c r="HQ235" s="585"/>
      <c r="HR235" s="586"/>
      <c r="HS235" s="520">
        <v>0.2</v>
      </c>
      <c r="HT235" s="587">
        <v>8</v>
      </c>
      <c r="HU235" s="522">
        <f t="shared" si="434"/>
        <v>41.227342731903803</v>
      </c>
      <c r="HV235" s="513">
        <f t="shared" si="437"/>
        <v>0.78333333333333333</v>
      </c>
      <c r="HW235" s="513">
        <f t="shared" si="435"/>
        <v>0.85680000000000001</v>
      </c>
      <c r="HX235" s="513">
        <f t="shared" si="436"/>
        <v>0.68262910798122067</v>
      </c>
      <c r="HY235" s="599"/>
    </row>
    <row r="236" spans="1:233" s="598" customFormat="1" ht="15" customHeight="1" x14ac:dyDescent="0.15">
      <c r="A236" s="400">
        <v>43718</v>
      </c>
      <c r="B236" s="515">
        <v>48379</v>
      </c>
      <c r="C236" s="402">
        <f t="shared" si="438"/>
        <v>0.96758</v>
      </c>
      <c r="D236" s="571">
        <v>8.2200000000000006</v>
      </c>
      <c r="E236" s="572">
        <v>40</v>
      </c>
      <c r="F236" s="573">
        <v>203</v>
      </c>
      <c r="G236" s="406">
        <f t="shared" si="451"/>
        <v>9820.9369999999999</v>
      </c>
      <c r="H236" s="402">
        <f t="shared" si="452"/>
        <v>0.39283748000000002</v>
      </c>
      <c r="I236" s="573">
        <v>6890</v>
      </c>
      <c r="J236" s="406">
        <f t="shared" si="453"/>
        <v>4616.3</v>
      </c>
      <c r="K236" s="574">
        <v>18.600000000000001</v>
      </c>
      <c r="L236" s="574">
        <v>15.8</v>
      </c>
      <c r="M236" s="574">
        <v>2.5</v>
      </c>
      <c r="N236" s="575">
        <v>132</v>
      </c>
      <c r="O236" s="575">
        <v>32</v>
      </c>
      <c r="P236" s="409"/>
      <c r="Q236" s="409"/>
      <c r="R236" s="409"/>
      <c r="S236" s="409"/>
      <c r="T236" s="410"/>
      <c r="U236" s="411"/>
      <c r="V236" s="409"/>
      <c r="W236" s="409"/>
      <c r="X236" s="516"/>
      <c r="Y236" s="473"/>
      <c r="Z236" s="429"/>
      <c r="AA236" s="447"/>
      <c r="AB236" s="409"/>
      <c r="AC236" s="409"/>
      <c r="AD236" s="474">
        <v>4.41</v>
      </c>
      <c r="AE236" s="477">
        <f t="shared" si="359"/>
        <v>0.61250000000000004</v>
      </c>
      <c r="AF236" s="478"/>
      <c r="AG236" s="477"/>
      <c r="AH236" s="478"/>
      <c r="AI236" s="478"/>
      <c r="AJ236" s="473"/>
      <c r="AK236" s="477"/>
      <c r="AL236" s="447"/>
      <c r="AM236" s="479"/>
      <c r="AN236" s="473"/>
      <c r="AO236" s="473"/>
      <c r="AP236" s="479"/>
      <c r="AQ236" s="447"/>
      <c r="AR236" s="473"/>
      <c r="AS236" s="473"/>
      <c r="AT236" s="473"/>
      <c r="AU236" s="447"/>
      <c r="AV236" s="480"/>
      <c r="AW236" s="479"/>
      <c r="AX236" s="479"/>
      <c r="AY236" s="480"/>
      <c r="AZ236" s="480"/>
      <c r="BA236" s="420">
        <f t="shared" si="439"/>
        <v>42625</v>
      </c>
      <c r="BB236" s="421">
        <f t="shared" si="440"/>
        <v>0.85250000000000004</v>
      </c>
      <c r="BC236" s="422"/>
      <c r="BD236" s="423">
        <v>8.07</v>
      </c>
      <c r="BE236" s="424">
        <v>56</v>
      </c>
      <c r="BF236" s="425">
        <v>314</v>
      </c>
      <c r="BG236" s="426">
        <v>8900</v>
      </c>
      <c r="BH236" s="420">
        <f t="shared" si="454"/>
        <v>5963</v>
      </c>
      <c r="BI236" s="432">
        <v>1633</v>
      </c>
      <c r="BJ236" s="421">
        <f>BI236/35.5*(23+35.5)/BH236</f>
        <v>0.4512829112862653</v>
      </c>
      <c r="BK236" s="427">
        <v>18.2</v>
      </c>
      <c r="BL236" s="427">
        <v>16.8</v>
      </c>
      <c r="BM236" s="428">
        <v>2.5</v>
      </c>
      <c r="BN236" s="422">
        <v>2.2000000000000002</v>
      </c>
      <c r="BO236" s="425">
        <v>175</v>
      </c>
      <c r="BP236" s="425">
        <v>32</v>
      </c>
      <c r="BQ236" s="423">
        <v>4.3099999999999996</v>
      </c>
      <c r="BR236" s="421">
        <f t="shared" si="360"/>
        <v>0.59861111111111109</v>
      </c>
      <c r="BS236" s="409">
        <f t="shared" si="441"/>
        <v>42625</v>
      </c>
      <c r="BT236" s="429">
        <f t="shared" si="459"/>
        <v>8.07</v>
      </c>
      <c r="BU236" s="430">
        <f t="shared" si="391"/>
        <v>56</v>
      </c>
      <c r="BV236" s="430">
        <f t="shared" si="460"/>
        <v>314</v>
      </c>
      <c r="BW236" s="430">
        <f t="shared" si="461"/>
        <v>8900</v>
      </c>
      <c r="BX236" s="430">
        <f t="shared" si="455"/>
        <v>5785</v>
      </c>
      <c r="BY236" s="430">
        <f t="shared" si="456"/>
        <v>18.2</v>
      </c>
      <c r="BZ236" s="430">
        <f t="shared" si="458"/>
        <v>16.8</v>
      </c>
      <c r="CA236" s="431">
        <f>BN236</f>
        <v>2.2000000000000002</v>
      </c>
      <c r="CB236" s="430">
        <f t="shared" si="395"/>
        <v>175</v>
      </c>
      <c r="CC236" s="432">
        <v>21508</v>
      </c>
      <c r="CD236" s="411">
        <f t="shared" si="358"/>
        <v>21508</v>
      </c>
      <c r="CE236" s="421">
        <f t="shared" si="402"/>
        <v>0.86031999999999997</v>
      </c>
      <c r="CF236" s="433">
        <f t="shared" si="403"/>
        <v>7.4762878928770684</v>
      </c>
      <c r="CG236" s="434"/>
      <c r="CH236" s="427"/>
      <c r="CI236" s="446">
        <f t="shared" si="404"/>
        <v>10.600706713780918</v>
      </c>
      <c r="CJ236" s="436">
        <v>30.9</v>
      </c>
      <c r="CK236" s="436">
        <v>2.67</v>
      </c>
      <c r="CL236" s="423"/>
      <c r="CM236" s="423"/>
      <c r="CN236" s="423"/>
      <c r="CO236" s="432"/>
      <c r="CP236" s="432"/>
      <c r="CQ236" s="437"/>
      <c r="CR236" s="437">
        <v>0.9</v>
      </c>
      <c r="CS236" s="424"/>
      <c r="CT236" s="432">
        <f t="shared" si="405"/>
        <v>3.9055235261298122</v>
      </c>
      <c r="CU236" s="434">
        <v>4.88</v>
      </c>
      <c r="CV236" s="438"/>
      <c r="CW236" s="439"/>
      <c r="CX236" s="440"/>
      <c r="CY236" s="441"/>
      <c r="CZ236" s="442"/>
      <c r="DA236" s="442"/>
      <c r="DB236" s="442"/>
      <c r="DC236" s="442"/>
      <c r="DD236" s="443"/>
      <c r="DE236" s="440"/>
      <c r="DF236" s="444">
        <v>21117</v>
      </c>
      <c r="DG236" s="445">
        <f t="shared" si="462"/>
        <v>21117</v>
      </c>
      <c r="DH236" s="421">
        <f t="shared" si="386"/>
        <v>0.84467999999999999</v>
      </c>
      <c r="DI236" s="446">
        <f t="shared" si="406"/>
        <v>7.614717999715868</v>
      </c>
      <c r="DJ236" s="434">
        <v>7.97</v>
      </c>
      <c r="DK236" s="427">
        <v>3.7</v>
      </c>
      <c r="DL236" s="446">
        <f t="shared" si="407"/>
        <v>10.796988208552351</v>
      </c>
      <c r="DM236" s="422">
        <v>31.2</v>
      </c>
      <c r="DN236" s="422">
        <v>1.55</v>
      </c>
      <c r="DO236" s="423">
        <v>7.89</v>
      </c>
      <c r="DP236" s="423"/>
      <c r="DQ236" s="423"/>
      <c r="DR236" s="432">
        <v>7234</v>
      </c>
      <c r="DS236" s="432">
        <v>3806</v>
      </c>
      <c r="DT236" s="437">
        <f>DS236/DR236</f>
        <v>0.52612662427426049</v>
      </c>
      <c r="DU236" s="437">
        <v>0.9</v>
      </c>
      <c r="DV236" s="424">
        <f>DU236/DR236*1000*1000</f>
        <v>124.41249654409734</v>
      </c>
      <c r="DW236" s="446">
        <f t="shared" si="389"/>
        <v>3.9778377610456035</v>
      </c>
      <c r="DX236" s="434">
        <v>5.22</v>
      </c>
      <c r="DY236" s="438">
        <v>8.15</v>
      </c>
      <c r="DZ236" s="439">
        <v>15</v>
      </c>
      <c r="EA236" s="440">
        <v>59</v>
      </c>
      <c r="EB236" s="441">
        <v>7570</v>
      </c>
      <c r="EC236" s="442">
        <v>7.7</v>
      </c>
      <c r="ED236" s="442">
        <v>0.24</v>
      </c>
      <c r="EE236" s="442">
        <v>7.1</v>
      </c>
      <c r="EF236" s="442">
        <v>1</v>
      </c>
      <c r="EG236" s="443">
        <v>8</v>
      </c>
      <c r="EH236" s="440">
        <v>16</v>
      </c>
      <c r="EI236" s="429">
        <f t="shared" si="442"/>
        <v>8.15</v>
      </c>
      <c r="EJ236" s="447">
        <f t="shared" si="443"/>
        <v>15</v>
      </c>
      <c r="EK236" s="448">
        <f t="shared" si="444"/>
        <v>59</v>
      </c>
      <c r="EL236" s="417">
        <f t="shared" si="445"/>
        <v>7570</v>
      </c>
      <c r="EM236" s="431">
        <f>EC236</f>
        <v>7.7</v>
      </c>
      <c r="EN236" s="431">
        <f>ED236</f>
        <v>0.24</v>
      </c>
      <c r="EO236" s="431">
        <f>EE236</f>
        <v>7.1</v>
      </c>
      <c r="EP236" s="431">
        <f>EF236</f>
        <v>1</v>
      </c>
      <c r="EQ236" s="430">
        <f t="shared" si="446"/>
        <v>8</v>
      </c>
      <c r="ER236" s="448">
        <f t="shared" si="447"/>
        <v>16</v>
      </c>
      <c r="ES236" s="449">
        <f t="shared" si="414"/>
        <v>24.774193548387096</v>
      </c>
      <c r="ET236" s="450">
        <f t="shared" si="415"/>
        <v>0.85250000000000004</v>
      </c>
      <c r="EU236" s="451">
        <f t="shared" si="457"/>
        <v>0.3041875</v>
      </c>
      <c r="EV236" s="450">
        <f t="shared" si="416"/>
        <v>0.56331018518518516</v>
      </c>
      <c r="EW236" s="513">
        <f>1-EM236/BY236</f>
        <v>0.57692307692307687</v>
      </c>
      <c r="EX236" s="514">
        <f>BY236-EM236</f>
        <v>10.5</v>
      </c>
      <c r="EY236" s="513">
        <f t="shared" si="417"/>
        <v>0.73214285714285721</v>
      </c>
      <c r="EZ236" s="514">
        <f t="shared" si="418"/>
        <v>41</v>
      </c>
      <c r="FA236" s="450">
        <f t="shared" si="419"/>
        <v>0.81210191082802541</v>
      </c>
      <c r="FB236" s="431">
        <f t="shared" si="420"/>
        <v>255</v>
      </c>
      <c r="FC236" s="452">
        <f>1-EP236/CA236</f>
        <v>0.54545454545454541</v>
      </c>
      <c r="FD236" s="431">
        <f>CA236-EP236</f>
        <v>1.2000000000000002</v>
      </c>
      <c r="FE236" s="452">
        <f t="shared" si="421"/>
        <v>0.95428571428571429</v>
      </c>
      <c r="FF236" s="430">
        <f t="shared" si="422"/>
        <v>167</v>
      </c>
      <c r="FG236" s="405">
        <v>48000</v>
      </c>
      <c r="FH236" s="589"/>
      <c r="FI236" s="590"/>
      <c r="FJ236" s="591"/>
      <c r="FK236" s="455">
        <f t="shared" si="423"/>
        <v>1.6891495601173023</v>
      </c>
      <c r="FL236" s="530"/>
      <c r="FM236" s="455"/>
      <c r="FN236" s="530">
        <v>6672</v>
      </c>
      <c r="FO236" s="532">
        <f t="shared" si="367"/>
        <v>0.49865470852017946</v>
      </c>
      <c r="FP236" s="449">
        <f t="shared" si="424"/>
        <v>156.52785923753666</v>
      </c>
      <c r="FQ236" s="457">
        <v>81.599999999999994</v>
      </c>
      <c r="FR236" s="458">
        <f t="shared" si="425"/>
        <v>1.9143695014662756</v>
      </c>
      <c r="FS236" s="576">
        <v>7.97</v>
      </c>
      <c r="FT236" s="577">
        <v>13</v>
      </c>
      <c r="FU236" s="578">
        <v>49</v>
      </c>
      <c r="FV236" s="579">
        <v>1</v>
      </c>
      <c r="FW236" s="580">
        <v>0.24</v>
      </c>
      <c r="FX236" s="579">
        <v>8</v>
      </c>
      <c r="FY236" s="452">
        <f t="shared" si="448"/>
        <v>0.875</v>
      </c>
      <c r="FZ236" s="452">
        <f>1-FW236/(EF236+DC236)</f>
        <v>0.76</v>
      </c>
      <c r="GA236" s="429">
        <f>EF236+DC236-FW236</f>
        <v>0.76</v>
      </c>
      <c r="GB236" s="513">
        <f t="shared" si="427"/>
        <v>0.1333333333333333</v>
      </c>
      <c r="GC236" s="514">
        <f t="shared" si="449"/>
        <v>2</v>
      </c>
      <c r="GD236" s="513">
        <f t="shared" si="429"/>
        <v>0.16949152542372881</v>
      </c>
      <c r="GE236" s="527">
        <f t="shared" si="450"/>
        <v>10</v>
      </c>
      <c r="GF236" s="461">
        <f t="shared" si="431"/>
        <v>2.3085043988269796</v>
      </c>
      <c r="GG236" s="589"/>
      <c r="GH236" s="592"/>
      <c r="GI236" s="589"/>
      <c r="GJ236" s="592"/>
      <c r="GK236" s="592"/>
      <c r="GL236" s="593"/>
      <c r="GM236" s="577"/>
      <c r="GN236" s="589"/>
      <c r="GO236" s="592"/>
      <c r="GP236" s="592"/>
      <c r="GQ236" s="577"/>
      <c r="GR236" s="594"/>
      <c r="GS236" s="595"/>
      <c r="GT236" s="592"/>
      <c r="GU236" s="592"/>
      <c r="GV236" s="592"/>
      <c r="GW236" s="513"/>
      <c r="GX236" s="513"/>
      <c r="GY236" s="596"/>
      <c r="GZ236" s="405">
        <v>46420</v>
      </c>
      <c r="HA236" s="581">
        <v>8.1199999999999992</v>
      </c>
      <c r="HB236" s="451">
        <v>8.08</v>
      </c>
      <c r="HC236" s="577">
        <v>13</v>
      </c>
      <c r="HD236" s="463">
        <f t="shared" si="432"/>
        <v>46.54</v>
      </c>
      <c r="HE236" s="463">
        <v>15</v>
      </c>
      <c r="HF236" s="463"/>
      <c r="HG236" s="582"/>
      <c r="HH236" s="575">
        <v>1</v>
      </c>
      <c r="HI236" s="583">
        <v>7600</v>
      </c>
      <c r="HJ236" s="406">
        <f t="shared" si="433"/>
        <v>5092</v>
      </c>
      <c r="HK236" s="406"/>
      <c r="HL236" s="549">
        <v>1274</v>
      </c>
      <c r="HM236" s="584">
        <v>7.4</v>
      </c>
      <c r="HN236" s="461">
        <v>6.67</v>
      </c>
      <c r="HO236" s="574">
        <v>0.27</v>
      </c>
      <c r="HP236" s="548">
        <v>7.6E-3</v>
      </c>
      <c r="HQ236" s="585">
        <v>7</v>
      </c>
      <c r="HR236" s="586">
        <v>0.24</v>
      </c>
      <c r="HS236" s="520">
        <v>0.19</v>
      </c>
      <c r="HT236" s="587">
        <v>8</v>
      </c>
      <c r="HU236" s="522">
        <f t="shared" si="434"/>
        <v>40.821114369501466</v>
      </c>
      <c r="HV236" s="513">
        <f t="shared" si="437"/>
        <v>0.76785714285714279</v>
      </c>
      <c r="HW236" s="513">
        <f t="shared" si="435"/>
        <v>0.85178343949044588</v>
      </c>
      <c r="HX236" s="513">
        <f t="shared" si="436"/>
        <v>0.63351648351648349</v>
      </c>
      <c r="HY236" s="599"/>
    </row>
    <row r="237" spans="1:233" s="598" customFormat="1" ht="15" customHeight="1" x14ac:dyDescent="0.15">
      <c r="A237" s="400">
        <v>43719</v>
      </c>
      <c r="B237" s="515">
        <v>26020</v>
      </c>
      <c r="C237" s="402">
        <f t="shared" si="438"/>
        <v>0.52039999999999997</v>
      </c>
      <c r="D237" s="571">
        <v>8.1199999999999992</v>
      </c>
      <c r="E237" s="572">
        <v>35</v>
      </c>
      <c r="F237" s="573">
        <v>191</v>
      </c>
      <c r="G237" s="406">
        <f t="shared" si="451"/>
        <v>4969.82</v>
      </c>
      <c r="H237" s="402">
        <f t="shared" si="452"/>
        <v>0.19879279999999999</v>
      </c>
      <c r="I237" s="573">
        <v>5700</v>
      </c>
      <c r="J237" s="406">
        <f t="shared" si="453"/>
        <v>3819.0000000000005</v>
      </c>
      <c r="K237" s="574">
        <v>21</v>
      </c>
      <c r="L237" s="574">
        <v>20.6</v>
      </c>
      <c r="M237" s="574">
        <v>2</v>
      </c>
      <c r="N237" s="575">
        <v>85</v>
      </c>
      <c r="O237" s="575">
        <v>32</v>
      </c>
      <c r="P237" s="409"/>
      <c r="Q237" s="409"/>
      <c r="R237" s="409"/>
      <c r="S237" s="409"/>
      <c r="T237" s="410"/>
      <c r="U237" s="411"/>
      <c r="V237" s="409"/>
      <c r="W237" s="409"/>
      <c r="X237" s="516"/>
      <c r="Y237" s="473"/>
      <c r="Z237" s="429"/>
      <c r="AA237" s="447"/>
      <c r="AB237" s="409"/>
      <c r="AC237" s="409"/>
      <c r="AD237" s="474">
        <v>4.29</v>
      </c>
      <c r="AE237" s="477">
        <f t="shared" si="359"/>
        <v>0.59583333333333333</v>
      </c>
      <c r="AF237" s="478"/>
      <c r="AG237" s="477"/>
      <c r="AH237" s="478"/>
      <c r="AI237" s="478"/>
      <c r="AJ237" s="473"/>
      <c r="AK237" s="477"/>
      <c r="AL237" s="447"/>
      <c r="AM237" s="479"/>
      <c r="AN237" s="473"/>
      <c r="AO237" s="473"/>
      <c r="AP237" s="479"/>
      <c r="AQ237" s="447"/>
      <c r="AR237" s="473"/>
      <c r="AS237" s="473"/>
      <c r="AT237" s="473"/>
      <c r="AU237" s="447"/>
      <c r="AV237" s="480"/>
      <c r="AW237" s="479"/>
      <c r="AX237" s="479"/>
      <c r="AY237" s="480"/>
      <c r="AZ237" s="480"/>
      <c r="BA237" s="420">
        <f t="shared" si="439"/>
        <v>28502</v>
      </c>
      <c r="BB237" s="421">
        <f t="shared" si="440"/>
        <v>0.57003999999999999</v>
      </c>
      <c r="BC237" s="422"/>
      <c r="BD237" s="423">
        <v>8.1199999999999992</v>
      </c>
      <c r="BE237" s="424">
        <v>66</v>
      </c>
      <c r="BF237" s="425">
        <v>414</v>
      </c>
      <c r="BG237" s="426">
        <v>8060</v>
      </c>
      <c r="BH237" s="420">
        <f t="shared" si="454"/>
        <v>5400.2000000000007</v>
      </c>
      <c r="BI237" s="432"/>
      <c r="BJ237" s="421"/>
      <c r="BK237" s="427">
        <v>23.5</v>
      </c>
      <c r="BL237" s="427">
        <v>24</v>
      </c>
      <c r="BM237" s="428">
        <v>2.2000000000000002</v>
      </c>
      <c r="BN237" s="422"/>
      <c r="BO237" s="425">
        <v>178</v>
      </c>
      <c r="BP237" s="425">
        <v>32</v>
      </c>
      <c r="BQ237" s="423">
        <v>2.64</v>
      </c>
      <c r="BR237" s="421">
        <f t="shared" si="360"/>
        <v>0.3666666666666667</v>
      </c>
      <c r="BS237" s="409">
        <f t="shared" si="441"/>
        <v>28502</v>
      </c>
      <c r="BT237" s="429">
        <f t="shared" si="459"/>
        <v>8.1199999999999992</v>
      </c>
      <c r="BU237" s="430">
        <f t="shared" ref="BU237:BU268" si="463">BE237</f>
        <v>66</v>
      </c>
      <c r="BV237" s="430">
        <f t="shared" si="460"/>
        <v>414</v>
      </c>
      <c r="BW237" s="430">
        <f t="shared" si="461"/>
        <v>8060</v>
      </c>
      <c r="BX237" s="430">
        <f t="shared" si="455"/>
        <v>5239</v>
      </c>
      <c r="BY237" s="430">
        <f t="shared" si="456"/>
        <v>23.5</v>
      </c>
      <c r="BZ237" s="430">
        <f t="shared" si="458"/>
        <v>24</v>
      </c>
      <c r="CA237" s="431"/>
      <c r="CB237" s="430">
        <f t="shared" si="395"/>
        <v>178</v>
      </c>
      <c r="CC237" s="432">
        <v>14057</v>
      </c>
      <c r="CD237" s="411">
        <f t="shared" si="358"/>
        <v>14057</v>
      </c>
      <c r="CE237" s="421">
        <f t="shared" si="402"/>
        <v>0.56228</v>
      </c>
      <c r="CF237" s="433">
        <f t="shared" si="403"/>
        <v>11.439140641673188</v>
      </c>
      <c r="CG237" s="434"/>
      <c r="CH237" s="427"/>
      <c r="CI237" s="446">
        <f t="shared" si="404"/>
        <v>16.219677029238103</v>
      </c>
      <c r="CJ237" s="436">
        <v>31.5</v>
      </c>
      <c r="CK237" s="436">
        <v>2.93</v>
      </c>
      <c r="CL237" s="423"/>
      <c r="CM237" s="423"/>
      <c r="CN237" s="423"/>
      <c r="CO237" s="432"/>
      <c r="CP237" s="432"/>
      <c r="CQ237" s="437"/>
      <c r="CR237" s="437">
        <v>0.92</v>
      </c>
      <c r="CS237" s="424"/>
      <c r="CT237" s="432">
        <f t="shared" si="405"/>
        <v>5.9756704844561428</v>
      </c>
      <c r="CU237" s="434">
        <v>5.09</v>
      </c>
      <c r="CV237" s="438"/>
      <c r="CW237" s="439"/>
      <c r="CX237" s="440"/>
      <c r="CY237" s="441"/>
      <c r="CZ237" s="442"/>
      <c r="DA237" s="442"/>
      <c r="DB237" s="442"/>
      <c r="DC237" s="442"/>
      <c r="DD237" s="443"/>
      <c r="DE237" s="440"/>
      <c r="DF237" s="444">
        <v>14445</v>
      </c>
      <c r="DG237" s="445">
        <f t="shared" si="462"/>
        <v>14445</v>
      </c>
      <c r="DH237" s="421">
        <f t="shared" si="386"/>
        <v>0.57779999999999998</v>
      </c>
      <c r="DI237" s="446">
        <f t="shared" si="406"/>
        <v>11.131879543094495</v>
      </c>
      <c r="DJ237" s="434">
        <v>7.97</v>
      </c>
      <c r="DK237" s="427"/>
      <c r="DL237" s="446">
        <f t="shared" si="407"/>
        <v>15.784008307372794</v>
      </c>
      <c r="DM237" s="422">
        <v>31.2</v>
      </c>
      <c r="DN237" s="422">
        <v>2.4</v>
      </c>
      <c r="DO237" s="423">
        <v>7.94</v>
      </c>
      <c r="DP237" s="423"/>
      <c r="DQ237" s="423"/>
      <c r="DR237" s="432"/>
      <c r="DS237" s="432"/>
      <c r="DT237" s="437"/>
      <c r="DU237" s="437">
        <v>0.92</v>
      </c>
      <c r="DV237" s="424"/>
      <c r="DW237" s="446">
        <f t="shared" si="389"/>
        <v>5.8151609553478707</v>
      </c>
      <c r="DX237" s="434">
        <v>4.93</v>
      </c>
      <c r="DY237" s="438">
        <v>8.16</v>
      </c>
      <c r="DZ237" s="439">
        <v>15</v>
      </c>
      <c r="EA237" s="440">
        <v>60</v>
      </c>
      <c r="EB237" s="441">
        <v>7540</v>
      </c>
      <c r="EC237" s="442"/>
      <c r="ED237" s="442"/>
      <c r="EE237" s="442"/>
      <c r="EF237" s="442"/>
      <c r="EG237" s="443">
        <v>7</v>
      </c>
      <c r="EH237" s="440">
        <v>16</v>
      </c>
      <c r="EI237" s="429">
        <f t="shared" si="442"/>
        <v>8.16</v>
      </c>
      <c r="EJ237" s="447">
        <f t="shared" si="443"/>
        <v>15</v>
      </c>
      <c r="EK237" s="448">
        <f t="shared" si="444"/>
        <v>60</v>
      </c>
      <c r="EL237" s="417">
        <f t="shared" si="445"/>
        <v>7540</v>
      </c>
      <c r="EM237" s="431"/>
      <c r="EN237" s="431"/>
      <c r="EO237" s="431"/>
      <c r="EP237" s="431"/>
      <c r="EQ237" s="430">
        <f t="shared" si="446"/>
        <v>7</v>
      </c>
      <c r="ER237" s="448">
        <f t="shared" si="447"/>
        <v>16</v>
      </c>
      <c r="ES237" s="449">
        <f t="shared" si="414"/>
        <v>37.050031576731456</v>
      </c>
      <c r="ET237" s="450">
        <f t="shared" si="415"/>
        <v>0.57003999999999999</v>
      </c>
      <c r="EU237" s="451">
        <f t="shared" si="457"/>
        <v>0.26817790909090911</v>
      </c>
      <c r="EV237" s="450">
        <f t="shared" si="416"/>
        <v>0.49662575757575755</v>
      </c>
      <c r="EW237" s="513"/>
      <c r="EX237" s="514"/>
      <c r="EY237" s="513">
        <f t="shared" si="417"/>
        <v>0.77272727272727271</v>
      </c>
      <c r="EZ237" s="514">
        <f t="shared" si="418"/>
        <v>51</v>
      </c>
      <c r="FA237" s="450">
        <f t="shared" si="419"/>
        <v>0.85507246376811596</v>
      </c>
      <c r="FB237" s="431">
        <f t="shared" si="420"/>
        <v>354</v>
      </c>
      <c r="FC237" s="452"/>
      <c r="FD237" s="431"/>
      <c r="FE237" s="452">
        <f t="shared" si="421"/>
        <v>0.9606741573033708</v>
      </c>
      <c r="FF237" s="430">
        <f t="shared" si="422"/>
        <v>171</v>
      </c>
      <c r="FG237" s="405">
        <v>48000</v>
      </c>
      <c r="FH237" s="589"/>
      <c r="FI237" s="590"/>
      <c r="FJ237" s="591"/>
      <c r="FK237" s="455">
        <f t="shared" si="423"/>
        <v>2.526138516595327</v>
      </c>
      <c r="FL237" s="530"/>
      <c r="FM237" s="455"/>
      <c r="FN237" s="530">
        <v>6533</v>
      </c>
      <c r="FO237" s="532">
        <f t="shared" si="367"/>
        <v>0.48826606875934231</v>
      </c>
      <c r="FP237" s="449">
        <f t="shared" si="424"/>
        <v>229.21198512385095</v>
      </c>
      <c r="FQ237" s="457">
        <v>81.599999999999994</v>
      </c>
      <c r="FR237" s="458">
        <f t="shared" si="425"/>
        <v>2.8629569854747032</v>
      </c>
      <c r="FS237" s="576">
        <v>7.98</v>
      </c>
      <c r="FT237" s="577">
        <v>14</v>
      </c>
      <c r="FU237" s="578">
        <v>57</v>
      </c>
      <c r="FV237" s="579">
        <v>1</v>
      </c>
      <c r="FW237" s="580">
        <v>0.24</v>
      </c>
      <c r="FX237" s="579">
        <v>8</v>
      </c>
      <c r="FY237" s="452">
        <f t="shared" si="448"/>
        <v>0.85714285714285721</v>
      </c>
      <c r="FZ237" s="452"/>
      <c r="GA237" s="429"/>
      <c r="GB237" s="513">
        <f t="shared" si="427"/>
        <v>6.6666666666666652E-2</v>
      </c>
      <c r="GC237" s="514">
        <f t="shared" si="449"/>
        <v>1</v>
      </c>
      <c r="GD237" s="513">
        <f t="shared" si="429"/>
        <v>5.0000000000000044E-2</v>
      </c>
      <c r="GE237" s="527">
        <f t="shared" si="450"/>
        <v>3</v>
      </c>
      <c r="GF237" s="461">
        <f t="shared" si="431"/>
        <v>3.4523893060136128</v>
      </c>
      <c r="GG237" s="589"/>
      <c r="GH237" s="592"/>
      <c r="GI237" s="589"/>
      <c r="GJ237" s="592"/>
      <c r="GK237" s="592"/>
      <c r="GL237" s="593"/>
      <c r="GM237" s="577"/>
      <c r="GN237" s="589"/>
      <c r="GO237" s="592"/>
      <c r="GP237" s="592"/>
      <c r="GQ237" s="577"/>
      <c r="GR237" s="594"/>
      <c r="GS237" s="595"/>
      <c r="GT237" s="592"/>
      <c r="GU237" s="592"/>
      <c r="GV237" s="592"/>
      <c r="GW237" s="513"/>
      <c r="GX237" s="513"/>
      <c r="GY237" s="596"/>
      <c r="GZ237" s="405">
        <v>28719</v>
      </c>
      <c r="HA237" s="581">
        <v>8.14</v>
      </c>
      <c r="HB237" s="451">
        <v>8.09</v>
      </c>
      <c r="HC237" s="577">
        <v>13.5</v>
      </c>
      <c r="HD237" s="463">
        <f t="shared" si="432"/>
        <v>48.33</v>
      </c>
      <c r="HE237" s="463">
        <v>15</v>
      </c>
      <c r="HF237" s="463"/>
      <c r="HG237" s="582"/>
      <c r="HH237" s="575">
        <v>1</v>
      </c>
      <c r="HI237" s="583">
        <v>7560</v>
      </c>
      <c r="HJ237" s="406">
        <f t="shared" si="433"/>
        <v>5065.2000000000007</v>
      </c>
      <c r="HK237" s="406"/>
      <c r="HL237" s="549"/>
      <c r="HM237" s="584"/>
      <c r="HN237" s="461">
        <v>7.04</v>
      </c>
      <c r="HO237" s="574"/>
      <c r="HP237" s="548">
        <v>7.7999999999999996E-3</v>
      </c>
      <c r="HQ237" s="585"/>
      <c r="HR237" s="586"/>
      <c r="HS237" s="520">
        <v>0.16</v>
      </c>
      <c r="HT237" s="587">
        <v>8</v>
      </c>
      <c r="HU237" s="522">
        <f t="shared" si="434"/>
        <v>61.048347484387058</v>
      </c>
      <c r="HV237" s="513">
        <f t="shared" si="437"/>
        <v>0.79545454545454541</v>
      </c>
      <c r="HW237" s="513">
        <f t="shared" si="435"/>
        <v>0.88326086956521743</v>
      </c>
      <c r="HX237" s="513">
        <f t="shared" si="436"/>
        <v>0.70042553191489354</v>
      </c>
      <c r="HY237" s="599" t="s">
        <v>207</v>
      </c>
    </row>
    <row r="238" spans="1:233" s="598" customFormat="1" ht="15" customHeight="1" x14ac:dyDescent="0.15">
      <c r="A238" s="400">
        <v>43720</v>
      </c>
      <c r="B238" s="515">
        <v>38056</v>
      </c>
      <c r="C238" s="402">
        <f t="shared" si="438"/>
        <v>0.76112000000000002</v>
      </c>
      <c r="D238" s="571">
        <v>8.32</v>
      </c>
      <c r="E238" s="572">
        <v>42</v>
      </c>
      <c r="F238" s="573">
        <v>222</v>
      </c>
      <c r="G238" s="406">
        <f t="shared" si="451"/>
        <v>8448.4320000000007</v>
      </c>
      <c r="H238" s="402">
        <f t="shared" si="452"/>
        <v>0.33793728000000001</v>
      </c>
      <c r="I238" s="573">
        <v>10900</v>
      </c>
      <c r="J238" s="406">
        <f t="shared" si="453"/>
        <v>7303</v>
      </c>
      <c r="K238" s="574">
        <v>16.2</v>
      </c>
      <c r="L238" s="574">
        <v>12.8</v>
      </c>
      <c r="M238" s="574">
        <v>1.5</v>
      </c>
      <c r="N238" s="575">
        <v>46</v>
      </c>
      <c r="O238" s="575">
        <v>32</v>
      </c>
      <c r="P238" s="409"/>
      <c r="Q238" s="409"/>
      <c r="R238" s="409"/>
      <c r="S238" s="409"/>
      <c r="T238" s="410"/>
      <c r="U238" s="411"/>
      <c r="V238" s="409"/>
      <c r="W238" s="409"/>
      <c r="X238" s="516"/>
      <c r="Y238" s="473"/>
      <c r="Z238" s="429"/>
      <c r="AA238" s="447"/>
      <c r="AB238" s="409"/>
      <c r="AC238" s="409"/>
      <c r="AD238" s="474">
        <v>4.7300000000000004</v>
      </c>
      <c r="AE238" s="477">
        <f t="shared" si="359"/>
        <v>0.65694444444444444</v>
      </c>
      <c r="AF238" s="478"/>
      <c r="AG238" s="477"/>
      <c r="AH238" s="478"/>
      <c r="AI238" s="478"/>
      <c r="AJ238" s="473"/>
      <c r="AK238" s="477"/>
      <c r="AL238" s="447"/>
      <c r="AM238" s="479"/>
      <c r="AN238" s="473"/>
      <c r="AO238" s="473"/>
      <c r="AP238" s="479"/>
      <c r="AQ238" s="447"/>
      <c r="AR238" s="473"/>
      <c r="AS238" s="473"/>
      <c r="AT238" s="473"/>
      <c r="AU238" s="447"/>
      <c r="AV238" s="480"/>
      <c r="AW238" s="479"/>
      <c r="AX238" s="479"/>
      <c r="AY238" s="480"/>
      <c r="AZ238" s="480"/>
      <c r="BA238" s="420">
        <f t="shared" si="439"/>
        <v>32215</v>
      </c>
      <c r="BB238" s="421">
        <f t="shared" si="440"/>
        <v>0.64429999999999998</v>
      </c>
      <c r="BC238" s="422"/>
      <c r="BD238" s="423">
        <v>8.41</v>
      </c>
      <c r="BE238" s="424">
        <v>42</v>
      </c>
      <c r="BF238" s="425">
        <v>220</v>
      </c>
      <c r="BG238" s="426">
        <v>10670</v>
      </c>
      <c r="BH238" s="420">
        <f t="shared" si="454"/>
        <v>7148.9000000000005</v>
      </c>
      <c r="BI238" s="432"/>
      <c r="BJ238" s="421"/>
      <c r="BK238" s="427">
        <v>15.9</v>
      </c>
      <c r="BL238" s="427">
        <v>12</v>
      </c>
      <c r="BM238" s="428">
        <v>5.8</v>
      </c>
      <c r="BN238" s="422"/>
      <c r="BO238" s="425">
        <v>96</v>
      </c>
      <c r="BP238" s="425">
        <v>32</v>
      </c>
      <c r="BQ238" s="423">
        <v>4.32</v>
      </c>
      <c r="BR238" s="421">
        <f t="shared" si="360"/>
        <v>0.6</v>
      </c>
      <c r="BS238" s="409">
        <f t="shared" si="441"/>
        <v>32215</v>
      </c>
      <c r="BT238" s="429">
        <f t="shared" si="459"/>
        <v>8.41</v>
      </c>
      <c r="BU238" s="430">
        <f t="shared" si="463"/>
        <v>42</v>
      </c>
      <c r="BV238" s="430">
        <f t="shared" si="460"/>
        <v>220</v>
      </c>
      <c r="BW238" s="430">
        <f t="shared" si="461"/>
        <v>10670</v>
      </c>
      <c r="BX238" s="430">
        <f t="shared" si="455"/>
        <v>6935.5</v>
      </c>
      <c r="BY238" s="430">
        <f t="shared" si="456"/>
        <v>15.9</v>
      </c>
      <c r="BZ238" s="430">
        <f t="shared" si="458"/>
        <v>12</v>
      </c>
      <c r="CA238" s="431"/>
      <c r="CB238" s="430">
        <f t="shared" si="395"/>
        <v>96</v>
      </c>
      <c r="CC238" s="432">
        <v>15952</v>
      </c>
      <c r="CD238" s="411">
        <f t="shared" si="358"/>
        <v>15952</v>
      </c>
      <c r="CE238" s="421">
        <f t="shared" si="402"/>
        <v>0.63807999999999998</v>
      </c>
      <c r="CF238" s="433">
        <f t="shared" si="403"/>
        <v>10.080240722166501</v>
      </c>
      <c r="CG238" s="434"/>
      <c r="CH238" s="427"/>
      <c r="CI238" s="446">
        <f t="shared" si="404"/>
        <v>14.292878635907723</v>
      </c>
      <c r="CJ238" s="436">
        <v>32.200000000000003</v>
      </c>
      <c r="CK238" s="436">
        <v>5.89</v>
      </c>
      <c r="CL238" s="423"/>
      <c r="CM238" s="423"/>
      <c r="CN238" s="423"/>
      <c r="CO238" s="432"/>
      <c r="CP238" s="432"/>
      <c r="CQ238" s="437"/>
      <c r="CR238" s="437">
        <v>0.93</v>
      </c>
      <c r="CS238" s="424"/>
      <c r="CT238" s="432">
        <f t="shared" si="405"/>
        <v>5.2657973921765295</v>
      </c>
      <c r="CU238" s="434">
        <v>6.81</v>
      </c>
      <c r="CV238" s="438"/>
      <c r="CW238" s="439"/>
      <c r="CX238" s="440"/>
      <c r="CY238" s="441"/>
      <c r="CZ238" s="442"/>
      <c r="DA238" s="442"/>
      <c r="DB238" s="442"/>
      <c r="DC238" s="442"/>
      <c r="DD238" s="443"/>
      <c r="DE238" s="440"/>
      <c r="DF238" s="444">
        <v>16263</v>
      </c>
      <c r="DG238" s="445">
        <f t="shared" si="462"/>
        <v>16263</v>
      </c>
      <c r="DH238" s="421">
        <f t="shared" si="386"/>
        <v>0.65051999999999999</v>
      </c>
      <c r="DI238" s="446">
        <f t="shared" si="406"/>
        <v>9.8874746356760745</v>
      </c>
      <c r="DJ238" s="434">
        <v>8.14</v>
      </c>
      <c r="DK238" s="427"/>
      <c r="DL238" s="446">
        <f t="shared" si="407"/>
        <v>14.019553587898912</v>
      </c>
      <c r="DM238" s="422">
        <v>32.200000000000003</v>
      </c>
      <c r="DN238" s="422">
        <v>5.7</v>
      </c>
      <c r="DO238" s="423">
        <v>8.1</v>
      </c>
      <c r="DP238" s="423"/>
      <c r="DQ238" s="423"/>
      <c r="DR238" s="432"/>
      <c r="DS238" s="432"/>
      <c r="DT238" s="437"/>
      <c r="DU238" s="437">
        <v>0.92</v>
      </c>
      <c r="DV238" s="424"/>
      <c r="DW238" s="446">
        <f t="shared" si="389"/>
        <v>5.1650986902785458</v>
      </c>
      <c r="DX238" s="434">
        <v>6.83</v>
      </c>
      <c r="DY238" s="438">
        <v>8.34</v>
      </c>
      <c r="DZ238" s="439">
        <v>15</v>
      </c>
      <c r="EA238" s="440">
        <v>56</v>
      </c>
      <c r="EB238" s="441">
        <v>8120</v>
      </c>
      <c r="EC238" s="442"/>
      <c r="ED238" s="442"/>
      <c r="EE238" s="442"/>
      <c r="EF238" s="442"/>
      <c r="EG238" s="443">
        <v>16</v>
      </c>
      <c r="EH238" s="440">
        <v>16</v>
      </c>
      <c r="EI238" s="429">
        <f t="shared" si="442"/>
        <v>8.34</v>
      </c>
      <c r="EJ238" s="447">
        <f t="shared" si="443"/>
        <v>15</v>
      </c>
      <c r="EK238" s="448">
        <f t="shared" si="444"/>
        <v>56</v>
      </c>
      <c r="EL238" s="417">
        <f t="shared" si="445"/>
        <v>8120</v>
      </c>
      <c r="EM238" s="431"/>
      <c r="EN238" s="431"/>
      <c r="EO238" s="431"/>
      <c r="EP238" s="431"/>
      <c r="EQ238" s="430">
        <f t="shared" si="446"/>
        <v>16</v>
      </c>
      <c r="ER238" s="448">
        <f t="shared" si="447"/>
        <v>16</v>
      </c>
      <c r="ES238" s="449">
        <f t="shared" si="414"/>
        <v>32.779760980909515</v>
      </c>
      <c r="ET238" s="450">
        <f t="shared" si="415"/>
        <v>0.64429999999999998</v>
      </c>
      <c r="EU238" s="451">
        <f t="shared" si="457"/>
        <v>0.161075</v>
      </c>
      <c r="EV238" s="450">
        <f t="shared" si="416"/>
        <v>0.29828703703703702</v>
      </c>
      <c r="EW238" s="513"/>
      <c r="EX238" s="514"/>
      <c r="EY238" s="513">
        <f t="shared" si="417"/>
        <v>0.64285714285714279</v>
      </c>
      <c r="EZ238" s="514">
        <f t="shared" si="418"/>
        <v>27</v>
      </c>
      <c r="FA238" s="450">
        <f t="shared" si="419"/>
        <v>0.74545454545454548</v>
      </c>
      <c r="FB238" s="431">
        <f t="shared" si="420"/>
        <v>164</v>
      </c>
      <c r="FC238" s="452"/>
      <c r="FD238" s="431"/>
      <c r="FE238" s="452">
        <f t="shared" si="421"/>
        <v>0.83333333333333337</v>
      </c>
      <c r="FF238" s="430">
        <f t="shared" si="422"/>
        <v>80</v>
      </c>
      <c r="FG238" s="405">
        <v>48000</v>
      </c>
      <c r="FH238" s="589"/>
      <c r="FI238" s="590"/>
      <c r="FJ238" s="591"/>
      <c r="FK238" s="455">
        <f t="shared" si="423"/>
        <v>2.2349837032438304</v>
      </c>
      <c r="FL238" s="530"/>
      <c r="FM238" s="455"/>
      <c r="FN238" s="530">
        <v>6672</v>
      </c>
      <c r="FO238" s="532">
        <f t="shared" si="367"/>
        <v>0.49865470852017946</v>
      </c>
      <c r="FP238" s="449">
        <f t="shared" si="424"/>
        <v>207.1084898339283</v>
      </c>
      <c r="FQ238" s="457">
        <v>81.599999999999994</v>
      </c>
      <c r="FR238" s="458">
        <f t="shared" si="425"/>
        <v>2.5329815303430081</v>
      </c>
      <c r="FS238" s="576">
        <v>8.1</v>
      </c>
      <c r="FT238" s="577">
        <v>12</v>
      </c>
      <c r="FU238" s="578">
        <v>49</v>
      </c>
      <c r="FV238" s="579">
        <v>1</v>
      </c>
      <c r="FW238" s="580">
        <v>0.22</v>
      </c>
      <c r="FX238" s="579">
        <v>8</v>
      </c>
      <c r="FY238" s="452">
        <f t="shared" si="448"/>
        <v>0.9375</v>
      </c>
      <c r="FZ238" s="452"/>
      <c r="GA238" s="429"/>
      <c r="GB238" s="513">
        <f t="shared" si="427"/>
        <v>0.19999999999999996</v>
      </c>
      <c r="GC238" s="514">
        <f t="shared" si="449"/>
        <v>3</v>
      </c>
      <c r="GD238" s="513">
        <f t="shared" si="429"/>
        <v>0.125</v>
      </c>
      <c r="GE238" s="527">
        <f t="shared" si="450"/>
        <v>7</v>
      </c>
      <c r="GF238" s="461">
        <f t="shared" si="431"/>
        <v>3.0544777277665682</v>
      </c>
      <c r="GG238" s="589"/>
      <c r="GH238" s="592"/>
      <c r="GI238" s="589"/>
      <c r="GJ238" s="592"/>
      <c r="GK238" s="592"/>
      <c r="GL238" s="593"/>
      <c r="GM238" s="577"/>
      <c r="GN238" s="589"/>
      <c r="GO238" s="592"/>
      <c r="GP238" s="592"/>
      <c r="GQ238" s="577"/>
      <c r="GR238" s="594"/>
      <c r="GS238" s="595"/>
      <c r="GT238" s="592"/>
      <c r="GU238" s="592"/>
      <c r="GV238" s="592"/>
      <c r="GW238" s="513"/>
      <c r="GX238" s="513"/>
      <c r="GY238" s="596"/>
      <c r="GZ238" s="405">
        <v>33545</v>
      </c>
      <c r="HA238" s="581">
        <v>8.23</v>
      </c>
      <c r="HB238" s="451">
        <v>8.16</v>
      </c>
      <c r="HC238" s="577">
        <v>12</v>
      </c>
      <c r="HD238" s="463">
        <f t="shared" si="432"/>
        <v>42.96</v>
      </c>
      <c r="HE238" s="463">
        <v>16</v>
      </c>
      <c r="HF238" s="463"/>
      <c r="HG238" s="582"/>
      <c r="HH238" s="575">
        <v>1</v>
      </c>
      <c r="HI238" s="583">
        <v>8060</v>
      </c>
      <c r="HJ238" s="406">
        <f t="shared" si="433"/>
        <v>5400.2000000000007</v>
      </c>
      <c r="HK238" s="406"/>
      <c r="HL238" s="549"/>
      <c r="HM238" s="584"/>
      <c r="HN238" s="461">
        <v>7.47</v>
      </c>
      <c r="HO238" s="574"/>
      <c r="HP238" s="548">
        <v>7.7999999999999996E-3</v>
      </c>
      <c r="HQ238" s="585"/>
      <c r="HR238" s="586"/>
      <c r="HS238" s="520">
        <v>0.16</v>
      </c>
      <c r="HT238" s="587">
        <v>8</v>
      </c>
      <c r="HU238" s="522">
        <f t="shared" si="434"/>
        <v>54.012106161725896</v>
      </c>
      <c r="HV238" s="513">
        <f t="shared" si="437"/>
        <v>0.7142857142857143</v>
      </c>
      <c r="HW238" s="513">
        <f t="shared" si="435"/>
        <v>0.80472727272727274</v>
      </c>
      <c r="HX238" s="513">
        <f t="shared" si="436"/>
        <v>0.53018867924528301</v>
      </c>
      <c r="HY238" s="599" t="s">
        <v>208</v>
      </c>
    </row>
    <row r="239" spans="1:233" s="598" customFormat="1" ht="15" customHeight="1" x14ac:dyDescent="0.15">
      <c r="A239" s="400">
        <v>43721</v>
      </c>
      <c r="B239" s="515">
        <v>38356</v>
      </c>
      <c r="C239" s="402">
        <f t="shared" si="438"/>
        <v>0.76712000000000002</v>
      </c>
      <c r="D239" s="571">
        <v>8.1199999999999992</v>
      </c>
      <c r="E239" s="572">
        <v>44</v>
      </c>
      <c r="F239" s="573">
        <v>275</v>
      </c>
      <c r="G239" s="406">
        <f t="shared" si="451"/>
        <v>10547.9</v>
      </c>
      <c r="H239" s="402">
        <f t="shared" si="452"/>
        <v>0.42191599999999996</v>
      </c>
      <c r="I239" s="573">
        <v>7240</v>
      </c>
      <c r="J239" s="406">
        <f t="shared" si="453"/>
        <v>4850.8</v>
      </c>
      <c r="K239" s="574">
        <v>28.6</v>
      </c>
      <c r="L239" s="574">
        <v>23.8</v>
      </c>
      <c r="M239" s="574">
        <v>3.2</v>
      </c>
      <c r="N239" s="575">
        <v>161</v>
      </c>
      <c r="O239" s="575">
        <v>32</v>
      </c>
      <c r="P239" s="409"/>
      <c r="Q239" s="409"/>
      <c r="R239" s="409"/>
      <c r="S239" s="409"/>
      <c r="T239" s="410"/>
      <c r="U239" s="411"/>
      <c r="V239" s="409"/>
      <c r="W239" s="409"/>
      <c r="X239" s="516"/>
      <c r="Y239" s="473"/>
      <c r="Z239" s="429"/>
      <c r="AA239" s="447"/>
      <c r="AB239" s="409"/>
      <c r="AC239" s="409"/>
      <c r="AD239" s="474">
        <v>4.3899999999999997</v>
      </c>
      <c r="AE239" s="477">
        <f t="shared" si="359"/>
        <v>0.60972222222222217</v>
      </c>
      <c r="AF239" s="478"/>
      <c r="AG239" s="477"/>
      <c r="AH239" s="478"/>
      <c r="AI239" s="478"/>
      <c r="AJ239" s="473"/>
      <c r="AK239" s="477"/>
      <c r="AL239" s="447"/>
      <c r="AM239" s="479"/>
      <c r="AN239" s="473"/>
      <c r="AO239" s="473"/>
      <c r="AP239" s="479"/>
      <c r="AQ239" s="447"/>
      <c r="AR239" s="473"/>
      <c r="AS239" s="473"/>
      <c r="AT239" s="473"/>
      <c r="AU239" s="447"/>
      <c r="AV239" s="480"/>
      <c r="AW239" s="479"/>
      <c r="AX239" s="479"/>
      <c r="AY239" s="480"/>
      <c r="AZ239" s="480"/>
      <c r="BA239" s="420">
        <f t="shared" si="439"/>
        <v>38847</v>
      </c>
      <c r="BB239" s="421">
        <f t="shared" si="440"/>
        <v>0.77693999999999996</v>
      </c>
      <c r="BC239" s="422"/>
      <c r="BD239" s="423">
        <v>8.07</v>
      </c>
      <c r="BE239" s="424">
        <v>92</v>
      </c>
      <c r="BF239" s="425">
        <v>565</v>
      </c>
      <c r="BG239" s="426">
        <v>8790</v>
      </c>
      <c r="BH239" s="420">
        <f t="shared" si="454"/>
        <v>5889.3</v>
      </c>
      <c r="BI239" s="432"/>
      <c r="BJ239" s="421"/>
      <c r="BK239" s="427">
        <v>31.2</v>
      </c>
      <c r="BL239" s="427">
        <v>27.2</v>
      </c>
      <c r="BM239" s="428">
        <v>3.7</v>
      </c>
      <c r="BN239" s="422">
        <v>2.6</v>
      </c>
      <c r="BO239" s="425">
        <v>171</v>
      </c>
      <c r="BP239" s="425">
        <v>32</v>
      </c>
      <c r="BQ239" s="423">
        <v>5.92</v>
      </c>
      <c r="BR239" s="421">
        <f t="shared" si="360"/>
        <v>0.82222222222222219</v>
      </c>
      <c r="BS239" s="409">
        <f t="shared" si="441"/>
        <v>38847</v>
      </c>
      <c r="BT239" s="429">
        <f t="shared" si="459"/>
        <v>8.07</v>
      </c>
      <c r="BU239" s="430">
        <f t="shared" si="463"/>
        <v>92</v>
      </c>
      <c r="BV239" s="430">
        <f t="shared" si="460"/>
        <v>565</v>
      </c>
      <c r="BW239" s="430">
        <f t="shared" si="461"/>
        <v>8790</v>
      </c>
      <c r="BX239" s="430">
        <f t="shared" si="455"/>
        <v>5713.5</v>
      </c>
      <c r="BY239" s="430">
        <f t="shared" si="456"/>
        <v>31.2</v>
      </c>
      <c r="BZ239" s="430">
        <f t="shared" si="458"/>
        <v>27.2</v>
      </c>
      <c r="CA239" s="431">
        <f>BN239</f>
        <v>2.6</v>
      </c>
      <c r="CB239" s="430">
        <f t="shared" si="395"/>
        <v>171</v>
      </c>
      <c r="CC239" s="432">
        <v>19397</v>
      </c>
      <c r="CD239" s="411">
        <f t="shared" si="358"/>
        <v>19397</v>
      </c>
      <c r="CE239" s="421">
        <f t="shared" si="402"/>
        <v>0.77588000000000001</v>
      </c>
      <c r="CF239" s="433">
        <f t="shared" si="403"/>
        <v>8.2899417435685923</v>
      </c>
      <c r="CG239" s="434"/>
      <c r="CH239" s="427"/>
      <c r="CI239" s="446">
        <f t="shared" si="404"/>
        <v>11.754395009537557</v>
      </c>
      <c r="CJ239" s="436">
        <v>32.1</v>
      </c>
      <c r="CK239" s="436">
        <v>3.04</v>
      </c>
      <c r="CL239" s="423"/>
      <c r="CM239" s="423"/>
      <c r="CN239" s="423"/>
      <c r="CO239" s="432"/>
      <c r="CP239" s="432"/>
      <c r="CQ239" s="437"/>
      <c r="CR239" s="437">
        <v>0.93</v>
      </c>
      <c r="CS239" s="424"/>
      <c r="CT239" s="432">
        <f t="shared" si="405"/>
        <v>4.3305665824612056</v>
      </c>
      <c r="CU239" s="434">
        <v>5.29</v>
      </c>
      <c r="CV239" s="438"/>
      <c r="CW239" s="439"/>
      <c r="CX239" s="440"/>
      <c r="CY239" s="441"/>
      <c r="CZ239" s="442"/>
      <c r="DA239" s="442"/>
      <c r="DB239" s="442"/>
      <c r="DC239" s="442"/>
      <c r="DD239" s="443"/>
      <c r="DE239" s="440"/>
      <c r="DF239" s="444">
        <v>19450</v>
      </c>
      <c r="DG239" s="445">
        <f t="shared" si="462"/>
        <v>19450</v>
      </c>
      <c r="DH239" s="421">
        <f t="shared" si="386"/>
        <v>0.77800000000000002</v>
      </c>
      <c r="DI239" s="446">
        <f t="shared" si="406"/>
        <v>8.2673521850899743</v>
      </c>
      <c r="DJ239" s="434">
        <v>8.09</v>
      </c>
      <c r="DK239" s="427">
        <v>3.6</v>
      </c>
      <c r="DL239" s="446">
        <f t="shared" si="407"/>
        <v>11.722365038560412</v>
      </c>
      <c r="DM239" s="422">
        <v>32.1</v>
      </c>
      <c r="DN239" s="422">
        <v>2.66</v>
      </c>
      <c r="DO239" s="423">
        <v>8.1</v>
      </c>
      <c r="DP239" s="423"/>
      <c r="DQ239" s="423"/>
      <c r="DR239" s="432"/>
      <c r="DS239" s="432"/>
      <c r="DT239" s="437"/>
      <c r="DU239" s="437">
        <v>0.94</v>
      </c>
      <c r="DV239" s="424"/>
      <c r="DW239" s="446">
        <f t="shared" si="389"/>
        <v>4.3187660668380463</v>
      </c>
      <c r="DX239" s="434">
        <v>5.21</v>
      </c>
      <c r="DY239" s="438">
        <v>8.27</v>
      </c>
      <c r="DZ239" s="439">
        <v>16</v>
      </c>
      <c r="EA239" s="440">
        <v>64</v>
      </c>
      <c r="EB239" s="441">
        <v>9250</v>
      </c>
      <c r="EC239" s="442">
        <v>6.9</v>
      </c>
      <c r="ED239" s="442">
        <v>0.22</v>
      </c>
      <c r="EE239" s="442">
        <v>6.5</v>
      </c>
      <c r="EF239" s="442">
        <v>1.5</v>
      </c>
      <c r="EG239" s="443">
        <v>8</v>
      </c>
      <c r="EH239" s="440">
        <v>16</v>
      </c>
      <c r="EI239" s="429">
        <f t="shared" si="442"/>
        <v>8.27</v>
      </c>
      <c r="EJ239" s="447">
        <f t="shared" si="443"/>
        <v>16</v>
      </c>
      <c r="EK239" s="448">
        <f t="shared" si="444"/>
        <v>64</v>
      </c>
      <c r="EL239" s="417">
        <f t="shared" si="445"/>
        <v>9250</v>
      </c>
      <c r="EM239" s="431">
        <f>EC239</f>
        <v>6.9</v>
      </c>
      <c r="EN239" s="431">
        <f>ED239</f>
        <v>0.22</v>
      </c>
      <c r="EO239" s="431">
        <f>EE239</f>
        <v>6.5</v>
      </c>
      <c r="EP239" s="431">
        <f>EF239</f>
        <v>1.5</v>
      </c>
      <c r="EQ239" s="430">
        <f t="shared" si="446"/>
        <v>8</v>
      </c>
      <c r="ER239" s="448">
        <f t="shared" si="447"/>
        <v>16</v>
      </c>
      <c r="ES239" s="449">
        <f t="shared" si="414"/>
        <v>27.183566298555874</v>
      </c>
      <c r="ET239" s="450">
        <f t="shared" si="415"/>
        <v>0.77693999999999996</v>
      </c>
      <c r="EU239" s="451">
        <f t="shared" si="457"/>
        <v>0.49883079545454534</v>
      </c>
      <c r="EV239" s="450">
        <f t="shared" si="416"/>
        <v>0.92376073232323208</v>
      </c>
      <c r="EW239" s="513">
        <f>1-EM239/BY239</f>
        <v>0.77884615384615385</v>
      </c>
      <c r="EX239" s="514">
        <f>BY239-EM239</f>
        <v>24.299999999999997</v>
      </c>
      <c r="EY239" s="513">
        <f t="shared" si="417"/>
        <v>0.82608695652173914</v>
      </c>
      <c r="EZ239" s="514">
        <f t="shared" si="418"/>
        <v>76</v>
      </c>
      <c r="FA239" s="450">
        <f t="shared" si="419"/>
        <v>0.88672566371681416</v>
      </c>
      <c r="FB239" s="431">
        <f t="shared" si="420"/>
        <v>501</v>
      </c>
      <c r="FC239" s="452">
        <f>1-EP239/CA239</f>
        <v>0.42307692307692313</v>
      </c>
      <c r="FD239" s="431">
        <f>CA239-EP239</f>
        <v>1.1000000000000001</v>
      </c>
      <c r="FE239" s="452">
        <f t="shared" si="421"/>
        <v>0.95321637426900585</v>
      </c>
      <c r="FF239" s="430">
        <f t="shared" si="422"/>
        <v>163</v>
      </c>
      <c r="FG239" s="405">
        <v>48000</v>
      </c>
      <c r="FH239" s="589"/>
      <c r="FI239" s="590"/>
      <c r="FJ239" s="591"/>
      <c r="FK239" s="455">
        <f t="shared" si="423"/>
        <v>1.8534249749015368</v>
      </c>
      <c r="FL239" s="530"/>
      <c r="FM239" s="455"/>
      <c r="FN239" s="530">
        <v>6394</v>
      </c>
      <c r="FO239" s="532">
        <f t="shared" si="367"/>
        <v>0.47787742899850527</v>
      </c>
      <c r="FP239" s="449">
        <f t="shared" si="424"/>
        <v>164.59443457667257</v>
      </c>
      <c r="FQ239" s="457">
        <v>81.599999999999994</v>
      </c>
      <c r="FR239" s="458">
        <f t="shared" si="425"/>
        <v>2.1005483048884082</v>
      </c>
      <c r="FS239" s="576">
        <v>8.14</v>
      </c>
      <c r="FT239" s="577">
        <v>15</v>
      </c>
      <c r="FU239" s="578">
        <v>59</v>
      </c>
      <c r="FV239" s="579">
        <v>1</v>
      </c>
      <c r="FW239" s="580">
        <v>0.48</v>
      </c>
      <c r="FX239" s="579">
        <v>8</v>
      </c>
      <c r="FY239" s="452">
        <f t="shared" si="448"/>
        <v>0.875</v>
      </c>
      <c r="FZ239" s="452">
        <f>1-FW239/(EF239+DC239)</f>
        <v>0.67999999999999994</v>
      </c>
      <c r="GA239" s="429">
        <f>EF239+DC239-FW239</f>
        <v>1.02</v>
      </c>
      <c r="GB239" s="513">
        <f t="shared" si="427"/>
        <v>6.25E-2</v>
      </c>
      <c r="GC239" s="514">
        <f t="shared" si="449"/>
        <v>1</v>
      </c>
      <c r="GD239" s="513">
        <f t="shared" si="429"/>
        <v>7.8125E-2</v>
      </c>
      <c r="GE239" s="527">
        <f t="shared" si="450"/>
        <v>5</v>
      </c>
      <c r="GF239" s="461">
        <f t="shared" si="431"/>
        <v>2.5330141323654338</v>
      </c>
      <c r="GG239" s="589"/>
      <c r="GH239" s="592"/>
      <c r="GI239" s="589"/>
      <c r="GJ239" s="592"/>
      <c r="GK239" s="592"/>
      <c r="GL239" s="593"/>
      <c r="GM239" s="577"/>
      <c r="GN239" s="589"/>
      <c r="GO239" s="592"/>
      <c r="GP239" s="592"/>
      <c r="GQ239" s="577"/>
      <c r="GR239" s="594"/>
      <c r="GS239" s="595"/>
      <c r="GT239" s="592"/>
      <c r="GU239" s="592"/>
      <c r="GV239" s="592"/>
      <c r="GW239" s="513"/>
      <c r="GX239" s="513"/>
      <c r="GY239" s="596"/>
      <c r="GZ239" s="405">
        <v>41353</v>
      </c>
      <c r="HA239" s="581">
        <v>8.2799999999999994</v>
      </c>
      <c r="HB239" s="451">
        <v>8.18</v>
      </c>
      <c r="HC239" s="577">
        <v>14</v>
      </c>
      <c r="HD239" s="463">
        <f t="shared" si="432"/>
        <v>50.120000000000005</v>
      </c>
      <c r="HE239" s="463">
        <v>18</v>
      </c>
      <c r="HF239" s="463"/>
      <c r="HG239" s="582"/>
      <c r="HH239" s="575">
        <v>1</v>
      </c>
      <c r="HI239" s="583">
        <v>9050</v>
      </c>
      <c r="HJ239" s="406">
        <f t="shared" si="433"/>
        <v>6063.5</v>
      </c>
      <c r="HK239" s="406"/>
      <c r="HL239" s="549">
        <v>1482</v>
      </c>
      <c r="HM239" s="584">
        <v>6.8</v>
      </c>
      <c r="HN239" s="461">
        <v>8.44</v>
      </c>
      <c r="HO239" s="574">
        <v>0.23</v>
      </c>
      <c r="HP239" s="548">
        <v>7.7999999999999996E-3</v>
      </c>
      <c r="HQ239" s="585">
        <v>7</v>
      </c>
      <c r="HR239" s="586">
        <v>0.46</v>
      </c>
      <c r="HS239" s="520">
        <v>0.36</v>
      </c>
      <c r="HT239" s="587">
        <v>8</v>
      </c>
      <c r="HU239" s="522">
        <f t="shared" si="434"/>
        <v>44.791103560120476</v>
      </c>
      <c r="HV239" s="513">
        <f t="shared" si="437"/>
        <v>0.84782608695652173</v>
      </c>
      <c r="HW239" s="513">
        <f t="shared" si="435"/>
        <v>0.91129203539823012</v>
      </c>
      <c r="HX239" s="513">
        <f t="shared" si="436"/>
        <v>0.72948717948717956</v>
      </c>
      <c r="HY239" s="599"/>
    </row>
    <row r="240" spans="1:233" s="598" customFormat="1" ht="15" customHeight="1" x14ac:dyDescent="0.15">
      <c r="A240" s="400">
        <v>43722</v>
      </c>
      <c r="B240" s="515">
        <v>43736</v>
      </c>
      <c r="C240" s="402">
        <f t="shared" si="438"/>
        <v>0.87472000000000005</v>
      </c>
      <c r="D240" s="571">
        <v>8.2100000000000009</v>
      </c>
      <c r="E240" s="572">
        <v>55</v>
      </c>
      <c r="F240" s="573">
        <v>245</v>
      </c>
      <c r="G240" s="406">
        <f t="shared" si="451"/>
        <v>10715.32</v>
      </c>
      <c r="H240" s="402">
        <f t="shared" si="452"/>
        <v>0.42861280000000002</v>
      </c>
      <c r="I240" s="573">
        <v>9260</v>
      </c>
      <c r="J240" s="406">
        <f t="shared" si="453"/>
        <v>6204.2000000000007</v>
      </c>
      <c r="K240" s="574">
        <v>26.4</v>
      </c>
      <c r="L240" s="574">
        <v>25</v>
      </c>
      <c r="M240" s="574">
        <v>2.2000000000000002</v>
      </c>
      <c r="N240" s="575">
        <v>158</v>
      </c>
      <c r="O240" s="575">
        <v>32</v>
      </c>
      <c r="P240" s="409"/>
      <c r="Q240" s="409"/>
      <c r="R240" s="409"/>
      <c r="S240" s="409"/>
      <c r="T240" s="410"/>
      <c r="U240" s="411"/>
      <c r="V240" s="409"/>
      <c r="W240" s="409"/>
      <c r="X240" s="516"/>
      <c r="Y240" s="473"/>
      <c r="Z240" s="429"/>
      <c r="AA240" s="447"/>
      <c r="AB240" s="409"/>
      <c r="AC240" s="409"/>
      <c r="AD240" s="474">
        <v>4.3099999999999996</v>
      </c>
      <c r="AE240" s="477">
        <f t="shared" si="359"/>
        <v>0.59861111111111109</v>
      </c>
      <c r="AF240" s="478"/>
      <c r="AG240" s="477"/>
      <c r="AH240" s="478"/>
      <c r="AI240" s="478"/>
      <c r="AJ240" s="473"/>
      <c r="AK240" s="477"/>
      <c r="AL240" s="447"/>
      <c r="AM240" s="479"/>
      <c r="AN240" s="473"/>
      <c r="AO240" s="473"/>
      <c r="AP240" s="479"/>
      <c r="AQ240" s="447"/>
      <c r="AR240" s="473"/>
      <c r="AS240" s="473"/>
      <c r="AT240" s="473"/>
      <c r="AU240" s="447"/>
      <c r="AV240" s="480"/>
      <c r="AW240" s="479"/>
      <c r="AX240" s="479"/>
      <c r="AY240" s="480"/>
      <c r="AZ240" s="480"/>
      <c r="BA240" s="420">
        <f t="shared" si="439"/>
        <v>41411</v>
      </c>
      <c r="BB240" s="421">
        <f t="shared" si="440"/>
        <v>0.82821999999999996</v>
      </c>
      <c r="BC240" s="422"/>
      <c r="BD240" s="423">
        <v>8.06</v>
      </c>
      <c r="BE240" s="424">
        <v>123</v>
      </c>
      <c r="BF240" s="425">
        <v>558</v>
      </c>
      <c r="BG240" s="426">
        <v>9580</v>
      </c>
      <c r="BH240" s="420">
        <f t="shared" si="454"/>
        <v>6418.6</v>
      </c>
      <c r="BI240" s="432"/>
      <c r="BJ240" s="421"/>
      <c r="BK240" s="427">
        <v>34.6</v>
      </c>
      <c r="BL240" s="427">
        <v>28.2</v>
      </c>
      <c r="BM240" s="428">
        <v>4.3</v>
      </c>
      <c r="BN240" s="422"/>
      <c r="BO240" s="425">
        <v>250</v>
      </c>
      <c r="BP240" s="425">
        <v>32</v>
      </c>
      <c r="BQ240" s="423">
        <v>5.8</v>
      </c>
      <c r="BR240" s="421">
        <f t="shared" si="360"/>
        <v>0.80555555555555547</v>
      </c>
      <c r="BS240" s="409">
        <f t="shared" si="441"/>
        <v>41411</v>
      </c>
      <c r="BT240" s="429">
        <f t="shared" si="459"/>
        <v>8.06</v>
      </c>
      <c r="BU240" s="430">
        <f t="shared" si="463"/>
        <v>123</v>
      </c>
      <c r="BV240" s="430">
        <f t="shared" si="460"/>
        <v>558</v>
      </c>
      <c r="BW240" s="430">
        <f t="shared" si="461"/>
        <v>9580</v>
      </c>
      <c r="BX240" s="430">
        <f t="shared" si="455"/>
        <v>6227</v>
      </c>
      <c r="BY240" s="430">
        <f t="shared" si="456"/>
        <v>34.6</v>
      </c>
      <c r="BZ240" s="430">
        <f t="shared" si="458"/>
        <v>28.2</v>
      </c>
      <c r="CA240" s="431"/>
      <c r="CB240" s="430">
        <f t="shared" ref="CB240:CB271" si="464">BO240</f>
        <v>250</v>
      </c>
      <c r="CC240" s="432">
        <v>20509</v>
      </c>
      <c r="CD240" s="411">
        <f t="shared" si="358"/>
        <v>20509</v>
      </c>
      <c r="CE240" s="421">
        <f t="shared" si="402"/>
        <v>0.82035999999999998</v>
      </c>
      <c r="CF240" s="433">
        <f t="shared" si="403"/>
        <v>7.8404602857282173</v>
      </c>
      <c r="CG240" s="434"/>
      <c r="CH240" s="427"/>
      <c r="CI240" s="446">
        <f t="shared" si="404"/>
        <v>11.117070554390756</v>
      </c>
      <c r="CJ240" s="436">
        <v>32</v>
      </c>
      <c r="CK240" s="436">
        <v>1.3</v>
      </c>
      <c r="CL240" s="423"/>
      <c r="CM240" s="423"/>
      <c r="CN240" s="423"/>
      <c r="CO240" s="432"/>
      <c r="CP240" s="432"/>
      <c r="CQ240" s="437"/>
      <c r="CR240" s="437">
        <v>0.92</v>
      </c>
      <c r="CS240" s="424"/>
      <c r="CT240" s="432">
        <f t="shared" si="405"/>
        <v>4.0957628358281735</v>
      </c>
      <c r="CU240" s="434">
        <v>4.84</v>
      </c>
      <c r="CV240" s="438"/>
      <c r="CW240" s="439"/>
      <c r="CX240" s="440"/>
      <c r="CY240" s="441"/>
      <c r="CZ240" s="442"/>
      <c r="DA240" s="442"/>
      <c r="DB240" s="442"/>
      <c r="DC240" s="442"/>
      <c r="DD240" s="443"/>
      <c r="DE240" s="440"/>
      <c r="DF240" s="444">
        <v>20902</v>
      </c>
      <c r="DG240" s="445">
        <f t="shared" si="462"/>
        <v>20902</v>
      </c>
      <c r="DH240" s="421">
        <f t="shared" si="386"/>
        <v>0.83608000000000005</v>
      </c>
      <c r="DI240" s="446">
        <f t="shared" si="406"/>
        <v>7.6930437278729311</v>
      </c>
      <c r="DJ240" s="434">
        <v>8.0399999999999991</v>
      </c>
      <c r="DK240" s="427"/>
      <c r="DL240" s="446">
        <f t="shared" si="407"/>
        <v>10.908047076834752</v>
      </c>
      <c r="DM240" s="422">
        <v>32.799999999999997</v>
      </c>
      <c r="DN240" s="422">
        <v>1.1100000000000001</v>
      </c>
      <c r="DO240" s="423">
        <v>7.93</v>
      </c>
      <c r="DP240" s="423"/>
      <c r="DQ240" s="423"/>
      <c r="DR240" s="432"/>
      <c r="DS240" s="432"/>
      <c r="DT240" s="437"/>
      <c r="DU240" s="437">
        <v>0.94</v>
      </c>
      <c r="DV240" s="424"/>
      <c r="DW240" s="446">
        <f t="shared" si="389"/>
        <v>4.018754186202278</v>
      </c>
      <c r="DX240" s="434">
        <v>4.62</v>
      </c>
      <c r="DY240" s="438">
        <v>8.2200000000000006</v>
      </c>
      <c r="DZ240" s="439">
        <v>18</v>
      </c>
      <c r="EA240" s="440">
        <v>70</v>
      </c>
      <c r="EB240" s="441">
        <v>8710</v>
      </c>
      <c r="EC240" s="442"/>
      <c r="ED240" s="442"/>
      <c r="EE240" s="442"/>
      <c r="EF240" s="442"/>
      <c r="EG240" s="443">
        <v>11</v>
      </c>
      <c r="EH240" s="440">
        <v>16</v>
      </c>
      <c r="EI240" s="429">
        <f t="shared" si="442"/>
        <v>8.2200000000000006</v>
      </c>
      <c r="EJ240" s="447">
        <f t="shared" si="443"/>
        <v>18</v>
      </c>
      <c r="EK240" s="448">
        <f t="shared" si="444"/>
        <v>70</v>
      </c>
      <c r="EL240" s="417">
        <f t="shared" si="445"/>
        <v>8710</v>
      </c>
      <c r="EM240" s="431"/>
      <c r="EN240" s="431"/>
      <c r="EO240" s="431"/>
      <c r="EP240" s="431"/>
      <c r="EQ240" s="430">
        <f t="shared" si="446"/>
        <v>11</v>
      </c>
      <c r="ER240" s="448">
        <f t="shared" si="447"/>
        <v>16</v>
      </c>
      <c r="ES240" s="449">
        <f t="shared" si="414"/>
        <v>25.500470889377219</v>
      </c>
      <c r="ET240" s="450">
        <f t="shared" si="415"/>
        <v>0.82821999999999996</v>
      </c>
      <c r="EU240" s="451">
        <f t="shared" si="457"/>
        <v>0.52516677272727275</v>
      </c>
      <c r="EV240" s="450">
        <f t="shared" si="416"/>
        <v>0.97253106060606054</v>
      </c>
      <c r="EW240" s="513"/>
      <c r="EX240" s="514"/>
      <c r="EY240" s="513">
        <f t="shared" si="417"/>
        <v>0.85365853658536583</v>
      </c>
      <c r="EZ240" s="514">
        <f t="shared" si="418"/>
        <v>105</v>
      </c>
      <c r="FA240" s="450">
        <f t="shared" si="419"/>
        <v>0.87455197132616491</v>
      </c>
      <c r="FB240" s="431">
        <f t="shared" si="420"/>
        <v>488</v>
      </c>
      <c r="FC240" s="452"/>
      <c r="FD240" s="431"/>
      <c r="FE240" s="452">
        <f t="shared" si="421"/>
        <v>0.95599999999999996</v>
      </c>
      <c r="FF240" s="430">
        <f t="shared" si="422"/>
        <v>239</v>
      </c>
      <c r="FG240" s="405">
        <v>48000</v>
      </c>
      <c r="FH240" s="589"/>
      <c r="FI240" s="590"/>
      <c r="FJ240" s="591"/>
      <c r="FK240" s="455">
        <f t="shared" si="423"/>
        <v>1.738668469730265</v>
      </c>
      <c r="FL240" s="530"/>
      <c r="FM240" s="455"/>
      <c r="FN240" s="530">
        <v>7228</v>
      </c>
      <c r="FO240" s="532">
        <f t="shared" si="367"/>
        <v>0.54020926756352761</v>
      </c>
      <c r="FP240" s="449">
        <f t="shared" si="424"/>
        <v>174.54299582236604</v>
      </c>
      <c r="FQ240" s="457">
        <v>81.599999999999994</v>
      </c>
      <c r="FR240" s="458">
        <f t="shared" si="425"/>
        <v>1.9704909323609667</v>
      </c>
      <c r="FS240" s="576">
        <v>8.16</v>
      </c>
      <c r="FT240" s="577">
        <v>17</v>
      </c>
      <c r="FU240" s="578">
        <v>68</v>
      </c>
      <c r="FV240" s="579">
        <v>1</v>
      </c>
      <c r="FW240" s="580">
        <v>0.46</v>
      </c>
      <c r="FX240" s="579">
        <v>8</v>
      </c>
      <c r="FY240" s="452">
        <f t="shared" si="448"/>
        <v>0.90909090909090906</v>
      </c>
      <c r="FZ240" s="452"/>
      <c r="GA240" s="429"/>
      <c r="GB240" s="513">
        <f t="shared" si="427"/>
        <v>5.555555555555558E-2</v>
      </c>
      <c r="GC240" s="514">
        <f t="shared" si="449"/>
        <v>1</v>
      </c>
      <c r="GD240" s="513">
        <f t="shared" si="429"/>
        <v>2.8571428571428581E-2</v>
      </c>
      <c r="GE240" s="527">
        <f t="shared" si="450"/>
        <v>2</v>
      </c>
      <c r="GF240" s="461">
        <f t="shared" si="431"/>
        <v>2.3761802419646951</v>
      </c>
      <c r="GG240" s="589"/>
      <c r="GH240" s="592"/>
      <c r="GI240" s="589"/>
      <c r="GJ240" s="592"/>
      <c r="GK240" s="592"/>
      <c r="GL240" s="593"/>
      <c r="GM240" s="577"/>
      <c r="GN240" s="589"/>
      <c r="GO240" s="592"/>
      <c r="GP240" s="592"/>
      <c r="GQ240" s="577"/>
      <c r="GR240" s="594"/>
      <c r="GS240" s="595"/>
      <c r="GT240" s="592"/>
      <c r="GU240" s="592"/>
      <c r="GV240" s="592"/>
      <c r="GW240" s="513"/>
      <c r="GX240" s="513"/>
      <c r="GY240" s="596"/>
      <c r="GZ240" s="405">
        <v>45229</v>
      </c>
      <c r="HA240" s="581">
        <v>8.2200000000000006</v>
      </c>
      <c r="HB240" s="451">
        <v>8.1999999999999993</v>
      </c>
      <c r="HC240" s="577">
        <v>16</v>
      </c>
      <c r="HD240" s="463">
        <f t="shared" si="432"/>
        <v>57.28</v>
      </c>
      <c r="HE240" s="463">
        <v>20</v>
      </c>
      <c r="HF240" s="463"/>
      <c r="HG240" s="582"/>
      <c r="HH240" s="575">
        <v>1</v>
      </c>
      <c r="HI240" s="583">
        <v>8640</v>
      </c>
      <c r="HJ240" s="406">
        <f t="shared" si="433"/>
        <v>5788.8</v>
      </c>
      <c r="HK240" s="406"/>
      <c r="HL240" s="549"/>
      <c r="HM240" s="584"/>
      <c r="HN240" s="461">
        <v>9.3000000000000007</v>
      </c>
      <c r="HO240" s="574"/>
      <c r="HP240" s="548">
        <v>7.7999999999999996E-3</v>
      </c>
      <c r="HQ240" s="585"/>
      <c r="HR240" s="586"/>
      <c r="HS240" s="520">
        <v>0.43</v>
      </c>
      <c r="HT240" s="587">
        <v>8</v>
      </c>
      <c r="HU240" s="522">
        <f t="shared" si="434"/>
        <v>42.017821351814739</v>
      </c>
      <c r="HV240" s="513">
        <f t="shared" si="437"/>
        <v>0.86991869918699183</v>
      </c>
      <c r="HW240" s="513">
        <f t="shared" si="435"/>
        <v>0.89734767025089601</v>
      </c>
      <c r="HX240" s="513">
        <f t="shared" si="436"/>
        <v>0.73121387283236994</v>
      </c>
      <c r="HY240" s="599"/>
    </row>
    <row r="241" spans="1:233" s="598" customFormat="1" ht="15" customHeight="1" x14ac:dyDescent="0.15">
      <c r="A241" s="485">
        <v>43723</v>
      </c>
      <c r="B241" s="600">
        <v>39672</v>
      </c>
      <c r="C241" s="487">
        <f t="shared" si="438"/>
        <v>0.79344000000000003</v>
      </c>
      <c r="D241" s="488">
        <v>8.16</v>
      </c>
      <c r="E241" s="489">
        <v>50</v>
      </c>
      <c r="F241" s="490">
        <v>233</v>
      </c>
      <c r="G241" s="490">
        <f t="shared" si="451"/>
        <v>9243.5759999999991</v>
      </c>
      <c r="H241" s="487">
        <f t="shared" si="452"/>
        <v>0.36974303999999997</v>
      </c>
      <c r="I241" s="490">
        <v>7060</v>
      </c>
      <c r="J241" s="490">
        <f t="shared" si="453"/>
        <v>4730.2000000000007</v>
      </c>
      <c r="K241" s="491">
        <v>25.8</v>
      </c>
      <c r="L241" s="491">
        <v>24.4</v>
      </c>
      <c r="M241" s="491">
        <v>2.2000000000000002</v>
      </c>
      <c r="N241" s="492">
        <v>156</v>
      </c>
      <c r="O241" s="492">
        <v>32</v>
      </c>
      <c r="P241" s="409"/>
      <c r="Q241" s="409"/>
      <c r="R241" s="409"/>
      <c r="S241" s="409"/>
      <c r="T241" s="410"/>
      <c r="U241" s="411"/>
      <c r="V241" s="409"/>
      <c r="W241" s="409"/>
      <c r="X241" s="516"/>
      <c r="Y241" s="473"/>
      <c r="Z241" s="429"/>
      <c r="AA241" s="447"/>
      <c r="AB241" s="409"/>
      <c r="AC241" s="409"/>
      <c r="AD241" s="474">
        <v>3.9</v>
      </c>
      <c r="AE241" s="477">
        <f t="shared" si="359"/>
        <v>0.54166666666666663</v>
      </c>
      <c r="AF241" s="478"/>
      <c r="AG241" s="477"/>
      <c r="AH241" s="478"/>
      <c r="AI241" s="478"/>
      <c r="AJ241" s="473"/>
      <c r="AK241" s="477"/>
      <c r="AL241" s="447"/>
      <c r="AM241" s="479"/>
      <c r="AN241" s="473"/>
      <c r="AO241" s="473"/>
      <c r="AP241" s="479"/>
      <c r="AQ241" s="447"/>
      <c r="AR241" s="473"/>
      <c r="AS241" s="473"/>
      <c r="AT241" s="473"/>
      <c r="AU241" s="447"/>
      <c r="AV241" s="480"/>
      <c r="AW241" s="479"/>
      <c r="AX241" s="479"/>
      <c r="AY241" s="480"/>
      <c r="AZ241" s="480"/>
      <c r="BA241" s="420">
        <f t="shared" si="439"/>
        <v>40741</v>
      </c>
      <c r="BB241" s="421">
        <f t="shared" si="440"/>
        <v>0.81481999999999999</v>
      </c>
      <c r="BC241" s="422"/>
      <c r="BD241" s="423">
        <v>8.07</v>
      </c>
      <c r="BE241" s="424">
        <v>67</v>
      </c>
      <c r="BF241" s="425">
        <v>328</v>
      </c>
      <c r="BG241" s="426">
        <v>8270</v>
      </c>
      <c r="BH241" s="420">
        <f t="shared" si="454"/>
        <v>5540.9000000000005</v>
      </c>
      <c r="BI241" s="432"/>
      <c r="BJ241" s="421"/>
      <c r="BK241" s="427">
        <v>20.9</v>
      </c>
      <c r="BL241" s="427">
        <v>18.7</v>
      </c>
      <c r="BM241" s="428">
        <v>1.2</v>
      </c>
      <c r="BN241" s="422"/>
      <c r="BO241" s="425">
        <v>281</v>
      </c>
      <c r="BP241" s="425">
        <v>32</v>
      </c>
      <c r="BQ241" s="423">
        <v>5.49</v>
      </c>
      <c r="BR241" s="421">
        <f t="shared" si="360"/>
        <v>0.76249999999999996</v>
      </c>
      <c r="BS241" s="409">
        <f t="shared" si="441"/>
        <v>40741</v>
      </c>
      <c r="BT241" s="429">
        <f t="shared" si="459"/>
        <v>8.07</v>
      </c>
      <c r="BU241" s="430">
        <f t="shared" si="463"/>
        <v>67</v>
      </c>
      <c r="BV241" s="430">
        <f t="shared" si="460"/>
        <v>328</v>
      </c>
      <c r="BW241" s="430">
        <f t="shared" si="461"/>
        <v>8270</v>
      </c>
      <c r="BX241" s="430">
        <f t="shared" si="455"/>
        <v>5375.5</v>
      </c>
      <c r="BY241" s="430">
        <f t="shared" si="456"/>
        <v>20.9</v>
      </c>
      <c r="BZ241" s="430">
        <f t="shared" si="458"/>
        <v>18.7</v>
      </c>
      <c r="CA241" s="431"/>
      <c r="CB241" s="430">
        <f t="shared" si="464"/>
        <v>281</v>
      </c>
      <c r="CC241" s="432">
        <v>20566</v>
      </c>
      <c r="CD241" s="411">
        <f t="shared" si="358"/>
        <v>20566</v>
      </c>
      <c r="CE241" s="421">
        <f t="shared" si="402"/>
        <v>0.82264000000000004</v>
      </c>
      <c r="CF241" s="433">
        <f t="shared" si="403"/>
        <v>7.8187299426237473</v>
      </c>
      <c r="CG241" s="434"/>
      <c r="CH241" s="427"/>
      <c r="CI241" s="446">
        <f t="shared" si="404"/>
        <v>11.086258873869493</v>
      </c>
      <c r="CJ241" s="436">
        <v>31.7</v>
      </c>
      <c r="CK241" s="436">
        <v>4.1500000000000004</v>
      </c>
      <c r="CL241" s="423"/>
      <c r="CM241" s="423"/>
      <c r="CN241" s="423"/>
      <c r="CO241" s="432"/>
      <c r="CP241" s="432"/>
      <c r="CQ241" s="437"/>
      <c r="CR241" s="437">
        <v>0.92</v>
      </c>
      <c r="CS241" s="424"/>
      <c r="CT241" s="432">
        <f t="shared" si="405"/>
        <v>4.0844111640571814</v>
      </c>
      <c r="CU241" s="434">
        <v>6.29</v>
      </c>
      <c r="CV241" s="493"/>
      <c r="CW241" s="494"/>
      <c r="CX241" s="495"/>
      <c r="CY241" s="496"/>
      <c r="CZ241" s="497"/>
      <c r="DA241" s="497"/>
      <c r="DB241" s="497"/>
      <c r="DC241" s="497"/>
      <c r="DD241" s="498"/>
      <c r="DE241" s="495"/>
      <c r="DF241" s="444">
        <v>20175</v>
      </c>
      <c r="DG241" s="445">
        <f t="shared" si="462"/>
        <v>20175</v>
      </c>
      <c r="DH241" s="421">
        <f t="shared" si="386"/>
        <v>0.80700000000000005</v>
      </c>
      <c r="DI241" s="446">
        <f t="shared" si="406"/>
        <v>7.970260223048327</v>
      </c>
      <c r="DJ241" s="434">
        <v>7.92</v>
      </c>
      <c r="DK241" s="427"/>
      <c r="DL241" s="446">
        <f t="shared" si="407"/>
        <v>11.301115241635687</v>
      </c>
      <c r="DM241" s="422">
        <v>31.8</v>
      </c>
      <c r="DN241" s="422">
        <v>3.9</v>
      </c>
      <c r="DO241" s="423">
        <v>7.91</v>
      </c>
      <c r="DP241" s="423"/>
      <c r="DQ241" s="423"/>
      <c r="DR241" s="432"/>
      <c r="DS241" s="432"/>
      <c r="DT241" s="437"/>
      <c r="DU241" s="437">
        <v>0.93</v>
      </c>
      <c r="DV241" s="424"/>
      <c r="DW241" s="446">
        <f t="shared" si="389"/>
        <v>4.1635687732342008</v>
      </c>
      <c r="DX241" s="434">
        <v>5.16</v>
      </c>
      <c r="DY241" s="493">
        <v>8.0500000000000007</v>
      </c>
      <c r="DZ241" s="494">
        <v>17</v>
      </c>
      <c r="EA241" s="495">
        <v>68</v>
      </c>
      <c r="EB241" s="496">
        <v>8640</v>
      </c>
      <c r="EC241" s="497"/>
      <c r="ED241" s="497"/>
      <c r="EE241" s="497"/>
      <c r="EF241" s="497"/>
      <c r="EG241" s="498">
        <v>6</v>
      </c>
      <c r="EH241" s="495">
        <v>16</v>
      </c>
      <c r="EI241" s="429">
        <f t="shared" si="442"/>
        <v>8.0500000000000007</v>
      </c>
      <c r="EJ241" s="447">
        <f t="shared" si="443"/>
        <v>17</v>
      </c>
      <c r="EK241" s="448">
        <f t="shared" si="444"/>
        <v>68</v>
      </c>
      <c r="EL241" s="417">
        <f t="shared" si="445"/>
        <v>8640</v>
      </c>
      <c r="EM241" s="431"/>
      <c r="EN241" s="431"/>
      <c r="EO241" s="431"/>
      <c r="EP241" s="431"/>
      <c r="EQ241" s="430">
        <f t="shared" si="446"/>
        <v>6</v>
      </c>
      <c r="ER241" s="448">
        <f t="shared" si="447"/>
        <v>16</v>
      </c>
      <c r="ES241" s="496">
        <f t="shared" si="414"/>
        <v>25.919835055595101</v>
      </c>
      <c r="ET241" s="499">
        <f t="shared" si="415"/>
        <v>0.81481999999999999</v>
      </c>
      <c r="EU241" s="451">
        <f t="shared" si="457"/>
        <v>0.3037056363636364</v>
      </c>
      <c r="EV241" s="499">
        <f t="shared" si="416"/>
        <v>0.56241784511784509</v>
      </c>
      <c r="EW241" s="526"/>
      <c r="EX241" s="514"/>
      <c r="EY241" s="513">
        <f t="shared" si="417"/>
        <v>0.74626865671641784</v>
      </c>
      <c r="EZ241" s="514">
        <f t="shared" si="418"/>
        <v>50</v>
      </c>
      <c r="FA241" s="450">
        <f t="shared" si="419"/>
        <v>0.79268292682926833</v>
      </c>
      <c r="FB241" s="431">
        <f t="shared" si="420"/>
        <v>260</v>
      </c>
      <c r="FC241" s="452"/>
      <c r="FD241" s="431"/>
      <c r="FE241" s="452">
        <f t="shared" si="421"/>
        <v>0.97864768683274017</v>
      </c>
      <c r="FF241" s="430">
        <f t="shared" si="422"/>
        <v>275</v>
      </c>
      <c r="FG241" s="490">
        <v>48000</v>
      </c>
      <c r="FH241" s="601"/>
      <c r="FI241" s="501"/>
      <c r="FJ241" s="487"/>
      <c r="FK241" s="502">
        <f t="shared" si="423"/>
        <v>1.7672614810633023</v>
      </c>
      <c r="FL241" s="536"/>
      <c r="FM241" s="502"/>
      <c r="FN241" s="536">
        <v>9981</v>
      </c>
      <c r="FO241" s="532">
        <f t="shared" si="367"/>
        <v>0.74596412556053815</v>
      </c>
      <c r="FP241" s="496">
        <f t="shared" si="424"/>
        <v>244.98662281240027</v>
      </c>
      <c r="FQ241" s="503">
        <v>81.599999999999994</v>
      </c>
      <c r="FR241" s="491">
        <f t="shared" si="425"/>
        <v>2.0028963452050759</v>
      </c>
      <c r="FS241" s="504">
        <v>7.96</v>
      </c>
      <c r="FT241" s="494">
        <v>16</v>
      </c>
      <c r="FU241" s="495">
        <v>64</v>
      </c>
      <c r="FV241" s="536">
        <v>1</v>
      </c>
      <c r="FW241" s="602">
        <v>0.4</v>
      </c>
      <c r="FX241" s="536">
        <v>16</v>
      </c>
      <c r="FY241" s="452">
        <f t="shared" si="448"/>
        <v>0.83333333333333337</v>
      </c>
      <c r="FZ241" s="452"/>
      <c r="GA241" s="429"/>
      <c r="GB241" s="526">
        <f t="shared" si="427"/>
        <v>5.8823529411764719E-2</v>
      </c>
      <c r="GC241" s="514">
        <f t="shared" si="449"/>
        <v>1</v>
      </c>
      <c r="GD241" s="526">
        <f t="shared" si="429"/>
        <v>5.8823529411764719E-2</v>
      </c>
      <c r="GE241" s="527">
        <f t="shared" si="450"/>
        <v>4</v>
      </c>
      <c r="GF241" s="506">
        <f t="shared" si="431"/>
        <v>2.4152573574531799</v>
      </c>
      <c r="GG241" s="601"/>
      <c r="GH241" s="601"/>
      <c r="GI241" s="601"/>
      <c r="GJ241" s="601"/>
      <c r="GK241" s="601"/>
      <c r="GL241" s="507"/>
      <c r="GM241" s="494"/>
      <c r="GN241" s="601"/>
      <c r="GO241" s="601"/>
      <c r="GP241" s="601"/>
      <c r="GQ241" s="494"/>
      <c r="GR241" s="603"/>
      <c r="GS241" s="494"/>
      <c r="GT241" s="601"/>
      <c r="GU241" s="601"/>
      <c r="GV241" s="601"/>
      <c r="GW241" s="526"/>
      <c r="GX241" s="526"/>
      <c r="GY241" s="503"/>
      <c r="GZ241" s="490">
        <v>43127</v>
      </c>
      <c r="HA241" s="493">
        <v>8.17</v>
      </c>
      <c r="HB241" s="493">
        <v>8.1300000000000008</v>
      </c>
      <c r="HC241" s="494">
        <v>16</v>
      </c>
      <c r="HD241" s="498">
        <f t="shared" si="432"/>
        <v>57.28</v>
      </c>
      <c r="HE241" s="498">
        <v>18</v>
      </c>
      <c r="HF241" s="498"/>
      <c r="HG241" s="498"/>
      <c r="HH241" s="492">
        <v>1</v>
      </c>
      <c r="HI241" s="508">
        <v>8540</v>
      </c>
      <c r="HJ241" s="490">
        <f t="shared" si="433"/>
        <v>5721.8</v>
      </c>
      <c r="HK241" s="490"/>
      <c r="HL241" s="550"/>
      <c r="HM241" s="543"/>
      <c r="HN241" s="506">
        <v>8.17</v>
      </c>
      <c r="HO241" s="491"/>
      <c r="HP241" s="545">
        <v>7.7999999999999996E-3</v>
      </c>
      <c r="HQ241" s="523"/>
      <c r="HR241" s="524"/>
      <c r="HS241" s="524">
        <v>0.26</v>
      </c>
      <c r="HT241" s="511">
        <v>16</v>
      </c>
      <c r="HU241" s="525">
        <f t="shared" si="434"/>
        <v>42.708819125696472</v>
      </c>
      <c r="HV241" s="526">
        <f t="shared" si="437"/>
        <v>0.76119402985074625</v>
      </c>
      <c r="HW241" s="526">
        <f t="shared" si="435"/>
        <v>0.82536585365853654</v>
      </c>
      <c r="HX241" s="526">
        <f t="shared" si="436"/>
        <v>0.60909090909090913</v>
      </c>
      <c r="HY241" s="604"/>
    </row>
    <row r="242" spans="1:233" s="598" customFormat="1" ht="15" customHeight="1" x14ac:dyDescent="0.15">
      <c r="A242" s="400">
        <v>43724</v>
      </c>
      <c r="B242" s="515">
        <v>43320</v>
      </c>
      <c r="C242" s="402">
        <f t="shared" si="438"/>
        <v>0.86639999999999995</v>
      </c>
      <c r="D242" s="571">
        <v>8.1999999999999993</v>
      </c>
      <c r="E242" s="572">
        <v>53</v>
      </c>
      <c r="F242" s="573">
        <v>245</v>
      </c>
      <c r="G242" s="406">
        <f t="shared" si="451"/>
        <v>10613.4</v>
      </c>
      <c r="H242" s="402">
        <f t="shared" si="452"/>
        <v>0.42453599999999997</v>
      </c>
      <c r="I242" s="573">
        <v>8280</v>
      </c>
      <c r="J242" s="406">
        <f t="shared" si="453"/>
        <v>5547.6</v>
      </c>
      <c r="K242" s="574">
        <v>24.5</v>
      </c>
      <c r="L242" s="574">
        <v>19.8</v>
      </c>
      <c r="M242" s="574">
        <v>1.9</v>
      </c>
      <c r="N242" s="575">
        <v>114</v>
      </c>
      <c r="O242" s="575">
        <v>32</v>
      </c>
      <c r="P242" s="409"/>
      <c r="Q242" s="409"/>
      <c r="R242" s="409"/>
      <c r="S242" s="409"/>
      <c r="T242" s="410"/>
      <c r="U242" s="411"/>
      <c r="V242" s="409"/>
      <c r="W242" s="409"/>
      <c r="X242" s="516"/>
      <c r="Y242" s="473"/>
      <c r="Z242" s="429"/>
      <c r="AA242" s="447"/>
      <c r="AB242" s="409"/>
      <c r="AC242" s="409"/>
      <c r="AD242" s="474">
        <v>3.99</v>
      </c>
      <c r="AE242" s="477">
        <f t="shared" si="359"/>
        <v>0.5541666666666667</v>
      </c>
      <c r="AF242" s="478"/>
      <c r="AG242" s="477"/>
      <c r="AH242" s="478"/>
      <c r="AI242" s="478"/>
      <c r="AJ242" s="473"/>
      <c r="AK242" s="477"/>
      <c r="AL242" s="447"/>
      <c r="AM242" s="479"/>
      <c r="AN242" s="473"/>
      <c r="AO242" s="473"/>
      <c r="AP242" s="479"/>
      <c r="AQ242" s="447"/>
      <c r="AR242" s="473"/>
      <c r="AS242" s="473"/>
      <c r="AT242" s="473"/>
      <c r="AU242" s="447"/>
      <c r="AV242" s="480"/>
      <c r="AW242" s="479"/>
      <c r="AX242" s="479"/>
      <c r="AY242" s="480"/>
      <c r="AZ242" s="480"/>
      <c r="BA242" s="420">
        <f t="shared" si="439"/>
        <v>41545</v>
      </c>
      <c r="BB242" s="421">
        <f t="shared" si="440"/>
        <v>0.83089999999999997</v>
      </c>
      <c r="BC242" s="422"/>
      <c r="BD242" s="423">
        <v>8.23</v>
      </c>
      <c r="BE242" s="424">
        <v>47</v>
      </c>
      <c r="BF242" s="425">
        <v>248</v>
      </c>
      <c r="BG242" s="426">
        <v>8510</v>
      </c>
      <c r="BH242" s="420">
        <f t="shared" si="454"/>
        <v>5701.7000000000007</v>
      </c>
      <c r="BI242" s="432"/>
      <c r="BJ242" s="421"/>
      <c r="BK242" s="427">
        <v>20.100000000000001</v>
      </c>
      <c r="BL242" s="427">
        <v>17.399999999999999</v>
      </c>
      <c r="BM242" s="428">
        <v>3.6</v>
      </c>
      <c r="BN242" s="422"/>
      <c r="BO242" s="425">
        <v>135</v>
      </c>
      <c r="BP242" s="425">
        <v>32</v>
      </c>
      <c r="BQ242" s="423">
        <v>3.97</v>
      </c>
      <c r="BR242" s="421">
        <f t="shared" si="360"/>
        <v>0.55138888888888893</v>
      </c>
      <c r="BS242" s="409">
        <f t="shared" si="441"/>
        <v>41545</v>
      </c>
      <c r="BT242" s="429">
        <f t="shared" si="459"/>
        <v>8.23</v>
      </c>
      <c r="BU242" s="430">
        <f t="shared" si="463"/>
        <v>47</v>
      </c>
      <c r="BV242" s="430">
        <f t="shared" si="460"/>
        <v>248</v>
      </c>
      <c r="BW242" s="430">
        <f t="shared" si="461"/>
        <v>8510</v>
      </c>
      <c r="BX242" s="430">
        <f t="shared" si="455"/>
        <v>5531.5</v>
      </c>
      <c r="BY242" s="430">
        <f t="shared" si="456"/>
        <v>20.100000000000001</v>
      </c>
      <c r="BZ242" s="430">
        <f t="shared" si="458"/>
        <v>17.399999999999999</v>
      </c>
      <c r="CA242" s="431"/>
      <c r="CB242" s="430">
        <f t="shared" si="464"/>
        <v>135</v>
      </c>
      <c r="CC242" s="432">
        <v>21093</v>
      </c>
      <c r="CD242" s="411">
        <f t="shared" si="358"/>
        <v>21093</v>
      </c>
      <c r="CE242" s="421">
        <f t="shared" si="402"/>
        <v>0.84372000000000003</v>
      </c>
      <c r="CF242" s="433">
        <f t="shared" si="403"/>
        <v>7.6233821646991888</v>
      </c>
      <c r="CG242" s="434"/>
      <c r="CH242" s="427"/>
      <c r="CI242" s="446">
        <f t="shared" si="404"/>
        <v>10.809273218603327</v>
      </c>
      <c r="CJ242" s="436">
        <v>31.5</v>
      </c>
      <c r="CK242" s="436">
        <v>5.86</v>
      </c>
      <c r="CL242" s="423"/>
      <c r="CM242" s="423"/>
      <c r="CN242" s="423"/>
      <c r="CO242" s="432"/>
      <c r="CP242" s="432"/>
      <c r="CQ242" s="437"/>
      <c r="CR242" s="437">
        <v>0.92</v>
      </c>
      <c r="CS242" s="424"/>
      <c r="CT242" s="432">
        <f t="shared" si="405"/>
        <v>3.9823638173801736</v>
      </c>
      <c r="CU242" s="434">
        <v>6.33</v>
      </c>
      <c r="CV242" s="438"/>
      <c r="CW242" s="439"/>
      <c r="CX242" s="440"/>
      <c r="CY242" s="441"/>
      <c r="CZ242" s="442"/>
      <c r="DA242" s="442"/>
      <c r="DB242" s="442"/>
      <c r="DC242" s="442"/>
      <c r="DD242" s="443"/>
      <c r="DE242" s="440"/>
      <c r="DF242" s="444">
        <v>20452</v>
      </c>
      <c r="DG242" s="445">
        <f t="shared" si="462"/>
        <v>20452</v>
      </c>
      <c r="DH242" s="421">
        <f t="shared" si="386"/>
        <v>0.81808000000000003</v>
      </c>
      <c r="DI242" s="446">
        <f t="shared" si="406"/>
        <v>7.8623117543516532</v>
      </c>
      <c r="DJ242" s="434">
        <v>8.09</v>
      </c>
      <c r="DK242" s="427"/>
      <c r="DL242" s="446">
        <f t="shared" si="407"/>
        <v>11.14805398005085</v>
      </c>
      <c r="DM242" s="422">
        <v>31.8</v>
      </c>
      <c r="DN242" s="422">
        <v>5.8</v>
      </c>
      <c r="DO242" s="423">
        <v>8.15</v>
      </c>
      <c r="DP242" s="423"/>
      <c r="DQ242" s="423"/>
      <c r="DR242" s="432"/>
      <c r="DS242" s="432"/>
      <c r="DT242" s="437"/>
      <c r="DU242" s="437">
        <v>0.94</v>
      </c>
      <c r="DV242" s="424"/>
      <c r="DW242" s="446">
        <f t="shared" si="389"/>
        <v>4.1071777821239976</v>
      </c>
      <c r="DX242" s="434">
        <v>6.09</v>
      </c>
      <c r="DY242" s="438">
        <v>8.1300000000000008</v>
      </c>
      <c r="DZ242" s="439">
        <v>14</v>
      </c>
      <c r="EA242" s="440">
        <v>52</v>
      </c>
      <c r="EB242" s="441">
        <v>7870</v>
      </c>
      <c r="EC242" s="442"/>
      <c r="ED242" s="442"/>
      <c r="EE242" s="442"/>
      <c r="EF242" s="442"/>
      <c r="EG242" s="443">
        <v>10</v>
      </c>
      <c r="EH242" s="440">
        <v>16</v>
      </c>
      <c r="EI242" s="429">
        <f t="shared" si="442"/>
        <v>8.1300000000000008</v>
      </c>
      <c r="EJ242" s="447">
        <f t="shared" si="443"/>
        <v>14</v>
      </c>
      <c r="EK242" s="448">
        <f t="shared" si="444"/>
        <v>52</v>
      </c>
      <c r="EL242" s="417">
        <f t="shared" si="445"/>
        <v>7870</v>
      </c>
      <c r="EM242" s="431"/>
      <c r="EN242" s="431"/>
      <c r="EO242" s="431"/>
      <c r="EP242" s="431"/>
      <c r="EQ242" s="430">
        <f t="shared" si="446"/>
        <v>10</v>
      </c>
      <c r="ER242" s="448">
        <f t="shared" si="447"/>
        <v>16</v>
      </c>
      <c r="ES242" s="449">
        <f t="shared" si="414"/>
        <v>25.418221205921288</v>
      </c>
      <c r="ET242" s="450">
        <f t="shared" si="415"/>
        <v>0.83089999999999997</v>
      </c>
      <c r="EU242" s="451">
        <f t="shared" si="457"/>
        <v>0.2341627272727273</v>
      </c>
      <c r="EV242" s="450">
        <f t="shared" si="416"/>
        <v>0.43363468013468015</v>
      </c>
      <c r="EW242" s="513"/>
      <c r="EX242" s="514"/>
      <c r="EY242" s="513">
        <f t="shared" si="417"/>
        <v>0.7021276595744681</v>
      </c>
      <c r="EZ242" s="514">
        <f t="shared" si="418"/>
        <v>33</v>
      </c>
      <c r="FA242" s="450">
        <f t="shared" si="419"/>
        <v>0.79032258064516125</v>
      </c>
      <c r="FB242" s="431">
        <f t="shared" si="420"/>
        <v>196</v>
      </c>
      <c r="FC242" s="452"/>
      <c r="FD242" s="431"/>
      <c r="FE242" s="452">
        <f t="shared" si="421"/>
        <v>0.92592592592592593</v>
      </c>
      <c r="FF242" s="430">
        <f t="shared" si="422"/>
        <v>125</v>
      </c>
      <c r="FG242" s="405">
        <v>48000</v>
      </c>
      <c r="FH242" s="589"/>
      <c r="FI242" s="590"/>
      <c r="FJ242" s="591"/>
      <c r="FK242" s="455">
        <f t="shared" si="423"/>
        <v>1.7330605367673606</v>
      </c>
      <c r="FL242" s="530"/>
      <c r="FM242" s="455"/>
      <c r="FN242" s="530">
        <v>6950</v>
      </c>
      <c r="FO242" s="532">
        <f t="shared" si="367"/>
        <v>0.51943198804185353</v>
      </c>
      <c r="FP242" s="449">
        <f t="shared" si="424"/>
        <v>167.28848236851607</v>
      </c>
      <c r="FQ242" s="457">
        <v>81.599999999999994</v>
      </c>
      <c r="FR242" s="458">
        <f t="shared" si="425"/>
        <v>1.9641352750030088</v>
      </c>
      <c r="FS242" s="576">
        <v>8.1199999999999992</v>
      </c>
      <c r="FT242" s="577">
        <v>13</v>
      </c>
      <c r="FU242" s="578">
        <v>49</v>
      </c>
      <c r="FV242" s="579">
        <v>1</v>
      </c>
      <c r="FW242" s="580">
        <v>0.3</v>
      </c>
      <c r="FX242" s="579">
        <v>8</v>
      </c>
      <c r="FY242" s="452">
        <f t="shared" si="448"/>
        <v>0.9</v>
      </c>
      <c r="FZ242" s="452"/>
      <c r="GA242" s="429"/>
      <c r="GB242" s="513">
        <f t="shared" si="427"/>
        <v>7.1428571428571397E-2</v>
      </c>
      <c r="GC242" s="514">
        <f t="shared" si="449"/>
        <v>1</v>
      </c>
      <c r="GD242" s="513">
        <f t="shared" si="429"/>
        <v>5.7692307692307709E-2</v>
      </c>
      <c r="GE242" s="527">
        <f t="shared" si="450"/>
        <v>3</v>
      </c>
      <c r="GF242" s="461">
        <f t="shared" si="431"/>
        <v>2.3685160669153928</v>
      </c>
      <c r="GG242" s="589"/>
      <c r="GH242" s="592"/>
      <c r="GI242" s="589"/>
      <c r="GJ242" s="592"/>
      <c r="GK242" s="592"/>
      <c r="GL242" s="593"/>
      <c r="GM242" s="577"/>
      <c r="GN242" s="589"/>
      <c r="GO242" s="592"/>
      <c r="GP242" s="592"/>
      <c r="GQ242" s="577"/>
      <c r="GR242" s="594"/>
      <c r="GS242" s="595"/>
      <c r="GT242" s="592"/>
      <c r="GU242" s="592"/>
      <c r="GV242" s="592"/>
      <c r="GW242" s="513"/>
      <c r="GX242" s="513"/>
      <c r="GY242" s="596"/>
      <c r="GZ242" s="405">
        <v>43742</v>
      </c>
      <c r="HA242" s="581">
        <v>8.2200000000000006</v>
      </c>
      <c r="HB242" s="451">
        <v>8.16</v>
      </c>
      <c r="HC242" s="577">
        <v>14</v>
      </c>
      <c r="HD242" s="463">
        <f t="shared" si="432"/>
        <v>50.120000000000005</v>
      </c>
      <c r="HE242" s="463">
        <v>15</v>
      </c>
      <c r="HF242" s="463"/>
      <c r="HG242" s="582"/>
      <c r="HH242" s="575">
        <v>2</v>
      </c>
      <c r="HI242" s="583">
        <v>7990</v>
      </c>
      <c r="HJ242" s="406">
        <f t="shared" si="433"/>
        <v>5353.3</v>
      </c>
      <c r="HK242" s="406"/>
      <c r="HL242" s="549"/>
      <c r="HM242" s="584"/>
      <c r="HN242" s="461">
        <v>9.2100000000000009</v>
      </c>
      <c r="HO242" s="574"/>
      <c r="HP242" s="548">
        <v>7.4000000000000003E-3</v>
      </c>
      <c r="HQ242" s="585"/>
      <c r="HR242" s="586"/>
      <c r="HS242" s="520">
        <v>0.31</v>
      </c>
      <c r="HT242" s="587">
        <v>8</v>
      </c>
      <c r="HU242" s="522">
        <f t="shared" si="434"/>
        <v>41.882296305211213</v>
      </c>
      <c r="HV242" s="513">
        <f t="shared" si="437"/>
        <v>0.7021276595744681</v>
      </c>
      <c r="HW242" s="513">
        <f t="shared" si="435"/>
        <v>0.79790322580645157</v>
      </c>
      <c r="HX242" s="513">
        <f t="shared" si="436"/>
        <v>0.54179104477611939</v>
      </c>
      <c r="HY242" s="599"/>
    </row>
    <row r="243" spans="1:233" s="598" customFormat="1" ht="15" customHeight="1" x14ac:dyDescent="0.15">
      <c r="A243" s="400">
        <v>43725</v>
      </c>
      <c r="B243" s="515">
        <v>45131</v>
      </c>
      <c r="C243" s="402">
        <f t="shared" si="438"/>
        <v>0.90261999999999998</v>
      </c>
      <c r="D243" s="571">
        <v>8.15</v>
      </c>
      <c r="E243" s="572">
        <v>49</v>
      </c>
      <c r="F243" s="573">
        <v>202</v>
      </c>
      <c r="G243" s="406">
        <f t="shared" si="451"/>
        <v>9116.4619999999995</v>
      </c>
      <c r="H243" s="402">
        <f t="shared" si="452"/>
        <v>0.36465848000000001</v>
      </c>
      <c r="I243" s="573">
        <v>7640</v>
      </c>
      <c r="J243" s="406">
        <f t="shared" si="453"/>
        <v>5118.8</v>
      </c>
      <c r="K243" s="574">
        <v>22.1</v>
      </c>
      <c r="L243" s="574">
        <v>17.600000000000001</v>
      </c>
      <c r="M243" s="574">
        <v>2.9</v>
      </c>
      <c r="N243" s="575">
        <v>311</v>
      </c>
      <c r="O243" s="575">
        <v>32</v>
      </c>
      <c r="P243" s="409"/>
      <c r="Q243" s="409"/>
      <c r="R243" s="409"/>
      <c r="S243" s="409"/>
      <c r="T243" s="410"/>
      <c r="U243" s="411"/>
      <c r="V243" s="409"/>
      <c r="W243" s="409"/>
      <c r="X243" s="516"/>
      <c r="Y243" s="473"/>
      <c r="Z243" s="429"/>
      <c r="AA243" s="447"/>
      <c r="AB243" s="409"/>
      <c r="AC243" s="409"/>
      <c r="AD243" s="474">
        <v>3.82</v>
      </c>
      <c r="AE243" s="477">
        <f t="shared" si="359"/>
        <v>0.53055555555555556</v>
      </c>
      <c r="AF243" s="478"/>
      <c r="AG243" s="477"/>
      <c r="AH243" s="478"/>
      <c r="AI243" s="478"/>
      <c r="AJ243" s="473"/>
      <c r="AK243" s="477"/>
      <c r="AL243" s="447"/>
      <c r="AM243" s="479"/>
      <c r="AN243" s="473"/>
      <c r="AO243" s="473"/>
      <c r="AP243" s="479"/>
      <c r="AQ243" s="447"/>
      <c r="AR243" s="473"/>
      <c r="AS243" s="473"/>
      <c r="AT243" s="473"/>
      <c r="AU243" s="447"/>
      <c r="AV243" s="480"/>
      <c r="AW243" s="479"/>
      <c r="AX243" s="479"/>
      <c r="AY243" s="480"/>
      <c r="AZ243" s="480"/>
      <c r="BA243" s="420">
        <f t="shared" si="439"/>
        <v>42363</v>
      </c>
      <c r="BB243" s="421">
        <f t="shared" si="440"/>
        <v>0.84726000000000001</v>
      </c>
      <c r="BC243" s="422"/>
      <c r="BD243" s="423">
        <v>8.0500000000000007</v>
      </c>
      <c r="BE243" s="424">
        <v>77</v>
      </c>
      <c r="BF243" s="425">
        <v>396</v>
      </c>
      <c r="BG243" s="426">
        <v>7220</v>
      </c>
      <c r="BH243" s="420">
        <f t="shared" si="454"/>
        <v>4837.4000000000005</v>
      </c>
      <c r="BI243" s="432">
        <v>1371</v>
      </c>
      <c r="BJ243" s="421">
        <f>BI243/35.5*(23+35.5)/BH243</f>
        <v>0.46703880620307608</v>
      </c>
      <c r="BK243" s="427">
        <v>26.5</v>
      </c>
      <c r="BL243" s="427">
        <v>25.4</v>
      </c>
      <c r="BM243" s="428">
        <v>2.9</v>
      </c>
      <c r="BN243" s="422">
        <v>3</v>
      </c>
      <c r="BO243" s="425">
        <v>338</v>
      </c>
      <c r="BP243" s="425">
        <v>32</v>
      </c>
      <c r="BQ243" s="423">
        <v>6</v>
      </c>
      <c r="BR243" s="421">
        <f t="shared" si="360"/>
        <v>0.83333333333333326</v>
      </c>
      <c r="BS243" s="409">
        <f t="shared" si="441"/>
        <v>42363</v>
      </c>
      <c r="BT243" s="429">
        <f t="shared" si="459"/>
        <v>8.0500000000000007</v>
      </c>
      <c r="BU243" s="430">
        <f t="shared" si="463"/>
        <v>77</v>
      </c>
      <c r="BV243" s="430">
        <f t="shared" si="460"/>
        <v>396</v>
      </c>
      <c r="BW243" s="430">
        <f t="shared" si="461"/>
        <v>7220</v>
      </c>
      <c r="BX243" s="430">
        <f t="shared" si="455"/>
        <v>4693</v>
      </c>
      <c r="BY243" s="430">
        <f t="shared" si="456"/>
        <v>26.5</v>
      </c>
      <c r="BZ243" s="430">
        <f t="shared" si="458"/>
        <v>25.4</v>
      </c>
      <c r="CA243" s="431">
        <f>BN243</f>
        <v>3</v>
      </c>
      <c r="CB243" s="430">
        <f t="shared" si="464"/>
        <v>338</v>
      </c>
      <c r="CC243" s="432">
        <v>21383</v>
      </c>
      <c r="CD243" s="411">
        <f t="shared" si="358"/>
        <v>21383</v>
      </c>
      <c r="CE243" s="421">
        <f t="shared" si="402"/>
        <v>0.85531999999999997</v>
      </c>
      <c r="CF243" s="433">
        <f t="shared" si="403"/>
        <v>7.5199925174203806</v>
      </c>
      <c r="CG243" s="434"/>
      <c r="CH243" s="427"/>
      <c r="CI243" s="446">
        <f t="shared" si="404"/>
        <v>10.66267595753636</v>
      </c>
      <c r="CJ243" s="436">
        <v>31.7</v>
      </c>
      <c r="CK243" s="436">
        <v>3.85</v>
      </c>
      <c r="CL243" s="423"/>
      <c r="CM243" s="423"/>
      <c r="CN243" s="423"/>
      <c r="CO243" s="432"/>
      <c r="CP243" s="432"/>
      <c r="CQ243" s="437"/>
      <c r="CR243" s="437">
        <v>0.93</v>
      </c>
      <c r="CS243" s="424"/>
      <c r="CT243" s="432">
        <f t="shared" si="405"/>
        <v>3.9283543001449748</v>
      </c>
      <c r="CU243" s="434">
        <v>5.97</v>
      </c>
      <c r="CV243" s="438"/>
      <c r="CW243" s="439"/>
      <c r="CX243" s="440"/>
      <c r="CY243" s="441"/>
      <c r="CZ243" s="442"/>
      <c r="DA243" s="442"/>
      <c r="DB243" s="442"/>
      <c r="DC243" s="442"/>
      <c r="DD243" s="443"/>
      <c r="DE243" s="440"/>
      <c r="DF243" s="444">
        <v>20980</v>
      </c>
      <c r="DG243" s="445">
        <f t="shared" si="462"/>
        <v>20980</v>
      </c>
      <c r="DH243" s="421">
        <f t="shared" si="386"/>
        <v>0.83919999999999995</v>
      </c>
      <c r="DI243" s="446">
        <f t="shared" si="406"/>
        <v>7.6644423260247851</v>
      </c>
      <c r="DJ243" s="434">
        <v>7.94</v>
      </c>
      <c r="DK243" s="427">
        <v>4.0999999999999996</v>
      </c>
      <c r="DL243" s="446">
        <f t="shared" si="407"/>
        <v>10.867492850333651</v>
      </c>
      <c r="DM243" s="422">
        <v>31.6</v>
      </c>
      <c r="DN243" s="422">
        <v>4.46</v>
      </c>
      <c r="DO243" s="423">
        <v>7.96</v>
      </c>
      <c r="DP243" s="423"/>
      <c r="DQ243" s="423"/>
      <c r="DR243" s="432">
        <v>8140</v>
      </c>
      <c r="DS243" s="432">
        <v>4080</v>
      </c>
      <c r="DT243" s="437">
        <f>DS243/DR243</f>
        <v>0.50122850122850127</v>
      </c>
      <c r="DU243" s="437">
        <v>0.95</v>
      </c>
      <c r="DV243" s="424">
        <f>DU243/DR243*1000*1000</f>
        <v>116.70761670761671</v>
      </c>
      <c r="DW243" s="446">
        <f t="shared" si="389"/>
        <v>4.0038131553860818</v>
      </c>
      <c r="DX243" s="434">
        <v>5.52</v>
      </c>
      <c r="DY243" s="438">
        <v>8.15</v>
      </c>
      <c r="DZ243" s="439">
        <v>16</v>
      </c>
      <c r="EA243" s="440">
        <v>63</v>
      </c>
      <c r="EB243" s="441">
        <v>8080</v>
      </c>
      <c r="EC243" s="442">
        <v>8.3000000000000007</v>
      </c>
      <c r="ED243" s="442">
        <v>0.23</v>
      </c>
      <c r="EE243" s="442">
        <v>8.1</v>
      </c>
      <c r="EF243" s="442">
        <v>1.4</v>
      </c>
      <c r="EG243" s="443">
        <v>12</v>
      </c>
      <c r="EH243" s="440">
        <v>16</v>
      </c>
      <c r="EI243" s="429">
        <f t="shared" si="442"/>
        <v>8.15</v>
      </c>
      <c r="EJ243" s="447">
        <f t="shared" si="443"/>
        <v>16</v>
      </c>
      <c r="EK243" s="448">
        <f t="shared" si="444"/>
        <v>63</v>
      </c>
      <c r="EL243" s="417">
        <f t="shared" si="445"/>
        <v>8080</v>
      </c>
      <c r="EM243" s="431">
        <f>EC243</f>
        <v>8.3000000000000007</v>
      </c>
      <c r="EN243" s="431">
        <f>ED243</f>
        <v>0.23</v>
      </c>
      <c r="EO243" s="431">
        <f>EE243</f>
        <v>8.1</v>
      </c>
      <c r="EP243" s="431">
        <f>EF243</f>
        <v>1.4</v>
      </c>
      <c r="EQ243" s="430">
        <f t="shared" si="446"/>
        <v>12</v>
      </c>
      <c r="ER243" s="448">
        <f t="shared" si="447"/>
        <v>16</v>
      </c>
      <c r="ES243" s="449">
        <f t="shared" si="414"/>
        <v>24.927413072728559</v>
      </c>
      <c r="ET243" s="450">
        <f t="shared" si="415"/>
        <v>0.84726000000000001</v>
      </c>
      <c r="EU243" s="451">
        <f t="shared" si="457"/>
        <v>0.38126700000000002</v>
      </c>
      <c r="EV243" s="450">
        <f t="shared" si="416"/>
        <v>0.70604999999999996</v>
      </c>
      <c r="EW243" s="513">
        <f>1-EM243/BY243</f>
        <v>0.68679245283018864</v>
      </c>
      <c r="EX243" s="514">
        <f>BY243-EM243</f>
        <v>18.2</v>
      </c>
      <c r="EY243" s="513">
        <f t="shared" si="417"/>
        <v>0.79220779220779214</v>
      </c>
      <c r="EZ243" s="514">
        <f t="shared" si="418"/>
        <v>61</v>
      </c>
      <c r="FA243" s="450">
        <f t="shared" si="419"/>
        <v>0.84090909090909094</v>
      </c>
      <c r="FB243" s="431">
        <f t="shared" si="420"/>
        <v>333</v>
      </c>
      <c r="FC243" s="452">
        <f>1-EP243/CA243</f>
        <v>0.53333333333333344</v>
      </c>
      <c r="FD243" s="431">
        <f>CA243-EP243</f>
        <v>1.6</v>
      </c>
      <c r="FE243" s="452">
        <f t="shared" si="421"/>
        <v>0.96449704142011838</v>
      </c>
      <c r="FF243" s="430">
        <f t="shared" si="422"/>
        <v>326</v>
      </c>
      <c r="FG243" s="405">
        <v>48000</v>
      </c>
      <c r="FH243" s="589"/>
      <c r="FI243" s="590"/>
      <c r="FJ243" s="591"/>
      <c r="FK243" s="455">
        <f t="shared" si="423"/>
        <v>1.6995963458678565</v>
      </c>
      <c r="FL243" s="530"/>
      <c r="FM243" s="455"/>
      <c r="FN243" s="530">
        <v>6255</v>
      </c>
      <c r="FO243" s="532">
        <f t="shared" si="367"/>
        <v>0.46748878923766818</v>
      </c>
      <c r="FP243" s="449">
        <f t="shared" si="424"/>
        <v>147.65243254727002</v>
      </c>
      <c r="FQ243" s="457">
        <v>81.599999999999994</v>
      </c>
      <c r="FR243" s="458">
        <f t="shared" si="425"/>
        <v>1.9262091919835704</v>
      </c>
      <c r="FS243" s="576">
        <v>8.0399999999999991</v>
      </c>
      <c r="FT243" s="577">
        <v>14</v>
      </c>
      <c r="FU243" s="578">
        <v>52</v>
      </c>
      <c r="FV243" s="579">
        <v>1</v>
      </c>
      <c r="FW243" s="580">
        <v>0.42</v>
      </c>
      <c r="FX243" s="579">
        <v>8</v>
      </c>
      <c r="FY243" s="452">
        <f t="shared" si="448"/>
        <v>0.91666666666666663</v>
      </c>
      <c r="FZ243" s="452">
        <f>1-FW243/(EF243+DC243)</f>
        <v>0.7</v>
      </c>
      <c r="GA243" s="429">
        <f>EF243+DC243-FW243</f>
        <v>0.98</v>
      </c>
      <c r="GB243" s="513">
        <f t="shared" si="427"/>
        <v>0.125</v>
      </c>
      <c r="GC243" s="514">
        <f t="shared" si="449"/>
        <v>2</v>
      </c>
      <c r="GD243" s="513">
        <f t="shared" si="429"/>
        <v>0.17460317460317465</v>
      </c>
      <c r="GE243" s="527">
        <f t="shared" si="450"/>
        <v>11</v>
      </c>
      <c r="GF243" s="461">
        <f t="shared" si="431"/>
        <v>2.3227816726860704</v>
      </c>
      <c r="GG243" s="589"/>
      <c r="GH243" s="592"/>
      <c r="GI243" s="589"/>
      <c r="GJ243" s="592"/>
      <c r="GK243" s="592"/>
      <c r="GL243" s="593"/>
      <c r="GM243" s="577"/>
      <c r="GN243" s="589"/>
      <c r="GO243" s="592"/>
      <c r="GP243" s="592"/>
      <c r="GQ243" s="577"/>
      <c r="GR243" s="594"/>
      <c r="GS243" s="595"/>
      <c r="GT243" s="592"/>
      <c r="GU243" s="592"/>
      <c r="GV243" s="592"/>
      <c r="GW243" s="513"/>
      <c r="GX243" s="513"/>
      <c r="GY243" s="596"/>
      <c r="GZ243" s="405">
        <v>44711</v>
      </c>
      <c r="HA243" s="581">
        <v>8.16</v>
      </c>
      <c r="HB243" s="451">
        <v>8.1199999999999992</v>
      </c>
      <c r="HC243" s="577">
        <v>13.5</v>
      </c>
      <c r="HD243" s="463">
        <f t="shared" si="432"/>
        <v>48.33</v>
      </c>
      <c r="HE243" s="463">
        <v>15</v>
      </c>
      <c r="HF243" s="463"/>
      <c r="HG243" s="582"/>
      <c r="HH243" s="575">
        <v>1</v>
      </c>
      <c r="HI243" s="583">
        <v>8020</v>
      </c>
      <c r="HJ243" s="406">
        <f t="shared" si="433"/>
        <v>5373.4000000000005</v>
      </c>
      <c r="HK243" s="406"/>
      <c r="HL243" s="549">
        <v>1397</v>
      </c>
      <c r="HM243" s="584">
        <v>7.8</v>
      </c>
      <c r="HN243" s="461">
        <v>7.13</v>
      </c>
      <c r="HO243" s="574">
        <v>0.24</v>
      </c>
      <c r="HP243" s="548">
        <v>7.6E-3</v>
      </c>
      <c r="HQ243" s="585">
        <v>7.5</v>
      </c>
      <c r="HR243" s="586">
        <v>0.4</v>
      </c>
      <c r="HS243" s="520">
        <v>0.32</v>
      </c>
      <c r="HT243" s="587">
        <v>8</v>
      </c>
      <c r="HU243" s="522">
        <f t="shared" si="434"/>
        <v>41.073578358473199</v>
      </c>
      <c r="HV243" s="513">
        <f t="shared" si="437"/>
        <v>0.82467532467532467</v>
      </c>
      <c r="HW243" s="513">
        <f t="shared" si="435"/>
        <v>0.87795454545454543</v>
      </c>
      <c r="HX243" s="513">
        <f t="shared" si="436"/>
        <v>0.73094339622641513</v>
      </c>
      <c r="HY243" s="599"/>
    </row>
    <row r="244" spans="1:233" s="598" customFormat="1" ht="15" customHeight="1" x14ac:dyDescent="0.15">
      <c r="A244" s="400">
        <v>43726</v>
      </c>
      <c r="B244" s="515">
        <v>43225</v>
      </c>
      <c r="C244" s="402">
        <f t="shared" si="438"/>
        <v>0.86450000000000005</v>
      </c>
      <c r="D244" s="571">
        <v>8.0299999999999994</v>
      </c>
      <c r="E244" s="572">
        <v>38</v>
      </c>
      <c r="F244" s="573">
        <v>258</v>
      </c>
      <c r="G244" s="406">
        <f t="shared" si="451"/>
        <v>11152.05</v>
      </c>
      <c r="H244" s="402">
        <f t="shared" si="452"/>
        <v>0.44608199999999998</v>
      </c>
      <c r="I244" s="573">
        <v>7170</v>
      </c>
      <c r="J244" s="406">
        <f t="shared" si="453"/>
        <v>4803.9000000000005</v>
      </c>
      <c r="K244" s="574">
        <v>22.2</v>
      </c>
      <c r="L244" s="574">
        <v>19.8</v>
      </c>
      <c r="M244" s="574">
        <v>2.2000000000000002</v>
      </c>
      <c r="N244" s="575">
        <v>187</v>
      </c>
      <c r="O244" s="575">
        <v>32</v>
      </c>
      <c r="P244" s="409"/>
      <c r="Q244" s="409"/>
      <c r="R244" s="409"/>
      <c r="S244" s="409"/>
      <c r="T244" s="410"/>
      <c r="U244" s="411"/>
      <c r="V244" s="409"/>
      <c r="W244" s="409"/>
      <c r="X244" s="516"/>
      <c r="Y244" s="473"/>
      <c r="Z244" s="429"/>
      <c r="AA244" s="447"/>
      <c r="AB244" s="409"/>
      <c r="AC244" s="409"/>
      <c r="AD244" s="474">
        <v>4.7300000000000004</v>
      </c>
      <c r="AE244" s="477">
        <f t="shared" si="359"/>
        <v>0.65694444444444444</v>
      </c>
      <c r="AF244" s="478"/>
      <c r="AG244" s="477"/>
      <c r="AH244" s="478"/>
      <c r="AI244" s="478"/>
      <c r="AJ244" s="473"/>
      <c r="AK244" s="477"/>
      <c r="AL244" s="447"/>
      <c r="AM244" s="479"/>
      <c r="AN244" s="473"/>
      <c r="AO244" s="473"/>
      <c r="AP244" s="479"/>
      <c r="AQ244" s="447"/>
      <c r="AR244" s="473"/>
      <c r="AS244" s="473"/>
      <c r="AT244" s="473"/>
      <c r="AU244" s="447"/>
      <c r="AV244" s="480"/>
      <c r="AW244" s="479"/>
      <c r="AX244" s="479"/>
      <c r="AY244" s="480"/>
      <c r="AZ244" s="480"/>
      <c r="BA244" s="420">
        <f t="shared" si="439"/>
        <v>45686</v>
      </c>
      <c r="BB244" s="421">
        <f t="shared" si="440"/>
        <v>0.91371999999999998</v>
      </c>
      <c r="BC244" s="422"/>
      <c r="BD244" s="423">
        <v>8.0500000000000007</v>
      </c>
      <c r="BE244" s="424">
        <v>43</v>
      </c>
      <c r="BF244" s="425">
        <v>254</v>
      </c>
      <c r="BG244" s="426">
        <v>6810</v>
      </c>
      <c r="BH244" s="420">
        <f t="shared" si="454"/>
        <v>4562.7</v>
      </c>
      <c r="BI244" s="432"/>
      <c r="BJ244" s="421"/>
      <c r="BK244" s="427">
        <v>20.3</v>
      </c>
      <c r="BL244" s="427">
        <v>18.2</v>
      </c>
      <c r="BM244" s="428">
        <v>4.2</v>
      </c>
      <c r="BN244" s="422"/>
      <c r="BO244" s="425">
        <v>158</v>
      </c>
      <c r="BP244" s="425">
        <v>32</v>
      </c>
      <c r="BQ244" s="423">
        <v>6.1</v>
      </c>
      <c r="BR244" s="421">
        <f t="shared" si="360"/>
        <v>0.8472222222222221</v>
      </c>
      <c r="BS244" s="409">
        <f t="shared" si="441"/>
        <v>45686</v>
      </c>
      <c r="BT244" s="429">
        <f t="shared" si="459"/>
        <v>8.0500000000000007</v>
      </c>
      <c r="BU244" s="430">
        <f t="shared" si="463"/>
        <v>43</v>
      </c>
      <c r="BV244" s="430">
        <f t="shared" si="460"/>
        <v>254</v>
      </c>
      <c r="BW244" s="430">
        <f t="shared" si="461"/>
        <v>6810</v>
      </c>
      <c r="BX244" s="430">
        <f t="shared" si="455"/>
        <v>4426.5</v>
      </c>
      <c r="BY244" s="430">
        <f t="shared" si="456"/>
        <v>20.3</v>
      </c>
      <c r="BZ244" s="430">
        <f t="shared" si="458"/>
        <v>18.2</v>
      </c>
      <c r="CA244" s="431"/>
      <c r="CB244" s="430">
        <f t="shared" si="464"/>
        <v>158</v>
      </c>
      <c r="CC244" s="432">
        <v>23201</v>
      </c>
      <c r="CD244" s="411">
        <f t="shared" si="358"/>
        <v>23201</v>
      </c>
      <c r="CE244" s="421">
        <f t="shared" si="402"/>
        <v>0.92803999999999998</v>
      </c>
      <c r="CF244" s="433">
        <f t="shared" si="403"/>
        <v>6.9307357441489588</v>
      </c>
      <c r="CG244" s="434"/>
      <c r="CH244" s="427"/>
      <c r="CI244" s="446">
        <f t="shared" si="404"/>
        <v>9.8271626223007615</v>
      </c>
      <c r="CJ244" s="436">
        <v>30.4</v>
      </c>
      <c r="CK244" s="436">
        <v>4.33</v>
      </c>
      <c r="CL244" s="423"/>
      <c r="CM244" s="423"/>
      <c r="CN244" s="423"/>
      <c r="CO244" s="432"/>
      <c r="CP244" s="432"/>
      <c r="CQ244" s="437"/>
      <c r="CR244" s="437">
        <v>0.94</v>
      </c>
      <c r="CS244" s="424"/>
      <c r="CT244" s="432">
        <f t="shared" si="405"/>
        <v>3.6205335976897546</v>
      </c>
      <c r="CU244" s="434">
        <v>5.29</v>
      </c>
      <c r="CV244" s="438"/>
      <c r="CW244" s="439"/>
      <c r="CX244" s="440"/>
      <c r="CY244" s="441"/>
      <c r="CZ244" s="442"/>
      <c r="DA244" s="442"/>
      <c r="DB244" s="442"/>
      <c r="DC244" s="442"/>
      <c r="DD244" s="443"/>
      <c r="DE244" s="440"/>
      <c r="DF244" s="444">
        <v>22485</v>
      </c>
      <c r="DG244" s="445">
        <f t="shared" si="462"/>
        <v>22485</v>
      </c>
      <c r="DH244" s="421">
        <f t="shared" si="386"/>
        <v>0.89939999999999998</v>
      </c>
      <c r="DI244" s="446">
        <f t="shared" si="406"/>
        <v>7.1514342895263514</v>
      </c>
      <c r="DJ244" s="434">
        <v>7.93</v>
      </c>
      <c r="DK244" s="427"/>
      <c r="DL244" s="446">
        <f t="shared" si="407"/>
        <v>10.140093395597065</v>
      </c>
      <c r="DM244" s="422">
        <v>30.5</v>
      </c>
      <c r="DN244" s="422">
        <v>4.1900000000000004</v>
      </c>
      <c r="DO244" s="423">
        <v>7.93</v>
      </c>
      <c r="DP244" s="423"/>
      <c r="DQ244" s="423"/>
      <c r="DR244" s="432"/>
      <c r="DS244" s="432"/>
      <c r="DT244" s="437"/>
      <c r="DU244" s="437">
        <v>0.96</v>
      </c>
      <c r="DV244" s="424"/>
      <c r="DW244" s="446">
        <f t="shared" si="389"/>
        <v>3.7358238825883925</v>
      </c>
      <c r="DX244" s="434">
        <v>5.16</v>
      </c>
      <c r="DY244" s="438">
        <v>8.19</v>
      </c>
      <c r="DZ244" s="439">
        <v>16</v>
      </c>
      <c r="EA244" s="440">
        <v>57</v>
      </c>
      <c r="EB244" s="441">
        <v>7490</v>
      </c>
      <c r="EC244" s="442"/>
      <c r="ED244" s="442"/>
      <c r="EE244" s="442"/>
      <c r="EF244" s="442"/>
      <c r="EG244" s="443">
        <v>4</v>
      </c>
      <c r="EH244" s="440">
        <v>16</v>
      </c>
      <c r="EI244" s="429">
        <f t="shared" si="442"/>
        <v>8.19</v>
      </c>
      <c r="EJ244" s="447">
        <f t="shared" si="443"/>
        <v>16</v>
      </c>
      <c r="EK244" s="448">
        <f t="shared" si="444"/>
        <v>57</v>
      </c>
      <c r="EL244" s="417">
        <f t="shared" si="445"/>
        <v>7490</v>
      </c>
      <c r="EM244" s="431"/>
      <c r="EN244" s="431"/>
      <c r="EO244" s="431"/>
      <c r="EP244" s="431"/>
      <c r="EQ244" s="430">
        <f t="shared" si="446"/>
        <v>4</v>
      </c>
      <c r="ER244" s="448">
        <f t="shared" si="447"/>
        <v>16</v>
      </c>
      <c r="ES244" s="449">
        <f t="shared" si="414"/>
        <v>23.114301974346624</v>
      </c>
      <c r="ET244" s="450">
        <f t="shared" si="415"/>
        <v>0.91371999999999998</v>
      </c>
      <c r="EU244" s="451">
        <f t="shared" si="457"/>
        <v>0.26373281818181821</v>
      </c>
      <c r="EV244" s="450">
        <f t="shared" si="416"/>
        <v>0.48839410774410774</v>
      </c>
      <c r="EW244" s="513"/>
      <c r="EX244" s="514"/>
      <c r="EY244" s="513">
        <f t="shared" si="417"/>
        <v>0.62790697674418605</v>
      </c>
      <c r="EZ244" s="514">
        <f t="shared" si="418"/>
        <v>27</v>
      </c>
      <c r="FA244" s="450">
        <f t="shared" si="419"/>
        <v>0.77559055118110232</v>
      </c>
      <c r="FB244" s="431">
        <f t="shared" si="420"/>
        <v>197</v>
      </c>
      <c r="FC244" s="452"/>
      <c r="FD244" s="431"/>
      <c r="FE244" s="452">
        <f t="shared" si="421"/>
        <v>0.97468354430379744</v>
      </c>
      <c r="FF244" s="430">
        <f t="shared" si="422"/>
        <v>154</v>
      </c>
      <c r="FG244" s="405">
        <v>48000</v>
      </c>
      <c r="FH244" s="589"/>
      <c r="FI244" s="590"/>
      <c r="FJ244" s="591"/>
      <c r="FK244" s="455">
        <f t="shared" si="423"/>
        <v>1.5759751346145427</v>
      </c>
      <c r="FL244" s="530"/>
      <c r="FM244" s="455"/>
      <c r="FN244" s="530">
        <v>6116</v>
      </c>
      <c r="FO244" s="532">
        <f t="shared" si="367"/>
        <v>0.45710014947683109</v>
      </c>
      <c r="FP244" s="449">
        <f t="shared" si="424"/>
        <v>133.87033226809089</v>
      </c>
      <c r="FQ244" s="457">
        <v>76.8</v>
      </c>
      <c r="FR244" s="458">
        <f t="shared" si="425"/>
        <v>1.6810401435888456</v>
      </c>
      <c r="FS244" s="576">
        <v>8.01</v>
      </c>
      <c r="FT244" s="577">
        <v>14</v>
      </c>
      <c r="FU244" s="578">
        <v>53</v>
      </c>
      <c r="FV244" s="579">
        <v>1</v>
      </c>
      <c r="FW244" s="580">
        <v>0.38</v>
      </c>
      <c r="FX244" s="579">
        <v>8</v>
      </c>
      <c r="FY244" s="452">
        <f t="shared" si="448"/>
        <v>0.75</v>
      </c>
      <c r="FZ244" s="452"/>
      <c r="GA244" s="429"/>
      <c r="GB244" s="513">
        <f t="shared" si="427"/>
        <v>0.125</v>
      </c>
      <c r="GC244" s="514">
        <f t="shared" si="449"/>
        <v>2</v>
      </c>
      <c r="GD244" s="513">
        <f t="shared" si="429"/>
        <v>7.0175438596491224E-2</v>
      </c>
      <c r="GE244" s="527">
        <f t="shared" si="450"/>
        <v>4</v>
      </c>
      <c r="GF244" s="461">
        <f t="shared" si="431"/>
        <v>2.1538326839732083</v>
      </c>
      <c r="GG244" s="589"/>
      <c r="GH244" s="592"/>
      <c r="GI244" s="589"/>
      <c r="GJ244" s="592"/>
      <c r="GK244" s="592"/>
      <c r="GL244" s="593"/>
      <c r="GM244" s="577"/>
      <c r="GN244" s="589"/>
      <c r="GO244" s="592"/>
      <c r="GP244" s="592"/>
      <c r="GQ244" s="577"/>
      <c r="GR244" s="594"/>
      <c r="GS244" s="595"/>
      <c r="GT244" s="592"/>
      <c r="GU244" s="592"/>
      <c r="GV244" s="592"/>
      <c r="GW244" s="513"/>
      <c r="GX244" s="513"/>
      <c r="GY244" s="596"/>
      <c r="GZ244" s="405">
        <v>50099</v>
      </c>
      <c r="HA244" s="581">
        <v>8.17</v>
      </c>
      <c r="HB244" s="451">
        <v>8.15</v>
      </c>
      <c r="HC244" s="577">
        <v>13</v>
      </c>
      <c r="HD244" s="463">
        <f t="shared" si="432"/>
        <v>46.54</v>
      </c>
      <c r="HE244" s="463">
        <v>15</v>
      </c>
      <c r="HF244" s="463"/>
      <c r="HG244" s="582"/>
      <c r="HH244" s="575">
        <v>1</v>
      </c>
      <c r="HI244" s="583">
        <v>7520</v>
      </c>
      <c r="HJ244" s="406">
        <f t="shared" si="433"/>
        <v>5038.4000000000005</v>
      </c>
      <c r="HK244" s="406"/>
      <c r="HL244" s="549"/>
      <c r="HM244" s="584"/>
      <c r="HN244" s="461">
        <v>9.7200000000000006</v>
      </c>
      <c r="HO244" s="574"/>
      <c r="HP244" s="548">
        <v>7.6E-3</v>
      </c>
      <c r="HQ244" s="585"/>
      <c r="HR244" s="586"/>
      <c r="HS244" s="520">
        <v>0.31</v>
      </c>
      <c r="HT244" s="587">
        <v>8</v>
      </c>
      <c r="HU244" s="522">
        <f t="shared" si="434"/>
        <v>38.086065753184783</v>
      </c>
      <c r="HV244" s="513">
        <f t="shared" si="437"/>
        <v>0.69767441860465118</v>
      </c>
      <c r="HW244" s="513">
        <f t="shared" si="435"/>
        <v>0.81677165354330705</v>
      </c>
      <c r="HX244" s="513">
        <f t="shared" si="436"/>
        <v>0.52118226600985218</v>
      </c>
      <c r="HY244" s="599"/>
    </row>
    <row r="245" spans="1:233" s="598" customFormat="1" ht="15" customHeight="1" x14ac:dyDescent="0.15">
      <c r="A245" s="400">
        <v>43727</v>
      </c>
      <c r="B245" s="515">
        <v>41252</v>
      </c>
      <c r="C245" s="402">
        <f t="shared" si="438"/>
        <v>0.82504</v>
      </c>
      <c r="D245" s="571">
        <v>8.18</v>
      </c>
      <c r="E245" s="572">
        <v>60</v>
      </c>
      <c r="F245" s="573">
        <v>241</v>
      </c>
      <c r="G245" s="406">
        <f t="shared" si="451"/>
        <v>9941.732</v>
      </c>
      <c r="H245" s="402">
        <f t="shared" si="452"/>
        <v>0.39766928000000001</v>
      </c>
      <c r="I245" s="573">
        <v>7160</v>
      </c>
      <c r="J245" s="406">
        <f t="shared" si="453"/>
        <v>4797.2000000000007</v>
      </c>
      <c r="K245" s="574">
        <v>21.1</v>
      </c>
      <c r="L245" s="574">
        <v>18.8</v>
      </c>
      <c r="M245" s="574">
        <v>2.6</v>
      </c>
      <c r="N245" s="575">
        <v>151</v>
      </c>
      <c r="O245" s="575">
        <v>32</v>
      </c>
      <c r="P245" s="409"/>
      <c r="Q245" s="409"/>
      <c r="R245" s="409"/>
      <c r="S245" s="409"/>
      <c r="T245" s="410"/>
      <c r="U245" s="411"/>
      <c r="V245" s="409"/>
      <c r="W245" s="409"/>
      <c r="X245" s="516"/>
      <c r="Y245" s="473"/>
      <c r="Z245" s="429"/>
      <c r="AA245" s="447"/>
      <c r="AB245" s="409"/>
      <c r="AC245" s="409"/>
      <c r="AD245" s="474">
        <v>5.16</v>
      </c>
      <c r="AE245" s="477">
        <f t="shared" si="359"/>
        <v>0.71666666666666667</v>
      </c>
      <c r="AF245" s="478"/>
      <c r="AG245" s="477"/>
      <c r="AH245" s="478"/>
      <c r="AI245" s="478"/>
      <c r="AJ245" s="473"/>
      <c r="AK245" s="477"/>
      <c r="AL245" s="447"/>
      <c r="AM245" s="479"/>
      <c r="AN245" s="473"/>
      <c r="AO245" s="473"/>
      <c r="AP245" s="479"/>
      <c r="AQ245" s="447"/>
      <c r="AR245" s="473"/>
      <c r="AS245" s="473"/>
      <c r="AT245" s="473"/>
      <c r="AU245" s="447"/>
      <c r="AV245" s="480"/>
      <c r="AW245" s="479"/>
      <c r="AX245" s="479"/>
      <c r="AY245" s="480"/>
      <c r="AZ245" s="480"/>
      <c r="BA245" s="420">
        <f t="shared" si="439"/>
        <v>43016</v>
      </c>
      <c r="BB245" s="421">
        <f t="shared" si="440"/>
        <v>0.86031999999999997</v>
      </c>
      <c r="BC245" s="422"/>
      <c r="BD245" s="423">
        <v>8.09</v>
      </c>
      <c r="BE245" s="424">
        <v>73</v>
      </c>
      <c r="BF245" s="425">
        <v>470</v>
      </c>
      <c r="BG245" s="426">
        <v>7250</v>
      </c>
      <c r="BH245" s="420">
        <f t="shared" si="454"/>
        <v>4857.5</v>
      </c>
      <c r="BI245" s="432"/>
      <c r="BJ245" s="421"/>
      <c r="BK245" s="427">
        <v>25.1</v>
      </c>
      <c r="BL245" s="427">
        <v>26.2</v>
      </c>
      <c r="BM245" s="428">
        <v>1.9</v>
      </c>
      <c r="BN245" s="422"/>
      <c r="BO245" s="425">
        <v>112</v>
      </c>
      <c r="BP245" s="425">
        <v>32</v>
      </c>
      <c r="BQ245" s="423">
        <v>4.3899999999999997</v>
      </c>
      <c r="BR245" s="421">
        <f t="shared" si="360"/>
        <v>0.60972222222222217</v>
      </c>
      <c r="BS245" s="409">
        <f t="shared" si="441"/>
        <v>43016</v>
      </c>
      <c r="BT245" s="429">
        <f t="shared" si="459"/>
        <v>8.09</v>
      </c>
      <c r="BU245" s="430">
        <f t="shared" si="463"/>
        <v>73</v>
      </c>
      <c r="BV245" s="430">
        <f t="shared" si="460"/>
        <v>470</v>
      </c>
      <c r="BW245" s="430">
        <f t="shared" si="461"/>
        <v>7250</v>
      </c>
      <c r="BX245" s="430">
        <f t="shared" si="455"/>
        <v>4712.5</v>
      </c>
      <c r="BY245" s="430">
        <f t="shared" si="456"/>
        <v>25.1</v>
      </c>
      <c r="BZ245" s="430">
        <f t="shared" si="458"/>
        <v>26.2</v>
      </c>
      <c r="CA245" s="431"/>
      <c r="CB245" s="430">
        <f t="shared" si="464"/>
        <v>112</v>
      </c>
      <c r="CC245" s="432">
        <v>22688</v>
      </c>
      <c r="CD245" s="411">
        <f t="shared" si="358"/>
        <v>22688</v>
      </c>
      <c r="CE245" s="421">
        <f t="shared" si="402"/>
        <v>0.90751999999999999</v>
      </c>
      <c r="CF245" s="433">
        <f t="shared" si="403"/>
        <v>7.0874471086036674</v>
      </c>
      <c r="CG245" s="434"/>
      <c r="CH245" s="427"/>
      <c r="CI245" s="446">
        <f t="shared" si="404"/>
        <v>10.049365303244006</v>
      </c>
      <c r="CJ245" s="436">
        <v>30</v>
      </c>
      <c r="CK245" s="436">
        <v>4.2300000000000004</v>
      </c>
      <c r="CL245" s="423"/>
      <c r="CM245" s="423"/>
      <c r="CN245" s="423"/>
      <c r="CO245" s="432"/>
      <c r="CP245" s="432"/>
      <c r="CQ245" s="437"/>
      <c r="CR245" s="437">
        <v>0.96</v>
      </c>
      <c r="CS245" s="424"/>
      <c r="CT245" s="432">
        <f t="shared" si="405"/>
        <v>3.7023977433004234</v>
      </c>
      <c r="CU245" s="434">
        <v>5.54</v>
      </c>
      <c r="CV245" s="438"/>
      <c r="CW245" s="439"/>
      <c r="CX245" s="440"/>
      <c r="CY245" s="441"/>
      <c r="CZ245" s="442"/>
      <c r="DA245" s="442"/>
      <c r="DB245" s="442"/>
      <c r="DC245" s="442"/>
      <c r="DD245" s="443"/>
      <c r="DE245" s="440"/>
      <c r="DF245" s="444">
        <v>20328</v>
      </c>
      <c r="DG245" s="445">
        <f t="shared" si="462"/>
        <v>20328</v>
      </c>
      <c r="DH245" s="421">
        <f t="shared" si="386"/>
        <v>0.81311999999999995</v>
      </c>
      <c r="DI245" s="446">
        <f t="shared" si="406"/>
        <v>7.9102715466351832</v>
      </c>
      <c r="DJ245" s="434">
        <v>7.98</v>
      </c>
      <c r="DK245" s="427"/>
      <c r="DL245" s="446">
        <f t="shared" si="407"/>
        <v>11.216056670602125</v>
      </c>
      <c r="DM245" s="422">
        <v>30.4</v>
      </c>
      <c r="DN245" s="422">
        <v>4.7</v>
      </c>
      <c r="DO245" s="423">
        <v>7.97</v>
      </c>
      <c r="DP245" s="423"/>
      <c r="DQ245" s="423"/>
      <c r="DR245" s="432"/>
      <c r="DS245" s="432"/>
      <c r="DT245" s="437"/>
      <c r="DU245" s="437">
        <v>0.96</v>
      </c>
      <c r="DV245" s="424"/>
      <c r="DW245" s="446">
        <f t="shared" si="389"/>
        <v>4.1322314049586772</v>
      </c>
      <c r="DX245" s="434">
        <v>5.03</v>
      </c>
      <c r="DY245" s="438">
        <v>8.1</v>
      </c>
      <c r="DZ245" s="439">
        <v>14</v>
      </c>
      <c r="EA245" s="440">
        <v>57</v>
      </c>
      <c r="EB245" s="441">
        <v>7320</v>
      </c>
      <c r="EC245" s="442"/>
      <c r="ED245" s="442"/>
      <c r="EE245" s="442"/>
      <c r="EF245" s="442"/>
      <c r="EG245" s="443">
        <v>12</v>
      </c>
      <c r="EH245" s="440">
        <v>16</v>
      </c>
      <c r="EI245" s="429">
        <f t="shared" si="442"/>
        <v>8.1</v>
      </c>
      <c r="EJ245" s="447">
        <f t="shared" si="443"/>
        <v>14</v>
      </c>
      <c r="EK245" s="448">
        <f t="shared" si="444"/>
        <v>57</v>
      </c>
      <c r="EL245" s="417">
        <f t="shared" si="445"/>
        <v>7320</v>
      </c>
      <c r="EM245" s="431"/>
      <c r="EN245" s="431"/>
      <c r="EO245" s="431"/>
      <c r="EP245" s="431"/>
      <c r="EQ245" s="430">
        <f t="shared" si="446"/>
        <v>12</v>
      </c>
      <c r="ER245" s="448">
        <f t="shared" si="447"/>
        <v>16</v>
      </c>
      <c r="ES245" s="449">
        <f t="shared" si="414"/>
        <v>24.549005021387391</v>
      </c>
      <c r="ET245" s="450">
        <f t="shared" si="415"/>
        <v>0.86031999999999997</v>
      </c>
      <c r="EU245" s="451">
        <f t="shared" si="457"/>
        <v>0.4594890909090909</v>
      </c>
      <c r="EV245" s="450">
        <f t="shared" si="416"/>
        <v>0.85090572390572383</v>
      </c>
      <c r="EW245" s="513"/>
      <c r="EX245" s="514"/>
      <c r="EY245" s="513">
        <f t="shared" si="417"/>
        <v>0.80821917808219179</v>
      </c>
      <c r="EZ245" s="514">
        <f t="shared" si="418"/>
        <v>59</v>
      </c>
      <c r="FA245" s="450">
        <f t="shared" si="419"/>
        <v>0.87872340425531914</v>
      </c>
      <c r="FB245" s="431">
        <f t="shared" si="420"/>
        <v>413</v>
      </c>
      <c r="FC245" s="452"/>
      <c r="FD245" s="431"/>
      <c r="FE245" s="452">
        <f t="shared" si="421"/>
        <v>0.8928571428571429</v>
      </c>
      <c r="FF245" s="430">
        <f t="shared" si="422"/>
        <v>100</v>
      </c>
      <c r="FG245" s="405">
        <v>48000</v>
      </c>
      <c r="FH245" s="589"/>
      <c r="FI245" s="590"/>
      <c r="FJ245" s="591"/>
      <c r="FK245" s="455">
        <f t="shared" si="423"/>
        <v>1.6737957969127766</v>
      </c>
      <c r="FL245" s="530"/>
      <c r="FM245" s="455"/>
      <c r="FN245" s="530">
        <v>5977</v>
      </c>
      <c r="FO245" s="532">
        <f t="shared" si="367"/>
        <v>0.44671150971599399</v>
      </c>
      <c r="FP245" s="449">
        <f t="shared" si="424"/>
        <v>138.94829830760648</v>
      </c>
      <c r="FQ245" s="457">
        <v>79.2</v>
      </c>
      <c r="FR245" s="458">
        <f t="shared" si="425"/>
        <v>1.8411753766040544</v>
      </c>
      <c r="FS245" s="576">
        <v>8.02</v>
      </c>
      <c r="FT245" s="577">
        <v>12</v>
      </c>
      <c r="FU245" s="578">
        <v>44</v>
      </c>
      <c r="FV245" s="579">
        <v>1</v>
      </c>
      <c r="FW245" s="580">
        <v>0.46</v>
      </c>
      <c r="FX245" s="579">
        <v>8</v>
      </c>
      <c r="FY245" s="452">
        <f t="shared" si="448"/>
        <v>0.91666666666666663</v>
      </c>
      <c r="FZ245" s="452"/>
      <c r="GA245" s="429"/>
      <c r="GB245" s="513">
        <f t="shared" si="427"/>
        <v>0.1428571428571429</v>
      </c>
      <c r="GC245" s="514">
        <f t="shared" si="449"/>
        <v>2</v>
      </c>
      <c r="GD245" s="513">
        <f t="shared" si="429"/>
        <v>0.22807017543859653</v>
      </c>
      <c r="GE245" s="527">
        <f t="shared" si="450"/>
        <v>13</v>
      </c>
      <c r="GF245" s="461">
        <f t="shared" si="431"/>
        <v>2.2875209224474613</v>
      </c>
      <c r="GG245" s="589"/>
      <c r="GH245" s="592"/>
      <c r="GI245" s="589"/>
      <c r="GJ245" s="592"/>
      <c r="GK245" s="592"/>
      <c r="GL245" s="593"/>
      <c r="GM245" s="577"/>
      <c r="GN245" s="589"/>
      <c r="GO245" s="592"/>
      <c r="GP245" s="592"/>
      <c r="GQ245" s="577"/>
      <c r="GR245" s="594"/>
      <c r="GS245" s="595"/>
      <c r="GT245" s="592"/>
      <c r="GU245" s="592"/>
      <c r="GV245" s="592"/>
      <c r="GW245" s="513"/>
      <c r="GX245" s="513"/>
      <c r="GY245" s="596"/>
      <c r="GZ245" s="405">
        <v>47237</v>
      </c>
      <c r="HA245" s="581">
        <v>8.16</v>
      </c>
      <c r="HB245" s="451">
        <v>8.14</v>
      </c>
      <c r="HC245" s="577">
        <v>12.5</v>
      </c>
      <c r="HD245" s="463">
        <f t="shared" si="432"/>
        <v>44.75</v>
      </c>
      <c r="HE245" s="463">
        <v>16</v>
      </c>
      <c r="HF245" s="463"/>
      <c r="HG245" s="582"/>
      <c r="HH245" s="575">
        <v>1</v>
      </c>
      <c r="HI245" s="583">
        <v>7280</v>
      </c>
      <c r="HJ245" s="406">
        <f t="shared" si="433"/>
        <v>4877.6000000000004</v>
      </c>
      <c r="HK245" s="406"/>
      <c r="HL245" s="549"/>
      <c r="HM245" s="584"/>
      <c r="HN245" s="461">
        <v>8.2200000000000006</v>
      </c>
      <c r="HO245" s="574"/>
      <c r="HP245" s="548">
        <v>7.4000000000000003E-3</v>
      </c>
      <c r="HQ245" s="585"/>
      <c r="HR245" s="586"/>
      <c r="HS245" s="520">
        <v>0.32</v>
      </c>
      <c r="HT245" s="587">
        <v>8</v>
      </c>
      <c r="HU245" s="522">
        <f t="shared" si="434"/>
        <v>40.450065092058772</v>
      </c>
      <c r="HV245" s="513">
        <f t="shared" si="437"/>
        <v>0.82876712328767121</v>
      </c>
      <c r="HW245" s="513">
        <f t="shared" si="435"/>
        <v>0.90478723404255323</v>
      </c>
      <c r="HX245" s="513">
        <f t="shared" si="436"/>
        <v>0.67250996015936249</v>
      </c>
      <c r="HY245" s="599"/>
    </row>
    <row r="246" spans="1:233" s="598" customFormat="1" ht="15" customHeight="1" x14ac:dyDescent="0.15">
      <c r="A246" s="400">
        <v>43728</v>
      </c>
      <c r="B246" s="515">
        <v>45551</v>
      </c>
      <c r="C246" s="402">
        <f t="shared" si="438"/>
        <v>0.91102000000000005</v>
      </c>
      <c r="D246" s="571">
        <v>8.2200000000000006</v>
      </c>
      <c r="E246" s="572">
        <v>57</v>
      </c>
      <c r="F246" s="573">
        <v>272</v>
      </c>
      <c r="G246" s="406">
        <f t="shared" si="451"/>
        <v>12389.871999999999</v>
      </c>
      <c r="H246" s="402">
        <f t="shared" si="452"/>
        <v>0.49559487999999996</v>
      </c>
      <c r="I246" s="573">
        <v>6310</v>
      </c>
      <c r="J246" s="406">
        <f t="shared" si="453"/>
        <v>4227.7</v>
      </c>
      <c r="K246" s="574">
        <v>23.6</v>
      </c>
      <c r="L246" s="574">
        <v>22.4</v>
      </c>
      <c r="M246" s="574">
        <v>2.6</v>
      </c>
      <c r="N246" s="575">
        <v>172</v>
      </c>
      <c r="O246" s="575">
        <v>32</v>
      </c>
      <c r="P246" s="409"/>
      <c r="Q246" s="409"/>
      <c r="R246" s="409"/>
      <c r="S246" s="409"/>
      <c r="T246" s="410"/>
      <c r="U246" s="411"/>
      <c r="V246" s="409"/>
      <c r="W246" s="409"/>
      <c r="X246" s="516"/>
      <c r="Y246" s="473"/>
      <c r="Z246" s="429"/>
      <c r="AA246" s="447"/>
      <c r="AB246" s="409"/>
      <c r="AC246" s="409"/>
      <c r="AD246" s="474">
        <v>4.54</v>
      </c>
      <c r="AE246" s="477">
        <f t="shared" si="359"/>
        <v>0.63055555555555554</v>
      </c>
      <c r="AF246" s="478"/>
      <c r="AG246" s="477"/>
      <c r="AH246" s="478"/>
      <c r="AI246" s="478"/>
      <c r="AJ246" s="473"/>
      <c r="AK246" s="477"/>
      <c r="AL246" s="447"/>
      <c r="AM246" s="479"/>
      <c r="AN246" s="473"/>
      <c r="AO246" s="473"/>
      <c r="AP246" s="479"/>
      <c r="AQ246" s="447"/>
      <c r="AR246" s="473"/>
      <c r="AS246" s="473"/>
      <c r="AT246" s="473"/>
      <c r="AU246" s="447"/>
      <c r="AV246" s="480"/>
      <c r="AW246" s="479"/>
      <c r="AX246" s="479"/>
      <c r="AY246" s="480"/>
      <c r="AZ246" s="480"/>
      <c r="BA246" s="420">
        <f t="shared" si="439"/>
        <v>41288</v>
      </c>
      <c r="BB246" s="421">
        <f t="shared" si="440"/>
        <v>0.82576000000000005</v>
      </c>
      <c r="BC246" s="422"/>
      <c r="BD246" s="423">
        <v>8.24</v>
      </c>
      <c r="BE246" s="424">
        <v>64</v>
      </c>
      <c r="BF246" s="425">
        <v>348</v>
      </c>
      <c r="BG246" s="426">
        <v>6520</v>
      </c>
      <c r="BH246" s="420">
        <f t="shared" si="454"/>
        <v>4368.4000000000005</v>
      </c>
      <c r="BI246" s="432"/>
      <c r="BJ246" s="421"/>
      <c r="BK246" s="427">
        <v>19.100000000000001</v>
      </c>
      <c r="BL246" s="427">
        <v>17.8</v>
      </c>
      <c r="BM246" s="428">
        <v>2.2000000000000002</v>
      </c>
      <c r="BN246" s="422">
        <v>2.4</v>
      </c>
      <c r="BO246" s="425">
        <v>211</v>
      </c>
      <c r="BP246" s="425">
        <v>32</v>
      </c>
      <c r="BQ246" s="423">
        <v>5.04</v>
      </c>
      <c r="BR246" s="421">
        <f t="shared" si="360"/>
        <v>0.7</v>
      </c>
      <c r="BS246" s="409">
        <f t="shared" si="441"/>
        <v>41288</v>
      </c>
      <c r="BT246" s="429">
        <f t="shared" si="459"/>
        <v>8.24</v>
      </c>
      <c r="BU246" s="430">
        <f t="shared" si="463"/>
        <v>64</v>
      </c>
      <c r="BV246" s="430">
        <f t="shared" si="460"/>
        <v>348</v>
      </c>
      <c r="BW246" s="430">
        <f t="shared" si="461"/>
        <v>6520</v>
      </c>
      <c r="BX246" s="430">
        <f t="shared" si="455"/>
        <v>4238</v>
      </c>
      <c r="BY246" s="430">
        <f t="shared" si="456"/>
        <v>19.100000000000001</v>
      </c>
      <c r="BZ246" s="430">
        <f t="shared" si="458"/>
        <v>17.8</v>
      </c>
      <c r="CA246" s="431">
        <f>BN246</f>
        <v>2.4</v>
      </c>
      <c r="CB246" s="430">
        <f t="shared" si="464"/>
        <v>211</v>
      </c>
      <c r="CC246" s="432">
        <v>21370</v>
      </c>
      <c r="CD246" s="411">
        <f t="shared" si="358"/>
        <v>21370</v>
      </c>
      <c r="CE246" s="421">
        <f t="shared" ref="CE246:CE277" si="465">CC246/25000</f>
        <v>0.8548</v>
      </c>
      <c r="CF246" s="433">
        <f t="shared" ref="CF246:CF277" si="466">6700/CC246*24</f>
        <v>7.5245671502105758</v>
      </c>
      <c r="CG246" s="434"/>
      <c r="CH246" s="427"/>
      <c r="CI246" s="446">
        <f t="shared" si="404"/>
        <v>10.669162377164248</v>
      </c>
      <c r="CJ246" s="436">
        <v>30</v>
      </c>
      <c r="CK246" s="436">
        <v>4.99</v>
      </c>
      <c r="CL246" s="423"/>
      <c r="CM246" s="423"/>
      <c r="CN246" s="423"/>
      <c r="CO246" s="432"/>
      <c r="CP246" s="432"/>
      <c r="CQ246" s="437"/>
      <c r="CR246" s="437">
        <v>0.94</v>
      </c>
      <c r="CS246" s="424"/>
      <c r="CT246" s="432">
        <f t="shared" si="405"/>
        <v>3.930744033692092</v>
      </c>
      <c r="CU246" s="434">
        <v>5.34</v>
      </c>
      <c r="CV246" s="438"/>
      <c r="CW246" s="439"/>
      <c r="CX246" s="440"/>
      <c r="CY246" s="441"/>
      <c r="CZ246" s="442"/>
      <c r="DA246" s="442"/>
      <c r="DB246" s="442"/>
      <c r="DC246" s="442"/>
      <c r="DD246" s="443"/>
      <c r="DE246" s="440"/>
      <c r="DF246" s="444">
        <v>19918</v>
      </c>
      <c r="DG246" s="445">
        <f t="shared" si="462"/>
        <v>19918</v>
      </c>
      <c r="DH246" s="421">
        <f t="shared" si="386"/>
        <v>0.79671999999999998</v>
      </c>
      <c r="DI246" s="446">
        <f t="shared" si="406"/>
        <v>8.0730997088061045</v>
      </c>
      <c r="DJ246" s="434">
        <v>7.92</v>
      </c>
      <c r="DK246" s="427">
        <v>4</v>
      </c>
      <c r="DL246" s="446">
        <f t="shared" si="407"/>
        <v>11.446932422934029</v>
      </c>
      <c r="DM246" s="422">
        <v>30</v>
      </c>
      <c r="DN246" s="422">
        <v>4.3899999999999997</v>
      </c>
      <c r="DO246" s="423">
        <v>7.96</v>
      </c>
      <c r="DP246" s="423"/>
      <c r="DQ246" s="423"/>
      <c r="DR246" s="432"/>
      <c r="DS246" s="432"/>
      <c r="DT246" s="437"/>
      <c r="DU246" s="437">
        <v>0.94</v>
      </c>
      <c r="DV246" s="424"/>
      <c r="DW246" s="446">
        <f t="shared" si="389"/>
        <v>4.2172908926599053</v>
      </c>
      <c r="DX246" s="434">
        <v>5.25</v>
      </c>
      <c r="DY246" s="438">
        <v>8.0399999999999991</v>
      </c>
      <c r="DZ246" s="439">
        <v>14</v>
      </c>
      <c r="EA246" s="440">
        <v>59</v>
      </c>
      <c r="EB246" s="441">
        <v>7320</v>
      </c>
      <c r="EC246" s="442">
        <v>4.5999999999999996</v>
      </c>
      <c r="ED246" s="442">
        <v>0.43</v>
      </c>
      <c r="EE246" s="442">
        <v>4.5999999999999996</v>
      </c>
      <c r="EF246" s="442">
        <v>1.1000000000000001</v>
      </c>
      <c r="EG246" s="443">
        <v>3</v>
      </c>
      <c r="EH246" s="440">
        <v>16</v>
      </c>
      <c r="EI246" s="429">
        <f t="shared" si="442"/>
        <v>8.0399999999999991</v>
      </c>
      <c r="EJ246" s="447">
        <f t="shared" si="443"/>
        <v>14</v>
      </c>
      <c r="EK246" s="448">
        <f t="shared" si="444"/>
        <v>59</v>
      </c>
      <c r="EL246" s="417">
        <f t="shared" si="445"/>
        <v>7320</v>
      </c>
      <c r="EM246" s="431">
        <f>EC246</f>
        <v>4.5999999999999996</v>
      </c>
      <c r="EN246" s="431">
        <f>ED246</f>
        <v>0.43</v>
      </c>
      <c r="EO246" s="431">
        <f>EE246</f>
        <v>4.5999999999999996</v>
      </c>
      <c r="EP246" s="431">
        <f>EF246</f>
        <v>1.1000000000000001</v>
      </c>
      <c r="EQ246" s="430">
        <f t="shared" si="446"/>
        <v>3</v>
      </c>
      <c r="ER246" s="448">
        <f t="shared" si="447"/>
        <v>16</v>
      </c>
      <c r="ES246" s="449">
        <f t="shared" si="414"/>
        <v>25.576438674675451</v>
      </c>
      <c r="ET246" s="450">
        <f t="shared" si="415"/>
        <v>0.82576000000000005</v>
      </c>
      <c r="EU246" s="451">
        <f t="shared" si="457"/>
        <v>0.32655054545454543</v>
      </c>
      <c r="EV246" s="450">
        <f t="shared" si="416"/>
        <v>0.60472323232323222</v>
      </c>
      <c r="EW246" s="513">
        <f>1-EM246/BY246</f>
        <v>0.75916230366492155</v>
      </c>
      <c r="EX246" s="514">
        <f>BY246-EM246</f>
        <v>14.500000000000002</v>
      </c>
      <c r="EY246" s="513">
        <f t="shared" si="417"/>
        <v>0.78125</v>
      </c>
      <c r="EZ246" s="514">
        <f t="shared" si="418"/>
        <v>50</v>
      </c>
      <c r="FA246" s="450">
        <f t="shared" si="419"/>
        <v>0.83045977011494254</v>
      </c>
      <c r="FB246" s="431">
        <f t="shared" si="420"/>
        <v>289</v>
      </c>
      <c r="FC246" s="452">
        <f>1-EP246/CA246</f>
        <v>0.54166666666666663</v>
      </c>
      <c r="FD246" s="431">
        <f>CA246-EP246</f>
        <v>1.2999999999999998</v>
      </c>
      <c r="FE246" s="452">
        <f t="shared" si="421"/>
        <v>0.98578199052132698</v>
      </c>
      <c r="FF246" s="430">
        <f t="shared" si="422"/>
        <v>208</v>
      </c>
      <c r="FG246" s="405">
        <v>48000</v>
      </c>
      <c r="FH246" s="589"/>
      <c r="FI246" s="590"/>
      <c r="FJ246" s="591"/>
      <c r="FK246" s="455">
        <f t="shared" si="423"/>
        <v>1.7438480914551442</v>
      </c>
      <c r="FL246" s="530"/>
      <c r="FM246" s="455"/>
      <c r="FN246" s="530">
        <v>6672</v>
      </c>
      <c r="FO246" s="532">
        <f t="shared" si="367"/>
        <v>0.49865470852017946</v>
      </c>
      <c r="FP246" s="449">
        <f t="shared" si="424"/>
        <v>161.5965898081767</v>
      </c>
      <c r="FQ246" s="457">
        <v>79.2</v>
      </c>
      <c r="FR246" s="458">
        <f t="shared" si="425"/>
        <v>1.9182329006006589</v>
      </c>
      <c r="FS246" s="576">
        <v>7.98</v>
      </c>
      <c r="FT246" s="577">
        <v>12</v>
      </c>
      <c r="FU246" s="578">
        <v>47</v>
      </c>
      <c r="FV246" s="579">
        <v>1</v>
      </c>
      <c r="FW246" s="580">
        <v>0.36</v>
      </c>
      <c r="FX246" s="579">
        <v>8</v>
      </c>
      <c r="FY246" s="452">
        <f t="shared" si="448"/>
        <v>0.66666666666666674</v>
      </c>
      <c r="FZ246" s="452">
        <f>1-FW246/(EF246+DC246)</f>
        <v>0.67272727272727284</v>
      </c>
      <c r="GA246" s="429">
        <f>EF246+DC246-FW246</f>
        <v>0.7400000000000001</v>
      </c>
      <c r="GB246" s="513">
        <f t="shared" si="427"/>
        <v>0.1428571428571429</v>
      </c>
      <c r="GC246" s="514">
        <f t="shared" si="449"/>
        <v>2</v>
      </c>
      <c r="GD246" s="513">
        <f t="shared" si="429"/>
        <v>0.20338983050847459</v>
      </c>
      <c r="GE246" s="527">
        <f t="shared" si="450"/>
        <v>12</v>
      </c>
      <c r="GF246" s="461">
        <f t="shared" si="431"/>
        <v>2.3832590583220306</v>
      </c>
      <c r="GG246" s="589"/>
      <c r="GH246" s="592"/>
      <c r="GI246" s="589"/>
      <c r="GJ246" s="592"/>
      <c r="GK246" s="592"/>
      <c r="GL246" s="593"/>
      <c r="GM246" s="577"/>
      <c r="GN246" s="589"/>
      <c r="GO246" s="592"/>
      <c r="GP246" s="592"/>
      <c r="GQ246" s="577"/>
      <c r="GR246" s="594"/>
      <c r="GS246" s="595"/>
      <c r="GT246" s="592"/>
      <c r="GU246" s="592"/>
      <c r="GV246" s="592"/>
      <c r="GW246" s="513"/>
      <c r="GX246" s="513"/>
      <c r="GY246" s="596"/>
      <c r="GZ246" s="405">
        <v>43526</v>
      </c>
      <c r="HA246" s="581">
        <v>8.15</v>
      </c>
      <c r="HB246" s="451">
        <v>8.1</v>
      </c>
      <c r="HC246" s="577">
        <v>12</v>
      </c>
      <c r="HD246" s="463">
        <f t="shared" si="432"/>
        <v>42.96</v>
      </c>
      <c r="HE246" s="463">
        <v>16</v>
      </c>
      <c r="HF246" s="463"/>
      <c r="HG246" s="582"/>
      <c r="HH246" s="575">
        <v>1</v>
      </c>
      <c r="HI246" s="583">
        <v>7360</v>
      </c>
      <c r="HJ246" s="406">
        <f t="shared" si="433"/>
        <v>4931.2000000000007</v>
      </c>
      <c r="HK246" s="406"/>
      <c r="HL246" s="549">
        <v>1246</v>
      </c>
      <c r="HM246" s="584">
        <v>6.1</v>
      </c>
      <c r="HN246" s="461">
        <v>6.24</v>
      </c>
      <c r="HO246" s="574">
        <v>0.28999999999999998</v>
      </c>
      <c r="HP246" s="548">
        <v>7.4000000000000003E-3</v>
      </c>
      <c r="HQ246" s="585">
        <v>6.2</v>
      </c>
      <c r="HR246" s="586">
        <v>0.34</v>
      </c>
      <c r="HS246" s="520">
        <v>0.28999999999999998</v>
      </c>
      <c r="HT246" s="587">
        <v>8</v>
      </c>
      <c r="HU246" s="522">
        <f t="shared" si="434"/>
        <v>42.142995543499325</v>
      </c>
      <c r="HV246" s="513">
        <f t="shared" si="437"/>
        <v>0.8125</v>
      </c>
      <c r="HW246" s="513">
        <f t="shared" si="435"/>
        <v>0.87655172413793103</v>
      </c>
      <c r="HX246" s="513">
        <f t="shared" si="436"/>
        <v>0.67329842931937178</v>
      </c>
      <c r="HY246" s="599"/>
    </row>
    <row r="247" spans="1:233" s="598" customFormat="1" ht="15" customHeight="1" x14ac:dyDescent="0.15">
      <c r="A247" s="400">
        <v>43729</v>
      </c>
      <c r="B247" s="515">
        <v>46264</v>
      </c>
      <c r="C247" s="402">
        <f t="shared" si="438"/>
        <v>0.92527999999999999</v>
      </c>
      <c r="D247" s="571">
        <v>8.08</v>
      </c>
      <c r="E247" s="572">
        <v>60</v>
      </c>
      <c r="F247" s="573">
        <v>300</v>
      </c>
      <c r="G247" s="406">
        <f t="shared" si="451"/>
        <v>13879.2</v>
      </c>
      <c r="H247" s="402">
        <f t="shared" si="452"/>
        <v>0.55516799999999999</v>
      </c>
      <c r="I247" s="573">
        <v>6770</v>
      </c>
      <c r="J247" s="406">
        <f t="shared" si="453"/>
        <v>4535.9000000000005</v>
      </c>
      <c r="K247" s="574">
        <v>22.5</v>
      </c>
      <c r="L247" s="574">
        <v>20.6</v>
      </c>
      <c r="M247" s="574">
        <v>1.7</v>
      </c>
      <c r="N247" s="575">
        <v>130</v>
      </c>
      <c r="O247" s="575">
        <v>32</v>
      </c>
      <c r="P247" s="409"/>
      <c r="Q247" s="409"/>
      <c r="R247" s="409"/>
      <c r="S247" s="409"/>
      <c r="T247" s="410"/>
      <c r="U247" s="411"/>
      <c r="V247" s="409"/>
      <c r="W247" s="409"/>
      <c r="X247" s="516"/>
      <c r="Y247" s="473"/>
      <c r="Z247" s="429"/>
      <c r="AA247" s="447"/>
      <c r="AB247" s="409"/>
      <c r="AC247" s="409"/>
      <c r="AD247" s="474">
        <v>4.8899999999999997</v>
      </c>
      <c r="AE247" s="477">
        <f t="shared" si="359"/>
        <v>0.67916666666666659</v>
      </c>
      <c r="AF247" s="478"/>
      <c r="AG247" s="477"/>
      <c r="AH247" s="478"/>
      <c r="AI247" s="478"/>
      <c r="AJ247" s="473"/>
      <c r="AK247" s="477"/>
      <c r="AL247" s="447"/>
      <c r="AM247" s="479"/>
      <c r="AN247" s="473"/>
      <c r="AO247" s="473"/>
      <c r="AP247" s="479"/>
      <c r="AQ247" s="447"/>
      <c r="AR247" s="473"/>
      <c r="AS247" s="473"/>
      <c r="AT247" s="473"/>
      <c r="AU247" s="447"/>
      <c r="AV247" s="480"/>
      <c r="AW247" s="479"/>
      <c r="AX247" s="479"/>
      <c r="AY247" s="480"/>
      <c r="AZ247" s="480"/>
      <c r="BA247" s="420">
        <f t="shared" si="439"/>
        <v>41273</v>
      </c>
      <c r="BB247" s="421">
        <f t="shared" si="440"/>
        <v>0.82545999999999997</v>
      </c>
      <c r="BC247" s="422"/>
      <c r="BD247" s="423">
        <v>8.3000000000000007</v>
      </c>
      <c r="BE247" s="424">
        <v>59.2</v>
      </c>
      <c r="BF247" s="425">
        <v>326</v>
      </c>
      <c r="BG247" s="426">
        <v>6860</v>
      </c>
      <c r="BH247" s="420">
        <f t="shared" si="454"/>
        <v>4596.2000000000007</v>
      </c>
      <c r="BI247" s="432"/>
      <c r="BJ247" s="421"/>
      <c r="BK247" s="427">
        <v>16.7</v>
      </c>
      <c r="BL247" s="427">
        <v>14.4</v>
      </c>
      <c r="BM247" s="428">
        <v>1.2</v>
      </c>
      <c r="BN247" s="422"/>
      <c r="BO247" s="425">
        <v>87</v>
      </c>
      <c r="BP247" s="425">
        <v>32</v>
      </c>
      <c r="BQ247" s="423">
        <v>5.72</v>
      </c>
      <c r="BR247" s="421">
        <f t="shared" si="360"/>
        <v>0.7944444444444444</v>
      </c>
      <c r="BS247" s="409">
        <f t="shared" si="441"/>
        <v>41273</v>
      </c>
      <c r="BT247" s="429">
        <f t="shared" si="459"/>
        <v>8.3000000000000007</v>
      </c>
      <c r="BU247" s="430">
        <f t="shared" si="463"/>
        <v>59.2</v>
      </c>
      <c r="BV247" s="430">
        <f t="shared" si="460"/>
        <v>326</v>
      </c>
      <c r="BW247" s="430">
        <f t="shared" si="461"/>
        <v>6860</v>
      </c>
      <c r="BX247" s="430">
        <f t="shared" si="455"/>
        <v>4459</v>
      </c>
      <c r="BY247" s="430">
        <f t="shared" si="456"/>
        <v>16.7</v>
      </c>
      <c r="BZ247" s="430">
        <f t="shared" si="458"/>
        <v>14.4</v>
      </c>
      <c r="CA247" s="431"/>
      <c r="CB247" s="430">
        <f t="shared" si="464"/>
        <v>87</v>
      </c>
      <c r="CC247" s="432">
        <v>21801</v>
      </c>
      <c r="CD247" s="411">
        <f t="shared" si="358"/>
        <v>21801</v>
      </c>
      <c r="CE247" s="421">
        <f t="shared" si="465"/>
        <v>0.87204000000000004</v>
      </c>
      <c r="CF247" s="433">
        <f t="shared" si="466"/>
        <v>7.375808449153709</v>
      </c>
      <c r="CG247" s="434"/>
      <c r="CH247" s="427"/>
      <c r="CI247" s="446">
        <f t="shared" ref="CI247:CI278" si="467">9500/CC247*24</f>
        <v>10.458235860740333</v>
      </c>
      <c r="CJ247" s="436">
        <v>29.5</v>
      </c>
      <c r="CK247" s="436">
        <v>4.2300000000000004</v>
      </c>
      <c r="CL247" s="423"/>
      <c r="CM247" s="423"/>
      <c r="CN247" s="423"/>
      <c r="CO247" s="432"/>
      <c r="CP247" s="432"/>
      <c r="CQ247" s="437"/>
      <c r="CR247" s="437">
        <v>0.93</v>
      </c>
      <c r="CS247" s="424"/>
      <c r="CT247" s="432">
        <f t="shared" ref="CT247:CT278" si="468">3500/CC247*24</f>
        <v>3.8530342644832807</v>
      </c>
      <c r="CU247" s="434">
        <v>4.6900000000000004</v>
      </c>
      <c r="CV247" s="438"/>
      <c r="CW247" s="439"/>
      <c r="CX247" s="440"/>
      <c r="CY247" s="441"/>
      <c r="CZ247" s="442"/>
      <c r="DA247" s="442"/>
      <c r="DB247" s="442"/>
      <c r="DC247" s="442"/>
      <c r="DD247" s="443"/>
      <c r="DE247" s="440"/>
      <c r="DF247" s="444">
        <v>19472</v>
      </c>
      <c r="DG247" s="445">
        <f t="shared" si="462"/>
        <v>19472</v>
      </c>
      <c r="DH247" s="421">
        <f t="shared" si="386"/>
        <v>0.77888000000000002</v>
      </c>
      <c r="DI247" s="446">
        <f t="shared" si="406"/>
        <v>8.2580115036976167</v>
      </c>
      <c r="DJ247" s="434">
        <v>8.15</v>
      </c>
      <c r="DK247" s="427"/>
      <c r="DL247" s="446">
        <f t="shared" si="407"/>
        <v>11.709120788824979</v>
      </c>
      <c r="DM247" s="422">
        <v>29.6</v>
      </c>
      <c r="DN247" s="422">
        <v>3.31</v>
      </c>
      <c r="DO247" s="423">
        <v>8.19</v>
      </c>
      <c r="DP247" s="423"/>
      <c r="DQ247" s="423"/>
      <c r="DR247" s="432"/>
      <c r="DS247" s="432"/>
      <c r="DT247" s="437"/>
      <c r="DU247" s="437">
        <v>0.95</v>
      </c>
      <c r="DV247" s="424"/>
      <c r="DW247" s="446">
        <f t="shared" si="389"/>
        <v>4.313886606409203</v>
      </c>
      <c r="DX247" s="434">
        <v>4.2300000000000004</v>
      </c>
      <c r="DY247" s="438">
        <v>8.11</v>
      </c>
      <c r="DZ247" s="439">
        <v>13</v>
      </c>
      <c r="EA247" s="440">
        <v>54</v>
      </c>
      <c r="EB247" s="441">
        <v>7090</v>
      </c>
      <c r="EC247" s="442"/>
      <c r="ED247" s="442"/>
      <c r="EE247" s="442"/>
      <c r="EF247" s="442"/>
      <c r="EG247" s="443">
        <v>17</v>
      </c>
      <c r="EH247" s="440">
        <v>16</v>
      </c>
      <c r="EI247" s="429">
        <f t="shared" si="442"/>
        <v>8.11</v>
      </c>
      <c r="EJ247" s="447">
        <f t="shared" si="443"/>
        <v>13</v>
      </c>
      <c r="EK247" s="448">
        <f t="shared" si="444"/>
        <v>54</v>
      </c>
      <c r="EL247" s="417">
        <f t="shared" si="445"/>
        <v>7090</v>
      </c>
      <c r="EM247" s="431"/>
      <c r="EN247" s="431"/>
      <c r="EO247" s="431"/>
      <c r="EP247" s="431"/>
      <c r="EQ247" s="430">
        <f t="shared" si="446"/>
        <v>17</v>
      </c>
      <c r="ER247" s="448">
        <f t="shared" si="447"/>
        <v>16</v>
      </c>
      <c r="ES247" s="449">
        <f t="shared" si="414"/>
        <v>25.585734014973472</v>
      </c>
      <c r="ET247" s="450">
        <f t="shared" ref="ET247:ET278" si="469">BB247</f>
        <v>0.82545999999999997</v>
      </c>
      <c r="EU247" s="451">
        <f t="shared" si="457"/>
        <v>0.30579540909090908</v>
      </c>
      <c r="EV247" s="450">
        <f t="shared" si="416"/>
        <v>0.56628779461279455</v>
      </c>
      <c r="EW247" s="513"/>
      <c r="EX247" s="514"/>
      <c r="EY247" s="513">
        <f t="shared" ref="EY247:EY282" si="470">1-EJ247/BU247</f>
        <v>0.78040540540540548</v>
      </c>
      <c r="EZ247" s="514">
        <f t="shared" ref="EZ247:EZ282" si="471">BU247-EJ247</f>
        <v>46.2</v>
      </c>
      <c r="FA247" s="450">
        <f t="shared" si="419"/>
        <v>0.83435582822085896</v>
      </c>
      <c r="FB247" s="431">
        <f t="shared" si="420"/>
        <v>272</v>
      </c>
      <c r="FC247" s="452"/>
      <c r="FD247" s="431"/>
      <c r="FE247" s="452">
        <f t="shared" si="421"/>
        <v>0.8045977011494253</v>
      </c>
      <c r="FF247" s="430">
        <f t="shared" si="422"/>
        <v>70</v>
      </c>
      <c r="FG247" s="405">
        <v>48000</v>
      </c>
      <c r="FH247" s="589"/>
      <c r="FI247" s="590"/>
      <c r="FJ247" s="591"/>
      <c r="FK247" s="455">
        <f t="shared" ref="FK247:FK278" si="472">3000/BA247*24</f>
        <v>1.7444818646572822</v>
      </c>
      <c r="FL247" s="530"/>
      <c r="FM247" s="455"/>
      <c r="FN247" s="530">
        <v>9125</v>
      </c>
      <c r="FO247" s="532">
        <f t="shared" si="367"/>
        <v>0.68198804185351269</v>
      </c>
      <c r="FP247" s="449">
        <f t="shared" ref="FP247:FP278" si="473">FN247/BA247*1000</f>
        <v>221.0888474305236</v>
      </c>
      <c r="FQ247" s="457">
        <v>79.2</v>
      </c>
      <c r="FR247" s="458">
        <f t="shared" ref="FR247:FR278" si="474">FQ247/BA247*1000</f>
        <v>1.9189300511230103</v>
      </c>
      <c r="FS247" s="576">
        <v>8.11</v>
      </c>
      <c r="FT247" s="577">
        <v>11</v>
      </c>
      <c r="FU247" s="578">
        <v>45</v>
      </c>
      <c r="FV247" s="579">
        <v>1</v>
      </c>
      <c r="FW247" s="580">
        <v>0.32</v>
      </c>
      <c r="FX247" s="579">
        <v>8</v>
      </c>
      <c r="FY247" s="452">
        <f t="shared" si="448"/>
        <v>0.94117647058823528</v>
      </c>
      <c r="FZ247" s="452"/>
      <c r="GA247" s="429"/>
      <c r="GB247" s="513">
        <f t="shared" si="427"/>
        <v>0.15384615384615385</v>
      </c>
      <c r="GC247" s="514">
        <f t="shared" si="449"/>
        <v>2</v>
      </c>
      <c r="GD247" s="513">
        <f t="shared" si="429"/>
        <v>0.16666666666666663</v>
      </c>
      <c r="GE247" s="527">
        <f t="shared" si="450"/>
        <v>9</v>
      </c>
      <c r="GF247" s="461">
        <f t="shared" ref="GF247:GF278" si="475">4100/BA247*24</f>
        <v>2.3841252150316188</v>
      </c>
      <c r="GG247" s="589"/>
      <c r="GH247" s="592"/>
      <c r="GI247" s="589"/>
      <c r="GJ247" s="592"/>
      <c r="GK247" s="592"/>
      <c r="GL247" s="593"/>
      <c r="GM247" s="577"/>
      <c r="GN247" s="589"/>
      <c r="GO247" s="592"/>
      <c r="GP247" s="592"/>
      <c r="GQ247" s="577"/>
      <c r="GR247" s="594"/>
      <c r="GS247" s="595"/>
      <c r="GT247" s="592"/>
      <c r="GU247" s="592"/>
      <c r="GV247" s="592"/>
      <c r="GW247" s="513"/>
      <c r="GX247" s="513"/>
      <c r="GY247" s="596"/>
      <c r="GZ247" s="405">
        <v>43111</v>
      </c>
      <c r="HA247" s="581">
        <v>8.24</v>
      </c>
      <c r="HB247" s="451">
        <v>8.1</v>
      </c>
      <c r="HC247" s="577">
        <v>12</v>
      </c>
      <c r="HD247" s="463">
        <f t="shared" ref="HD247:HD278" si="476">HC247*3.58</f>
        <v>42.96</v>
      </c>
      <c r="HE247" s="463">
        <v>16</v>
      </c>
      <c r="HF247" s="463"/>
      <c r="HG247" s="582"/>
      <c r="HH247" s="575">
        <v>1</v>
      </c>
      <c r="HI247" s="583">
        <v>7100</v>
      </c>
      <c r="HJ247" s="406">
        <f t="shared" si="433"/>
        <v>4757</v>
      </c>
      <c r="HK247" s="406"/>
      <c r="HL247" s="549"/>
      <c r="HM247" s="584"/>
      <c r="HN247" s="461">
        <v>7.84</v>
      </c>
      <c r="HO247" s="574"/>
      <c r="HP247" s="548">
        <v>7.4000000000000003E-3</v>
      </c>
      <c r="HQ247" s="585"/>
      <c r="HR247" s="586"/>
      <c r="HS247" s="520">
        <v>0.31</v>
      </c>
      <c r="HT247" s="587">
        <v>8</v>
      </c>
      <c r="HU247" s="522">
        <f t="shared" si="434"/>
        <v>42.158311729217644</v>
      </c>
      <c r="HV247" s="513">
        <f t="shared" si="437"/>
        <v>0.79729729729729737</v>
      </c>
      <c r="HW247" s="513">
        <f t="shared" si="435"/>
        <v>0.86822085889570555</v>
      </c>
      <c r="HX247" s="513">
        <f t="shared" si="436"/>
        <v>0.53053892215568865</v>
      </c>
      <c r="HY247" s="599"/>
    </row>
    <row r="248" spans="1:233" s="598" customFormat="1" ht="15" customHeight="1" x14ac:dyDescent="0.15">
      <c r="A248" s="485">
        <v>43730</v>
      </c>
      <c r="B248" s="600">
        <v>48142</v>
      </c>
      <c r="C248" s="487">
        <f t="shared" si="438"/>
        <v>0.96284000000000003</v>
      </c>
      <c r="D248" s="488">
        <v>8.1999999999999993</v>
      </c>
      <c r="E248" s="489">
        <v>53.4</v>
      </c>
      <c r="F248" s="490">
        <v>237</v>
      </c>
      <c r="G248" s="490">
        <f t="shared" si="451"/>
        <v>11409.654</v>
      </c>
      <c r="H248" s="487">
        <f t="shared" si="452"/>
        <v>0.45638616000000004</v>
      </c>
      <c r="I248" s="490">
        <v>6030</v>
      </c>
      <c r="J248" s="490">
        <f t="shared" si="453"/>
        <v>4040.1000000000004</v>
      </c>
      <c r="K248" s="491">
        <v>21</v>
      </c>
      <c r="L248" s="491">
        <v>20.2</v>
      </c>
      <c r="M248" s="491">
        <v>2</v>
      </c>
      <c r="N248" s="492">
        <v>112</v>
      </c>
      <c r="O248" s="492">
        <v>32</v>
      </c>
      <c r="P248" s="409"/>
      <c r="Q248" s="409"/>
      <c r="R248" s="409"/>
      <c r="S248" s="409"/>
      <c r="T248" s="410"/>
      <c r="U248" s="411"/>
      <c r="V248" s="409"/>
      <c r="W248" s="409"/>
      <c r="X248" s="516"/>
      <c r="Y248" s="473"/>
      <c r="Z248" s="429"/>
      <c r="AA248" s="447"/>
      <c r="AB248" s="409"/>
      <c r="AC248" s="409"/>
      <c r="AD248" s="474">
        <v>4.5999999999999996</v>
      </c>
      <c r="AE248" s="477">
        <f t="shared" si="359"/>
        <v>0.63888888888888884</v>
      </c>
      <c r="AF248" s="478"/>
      <c r="AG248" s="477"/>
      <c r="AH248" s="478"/>
      <c r="AI248" s="478"/>
      <c r="AJ248" s="473"/>
      <c r="AK248" s="477"/>
      <c r="AL248" s="447"/>
      <c r="AM248" s="479"/>
      <c r="AN248" s="473"/>
      <c r="AO248" s="473"/>
      <c r="AP248" s="479"/>
      <c r="AQ248" s="447"/>
      <c r="AR248" s="473"/>
      <c r="AS248" s="473"/>
      <c r="AT248" s="473"/>
      <c r="AU248" s="447"/>
      <c r="AV248" s="480"/>
      <c r="AW248" s="479"/>
      <c r="AX248" s="479"/>
      <c r="AY248" s="480"/>
      <c r="AZ248" s="480"/>
      <c r="BA248" s="420">
        <f t="shared" si="439"/>
        <v>44497</v>
      </c>
      <c r="BB248" s="421">
        <f t="shared" si="440"/>
        <v>0.88993999999999995</v>
      </c>
      <c r="BC248" s="422"/>
      <c r="BD248" s="423">
        <v>8.1999999999999993</v>
      </c>
      <c r="BE248" s="424">
        <v>57</v>
      </c>
      <c r="BF248" s="425">
        <v>244</v>
      </c>
      <c r="BG248" s="426">
        <v>7370</v>
      </c>
      <c r="BH248" s="420">
        <f t="shared" si="454"/>
        <v>4937.9000000000005</v>
      </c>
      <c r="BI248" s="432"/>
      <c r="BJ248" s="421"/>
      <c r="BK248" s="427">
        <v>14.9</v>
      </c>
      <c r="BL248" s="427">
        <v>15.6</v>
      </c>
      <c r="BM248" s="428">
        <v>1.4</v>
      </c>
      <c r="BN248" s="422"/>
      <c r="BO248" s="425">
        <v>141</v>
      </c>
      <c r="BP248" s="425">
        <v>32</v>
      </c>
      <c r="BQ248" s="423">
        <v>6.32</v>
      </c>
      <c r="BR248" s="421">
        <f t="shared" si="360"/>
        <v>0.87777777777777777</v>
      </c>
      <c r="BS248" s="409">
        <f t="shared" si="441"/>
        <v>44497</v>
      </c>
      <c r="BT248" s="429">
        <f t="shared" si="459"/>
        <v>8.1999999999999993</v>
      </c>
      <c r="BU248" s="430">
        <f t="shared" si="463"/>
        <v>57</v>
      </c>
      <c r="BV248" s="430">
        <f t="shared" si="460"/>
        <v>244</v>
      </c>
      <c r="BW248" s="430">
        <f t="shared" si="461"/>
        <v>7370</v>
      </c>
      <c r="BX248" s="430">
        <f t="shared" si="455"/>
        <v>4790.5</v>
      </c>
      <c r="BY248" s="430">
        <f t="shared" si="456"/>
        <v>14.9</v>
      </c>
      <c r="BZ248" s="430">
        <f t="shared" si="458"/>
        <v>15.6</v>
      </c>
      <c r="CA248" s="431"/>
      <c r="CB248" s="430">
        <f t="shared" si="464"/>
        <v>141</v>
      </c>
      <c r="CC248" s="432">
        <v>26232</v>
      </c>
      <c r="CD248" s="411">
        <f t="shared" si="358"/>
        <v>26232</v>
      </c>
      <c r="CE248" s="421">
        <f t="shared" si="465"/>
        <v>1.04928</v>
      </c>
      <c r="CF248" s="433">
        <f t="shared" si="466"/>
        <v>6.1299176578225065</v>
      </c>
      <c r="CG248" s="434"/>
      <c r="CH248" s="427"/>
      <c r="CI248" s="446">
        <f t="shared" si="467"/>
        <v>8.691674290942359</v>
      </c>
      <c r="CJ248" s="436">
        <v>28.8</v>
      </c>
      <c r="CK248" s="436">
        <v>4.62</v>
      </c>
      <c r="CL248" s="423"/>
      <c r="CM248" s="423"/>
      <c r="CN248" s="423"/>
      <c r="CO248" s="432"/>
      <c r="CP248" s="432"/>
      <c r="CQ248" s="437"/>
      <c r="CR248" s="437">
        <v>0.95</v>
      </c>
      <c r="CS248" s="424"/>
      <c r="CT248" s="432">
        <f t="shared" si="468"/>
        <v>3.2021957913998165</v>
      </c>
      <c r="CU248" s="434">
        <v>5.55</v>
      </c>
      <c r="CV248" s="493"/>
      <c r="CW248" s="494"/>
      <c r="CX248" s="495"/>
      <c r="CY248" s="496"/>
      <c r="CZ248" s="497"/>
      <c r="DA248" s="497"/>
      <c r="DB248" s="497"/>
      <c r="DC248" s="497"/>
      <c r="DD248" s="498"/>
      <c r="DE248" s="495"/>
      <c r="DF248" s="444">
        <v>18265</v>
      </c>
      <c r="DG248" s="445">
        <f t="shared" si="462"/>
        <v>18265</v>
      </c>
      <c r="DH248" s="421">
        <f t="shared" si="386"/>
        <v>0.73060000000000003</v>
      </c>
      <c r="DI248" s="446">
        <f t="shared" si="406"/>
        <v>8.8037229674240365</v>
      </c>
      <c r="DJ248" s="434">
        <v>7.91</v>
      </c>
      <c r="DK248" s="427"/>
      <c r="DL248" s="446">
        <f t="shared" si="407"/>
        <v>12.482890774705719</v>
      </c>
      <c r="DM248" s="422">
        <v>29.1</v>
      </c>
      <c r="DN248" s="422">
        <v>4.05</v>
      </c>
      <c r="DO248" s="423">
        <v>8</v>
      </c>
      <c r="DP248" s="423"/>
      <c r="DQ248" s="423"/>
      <c r="DR248" s="432"/>
      <c r="DS248" s="432"/>
      <c r="DT248" s="437"/>
      <c r="DU248" s="437">
        <v>0.96</v>
      </c>
      <c r="DV248" s="424"/>
      <c r="DW248" s="446">
        <f t="shared" si="389"/>
        <v>4.5989597591021081</v>
      </c>
      <c r="DX248" s="434">
        <v>5.24</v>
      </c>
      <c r="DY248" s="493">
        <v>8.06</v>
      </c>
      <c r="DZ248" s="494">
        <v>14</v>
      </c>
      <c r="EA248" s="495">
        <v>57</v>
      </c>
      <c r="EB248" s="496">
        <v>7210</v>
      </c>
      <c r="EC248" s="497"/>
      <c r="ED248" s="497"/>
      <c r="EE248" s="497"/>
      <c r="EF248" s="497"/>
      <c r="EG248" s="498">
        <v>6</v>
      </c>
      <c r="EH248" s="495">
        <v>16</v>
      </c>
      <c r="EI248" s="429">
        <f t="shared" si="442"/>
        <v>8.06</v>
      </c>
      <c r="EJ248" s="447">
        <f t="shared" si="443"/>
        <v>14</v>
      </c>
      <c r="EK248" s="448">
        <f t="shared" si="444"/>
        <v>57</v>
      </c>
      <c r="EL248" s="417">
        <f t="shared" si="445"/>
        <v>7210</v>
      </c>
      <c r="EM248" s="431"/>
      <c r="EN248" s="431"/>
      <c r="EO248" s="431"/>
      <c r="EP248" s="431"/>
      <c r="EQ248" s="430">
        <f t="shared" si="446"/>
        <v>6</v>
      </c>
      <c r="ER248" s="448">
        <f t="shared" si="447"/>
        <v>16</v>
      </c>
      <c r="ES248" s="496">
        <f t="shared" si="414"/>
        <v>23.731936984515809</v>
      </c>
      <c r="ET248" s="499">
        <f t="shared" si="469"/>
        <v>0.88993999999999995</v>
      </c>
      <c r="EU248" s="451">
        <f t="shared" si="457"/>
        <v>0.24675609090909095</v>
      </c>
      <c r="EV248" s="499">
        <f t="shared" si="416"/>
        <v>0.45695572390572398</v>
      </c>
      <c r="EW248" s="526"/>
      <c r="EX248" s="514"/>
      <c r="EY248" s="513">
        <f t="shared" si="470"/>
        <v>0.75438596491228072</v>
      </c>
      <c r="EZ248" s="514">
        <f t="shared" si="471"/>
        <v>43</v>
      </c>
      <c r="FA248" s="450">
        <f t="shared" si="419"/>
        <v>0.76639344262295084</v>
      </c>
      <c r="FB248" s="431">
        <f t="shared" si="420"/>
        <v>187</v>
      </c>
      <c r="FC248" s="452"/>
      <c r="FD248" s="431"/>
      <c r="FE248" s="452">
        <f t="shared" si="421"/>
        <v>0.95744680851063835</v>
      </c>
      <c r="FF248" s="430">
        <f t="shared" si="422"/>
        <v>135</v>
      </c>
      <c r="FG248" s="490">
        <v>48000</v>
      </c>
      <c r="FH248" s="601"/>
      <c r="FI248" s="501"/>
      <c r="FJ248" s="487"/>
      <c r="FK248" s="502">
        <f t="shared" si="472"/>
        <v>1.6180866125806233</v>
      </c>
      <c r="FL248" s="536"/>
      <c r="FM248" s="502"/>
      <c r="FN248" s="536">
        <v>6282</v>
      </c>
      <c r="FO248" s="532">
        <f t="shared" si="367"/>
        <v>0.4695067264573991</v>
      </c>
      <c r="FP248" s="496">
        <f t="shared" si="473"/>
        <v>141.1780569476594</v>
      </c>
      <c r="FQ248" s="503">
        <v>79.2</v>
      </c>
      <c r="FR248" s="491">
        <f t="shared" si="474"/>
        <v>1.7798952738386857</v>
      </c>
      <c r="FS248" s="504">
        <v>7.99</v>
      </c>
      <c r="FT248" s="494">
        <v>12</v>
      </c>
      <c r="FU248" s="495">
        <v>47</v>
      </c>
      <c r="FV248" s="536">
        <v>2</v>
      </c>
      <c r="FW248" s="602">
        <v>0.34</v>
      </c>
      <c r="FX248" s="536">
        <v>8</v>
      </c>
      <c r="FY248" s="452">
        <f t="shared" si="448"/>
        <v>0.66666666666666674</v>
      </c>
      <c r="FZ248" s="452"/>
      <c r="GA248" s="429"/>
      <c r="GB248" s="526">
        <f t="shared" si="427"/>
        <v>0.1428571428571429</v>
      </c>
      <c r="GC248" s="514">
        <f t="shared" si="449"/>
        <v>2</v>
      </c>
      <c r="GD248" s="526">
        <f t="shared" si="429"/>
        <v>0.17543859649122806</v>
      </c>
      <c r="GE248" s="527">
        <f t="shared" si="450"/>
        <v>10</v>
      </c>
      <c r="GF248" s="506">
        <f t="shared" si="475"/>
        <v>2.2113850371935189</v>
      </c>
      <c r="GG248" s="601"/>
      <c r="GH248" s="601"/>
      <c r="GI248" s="601"/>
      <c r="GJ248" s="601"/>
      <c r="GK248" s="601"/>
      <c r="GL248" s="507"/>
      <c r="GM248" s="494"/>
      <c r="GN248" s="601"/>
      <c r="GO248" s="601"/>
      <c r="GP248" s="601"/>
      <c r="GQ248" s="494"/>
      <c r="GR248" s="603"/>
      <c r="GS248" s="494"/>
      <c r="GT248" s="601"/>
      <c r="GU248" s="601"/>
      <c r="GV248" s="601"/>
      <c r="GW248" s="526"/>
      <c r="GX248" s="526"/>
      <c r="GY248" s="503"/>
      <c r="GZ248" s="490">
        <v>49154</v>
      </c>
      <c r="HA248" s="493">
        <v>8.1199999999999992</v>
      </c>
      <c r="HB248" s="493">
        <v>8.1</v>
      </c>
      <c r="HC248" s="494">
        <v>12</v>
      </c>
      <c r="HD248" s="498">
        <f t="shared" si="476"/>
        <v>42.96</v>
      </c>
      <c r="HE248" s="498">
        <v>15</v>
      </c>
      <c r="HF248" s="498"/>
      <c r="HG248" s="498"/>
      <c r="HH248" s="492">
        <v>1</v>
      </c>
      <c r="HI248" s="508">
        <v>7150</v>
      </c>
      <c r="HJ248" s="490">
        <f t="shared" si="433"/>
        <v>4790.5</v>
      </c>
      <c r="HK248" s="490"/>
      <c r="HL248" s="550"/>
      <c r="HM248" s="543"/>
      <c r="HN248" s="506">
        <v>9.7100000000000009</v>
      </c>
      <c r="HO248" s="491"/>
      <c r="HP248" s="545">
        <v>7.4000000000000003E-3</v>
      </c>
      <c r="HQ248" s="523"/>
      <c r="HR248" s="524"/>
      <c r="HS248" s="524">
        <v>0.31</v>
      </c>
      <c r="HT248" s="511">
        <v>8</v>
      </c>
      <c r="HU248" s="525">
        <f t="shared" si="434"/>
        <v>39.103759804031732</v>
      </c>
      <c r="HV248" s="526">
        <f t="shared" si="437"/>
        <v>0.78947368421052633</v>
      </c>
      <c r="HW248" s="526">
        <f t="shared" si="435"/>
        <v>0.82393442622950819</v>
      </c>
      <c r="HX248" s="526">
        <f t="shared" si="436"/>
        <v>0.34832214765100666</v>
      </c>
      <c r="HY248" s="604"/>
    </row>
    <row r="249" spans="1:233" s="598" customFormat="1" ht="15" customHeight="1" x14ac:dyDescent="0.15">
      <c r="A249" s="400">
        <v>43731</v>
      </c>
      <c r="B249" s="515">
        <v>41238</v>
      </c>
      <c r="C249" s="402">
        <f t="shared" si="438"/>
        <v>0.82476000000000005</v>
      </c>
      <c r="D249" s="571">
        <v>8.15</v>
      </c>
      <c r="E249" s="572">
        <v>53</v>
      </c>
      <c r="F249" s="573">
        <v>253</v>
      </c>
      <c r="G249" s="406">
        <f t="shared" si="451"/>
        <v>10433.214</v>
      </c>
      <c r="H249" s="402">
        <f t="shared" si="452"/>
        <v>0.41732856000000002</v>
      </c>
      <c r="I249" s="573">
        <v>6810</v>
      </c>
      <c r="J249" s="406">
        <f t="shared" si="453"/>
        <v>4562.7</v>
      </c>
      <c r="K249" s="574">
        <v>22.2</v>
      </c>
      <c r="L249" s="574">
        <v>19.8</v>
      </c>
      <c r="M249" s="574">
        <v>2.1</v>
      </c>
      <c r="N249" s="575">
        <v>111</v>
      </c>
      <c r="O249" s="575">
        <v>32</v>
      </c>
      <c r="P249" s="409"/>
      <c r="Q249" s="409"/>
      <c r="R249" s="409"/>
      <c r="S249" s="409"/>
      <c r="T249" s="410"/>
      <c r="U249" s="411"/>
      <c r="V249" s="409"/>
      <c r="W249" s="409"/>
      <c r="X249" s="516"/>
      <c r="Y249" s="473"/>
      <c r="Z249" s="429"/>
      <c r="AA249" s="447"/>
      <c r="AB249" s="409"/>
      <c r="AC249" s="409"/>
      <c r="AD249" s="474">
        <v>5.55</v>
      </c>
      <c r="AE249" s="477">
        <f t="shared" si="359"/>
        <v>0.77083333333333326</v>
      </c>
      <c r="AF249" s="478"/>
      <c r="AG249" s="477"/>
      <c r="AH249" s="478"/>
      <c r="AI249" s="478"/>
      <c r="AJ249" s="473"/>
      <c r="AK249" s="477"/>
      <c r="AL249" s="447"/>
      <c r="AM249" s="479"/>
      <c r="AN249" s="473"/>
      <c r="AO249" s="473"/>
      <c r="AP249" s="479"/>
      <c r="AQ249" s="447"/>
      <c r="AR249" s="473"/>
      <c r="AS249" s="473"/>
      <c r="AT249" s="473"/>
      <c r="AU249" s="447"/>
      <c r="AV249" s="480"/>
      <c r="AW249" s="479"/>
      <c r="AX249" s="479"/>
      <c r="AY249" s="480"/>
      <c r="AZ249" s="480"/>
      <c r="BA249" s="420">
        <f t="shared" si="439"/>
        <v>41539</v>
      </c>
      <c r="BB249" s="421">
        <f t="shared" si="440"/>
        <v>0.83077999999999996</v>
      </c>
      <c r="BC249" s="422"/>
      <c r="BD249" s="423">
        <v>8.15</v>
      </c>
      <c r="BE249" s="424">
        <v>52.2</v>
      </c>
      <c r="BF249" s="425">
        <v>277</v>
      </c>
      <c r="BG249" s="426">
        <v>7280</v>
      </c>
      <c r="BH249" s="420">
        <f t="shared" si="454"/>
        <v>4877.6000000000004</v>
      </c>
      <c r="BI249" s="432"/>
      <c r="BJ249" s="421"/>
      <c r="BK249" s="427">
        <v>16.600000000000001</v>
      </c>
      <c r="BL249" s="427">
        <v>17.2</v>
      </c>
      <c r="BM249" s="428">
        <v>1</v>
      </c>
      <c r="BN249" s="422"/>
      <c r="BO249" s="425">
        <v>148</v>
      </c>
      <c r="BP249" s="425">
        <v>32</v>
      </c>
      <c r="BQ249" s="423">
        <v>5.89</v>
      </c>
      <c r="BR249" s="421">
        <f t="shared" si="360"/>
        <v>0.81805555555555554</v>
      </c>
      <c r="BS249" s="409">
        <f t="shared" si="441"/>
        <v>41539</v>
      </c>
      <c r="BT249" s="429">
        <f t="shared" si="459"/>
        <v>8.15</v>
      </c>
      <c r="BU249" s="430">
        <f t="shared" si="463"/>
        <v>52.2</v>
      </c>
      <c r="BV249" s="430">
        <f t="shared" si="460"/>
        <v>277</v>
      </c>
      <c r="BW249" s="430">
        <f t="shared" si="461"/>
        <v>7280</v>
      </c>
      <c r="BX249" s="430">
        <f t="shared" si="455"/>
        <v>4732</v>
      </c>
      <c r="BY249" s="430">
        <f t="shared" si="456"/>
        <v>16.600000000000001</v>
      </c>
      <c r="BZ249" s="430">
        <f t="shared" si="458"/>
        <v>17.2</v>
      </c>
      <c r="CA249" s="431"/>
      <c r="CB249" s="430">
        <f t="shared" si="464"/>
        <v>148</v>
      </c>
      <c r="CC249" s="432">
        <v>25063</v>
      </c>
      <c r="CD249" s="411">
        <f t="shared" si="358"/>
        <v>25063</v>
      </c>
      <c r="CE249" s="421">
        <f t="shared" si="465"/>
        <v>1.0025200000000001</v>
      </c>
      <c r="CF249" s="433">
        <f t="shared" si="466"/>
        <v>6.415832103100187</v>
      </c>
      <c r="CG249" s="434"/>
      <c r="CH249" s="427"/>
      <c r="CI249" s="446">
        <f t="shared" si="467"/>
        <v>9.0970753700674294</v>
      </c>
      <c r="CJ249" s="436">
        <v>28.9</v>
      </c>
      <c r="CK249" s="436">
        <v>3.3</v>
      </c>
      <c r="CL249" s="423"/>
      <c r="CM249" s="423"/>
      <c r="CN249" s="423"/>
      <c r="CO249" s="432"/>
      <c r="CP249" s="432"/>
      <c r="CQ249" s="437"/>
      <c r="CR249" s="437">
        <v>0.95</v>
      </c>
      <c r="CS249" s="424"/>
      <c r="CT249" s="432">
        <f t="shared" si="468"/>
        <v>3.3515540837090532</v>
      </c>
      <c r="CU249" s="434">
        <v>5.43</v>
      </c>
      <c r="CV249" s="438"/>
      <c r="CW249" s="439"/>
      <c r="CX249" s="440"/>
      <c r="CY249" s="441"/>
      <c r="CZ249" s="442"/>
      <c r="DA249" s="442"/>
      <c r="DB249" s="442"/>
      <c r="DC249" s="442"/>
      <c r="DD249" s="443"/>
      <c r="DE249" s="440"/>
      <c r="DF249" s="444">
        <v>16476</v>
      </c>
      <c r="DG249" s="445">
        <f t="shared" si="462"/>
        <v>16476</v>
      </c>
      <c r="DH249" s="421">
        <f t="shared" si="386"/>
        <v>0.65903999999999996</v>
      </c>
      <c r="DI249" s="446">
        <f t="shared" si="406"/>
        <v>9.7596504005826663</v>
      </c>
      <c r="DJ249" s="434">
        <v>8</v>
      </c>
      <c r="DK249" s="427"/>
      <c r="DL249" s="446">
        <f t="shared" si="407"/>
        <v>13.838310269482886</v>
      </c>
      <c r="DM249" s="422">
        <v>29.2</v>
      </c>
      <c r="DN249" s="422">
        <v>3.13</v>
      </c>
      <c r="DO249" s="423">
        <v>7.99</v>
      </c>
      <c r="DP249" s="423"/>
      <c r="DQ249" s="423"/>
      <c r="DR249" s="432"/>
      <c r="DS249" s="432"/>
      <c r="DT249" s="437"/>
      <c r="DU249" s="437">
        <v>0.96</v>
      </c>
      <c r="DV249" s="424"/>
      <c r="DW249" s="446">
        <f t="shared" si="389"/>
        <v>5.0983248361252729</v>
      </c>
      <c r="DX249" s="434">
        <v>4.6399999999999997</v>
      </c>
      <c r="DY249" s="438">
        <v>8.07</v>
      </c>
      <c r="DZ249" s="439">
        <v>14</v>
      </c>
      <c r="EA249" s="440">
        <v>58</v>
      </c>
      <c r="EB249" s="441">
        <v>7020</v>
      </c>
      <c r="EC249" s="442"/>
      <c r="ED249" s="442"/>
      <c r="EE249" s="442"/>
      <c r="EF249" s="442"/>
      <c r="EG249" s="443">
        <v>8</v>
      </c>
      <c r="EH249" s="440">
        <v>16</v>
      </c>
      <c r="EI249" s="429">
        <f t="shared" si="442"/>
        <v>8.07</v>
      </c>
      <c r="EJ249" s="447">
        <f t="shared" si="443"/>
        <v>14</v>
      </c>
      <c r="EK249" s="448">
        <f t="shared" si="444"/>
        <v>58</v>
      </c>
      <c r="EL249" s="417">
        <f t="shared" si="445"/>
        <v>7020</v>
      </c>
      <c r="EM249" s="431"/>
      <c r="EN249" s="431"/>
      <c r="EO249" s="431"/>
      <c r="EP249" s="431"/>
      <c r="EQ249" s="430">
        <f t="shared" si="446"/>
        <v>8</v>
      </c>
      <c r="ER249" s="448">
        <f t="shared" si="447"/>
        <v>16</v>
      </c>
      <c r="ES249" s="449">
        <f t="shared" si="414"/>
        <v>25.421892679168973</v>
      </c>
      <c r="ET249" s="450">
        <f t="shared" si="469"/>
        <v>0.83077999999999996</v>
      </c>
      <c r="EU249" s="451">
        <f t="shared" si="457"/>
        <v>0.26150688636363639</v>
      </c>
      <c r="EV249" s="450">
        <f t="shared" si="416"/>
        <v>0.48427201178451179</v>
      </c>
      <c r="EW249" s="513"/>
      <c r="EX249" s="514"/>
      <c r="EY249" s="513">
        <f t="shared" si="470"/>
        <v>0.73180076628352486</v>
      </c>
      <c r="EZ249" s="514">
        <f t="shared" si="471"/>
        <v>38.200000000000003</v>
      </c>
      <c r="FA249" s="450">
        <f t="shared" si="419"/>
        <v>0.79061371841155237</v>
      </c>
      <c r="FB249" s="431">
        <f t="shared" si="420"/>
        <v>219</v>
      </c>
      <c r="FC249" s="452"/>
      <c r="FD249" s="431"/>
      <c r="FE249" s="452">
        <f t="shared" si="421"/>
        <v>0.94594594594594594</v>
      </c>
      <c r="FF249" s="430">
        <f t="shared" si="422"/>
        <v>140</v>
      </c>
      <c r="FG249" s="405">
        <v>48000</v>
      </c>
      <c r="FH249" s="589"/>
      <c r="FI249" s="590"/>
      <c r="FJ249" s="591"/>
      <c r="FK249" s="455">
        <f t="shared" si="472"/>
        <v>1.7333108644887936</v>
      </c>
      <c r="FL249" s="530"/>
      <c r="FM249" s="455"/>
      <c r="FN249" s="530">
        <v>7228</v>
      </c>
      <c r="FO249" s="532">
        <f t="shared" si="367"/>
        <v>0.54020926756352761</v>
      </c>
      <c r="FP249" s="449">
        <f t="shared" si="473"/>
        <v>174.00515178506944</v>
      </c>
      <c r="FQ249" s="457">
        <v>62.4</v>
      </c>
      <c r="FR249" s="458">
        <f t="shared" si="474"/>
        <v>1.5022027492236212</v>
      </c>
      <c r="FS249" s="576">
        <v>8.08</v>
      </c>
      <c r="FT249" s="577">
        <v>12</v>
      </c>
      <c r="FU249" s="578">
        <v>44</v>
      </c>
      <c r="FV249" s="579">
        <v>1</v>
      </c>
      <c r="FW249" s="580">
        <v>0.32</v>
      </c>
      <c r="FX249" s="579">
        <v>8</v>
      </c>
      <c r="FY249" s="452">
        <f t="shared" si="448"/>
        <v>0.875</v>
      </c>
      <c r="FZ249" s="452"/>
      <c r="GA249" s="429"/>
      <c r="GB249" s="513">
        <f t="shared" si="427"/>
        <v>0.1428571428571429</v>
      </c>
      <c r="GC249" s="514">
        <f t="shared" si="449"/>
        <v>2</v>
      </c>
      <c r="GD249" s="513">
        <f t="shared" si="429"/>
        <v>0.24137931034482762</v>
      </c>
      <c r="GE249" s="527">
        <f t="shared" si="450"/>
        <v>14</v>
      </c>
      <c r="GF249" s="461">
        <f t="shared" si="475"/>
        <v>2.3688581814680179</v>
      </c>
      <c r="GG249" s="589"/>
      <c r="GH249" s="592"/>
      <c r="GI249" s="589"/>
      <c r="GJ249" s="592"/>
      <c r="GK249" s="592"/>
      <c r="GL249" s="593"/>
      <c r="GM249" s="577"/>
      <c r="GN249" s="589"/>
      <c r="GO249" s="592"/>
      <c r="GP249" s="592"/>
      <c r="GQ249" s="577"/>
      <c r="GR249" s="594"/>
      <c r="GS249" s="595"/>
      <c r="GT249" s="592"/>
      <c r="GU249" s="592"/>
      <c r="GV249" s="592"/>
      <c r="GW249" s="513"/>
      <c r="GX249" s="513"/>
      <c r="GY249" s="596"/>
      <c r="GZ249" s="405">
        <v>43944</v>
      </c>
      <c r="HA249" s="581">
        <v>8.1999999999999993</v>
      </c>
      <c r="HB249" s="451">
        <v>8.1199999999999992</v>
      </c>
      <c r="HC249" s="577">
        <v>12</v>
      </c>
      <c r="HD249" s="463">
        <f t="shared" si="476"/>
        <v>42.96</v>
      </c>
      <c r="HE249" s="463">
        <v>16</v>
      </c>
      <c r="HF249" s="463"/>
      <c r="HG249" s="582"/>
      <c r="HH249" s="575">
        <v>1</v>
      </c>
      <c r="HI249" s="583">
        <v>6980</v>
      </c>
      <c r="HJ249" s="406">
        <f t="shared" si="433"/>
        <v>4676.6000000000004</v>
      </c>
      <c r="HK249" s="406"/>
      <c r="HL249" s="549"/>
      <c r="HM249" s="584"/>
      <c r="HN249" s="461">
        <v>10.7</v>
      </c>
      <c r="HO249" s="574"/>
      <c r="HP249" s="548">
        <v>1.0500000000000001E-2</v>
      </c>
      <c r="HQ249" s="585"/>
      <c r="HR249" s="586"/>
      <c r="HS249" s="520">
        <v>0.27</v>
      </c>
      <c r="HT249" s="587">
        <v>8</v>
      </c>
      <c r="HU249" s="522">
        <f t="shared" si="434"/>
        <v>41.888345891812513</v>
      </c>
      <c r="HV249" s="513">
        <f t="shared" ref="HV249:HV282" si="477">1-HC249/BE249</f>
        <v>0.77011494252873569</v>
      </c>
      <c r="HW249" s="513">
        <f t="shared" si="435"/>
        <v>0.84490974729241874</v>
      </c>
      <c r="HX249" s="513">
        <f t="shared" si="436"/>
        <v>0.35542168674698804</v>
      </c>
      <c r="HY249" s="599"/>
    </row>
    <row r="250" spans="1:233" s="598" customFormat="1" ht="15" customHeight="1" x14ac:dyDescent="0.15">
      <c r="A250" s="400">
        <v>43732</v>
      </c>
      <c r="B250" s="515">
        <v>34760</v>
      </c>
      <c r="C250" s="402">
        <f t="shared" si="438"/>
        <v>0.69520000000000004</v>
      </c>
      <c r="D250" s="571">
        <v>8.1999999999999993</v>
      </c>
      <c r="E250" s="572">
        <v>56.6</v>
      </c>
      <c r="F250" s="573">
        <v>307</v>
      </c>
      <c r="G250" s="406">
        <f t="shared" si="451"/>
        <v>10671.32</v>
      </c>
      <c r="H250" s="402">
        <f t="shared" si="452"/>
        <v>0.42685279999999998</v>
      </c>
      <c r="I250" s="573">
        <v>6350</v>
      </c>
      <c r="J250" s="406">
        <f t="shared" si="453"/>
        <v>4254.5</v>
      </c>
      <c r="K250" s="574">
        <v>20.9</v>
      </c>
      <c r="L250" s="574">
        <v>20.2</v>
      </c>
      <c r="M250" s="574">
        <v>2.4</v>
      </c>
      <c r="N250" s="575">
        <v>128</v>
      </c>
      <c r="O250" s="575">
        <v>32</v>
      </c>
      <c r="P250" s="409"/>
      <c r="Q250" s="409"/>
      <c r="R250" s="409"/>
      <c r="S250" s="409"/>
      <c r="T250" s="410"/>
      <c r="U250" s="411"/>
      <c r="V250" s="409"/>
      <c r="W250" s="409"/>
      <c r="X250" s="516"/>
      <c r="Y250" s="473"/>
      <c r="Z250" s="429"/>
      <c r="AA250" s="447"/>
      <c r="AB250" s="409"/>
      <c r="AC250" s="409"/>
      <c r="AD250" s="474">
        <v>6.37</v>
      </c>
      <c r="AE250" s="477">
        <f t="shared" si="359"/>
        <v>0.88472222222222219</v>
      </c>
      <c r="AF250" s="478"/>
      <c r="AG250" s="477"/>
      <c r="AH250" s="478"/>
      <c r="AI250" s="478"/>
      <c r="AJ250" s="473"/>
      <c r="AK250" s="477"/>
      <c r="AL250" s="447"/>
      <c r="AM250" s="479"/>
      <c r="AN250" s="473"/>
      <c r="AO250" s="473"/>
      <c r="AP250" s="479"/>
      <c r="AQ250" s="447"/>
      <c r="AR250" s="473"/>
      <c r="AS250" s="473"/>
      <c r="AT250" s="473"/>
      <c r="AU250" s="447"/>
      <c r="AV250" s="480"/>
      <c r="AW250" s="479"/>
      <c r="AX250" s="479"/>
      <c r="AY250" s="480"/>
      <c r="AZ250" s="480"/>
      <c r="BA250" s="420">
        <f t="shared" si="439"/>
        <v>32519</v>
      </c>
      <c r="BB250" s="421">
        <f t="shared" si="440"/>
        <v>0.65037999999999996</v>
      </c>
      <c r="BC250" s="422"/>
      <c r="BD250" s="423">
        <v>8.14</v>
      </c>
      <c r="BE250" s="424">
        <v>56</v>
      </c>
      <c r="BF250" s="425">
        <v>381</v>
      </c>
      <c r="BG250" s="426">
        <v>7330</v>
      </c>
      <c r="BH250" s="420">
        <f t="shared" si="454"/>
        <v>4911.1000000000004</v>
      </c>
      <c r="BI250" s="432">
        <v>1223</v>
      </c>
      <c r="BJ250" s="421">
        <f>BI250/35.5*(23+35.5)/BH250</f>
        <v>0.41036961112237552</v>
      </c>
      <c r="BK250" s="427">
        <v>15.4</v>
      </c>
      <c r="BL250" s="427">
        <v>18</v>
      </c>
      <c r="BM250" s="428">
        <v>0.5</v>
      </c>
      <c r="BN250" s="422">
        <v>2.6</v>
      </c>
      <c r="BO250" s="425">
        <v>216</v>
      </c>
      <c r="BP250" s="425">
        <v>32</v>
      </c>
      <c r="BQ250" s="423">
        <v>5.78</v>
      </c>
      <c r="BR250" s="421">
        <f t="shared" si="360"/>
        <v>0.80277777777777781</v>
      </c>
      <c r="BS250" s="409">
        <f t="shared" si="441"/>
        <v>32519</v>
      </c>
      <c r="BT250" s="429">
        <f t="shared" si="459"/>
        <v>8.14</v>
      </c>
      <c r="BU250" s="430">
        <f t="shared" si="463"/>
        <v>56</v>
      </c>
      <c r="BV250" s="430">
        <f t="shared" si="460"/>
        <v>381</v>
      </c>
      <c r="BW250" s="430">
        <f t="shared" si="461"/>
        <v>7330</v>
      </c>
      <c r="BX250" s="430">
        <f t="shared" si="455"/>
        <v>4764.5</v>
      </c>
      <c r="BY250" s="430">
        <f t="shared" si="456"/>
        <v>15.4</v>
      </c>
      <c r="BZ250" s="430">
        <f t="shared" si="458"/>
        <v>18</v>
      </c>
      <c r="CA250" s="431">
        <f>BN250</f>
        <v>2.6</v>
      </c>
      <c r="CB250" s="430">
        <f t="shared" si="464"/>
        <v>216</v>
      </c>
      <c r="CC250" s="432">
        <v>22794</v>
      </c>
      <c r="CD250" s="411">
        <f t="shared" si="358"/>
        <v>22794</v>
      </c>
      <c r="CE250" s="421">
        <f t="shared" si="465"/>
        <v>0.91176000000000001</v>
      </c>
      <c r="CF250" s="433">
        <f t="shared" si="466"/>
        <v>7.0544880231639908</v>
      </c>
      <c r="CG250" s="434"/>
      <c r="CH250" s="427"/>
      <c r="CI250" s="446">
        <f t="shared" si="467"/>
        <v>10.002632271650434</v>
      </c>
      <c r="CJ250" s="436">
        <v>29.4</v>
      </c>
      <c r="CK250" s="436">
        <v>3.76</v>
      </c>
      <c r="CL250" s="423"/>
      <c r="CM250" s="423"/>
      <c r="CN250" s="423"/>
      <c r="CO250" s="432"/>
      <c r="CP250" s="432"/>
      <c r="CQ250" s="437"/>
      <c r="CR250" s="437">
        <v>0.95</v>
      </c>
      <c r="CS250" s="424"/>
      <c r="CT250" s="432">
        <f t="shared" si="468"/>
        <v>3.6851803106080547</v>
      </c>
      <c r="CU250" s="434">
        <v>5.56</v>
      </c>
      <c r="CV250" s="438"/>
      <c r="CW250" s="439"/>
      <c r="CX250" s="440"/>
      <c r="CY250" s="441"/>
      <c r="CZ250" s="442"/>
      <c r="DA250" s="442"/>
      <c r="DB250" s="442"/>
      <c r="DC250" s="442"/>
      <c r="DD250" s="443"/>
      <c r="DE250" s="440"/>
      <c r="DF250" s="444">
        <v>9725</v>
      </c>
      <c r="DG250" s="445">
        <f t="shared" si="462"/>
        <v>9725</v>
      </c>
      <c r="DH250" s="421">
        <f t="shared" si="386"/>
        <v>0.38900000000000001</v>
      </c>
      <c r="DI250" s="446">
        <f t="shared" si="406"/>
        <v>16.534704370179949</v>
      </c>
      <c r="DJ250" s="434">
        <v>7.99</v>
      </c>
      <c r="DK250" s="427">
        <v>7.1</v>
      </c>
      <c r="DL250" s="446">
        <f t="shared" si="407"/>
        <v>23.444730077120823</v>
      </c>
      <c r="DM250" s="422">
        <v>29.4</v>
      </c>
      <c r="DN250" s="422">
        <v>3.03</v>
      </c>
      <c r="DO250" s="423">
        <v>7.9</v>
      </c>
      <c r="DP250" s="423"/>
      <c r="DQ250" s="423"/>
      <c r="DR250" s="432">
        <v>8447</v>
      </c>
      <c r="DS250" s="432">
        <v>4227</v>
      </c>
      <c r="DT250" s="437">
        <f>DS250/DR250</f>
        <v>0.50041434828933351</v>
      </c>
      <c r="DU250" s="437">
        <v>0.96</v>
      </c>
      <c r="DV250" s="424">
        <f>DU250/DR250*1000*1000</f>
        <v>113.64981650290044</v>
      </c>
      <c r="DW250" s="446">
        <f t="shared" si="389"/>
        <v>8.6375321336760926</v>
      </c>
      <c r="DX250" s="434">
        <v>5.46</v>
      </c>
      <c r="DY250" s="438">
        <v>8.1199999999999992</v>
      </c>
      <c r="DZ250" s="439">
        <v>15</v>
      </c>
      <c r="EA250" s="440">
        <v>58</v>
      </c>
      <c r="EB250" s="441">
        <v>7080</v>
      </c>
      <c r="EC250" s="442">
        <v>7.3</v>
      </c>
      <c r="ED250" s="442">
        <v>0.26</v>
      </c>
      <c r="EE250" s="442">
        <v>8.6999999999999993</v>
      </c>
      <c r="EF250" s="442">
        <v>1.3</v>
      </c>
      <c r="EG250" s="443">
        <v>12</v>
      </c>
      <c r="EH250" s="440">
        <v>16</v>
      </c>
      <c r="EI250" s="429">
        <f t="shared" si="442"/>
        <v>8.1199999999999992</v>
      </c>
      <c r="EJ250" s="447">
        <f t="shared" si="443"/>
        <v>15</v>
      </c>
      <c r="EK250" s="448">
        <f t="shared" si="444"/>
        <v>58</v>
      </c>
      <c r="EL250" s="417">
        <f t="shared" si="445"/>
        <v>7080</v>
      </c>
      <c r="EM250" s="431">
        <f>EC250</f>
        <v>7.3</v>
      </c>
      <c r="EN250" s="431">
        <f>ED250</f>
        <v>0.26</v>
      </c>
      <c r="EO250" s="431">
        <f>EE250</f>
        <v>8.6999999999999993</v>
      </c>
      <c r="EP250" s="431">
        <f>EF250</f>
        <v>1.3</v>
      </c>
      <c r="EQ250" s="430">
        <f t="shared" si="446"/>
        <v>12</v>
      </c>
      <c r="ER250" s="448">
        <f t="shared" si="447"/>
        <v>16</v>
      </c>
      <c r="ES250" s="449">
        <f t="shared" si="414"/>
        <v>32.473323287923982</v>
      </c>
      <c r="ET250" s="450">
        <f t="shared" si="469"/>
        <v>0.65037999999999996</v>
      </c>
      <c r="EU250" s="451">
        <f t="shared" si="457"/>
        <v>0.2815849772727273</v>
      </c>
      <c r="EV250" s="450">
        <f t="shared" si="416"/>
        <v>0.52145366161616158</v>
      </c>
      <c r="EW250" s="513">
        <f>1-EM250/BY250</f>
        <v>0.52597402597402598</v>
      </c>
      <c r="EX250" s="514">
        <f t="shared" ref="EX250:EX313" si="478">BY250-EM250</f>
        <v>8.1000000000000014</v>
      </c>
      <c r="EY250" s="513">
        <f t="shared" si="470"/>
        <v>0.73214285714285721</v>
      </c>
      <c r="EZ250" s="514">
        <f t="shared" si="471"/>
        <v>41</v>
      </c>
      <c r="FA250" s="450">
        <f t="shared" si="419"/>
        <v>0.84776902887139105</v>
      </c>
      <c r="FB250" s="431">
        <f t="shared" si="420"/>
        <v>323</v>
      </c>
      <c r="FC250" s="452">
        <f>1-EP250/CA250</f>
        <v>0.5</v>
      </c>
      <c r="FD250" s="431">
        <f>CA250-EP250</f>
        <v>1.3</v>
      </c>
      <c r="FE250" s="452">
        <f t="shared" si="421"/>
        <v>0.94444444444444442</v>
      </c>
      <c r="FF250" s="430">
        <f t="shared" si="422"/>
        <v>204</v>
      </c>
      <c r="FG250" s="405">
        <v>48000</v>
      </c>
      <c r="FH250" s="589"/>
      <c r="FI250" s="590"/>
      <c r="FJ250" s="591"/>
      <c r="FK250" s="455">
        <f t="shared" si="472"/>
        <v>2.2140902241766351</v>
      </c>
      <c r="FL250" s="530"/>
      <c r="FM250" s="455"/>
      <c r="FN250" s="530">
        <v>6811</v>
      </c>
      <c r="FO250" s="532">
        <f t="shared" si="367"/>
        <v>0.50904334828101638</v>
      </c>
      <c r="FP250" s="449">
        <f t="shared" si="473"/>
        <v>209.44678495648697</v>
      </c>
      <c r="FQ250" s="457">
        <v>62.4</v>
      </c>
      <c r="FR250" s="458">
        <f t="shared" si="474"/>
        <v>1.9188781942864173</v>
      </c>
      <c r="FS250" s="576">
        <v>8.0299999999999994</v>
      </c>
      <c r="FT250" s="577">
        <v>13</v>
      </c>
      <c r="FU250" s="578">
        <v>48</v>
      </c>
      <c r="FV250" s="579">
        <v>1</v>
      </c>
      <c r="FW250" s="580">
        <v>0.3</v>
      </c>
      <c r="FX250" s="579">
        <v>8</v>
      </c>
      <c r="FY250" s="452">
        <f t="shared" si="448"/>
        <v>0.91666666666666663</v>
      </c>
      <c r="FZ250" s="452">
        <f>1-FW250/(EF250+DC250)</f>
        <v>0.76923076923076927</v>
      </c>
      <c r="GA250" s="429">
        <f>EF250+DC250-FW250</f>
        <v>1</v>
      </c>
      <c r="GB250" s="513">
        <f t="shared" si="427"/>
        <v>0.1333333333333333</v>
      </c>
      <c r="GC250" s="514">
        <f t="shared" si="449"/>
        <v>2</v>
      </c>
      <c r="GD250" s="513">
        <f t="shared" si="429"/>
        <v>0.17241379310344829</v>
      </c>
      <c r="GE250" s="527">
        <f t="shared" si="450"/>
        <v>10</v>
      </c>
      <c r="GF250" s="461">
        <f t="shared" si="475"/>
        <v>3.0259233063747346</v>
      </c>
      <c r="GG250" s="589"/>
      <c r="GH250" s="592"/>
      <c r="GI250" s="589"/>
      <c r="GJ250" s="592"/>
      <c r="GK250" s="592"/>
      <c r="GL250" s="593"/>
      <c r="GM250" s="577"/>
      <c r="GN250" s="589"/>
      <c r="GO250" s="592"/>
      <c r="GP250" s="592"/>
      <c r="GQ250" s="577"/>
      <c r="GR250" s="594"/>
      <c r="GS250" s="595"/>
      <c r="GT250" s="592"/>
      <c r="GU250" s="592"/>
      <c r="GV250" s="592"/>
      <c r="GW250" s="513"/>
      <c r="GX250" s="513"/>
      <c r="GY250" s="596"/>
      <c r="GZ250" s="405">
        <v>35259</v>
      </c>
      <c r="HA250" s="581">
        <v>8.14</v>
      </c>
      <c r="HB250" s="451">
        <v>8.1199999999999992</v>
      </c>
      <c r="HC250" s="577">
        <v>12</v>
      </c>
      <c r="HD250" s="463">
        <f t="shared" si="476"/>
        <v>42.96</v>
      </c>
      <c r="HE250" s="463">
        <v>15</v>
      </c>
      <c r="HF250" s="463"/>
      <c r="HG250" s="582"/>
      <c r="HH250" s="575">
        <v>1</v>
      </c>
      <c r="HI250" s="583">
        <v>7040</v>
      </c>
      <c r="HJ250" s="406">
        <f t="shared" si="433"/>
        <v>4716.8</v>
      </c>
      <c r="HK250" s="406"/>
      <c r="HL250" s="549">
        <v>1145</v>
      </c>
      <c r="HM250" s="584">
        <v>8.1999999999999993</v>
      </c>
      <c r="HN250" s="461">
        <v>9.33</v>
      </c>
      <c r="HO250" s="574">
        <v>0.23</v>
      </c>
      <c r="HP250" s="548">
        <v>1.21E-2</v>
      </c>
      <c r="HQ250" s="585">
        <v>9.1</v>
      </c>
      <c r="HR250" s="586">
        <v>0.3</v>
      </c>
      <c r="HS250" s="520">
        <v>0.27</v>
      </c>
      <c r="HT250" s="587">
        <v>8</v>
      </c>
      <c r="HU250" s="522">
        <f t="shared" si="434"/>
        <v>53.507180417602015</v>
      </c>
      <c r="HV250" s="513">
        <f t="shared" si="477"/>
        <v>0.7857142857142857</v>
      </c>
      <c r="HW250" s="513">
        <f t="shared" si="435"/>
        <v>0.88724409448818897</v>
      </c>
      <c r="HX250" s="513">
        <f t="shared" si="436"/>
        <v>0.39415584415584415</v>
      </c>
      <c r="HY250" s="599"/>
    </row>
    <row r="251" spans="1:233" s="598" customFormat="1" ht="15" customHeight="1" x14ac:dyDescent="0.15">
      <c r="A251" s="400">
        <v>43733</v>
      </c>
      <c r="B251" s="515">
        <v>17716</v>
      </c>
      <c r="C251" s="402">
        <f t="shared" si="438"/>
        <v>0.35432000000000002</v>
      </c>
      <c r="D251" s="571">
        <v>8.16</v>
      </c>
      <c r="E251" s="572">
        <v>62</v>
      </c>
      <c r="F251" s="573">
        <v>275</v>
      </c>
      <c r="G251" s="406">
        <f t="shared" si="451"/>
        <v>4871.8999999999996</v>
      </c>
      <c r="H251" s="402">
        <f t="shared" si="452"/>
        <v>0.19487599999999999</v>
      </c>
      <c r="I251" s="573">
        <v>10840</v>
      </c>
      <c r="J251" s="406">
        <f t="shared" si="453"/>
        <v>7262.8</v>
      </c>
      <c r="K251" s="574">
        <v>26.1</v>
      </c>
      <c r="L251" s="574">
        <v>13.4</v>
      </c>
      <c r="M251" s="574">
        <v>1.5</v>
      </c>
      <c r="N251" s="575">
        <v>155</v>
      </c>
      <c r="O251" s="575">
        <v>32</v>
      </c>
      <c r="P251" s="409"/>
      <c r="Q251" s="409"/>
      <c r="R251" s="409"/>
      <c r="S251" s="409"/>
      <c r="T251" s="410"/>
      <c r="U251" s="411"/>
      <c r="V251" s="409"/>
      <c r="W251" s="409"/>
      <c r="X251" s="516"/>
      <c r="Y251" s="473"/>
      <c r="Z251" s="429"/>
      <c r="AA251" s="447"/>
      <c r="AB251" s="409"/>
      <c r="AC251" s="409"/>
      <c r="AD251" s="474">
        <v>6.36</v>
      </c>
      <c r="AE251" s="477">
        <f t="shared" si="359"/>
        <v>0.8833333333333333</v>
      </c>
      <c r="AF251" s="478"/>
      <c r="AG251" s="477"/>
      <c r="AH251" s="478"/>
      <c r="AI251" s="478"/>
      <c r="AJ251" s="473"/>
      <c r="AK251" s="477"/>
      <c r="AL251" s="447"/>
      <c r="AM251" s="479"/>
      <c r="AN251" s="473"/>
      <c r="AO251" s="473"/>
      <c r="AP251" s="479"/>
      <c r="AQ251" s="447"/>
      <c r="AR251" s="473"/>
      <c r="AS251" s="473"/>
      <c r="AT251" s="473"/>
      <c r="AU251" s="447"/>
      <c r="AV251" s="480"/>
      <c r="AW251" s="479"/>
      <c r="AX251" s="479"/>
      <c r="AY251" s="480"/>
      <c r="AZ251" s="480"/>
      <c r="BA251" s="420">
        <f t="shared" si="439"/>
        <v>22904</v>
      </c>
      <c r="BB251" s="421">
        <f t="shared" si="440"/>
        <v>0.45807999999999999</v>
      </c>
      <c r="BC251" s="422"/>
      <c r="BD251" s="423">
        <v>8.15</v>
      </c>
      <c r="BE251" s="424">
        <v>72</v>
      </c>
      <c r="BF251" s="425">
        <v>375</v>
      </c>
      <c r="BG251" s="426">
        <v>7530</v>
      </c>
      <c r="BH251" s="420">
        <f t="shared" si="454"/>
        <v>5045.1000000000004</v>
      </c>
      <c r="BI251" s="432"/>
      <c r="BJ251" s="421"/>
      <c r="BK251" s="427">
        <v>16.7</v>
      </c>
      <c r="BL251" s="427">
        <v>18.399999999999999</v>
      </c>
      <c r="BM251" s="428">
        <v>2.4</v>
      </c>
      <c r="BN251" s="422"/>
      <c r="BO251" s="425">
        <v>238</v>
      </c>
      <c r="BP251" s="425">
        <v>32</v>
      </c>
      <c r="BQ251" s="423">
        <v>3.16</v>
      </c>
      <c r="BR251" s="421">
        <f t="shared" si="360"/>
        <v>0.43888888888888888</v>
      </c>
      <c r="BS251" s="409">
        <f t="shared" si="441"/>
        <v>22904</v>
      </c>
      <c r="BT251" s="429">
        <f t="shared" si="459"/>
        <v>8.15</v>
      </c>
      <c r="BU251" s="430">
        <f t="shared" si="463"/>
        <v>72</v>
      </c>
      <c r="BV251" s="430">
        <f t="shared" si="460"/>
        <v>375</v>
      </c>
      <c r="BW251" s="430">
        <f t="shared" si="461"/>
        <v>7530</v>
      </c>
      <c r="BX251" s="430">
        <f t="shared" si="455"/>
        <v>4894.5</v>
      </c>
      <c r="BY251" s="430">
        <f t="shared" si="456"/>
        <v>16.7</v>
      </c>
      <c r="BZ251" s="430">
        <f t="shared" si="458"/>
        <v>18.399999999999999</v>
      </c>
      <c r="CA251" s="431"/>
      <c r="CB251" s="430">
        <f t="shared" si="464"/>
        <v>238</v>
      </c>
      <c r="CC251" s="432">
        <v>22904</v>
      </c>
      <c r="CD251" s="411">
        <f t="shared" si="358"/>
        <v>22904</v>
      </c>
      <c r="CE251" s="421">
        <f t="shared" si="465"/>
        <v>0.91615999999999997</v>
      </c>
      <c r="CF251" s="433">
        <f t="shared" si="466"/>
        <v>7.0206077541040859</v>
      </c>
      <c r="CG251" s="434">
        <v>7.97</v>
      </c>
      <c r="CH251" s="427">
        <v>3.3</v>
      </c>
      <c r="CI251" s="446">
        <f t="shared" si="467"/>
        <v>9.9545930841774357</v>
      </c>
      <c r="CJ251" s="436">
        <v>29.9</v>
      </c>
      <c r="CK251" s="436">
        <v>1.3</v>
      </c>
      <c r="CL251" s="423">
        <v>7.99</v>
      </c>
      <c r="CM251" s="423"/>
      <c r="CN251" s="423"/>
      <c r="CO251" s="432"/>
      <c r="CP251" s="432"/>
      <c r="CQ251" s="437"/>
      <c r="CR251" s="437">
        <v>0.96</v>
      </c>
      <c r="CS251" s="424"/>
      <c r="CT251" s="432">
        <f t="shared" si="468"/>
        <v>3.6674816625916873</v>
      </c>
      <c r="CU251" s="434">
        <v>3.56</v>
      </c>
      <c r="CV251" s="438">
        <v>8.1</v>
      </c>
      <c r="CW251" s="439">
        <v>19</v>
      </c>
      <c r="CX251" s="440">
        <v>70</v>
      </c>
      <c r="CY251" s="441">
        <v>6960</v>
      </c>
      <c r="CZ251" s="442">
        <v>6.7</v>
      </c>
      <c r="DA251" s="442">
        <v>0.8</v>
      </c>
      <c r="DB251" s="442">
        <v>7.4</v>
      </c>
      <c r="DC251" s="442">
        <v>1.5</v>
      </c>
      <c r="DD251" s="443">
        <v>14</v>
      </c>
      <c r="DE251" s="440">
        <v>16</v>
      </c>
      <c r="DF251" s="444"/>
      <c r="DG251" s="445">
        <f t="shared" si="462"/>
        <v>0</v>
      </c>
      <c r="DH251" s="421"/>
      <c r="DI251" s="446"/>
      <c r="DJ251" s="434"/>
      <c r="DK251" s="427"/>
      <c r="DL251" s="446"/>
      <c r="DM251" s="422"/>
      <c r="DN251" s="422"/>
      <c r="DO251" s="423"/>
      <c r="DP251" s="423"/>
      <c r="DQ251" s="423"/>
      <c r="DR251" s="432"/>
      <c r="DS251" s="432"/>
      <c r="DT251" s="437"/>
      <c r="DU251" s="437"/>
      <c r="DV251" s="424"/>
      <c r="DW251" s="446"/>
      <c r="DX251" s="434"/>
      <c r="DY251" s="438"/>
      <c r="DZ251" s="439"/>
      <c r="EA251" s="440"/>
      <c r="EB251" s="441"/>
      <c r="EC251" s="442"/>
      <c r="ED251" s="442"/>
      <c r="EE251" s="442"/>
      <c r="EF251" s="442"/>
      <c r="EG251" s="443"/>
      <c r="EH251" s="440"/>
      <c r="EI251" s="429">
        <f t="shared" ref="EI251:ER252" si="479">CV251</f>
        <v>8.1</v>
      </c>
      <c r="EJ251" s="447">
        <f t="shared" si="479"/>
        <v>19</v>
      </c>
      <c r="EK251" s="448">
        <f t="shared" si="479"/>
        <v>70</v>
      </c>
      <c r="EL251" s="417">
        <f t="shared" si="479"/>
        <v>6960</v>
      </c>
      <c r="EM251" s="431">
        <f t="shared" si="479"/>
        <v>6.7</v>
      </c>
      <c r="EN251" s="431">
        <f t="shared" si="479"/>
        <v>0.8</v>
      </c>
      <c r="EO251" s="431">
        <f t="shared" si="479"/>
        <v>7.4</v>
      </c>
      <c r="EP251" s="431">
        <f t="shared" si="479"/>
        <v>1.5</v>
      </c>
      <c r="EQ251" s="430">
        <f t="shared" si="479"/>
        <v>14</v>
      </c>
      <c r="ER251" s="448">
        <f t="shared" si="479"/>
        <v>16</v>
      </c>
      <c r="ES251" s="449">
        <f>22000/BA251*24</f>
        <v>23.052741879147746</v>
      </c>
      <c r="ET251" s="450">
        <f t="shared" si="469"/>
        <v>0.45807999999999999</v>
      </c>
      <c r="EU251" s="451">
        <f t="shared" si="457"/>
        <v>0.39040909090909093</v>
      </c>
      <c r="EV251" s="450">
        <f t="shared" si="416"/>
        <v>0.72297979797979794</v>
      </c>
      <c r="EW251" s="513"/>
      <c r="EX251" s="514">
        <f t="shared" si="478"/>
        <v>10</v>
      </c>
      <c r="EY251" s="513">
        <f t="shared" si="470"/>
        <v>0.73611111111111116</v>
      </c>
      <c r="EZ251" s="514">
        <f t="shared" si="471"/>
        <v>53</v>
      </c>
      <c r="FA251" s="450">
        <f t="shared" si="419"/>
        <v>0.81333333333333335</v>
      </c>
      <c r="FB251" s="431">
        <f t="shared" si="420"/>
        <v>305</v>
      </c>
      <c r="FC251" s="452"/>
      <c r="FD251" s="431"/>
      <c r="FE251" s="452">
        <f t="shared" si="421"/>
        <v>0.94117647058823528</v>
      </c>
      <c r="FF251" s="430">
        <f t="shared" si="422"/>
        <v>224</v>
      </c>
      <c r="FG251" s="405">
        <v>31200</v>
      </c>
      <c r="FH251" s="589"/>
      <c r="FI251" s="590"/>
      <c r="FJ251" s="591"/>
      <c r="FK251" s="455">
        <f t="shared" si="472"/>
        <v>3.1435557107928744</v>
      </c>
      <c r="FL251" s="530"/>
      <c r="FM251" s="455"/>
      <c r="FN251" s="530">
        <v>6394</v>
      </c>
      <c r="FO251" s="532">
        <f t="shared" si="367"/>
        <v>0.47787742899850527</v>
      </c>
      <c r="FP251" s="449">
        <f t="shared" si="473"/>
        <v>279.16521131680054</v>
      </c>
      <c r="FQ251" s="457">
        <v>62.4</v>
      </c>
      <c r="FR251" s="458">
        <f t="shared" si="474"/>
        <v>2.7244149493538248</v>
      </c>
      <c r="FS251" s="576">
        <v>7.9</v>
      </c>
      <c r="FT251" s="577">
        <v>15</v>
      </c>
      <c r="FU251" s="578">
        <v>58</v>
      </c>
      <c r="FV251" s="579">
        <v>1</v>
      </c>
      <c r="FW251" s="580">
        <v>0.2</v>
      </c>
      <c r="FX251" s="579">
        <v>8</v>
      </c>
      <c r="FY251" s="452">
        <f t="shared" si="448"/>
        <v>0.9285714285714286</v>
      </c>
      <c r="FZ251" s="452">
        <f>1-FW251/(EF251+DC251)</f>
        <v>0.8666666666666667</v>
      </c>
      <c r="GA251" s="429">
        <f>EF251+DC251-FW251</f>
        <v>1.3</v>
      </c>
      <c r="GB251" s="513">
        <f>1-FT251/CW251</f>
        <v>0.21052631578947367</v>
      </c>
      <c r="GC251" s="514">
        <f>CW251+DZ251-FT251</f>
        <v>4</v>
      </c>
      <c r="GD251" s="513">
        <f>1-FU251/CX251</f>
        <v>0.17142857142857137</v>
      </c>
      <c r="GE251" s="527">
        <f t="shared" si="450"/>
        <v>12</v>
      </c>
      <c r="GF251" s="461">
        <f t="shared" si="475"/>
        <v>4.2961928047502616</v>
      </c>
      <c r="GG251" s="589"/>
      <c r="GH251" s="592"/>
      <c r="GI251" s="589"/>
      <c r="GJ251" s="592"/>
      <c r="GK251" s="592"/>
      <c r="GL251" s="593"/>
      <c r="GM251" s="577"/>
      <c r="GN251" s="589"/>
      <c r="GO251" s="592"/>
      <c r="GP251" s="592"/>
      <c r="GQ251" s="577"/>
      <c r="GR251" s="594"/>
      <c r="GS251" s="595"/>
      <c r="GT251" s="592"/>
      <c r="GU251" s="592"/>
      <c r="GV251" s="592"/>
      <c r="GW251" s="513"/>
      <c r="GX251" s="513"/>
      <c r="GY251" s="596"/>
      <c r="GZ251" s="405">
        <v>27110</v>
      </c>
      <c r="HA251" s="581">
        <v>8.11</v>
      </c>
      <c r="HB251" s="451">
        <v>8.09</v>
      </c>
      <c r="HC251" s="577">
        <v>14</v>
      </c>
      <c r="HD251" s="463">
        <f t="shared" si="476"/>
        <v>50.120000000000005</v>
      </c>
      <c r="HE251" s="463">
        <v>18</v>
      </c>
      <c r="HF251" s="463"/>
      <c r="HG251" s="582"/>
      <c r="HH251" s="575">
        <v>1</v>
      </c>
      <c r="HI251" s="583">
        <v>7050</v>
      </c>
      <c r="HJ251" s="406">
        <f t="shared" si="433"/>
        <v>4723.5</v>
      </c>
      <c r="HK251" s="406"/>
      <c r="HL251" s="549"/>
      <c r="HM251" s="584"/>
      <c r="HN251" s="461">
        <v>7.29</v>
      </c>
      <c r="HO251" s="574"/>
      <c r="HP251" s="548">
        <v>1.52E-2</v>
      </c>
      <c r="HQ251" s="585"/>
      <c r="HR251" s="586"/>
      <c r="HS251" s="520">
        <v>0.16</v>
      </c>
      <c r="HT251" s="587">
        <v>8</v>
      </c>
      <c r="HU251" s="522">
        <f>42900/BA251*24</f>
        <v>44.952846664338104</v>
      </c>
      <c r="HV251" s="513">
        <f t="shared" si="477"/>
        <v>0.80555555555555558</v>
      </c>
      <c r="HW251" s="513">
        <f t="shared" si="435"/>
        <v>0.8663466666666666</v>
      </c>
      <c r="HX251" s="513">
        <f t="shared" si="436"/>
        <v>0.56347305389221547</v>
      </c>
      <c r="HY251" s="599" t="s">
        <v>209</v>
      </c>
    </row>
    <row r="252" spans="1:233" s="598" customFormat="1" ht="15" customHeight="1" x14ac:dyDescent="0.15">
      <c r="A252" s="400">
        <v>43734</v>
      </c>
      <c r="B252" s="515">
        <v>27511</v>
      </c>
      <c r="C252" s="402">
        <f t="shared" si="438"/>
        <v>0.55022000000000004</v>
      </c>
      <c r="D252" s="571">
        <v>8.19</v>
      </c>
      <c r="E252" s="572">
        <v>61</v>
      </c>
      <c r="F252" s="573">
        <v>265</v>
      </c>
      <c r="G252" s="406">
        <f t="shared" si="451"/>
        <v>7290.415</v>
      </c>
      <c r="H252" s="402">
        <f t="shared" si="452"/>
        <v>0.2916166</v>
      </c>
      <c r="I252" s="573">
        <v>7920</v>
      </c>
      <c r="J252" s="406">
        <f t="shared" si="453"/>
        <v>5306.4000000000005</v>
      </c>
      <c r="K252" s="574">
        <v>27.3</v>
      </c>
      <c r="L252" s="574">
        <v>17.399999999999999</v>
      </c>
      <c r="M252" s="574">
        <v>1.7</v>
      </c>
      <c r="N252" s="575">
        <v>85</v>
      </c>
      <c r="O252" s="575">
        <v>32</v>
      </c>
      <c r="P252" s="409"/>
      <c r="Q252" s="409"/>
      <c r="R252" s="409"/>
      <c r="S252" s="409"/>
      <c r="T252" s="410"/>
      <c r="U252" s="411"/>
      <c r="V252" s="409"/>
      <c r="W252" s="409"/>
      <c r="X252" s="516"/>
      <c r="Y252" s="473"/>
      <c r="Z252" s="429"/>
      <c r="AA252" s="447"/>
      <c r="AB252" s="409"/>
      <c r="AC252" s="409"/>
      <c r="AD252" s="474">
        <v>6.1</v>
      </c>
      <c r="AE252" s="477">
        <f t="shared" si="359"/>
        <v>0.8472222222222221</v>
      </c>
      <c r="AF252" s="478"/>
      <c r="AG252" s="477"/>
      <c r="AH252" s="478"/>
      <c r="AI252" s="478"/>
      <c r="AJ252" s="473"/>
      <c r="AK252" s="477"/>
      <c r="AL252" s="447"/>
      <c r="AM252" s="479"/>
      <c r="AN252" s="473"/>
      <c r="AO252" s="473"/>
      <c r="AP252" s="479"/>
      <c r="AQ252" s="447"/>
      <c r="AR252" s="473"/>
      <c r="AS252" s="473"/>
      <c r="AT252" s="473"/>
      <c r="AU252" s="447"/>
      <c r="AV252" s="480"/>
      <c r="AW252" s="479"/>
      <c r="AX252" s="479"/>
      <c r="AY252" s="480"/>
      <c r="AZ252" s="480"/>
      <c r="BA252" s="420">
        <f t="shared" si="439"/>
        <v>26840</v>
      </c>
      <c r="BB252" s="421">
        <f t="shared" si="440"/>
        <v>0.53680000000000005</v>
      </c>
      <c r="BC252" s="422"/>
      <c r="BD252" s="423">
        <v>8.23</v>
      </c>
      <c r="BE252" s="424">
        <v>71</v>
      </c>
      <c r="BF252" s="425">
        <v>417</v>
      </c>
      <c r="BG252" s="426">
        <v>7890</v>
      </c>
      <c r="BH252" s="420">
        <f t="shared" si="454"/>
        <v>5286.3</v>
      </c>
      <c r="BI252" s="432"/>
      <c r="BJ252" s="421"/>
      <c r="BK252" s="427">
        <v>18.399999999999999</v>
      </c>
      <c r="BL252" s="427">
        <v>16.600000000000001</v>
      </c>
      <c r="BM252" s="428">
        <v>3.7</v>
      </c>
      <c r="BN252" s="422"/>
      <c r="BO252" s="425">
        <v>182</v>
      </c>
      <c r="BP252" s="425">
        <v>32</v>
      </c>
      <c r="BQ252" s="423">
        <v>2.0299999999999998</v>
      </c>
      <c r="BR252" s="421">
        <f t="shared" si="360"/>
        <v>0.28194444444444439</v>
      </c>
      <c r="BS252" s="409">
        <f t="shared" si="441"/>
        <v>26840</v>
      </c>
      <c r="BT252" s="429">
        <f t="shared" si="459"/>
        <v>8.23</v>
      </c>
      <c r="BU252" s="430">
        <f t="shared" si="463"/>
        <v>71</v>
      </c>
      <c r="BV252" s="430">
        <f t="shared" si="460"/>
        <v>417</v>
      </c>
      <c r="BW252" s="430">
        <f t="shared" si="461"/>
        <v>7890</v>
      </c>
      <c r="BX252" s="430">
        <f t="shared" si="455"/>
        <v>5128.5</v>
      </c>
      <c r="BY252" s="430">
        <f t="shared" si="456"/>
        <v>18.399999999999999</v>
      </c>
      <c r="BZ252" s="430">
        <f t="shared" si="458"/>
        <v>16.600000000000001</v>
      </c>
      <c r="CA252" s="431"/>
      <c r="CB252" s="430">
        <f t="shared" si="464"/>
        <v>182</v>
      </c>
      <c r="CC252" s="432">
        <v>23834</v>
      </c>
      <c r="CD252" s="411">
        <f t="shared" si="358"/>
        <v>23834</v>
      </c>
      <c r="CE252" s="421">
        <f t="shared" si="465"/>
        <v>0.95335999999999999</v>
      </c>
      <c r="CF252" s="433">
        <f t="shared" si="466"/>
        <v>6.7466644289670219</v>
      </c>
      <c r="CG252" s="434">
        <v>8.0500000000000007</v>
      </c>
      <c r="CH252" s="427">
        <v>5.6</v>
      </c>
      <c r="CI252" s="446">
        <f t="shared" si="467"/>
        <v>9.5661659813711495</v>
      </c>
      <c r="CJ252" s="436">
        <v>30.4</v>
      </c>
      <c r="CK252" s="436">
        <v>0.69</v>
      </c>
      <c r="CL252" s="423">
        <v>8</v>
      </c>
      <c r="CM252" s="423"/>
      <c r="CN252" s="423"/>
      <c r="CO252" s="432"/>
      <c r="CP252" s="432"/>
      <c r="CQ252" s="437"/>
      <c r="CR252" s="605">
        <v>0.96</v>
      </c>
      <c r="CS252" s="424"/>
      <c r="CT252" s="432">
        <f t="shared" si="468"/>
        <v>3.5243769405051606</v>
      </c>
      <c r="CU252" s="434">
        <v>3.27</v>
      </c>
      <c r="CV252" s="438">
        <v>8.09</v>
      </c>
      <c r="CW252" s="439">
        <v>22</v>
      </c>
      <c r="CX252" s="440">
        <v>74</v>
      </c>
      <c r="CY252" s="441">
        <v>7460</v>
      </c>
      <c r="CZ252" s="442">
        <v>6</v>
      </c>
      <c r="DA252" s="442">
        <v>0.3</v>
      </c>
      <c r="DB252" s="442">
        <v>8.1</v>
      </c>
      <c r="DC252" s="442">
        <v>1.1000000000000001</v>
      </c>
      <c r="DD252" s="443">
        <v>11</v>
      </c>
      <c r="DE252" s="440">
        <v>16</v>
      </c>
      <c r="DF252" s="444">
        <v>3006</v>
      </c>
      <c r="DG252" s="445">
        <f t="shared" si="462"/>
        <v>3006</v>
      </c>
      <c r="DH252" s="421">
        <f t="shared" ref="DH252:DH283" si="480">DF252/25000</f>
        <v>0.12024</v>
      </c>
      <c r="DI252" s="446">
        <f t="shared" ref="DI252:DI283" si="481">6700/DF252*24</f>
        <v>53.493013972055884</v>
      </c>
      <c r="DJ252" s="434"/>
      <c r="DK252" s="427"/>
      <c r="DL252" s="446">
        <f t="shared" ref="DL252:DL283" si="482">9500/DF252*24</f>
        <v>75.84830339321357</v>
      </c>
      <c r="DM252" s="422"/>
      <c r="DN252" s="422"/>
      <c r="DO252" s="423"/>
      <c r="DP252" s="423"/>
      <c r="DQ252" s="423"/>
      <c r="DR252" s="432"/>
      <c r="DS252" s="432"/>
      <c r="DT252" s="437"/>
      <c r="DU252" s="437"/>
      <c r="DV252" s="424"/>
      <c r="DW252" s="446">
        <f t="shared" ref="DW252:DW283" si="483">3500/DF252*24</f>
        <v>27.944111776447102</v>
      </c>
      <c r="DX252" s="434"/>
      <c r="DY252" s="438"/>
      <c r="DZ252" s="439"/>
      <c r="EA252" s="440"/>
      <c r="EB252" s="441"/>
      <c r="EC252" s="442"/>
      <c r="ED252" s="442"/>
      <c r="EE252" s="442"/>
      <c r="EF252" s="442"/>
      <c r="EG252" s="443"/>
      <c r="EH252" s="440"/>
      <c r="EI252" s="429">
        <f t="shared" si="479"/>
        <v>8.09</v>
      </c>
      <c r="EJ252" s="447">
        <f t="shared" si="479"/>
        <v>22</v>
      </c>
      <c r="EK252" s="448">
        <f t="shared" si="479"/>
        <v>74</v>
      </c>
      <c r="EL252" s="417">
        <f t="shared" si="479"/>
        <v>7460</v>
      </c>
      <c r="EM252" s="431">
        <f t="shared" si="479"/>
        <v>6</v>
      </c>
      <c r="EN252" s="431">
        <f t="shared" si="479"/>
        <v>0.3</v>
      </c>
      <c r="EO252" s="431">
        <f t="shared" si="479"/>
        <v>8.1</v>
      </c>
      <c r="EP252" s="431">
        <f t="shared" si="479"/>
        <v>1.1000000000000001</v>
      </c>
      <c r="EQ252" s="430">
        <f t="shared" si="479"/>
        <v>11</v>
      </c>
      <c r="ER252" s="448">
        <f t="shared" si="479"/>
        <v>16</v>
      </c>
      <c r="ES252" s="449">
        <f>22000/BA252*24</f>
        <v>19.672131147540984</v>
      </c>
      <c r="ET252" s="450">
        <f t="shared" si="469"/>
        <v>0.53680000000000005</v>
      </c>
      <c r="EU252" s="451">
        <f t="shared" si="457"/>
        <v>0.50873999999999997</v>
      </c>
      <c r="EV252" s="450">
        <f t="shared" si="416"/>
        <v>0.94211111111111101</v>
      </c>
      <c r="EW252" s="513"/>
      <c r="EX252" s="514">
        <f t="shared" si="478"/>
        <v>12.399999999999999</v>
      </c>
      <c r="EY252" s="513">
        <f t="shared" si="470"/>
        <v>0.6901408450704225</v>
      </c>
      <c r="EZ252" s="514">
        <f t="shared" si="471"/>
        <v>49</v>
      </c>
      <c r="FA252" s="450">
        <f t="shared" si="419"/>
        <v>0.82254196642685851</v>
      </c>
      <c r="FB252" s="431">
        <f t="shared" si="420"/>
        <v>343</v>
      </c>
      <c r="FC252" s="452"/>
      <c r="FD252" s="431"/>
      <c r="FE252" s="452">
        <f t="shared" si="421"/>
        <v>0.93956043956043955</v>
      </c>
      <c r="FF252" s="430">
        <f t="shared" si="422"/>
        <v>171</v>
      </c>
      <c r="FG252" s="405">
        <v>31200</v>
      </c>
      <c r="FH252" s="589"/>
      <c r="FI252" s="590"/>
      <c r="FJ252" s="591"/>
      <c r="FK252" s="455">
        <f t="shared" si="472"/>
        <v>2.6825633383010432</v>
      </c>
      <c r="FL252" s="530"/>
      <c r="FM252" s="455"/>
      <c r="FN252" s="530">
        <v>6394</v>
      </c>
      <c r="FO252" s="532">
        <f t="shared" si="367"/>
        <v>0.47787742899850527</v>
      </c>
      <c r="FP252" s="449">
        <f t="shared" si="473"/>
        <v>238.22652757078984</v>
      </c>
      <c r="FQ252" s="457">
        <v>64.8</v>
      </c>
      <c r="FR252" s="458">
        <f t="shared" si="474"/>
        <v>2.4143070044709387</v>
      </c>
      <c r="FS252" s="576">
        <v>7.93</v>
      </c>
      <c r="FT252" s="577">
        <v>19</v>
      </c>
      <c r="FU252" s="578">
        <v>72</v>
      </c>
      <c r="FV252" s="579">
        <v>1</v>
      </c>
      <c r="FW252" s="580">
        <v>0.2</v>
      </c>
      <c r="FX252" s="579">
        <v>8</v>
      </c>
      <c r="FY252" s="452">
        <f t="shared" si="448"/>
        <v>0.90909090909090906</v>
      </c>
      <c r="FZ252" s="452">
        <f>1-FW252/(EF252+DC252)</f>
        <v>0.81818181818181812</v>
      </c>
      <c r="GA252" s="429">
        <f>EF252+DC252-FW252</f>
        <v>0.90000000000000013</v>
      </c>
      <c r="GB252" s="513">
        <f>1-FT252/CW252</f>
        <v>0.13636363636363635</v>
      </c>
      <c r="GC252" s="514">
        <f>CW252+DZ252-FT252</f>
        <v>3</v>
      </c>
      <c r="GD252" s="513">
        <f>1-FU252/CX252</f>
        <v>2.7027027027026973E-2</v>
      </c>
      <c r="GE252" s="527">
        <f t="shared" si="450"/>
        <v>2</v>
      </c>
      <c r="GF252" s="461">
        <f t="shared" si="475"/>
        <v>3.6661698956780926</v>
      </c>
      <c r="GG252" s="589"/>
      <c r="GH252" s="592"/>
      <c r="GI252" s="589"/>
      <c r="GJ252" s="592"/>
      <c r="GK252" s="592"/>
      <c r="GL252" s="593"/>
      <c r="GM252" s="577"/>
      <c r="GN252" s="589"/>
      <c r="GO252" s="592"/>
      <c r="GP252" s="592"/>
      <c r="GQ252" s="577"/>
      <c r="GR252" s="594"/>
      <c r="GS252" s="595"/>
      <c r="GT252" s="592"/>
      <c r="GU252" s="592"/>
      <c r="GV252" s="592"/>
      <c r="GW252" s="513"/>
      <c r="GX252" s="513"/>
      <c r="GY252" s="596"/>
      <c r="GZ252" s="405">
        <v>21429</v>
      </c>
      <c r="HA252" s="581">
        <v>8.1999999999999993</v>
      </c>
      <c r="HB252" s="451">
        <v>8.1300000000000008</v>
      </c>
      <c r="HC252" s="577">
        <v>17</v>
      </c>
      <c r="HD252" s="463">
        <f t="shared" si="476"/>
        <v>60.86</v>
      </c>
      <c r="HE252" s="463">
        <v>20</v>
      </c>
      <c r="HF252" s="463"/>
      <c r="HG252" s="582"/>
      <c r="HH252" s="575">
        <v>1</v>
      </c>
      <c r="HI252" s="583">
        <v>7390</v>
      </c>
      <c r="HJ252" s="406">
        <f t="shared" si="433"/>
        <v>4951.3</v>
      </c>
      <c r="HK252" s="406"/>
      <c r="HL252" s="549"/>
      <c r="HM252" s="584"/>
      <c r="HN252" s="461">
        <v>7.15</v>
      </c>
      <c r="HO252" s="574"/>
      <c r="HP252" s="548">
        <v>1.7000000000000001E-2</v>
      </c>
      <c r="HQ252" s="585"/>
      <c r="HR252" s="586"/>
      <c r="HS252" s="520">
        <v>0.14000000000000001</v>
      </c>
      <c r="HT252" s="587">
        <v>8</v>
      </c>
      <c r="HU252" s="522">
        <f>42900/BA252*24</f>
        <v>38.360655737704917</v>
      </c>
      <c r="HV252" s="513">
        <f t="shared" si="477"/>
        <v>0.76056338028169013</v>
      </c>
      <c r="HW252" s="513">
        <f t="shared" si="435"/>
        <v>0.85405275779376499</v>
      </c>
      <c r="HX252" s="513">
        <f t="shared" si="436"/>
        <v>0.61141304347826075</v>
      </c>
      <c r="HY252" s="599" t="s">
        <v>210</v>
      </c>
    </row>
    <row r="253" spans="1:233" s="598" customFormat="1" ht="15" customHeight="1" x14ac:dyDescent="0.15">
      <c r="A253" s="400">
        <v>43735</v>
      </c>
      <c r="B253" s="515">
        <v>43195</v>
      </c>
      <c r="C253" s="402">
        <f t="shared" si="438"/>
        <v>0.8639</v>
      </c>
      <c r="D253" s="571">
        <v>8.23</v>
      </c>
      <c r="E253" s="572">
        <v>64</v>
      </c>
      <c r="F253" s="573">
        <v>270</v>
      </c>
      <c r="G253" s="406">
        <f t="shared" si="451"/>
        <v>11662.65</v>
      </c>
      <c r="H253" s="402">
        <f t="shared" si="452"/>
        <v>0.46650599999999998</v>
      </c>
      <c r="I253" s="573">
        <v>7410</v>
      </c>
      <c r="J253" s="406">
        <f t="shared" si="453"/>
        <v>4964.7000000000007</v>
      </c>
      <c r="K253" s="574">
        <v>32.200000000000003</v>
      </c>
      <c r="L253" s="574">
        <v>22.4</v>
      </c>
      <c r="M253" s="574">
        <v>2.2999999999999998</v>
      </c>
      <c r="N253" s="575">
        <v>89</v>
      </c>
      <c r="O253" s="575">
        <v>32</v>
      </c>
      <c r="P253" s="409"/>
      <c r="Q253" s="409"/>
      <c r="R253" s="409"/>
      <c r="S253" s="409"/>
      <c r="T253" s="410"/>
      <c r="U253" s="411"/>
      <c r="V253" s="409"/>
      <c r="W253" s="409"/>
      <c r="X253" s="516"/>
      <c r="Y253" s="473"/>
      <c r="Z253" s="429"/>
      <c r="AA253" s="447"/>
      <c r="AB253" s="409"/>
      <c r="AC253" s="409"/>
      <c r="AD253" s="474">
        <v>6.01</v>
      </c>
      <c r="AE253" s="477">
        <f t="shared" si="359"/>
        <v>0.83472222222222214</v>
      </c>
      <c r="AF253" s="478"/>
      <c r="AG253" s="477"/>
      <c r="AH253" s="478"/>
      <c r="AI253" s="478"/>
      <c r="AJ253" s="473"/>
      <c r="AK253" s="477"/>
      <c r="AL253" s="447"/>
      <c r="AM253" s="479"/>
      <c r="AN253" s="473"/>
      <c r="AO253" s="473"/>
      <c r="AP253" s="479"/>
      <c r="AQ253" s="447"/>
      <c r="AR253" s="473"/>
      <c r="AS253" s="473"/>
      <c r="AT253" s="473"/>
      <c r="AU253" s="447"/>
      <c r="AV253" s="480"/>
      <c r="AW253" s="479"/>
      <c r="AX253" s="479"/>
      <c r="AY253" s="480"/>
      <c r="AZ253" s="480"/>
      <c r="BA253" s="420">
        <f t="shared" si="439"/>
        <v>41176</v>
      </c>
      <c r="BB253" s="421">
        <f t="shared" si="440"/>
        <v>0.82352000000000003</v>
      </c>
      <c r="BC253" s="422"/>
      <c r="BD253" s="423">
        <v>8.2899999999999991</v>
      </c>
      <c r="BE253" s="424">
        <v>60</v>
      </c>
      <c r="BF253" s="425">
        <v>300</v>
      </c>
      <c r="BG253" s="426">
        <v>7980</v>
      </c>
      <c r="BH253" s="420">
        <f t="shared" si="454"/>
        <v>5346.6</v>
      </c>
      <c r="BI253" s="432"/>
      <c r="BJ253" s="421"/>
      <c r="BK253" s="427">
        <v>21.7</v>
      </c>
      <c r="BL253" s="427">
        <v>17</v>
      </c>
      <c r="BM253" s="428">
        <v>1.9</v>
      </c>
      <c r="BN253" s="422">
        <v>2.1</v>
      </c>
      <c r="BO253" s="425">
        <v>186</v>
      </c>
      <c r="BP253" s="425">
        <v>32</v>
      </c>
      <c r="BQ253" s="423">
        <v>5.29</v>
      </c>
      <c r="BR253" s="421">
        <f t="shared" si="360"/>
        <v>0.73472222222222217</v>
      </c>
      <c r="BS253" s="409">
        <f t="shared" si="441"/>
        <v>41176</v>
      </c>
      <c r="BT253" s="429">
        <f t="shared" si="459"/>
        <v>8.2899999999999991</v>
      </c>
      <c r="BU253" s="430">
        <f t="shared" si="463"/>
        <v>60</v>
      </c>
      <c r="BV253" s="430">
        <f t="shared" si="460"/>
        <v>300</v>
      </c>
      <c r="BW253" s="430">
        <f t="shared" si="461"/>
        <v>7980</v>
      </c>
      <c r="BX253" s="430">
        <f t="shared" si="455"/>
        <v>5187</v>
      </c>
      <c r="BY253" s="430">
        <f t="shared" si="456"/>
        <v>21.7</v>
      </c>
      <c r="BZ253" s="430">
        <f t="shared" si="458"/>
        <v>17</v>
      </c>
      <c r="CA253" s="431">
        <f>BN253</f>
        <v>2.1</v>
      </c>
      <c r="CB253" s="430">
        <f t="shared" si="464"/>
        <v>186</v>
      </c>
      <c r="CC253" s="432">
        <v>24337</v>
      </c>
      <c r="CD253" s="411">
        <f t="shared" si="358"/>
        <v>24337</v>
      </c>
      <c r="CE253" s="421">
        <f t="shared" si="465"/>
        <v>0.97348000000000001</v>
      </c>
      <c r="CF253" s="433">
        <f t="shared" si="466"/>
        <v>6.6072235690512384</v>
      </c>
      <c r="CG253" s="434">
        <v>8.07</v>
      </c>
      <c r="CH253" s="427">
        <v>8.1999999999999993</v>
      </c>
      <c r="CI253" s="446">
        <f t="shared" si="467"/>
        <v>9.3684513292517568</v>
      </c>
      <c r="CJ253" s="436">
        <v>30.1</v>
      </c>
      <c r="CK253" s="436">
        <v>0.87</v>
      </c>
      <c r="CL253" s="423">
        <v>8.01</v>
      </c>
      <c r="CM253" s="423"/>
      <c r="CN253" s="423"/>
      <c r="CO253" s="432"/>
      <c r="CP253" s="432"/>
      <c r="CQ253" s="437"/>
      <c r="CR253" s="437">
        <v>0.95</v>
      </c>
      <c r="CS253" s="424"/>
      <c r="CT253" s="432">
        <f t="shared" si="468"/>
        <v>3.4515347002506473</v>
      </c>
      <c r="CU253" s="434">
        <v>3.12</v>
      </c>
      <c r="CV253" s="438">
        <v>8.14</v>
      </c>
      <c r="CW253" s="439">
        <v>23</v>
      </c>
      <c r="CX253" s="440">
        <v>74</v>
      </c>
      <c r="CY253" s="441">
        <v>7990</v>
      </c>
      <c r="CZ253" s="442">
        <v>8.1</v>
      </c>
      <c r="DA253" s="442">
        <v>0.32</v>
      </c>
      <c r="DB253" s="442">
        <v>9.5</v>
      </c>
      <c r="DC253" s="442">
        <v>1.2</v>
      </c>
      <c r="DD253" s="443">
        <v>10</v>
      </c>
      <c r="DE253" s="440">
        <v>16</v>
      </c>
      <c r="DF253" s="444">
        <v>16839</v>
      </c>
      <c r="DG253" s="445">
        <f t="shared" si="462"/>
        <v>16839</v>
      </c>
      <c r="DH253" s="421">
        <f t="shared" si="480"/>
        <v>0.67356000000000005</v>
      </c>
      <c r="DI253" s="446">
        <f t="shared" si="481"/>
        <v>9.5492606449314099</v>
      </c>
      <c r="DJ253" s="434">
        <v>7.93</v>
      </c>
      <c r="DK253" s="427">
        <v>9.5</v>
      </c>
      <c r="DL253" s="446">
        <f t="shared" si="482"/>
        <v>13.539996436843042</v>
      </c>
      <c r="DM253" s="422">
        <v>30.1</v>
      </c>
      <c r="DN253" s="422">
        <v>0.93</v>
      </c>
      <c r="DO253" s="423">
        <v>8.11</v>
      </c>
      <c r="DP253" s="423"/>
      <c r="DQ253" s="423"/>
      <c r="DR253" s="432"/>
      <c r="DS253" s="432"/>
      <c r="DT253" s="437"/>
      <c r="DU253" s="437">
        <v>0.96</v>
      </c>
      <c r="DV253" s="424"/>
      <c r="DW253" s="446">
        <f t="shared" si="483"/>
        <v>4.988419739889542</v>
      </c>
      <c r="DX253" s="434">
        <v>4.5199999999999996</v>
      </c>
      <c r="DY253" s="438">
        <v>8.24</v>
      </c>
      <c r="DZ253" s="439">
        <v>23</v>
      </c>
      <c r="EA253" s="440">
        <v>72</v>
      </c>
      <c r="EB253" s="441">
        <v>7990</v>
      </c>
      <c r="EC253" s="442">
        <v>8.1</v>
      </c>
      <c r="ED253" s="442">
        <v>1.38</v>
      </c>
      <c r="EE253" s="442">
        <v>9.9</v>
      </c>
      <c r="EF253" s="442">
        <v>1.5</v>
      </c>
      <c r="EG253" s="443">
        <v>11</v>
      </c>
      <c r="EH253" s="440">
        <v>16</v>
      </c>
      <c r="EI253" s="429">
        <f>(DY253*DG253+CV253*CD253)/(DG253+CD253)</f>
        <v>8.1808951816592206</v>
      </c>
      <c r="EJ253" s="429">
        <f>(DZ253*DG253+CW253*CD253)/(DG253+CD253)</f>
        <v>23</v>
      </c>
      <c r="EK253" s="448">
        <f>(EA253*DG253+CX253*CD253)/(DG253+CD253)</f>
        <v>73.182096366815614</v>
      </c>
      <c r="EL253" s="448">
        <f>(EB253*DG253+CY253*CD253)/(DG253+CD253)</f>
        <v>7990</v>
      </c>
      <c r="EM253" s="429">
        <f>(EC253*DG253+CZ253*CD253)/(DG253+CD253)</f>
        <v>8.1</v>
      </c>
      <c r="EN253" s="431">
        <f>(ED253*DG253+DA253*CD253)/(DG253+CD253)</f>
        <v>0.75348892558772096</v>
      </c>
      <c r="EO253" s="431">
        <f>(EE253*DG253+DB253*CD253)/(DG253+CD253)</f>
        <v>9.6635807266368747</v>
      </c>
      <c r="EP253" s="431">
        <f>(EF253*DG253+DC253*CD253)/(DG253+CD253)</f>
        <v>1.3226855449776567</v>
      </c>
      <c r="EQ253" s="431">
        <f>(EG253*DG253+DD253*CD253)/(DG253+CD253)</f>
        <v>10.408951816592189</v>
      </c>
      <c r="ER253" s="448">
        <v>16</v>
      </c>
      <c r="ES253" s="449">
        <f t="shared" ref="ES253:ES284" si="484">44000/BA253*24</f>
        <v>25.646007382941519</v>
      </c>
      <c r="ET253" s="450">
        <f t="shared" si="469"/>
        <v>0.82352000000000003</v>
      </c>
      <c r="EU253" s="451">
        <f t="shared" si="457"/>
        <v>0.28074545454545452</v>
      </c>
      <c r="EV253" s="450">
        <f t="shared" si="416"/>
        <v>0.51989898989898986</v>
      </c>
      <c r="EW253" s="513">
        <f>1-EM253/BY253</f>
        <v>0.62672811059907829</v>
      </c>
      <c r="EX253" s="514">
        <f t="shared" si="478"/>
        <v>13.6</v>
      </c>
      <c r="EY253" s="513">
        <f t="shared" si="470"/>
        <v>0.6166666666666667</v>
      </c>
      <c r="EZ253" s="514">
        <f t="shared" si="471"/>
        <v>37</v>
      </c>
      <c r="FA253" s="450">
        <f t="shared" si="419"/>
        <v>0.75605967877728131</v>
      </c>
      <c r="FB253" s="431">
        <f t="shared" si="420"/>
        <v>226.81790363318439</v>
      </c>
      <c r="FC253" s="452">
        <f>1-EP253/CA253</f>
        <v>0.37014974048683014</v>
      </c>
      <c r="FD253" s="431">
        <f>CA253-EP253</f>
        <v>0.77731445502234342</v>
      </c>
      <c r="FE253" s="452">
        <f t="shared" si="421"/>
        <v>0.94403789345918177</v>
      </c>
      <c r="FF253" s="430">
        <f t="shared" si="422"/>
        <v>175.59104818340782</v>
      </c>
      <c r="FG253" s="405">
        <v>31200</v>
      </c>
      <c r="FH253" s="589"/>
      <c r="FI253" s="590"/>
      <c r="FJ253" s="591"/>
      <c r="FK253" s="455">
        <f t="shared" si="472"/>
        <v>1.7485914124732855</v>
      </c>
      <c r="FL253" s="530"/>
      <c r="FM253" s="455"/>
      <c r="FN253" s="530">
        <v>6578</v>
      </c>
      <c r="FO253" s="532">
        <f t="shared" si="367"/>
        <v>0.49162929745889383</v>
      </c>
      <c r="FP253" s="449">
        <f t="shared" si="473"/>
        <v>159.75325432290654</v>
      </c>
      <c r="FQ253" s="457">
        <v>76.8</v>
      </c>
      <c r="FR253" s="458">
        <f t="shared" si="474"/>
        <v>1.8651641733048376</v>
      </c>
      <c r="FS253" s="576">
        <v>7.94</v>
      </c>
      <c r="FT253" s="577">
        <v>20</v>
      </c>
      <c r="FU253" s="578">
        <v>72</v>
      </c>
      <c r="FV253" s="579">
        <v>1</v>
      </c>
      <c r="FW253" s="580">
        <v>0.16</v>
      </c>
      <c r="FX253" s="579">
        <v>16</v>
      </c>
      <c r="FY253" s="452">
        <f>1-FV253/(EG253+DD253)*2</f>
        <v>0.90476190476190477</v>
      </c>
      <c r="FZ253" s="452">
        <f>1-FW253/(EF253+DC253)*2</f>
        <v>0.88148148148148153</v>
      </c>
      <c r="GA253" s="429">
        <f>(DC253+EF253)/2-FW253</f>
        <v>1.1900000000000002</v>
      </c>
      <c r="GB253" s="513">
        <f t="shared" ref="GB253:GB282" si="485">1-FT253/DZ253</f>
        <v>0.13043478260869568</v>
      </c>
      <c r="GC253" s="514">
        <f>(CW253+DZ253)/2-FT253</f>
        <v>3</v>
      </c>
      <c r="GD253" s="513">
        <f>1-FU253/CX253</f>
        <v>2.7027027027026973E-2</v>
      </c>
      <c r="GE253" s="527">
        <f>(CX253+EA253)/2-FU253</f>
        <v>1</v>
      </c>
      <c r="GF253" s="461">
        <f t="shared" si="475"/>
        <v>2.3897415970468234</v>
      </c>
      <c r="GG253" s="589"/>
      <c r="GH253" s="592"/>
      <c r="GI253" s="589"/>
      <c r="GJ253" s="592"/>
      <c r="GK253" s="592"/>
      <c r="GL253" s="593"/>
      <c r="GM253" s="577"/>
      <c r="GN253" s="589"/>
      <c r="GO253" s="592"/>
      <c r="GP253" s="592"/>
      <c r="GQ253" s="577"/>
      <c r="GR253" s="594"/>
      <c r="GS253" s="595"/>
      <c r="GT253" s="592"/>
      <c r="GU253" s="592"/>
      <c r="GV253" s="592"/>
      <c r="GW253" s="513"/>
      <c r="GX253" s="513"/>
      <c r="GY253" s="596"/>
      <c r="GZ253" s="405">
        <v>41600</v>
      </c>
      <c r="HA253" s="581">
        <v>8.16</v>
      </c>
      <c r="HB253" s="451">
        <v>8.08</v>
      </c>
      <c r="HC253" s="577">
        <v>20</v>
      </c>
      <c r="HD253" s="463">
        <f t="shared" si="476"/>
        <v>71.599999999999994</v>
      </c>
      <c r="HE253" s="463">
        <v>20</v>
      </c>
      <c r="HF253" s="463"/>
      <c r="HG253" s="582"/>
      <c r="HH253" s="575">
        <v>1</v>
      </c>
      <c r="HI253" s="583">
        <v>7870</v>
      </c>
      <c r="HJ253" s="406">
        <f t="shared" si="433"/>
        <v>5272.9000000000005</v>
      </c>
      <c r="HK253" s="406"/>
      <c r="HL253" s="549">
        <v>1224</v>
      </c>
      <c r="HM253" s="584">
        <v>6.9</v>
      </c>
      <c r="HN253" s="461">
        <v>9.6199999999999992</v>
      </c>
      <c r="HO253" s="574">
        <v>0.3</v>
      </c>
      <c r="HP253" s="548">
        <v>2.01E-2</v>
      </c>
      <c r="HQ253" s="585">
        <v>9.3000000000000007</v>
      </c>
      <c r="HR253" s="586">
        <v>0.16</v>
      </c>
      <c r="HS253" s="520">
        <v>0.33</v>
      </c>
      <c r="HT253" s="587">
        <v>8</v>
      </c>
      <c r="HU253" s="522">
        <f t="shared" ref="HU253:HU316" si="486">72500/BA253*24</f>
        <v>42.257625801437733</v>
      </c>
      <c r="HV253" s="513">
        <f t="shared" si="477"/>
        <v>0.66666666666666674</v>
      </c>
      <c r="HW253" s="513">
        <f t="shared" si="435"/>
        <v>0.76133333333333342</v>
      </c>
      <c r="HX253" s="513">
        <f t="shared" si="436"/>
        <v>0.5566820276497696</v>
      </c>
      <c r="HY253" s="599"/>
    </row>
    <row r="254" spans="1:233" s="598" customFormat="1" ht="15" customHeight="1" x14ac:dyDescent="0.15">
      <c r="A254" s="400">
        <v>43736</v>
      </c>
      <c r="B254" s="515">
        <v>49297</v>
      </c>
      <c r="C254" s="402">
        <f t="shared" si="438"/>
        <v>0.98594000000000004</v>
      </c>
      <c r="D254" s="571">
        <v>8.24</v>
      </c>
      <c r="E254" s="572">
        <v>56</v>
      </c>
      <c r="F254" s="573">
        <v>287</v>
      </c>
      <c r="G254" s="406">
        <f t="shared" si="451"/>
        <v>14148.239</v>
      </c>
      <c r="H254" s="402">
        <f t="shared" si="452"/>
        <v>0.56592955999999994</v>
      </c>
      <c r="I254" s="573">
        <v>7100</v>
      </c>
      <c r="J254" s="406">
        <f t="shared" si="453"/>
        <v>4757</v>
      </c>
      <c r="K254" s="574">
        <v>30.4</v>
      </c>
      <c r="L254" s="574">
        <v>24</v>
      </c>
      <c r="M254" s="574">
        <v>2.2999999999999998</v>
      </c>
      <c r="N254" s="575">
        <v>88</v>
      </c>
      <c r="O254" s="575">
        <v>32</v>
      </c>
      <c r="P254" s="409"/>
      <c r="Q254" s="409"/>
      <c r="R254" s="409"/>
      <c r="S254" s="409"/>
      <c r="T254" s="410"/>
      <c r="U254" s="411"/>
      <c r="V254" s="409"/>
      <c r="W254" s="409"/>
      <c r="X254" s="516"/>
      <c r="Y254" s="473"/>
      <c r="Z254" s="429"/>
      <c r="AA254" s="447"/>
      <c r="AB254" s="409"/>
      <c r="AC254" s="409"/>
      <c r="AD254" s="474">
        <v>6.17</v>
      </c>
      <c r="AE254" s="477">
        <f t="shared" si="359"/>
        <v>0.8569444444444444</v>
      </c>
      <c r="AF254" s="478"/>
      <c r="AG254" s="477"/>
      <c r="AH254" s="478"/>
      <c r="AI254" s="478"/>
      <c r="AJ254" s="473"/>
      <c r="AK254" s="477"/>
      <c r="AL254" s="447"/>
      <c r="AM254" s="479"/>
      <c r="AN254" s="473"/>
      <c r="AO254" s="473"/>
      <c r="AP254" s="479"/>
      <c r="AQ254" s="447"/>
      <c r="AR254" s="473"/>
      <c r="AS254" s="473"/>
      <c r="AT254" s="473"/>
      <c r="AU254" s="447"/>
      <c r="AV254" s="480"/>
      <c r="AW254" s="479"/>
      <c r="AX254" s="479"/>
      <c r="AY254" s="480"/>
      <c r="AZ254" s="480"/>
      <c r="BA254" s="420">
        <f t="shared" si="439"/>
        <v>41412</v>
      </c>
      <c r="BB254" s="421">
        <f t="shared" si="440"/>
        <v>0.82823999999999998</v>
      </c>
      <c r="BC254" s="422"/>
      <c r="BD254" s="423">
        <v>8.27</v>
      </c>
      <c r="BE254" s="424">
        <v>61</v>
      </c>
      <c r="BF254" s="425">
        <v>282</v>
      </c>
      <c r="BG254" s="426">
        <v>8180</v>
      </c>
      <c r="BH254" s="420">
        <f t="shared" si="454"/>
        <v>5480.6</v>
      </c>
      <c r="BI254" s="432"/>
      <c r="BJ254" s="421"/>
      <c r="BK254" s="427">
        <v>20.6</v>
      </c>
      <c r="BL254" s="427">
        <v>16.8</v>
      </c>
      <c r="BM254" s="428">
        <v>1.6</v>
      </c>
      <c r="BN254" s="422"/>
      <c r="BO254" s="425">
        <v>209</v>
      </c>
      <c r="BP254" s="425">
        <v>32</v>
      </c>
      <c r="BQ254" s="423">
        <v>5.46</v>
      </c>
      <c r="BR254" s="421">
        <f t="shared" si="360"/>
        <v>0.7583333333333333</v>
      </c>
      <c r="BS254" s="409">
        <f t="shared" si="441"/>
        <v>41412</v>
      </c>
      <c r="BT254" s="429">
        <f t="shared" si="459"/>
        <v>8.27</v>
      </c>
      <c r="BU254" s="430">
        <f t="shared" si="463"/>
        <v>61</v>
      </c>
      <c r="BV254" s="430">
        <f t="shared" si="460"/>
        <v>282</v>
      </c>
      <c r="BW254" s="430">
        <f t="shared" si="461"/>
        <v>8180</v>
      </c>
      <c r="BX254" s="430">
        <f t="shared" si="455"/>
        <v>5317</v>
      </c>
      <c r="BY254" s="430">
        <f t="shared" si="456"/>
        <v>20.6</v>
      </c>
      <c r="BZ254" s="430">
        <f t="shared" si="458"/>
        <v>16.8</v>
      </c>
      <c r="CA254" s="431"/>
      <c r="CB254" s="430">
        <f t="shared" si="464"/>
        <v>209</v>
      </c>
      <c r="CC254" s="432">
        <v>20875</v>
      </c>
      <c r="CD254" s="411">
        <f t="shared" si="358"/>
        <v>20875</v>
      </c>
      <c r="CE254" s="421">
        <f t="shared" si="465"/>
        <v>0.83499999999999996</v>
      </c>
      <c r="CF254" s="433">
        <f t="shared" si="466"/>
        <v>7.7029940119760472</v>
      </c>
      <c r="CG254" s="434">
        <v>8.06</v>
      </c>
      <c r="CH254" s="427">
        <v>7.3</v>
      </c>
      <c r="CI254" s="446">
        <f t="shared" si="467"/>
        <v>10.922155688622754</v>
      </c>
      <c r="CJ254" s="436">
        <v>30.7</v>
      </c>
      <c r="CK254" s="436">
        <v>2.7</v>
      </c>
      <c r="CL254" s="423">
        <v>8.0399999999999991</v>
      </c>
      <c r="CM254" s="423"/>
      <c r="CN254" s="423"/>
      <c r="CO254" s="432"/>
      <c r="CP254" s="432"/>
      <c r="CQ254" s="437"/>
      <c r="CR254" s="437">
        <v>0.97</v>
      </c>
      <c r="CS254" s="424"/>
      <c r="CT254" s="432">
        <f t="shared" si="468"/>
        <v>4.023952095808383</v>
      </c>
      <c r="CU254" s="434">
        <v>4.1399999999999997</v>
      </c>
      <c r="CV254" s="438">
        <v>8.23</v>
      </c>
      <c r="CW254" s="439">
        <v>20</v>
      </c>
      <c r="CX254" s="440">
        <v>69</v>
      </c>
      <c r="CY254" s="441">
        <v>7560</v>
      </c>
      <c r="CZ254" s="442">
        <v>9.1</v>
      </c>
      <c r="DA254" s="442">
        <v>0.37</v>
      </c>
      <c r="DB254" s="442">
        <v>9.1999999999999993</v>
      </c>
      <c r="DC254" s="442">
        <v>1.2</v>
      </c>
      <c r="DD254" s="443">
        <v>16</v>
      </c>
      <c r="DE254" s="440">
        <v>16</v>
      </c>
      <c r="DF254" s="444">
        <v>20537</v>
      </c>
      <c r="DG254" s="445">
        <f t="shared" si="462"/>
        <v>20537</v>
      </c>
      <c r="DH254" s="421">
        <f t="shared" si="480"/>
        <v>0.82147999999999999</v>
      </c>
      <c r="DI254" s="446">
        <f t="shared" si="481"/>
        <v>7.8297706578370754</v>
      </c>
      <c r="DJ254" s="434">
        <v>8.0299999999999994</v>
      </c>
      <c r="DK254" s="427"/>
      <c r="DL254" s="446">
        <f t="shared" si="482"/>
        <v>11.101913619321225</v>
      </c>
      <c r="DM254" s="422">
        <v>30.8</v>
      </c>
      <c r="DN254" s="422">
        <v>3.3</v>
      </c>
      <c r="DO254" s="423">
        <v>8.01</v>
      </c>
      <c r="DP254" s="423"/>
      <c r="DQ254" s="423"/>
      <c r="DR254" s="432"/>
      <c r="DS254" s="432"/>
      <c r="DT254" s="437"/>
      <c r="DU254" s="437">
        <v>0.96</v>
      </c>
      <c r="DV254" s="424"/>
      <c r="DW254" s="446">
        <f t="shared" si="483"/>
        <v>4.0901787018551881</v>
      </c>
      <c r="DX254" s="434">
        <v>4.8600000000000003</v>
      </c>
      <c r="DY254" s="438">
        <v>8.27</v>
      </c>
      <c r="DZ254" s="439">
        <v>20</v>
      </c>
      <c r="EA254" s="440">
        <v>69</v>
      </c>
      <c r="EB254" s="441">
        <v>7430</v>
      </c>
      <c r="EC254" s="442">
        <v>10.199999999999999</v>
      </c>
      <c r="ED254" s="442">
        <v>0.27</v>
      </c>
      <c r="EE254" s="442">
        <v>9.6999999999999993</v>
      </c>
      <c r="EF254" s="442">
        <v>1.3</v>
      </c>
      <c r="EG254" s="443">
        <v>13</v>
      </c>
      <c r="EH254" s="440">
        <v>16</v>
      </c>
      <c r="EI254" s="429">
        <f>(DY254*DG254+CV254*CD254)/(DG254+CD254)</f>
        <v>8.2498367622911228</v>
      </c>
      <c r="EJ254" s="429">
        <f>(DZ254*DG254+CW254*CD254)/(DG254+CD254)</f>
        <v>20</v>
      </c>
      <c r="EK254" s="448">
        <f>(EA254*DG254+CX254*CD254)/(DG254+CD254)</f>
        <v>69</v>
      </c>
      <c r="EL254" s="448">
        <f>(EB254*DG254+CY254*CD254)/(DG254+CD254)</f>
        <v>7495.5305225538496</v>
      </c>
      <c r="EM254" s="429">
        <f>(EC254*DG254+CZ254*CD254)/(DG254+CD254)</f>
        <v>9.6455109630058917</v>
      </c>
      <c r="EN254" s="431">
        <f>(ED254*DG254+DA254*CD254)/(DG254+CD254)</f>
        <v>0.32040809427219169</v>
      </c>
      <c r="EO254" s="431">
        <f>(EE254*DG254+DB254*CD254)/(DG254+CD254)</f>
        <v>9.447959528639041</v>
      </c>
      <c r="EP254" s="431">
        <f>(EF254*DG254+DC254*CD254)/(DG254+CD254)</f>
        <v>1.2495919057278084</v>
      </c>
      <c r="EQ254" s="431">
        <f>(EG254*DG254+DD254*CD254)/(DG254+CD254)</f>
        <v>14.51224282816575</v>
      </c>
      <c r="ER254" s="448">
        <v>16</v>
      </c>
      <c r="ES254" s="449">
        <f t="shared" si="484"/>
        <v>25.499855114459578</v>
      </c>
      <c r="ET254" s="450">
        <f t="shared" si="469"/>
        <v>0.82823999999999998</v>
      </c>
      <c r="EU254" s="451">
        <f t="shared" si="457"/>
        <v>0.26541327272727272</v>
      </c>
      <c r="EV254" s="450">
        <f t="shared" si="416"/>
        <v>0.49150606060606056</v>
      </c>
      <c r="EW254" s="513"/>
      <c r="EX254" s="514">
        <f t="shared" si="478"/>
        <v>10.95448903699411</v>
      </c>
      <c r="EY254" s="513">
        <f t="shared" si="470"/>
        <v>0.67213114754098369</v>
      </c>
      <c r="EZ254" s="514">
        <f t="shared" si="471"/>
        <v>41</v>
      </c>
      <c r="FA254" s="450">
        <f t="shared" si="419"/>
        <v>0.75531914893617025</v>
      </c>
      <c r="FB254" s="431">
        <f t="shared" si="420"/>
        <v>213</v>
      </c>
      <c r="FC254" s="452"/>
      <c r="FD254" s="431"/>
      <c r="FE254" s="452">
        <f t="shared" si="421"/>
        <v>0.93056343144418308</v>
      </c>
      <c r="FF254" s="430">
        <f t="shared" si="422"/>
        <v>194.48775717183426</v>
      </c>
      <c r="FG254" s="405">
        <v>48000</v>
      </c>
      <c r="FH254" s="589"/>
      <c r="FI254" s="590"/>
      <c r="FJ254" s="591"/>
      <c r="FK254" s="455">
        <f t="shared" si="472"/>
        <v>1.7386264850767894</v>
      </c>
      <c r="FL254" s="530"/>
      <c r="FM254" s="455"/>
      <c r="FN254" s="530">
        <v>7367</v>
      </c>
      <c r="FO254" s="532">
        <f t="shared" si="367"/>
        <v>0.55059790732436475</v>
      </c>
      <c r="FP254" s="449">
        <f t="shared" si="473"/>
        <v>177.89529604945426</v>
      </c>
      <c r="FQ254" s="457">
        <v>76.8</v>
      </c>
      <c r="FR254" s="458">
        <f t="shared" si="474"/>
        <v>1.8545349174152419</v>
      </c>
      <c r="FS254" s="576">
        <v>8.1</v>
      </c>
      <c r="FT254" s="577">
        <v>17</v>
      </c>
      <c r="FU254" s="578">
        <v>59</v>
      </c>
      <c r="FV254" s="579">
        <v>1</v>
      </c>
      <c r="FW254" s="580">
        <v>0.3</v>
      </c>
      <c r="FX254" s="579">
        <v>16</v>
      </c>
      <c r="FY254" s="452">
        <f>1-FV254/(EG254+DD254)*2</f>
        <v>0.93103448275862066</v>
      </c>
      <c r="FZ254" s="452">
        <f>1-FW254/(EF254+DC254)*2</f>
        <v>0.76</v>
      </c>
      <c r="GA254" s="429">
        <f>(DC254+EF254)/2-FW254</f>
        <v>0.95</v>
      </c>
      <c r="GB254" s="513">
        <f t="shared" si="485"/>
        <v>0.15000000000000002</v>
      </c>
      <c r="GC254" s="514">
        <f>(CW254+DZ254)/2-FT254</f>
        <v>3</v>
      </c>
      <c r="GD254" s="513">
        <f t="shared" ref="GD254:GD317" si="487">1-FU254/EA254</f>
        <v>0.14492753623188404</v>
      </c>
      <c r="GE254" s="527">
        <f>(CX254+EA254)/2-FU254</f>
        <v>10</v>
      </c>
      <c r="GF254" s="461">
        <f t="shared" si="475"/>
        <v>2.3761228629382787</v>
      </c>
      <c r="GG254" s="589"/>
      <c r="GH254" s="592"/>
      <c r="GI254" s="589"/>
      <c r="GJ254" s="592"/>
      <c r="GK254" s="592"/>
      <c r="GL254" s="593"/>
      <c r="GM254" s="577"/>
      <c r="GN254" s="589"/>
      <c r="GO254" s="592"/>
      <c r="GP254" s="592"/>
      <c r="GQ254" s="577"/>
      <c r="GR254" s="594"/>
      <c r="GS254" s="595"/>
      <c r="GT254" s="592"/>
      <c r="GU254" s="592"/>
      <c r="GV254" s="592"/>
      <c r="GW254" s="513"/>
      <c r="GX254" s="513"/>
      <c r="GY254" s="596"/>
      <c r="GZ254" s="405">
        <v>45150</v>
      </c>
      <c r="HA254" s="581">
        <v>8.19</v>
      </c>
      <c r="HB254" s="451">
        <v>8.1300000000000008</v>
      </c>
      <c r="HC254" s="577">
        <v>16</v>
      </c>
      <c r="HD254" s="463">
        <f t="shared" si="476"/>
        <v>57.28</v>
      </c>
      <c r="HE254" s="463">
        <v>19</v>
      </c>
      <c r="HF254" s="463"/>
      <c r="HG254" s="582"/>
      <c r="HH254" s="575">
        <v>1</v>
      </c>
      <c r="HI254" s="583">
        <v>7520</v>
      </c>
      <c r="HJ254" s="406">
        <f t="shared" si="433"/>
        <v>5038.4000000000005</v>
      </c>
      <c r="HK254" s="406"/>
      <c r="HL254" s="549"/>
      <c r="HM254" s="584"/>
      <c r="HN254" s="461">
        <v>9.8699999999999992</v>
      </c>
      <c r="HO254" s="574"/>
      <c r="HP254" s="548">
        <v>2.3300000000000001E-2</v>
      </c>
      <c r="HQ254" s="585"/>
      <c r="HR254" s="586"/>
      <c r="HS254" s="520">
        <v>0.38</v>
      </c>
      <c r="HT254" s="587">
        <v>16</v>
      </c>
      <c r="HU254" s="522">
        <f t="shared" si="486"/>
        <v>42.016806722689076</v>
      </c>
      <c r="HV254" s="513">
        <f t="shared" si="477"/>
        <v>0.73770491803278682</v>
      </c>
      <c r="HW254" s="513">
        <f t="shared" si="435"/>
        <v>0.79687943262411354</v>
      </c>
      <c r="HX254" s="513">
        <f t="shared" si="436"/>
        <v>0.52087378640776705</v>
      </c>
      <c r="HY254" s="599"/>
    </row>
    <row r="255" spans="1:233" s="598" customFormat="1" ht="15" customHeight="1" x14ac:dyDescent="0.15">
      <c r="A255" s="485">
        <v>43737</v>
      </c>
      <c r="B255" s="600">
        <v>47348</v>
      </c>
      <c r="C255" s="487">
        <f t="shared" si="438"/>
        <v>0.94696000000000002</v>
      </c>
      <c r="D255" s="488">
        <v>8.1300000000000008</v>
      </c>
      <c r="E255" s="489">
        <v>55</v>
      </c>
      <c r="F255" s="490">
        <v>276</v>
      </c>
      <c r="G255" s="490">
        <f t="shared" si="451"/>
        <v>13068.048000000001</v>
      </c>
      <c r="H255" s="487">
        <f t="shared" si="452"/>
        <v>0.52272192000000006</v>
      </c>
      <c r="I255" s="490">
        <v>7380</v>
      </c>
      <c r="J255" s="490">
        <f t="shared" si="453"/>
        <v>4944.6000000000004</v>
      </c>
      <c r="K255" s="491">
        <v>29.2</v>
      </c>
      <c r="L255" s="491">
        <v>17.8</v>
      </c>
      <c r="M255" s="491">
        <v>3</v>
      </c>
      <c r="N255" s="492">
        <v>135</v>
      </c>
      <c r="O255" s="492">
        <v>32</v>
      </c>
      <c r="P255" s="409"/>
      <c r="Q255" s="409"/>
      <c r="R255" s="409"/>
      <c r="S255" s="409"/>
      <c r="T255" s="410"/>
      <c r="U255" s="411"/>
      <c r="V255" s="409"/>
      <c r="W255" s="409"/>
      <c r="X255" s="516"/>
      <c r="Y255" s="473"/>
      <c r="Z255" s="429"/>
      <c r="AA255" s="447"/>
      <c r="AB255" s="409"/>
      <c r="AC255" s="409"/>
      <c r="AD255" s="474">
        <v>5.92</v>
      </c>
      <c r="AE255" s="477">
        <f t="shared" si="359"/>
        <v>0.82222222222222219</v>
      </c>
      <c r="AF255" s="478"/>
      <c r="AG255" s="477"/>
      <c r="AH255" s="478"/>
      <c r="AI255" s="478"/>
      <c r="AJ255" s="473"/>
      <c r="AK255" s="477"/>
      <c r="AL255" s="447"/>
      <c r="AM255" s="479"/>
      <c r="AN255" s="473"/>
      <c r="AO255" s="473"/>
      <c r="AP255" s="479"/>
      <c r="AQ255" s="447"/>
      <c r="AR255" s="473"/>
      <c r="AS255" s="473"/>
      <c r="AT255" s="473"/>
      <c r="AU255" s="447"/>
      <c r="AV255" s="480"/>
      <c r="AW255" s="479"/>
      <c r="AX255" s="479"/>
      <c r="AY255" s="480"/>
      <c r="AZ255" s="480"/>
      <c r="BA255" s="420">
        <f t="shared" si="439"/>
        <v>47060</v>
      </c>
      <c r="BB255" s="421">
        <f t="shared" si="440"/>
        <v>0.94120000000000004</v>
      </c>
      <c r="BC255" s="422"/>
      <c r="BD255" s="423">
        <v>8.14</v>
      </c>
      <c r="BE255" s="424">
        <v>59</v>
      </c>
      <c r="BF255" s="425">
        <v>327</v>
      </c>
      <c r="BG255" s="426">
        <v>7100</v>
      </c>
      <c r="BH255" s="420">
        <f t="shared" si="454"/>
        <v>4757</v>
      </c>
      <c r="BI255" s="432"/>
      <c r="BJ255" s="421"/>
      <c r="BK255" s="427">
        <v>23.9</v>
      </c>
      <c r="BL255" s="427">
        <v>20.6</v>
      </c>
      <c r="BM255" s="428">
        <v>0.3</v>
      </c>
      <c r="BN255" s="422"/>
      <c r="BO255" s="425">
        <v>166</v>
      </c>
      <c r="BP255" s="425">
        <v>32</v>
      </c>
      <c r="BQ255" s="423">
        <v>6.05</v>
      </c>
      <c r="BR255" s="421">
        <f t="shared" si="360"/>
        <v>0.84027777777777768</v>
      </c>
      <c r="BS255" s="409">
        <f t="shared" si="441"/>
        <v>47060</v>
      </c>
      <c r="BT255" s="429">
        <f t="shared" si="459"/>
        <v>8.14</v>
      </c>
      <c r="BU255" s="430">
        <f t="shared" si="463"/>
        <v>59</v>
      </c>
      <c r="BV255" s="430">
        <f t="shared" si="460"/>
        <v>327</v>
      </c>
      <c r="BW255" s="430">
        <f t="shared" si="461"/>
        <v>7100</v>
      </c>
      <c r="BX255" s="430">
        <f t="shared" si="455"/>
        <v>4615</v>
      </c>
      <c r="BY255" s="430">
        <f t="shared" si="456"/>
        <v>23.9</v>
      </c>
      <c r="BZ255" s="430">
        <f t="shared" si="458"/>
        <v>20.6</v>
      </c>
      <c r="CA255" s="431"/>
      <c r="CB255" s="430">
        <f t="shared" si="464"/>
        <v>166</v>
      </c>
      <c r="CC255" s="432">
        <v>23498</v>
      </c>
      <c r="CD255" s="411">
        <f t="shared" si="358"/>
        <v>23498</v>
      </c>
      <c r="CE255" s="421">
        <f t="shared" si="465"/>
        <v>0.93991999999999998</v>
      </c>
      <c r="CF255" s="433">
        <f t="shared" si="466"/>
        <v>6.8431355860073193</v>
      </c>
      <c r="CG255" s="434"/>
      <c r="CH255" s="427"/>
      <c r="CI255" s="446">
        <f t="shared" si="467"/>
        <v>9.7029534428461996</v>
      </c>
      <c r="CJ255" s="436">
        <v>30.5</v>
      </c>
      <c r="CK255" s="436">
        <v>3.3</v>
      </c>
      <c r="CL255" s="423"/>
      <c r="CM255" s="423"/>
      <c r="CN255" s="423"/>
      <c r="CO255" s="432"/>
      <c r="CP255" s="432"/>
      <c r="CQ255" s="437"/>
      <c r="CR255" s="437">
        <v>0.96</v>
      </c>
      <c r="CS255" s="424"/>
      <c r="CT255" s="432">
        <f t="shared" si="468"/>
        <v>3.5747723210485995</v>
      </c>
      <c r="CU255" s="434">
        <v>4.84</v>
      </c>
      <c r="CV255" s="493"/>
      <c r="CW255" s="494"/>
      <c r="CX255" s="495"/>
      <c r="CY255" s="496"/>
      <c r="CZ255" s="497"/>
      <c r="DA255" s="497"/>
      <c r="DB255" s="497"/>
      <c r="DC255" s="497"/>
      <c r="DD255" s="498"/>
      <c r="DE255" s="495"/>
      <c r="DF255" s="444">
        <v>23562</v>
      </c>
      <c r="DG255" s="445">
        <f t="shared" si="462"/>
        <v>23562</v>
      </c>
      <c r="DH255" s="421">
        <f t="shared" si="480"/>
        <v>0.94247999999999998</v>
      </c>
      <c r="DI255" s="446">
        <f t="shared" si="481"/>
        <v>6.8245480010185897</v>
      </c>
      <c r="DJ255" s="434">
        <v>7.95</v>
      </c>
      <c r="DK255" s="427"/>
      <c r="DL255" s="446">
        <f t="shared" si="482"/>
        <v>9.6765979118920296</v>
      </c>
      <c r="DM255" s="422">
        <v>30.5</v>
      </c>
      <c r="DN255" s="422">
        <v>3.5</v>
      </c>
      <c r="DO255" s="423">
        <v>8.2799999999999994</v>
      </c>
      <c r="DP255" s="423"/>
      <c r="DQ255" s="423"/>
      <c r="DR255" s="432"/>
      <c r="DS255" s="432"/>
      <c r="DT255" s="437"/>
      <c r="DU255" s="437">
        <v>0.95</v>
      </c>
      <c r="DV255" s="424"/>
      <c r="DW255" s="446">
        <f t="shared" si="483"/>
        <v>3.5650623885918007</v>
      </c>
      <c r="DX255" s="434">
        <v>4.7300000000000004</v>
      </c>
      <c r="DY255" s="493">
        <v>8.11</v>
      </c>
      <c r="DZ255" s="494">
        <v>19</v>
      </c>
      <c r="EA255" s="495">
        <v>68</v>
      </c>
      <c r="EB255" s="496">
        <v>7310</v>
      </c>
      <c r="EC255" s="497">
        <v>10.3</v>
      </c>
      <c r="ED255" s="497">
        <v>0.28000000000000003</v>
      </c>
      <c r="EE255" s="497">
        <v>10.7</v>
      </c>
      <c r="EF255" s="497">
        <v>1.4</v>
      </c>
      <c r="EG255" s="498">
        <v>13</v>
      </c>
      <c r="EH255" s="495">
        <v>16</v>
      </c>
      <c r="EI255" s="429">
        <f t="shared" ref="EI255:ER262" si="488">DY255</f>
        <v>8.11</v>
      </c>
      <c r="EJ255" s="447">
        <f t="shared" si="488"/>
        <v>19</v>
      </c>
      <c r="EK255" s="448">
        <f t="shared" si="488"/>
        <v>68</v>
      </c>
      <c r="EL255" s="417">
        <f t="shared" si="488"/>
        <v>7310</v>
      </c>
      <c r="EM255" s="431">
        <f t="shared" si="488"/>
        <v>10.3</v>
      </c>
      <c r="EN255" s="431">
        <f t="shared" si="488"/>
        <v>0.28000000000000003</v>
      </c>
      <c r="EO255" s="431">
        <f t="shared" si="488"/>
        <v>10.7</v>
      </c>
      <c r="EP255" s="431">
        <f t="shared" si="488"/>
        <v>1.4</v>
      </c>
      <c r="EQ255" s="430">
        <f t="shared" si="488"/>
        <v>13</v>
      </c>
      <c r="ER255" s="448">
        <f t="shared" si="488"/>
        <v>16</v>
      </c>
      <c r="ES255" s="496">
        <f t="shared" si="484"/>
        <v>22.43943901402465</v>
      </c>
      <c r="ET255" s="499">
        <f t="shared" si="469"/>
        <v>0.94120000000000004</v>
      </c>
      <c r="EU255" s="451">
        <f t="shared" si="457"/>
        <v>0.34974136363636366</v>
      </c>
      <c r="EV255" s="499">
        <f t="shared" si="416"/>
        <v>0.64766919191919192</v>
      </c>
      <c r="EW255" s="526"/>
      <c r="EX255" s="514">
        <f t="shared" si="478"/>
        <v>13.599999999999998</v>
      </c>
      <c r="EY255" s="513">
        <f t="shared" si="470"/>
        <v>0.67796610169491522</v>
      </c>
      <c r="EZ255" s="514">
        <f t="shared" si="471"/>
        <v>40</v>
      </c>
      <c r="FA255" s="450">
        <f t="shared" si="419"/>
        <v>0.79204892966360863</v>
      </c>
      <c r="FB255" s="431">
        <f t="shared" si="420"/>
        <v>259</v>
      </c>
      <c r="FC255" s="452"/>
      <c r="FD255" s="431"/>
      <c r="FE255" s="452">
        <f t="shared" si="421"/>
        <v>0.92168674698795183</v>
      </c>
      <c r="FF255" s="430">
        <f t="shared" si="422"/>
        <v>153</v>
      </c>
      <c r="FG255" s="490">
        <v>48000</v>
      </c>
      <c r="FH255" s="601"/>
      <c r="FI255" s="501"/>
      <c r="FJ255" s="487"/>
      <c r="FK255" s="502">
        <f t="shared" si="472"/>
        <v>1.5299617509562262</v>
      </c>
      <c r="FL255" s="536"/>
      <c r="FM255" s="502"/>
      <c r="FN255" s="536">
        <v>10659</v>
      </c>
      <c r="FO255" s="532">
        <f t="shared" si="367"/>
        <v>0.7966367713004483</v>
      </c>
      <c r="FP255" s="496">
        <f t="shared" si="473"/>
        <v>226.49808754781131</v>
      </c>
      <c r="FQ255" s="503">
        <v>81.599999999999994</v>
      </c>
      <c r="FR255" s="491">
        <f t="shared" si="474"/>
        <v>1.7339566510837228</v>
      </c>
      <c r="FS255" s="504">
        <v>7.95</v>
      </c>
      <c r="FT255" s="494">
        <v>16</v>
      </c>
      <c r="FU255" s="495">
        <v>56</v>
      </c>
      <c r="FV255" s="536">
        <v>1</v>
      </c>
      <c r="FW255" s="602">
        <v>0.32</v>
      </c>
      <c r="FX255" s="536">
        <v>8</v>
      </c>
      <c r="FY255" s="452">
        <f t="shared" ref="FY255:FY286" si="489">1-FV255/(EG255+DD255)</f>
        <v>0.92307692307692313</v>
      </c>
      <c r="FZ255" s="452">
        <f t="shared" ref="FZ255:FZ262" si="490">1-FW255/(EF255+DC255)</f>
        <v>0.77142857142857135</v>
      </c>
      <c r="GA255" s="429">
        <f t="shared" ref="GA255:GA262" si="491">EF255+DC255-FW255</f>
        <v>1.0799999999999998</v>
      </c>
      <c r="GB255" s="526">
        <f t="shared" si="485"/>
        <v>0.15789473684210531</v>
      </c>
      <c r="GC255" s="514">
        <f t="shared" ref="GC255:GC282" si="492">(CW255+DZ255-FT255)</f>
        <v>3</v>
      </c>
      <c r="GD255" s="526">
        <f t="shared" si="487"/>
        <v>0.17647058823529416</v>
      </c>
      <c r="GE255" s="527">
        <f t="shared" ref="GE255:GE318" si="493">CX255+EA255-FU255</f>
        <v>12</v>
      </c>
      <c r="GF255" s="506">
        <f t="shared" si="475"/>
        <v>2.0909477263068426</v>
      </c>
      <c r="GG255" s="601"/>
      <c r="GH255" s="601"/>
      <c r="GI255" s="601"/>
      <c r="GJ255" s="601"/>
      <c r="GK255" s="601"/>
      <c r="GL255" s="507"/>
      <c r="GM255" s="494"/>
      <c r="GN255" s="601"/>
      <c r="GO255" s="601"/>
      <c r="GP255" s="601"/>
      <c r="GQ255" s="494"/>
      <c r="GR255" s="603"/>
      <c r="GS255" s="494"/>
      <c r="GT255" s="601"/>
      <c r="GU255" s="601"/>
      <c r="GV255" s="601"/>
      <c r="GW255" s="526"/>
      <c r="GX255" s="526"/>
      <c r="GY255" s="503"/>
      <c r="GZ255" s="490">
        <v>49436</v>
      </c>
      <c r="HA255" s="493">
        <v>8.18</v>
      </c>
      <c r="HB255" s="493">
        <v>8.1199999999999992</v>
      </c>
      <c r="HC255" s="494">
        <v>15</v>
      </c>
      <c r="HD255" s="498">
        <f t="shared" si="476"/>
        <v>53.7</v>
      </c>
      <c r="HE255" s="498">
        <v>17</v>
      </c>
      <c r="HF255" s="498"/>
      <c r="HG255" s="498"/>
      <c r="HH255" s="492">
        <v>1</v>
      </c>
      <c r="HI255" s="508">
        <v>7430</v>
      </c>
      <c r="HJ255" s="490">
        <f t="shared" si="433"/>
        <v>4978.1000000000004</v>
      </c>
      <c r="HK255" s="490"/>
      <c r="HL255" s="550"/>
      <c r="HM255" s="543"/>
      <c r="HN255" s="506">
        <v>11.65</v>
      </c>
      <c r="HO255" s="491"/>
      <c r="HP255" s="545">
        <v>2.3E-2</v>
      </c>
      <c r="HQ255" s="523"/>
      <c r="HR255" s="524"/>
      <c r="HS255" s="524">
        <v>0.27</v>
      </c>
      <c r="HT255" s="511">
        <v>8</v>
      </c>
      <c r="HU255" s="525">
        <f t="shared" si="486"/>
        <v>36.974075648108794</v>
      </c>
      <c r="HV255" s="526">
        <f t="shared" si="477"/>
        <v>0.74576271186440679</v>
      </c>
      <c r="HW255" s="526">
        <f t="shared" si="435"/>
        <v>0.83577981651376143</v>
      </c>
      <c r="HX255" s="526">
        <f t="shared" si="436"/>
        <v>0.5125523012552301</v>
      </c>
      <c r="HY255" s="604"/>
    </row>
    <row r="256" spans="1:233" s="598" customFormat="1" ht="15" customHeight="1" x14ac:dyDescent="0.15">
      <c r="A256" s="400">
        <v>43738</v>
      </c>
      <c r="B256" s="515">
        <v>47638</v>
      </c>
      <c r="C256" s="402">
        <f t="shared" si="438"/>
        <v>0.95276000000000005</v>
      </c>
      <c r="D256" s="571">
        <v>8.2100000000000009</v>
      </c>
      <c r="E256" s="572">
        <v>50</v>
      </c>
      <c r="F256" s="573">
        <v>325</v>
      </c>
      <c r="G256" s="406">
        <f t="shared" si="451"/>
        <v>15482.35</v>
      </c>
      <c r="H256" s="402">
        <f t="shared" si="452"/>
        <v>0.61929400000000001</v>
      </c>
      <c r="I256" s="573">
        <v>7520</v>
      </c>
      <c r="J256" s="406">
        <f t="shared" si="453"/>
        <v>5038.4000000000005</v>
      </c>
      <c r="K256" s="574">
        <v>23</v>
      </c>
      <c r="L256" s="574">
        <v>16.2</v>
      </c>
      <c r="M256" s="574">
        <v>2.1</v>
      </c>
      <c r="N256" s="575">
        <v>105</v>
      </c>
      <c r="O256" s="575">
        <v>32</v>
      </c>
      <c r="P256" s="409"/>
      <c r="Q256" s="409"/>
      <c r="R256" s="409"/>
      <c r="S256" s="409"/>
      <c r="T256" s="410"/>
      <c r="U256" s="411"/>
      <c r="V256" s="409"/>
      <c r="W256" s="409"/>
      <c r="X256" s="516"/>
      <c r="Y256" s="473"/>
      <c r="Z256" s="429"/>
      <c r="AA256" s="447"/>
      <c r="AB256" s="409"/>
      <c r="AC256" s="409"/>
      <c r="AD256" s="474">
        <v>6.25</v>
      </c>
      <c r="AE256" s="477">
        <f t="shared" si="359"/>
        <v>0.86805555555555558</v>
      </c>
      <c r="AF256" s="478"/>
      <c r="AG256" s="477"/>
      <c r="AH256" s="478"/>
      <c r="AI256" s="478"/>
      <c r="AJ256" s="473"/>
      <c r="AK256" s="477"/>
      <c r="AL256" s="447"/>
      <c r="AM256" s="479"/>
      <c r="AN256" s="473"/>
      <c r="AO256" s="473"/>
      <c r="AP256" s="479"/>
      <c r="AQ256" s="447"/>
      <c r="AR256" s="473"/>
      <c r="AS256" s="473"/>
      <c r="AT256" s="473"/>
      <c r="AU256" s="447"/>
      <c r="AV256" s="480"/>
      <c r="AW256" s="479"/>
      <c r="AX256" s="479"/>
      <c r="AY256" s="480"/>
      <c r="AZ256" s="480"/>
      <c r="BA256" s="420">
        <f t="shared" si="439"/>
        <v>48701</v>
      </c>
      <c r="BB256" s="421">
        <f t="shared" si="440"/>
        <v>0.97402</v>
      </c>
      <c r="BC256" s="422"/>
      <c r="BD256" s="423">
        <v>8.1199999999999992</v>
      </c>
      <c r="BE256" s="424">
        <v>58</v>
      </c>
      <c r="BF256" s="425">
        <v>340</v>
      </c>
      <c r="BG256" s="426">
        <v>7420</v>
      </c>
      <c r="BH256" s="420">
        <f t="shared" si="454"/>
        <v>4971.4000000000005</v>
      </c>
      <c r="BI256" s="432"/>
      <c r="BJ256" s="421"/>
      <c r="BK256" s="427">
        <v>24.2</v>
      </c>
      <c r="BL256" s="427">
        <v>20.6</v>
      </c>
      <c r="BM256" s="428">
        <v>0</v>
      </c>
      <c r="BN256" s="422"/>
      <c r="BO256" s="425">
        <v>220</v>
      </c>
      <c r="BP256" s="425">
        <v>32</v>
      </c>
      <c r="BQ256" s="423">
        <v>5.69</v>
      </c>
      <c r="BR256" s="421">
        <f t="shared" si="360"/>
        <v>0.79027777777777786</v>
      </c>
      <c r="BS256" s="409">
        <f t="shared" si="441"/>
        <v>48701</v>
      </c>
      <c r="BT256" s="429">
        <f t="shared" si="459"/>
        <v>8.1199999999999992</v>
      </c>
      <c r="BU256" s="430">
        <f t="shared" si="463"/>
        <v>58</v>
      </c>
      <c r="BV256" s="430">
        <f t="shared" si="460"/>
        <v>340</v>
      </c>
      <c r="BW256" s="430">
        <f t="shared" si="461"/>
        <v>7420</v>
      </c>
      <c r="BX256" s="430">
        <f t="shared" si="455"/>
        <v>4823</v>
      </c>
      <c r="BY256" s="430">
        <f t="shared" si="456"/>
        <v>24.2</v>
      </c>
      <c r="BZ256" s="430">
        <f t="shared" si="458"/>
        <v>20.6</v>
      </c>
      <c r="CA256" s="431"/>
      <c r="CB256" s="430">
        <f t="shared" si="464"/>
        <v>220</v>
      </c>
      <c r="CC256" s="432">
        <v>24200</v>
      </c>
      <c r="CD256" s="411">
        <f t="shared" si="358"/>
        <v>24200</v>
      </c>
      <c r="CE256" s="421">
        <f t="shared" si="465"/>
        <v>0.96799999999999997</v>
      </c>
      <c r="CF256" s="433">
        <f t="shared" si="466"/>
        <v>6.6446280991735538</v>
      </c>
      <c r="CG256" s="434"/>
      <c r="CH256" s="427"/>
      <c r="CI256" s="446">
        <f t="shared" si="467"/>
        <v>9.4214876033057848</v>
      </c>
      <c r="CJ256" s="436">
        <v>30.7</v>
      </c>
      <c r="CK256" s="436">
        <v>3.38</v>
      </c>
      <c r="CL256" s="423"/>
      <c r="CM256" s="423"/>
      <c r="CN256" s="423"/>
      <c r="CO256" s="432"/>
      <c r="CP256" s="432"/>
      <c r="CQ256" s="437"/>
      <c r="CR256" s="437">
        <v>0.98</v>
      </c>
      <c r="CS256" s="424"/>
      <c r="CT256" s="432">
        <f t="shared" si="468"/>
        <v>3.4710743801652892</v>
      </c>
      <c r="CU256" s="434">
        <v>4.78</v>
      </c>
      <c r="CV256" s="438"/>
      <c r="CW256" s="439"/>
      <c r="CX256" s="440"/>
      <c r="CY256" s="441"/>
      <c r="CZ256" s="442"/>
      <c r="DA256" s="442"/>
      <c r="DB256" s="442"/>
      <c r="DC256" s="442"/>
      <c r="DD256" s="443"/>
      <c r="DE256" s="440"/>
      <c r="DF256" s="444">
        <v>24501</v>
      </c>
      <c r="DG256" s="445">
        <f t="shared" si="462"/>
        <v>24501</v>
      </c>
      <c r="DH256" s="421">
        <f t="shared" si="480"/>
        <v>0.98004000000000002</v>
      </c>
      <c r="DI256" s="446">
        <f t="shared" si="481"/>
        <v>6.5629974286763799</v>
      </c>
      <c r="DJ256" s="434">
        <v>8.02</v>
      </c>
      <c r="DK256" s="427"/>
      <c r="DL256" s="446">
        <f t="shared" si="482"/>
        <v>9.3057426227500919</v>
      </c>
      <c r="DM256" s="422">
        <v>31</v>
      </c>
      <c r="DN256" s="422">
        <v>2.9</v>
      </c>
      <c r="DO256" s="423">
        <v>8.06</v>
      </c>
      <c r="DP256" s="423"/>
      <c r="DQ256" s="423"/>
      <c r="DR256" s="432"/>
      <c r="DS256" s="432"/>
      <c r="DT256" s="437"/>
      <c r="DU256" s="437">
        <v>0.96</v>
      </c>
      <c r="DV256" s="424"/>
      <c r="DW256" s="446">
        <f t="shared" si="483"/>
        <v>3.4284314925921389</v>
      </c>
      <c r="DX256" s="434">
        <v>4.97</v>
      </c>
      <c r="DY256" s="438">
        <v>8.18</v>
      </c>
      <c r="DZ256" s="439">
        <v>17.2</v>
      </c>
      <c r="EA256" s="440">
        <v>65</v>
      </c>
      <c r="EB256" s="441">
        <v>7130</v>
      </c>
      <c r="EC256" s="442">
        <v>9.4</v>
      </c>
      <c r="ED256" s="442">
        <v>0.3</v>
      </c>
      <c r="EE256" s="442">
        <v>9.1</v>
      </c>
      <c r="EF256" s="442">
        <v>1.4</v>
      </c>
      <c r="EG256" s="443">
        <v>12</v>
      </c>
      <c r="EH256" s="440">
        <v>16</v>
      </c>
      <c r="EI256" s="429">
        <f t="shared" si="488"/>
        <v>8.18</v>
      </c>
      <c r="EJ256" s="447">
        <f t="shared" si="488"/>
        <v>17.2</v>
      </c>
      <c r="EK256" s="448">
        <f t="shared" si="488"/>
        <v>65</v>
      </c>
      <c r="EL256" s="417">
        <f t="shared" si="488"/>
        <v>7130</v>
      </c>
      <c r="EM256" s="431">
        <f t="shared" si="488"/>
        <v>9.4</v>
      </c>
      <c r="EN256" s="431">
        <f t="shared" si="488"/>
        <v>0.3</v>
      </c>
      <c r="EO256" s="431">
        <f t="shared" si="488"/>
        <v>9.1</v>
      </c>
      <c r="EP256" s="431">
        <f t="shared" si="488"/>
        <v>1.4</v>
      </c>
      <c r="EQ256" s="430">
        <f t="shared" si="488"/>
        <v>12</v>
      </c>
      <c r="ER256" s="448">
        <f t="shared" si="488"/>
        <v>16</v>
      </c>
      <c r="ES256" s="449">
        <f t="shared" si="484"/>
        <v>21.683332991109012</v>
      </c>
      <c r="ET256" s="450">
        <f t="shared" si="469"/>
        <v>0.97402</v>
      </c>
      <c r="EU256" s="451">
        <f t="shared" si="457"/>
        <v>0.37632590909090913</v>
      </c>
      <c r="EV256" s="450">
        <f t="shared" si="416"/>
        <v>0.69689983164983171</v>
      </c>
      <c r="EW256" s="513"/>
      <c r="EX256" s="514">
        <f t="shared" si="478"/>
        <v>14.799999999999999</v>
      </c>
      <c r="EY256" s="513">
        <f t="shared" si="470"/>
        <v>0.70344827586206904</v>
      </c>
      <c r="EZ256" s="514">
        <f t="shared" si="471"/>
        <v>40.799999999999997</v>
      </c>
      <c r="FA256" s="450">
        <f t="shared" si="419"/>
        <v>0.80882352941176472</v>
      </c>
      <c r="FB256" s="431">
        <f t="shared" si="420"/>
        <v>275</v>
      </c>
      <c r="FC256" s="452"/>
      <c r="FD256" s="431"/>
      <c r="FE256" s="452">
        <f t="shared" si="421"/>
        <v>0.94545454545454544</v>
      </c>
      <c r="FF256" s="430">
        <f t="shared" si="422"/>
        <v>208</v>
      </c>
      <c r="FG256" s="405">
        <v>48000</v>
      </c>
      <c r="FH256" s="589"/>
      <c r="FI256" s="590"/>
      <c r="FJ256" s="591"/>
      <c r="FK256" s="455">
        <f t="shared" si="472"/>
        <v>1.4784090675756145</v>
      </c>
      <c r="FL256" s="530"/>
      <c r="FM256" s="455"/>
      <c r="FN256" s="530">
        <v>9730</v>
      </c>
      <c r="FO256" s="532">
        <f t="shared" si="367"/>
        <v>0.72720478325859494</v>
      </c>
      <c r="FP256" s="449">
        <f t="shared" si="473"/>
        <v>199.79055871542678</v>
      </c>
      <c r="FQ256" s="457">
        <v>75</v>
      </c>
      <c r="FR256" s="458">
        <f t="shared" si="474"/>
        <v>1.5400094453912652</v>
      </c>
      <c r="FS256" s="576">
        <v>7.97</v>
      </c>
      <c r="FT256" s="577">
        <v>15</v>
      </c>
      <c r="FU256" s="578">
        <v>57</v>
      </c>
      <c r="FV256" s="579">
        <v>1</v>
      </c>
      <c r="FW256" s="580">
        <v>0.28000000000000003</v>
      </c>
      <c r="FX256" s="579">
        <v>8</v>
      </c>
      <c r="FY256" s="452">
        <f t="shared" si="489"/>
        <v>0.91666666666666663</v>
      </c>
      <c r="FZ256" s="452">
        <f t="shared" si="490"/>
        <v>0.79999999999999993</v>
      </c>
      <c r="GA256" s="429">
        <f t="shared" si="491"/>
        <v>1.1199999999999999</v>
      </c>
      <c r="GB256" s="513">
        <f t="shared" si="485"/>
        <v>0.12790697674418605</v>
      </c>
      <c r="GC256" s="514">
        <f t="shared" si="492"/>
        <v>2.1999999999999993</v>
      </c>
      <c r="GD256" s="513">
        <f t="shared" si="487"/>
        <v>0.12307692307692308</v>
      </c>
      <c r="GE256" s="527">
        <f t="shared" si="493"/>
        <v>8</v>
      </c>
      <c r="GF256" s="461">
        <f t="shared" si="475"/>
        <v>2.0204923923533396</v>
      </c>
      <c r="GG256" s="589"/>
      <c r="GH256" s="592"/>
      <c r="GI256" s="589"/>
      <c r="GJ256" s="592"/>
      <c r="GK256" s="592"/>
      <c r="GL256" s="593"/>
      <c r="GM256" s="577"/>
      <c r="GN256" s="589"/>
      <c r="GO256" s="592"/>
      <c r="GP256" s="592"/>
      <c r="GQ256" s="577"/>
      <c r="GR256" s="594"/>
      <c r="GS256" s="595"/>
      <c r="GT256" s="592"/>
      <c r="GU256" s="592"/>
      <c r="GV256" s="592"/>
      <c r="GW256" s="513"/>
      <c r="GX256" s="513"/>
      <c r="GY256" s="596"/>
      <c r="GZ256" s="405">
        <v>52336</v>
      </c>
      <c r="HA256" s="581">
        <v>8.1</v>
      </c>
      <c r="HB256" s="451">
        <v>8.08</v>
      </c>
      <c r="HC256" s="577">
        <v>14</v>
      </c>
      <c r="HD256" s="463">
        <f t="shared" si="476"/>
        <v>50.120000000000005</v>
      </c>
      <c r="HE256" s="463">
        <v>16</v>
      </c>
      <c r="HF256" s="463"/>
      <c r="HG256" s="582"/>
      <c r="HH256" s="575">
        <v>1</v>
      </c>
      <c r="HI256" s="583">
        <v>7150</v>
      </c>
      <c r="HJ256" s="406">
        <f t="shared" si="433"/>
        <v>4790.5</v>
      </c>
      <c r="HK256" s="406"/>
      <c r="HL256" s="549"/>
      <c r="HM256" s="584"/>
      <c r="HN256" s="461">
        <v>9.25</v>
      </c>
      <c r="HO256" s="574"/>
      <c r="HP256" s="548">
        <v>2.64E-2</v>
      </c>
      <c r="HQ256" s="585"/>
      <c r="HR256" s="586"/>
      <c r="HS256" s="520">
        <v>0.24</v>
      </c>
      <c r="HT256" s="587">
        <v>8</v>
      </c>
      <c r="HU256" s="522">
        <f t="shared" si="486"/>
        <v>35.728219133077353</v>
      </c>
      <c r="HV256" s="513">
        <f t="shared" si="477"/>
        <v>0.75862068965517238</v>
      </c>
      <c r="HW256" s="513">
        <f t="shared" si="435"/>
        <v>0.85258823529411765</v>
      </c>
      <c r="HX256" s="513">
        <f t="shared" si="436"/>
        <v>0.61776859504132231</v>
      </c>
      <c r="HY256" s="599"/>
    </row>
    <row r="257" spans="1:233" s="598" customFormat="1" ht="15" customHeight="1" x14ac:dyDescent="0.15">
      <c r="A257" s="400">
        <v>43739</v>
      </c>
      <c r="B257" s="515">
        <v>51130</v>
      </c>
      <c r="C257" s="402">
        <f t="shared" si="438"/>
        <v>1.0226</v>
      </c>
      <c r="D257" s="571">
        <v>8.16</v>
      </c>
      <c r="E257" s="572">
        <v>62</v>
      </c>
      <c r="F257" s="573">
        <v>312</v>
      </c>
      <c r="G257" s="406">
        <f t="shared" si="451"/>
        <v>15952.56</v>
      </c>
      <c r="H257" s="402">
        <f t="shared" si="452"/>
        <v>0.63810239999999996</v>
      </c>
      <c r="I257" s="573">
        <v>7430</v>
      </c>
      <c r="J257" s="406">
        <f t="shared" si="453"/>
        <v>4978.1000000000004</v>
      </c>
      <c r="K257" s="574">
        <v>28.1</v>
      </c>
      <c r="L257" s="574">
        <v>20.2</v>
      </c>
      <c r="M257" s="574">
        <v>2.1</v>
      </c>
      <c r="N257" s="575">
        <v>193</v>
      </c>
      <c r="O257" s="575">
        <v>32</v>
      </c>
      <c r="P257" s="409"/>
      <c r="Q257" s="409"/>
      <c r="R257" s="409"/>
      <c r="S257" s="409"/>
      <c r="T257" s="410"/>
      <c r="U257" s="411"/>
      <c r="V257" s="409"/>
      <c r="W257" s="409"/>
      <c r="X257" s="516"/>
      <c r="Y257" s="473"/>
      <c r="Z257" s="429"/>
      <c r="AA257" s="447"/>
      <c r="AB257" s="409"/>
      <c r="AC257" s="409"/>
      <c r="AD257" s="474">
        <v>6.13</v>
      </c>
      <c r="AE257" s="477">
        <f t="shared" si="359"/>
        <v>0.85138888888888886</v>
      </c>
      <c r="AF257" s="478"/>
      <c r="AG257" s="477"/>
      <c r="AH257" s="478"/>
      <c r="AI257" s="478"/>
      <c r="AJ257" s="473"/>
      <c r="AK257" s="477"/>
      <c r="AL257" s="447"/>
      <c r="AM257" s="479"/>
      <c r="AN257" s="473"/>
      <c r="AO257" s="473"/>
      <c r="AP257" s="479"/>
      <c r="AQ257" s="447"/>
      <c r="AR257" s="473"/>
      <c r="AS257" s="473"/>
      <c r="AT257" s="473"/>
      <c r="AU257" s="447"/>
      <c r="AV257" s="480"/>
      <c r="AW257" s="479"/>
      <c r="AX257" s="479"/>
      <c r="AY257" s="480"/>
      <c r="AZ257" s="480"/>
      <c r="BA257" s="420">
        <f t="shared" si="439"/>
        <v>47845</v>
      </c>
      <c r="BB257" s="421">
        <f t="shared" si="440"/>
        <v>0.95689999999999997</v>
      </c>
      <c r="BC257" s="422"/>
      <c r="BD257" s="423">
        <v>8.26</v>
      </c>
      <c r="BE257" s="424">
        <v>60</v>
      </c>
      <c r="BF257" s="425">
        <v>309</v>
      </c>
      <c r="BG257" s="426">
        <v>7400</v>
      </c>
      <c r="BH257" s="420">
        <f t="shared" si="454"/>
        <v>4958</v>
      </c>
      <c r="BI257" s="432"/>
      <c r="BJ257" s="421"/>
      <c r="BK257" s="427">
        <v>22.7</v>
      </c>
      <c r="BL257" s="427">
        <v>20.2</v>
      </c>
      <c r="BM257" s="428">
        <v>0.09</v>
      </c>
      <c r="BN257" s="422">
        <v>2.2000000000000002</v>
      </c>
      <c r="BO257" s="425">
        <v>232</v>
      </c>
      <c r="BP257" s="425">
        <v>32</v>
      </c>
      <c r="BQ257" s="423">
        <v>4.82</v>
      </c>
      <c r="BR257" s="421">
        <f t="shared" si="360"/>
        <v>0.66944444444444451</v>
      </c>
      <c r="BS257" s="409">
        <f t="shared" si="441"/>
        <v>47845</v>
      </c>
      <c r="BT257" s="429">
        <f t="shared" si="459"/>
        <v>8.26</v>
      </c>
      <c r="BU257" s="430">
        <f t="shared" si="463"/>
        <v>60</v>
      </c>
      <c r="BV257" s="430">
        <f t="shared" si="460"/>
        <v>309</v>
      </c>
      <c r="BW257" s="430">
        <f t="shared" si="461"/>
        <v>7400</v>
      </c>
      <c r="BX257" s="430">
        <f t="shared" si="455"/>
        <v>4810</v>
      </c>
      <c r="BY257" s="430">
        <f t="shared" si="456"/>
        <v>22.7</v>
      </c>
      <c r="BZ257" s="430">
        <f t="shared" si="458"/>
        <v>20.2</v>
      </c>
      <c r="CA257" s="431">
        <f>BN257</f>
        <v>2.2000000000000002</v>
      </c>
      <c r="CB257" s="430">
        <f t="shared" si="464"/>
        <v>232</v>
      </c>
      <c r="CC257" s="432">
        <v>24042</v>
      </c>
      <c r="CD257" s="411">
        <f t="shared" si="358"/>
        <v>24042</v>
      </c>
      <c r="CE257" s="421">
        <f t="shared" si="465"/>
        <v>0.96167999999999998</v>
      </c>
      <c r="CF257" s="433">
        <f t="shared" si="466"/>
        <v>6.6882954829049162</v>
      </c>
      <c r="CG257" s="434"/>
      <c r="CH257" s="427"/>
      <c r="CI257" s="446">
        <f t="shared" si="467"/>
        <v>9.4834040429248816</v>
      </c>
      <c r="CJ257" s="436">
        <v>29.9</v>
      </c>
      <c r="CK257" s="436">
        <v>3.28</v>
      </c>
      <c r="CL257" s="423"/>
      <c r="CM257" s="423"/>
      <c r="CN257" s="423"/>
      <c r="CO257" s="432"/>
      <c r="CP257" s="432"/>
      <c r="CQ257" s="437"/>
      <c r="CR257" s="437">
        <v>0.98</v>
      </c>
      <c r="CS257" s="424"/>
      <c r="CT257" s="432">
        <f t="shared" si="468"/>
        <v>3.4938857000249559</v>
      </c>
      <c r="CU257" s="434">
        <v>4.5599999999999996</v>
      </c>
      <c r="CV257" s="438"/>
      <c r="CW257" s="439"/>
      <c r="CX257" s="440"/>
      <c r="CY257" s="441"/>
      <c r="CZ257" s="442"/>
      <c r="DA257" s="442"/>
      <c r="DB257" s="442"/>
      <c r="DC257" s="442"/>
      <c r="DD257" s="443"/>
      <c r="DE257" s="440"/>
      <c r="DF257" s="444">
        <v>23803</v>
      </c>
      <c r="DG257" s="445">
        <f t="shared" si="462"/>
        <v>23803</v>
      </c>
      <c r="DH257" s="421">
        <f t="shared" si="480"/>
        <v>0.95211999999999997</v>
      </c>
      <c r="DI257" s="446">
        <f t="shared" si="481"/>
        <v>6.7554509935722393</v>
      </c>
      <c r="DJ257" s="434">
        <v>8.06</v>
      </c>
      <c r="DK257" s="427">
        <v>3.3</v>
      </c>
      <c r="DL257" s="446">
        <f t="shared" si="482"/>
        <v>9.5786245431248176</v>
      </c>
      <c r="DM257" s="422">
        <v>29.5</v>
      </c>
      <c r="DN257" s="422">
        <v>3.09</v>
      </c>
      <c r="DO257" s="423">
        <v>7.96</v>
      </c>
      <c r="DP257" s="423"/>
      <c r="DQ257" s="423"/>
      <c r="DR257" s="432"/>
      <c r="DS257" s="432"/>
      <c r="DT257" s="437"/>
      <c r="DU257" s="437">
        <v>0.96</v>
      </c>
      <c r="DV257" s="424"/>
      <c r="DW257" s="446">
        <f t="shared" si="483"/>
        <v>3.5289669369407219</v>
      </c>
      <c r="DX257" s="434">
        <v>4.3899999999999997</v>
      </c>
      <c r="DY257" s="438">
        <v>8.19</v>
      </c>
      <c r="DZ257" s="439">
        <v>17</v>
      </c>
      <c r="EA257" s="440">
        <v>64</v>
      </c>
      <c r="EB257" s="441">
        <v>7130</v>
      </c>
      <c r="EC257" s="442">
        <v>7.7</v>
      </c>
      <c r="ED257" s="442">
        <v>0.28999999999999998</v>
      </c>
      <c r="EE257" s="442">
        <v>9</v>
      </c>
      <c r="EF257" s="442">
        <v>1.2</v>
      </c>
      <c r="EG257" s="443">
        <v>7</v>
      </c>
      <c r="EH257" s="440">
        <v>16</v>
      </c>
      <c r="EI257" s="429">
        <f t="shared" si="488"/>
        <v>8.19</v>
      </c>
      <c r="EJ257" s="447">
        <f t="shared" si="488"/>
        <v>17</v>
      </c>
      <c r="EK257" s="448">
        <f t="shared" si="488"/>
        <v>64</v>
      </c>
      <c r="EL257" s="417">
        <f t="shared" si="488"/>
        <v>7130</v>
      </c>
      <c r="EM257" s="431">
        <f t="shared" si="488"/>
        <v>7.7</v>
      </c>
      <c r="EN257" s="431">
        <f t="shared" si="488"/>
        <v>0.28999999999999998</v>
      </c>
      <c r="EO257" s="431">
        <f t="shared" si="488"/>
        <v>9</v>
      </c>
      <c r="EP257" s="431">
        <f t="shared" si="488"/>
        <v>1.2</v>
      </c>
      <c r="EQ257" s="430">
        <f t="shared" si="488"/>
        <v>7</v>
      </c>
      <c r="ER257" s="448">
        <f t="shared" si="488"/>
        <v>16</v>
      </c>
      <c r="ES257" s="449">
        <f t="shared" si="484"/>
        <v>22.071271815236699</v>
      </c>
      <c r="ET257" s="450">
        <f t="shared" si="469"/>
        <v>0.95689999999999997</v>
      </c>
      <c r="EU257" s="451">
        <f t="shared" si="457"/>
        <v>0.33600238636363644</v>
      </c>
      <c r="EV257" s="450">
        <f t="shared" si="416"/>
        <v>0.62222664141414152</v>
      </c>
      <c r="EW257" s="513">
        <f>1-EM257/BY257</f>
        <v>0.66079295154185025</v>
      </c>
      <c r="EX257" s="514">
        <f t="shared" si="478"/>
        <v>15</v>
      </c>
      <c r="EY257" s="513">
        <f t="shared" si="470"/>
        <v>0.71666666666666667</v>
      </c>
      <c r="EZ257" s="514">
        <f t="shared" si="471"/>
        <v>43</v>
      </c>
      <c r="FA257" s="450">
        <f t="shared" si="419"/>
        <v>0.79288025889967639</v>
      </c>
      <c r="FB257" s="431">
        <f t="shared" si="420"/>
        <v>245</v>
      </c>
      <c r="FC257" s="452">
        <f>1-EP257/CA257</f>
        <v>0.45454545454545459</v>
      </c>
      <c r="FD257" s="431">
        <f>CA257-EP257</f>
        <v>1.0000000000000002</v>
      </c>
      <c r="FE257" s="452">
        <f t="shared" si="421"/>
        <v>0.96982758620689657</v>
      </c>
      <c r="FF257" s="430">
        <f t="shared" si="422"/>
        <v>225</v>
      </c>
      <c r="FG257" s="405">
        <v>48000</v>
      </c>
      <c r="FH257" s="589"/>
      <c r="FI257" s="590"/>
      <c r="FJ257" s="591"/>
      <c r="FK257" s="455">
        <f t="shared" si="472"/>
        <v>1.5048594419479571</v>
      </c>
      <c r="FL257" s="530"/>
      <c r="FM257" s="455"/>
      <c r="FN257" s="530">
        <v>9313</v>
      </c>
      <c r="FO257" s="532">
        <f t="shared" si="367"/>
        <v>0.69603886397608383</v>
      </c>
      <c r="FP257" s="449">
        <f t="shared" si="473"/>
        <v>194.64938865085171</v>
      </c>
      <c r="FQ257" s="457">
        <v>75</v>
      </c>
      <c r="FR257" s="458">
        <f t="shared" si="474"/>
        <v>1.5675619186957885</v>
      </c>
      <c r="FS257" s="576">
        <v>8.07</v>
      </c>
      <c r="FT257" s="577">
        <v>14</v>
      </c>
      <c r="FU257" s="578">
        <v>52</v>
      </c>
      <c r="FV257" s="579">
        <v>1</v>
      </c>
      <c r="FW257" s="580">
        <v>0.3</v>
      </c>
      <c r="FX257" s="579">
        <v>8</v>
      </c>
      <c r="FY257" s="452">
        <f t="shared" si="489"/>
        <v>0.85714285714285721</v>
      </c>
      <c r="FZ257" s="452">
        <f t="shared" si="490"/>
        <v>0.75</v>
      </c>
      <c r="GA257" s="429">
        <f t="shared" si="491"/>
        <v>0.89999999999999991</v>
      </c>
      <c r="GB257" s="513">
        <f t="shared" si="485"/>
        <v>0.17647058823529416</v>
      </c>
      <c r="GC257" s="514">
        <f t="shared" si="492"/>
        <v>3</v>
      </c>
      <c r="GD257" s="513">
        <f t="shared" si="487"/>
        <v>0.1875</v>
      </c>
      <c r="GE257" s="527">
        <f t="shared" si="493"/>
        <v>12</v>
      </c>
      <c r="GF257" s="461">
        <f t="shared" si="475"/>
        <v>2.0566412373288747</v>
      </c>
      <c r="GG257" s="589"/>
      <c r="GH257" s="592"/>
      <c r="GI257" s="589"/>
      <c r="GJ257" s="592"/>
      <c r="GK257" s="592"/>
      <c r="GL257" s="593"/>
      <c r="GM257" s="577"/>
      <c r="GN257" s="589"/>
      <c r="GO257" s="592"/>
      <c r="GP257" s="592"/>
      <c r="GQ257" s="577"/>
      <c r="GR257" s="594"/>
      <c r="GS257" s="595"/>
      <c r="GT257" s="592"/>
      <c r="GU257" s="592"/>
      <c r="GV257" s="592"/>
      <c r="GW257" s="513"/>
      <c r="GX257" s="513"/>
      <c r="GY257" s="596"/>
      <c r="GZ257" s="405">
        <v>52964</v>
      </c>
      <c r="HA257" s="581">
        <v>8.17</v>
      </c>
      <c r="HB257" s="451">
        <v>8.1300000000000008</v>
      </c>
      <c r="HC257" s="577">
        <v>13</v>
      </c>
      <c r="HD257" s="463">
        <f t="shared" si="476"/>
        <v>46.54</v>
      </c>
      <c r="HE257" s="463">
        <v>15</v>
      </c>
      <c r="HF257" s="463"/>
      <c r="HG257" s="582"/>
      <c r="HH257" s="575">
        <v>1</v>
      </c>
      <c r="HI257" s="583">
        <v>7150</v>
      </c>
      <c r="HJ257" s="406">
        <f t="shared" si="433"/>
        <v>4790.5</v>
      </c>
      <c r="HK257" s="406"/>
      <c r="HL257" s="549"/>
      <c r="HM257" s="584">
        <v>7.5</v>
      </c>
      <c r="HN257" s="461">
        <v>8.1300000000000008</v>
      </c>
      <c r="HO257" s="574">
        <v>0.27</v>
      </c>
      <c r="HP257" s="548">
        <v>2.9000000000000001E-2</v>
      </c>
      <c r="HQ257" s="585">
        <v>7.3</v>
      </c>
      <c r="HR257" s="586">
        <v>0.26</v>
      </c>
      <c r="HS257" s="520">
        <v>0.22</v>
      </c>
      <c r="HT257" s="587">
        <v>8</v>
      </c>
      <c r="HU257" s="522">
        <f t="shared" si="486"/>
        <v>36.367436513742291</v>
      </c>
      <c r="HV257" s="513">
        <f t="shared" si="477"/>
        <v>0.78333333333333333</v>
      </c>
      <c r="HW257" s="513">
        <f t="shared" si="435"/>
        <v>0.84938511326860844</v>
      </c>
      <c r="HX257" s="513">
        <f t="shared" si="436"/>
        <v>0.64185022026431715</v>
      </c>
      <c r="HY257" s="599"/>
    </row>
    <row r="258" spans="1:233" s="598" customFormat="1" ht="15" customHeight="1" x14ac:dyDescent="0.15">
      <c r="A258" s="400">
        <v>43740</v>
      </c>
      <c r="B258" s="515">
        <v>51505</v>
      </c>
      <c r="C258" s="402">
        <f t="shared" si="438"/>
        <v>1.0301</v>
      </c>
      <c r="D258" s="571">
        <v>8.36</v>
      </c>
      <c r="E258" s="572">
        <v>53</v>
      </c>
      <c r="F258" s="573">
        <v>206</v>
      </c>
      <c r="G258" s="406">
        <f t="shared" si="451"/>
        <v>10610.03</v>
      </c>
      <c r="H258" s="402">
        <f t="shared" si="452"/>
        <v>0.42440120000000003</v>
      </c>
      <c r="I258" s="573">
        <v>6050</v>
      </c>
      <c r="J258" s="406">
        <f t="shared" si="453"/>
        <v>4053.5000000000005</v>
      </c>
      <c r="K258" s="574">
        <v>14.2</v>
      </c>
      <c r="L258" s="574">
        <v>6.4</v>
      </c>
      <c r="M258" s="574">
        <v>0.7</v>
      </c>
      <c r="N258" s="575">
        <v>69</v>
      </c>
      <c r="O258" s="575">
        <v>32</v>
      </c>
      <c r="P258" s="409"/>
      <c r="Q258" s="409"/>
      <c r="R258" s="409"/>
      <c r="S258" s="409"/>
      <c r="T258" s="410"/>
      <c r="U258" s="411"/>
      <c r="V258" s="409"/>
      <c r="W258" s="409"/>
      <c r="X258" s="516"/>
      <c r="Y258" s="473"/>
      <c r="Z258" s="429"/>
      <c r="AA258" s="447"/>
      <c r="AB258" s="409"/>
      <c r="AC258" s="409"/>
      <c r="AD258" s="474">
        <v>6.22</v>
      </c>
      <c r="AE258" s="477">
        <f t="shared" si="359"/>
        <v>0.86388888888888882</v>
      </c>
      <c r="AF258" s="478"/>
      <c r="AG258" s="477"/>
      <c r="AH258" s="478"/>
      <c r="AI258" s="478"/>
      <c r="AJ258" s="473"/>
      <c r="AK258" s="477"/>
      <c r="AL258" s="447"/>
      <c r="AM258" s="479"/>
      <c r="AN258" s="473"/>
      <c r="AO258" s="473"/>
      <c r="AP258" s="479"/>
      <c r="AQ258" s="447"/>
      <c r="AR258" s="473"/>
      <c r="AS258" s="473"/>
      <c r="AT258" s="473"/>
      <c r="AU258" s="447"/>
      <c r="AV258" s="480"/>
      <c r="AW258" s="479"/>
      <c r="AX258" s="479"/>
      <c r="AY258" s="480"/>
      <c r="AZ258" s="480"/>
      <c r="BA258" s="420">
        <f t="shared" si="439"/>
        <v>48450</v>
      </c>
      <c r="BB258" s="421">
        <f t="shared" si="440"/>
        <v>0.96899999999999997</v>
      </c>
      <c r="BC258" s="422"/>
      <c r="BD258" s="423">
        <v>8.2899999999999991</v>
      </c>
      <c r="BE258" s="424">
        <v>52</v>
      </c>
      <c r="BF258" s="425">
        <v>262</v>
      </c>
      <c r="BG258" s="426">
        <v>6510</v>
      </c>
      <c r="BH258" s="420">
        <f t="shared" si="454"/>
        <v>4361.7</v>
      </c>
      <c r="BI258" s="432"/>
      <c r="BJ258" s="421"/>
      <c r="BK258" s="427">
        <v>12.8</v>
      </c>
      <c r="BL258" s="427">
        <v>10.199999999999999</v>
      </c>
      <c r="BM258" s="428">
        <v>0.5</v>
      </c>
      <c r="BN258" s="422"/>
      <c r="BO258" s="425">
        <v>179</v>
      </c>
      <c r="BP258" s="425">
        <v>32</v>
      </c>
      <c r="BQ258" s="423">
        <v>6.06</v>
      </c>
      <c r="BR258" s="421">
        <f t="shared" si="360"/>
        <v>0.84166666666666656</v>
      </c>
      <c r="BS258" s="409">
        <f t="shared" si="441"/>
        <v>48450</v>
      </c>
      <c r="BT258" s="429">
        <f t="shared" si="459"/>
        <v>8.2899999999999991</v>
      </c>
      <c r="BU258" s="430">
        <f t="shared" si="463"/>
        <v>52</v>
      </c>
      <c r="BV258" s="430">
        <f t="shared" si="460"/>
        <v>262</v>
      </c>
      <c r="BW258" s="430">
        <f t="shared" si="461"/>
        <v>6510</v>
      </c>
      <c r="BX258" s="430">
        <f t="shared" si="455"/>
        <v>4231.5</v>
      </c>
      <c r="BY258" s="430">
        <f t="shared" si="456"/>
        <v>12.8</v>
      </c>
      <c r="BZ258" s="430">
        <f t="shared" si="458"/>
        <v>10.199999999999999</v>
      </c>
      <c r="CA258" s="431"/>
      <c r="CB258" s="430">
        <f t="shared" si="464"/>
        <v>179</v>
      </c>
      <c r="CC258" s="432">
        <v>25811</v>
      </c>
      <c r="CD258" s="411">
        <f t="shared" si="358"/>
        <v>25811</v>
      </c>
      <c r="CE258" s="421">
        <f t="shared" si="465"/>
        <v>1.03244</v>
      </c>
      <c r="CF258" s="433">
        <f t="shared" si="466"/>
        <v>6.2299019797760646</v>
      </c>
      <c r="CG258" s="434"/>
      <c r="CH258" s="427"/>
      <c r="CI258" s="446">
        <f t="shared" si="467"/>
        <v>8.8334431056526288</v>
      </c>
      <c r="CJ258" s="436">
        <v>29.7</v>
      </c>
      <c r="CK258" s="436">
        <v>4</v>
      </c>
      <c r="CL258" s="423"/>
      <c r="CM258" s="423"/>
      <c r="CN258" s="423"/>
      <c r="CO258" s="432"/>
      <c r="CP258" s="432"/>
      <c r="CQ258" s="437"/>
      <c r="CR258" s="437">
        <v>0.96</v>
      </c>
      <c r="CS258" s="424"/>
      <c r="CT258" s="432">
        <f t="shared" si="468"/>
        <v>3.2544264073457052</v>
      </c>
      <c r="CU258" s="434">
        <v>6.45</v>
      </c>
      <c r="CV258" s="438"/>
      <c r="CW258" s="439"/>
      <c r="CX258" s="440"/>
      <c r="CY258" s="441"/>
      <c r="CZ258" s="442"/>
      <c r="DA258" s="442"/>
      <c r="DB258" s="442"/>
      <c r="DC258" s="442"/>
      <c r="DD258" s="443"/>
      <c r="DE258" s="440"/>
      <c r="DF258" s="444">
        <v>22639</v>
      </c>
      <c r="DG258" s="445">
        <f t="shared" si="462"/>
        <v>22639</v>
      </c>
      <c r="DH258" s="421">
        <f t="shared" si="480"/>
        <v>0.90556000000000003</v>
      </c>
      <c r="DI258" s="446">
        <f t="shared" si="481"/>
        <v>7.1027872255841693</v>
      </c>
      <c r="DJ258" s="434">
        <v>8.02</v>
      </c>
      <c r="DK258" s="427"/>
      <c r="DL258" s="446">
        <f t="shared" si="482"/>
        <v>10.071116215380538</v>
      </c>
      <c r="DM258" s="422">
        <v>29.8</v>
      </c>
      <c r="DN258" s="422">
        <v>4.09</v>
      </c>
      <c r="DO258" s="423">
        <v>8.06</v>
      </c>
      <c r="DP258" s="423"/>
      <c r="DQ258" s="423"/>
      <c r="DR258" s="432"/>
      <c r="DS258" s="432"/>
      <c r="DT258" s="437"/>
      <c r="DU258" s="437">
        <v>0.96</v>
      </c>
      <c r="DV258" s="424"/>
      <c r="DW258" s="446">
        <f t="shared" si="483"/>
        <v>3.7104112372454612</v>
      </c>
      <c r="DX258" s="434">
        <v>7.28</v>
      </c>
      <c r="DY258" s="438">
        <v>8.25</v>
      </c>
      <c r="DZ258" s="439">
        <v>16</v>
      </c>
      <c r="EA258" s="440">
        <v>61</v>
      </c>
      <c r="EB258" s="441">
        <v>6890</v>
      </c>
      <c r="EC258" s="442">
        <v>6.8</v>
      </c>
      <c r="ED258" s="442">
        <v>0.38</v>
      </c>
      <c r="EE258" s="442">
        <v>6.2</v>
      </c>
      <c r="EF258" s="442">
        <v>1.2</v>
      </c>
      <c r="EG258" s="443">
        <v>4</v>
      </c>
      <c r="EH258" s="440">
        <v>16</v>
      </c>
      <c r="EI258" s="429">
        <f t="shared" si="488"/>
        <v>8.25</v>
      </c>
      <c r="EJ258" s="447">
        <f t="shared" si="488"/>
        <v>16</v>
      </c>
      <c r="EK258" s="448">
        <f t="shared" si="488"/>
        <v>61</v>
      </c>
      <c r="EL258" s="417">
        <f t="shared" si="488"/>
        <v>6890</v>
      </c>
      <c r="EM258" s="431">
        <f t="shared" si="488"/>
        <v>6.8</v>
      </c>
      <c r="EN258" s="431">
        <f t="shared" si="488"/>
        <v>0.38</v>
      </c>
      <c r="EO258" s="431">
        <f t="shared" si="488"/>
        <v>6.2</v>
      </c>
      <c r="EP258" s="431">
        <f t="shared" si="488"/>
        <v>1.2</v>
      </c>
      <c r="EQ258" s="430">
        <f t="shared" si="488"/>
        <v>4</v>
      </c>
      <c r="ER258" s="448">
        <f t="shared" si="488"/>
        <v>16</v>
      </c>
      <c r="ES258" s="449">
        <f t="shared" si="484"/>
        <v>21.795665634674922</v>
      </c>
      <c r="ET258" s="450">
        <f t="shared" si="469"/>
        <v>0.96899999999999997</v>
      </c>
      <c r="EU258" s="451">
        <f t="shared" si="457"/>
        <v>0.28849772727272727</v>
      </c>
      <c r="EV258" s="450">
        <f t="shared" si="416"/>
        <v>0.53425505050505051</v>
      </c>
      <c r="EW258" s="513"/>
      <c r="EX258" s="514">
        <f t="shared" si="478"/>
        <v>6.0000000000000009</v>
      </c>
      <c r="EY258" s="513">
        <f t="shared" si="470"/>
        <v>0.69230769230769229</v>
      </c>
      <c r="EZ258" s="514">
        <f t="shared" si="471"/>
        <v>36</v>
      </c>
      <c r="FA258" s="450">
        <f t="shared" si="419"/>
        <v>0.76717557251908397</v>
      </c>
      <c r="FB258" s="431">
        <f t="shared" si="420"/>
        <v>201</v>
      </c>
      <c r="FC258" s="452"/>
      <c r="FD258" s="431"/>
      <c r="FE258" s="452">
        <f t="shared" si="421"/>
        <v>0.97765363128491622</v>
      </c>
      <c r="FF258" s="430">
        <f t="shared" si="422"/>
        <v>175</v>
      </c>
      <c r="FG258" s="405">
        <v>48000</v>
      </c>
      <c r="FH258" s="589"/>
      <c r="FI258" s="590"/>
      <c r="FJ258" s="591"/>
      <c r="FK258" s="455">
        <f t="shared" si="472"/>
        <v>1.4860681114551084</v>
      </c>
      <c r="FL258" s="530"/>
      <c r="FM258" s="455"/>
      <c r="FN258" s="530">
        <v>8479</v>
      </c>
      <c r="FO258" s="532">
        <f t="shared" si="367"/>
        <v>0.63370702541106128</v>
      </c>
      <c r="FP258" s="449">
        <f t="shared" si="473"/>
        <v>175.00515995872033</v>
      </c>
      <c r="FQ258" s="457">
        <v>75</v>
      </c>
      <c r="FR258" s="458">
        <f t="shared" si="474"/>
        <v>1.5479876160990713</v>
      </c>
      <c r="FS258" s="576">
        <v>8.06</v>
      </c>
      <c r="FT258" s="577">
        <v>14</v>
      </c>
      <c r="FU258" s="578">
        <v>55</v>
      </c>
      <c r="FV258" s="579">
        <v>1</v>
      </c>
      <c r="FW258" s="580">
        <v>0.26</v>
      </c>
      <c r="FX258" s="579">
        <v>8</v>
      </c>
      <c r="FY258" s="452">
        <f t="shared" si="489"/>
        <v>0.75</v>
      </c>
      <c r="FZ258" s="452">
        <f t="shared" si="490"/>
        <v>0.78333333333333333</v>
      </c>
      <c r="GA258" s="429">
        <f t="shared" si="491"/>
        <v>0.94</v>
      </c>
      <c r="GB258" s="513">
        <f t="shared" si="485"/>
        <v>0.125</v>
      </c>
      <c r="GC258" s="514">
        <f t="shared" si="492"/>
        <v>2</v>
      </c>
      <c r="GD258" s="513">
        <f t="shared" si="487"/>
        <v>9.8360655737704916E-2</v>
      </c>
      <c r="GE258" s="527">
        <f t="shared" si="493"/>
        <v>6</v>
      </c>
      <c r="GF258" s="461">
        <f t="shared" si="475"/>
        <v>2.0309597523219813</v>
      </c>
      <c r="GG258" s="589"/>
      <c r="GH258" s="592"/>
      <c r="GI258" s="589"/>
      <c r="GJ258" s="592"/>
      <c r="GK258" s="592"/>
      <c r="GL258" s="593"/>
      <c r="GM258" s="577"/>
      <c r="GN258" s="589"/>
      <c r="GO258" s="592"/>
      <c r="GP258" s="592"/>
      <c r="GQ258" s="577"/>
      <c r="GR258" s="594"/>
      <c r="GS258" s="595"/>
      <c r="GT258" s="592"/>
      <c r="GU258" s="592"/>
      <c r="GV258" s="592"/>
      <c r="GW258" s="513"/>
      <c r="GX258" s="513"/>
      <c r="GY258" s="596"/>
      <c r="GZ258" s="405">
        <v>52010</v>
      </c>
      <c r="HA258" s="581">
        <v>8.23</v>
      </c>
      <c r="HB258" s="451">
        <v>8.15</v>
      </c>
      <c r="HC258" s="577">
        <v>12</v>
      </c>
      <c r="HD258" s="463">
        <f t="shared" si="476"/>
        <v>42.96</v>
      </c>
      <c r="HE258" s="463">
        <v>16</v>
      </c>
      <c r="HF258" s="463"/>
      <c r="HG258" s="582"/>
      <c r="HH258" s="575">
        <v>1</v>
      </c>
      <c r="HI258" s="583">
        <v>6940</v>
      </c>
      <c r="HJ258" s="406">
        <f t="shared" si="433"/>
        <v>4649.8</v>
      </c>
      <c r="HK258" s="406"/>
      <c r="HL258" s="549"/>
      <c r="HM258" s="584"/>
      <c r="HN258" s="461">
        <v>7.17</v>
      </c>
      <c r="HO258" s="574"/>
      <c r="HP258" s="548">
        <v>3.09E-2</v>
      </c>
      <c r="HQ258" s="585"/>
      <c r="HR258" s="586"/>
      <c r="HS258" s="520">
        <v>0.3</v>
      </c>
      <c r="HT258" s="587">
        <v>8</v>
      </c>
      <c r="HU258" s="522">
        <f t="shared" si="486"/>
        <v>35.913312693498455</v>
      </c>
      <c r="HV258" s="513">
        <f t="shared" si="477"/>
        <v>0.76923076923076916</v>
      </c>
      <c r="HW258" s="513">
        <f t="shared" si="435"/>
        <v>0.83603053435114505</v>
      </c>
      <c r="HX258" s="513">
        <f t="shared" si="436"/>
        <v>0.43984375000000009</v>
      </c>
      <c r="HY258" s="599"/>
    </row>
    <row r="259" spans="1:233" s="598" customFormat="1" ht="15" customHeight="1" x14ac:dyDescent="0.15">
      <c r="A259" s="400">
        <v>43741</v>
      </c>
      <c r="B259" s="515">
        <v>49696</v>
      </c>
      <c r="C259" s="402">
        <f t="shared" si="438"/>
        <v>0.99392000000000003</v>
      </c>
      <c r="D259" s="571">
        <v>8.1300000000000008</v>
      </c>
      <c r="E259" s="572">
        <v>52</v>
      </c>
      <c r="F259" s="573">
        <v>205</v>
      </c>
      <c r="G259" s="406">
        <f t="shared" si="451"/>
        <v>10187.68</v>
      </c>
      <c r="H259" s="402">
        <f t="shared" si="452"/>
        <v>0.40750720000000001</v>
      </c>
      <c r="I259" s="573">
        <v>6410</v>
      </c>
      <c r="J259" s="406">
        <f t="shared" si="453"/>
        <v>4294.7</v>
      </c>
      <c r="K259" s="574">
        <v>24.6</v>
      </c>
      <c r="L259" s="574">
        <v>12.3</v>
      </c>
      <c r="M259" s="574">
        <v>1.1000000000000001</v>
      </c>
      <c r="N259" s="575">
        <v>239</v>
      </c>
      <c r="O259" s="575">
        <v>32</v>
      </c>
      <c r="P259" s="409"/>
      <c r="Q259" s="409"/>
      <c r="R259" s="409"/>
      <c r="S259" s="409"/>
      <c r="T259" s="410"/>
      <c r="U259" s="411"/>
      <c r="V259" s="409"/>
      <c r="W259" s="409"/>
      <c r="X259" s="516"/>
      <c r="Y259" s="473"/>
      <c r="Z259" s="429"/>
      <c r="AA259" s="447"/>
      <c r="AB259" s="409"/>
      <c r="AC259" s="409"/>
      <c r="AD259" s="474">
        <v>6.67</v>
      </c>
      <c r="AE259" s="477">
        <f t="shared" si="359"/>
        <v>0.92638888888888882</v>
      </c>
      <c r="AF259" s="478"/>
      <c r="AG259" s="477"/>
      <c r="AH259" s="478"/>
      <c r="AI259" s="478"/>
      <c r="AJ259" s="473"/>
      <c r="AK259" s="477"/>
      <c r="AL259" s="447"/>
      <c r="AM259" s="479"/>
      <c r="AN259" s="473"/>
      <c r="AO259" s="473"/>
      <c r="AP259" s="479"/>
      <c r="AQ259" s="447"/>
      <c r="AR259" s="473"/>
      <c r="AS259" s="473"/>
      <c r="AT259" s="473"/>
      <c r="AU259" s="447"/>
      <c r="AV259" s="480"/>
      <c r="AW259" s="479"/>
      <c r="AX259" s="479"/>
      <c r="AY259" s="480"/>
      <c r="AZ259" s="480"/>
      <c r="BA259" s="420">
        <f t="shared" si="439"/>
        <v>49886</v>
      </c>
      <c r="BB259" s="421">
        <f t="shared" si="440"/>
        <v>0.99772000000000005</v>
      </c>
      <c r="BC259" s="422"/>
      <c r="BD259" s="423">
        <v>8.2200000000000006</v>
      </c>
      <c r="BE259" s="424">
        <v>47</v>
      </c>
      <c r="BF259" s="425">
        <v>192</v>
      </c>
      <c r="BG259" s="426">
        <v>5910</v>
      </c>
      <c r="BH259" s="420">
        <f t="shared" si="454"/>
        <v>3959.7000000000003</v>
      </c>
      <c r="BI259" s="432"/>
      <c r="BJ259" s="421"/>
      <c r="BK259" s="427">
        <v>12.6</v>
      </c>
      <c r="BL259" s="427">
        <v>9.8000000000000007</v>
      </c>
      <c r="BM259" s="428">
        <v>0.32</v>
      </c>
      <c r="BN259" s="422"/>
      <c r="BO259" s="425">
        <v>67</v>
      </c>
      <c r="BP259" s="425">
        <v>32</v>
      </c>
      <c r="BQ259" s="423">
        <v>5.37</v>
      </c>
      <c r="BR259" s="421">
        <f t="shared" si="360"/>
        <v>0.74583333333333335</v>
      </c>
      <c r="BS259" s="409">
        <f t="shared" si="441"/>
        <v>49886</v>
      </c>
      <c r="BT259" s="429">
        <f t="shared" si="459"/>
        <v>8.2200000000000006</v>
      </c>
      <c r="BU259" s="430">
        <f t="shared" si="463"/>
        <v>47</v>
      </c>
      <c r="BV259" s="430">
        <f t="shared" si="460"/>
        <v>192</v>
      </c>
      <c r="BW259" s="430">
        <f t="shared" si="461"/>
        <v>5910</v>
      </c>
      <c r="BX259" s="430">
        <f t="shared" si="455"/>
        <v>3841.5</v>
      </c>
      <c r="BY259" s="430">
        <f t="shared" si="456"/>
        <v>12.6</v>
      </c>
      <c r="BZ259" s="430">
        <f t="shared" si="458"/>
        <v>9.8000000000000007</v>
      </c>
      <c r="CA259" s="431"/>
      <c r="CB259" s="430">
        <f t="shared" si="464"/>
        <v>67</v>
      </c>
      <c r="CC259" s="432">
        <v>25182</v>
      </c>
      <c r="CD259" s="411">
        <f t="shared" si="358"/>
        <v>25182</v>
      </c>
      <c r="CE259" s="421">
        <f t="shared" si="465"/>
        <v>1.00728</v>
      </c>
      <c r="CF259" s="433">
        <f t="shared" si="466"/>
        <v>6.3855134619966645</v>
      </c>
      <c r="CG259" s="434"/>
      <c r="CH259" s="427"/>
      <c r="CI259" s="446">
        <f t="shared" si="467"/>
        <v>9.0540862520848222</v>
      </c>
      <c r="CJ259" s="436">
        <v>29.7</v>
      </c>
      <c r="CK259" s="436">
        <v>5.5</v>
      </c>
      <c r="CL259" s="423"/>
      <c r="CM259" s="423"/>
      <c r="CN259" s="423"/>
      <c r="CO259" s="432"/>
      <c r="CP259" s="432"/>
      <c r="CQ259" s="437"/>
      <c r="CR259" s="437">
        <v>0.96</v>
      </c>
      <c r="CS259" s="424"/>
      <c r="CT259" s="432">
        <f t="shared" si="468"/>
        <v>3.3357159876101981</v>
      </c>
      <c r="CU259" s="434">
        <v>6.65</v>
      </c>
      <c r="CV259" s="438"/>
      <c r="CW259" s="439"/>
      <c r="CX259" s="440"/>
      <c r="CY259" s="441"/>
      <c r="CZ259" s="442"/>
      <c r="DA259" s="442"/>
      <c r="DB259" s="442"/>
      <c r="DC259" s="442"/>
      <c r="DD259" s="443"/>
      <c r="DE259" s="440"/>
      <c r="DF259" s="444">
        <v>24704</v>
      </c>
      <c r="DG259" s="445">
        <f t="shared" si="462"/>
        <v>24704</v>
      </c>
      <c r="DH259" s="421">
        <f t="shared" si="480"/>
        <v>0.98816000000000004</v>
      </c>
      <c r="DI259" s="446">
        <f t="shared" si="481"/>
        <v>6.5090673575129543</v>
      </c>
      <c r="DJ259" s="434">
        <v>8.08</v>
      </c>
      <c r="DK259" s="427"/>
      <c r="DL259" s="446">
        <f t="shared" si="482"/>
        <v>9.2292746113989637</v>
      </c>
      <c r="DM259" s="422">
        <v>29.8</v>
      </c>
      <c r="DN259" s="422">
        <v>3.09</v>
      </c>
      <c r="DO259" s="423">
        <v>8.06</v>
      </c>
      <c r="DP259" s="423"/>
      <c r="DQ259" s="423"/>
      <c r="DR259" s="432"/>
      <c r="DS259" s="432"/>
      <c r="DT259" s="437"/>
      <c r="DU259" s="437">
        <v>0.96</v>
      </c>
      <c r="DV259" s="424"/>
      <c r="DW259" s="446">
        <f t="shared" si="483"/>
        <v>3.400259067357513</v>
      </c>
      <c r="DX259" s="434">
        <v>5.28</v>
      </c>
      <c r="DY259" s="438">
        <v>8.18</v>
      </c>
      <c r="DZ259" s="439">
        <v>15</v>
      </c>
      <c r="EA259" s="440">
        <v>60</v>
      </c>
      <c r="EB259" s="441">
        <v>6540</v>
      </c>
      <c r="EC259" s="442">
        <v>4.9000000000000004</v>
      </c>
      <c r="ED259" s="442">
        <v>0.28000000000000003</v>
      </c>
      <c r="EE259" s="442">
        <v>4.0999999999999996</v>
      </c>
      <c r="EF259" s="442">
        <v>1.2</v>
      </c>
      <c r="EG259" s="443">
        <v>4</v>
      </c>
      <c r="EH259" s="440">
        <v>16</v>
      </c>
      <c r="EI259" s="429">
        <f t="shared" si="488"/>
        <v>8.18</v>
      </c>
      <c r="EJ259" s="447">
        <f t="shared" si="488"/>
        <v>15</v>
      </c>
      <c r="EK259" s="448">
        <f t="shared" si="488"/>
        <v>60</v>
      </c>
      <c r="EL259" s="417">
        <f t="shared" si="488"/>
        <v>6540</v>
      </c>
      <c r="EM259" s="431">
        <f t="shared" si="488"/>
        <v>4.9000000000000004</v>
      </c>
      <c r="EN259" s="431">
        <f t="shared" si="488"/>
        <v>0.28000000000000003</v>
      </c>
      <c r="EO259" s="431">
        <f t="shared" si="488"/>
        <v>4.0999999999999996</v>
      </c>
      <c r="EP259" s="431">
        <f t="shared" si="488"/>
        <v>1.2</v>
      </c>
      <c r="EQ259" s="430">
        <f t="shared" si="488"/>
        <v>4</v>
      </c>
      <c r="ER259" s="448">
        <f t="shared" si="488"/>
        <v>16</v>
      </c>
      <c r="ES259" s="449">
        <f t="shared" si="484"/>
        <v>21.168263641101714</v>
      </c>
      <c r="ET259" s="450">
        <f t="shared" si="469"/>
        <v>0.99772000000000005</v>
      </c>
      <c r="EU259" s="451">
        <f t="shared" si="457"/>
        <v>0.21768436363636362</v>
      </c>
      <c r="EV259" s="450">
        <f t="shared" si="416"/>
        <v>0.40311919191919188</v>
      </c>
      <c r="EW259" s="513"/>
      <c r="EX259" s="514">
        <f t="shared" si="478"/>
        <v>7.6999999999999993</v>
      </c>
      <c r="EY259" s="513">
        <f t="shared" si="470"/>
        <v>0.68085106382978722</v>
      </c>
      <c r="EZ259" s="514">
        <f t="shared" si="471"/>
        <v>32</v>
      </c>
      <c r="FA259" s="450">
        <f t="shared" si="419"/>
        <v>0.6875</v>
      </c>
      <c r="FB259" s="431">
        <f t="shared" si="420"/>
        <v>132</v>
      </c>
      <c r="FC259" s="452"/>
      <c r="FD259" s="431"/>
      <c r="FE259" s="452">
        <f t="shared" si="421"/>
        <v>0.94029850746268662</v>
      </c>
      <c r="FF259" s="430">
        <f t="shared" si="422"/>
        <v>63</v>
      </c>
      <c r="FG259" s="405">
        <v>48000</v>
      </c>
      <c r="FH259" s="589"/>
      <c r="FI259" s="590"/>
      <c r="FJ259" s="591"/>
      <c r="FK259" s="455">
        <f t="shared" si="472"/>
        <v>1.4432907028023894</v>
      </c>
      <c r="FL259" s="530"/>
      <c r="FM259" s="455"/>
      <c r="FN259" s="530">
        <v>9380</v>
      </c>
      <c r="FO259" s="532">
        <f t="shared" si="367"/>
        <v>0.70104633781763825</v>
      </c>
      <c r="FP259" s="449">
        <f t="shared" si="473"/>
        <v>188.02870544842241</v>
      </c>
      <c r="FQ259" s="457">
        <v>76.8</v>
      </c>
      <c r="FR259" s="458">
        <f t="shared" si="474"/>
        <v>1.5395100829892154</v>
      </c>
      <c r="FS259" s="576">
        <v>8.0399999999999991</v>
      </c>
      <c r="FT259" s="577">
        <v>13</v>
      </c>
      <c r="FU259" s="578">
        <v>49</v>
      </c>
      <c r="FV259" s="579">
        <v>1</v>
      </c>
      <c r="FW259" s="580">
        <v>0.3</v>
      </c>
      <c r="FX259" s="579">
        <v>16</v>
      </c>
      <c r="FY259" s="452">
        <f t="shared" si="489"/>
        <v>0.75</v>
      </c>
      <c r="FZ259" s="452">
        <f t="shared" si="490"/>
        <v>0.75</v>
      </c>
      <c r="GA259" s="429">
        <f t="shared" si="491"/>
        <v>0.89999999999999991</v>
      </c>
      <c r="GB259" s="513">
        <f t="shared" si="485"/>
        <v>0.1333333333333333</v>
      </c>
      <c r="GC259" s="514">
        <f t="shared" si="492"/>
        <v>2</v>
      </c>
      <c r="GD259" s="513">
        <f t="shared" si="487"/>
        <v>0.18333333333333335</v>
      </c>
      <c r="GE259" s="527">
        <f t="shared" si="493"/>
        <v>11</v>
      </c>
      <c r="GF259" s="461">
        <f t="shared" si="475"/>
        <v>1.9724972938299321</v>
      </c>
      <c r="GG259" s="589"/>
      <c r="GH259" s="592"/>
      <c r="GI259" s="589"/>
      <c r="GJ259" s="592"/>
      <c r="GK259" s="592"/>
      <c r="GL259" s="593"/>
      <c r="GM259" s="577"/>
      <c r="GN259" s="589"/>
      <c r="GO259" s="592"/>
      <c r="GP259" s="592"/>
      <c r="GQ259" s="577"/>
      <c r="GR259" s="594"/>
      <c r="GS259" s="595"/>
      <c r="GT259" s="592"/>
      <c r="GU259" s="592"/>
      <c r="GV259" s="592"/>
      <c r="GW259" s="513"/>
      <c r="GX259" s="513"/>
      <c r="GY259" s="596"/>
      <c r="GZ259" s="405">
        <v>53885</v>
      </c>
      <c r="HA259" s="581">
        <v>8.17</v>
      </c>
      <c r="HB259" s="451">
        <v>8.1300000000000008</v>
      </c>
      <c r="HC259" s="577">
        <v>12.5</v>
      </c>
      <c r="HD259" s="463">
        <f t="shared" si="476"/>
        <v>44.75</v>
      </c>
      <c r="HE259" s="463">
        <v>15</v>
      </c>
      <c r="HF259" s="463"/>
      <c r="HG259" s="582"/>
      <c r="HH259" s="575">
        <v>1</v>
      </c>
      <c r="HI259" s="583">
        <v>6470</v>
      </c>
      <c r="HJ259" s="406">
        <f t="shared" si="433"/>
        <v>4334.9000000000005</v>
      </c>
      <c r="HK259" s="406"/>
      <c r="HL259" s="549"/>
      <c r="HM259" s="584"/>
      <c r="HN259" s="461">
        <v>5.8</v>
      </c>
      <c r="HO259" s="574"/>
      <c r="HP259" s="548">
        <v>3.2599999999999997E-2</v>
      </c>
      <c r="HQ259" s="585"/>
      <c r="HR259" s="586"/>
      <c r="HS259" s="520">
        <v>0.26</v>
      </c>
      <c r="HT259" s="587">
        <v>16</v>
      </c>
      <c r="HU259" s="522">
        <f t="shared" si="486"/>
        <v>34.879525317724415</v>
      </c>
      <c r="HV259" s="513">
        <f t="shared" si="477"/>
        <v>0.73404255319148937</v>
      </c>
      <c r="HW259" s="513">
        <f t="shared" si="435"/>
        <v>0.76692708333333337</v>
      </c>
      <c r="HX259" s="513">
        <f t="shared" si="436"/>
        <v>0.53968253968253976</v>
      </c>
      <c r="HY259" s="599"/>
    </row>
    <row r="260" spans="1:233" s="598" customFormat="1" ht="15" customHeight="1" x14ac:dyDescent="0.15">
      <c r="A260" s="400">
        <v>43742</v>
      </c>
      <c r="B260" s="515">
        <v>53312</v>
      </c>
      <c r="C260" s="402">
        <f t="shared" si="438"/>
        <v>1.0662400000000001</v>
      </c>
      <c r="D260" s="571">
        <v>8.2100000000000009</v>
      </c>
      <c r="E260" s="572">
        <v>53.8</v>
      </c>
      <c r="F260" s="573">
        <v>246</v>
      </c>
      <c r="G260" s="406">
        <f t="shared" si="451"/>
        <v>13114.752</v>
      </c>
      <c r="H260" s="402">
        <f t="shared" si="452"/>
        <v>0.52459008000000007</v>
      </c>
      <c r="I260" s="573">
        <v>5050</v>
      </c>
      <c r="J260" s="406">
        <f t="shared" si="453"/>
        <v>3383.5</v>
      </c>
      <c r="K260" s="574">
        <v>20.100000000000001</v>
      </c>
      <c r="L260" s="574">
        <v>15.6</v>
      </c>
      <c r="M260" s="574">
        <v>1.5</v>
      </c>
      <c r="N260" s="575">
        <v>218</v>
      </c>
      <c r="O260" s="575">
        <v>32</v>
      </c>
      <c r="P260" s="409"/>
      <c r="Q260" s="409"/>
      <c r="R260" s="409"/>
      <c r="S260" s="409"/>
      <c r="T260" s="410"/>
      <c r="U260" s="411"/>
      <c r="V260" s="409"/>
      <c r="W260" s="409"/>
      <c r="X260" s="516"/>
      <c r="Y260" s="473"/>
      <c r="Z260" s="429"/>
      <c r="AA260" s="447"/>
      <c r="AB260" s="409"/>
      <c r="AC260" s="409"/>
      <c r="AD260" s="474">
        <v>6.5</v>
      </c>
      <c r="AE260" s="477">
        <f t="shared" si="359"/>
        <v>0.90277777777777779</v>
      </c>
      <c r="AF260" s="478"/>
      <c r="AG260" s="477"/>
      <c r="AH260" s="478"/>
      <c r="AI260" s="478"/>
      <c r="AJ260" s="473"/>
      <c r="AK260" s="477"/>
      <c r="AL260" s="447"/>
      <c r="AM260" s="479"/>
      <c r="AN260" s="473"/>
      <c r="AO260" s="473"/>
      <c r="AP260" s="479"/>
      <c r="AQ260" s="447"/>
      <c r="AR260" s="473"/>
      <c r="AS260" s="473"/>
      <c r="AT260" s="473"/>
      <c r="AU260" s="447"/>
      <c r="AV260" s="480"/>
      <c r="AW260" s="479"/>
      <c r="AX260" s="479"/>
      <c r="AY260" s="480"/>
      <c r="AZ260" s="480"/>
      <c r="BA260" s="420">
        <f t="shared" si="439"/>
        <v>49746</v>
      </c>
      <c r="BB260" s="421">
        <f t="shared" si="440"/>
        <v>0.99492000000000003</v>
      </c>
      <c r="BC260" s="422"/>
      <c r="BD260" s="423">
        <v>8.26</v>
      </c>
      <c r="BE260" s="424">
        <v>50</v>
      </c>
      <c r="BF260" s="425">
        <v>287</v>
      </c>
      <c r="BG260" s="426">
        <v>5510</v>
      </c>
      <c r="BH260" s="420">
        <f t="shared" si="454"/>
        <v>3691.7000000000003</v>
      </c>
      <c r="BI260" s="432"/>
      <c r="BJ260" s="421"/>
      <c r="BK260" s="427">
        <v>16.899999999999999</v>
      </c>
      <c r="BL260" s="427">
        <v>15.4</v>
      </c>
      <c r="BM260" s="428">
        <v>0.28000000000000003</v>
      </c>
      <c r="BN260" s="422">
        <v>1.8</v>
      </c>
      <c r="BO260" s="425">
        <v>218</v>
      </c>
      <c r="BP260" s="425">
        <v>32</v>
      </c>
      <c r="BQ260" s="423">
        <v>6.41</v>
      </c>
      <c r="BR260" s="421">
        <f t="shared" si="360"/>
        <v>0.89027777777777772</v>
      </c>
      <c r="BS260" s="409">
        <f t="shared" si="441"/>
        <v>49746</v>
      </c>
      <c r="BT260" s="429">
        <f t="shared" si="459"/>
        <v>8.26</v>
      </c>
      <c r="BU260" s="430">
        <f t="shared" si="463"/>
        <v>50</v>
      </c>
      <c r="BV260" s="430">
        <f t="shared" si="460"/>
        <v>287</v>
      </c>
      <c r="BW260" s="430">
        <f t="shared" si="461"/>
        <v>5510</v>
      </c>
      <c r="BX260" s="430">
        <f t="shared" si="455"/>
        <v>3581.5</v>
      </c>
      <c r="BY260" s="430">
        <f t="shared" si="456"/>
        <v>16.899999999999999</v>
      </c>
      <c r="BZ260" s="430">
        <f t="shared" si="458"/>
        <v>15.4</v>
      </c>
      <c r="CA260" s="431">
        <f>BN260</f>
        <v>1.8</v>
      </c>
      <c r="CB260" s="430">
        <f t="shared" si="464"/>
        <v>218</v>
      </c>
      <c r="CC260" s="432">
        <v>25358</v>
      </c>
      <c r="CD260" s="411">
        <f t="shared" ref="CD260:CD316" si="494">CC260</f>
        <v>25358</v>
      </c>
      <c r="CE260" s="421">
        <f t="shared" si="465"/>
        <v>1.0143200000000001</v>
      </c>
      <c r="CF260" s="433">
        <f t="shared" si="466"/>
        <v>6.3411941004811103</v>
      </c>
      <c r="CG260" s="434"/>
      <c r="CH260" s="427"/>
      <c r="CI260" s="446">
        <f t="shared" si="467"/>
        <v>8.9912453663538123</v>
      </c>
      <c r="CJ260" s="436">
        <v>29.9</v>
      </c>
      <c r="CK260" s="436">
        <v>4.75</v>
      </c>
      <c r="CL260" s="423"/>
      <c r="CM260" s="423"/>
      <c r="CN260" s="423"/>
      <c r="CO260" s="432"/>
      <c r="CP260" s="432"/>
      <c r="CQ260" s="437"/>
      <c r="CR260" s="437">
        <v>0.96</v>
      </c>
      <c r="CS260" s="424"/>
      <c r="CT260" s="432">
        <f t="shared" si="468"/>
        <v>3.3125640823408786</v>
      </c>
      <c r="CU260" s="434">
        <v>6.1</v>
      </c>
      <c r="CV260" s="438"/>
      <c r="CW260" s="439"/>
      <c r="CX260" s="440"/>
      <c r="CY260" s="441"/>
      <c r="CZ260" s="442"/>
      <c r="DA260" s="442"/>
      <c r="DB260" s="442"/>
      <c r="DC260" s="442"/>
      <c r="DD260" s="443"/>
      <c r="DE260" s="440"/>
      <c r="DF260" s="444">
        <v>24388</v>
      </c>
      <c r="DG260" s="445">
        <f t="shared" si="462"/>
        <v>24388</v>
      </c>
      <c r="DH260" s="421">
        <f t="shared" si="480"/>
        <v>0.97552000000000005</v>
      </c>
      <c r="DI260" s="446">
        <f t="shared" si="481"/>
        <v>6.593406593406594</v>
      </c>
      <c r="DJ260" s="434">
        <v>8.07</v>
      </c>
      <c r="DK260" s="427">
        <v>2.1</v>
      </c>
      <c r="DL260" s="446">
        <f t="shared" si="482"/>
        <v>9.348860095128753</v>
      </c>
      <c r="DM260" s="422">
        <v>30</v>
      </c>
      <c r="DN260" s="422">
        <v>5.35</v>
      </c>
      <c r="DO260" s="423">
        <v>8.0299999999999994</v>
      </c>
      <c r="DP260" s="423"/>
      <c r="DQ260" s="423"/>
      <c r="DR260" s="432"/>
      <c r="DS260" s="432"/>
      <c r="DT260" s="437"/>
      <c r="DU260" s="437">
        <v>0.96</v>
      </c>
      <c r="DV260" s="424"/>
      <c r="DW260" s="446">
        <f t="shared" si="483"/>
        <v>3.4443168771526977</v>
      </c>
      <c r="DX260" s="434">
        <v>6.32</v>
      </c>
      <c r="DY260" s="438">
        <v>8.24</v>
      </c>
      <c r="DZ260" s="439">
        <v>15</v>
      </c>
      <c r="EA260" s="440">
        <v>60</v>
      </c>
      <c r="EB260" s="441">
        <v>6010</v>
      </c>
      <c r="EC260" s="442">
        <v>4.8</v>
      </c>
      <c r="ED260" s="442">
        <v>0.28999999999999998</v>
      </c>
      <c r="EE260" s="442">
        <v>4.5</v>
      </c>
      <c r="EF260" s="442">
        <v>0.6</v>
      </c>
      <c r="EG260" s="443">
        <v>9</v>
      </c>
      <c r="EH260" s="440">
        <v>16</v>
      </c>
      <c r="EI260" s="429">
        <f t="shared" si="488"/>
        <v>8.24</v>
      </c>
      <c r="EJ260" s="447">
        <f t="shared" si="488"/>
        <v>15</v>
      </c>
      <c r="EK260" s="448">
        <f t="shared" si="488"/>
        <v>60</v>
      </c>
      <c r="EL260" s="417">
        <f t="shared" si="488"/>
        <v>6010</v>
      </c>
      <c r="EM260" s="431">
        <f t="shared" si="488"/>
        <v>4.8</v>
      </c>
      <c r="EN260" s="431">
        <f t="shared" si="488"/>
        <v>0.28999999999999998</v>
      </c>
      <c r="EO260" s="431">
        <f t="shared" si="488"/>
        <v>4.5</v>
      </c>
      <c r="EP260" s="431">
        <f t="shared" si="488"/>
        <v>0.6</v>
      </c>
      <c r="EQ260" s="430">
        <f t="shared" si="488"/>
        <v>9</v>
      </c>
      <c r="ER260" s="448">
        <f t="shared" si="488"/>
        <v>16</v>
      </c>
      <c r="ES260" s="449">
        <f t="shared" si="484"/>
        <v>21.227837414063444</v>
      </c>
      <c r="ET260" s="450">
        <f t="shared" si="469"/>
        <v>0.99492000000000003</v>
      </c>
      <c r="EU260" s="451">
        <f t="shared" si="457"/>
        <v>0.32447959090909084</v>
      </c>
      <c r="EV260" s="450">
        <f t="shared" si="416"/>
        <v>0.60088813131313112</v>
      </c>
      <c r="EW260" s="513">
        <f>1-EM260/BY260</f>
        <v>0.71597633136094674</v>
      </c>
      <c r="EX260" s="514">
        <f t="shared" si="478"/>
        <v>12.099999999999998</v>
      </c>
      <c r="EY260" s="513">
        <f t="shared" si="470"/>
        <v>0.7</v>
      </c>
      <c r="EZ260" s="514">
        <f t="shared" si="471"/>
        <v>35</v>
      </c>
      <c r="FA260" s="450">
        <f t="shared" si="419"/>
        <v>0.79094076655052259</v>
      </c>
      <c r="FB260" s="431">
        <f t="shared" si="420"/>
        <v>227</v>
      </c>
      <c r="FC260" s="452">
        <f>1-EP260/CA260</f>
        <v>0.66666666666666674</v>
      </c>
      <c r="FD260" s="431">
        <f>CA260-EP260</f>
        <v>1.2000000000000002</v>
      </c>
      <c r="FE260" s="452">
        <f t="shared" si="421"/>
        <v>0.95871559633027525</v>
      </c>
      <c r="FF260" s="430">
        <f t="shared" si="422"/>
        <v>209</v>
      </c>
      <c r="FG260" s="405">
        <v>48000</v>
      </c>
      <c r="FH260" s="589"/>
      <c r="FI260" s="590"/>
      <c r="FJ260" s="591"/>
      <c r="FK260" s="455">
        <f t="shared" si="472"/>
        <v>1.4473525509588712</v>
      </c>
      <c r="FL260" s="530"/>
      <c r="FM260" s="455"/>
      <c r="FN260" s="530">
        <v>9919</v>
      </c>
      <c r="FO260" s="532">
        <f t="shared" si="367"/>
        <v>0.74133034379671148</v>
      </c>
      <c r="FP260" s="449">
        <f t="shared" si="473"/>
        <v>199.39291601334779</v>
      </c>
      <c r="FQ260" s="457">
        <v>76.8</v>
      </c>
      <c r="FR260" s="458">
        <f t="shared" si="474"/>
        <v>1.5438427210227958</v>
      </c>
      <c r="FS260" s="576">
        <v>8.0399999999999991</v>
      </c>
      <c r="FT260" s="577">
        <v>13.5</v>
      </c>
      <c r="FU260" s="578">
        <v>49</v>
      </c>
      <c r="FV260" s="579">
        <v>1</v>
      </c>
      <c r="FW260" s="580">
        <v>0.26</v>
      </c>
      <c r="FX260" s="579">
        <v>8</v>
      </c>
      <c r="FY260" s="452">
        <f t="shared" si="489"/>
        <v>0.88888888888888884</v>
      </c>
      <c r="FZ260" s="452">
        <f t="shared" si="490"/>
        <v>0.56666666666666665</v>
      </c>
      <c r="GA260" s="429">
        <f t="shared" si="491"/>
        <v>0.33999999999999997</v>
      </c>
      <c r="GB260" s="513">
        <f t="shared" si="485"/>
        <v>9.9999999999999978E-2</v>
      </c>
      <c r="GC260" s="514">
        <f t="shared" si="492"/>
        <v>1.5</v>
      </c>
      <c r="GD260" s="513">
        <f t="shared" si="487"/>
        <v>0.18333333333333335</v>
      </c>
      <c r="GE260" s="527">
        <f t="shared" si="493"/>
        <v>11</v>
      </c>
      <c r="GF260" s="461">
        <f t="shared" si="475"/>
        <v>1.9780484863104573</v>
      </c>
      <c r="GG260" s="589"/>
      <c r="GH260" s="592"/>
      <c r="GI260" s="589"/>
      <c r="GJ260" s="592"/>
      <c r="GK260" s="592"/>
      <c r="GL260" s="593"/>
      <c r="GM260" s="577"/>
      <c r="GN260" s="589"/>
      <c r="GO260" s="592"/>
      <c r="GP260" s="592"/>
      <c r="GQ260" s="577"/>
      <c r="GR260" s="594"/>
      <c r="GS260" s="595"/>
      <c r="GT260" s="592"/>
      <c r="GU260" s="592"/>
      <c r="GV260" s="592"/>
      <c r="GW260" s="513"/>
      <c r="GX260" s="513"/>
      <c r="GY260" s="596"/>
      <c r="GZ260" s="405">
        <v>55866</v>
      </c>
      <c r="HA260" s="581">
        <v>8.16</v>
      </c>
      <c r="HB260" s="451">
        <v>8.1199999999999992</v>
      </c>
      <c r="HC260" s="577">
        <v>13.5</v>
      </c>
      <c r="HD260" s="463">
        <f t="shared" si="476"/>
        <v>48.33</v>
      </c>
      <c r="HE260" s="463">
        <v>14</v>
      </c>
      <c r="HF260" s="463"/>
      <c r="HG260" s="582"/>
      <c r="HH260" s="575">
        <v>7</v>
      </c>
      <c r="HI260" s="583">
        <v>6120</v>
      </c>
      <c r="HJ260" s="406">
        <f t="shared" si="433"/>
        <v>4100.4000000000005</v>
      </c>
      <c r="HK260" s="406"/>
      <c r="HL260" s="549"/>
      <c r="HM260" s="584">
        <v>2.2000000000000002</v>
      </c>
      <c r="HN260" s="461">
        <v>5.86</v>
      </c>
      <c r="HO260" s="574">
        <v>0.23200000000000001</v>
      </c>
      <c r="HP260" s="548">
        <v>3.44E-2</v>
      </c>
      <c r="HQ260" s="585">
        <v>2.7</v>
      </c>
      <c r="HR260" s="586">
        <v>0.24</v>
      </c>
      <c r="HS260" s="520">
        <v>0.17</v>
      </c>
      <c r="HT260" s="587">
        <v>8</v>
      </c>
      <c r="HU260" s="522">
        <f t="shared" si="486"/>
        <v>34.977686648172721</v>
      </c>
      <c r="HV260" s="513">
        <f t="shared" si="477"/>
        <v>0.73</v>
      </c>
      <c r="HW260" s="513">
        <f t="shared" si="435"/>
        <v>0.831602787456446</v>
      </c>
      <c r="HX260" s="513">
        <f t="shared" si="436"/>
        <v>0.6532544378698224</v>
      </c>
      <c r="HY260" s="599"/>
    </row>
    <row r="261" spans="1:233" s="598" customFormat="1" ht="15" customHeight="1" x14ac:dyDescent="0.15">
      <c r="A261" s="400">
        <v>43743</v>
      </c>
      <c r="B261" s="515">
        <v>48894</v>
      </c>
      <c r="C261" s="402">
        <f t="shared" si="438"/>
        <v>0.97787999999999997</v>
      </c>
      <c r="D261" s="571">
        <v>8.16</v>
      </c>
      <c r="E261" s="572">
        <v>55</v>
      </c>
      <c r="F261" s="573">
        <v>256</v>
      </c>
      <c r="G261" s="406">
        <f t="shared" si="451"/>
        <v>12516.864</v>
      </c>
      <c r="H261" s="402">
        <f t="shared" si="452"/>
        <v>0.50067455999999999</v>
      </c>
      <c r="I261" s="573">
        <v>5030</v>
      </c>
      <c r="J261" s="406">
        <f t="shared" si="453"/>
        <v>3370.1000000000004</v>
      </c>
      <c r="K261" s="574">
        <v>28.4</v>
      </c>
      <c r="L261" s="574">
        <v>21.4</v>
      </c>
      <c r="M261" s="574">
        <v>2.2999999999999998</v>
      </c>
      <c r="N261" s="575">
        <v>133</v>
      </c>
      <c r="O261" s="575">
        <v>32</v>
      </c>
      <c r="P261" s="409"/>
      <c r="Q261" s="409"/>
      <c r="R261" s="409"/>
      <c r="S261" s="409"/>
      <c r="T261" s="410"/>
      <c r="U261" s="411"/>
      <c r="V261" s="409"/>
      <c r="W261" s="409"/>
      <c r="X261" s="516"/>
      <c r="Y261" s="473"/>
      <c r="Z261" s="429"/>
      <c r="AA261" s="447"/>
      <c r="AB261" s="409"/>
      <c r="AC261" s="409"/>
      <c r="AD261" s="474">
        <v>5.91</v>
      </c>
      <c r="AE261" s="477">
        <f t="shared" si="359"/>
        <v>0.8208333333333333</v>
      </c>
      <c r="AF261" s="478"/>
      <c r="AG261" s="477"/>
      <c r="AH261" s="478"/>
      <c r="AI261" s="478"/>
      <c r="AJ261" s="473"/>
      <c r="AK261" s="477"/>
      <c r="AL261" s="447"/>
      <c r="AM261" s="479"/>
      <c r="AN261" s="473"/>
      <c r="AO261" s="473"/>
      <c r="AP261" s="479"/>
      <c r="AQ261" s="447"/>
      <c r="AR261" s="473"/>
      <c r="AS261" s="473"/>
      <c r="AT261" s="473"/>
      <c r="AU261" s="447"/>
      <c r="AV261" s="480"/>
      <c r="AW261" s="479"/>
      <c r="AX261" s="479"/>
      <c r="AY261" s="480"/>
      <c r="AZ261" s="480"/>
      <c r="BA261" s="420">
        <f t="shared" si="439"/>
        <v>49437</v>
      </c>
      <c r="BB261" s="421">
        <f t="shared" si="440"/>
        <v>0.98873999999999995</v>
      </c>
      <c r="BC261" s="422"/>
      <c r="BD261" s="423">
        <v>8.23</v>
      </c>
      <c r="BE261" s="424">
        <v>56</v>
      </c>
      <c r="BF261" s="425">
        <v>319</v>
      </c>
      <c r="BG261" s="426">
        <v>5360</v>
      </c>
      <c r="BH261" s="420">
        <f t="shared" si="454"/>
        <v>3591.2000000000003</v>
      </c>
      <c r="BI261" s="432"/>
      <c r="BJ261" s="421"/>
      <c r="BK261" s="427">
        <v>19.8</v>
      </c>
      <c r="BL261" s="427">
        <v>18</v>
      </c>
      <c r="BM261" s="428">
        <v>0</v>
      </c>
      <c r="BN261" s="422"/>
      <c r="BO261" s="425">
        <v>228</v>
      </c>
      <c r="BP261" s="425">
        <v>32</v>
      </c>
      <c r="BQ261" s="423">
        <v>5.58</v>
      </c>
      <c r="BR261" s="421">
        <f t="shared" si="360"/>
        <v>0.77500000000000002</v>
      </c>
      <c r="BS261" s="409">
        <f t="shared" si="441"/>
        <v>49437</v>
      </c>
      <c r="BT261" s="429">
        <f t="shared" si="459"/>
        <v>8.23</v>
      </c>
      <c r="BU261" s="430">
        <f t="shared" si="463"/>
        <v>56</v>
      </c>
      <c r="BV261" s="430">
        <f t="shared" si="460"/>
        <v>319</v>
      </c>
      <c r="BW261" s="430">
        <f t="shared" si="461"/>
        <v>5360</v>
      </c>
      <c r="BX261" s="430">
        <f t="shared" si="455"/>
        <v>3484</v>
      </c>
      <c r="BY261" s="430">
        <f t="shared" si="456"/>
        <v>19.8</v>
      </c>
      <c r="BZ261" s="430">
        <f t="shared" si="458"/>
        <v>18</v>
      </c>
      <c r="CA261" s="431"/>
      <c r="CB261" s="430">
        <f t="shared" si="464"/>
        <v>228</v>
      </c>
      <c r="CC261" s="432">
        <v>24781</v>
      </c>
      <c r="CD261" s="411">
        <f t="shared" si="494"/>
        <v>24781</v>
      </c>
      <c r="CE261" s="421">
        <f t="shared" si="465"/>
        <v>0.99124000000000001</v>
      </c>
      <c r="CF261" s="433">
        <f t="shared" si="466"/>
        <v>6.4888422581816716</v>
      </c>
      <c r="CG261" s="434"/>
      <c r="CH261" s="427"/>
      <c r="CI261" s="446">
        <f t="shared" si="467"/>
        <v>9.2005972317501303</v>
      </c>
      <c r="CJ261" s="436">
        <v>29.3</v>
      </c>
      <c r="CK261" s="436">
        <v>3.94</v>
      </c>
      <c r="CL261" s="423"/>
      <c r="CM261" s="423"/>
      <c r="CN261" s="423"/>
      <c r="CO261" s="432"/>
      <c r="CP261" s="432"/>
      <c r="CQ261" s="437"/>
      <c r="CR261" s="437">
        <v>0.96</v>
      </c>
      <c r="CS261" s="424"/>
      <c r="CT261" s="432">
        <f t="shared" si="468"/>
        <v>3.3896937169605743</v>
      </c>
      <c r="CU261" s="434">
        <v>4.78</v>
      </c>
      <c r="CV261" s="438"/>
      <c r="CW261" s="439"/>
      <c r="CX261" s="440"/>
      <c r="CY261" s="441"/>
      <c r="CZ261" s="442"/>
      <c r="DA261" s="442"/>
      <c r="DB261" s="442"/>
      <c r="DC261" s="442"/>
      <c r="DD261" s="443"/>
      <c r="DE261" s="440"/>
      <c r="DF261" s="444">
        <v>24656</v>
      </c>
      <c r="DG261" s="445">
        <f t="shared" si="462"/>
        <v>24656</v>
      </c>
      <c r="DH261" s="421">
        <f t="shared" si="480"/>
        <v>0.98624000000000001</v>
      </c>
      <c r="DI261" s="446">
        <f t="shared" si="481"/>
        <v>6.5217391304347823</v>
      </c>
      <c r="DJ261" s="434">
        <v>8.02</v>
      </c>
      <c r="DK261" s="427"/>
      <c r="DL261" s="446">
        <f t="shared" si="482"/>
        <v>9.2472420506164834</v>
      </c>
      <c r="DM261" s="422">
        <v>28.9</v>
      </c>
      <c r="DN261" s="422">
        <v>5.72</v>
      </c>
      <c r="DO261" s="423">
        <v>7.96</v>
      </c>
      <c r="DP261" s="423"/>
      <c r="DQ261" s="423"/>
      <c r="DR261" s="432"/>
      <c r="DS261" s="432"/>
      <c r="DT261" s="437"/>
      <c r="DU261" s="437">
        <v>0.96</v>
      </c>
      <c r="DV261" s="424"/>
      <c r="DW261" s="446">
        <f t="shared" si="483"/>
        <v>3.4068786502271253</v>
      </c>
      <c r="DX261" s="434">
        <v>5.72</v>
      </c>
      <c r="DY261" s="438">
        <v>8.19</v>
      </c>
      <c r="DZ261" s="439">
        <v>14</v>
      </c>
      <c r="EA261" s="440">
        <v>57</v>
      </c>
      <c r="EB261" s="441">
        <v>5590</v>
      </c>
      <c r="EC261" s="442">
        <v>5.8</v>
      </c>
      <c r="ED261" s="442">
        <v>0.28999999999999998</v>
      </c>
      <c r="EE261" s="442">
        <v>5.3</v>
      </c>
      <c r="EF261" s="442">
        <v>0.9</v>
      </c>
      <c r="EG261" s="443">
        <v>6</v>
      </c>
      <c r="EH261" s="440">
        <v>16</v>
      </c>
      <c r="EI261" s="429">
        <f t="shared" si="488"/>
        <v>8.19</v>
      </c>
      <c r="EJ261" s="447">
        <f t="shared" si="488"/>
        <v>14</v>
      </c>
      <c r="EK261" s="448">
        <f t="shared" si="488"/>
        <v>57</v>
      </c>
      <c r="EL261" s="417">
        <f t="shared" si="488"/>
        <v>5590</v>
      </c>
      <c r="EM261" s="431">
        <f t="shared" si="488"/>
        <v>5.8</v>
      </c>
      <c r="EN261" s="431">
        <f t="shared" si="488"/>
        <v>0.28999999999999998</v>
      </c>
      <c r="EO261" s="431">
        <f t="shared" si="488"/>
        <v>5.3</v>
      </c>
      <c r="EP261" s="431">
        <f t="shared" si="488"/>
        <v>0.9</v>
      </c>
      <c r="EQ261" s="430">
        <f t="shared" si="488"/>
        <v>6</v>
      </c>
      <c r="ER261" s="448">
        <f t="shared" si="488"/>
        <v>16</v>
      </c>
      <c r="ES261" s="449">
        <f t="shared" si="484"/>
        <v>21.360519448995692</v>
      </c>
      <c r="ET261" s="450">
        <f t="shared" si="469"/>
        <v>0.98873999999999995</v>
      </c>
      <c r="EU261" s="451">
        <f t="shared" si="457"/>
        <v>0.35841824999999999</v>
      </c>
      <c r="EV261" s="450">
        <f t="shared" si="416"/>
        <v>0.66373749999999998</v>
      </c>
      <c r="EW261" s="513"/>
      <c r="EX261" s="514">
        <f t="shared" si="478"/>
        <v>14</v>
      </c>
      <c r="EY261" s="513">
        <f t="shared" si="470"/>
        <v>0.75</v>
      </c>
      <c r="EZ261" s="514">
        <f t="shared" si="471"/>
        <v>42</v>
      </c>
      <c r="FA261" s="450">
        <f t="shared" si="419"/>
        <v>0.82131661442006276</v>
      </c>
      <c r="FB261" s="431">
        <f t="shared" si="420"/>
        <v>262</v>
      </c>
      <c r="FC261" s="452"/>
      <c r="FD261" s="431"/>
      <c r="FE261" s="452">
        <f t="shared" si="421"/>
        <v>0.97368421052631582</v>
      </c>
      <c r="FF261" s="430">
        <f t="shared" si="422"/>
        <v>222</v>
      </c>
      <c r="FG261" s="405">
        <v>48000</v>
      </c>
      <c r="FH261" s="589"/>
      <c r="FI261" s="590"/>
      <c r="FJ261" s="591"/>
      <c r="FK261" s="455">
        <f t="shared" si="472"/>
        <v>1.4563990533406153</v>
      </c>
      <c r="FL261" s="530"/>
      <c r="FM261" s="455"/>
      <c r="FN261" s="530">
        <v>9452</v>
      </c>
      <c r="FO261" s="532">
        <f t="shared" si="367"/>
        <v>0.70642750373692065</v>
      </c>
      <c r="FP261" s="449">
        <f t="shared" si="473"/>
        <v>191.19283128021522</v>
      </c>
      <c r="FQ261" s="457">
        <v>76.8</v>
      </c>
      <c r="FR261" s="458">
        <f t="shared" si="474"/>
        <v>1.5534923235633229</v>
      </c>
      <c r="FS261" s="576">
        <v>8.0299999999999994</v>
      </c>
      <c r="FT261" s="577">
        <v>13</v>
      </c>
      <c r="FU261" s="578">
        <v>48</v>
      </c>
      <c r="FV261" s="579">
        <v>1</v>
      </c>
      <c r="FW261" s="580">
        <v>0.2</v>
      </c>
      <c r="FX261" s="579">
        <v>16</v>
      </c>
      <c r="FY261" s="452">
        <f t="shared" si="489"/>
        <v>0.83333333333333337</v>
      </c>
      <c r="FZ261" s="452">
        <f t="shared" si="490"/>
        <v>0.77777777777777779</v>
      </c>
      <c r="GA261" s="429">
        <f t="shared" si="491"/>
        <v>0.7</v>
      </c>
      <c r="GB261" s="513">
        <f t="shared" si="485"/>
        <v>7.1428571428571397E-2</v>
      </c>
      <c r="GC261" s="514">
        <f t="shared" si="492"/>
        <v>1</v>
      </c>
      <c r="GD261" s="513">
        <f t="shared" si="487"/>
        <v>0.15789473684210531</v>
      </c>
      <c r="GE261" s="527">
        <f t="shared" si="493"/>
        <v>9</v>
      </c>
      <c r="GF261" s="461">
        <f t="shared" si="475"/>
        <v>1.9904120395655074</v>
      </c>
      <c r="GG261" s="589"/>
      <c r="GH261" s="592"/>
      <c r="GI261" s="589"/>
      <c r="GJ261" s="592"/>
      <c r="GK261" s="592"/>
      <c r="GL261" s="593"/>
      <c r="GM261" s="577"/>
      <c r="GN261" s="589"/>
      <c r="GO261" s="592"/>
      <c r="GP261" s="592"/>
      <c r="GQ261" s="577"/>
      <c r="GR261" s="594"/>
      <c r="GS261" s="595"/>
      <c r="GT261" s="592"/>
      <c r="GU261" s="592"/>
      <c r="GV261" s="592"/>
      <c r="GW261" s="513"/>
      <c r="GX261" s="513"/>
      <c r="GY261" s="596"/>
      <c r="GZ261" s="405">
        <v>53322</v>
      </c>
      <c r="HA261" s="581">
        <v>8.19</v>
      </c>
      <c r="HB261" s="451">
        <v>8.15</v>
      </c>
      <c r="HC261" s="577">
        <v>13</v>
      </c>
      <c r="HD261" s="463">
        <f t="shared" si="476"/>
        <v>46.54</v>
      </c>
      <c r="HE261" s="463">
        <v>13</v>
      </c>
      <c r="HF261" s="463"/>
      <c r="HG261" s="582"/>
      <c r="HH261" s="575">
        <v>2</v>
      </c>
      <c r="HI261" s="583">
        <v>5640</v>
      </c>
      <c r="HJ261" s="406">
        <f t="shared" si="433"/>
        <v>3778.8</v>
      </c>
      <c r="HK261" s="406"/>
      <c r="HL261" s="549"/>
      <c r="HM261" s="584"/>
      <c r="HN261" s="461">
        <v>6.85</v>
      </c>
      <c r="HO261" s="574"/>
      <c r="HP261" s="548">
        <v>3.5799999999999998E-2</v>
      </c>
      <c r="HQ261" s="585"/>
      <c r="HR261" s="586"/>
      <c r="HS261" s="520">
        <v>0.15</v>
      </c>
      <c r="HT261" s="587">
        <v>16</v>
      </c>
      <c r="HU261" s="522">
        <f t="shared" si="486"/>
        <v>35.196310455731535</v>
      </c>
      <c r="HV261" s="513">
        <f t="shared" si="477"/>
        <v>0.76785714285714279</v>
      </c>
      <c r="HW261" s="513">
        <f t="shared" si="435"/>
        <v>0.8541065830721003</v>
      </c>
      <c r="HX261" s="513">
        <f t="shared" si="436"/>
        <v>0.65404040404040409</v>
      </c>
      <c r="HY261" s="599"/>
    </row>
    <row r="262" spans="1:233" s="598" customFormat="1" ht="15" customHeight="1" x14ac:dyDescent="0.15">
      <c r="A262" s="485">
        <v>43744</v>
      </c>
      <c r="B262" s="600">
        <v>44781</v>
      </c>
      <c r="C262" s="487">
        <f t="shared" si="438"/>
        <v>0.89561999999999997</v>
      </c>
      <c r="D262" s="488">
        <v>8.24</v>
      </c>
      <c r="E262" s="489">
        <v>54.3</v>
      </c>
      <c r="F262" s="490">
        <v>238</v>
      </c>
      <c r="G262" s="490">
        <f t="shared" si="451"/>
        <v>10657.878000000001</v>
      </c>
      <c r="H262" s="487">
        <f t="shared" si="452"/>
        <v>0.42631512000000005</v>
      </c>
      <c r="I262" s="490">
        <v>5090</v>
      </c>
      <c r="J262" s="490">
        <f t="shared" si="453"/>
        <v>3410.3</v>
      </c>
      <c r="K262" s="491">
        <v>27.3</v>
      </c>
      <c r="L262" s="491">
        <v>22.6</v>
      </c>
      <c r="M262" s="491">
        <v>1.6</v>
      </c>
      <c r="N262" s="492">
        <v>122</v>
      </c>
      <c r="O262" s="492">
        <v>32</v>
      </c>
      <c r="P262" s="409"/>
      <c r="Q262" s="409"/>
      <c r="R262" s="409"/>
      <c r="S262" s="409"/>
      <c r="T262" s="410"/>
      <c r="U262" s="411"/>
      <c r="V262" s="409"/>
      <c r="W262" s="409"/>
      <c r="X262" s="516"/>
      <c r="Y262" s="473"/>
      <c r="Z262" s="429"/>
      <c r="AA262" s="447"/>
      <c r="AB262" s="409"/>
      <c r="AC262" s="409"/>
      <c r="AD262" s="474">
        <v>5.4</v>
      </c>
      <c r="AE262" s="477">
        <f t="shared" si="359"/>
        <v>0.75</v>
      </c>
      <c r="AF262" s="478"/>
      <c r="AG262" s="477"/>
      <c r="AH262" s="478"/>
      <c r="AI262" s="478"/>
      <c r="AJ262" s="473"/>
      <c r="AK262" s="477"/>
      <c r="AL262" s="447"/>
      <c r="AM262" s="479"/>
      <c r="AN262" s="473"/>
      <c r="AO262" s="473"/>
      <c r="AP262" s="479"/>
      <c r="AQ262" s="447"/>
      <c r="AR262" s="473"/>
      <c r="AS262" s="473"/>
      <c r="AT262" s="473"/>
      <c r="AU262" s="447"/>
      <c r="AV262" s="480"/>
      <c r="AW262" s="479"/>
      <c r="AX262" s="479"/>
      <c r="AY262" s="480"/>
      <c r="AZ262" s="480"/>
      <c r="BA262" s="420">
        <f t="shared" si="439"/>
        <v>44792</v>
      </c>
      <c r="BB262" s="421">
        <f t="shared" si="440"/>
        <v>0.89583999999999997</v>
      </c>
      <c r="BC262" s="422"/>
      <c r="BD262" s="423">
        <v>8.33</v>
      </c>
      <c r="BE262" s="424">
        <v>60</v>
      </c>
      <c r="BF262" s="425">
        <v>287</v>
      </c>
      <c r="BG262" s="426">
        <v>5500</v>
      </c>
      <c r="BH262" s="420">
        <f t="shared" si="454"/>
        <v>3685</v>
      </c>
      <c r="BI262" s="432"/>
      <c r="BJ262" s="421"/>
      <c r="BK262" s="427">
        <v>21.3</v>
      </c>
      <c r="BL262" s="427">
        <v>18.3</v>
      </c>
      <c r="BM262" s="428">
        <v>1.1000000000000001</v>
      </c>
      <c r="BN262" s="422"/>
      <c r="BO262" s="425">
        <v>187</v>
      </c>
      <c r="BP262" s="425">
        <v>32</v>
      </c>
      <c r="BQ262" s="423">
        <v>3.92</v>
      </c>
      <c r="BR262" s="421">
        <f t="shared" si="360"/>
        <v>0.5444444444444444</v>
      </c>
      <c r="BS262" s="409">
        <f t="shared" si="441"/>
        <v>44792</v>
      </c>
      <c r="BT262" s="429">
        <f t="shared" si="459"/>
        <v>8.33</v>
      </c>
      <c r="BU262" s="430">
        <f t="shared" si="463"/>
        <v>60</v>
      </c>
      <c r="BV262" s="430">
        <f t="shared" si="460"/>
        <v>287</v>
      </c>
      <c r="BW262" s="430">
        <f t="shared" si="461"/>
        <v>5500</v>
      </c>
      <c r="BX262" s="430">
        <f t="shared" si="455"/>
        <v>3575</v>
      </c>
      <c r="BY262" s="430">
        <f t="shared" si="456"/>
        <v>21.3</v>
      </c>
      <c r="BZ262" s="430">
        <f t="shared" si="458"/>
        <v>18.3</v>
      </c>
      <c r="CA262" s="431"/>
      <c r="CB262" s="430">
        <f t="shared" si="464"/>
        <v>187</v>
      </c>
      <c r="CC262" s="432">
        <v>22478</v>
      </c>
      <c r="CD262" s="411">
        <f t="shared" si="494"/>
        <v>22478</v>
      </c>
      <c r="CE262" s="421">
        <f t="shared" si="465"/>
        <v>0.89912000000000003</v>
      </c>
      <c r="CF262" s="433">
        <f t="shared" si="466"/>
        <v>7.1536613577720445</v>
      </c>
      <c r="CG262" s="434"/>
      <c r="CH262" s="427"/>
      <c r="CI262" s="446">
        <f t="shared" si="467"/>
        <v>10.143251178930511</v>
      </c>
      <c r="CJ262" s="436">
        <v>29.7</v>
      </c>
      <c r="CK262" s="436">
        <v>3.77</v>
      </c>
      <c r="CL262" s="423"/>
      <c r="CM262" s="423"/>
      <c r="CN262" s="423"/>
      <c r="CO262" s="432"/>
      <c r="CP262" s="432"/>
      <c r="CQ262" s="437"/>
      <c r="CR262" s="437">
        <v>0.98</v>
      </c>
      <c r="CS262" s="424"/>
      <c r="CT262" s="432">
        <f t="shared" si="468"/>
        <v>3.7369872764480827</v>
      </c>
      <c r="CU262" s="434">
        <v>5.25</v>
      </c>
      <c r="CV262" s="493"/>
      <c r="CW262" s="494"/>
      <c r="CX262" s="495"/>
      <c r="CY262" s="496"/>
      <c r="CZ262" s="497"/>
      <c r="DA262" s="497"/>
      <c r="DB262" s="497"/>
      <c r="DC262" s="497"/>
      <c r="DD262" s="498"/>
      <c r="DE262" s="495"/>
      <c r="DF262" s="444">
        <v>22314</v>
      </c>
      <c r="DG262" s="445">
        <f t="shared" si="462"/>
        <v>22314</v>
      </c>
      <c r="DH262" s="421">
        <f t="shared" si="480"/>
        <v>0.89256000000000002</v>
      </c>
      <c r="DI262" s="446">
        <f t="shared" si="481"/>
        <v>7.2062382360849693</v>
      </c>
      <c r="DJ262" s="434">
        <v>8.1300000000000008</v>
      </c>
      <c r="DK262" s="427"/>
      <c r="DL262" s="446">
        <f t="shared" si="482"/>
        <v>10.217800484001076</v>
      </c>
      <c r="DM262" s="422">
        <v>29.9</v>
      </c>
      <c r="DN262" s="422">
        <v>4.71</v>
      </c>
      <c r="DO262" s="423">
        <v>8.35</v>
      </c>
      <c r="DP262" s="423"/>
      <c r="DQ262" s="423"/>
      <c r="DR262" s="432"/>
      <c r="DS262" s="432"/>
      <c r="DT262" s="437"/>
      <c r="DU262" s="437">
        <v>0.98</v>
      </c>
      <c r="DV262" s="424"/>
      <c r="DW262" s="446">
        <f t="shared" si="483"/>
        <v>3.7644528098951335</v>
      </c>
      <c r="DX262" s="434">
        <v>5.57</v>
      </c>
      <c r="DY262" s="493">
        <v>8.24</v>
      </c>
      <c r="DZ262" s="494">
        <v>14</v>
      </c>
      <c r="EA262" s="495">
        <v>58</v>
      </c>
      <c r="EB262" s="496">
        <v>5350</v>
      </c>
      <c r="EC262" s="497">
        <v>6.1</v>
      </c>
      <c r="ED262" s="497">
        <v>0.26</v>
      </c>
      <c r="EE262" s="497">
        <v>5.8</v>
      </c>
      <c r="EF262" s="497">
        <v>0.9</v>
      </c>
      <c r="EG262" s="498">
        <v>11</v>
      </c>
      <c r="EH262" s="495">
        <v>16</v>
      </c>
      <c r="EI262" s="429">
        <f t="shared" si="488"/>
        <v>8.24</v>
      </c>
      <c r="EJ262" s="447">
        <f t="shared" si="488"/>
        <v>14</v>
      </c>
      <c r="EK262" s="448">
        <f t="shared" si="488"/>
        <v>58</v>
      </c>
      <c r="EL262" s="417">
        <f t="shared" si="488"/>
        <v>5350</v>
      </c>
      <c r="EM262" s="431">
        <f t="shared" si="488"/>
        <v>6.1</v>
      </c>
      <c r="EN262" s="431">
        <f t="shared" si="488"/>
        <v>0.26</v>
      </c>
      <c r="EO262" s="431">
        <f t="shared" si="488"/>
        <v>5.8</v>
      </c>
      <c r="EP262" s="431">
        <f t="shared" si="488"/>
        <v>0.9</v>
      </c>
      <c r="EQ262" s="430">
        <f t="shared" si="488"/>
        <v>11</v>
      </c>
      <c r="ER262" s="448">
        <f t="shared" si="488"/>
        <v>16</v>
      </c>
      <c r="ES262" s="496">
        <f t="shared" si="484"/>
        <v>23.575638506876228</v>
      </c>
      <c r="ET262" s="499">
        <f t="shared" si="469"/>
        <v>0.89583999999999997</v>
      </c>
      <c r="EU262" s="451">
        <f t="shared" si="457"/>
        <v>0.29216599999999998</v>
      </c>
      <c r="EV262" s="499">
        <f t="shared" si="416"/>
        <v>0.54104814814814806</v>
      </c>
      <c r="EW262" s="526"/>
      <c r="EX262" s="514">
        <f t="shared" si="478"/>
        <v>15.200000000000001</v>
      </c>
      <c r="EY262" s="513">
        <f t="shared" si="470"/>
        <v>0.76666666666666661</v>
      </c>
      <c r="EZ262" s="514">
        <f t="shared" si="471"/>
        <v>46</v>
      </c>
      <c r="FA262" s="450">
        <f t="shared" si="419"/>
        <v>0.79790940766550522</v>
      </c>
      <c r="FB262" s="431">
        <f t="shared" si="420"/>
        <v>229</v>
      </c>
      <c r="FC262" s="452"/>
      <c r="FD262" s="431"/>
      <c r="FE262" s="452">
        <f t="shared" si="421"/>
        <v>0.94117647058823528</v>
      </c>
      <c r="FF262" s="430">
        <f t="shared" si="422"/>
        <v>176</v>
      </c>
      <c r="FG262" s="490">
        <v>48000</v>
      </c>
      <c r="FH262" s="601"/>
      <c r="FI262" s="501"/>
      <c r="FJ262" s="487"/>
      <c r="FK262" s="502">
        <f t="shared" si="472"/>
        <v>1.6074298981961064</v>
      </c>
      <c r="FL262" s="536"/>
      <c r="FM262" s="502"/>
      <c r="FN262" s="536">
        <v>8618</v>
      </c>
      <c r="FO262" s="532">
        <f t="shared" si="367"/>
        <v>0.64409566517189831</v>
      </c>
      <c r="FP262" s="496">
        <f t="shared" si="473"/>
        <v>192.40042864797286</v>
      </c>
      <c r="FQ262" s="503">
        <v>76.8</v>
      </c>
      <c r="FR262" s="491">
        <f t="shared" si="474"/>
        <v>1.71459189140918</v>
      </c>
      <c r="FS262" s="504">
        <v>8.19</v>
      </c>
      <c r="FT262" s="494">
        <v>13</v>
      </c>
      <c r="FU262" s="495">
        <v>48</v>
      </c>
      <c r="FV262" s="536">
        <v>1</v>
      </c>
      <c r="FW262" s="602">
        <v>0.18</v>
      </c>
      <c r="FX262" s="536">
        <v>16</v>
      </c>
      <c r="FY262" s="452">
        <f t="shared" si="489"/>
        <v>0.90909090909090906</v>
      </c>
      <c r="FZ262" s="452">
        <f t="shared" si="490"/>
        <v>0.8</v>
      </c>
      <c r="GA262" s="429">
        <f t="shared" si="491"/>
        <v>0.72</v>
      </c>
      <c r="GB262" s="526">
        <f t="shared" si="485"/>
        <v>7.1428571428571397E-2</v>
      </c>
      <c r="GC262" s="514">
        <f t="shared" si="492"/>
        <v>1</v>
      </c>
      <c r="GD262" s="526">
        <f t="shared" si="487"/>
        <v>0.17241379310344829</v>
      </c>
      <c r="GE262" s="527">
        <f t="shared" si="493"/>
        <v>10</v>
      </c>
      <c r="GF262" s="506">
        <f t="shared" si="475"/>
        <v>2.1968208608680122</v>
      </c>
      <c r="GG262" s="601"/>
      <c r="GH262" s="601"/>
      <c r="GI262" s="601"/>
      <c r="GJ262" s="601"/>
      <c r="GK262" s="601"/>
      <c r="GL262" s="507"/>
      <c r="GM262" s="494"/>
      <c r="GN262" s="601"/>
      <c r="GO262" s="601"/>
      <c r="GP262" s="601"/>
      <c r="GQ262" s="494"/>
      <c r="GR262" s="603"/>
      <c r="GS262" s="494"/>
      <c r="GT262" s="601"/>
      <c r="GU262" s="601"/>
      <c r="GV262" s="601"/>
      <c r="GW262" s="526"/>
      <c r="GX262" s="526"/>
      <c r="GY262" s="503"/>
      <c r="GZ262" s="490">
        <v>48976</v>
      </c>
      <c r="HA262" s="493">
        <v>8.2799999999999994</v>
      </c>
      <c r="HB262" s="493">
        <v>8.1999999999999993</v>
      </c>
      <c r="HC262" s="494">
        <v>13</v>
      </c>
      <c r="HD262" s="498">
        <f t="shared" si="476"/>
        <v>46.54</v>
      </c>
      <c r="HE262" s="498">
        <v>13</v>
      </c>
      <c r="HF262" s="498"/>
      <c r="HG262" s="498"/>
      <c r="HH262" s="492">
        <v>1</v>
      </c>
      <c r="HI262" s="508">
        <v>5350</v>
      </c>
      <c r="HJ262" s="490">
        <f t="shared" si="433"/>
        <v>3584.5</v>
      </c>
      <c r="HK262" s="490"/>
      <c r="HL262" s="550"/>
      <c r="HM262" s="543"/>
      <c r="HN262" s="506">
        <v>7.11</v>
      </c>
      <c r="HO262" s="491"/>
      <c r="HP262" s="545">
        <v>4.0300000000000002E-2</v>
      </c>
      <c r="HQ262" s="523"/>
      <c r="HR262" s="524"/>
      <c r="HS262" s="524">
        <v>0.15</v>
      </c>
      <c r="HT262" s="511">
        <v>16</v>
      </c>
      <c r="HU262" s="525">
        <f t="shared" si="486"/>
        <v>38.846222539739237</v>
      </c>
      <c r="HV262" s="526">
        <f t="shared" si="477"/>
        <v>0.78333333333333333</v>
      </c>
      <c r="HW262" s="526">
        <f t="shared" si="435"/>
        <v>0.83783972125435535</v>
      </c>
      <c r="HX262" s="526">
        <f t="shared" si="436"/>
        <v>0.66619718309859155</v>
      </c>
      <c r="HY262" s="604"/>
    </row>
    <row r="263" spans="1:233" s="598" customFormat="1" ht="15" customHeight="1" x14ac:dyDescent="0.15">
      <c r="A263" s="400">
        <v>43745</v>
      </c>
      <c r="B263" s="515">
        <v>45947</v>
      </c>
      <c r="C263" s="402">
        <f t="shared" si="438"/>
        <v>0.91893999999999998</v>
      </c>
      <c r="D263" s="571">
        <v>8.2200000000000006</v>
      </c>
      <c r="E263" s="572">
        <v>49</v>
      </c>
      <c r="F263" s="573">
        <v>285</v>
      </c>
      <c r="G263" s="406">
        <f t="shared" si="451"/>
        <v>13094.895</v>
      </c>
      <c r="H263" s="402">
        <f t="shared" si="452"/>
        <v>0.52379580000000003</v>
      </c>
      <c r="I263" s="573">
        <v>4390</v>
      </c>
      <c r="J263" s="406">
        <f t="shared" si="453"/>
        <v>2941.3</v>
      </c>
      <c r="K263" s="574">
        <v>28.4</v>
      </c>
      <c r="L263" s="574"/>
      <c r="M263" s="574"/>
      <c r="N263" s="575">
        <v>158</v>
      </c>
      <c r="O263" s="575"/>
      <c r="P263" s="409"/>
      <c r="Q263" s="409"/>
      <c r="R263" s="409"/>
      <c r="S263" s="409"/>
      <c r="T263" s="410"/>
      <c r="U263" s="411"/>
      <c r="V263" s="409"/>
      <c r="W263" s="409"/>
      <c r="X263" s="516"/>
      <c r="Y263" s="473"/>
      <c r="Z263" s="429"/>
      <c r="AA263" s="447"/>
      <c r="AB263" s="409"/>
      <c r="AC263" s="409"/>
      <c r="AD263" s="474">
        <v>5.81</v>
      </c>
      <c r="AE263" s="477">
        <f t="shared" ref="AE263:AE326" si="495">AD263/$AD$6</f>
        <v>0.80694444444444435</v>
      </c>
      <c r="AF263" s="478"/>
      <c r="AG263" s="477"/>
      <c r="AH263" s="478"/>
      <c r="AI263" s="478"/>
      <c r="AJ263" s="473"/>
      <c r="AK263" s="477"/>
      <c r="AL263" s="447"/>
      <c r="AM263" s="479"/>
      <c r="AN263" s="473"/>
      <c r="AO263" s="473"/>
      <c r="AP263" s="479"/>
      <c r="AQ263" s="447"/>
      <c r="AR263" s="473"/>
      <c r="AS263" s="473"/>
      <c r="AT263" s="473"/>
      <c r="AU263" s="447"/>
      <c r="AV263" s="480"/>
      <c r="AW263" s="479"/>
      <c r="AX263" s="479"/>
      <c r="AY263" s="480"/>
      <c r="AZ263" s="480"/>
      <c r="BA263" s="420">
        <f t="shared" si="439"/>
        <v>42803</v>
      </c>
      <c r="BB263" s="421">
        <f t="shared" si="440"/>
        <v>0.85606000000000004</v>
      </c>
      <c r="BC263" s="422"/>
      <c r="BD263" s="423">
        <v>8.2799999999999994</v>
      </c>
      <c r="BE263" s="424">
        <v>59</v>
      </c>
      <c r="BF263" s="425">
        <v>356</v>
      </c>
      <c r="BG263" s="426">
        <v>6180</v>
      </c>
      <c r="BH263" s="420">
        <f t="shared" si="454"/>
        <v>4140.6000000000004</v>
      </c>
      <c r="BI263" s="432"/>
      <c r="BJ263" s="421"/>
      <c r="BK263" s="427">
        <v>21.7</v>
      </c>
      <c r="BL263" s="427"/>
      <c r="BM263" s="428"/>
      <c r="BN263" s="422"/>
      <c r="BO263" s="425">
        <v>202</v>
      </c>
      <c r="BP263" s="425"/>
      <c r="BQ263" s="423">
        <v>5.13</v>
      </c>
      <c r="BR263" s="421">
        <f t="shared" ref="BR263:BR326" si="496">BQ263/$BQ$6</f>
        <v>0.71250000000000002</v>
      </c>
      <c r="BS263" s="409">
        <f t="shared" si="441"/>
        <v>42803</v>
      </c>
      <c r="BT263" s="429">
        <f t="shared" si="459"/>
        <v>8.2799999999999994</v>
      </c>
      <c r="BU263" s="430">
        <f t="shared" si="463"/>
        <v>59</v>
      </c>
      <c r="BV263" s="430">
        <f t="shared" si="460"/>
        <v>356</v>
      </c>
      <c r="BW263" s="430">
        <f t="shared" si="461"/>
        <v>6180</v>
      </c>
      <c r="BX263" s="430">
        <f t="shared" si="455"/>
        <v>4017</v>
      </c>
      <c r="BY263" s="430">
        <f t="shared" si="456"/>
        <v>21.7</v>
      </c>
      <c r="BZ263" s="430"/>
      <c r="CA263" s="431"/>
      <c r="CB263" s="430">
        <f t="shared" si="464"/>
        <v>202</v>
      </c>
      <c r="CC263" s="432">
        <v>21487</v>
      </c>
      <c r="CD263" s="411">
        <f t="shared" si="494"/>
        <v>21487</v>
      </c>
      <c r="CE263" s="421">
        <f t="shared" si="465"/>
        <v>0.85948000000000002</v>
      </c>
      <c r="CF263" s="433">
        <f t="shared" si="466"/>
        <v>7.4835947316982363</v>
      </c>
      <c r="CG263" s="434"/>
      <c r="CH263" s="427"/>
      <c r="CI263" s="446">
        <f t="shared" si="467"/>
        <v>10.611067156885559</v>
      </c>
      <c r="CJ263" s="436">
        <v>30</v>
      </c>
      <c r="CK263" s="436">
        <v>4.22</v>
      </c>
      <c r="CL263" s="423"/>
      <c r="CM263" s="423"/>
      <c r="CN263" s="423"/>
      <c r="CO263" s="432"/>
      <c r="CP263" s="432"/>
      <c r="CQ263" s="437"/>
      <c r="CR263" s="437">
        <v>0.98</v>
      </c>
      <c r="CS263" s="424"/>
      <c r="CT263" s="432">
        <f t="shared" si="468"/>
        <v>3.9093405314841534</v>
      </c>
      <c r="CU263" s="434">
        <v>5.0599999999999996</v>
      </c>
      <c r="CV263" s="438"/>
      <c r="CW263" s="439"/>
      <c r="CX263" s="440"/>
      <c r="CY263" s="441"/>
      <c r="CZ263" s="442"/>
      <c r="DA263" s="442"/>
      <c r="DB263" s="442"/>
      <c r="DC263" s="442"/>
      <c r="DD263" s="443"/>
      <c r="DE263" s="440"/>
      <c r="DF263" s="444">
        <v>21316</v>
      </c>
      <c r="DG263" s="445">
        <f t="shared" si="462"/>
        <v>21316</v>
      </c>
      <c r="DH263" s="421">
        <f t="shared" si="480"/>
        <v>0.85263999999999995</v>
      </c>
      <c r="DI263" s="446">
        <f t="shared" si="481"/>
        <v>7.5436291987239628</v>
      </c>
      <c r="DJ263" s="434">
        <v>8.1300000000000008</v>
      </c>
      <c r="DK263" s="427"/>
      <c r="DL263" s="446">
        <f t="shared" si="482"/>
        <v>10.696190654907113</v>
      </c>
      <c r="DM263" s="422">
        <v>29.9</v>
      </c>
      <c r="DN263" s="422">
        <v>3.84</v>
      </c>
      <c r="DO263" s="423">
        <v>8.1</v>
      </c>
      <c r="DP263" s="423"/>
      <c r="DQ263" s="423"/>
      <c r="DR263" s="432"/>
      <c r="DS263" s="432"/>
      <c r="DT263" s="437"/>
      <c r="DU263" s="437">
        <v>0.97</v>
      </c>
      <c r="DV263" s="424"/>
      <c r="DW263" s="446">
        <f t="shared" si="483"/>
        <v>3.9407018202289361</v>
      </c>
      <c r="DX263" s="434">
        <v>5.23</v>
      </c>
      <c r="DY263" s="438">
        <v>8.16</v>
      </c>
      <c r="DZ263" s="439">
        <v>15</v>
      </c>
      <c r="EA263" s="440">
        <v>57</v>
      </c>
      <c r="EB263" s="441">
        <v>5520</v>
      </c>
      <c r="EC263" s="442">
        <v>7.5</v>
      </c>
      <c r="ED263" s="442"/>
      <c r="EE263" s="442"/>
      <c r="EF263" s="442"/>
      <c r="EG263" s="443">
        <v>9</v>
      </c>
      <c r="EH263" s="440"/>
      <c r="EI263" s="429">
        <f t="shared" ref="EI263:EI282" si="497">DY263</f>
        <v>8.16</v>
      </c>
      <c r="EJ263" s="447">
        <f t="shared" ref="EJ263:EJ282" si="498">DZ263</f>
        <v>15</v>
      </c>
      <c r="EK263" s="448">
        <f t="shared" ref="EK263:EK282" si="499">EA263</f>
        <v>57</v>
      </c>
      <c r="EL263" s="417">
        <f t="shared" ref="EL263:EL282" si="500">EB263</f>
        <v>5520</v>
      </c>
      <c r="EM263" s="431">
        <f t="shared" ref="EM263:EM282" si="501">EC263</f>
        <v>7.5</v>
      </c>
      <c r="EN263" s="431"/>
      <c r="EO263" s="431"/>
      <c r="EP263" s="431"/>
      <c r="EQ263" s="430">
        <f t="shared" ref="EQ263:EQ326" si="502">EG263</f>
        <v>9</v>
      </c>
      <c r="ER263" s="448"/>
      <c r="ES263" s="449">
        <f t="shared" si="484"/>
        <v>24.671167908791439</v>
      </c>
      <c r="ET263" s="450">
        <f t="shared" si="469"/>
        <v>0.85606000000000004</v>
      </c>
      <c r="EU263" s="451">
        <f t="shared" si="457"/>
        <v>0.34631518181818183</v>
      </c>
      <c r="EV263" s="450">
        <f t="shared" si="416"/>
        <v>0.64132441077441071</v>
      </c>
      <c r="EW263" s="513"/>
      <c r="EX263" s="514">
        <f t="shared" si="478"/>
        <v>14.2</v>
      </c>
      <c r="EY263" s="513">
        <f t="shared" si="470"/>
        <v>0.74576271186440679</v>
      </c>
      <c r="EZ263" s="514">
        <f t="shared" si="471"/>
        <v>44</v>
      </c>
      <c r="FA263" s="450">
        <f t="shared" si="419"/>
        <v>0.8398876404494382</v>
      </c>
      <c r="FB263" s="431">
        <f t="shared" si="420"/>
        <v>299</v>
      </c>
      <c r="FC263" s="452"/>
      <c r="FD263" s="431"/>
      <c r="FE263" s="452">
        <f t="shared" si="421"/>
        <v>0.95544554455445541</v>
      </c>
      <c r="FF263" s="430">
        <f t="shared" si="422"/>
        <v>193</v>
      </c>
      <c r="FG263" s="405">
        <v>48000</v>
      </c>
      <c r="FH263" s="589"/>
      <c r="FI263" s="590"/>
      <c r="FJ263" s="591"/>
      <c r="FK263" s="455">
        <f t="shared" si="472"/>
        <v>1.6821250846903255</v>
      </c>
      <c r="FL263" s="530"/>
      <c r="FM263" s="455"/>
      <c r="FN263" s="530">
        <v>7089</v>
      </c>
      <c r="FO263" s="532">
        <f t="shared" ref="FO263:FO326" si="503">FN263/11.15/1.2/1000</f>
        <v>0.52982062780269068</v>
      </c>
      <c r="FP263" s="449">
        <f t="shared" si="473"/>
        <v>165.61923229680161</v>
      </c>
      <c r="FQ263" s="457">
        <v>76.8</v>
      </c>
      <c r="FR263" s="458">
        <f t="shared" si="474"/>
        <v>1.7942667570030137</v>
      </c>
      <c r="FS263" s="576">
        <v>8.02</v>
      </c>
      <c r="FT263" s="577">
        <v>13</v>
      </c>
      <c r="FU263" s="578">
        <v>47</v>
      </c>
      <c r="FV263" s="579">
        <v>1</v>
      </c>
      <c r="FW263" s="580"/>
      <c r="FX263" s="579"/>
      <c r="FY263" s="452">
        <f t="shared" si="489"/>
        <v>0.88888888888888884</v>
      </c>
      <c r="FZ263" s="452"/>
      <c r="GA263" s="429"/>
      <c r="GB263" s="513">
        <f t="shared" si="485"/>
        <v>0.1333333333333333</v>
      </c>
      <c r="GC263" s="514">
        <f t="shared" si="492"/>
        <v>2</v>
      </c>
      <c r="GD263" s="513">
        <f t="shared" si="487"/>
        <v>0.17543859649122806</v>
      </c>
      <c r="GE263" s="527">
        <f t="shared" si="493"/>
        <v>10</v>
      </c>
      <c r="GF263" s="461">
        <f t="shared" si="475"/>
        <v>2.2989042824101116</v>
      </c>
      <c r="GG263" s="589"/>
      <c r="GH263" s="592"/>
      <c r="GI263" s="589"/>
      <c r="GJ263" s="592"/>
      <c r="GK263" s="592"/>
      <c r="GL263" s="593"/>
      <c r="GM263" s="577"/>
      <c r="GN263" s="589"/>
      <c r="GO263" s="592"/>
      <c r="GP263" s="592"/>
      <c r="GQ263" s="577"/>
      <c r="GR263" s="594"/>
      <c r="GS263" s="595"/>
      <c r="GT263" s="592"/>
      <c r="GU263" s="592"/>
      <c r="GV263" s="592"/>
      <c r="GW263" s="513"/>
      <c r="GX263" s="513"/>
      <c r="GY263" s="596"/>
      <c r="GZ263" s="405">
        <v>45192</v>
      </c>
      <c r="HA263" s="581">
        <v>8.11</v>
      </c>
      <c r="HB263" s="451">
        <v>8.08</v>
      </c>
      <c r="HC263" s="577">
        <v>13.3</v>
      </c>
      <c r="HD263" s="463">
        <f t="shared" si="476"/>
        <v>47.614000000000004</v>
      </c>
      <c r="HE263" s="463">
        <v>14</v>
      </c>
      <c r="HF263" s="463"/>
      <c r="HG263" s="582"/>
      <c r="HH263" s="575">
        <v>1</v>
      </c>
      <c r="HI263" s="583">
        <v>5440</v>
      </c>
      <c r="HJ263" s="406">
        <f t="shared" si="433"/>
        <v>3644.8</v>
      </c>
      <c r="HK263" s="406"/>
      <c r="HL263" s="549"/>
      <c r="HM263" s="584"/>
      <c r="HN263" s="461">
        <v>7.87</v>
      </c>
      <c r="HO263" s="574"/>
      <c r="HP263" s="548">
        <v>4.2000000000000003E-2</v>
      </c>
      <c r="HQ263" s="585"/>
      <c r="HR263" s="586"/>
      <c r="HS263" s="520">
        <v>0.15</v>
      </c>
      <c r="HT263" s="587">
        <v>16</v>
      </c>
      <c r="HU263" s="522">
        <f t="shared" si="486"/>
        <v>40.65135621334953</v>
      </c>
      <c r="HV263" s="513">
        <f t="shared" si="477"/>
        <v>0.77457627118644068</v>
      </c>
      <c r="HW263" s="513">
        <f t="shared" si="435"/>
        <v>0.866252808988764</v>
      </c>
      <c r="HX263" s="513">
        <f t="shared" si="436"/>
        <v>0.63732718894009222</v>
      </c>
      <c r="HY263" s="599"/>
    </row>
    <row r="264" spans="1:233" s="598" customFormat="1" ht="15" customHeight="1" x14ac:dyDescent="0.15">
      <c r="A264" s="400">
        <v>43746</v>
      </c>
      <c r="B264" s="515">
        <v>44076</v>
      </c>
      <c r="C264" s="402">
        <f t="shared" si="438"/>
        <v>0.88151999999999997</v>
      </c>
      <c r="D264" s="571">
        <v>8.23</v>
      </c>
      <c r="E264" s="572">
        <v>45.3</v>
      </c>
      <c r="F264" s="573">
        <v>282</v>
      </c>
      <c r="G264" s="406">
        <f t="shared" si="451"/>
        <v>12429.432000000001</v>
      </c>
      <c r="H264" s="402">
        <f t="shared" si="452"/>
        <v>0.49717728000000005</v>
      </c>
      <c r="I264" s="573">
        <v>4700</v>
      </c>
      <c r="J264" s="406">
        <f t="shared" si="453"/>
        <v>3149</v>
      </c>
      <c r="K264" s="574">
        <v>28.1</v>
      </c>
      <c r="L264" s="574">
        <v>22.4</v>
      </c>
      <c r="M264" s="574">
        <v>2.2000000000000002</v>
      </c>
      <c r="N264" s="575">
        <v>222</v>
      </c>
      <c r="O264" s="575">
        <v>32</v>
      </c>
      <c r="P264" s="409"/>
      <c r="Q264" s="409"/>
      <c r="R264" s="409"/>
      <c r="S264" s="409"/>
      <c r="T264" s="410"/>
      <c r="U264" s="411"/>
      <c r="V264" s="409"/>
      <c r="W264" s="409"/>
      <c r="X264" s="516"/>
      <c r="Y264" s="473"/>
      <c r="Z264" s="429"/>
      <c r="AA264" s="447"/>
      <c r="AB264" s="409"/>
      <c r="AC264" s="409"/>
      <c r="AD264" s="474">
        <v>5.57</v>
      </c>
      <c r="AE264" s="477">
        <f t="shared" si="495"/>
        <v>0.77361111111111114</v>
      </c>
      <c r="AF264" s="478"/>
      <c r="AG264" s="477"/>
      <c r="AH264" s="478"/>
      <c r="AI264" s="478"/>
      <c r="AJ264" s="473"/>
      <c r="AK264" s="477"/>
      <c r="AL264" s="447"/>
      <c r="AM264" s="479"/>
      <c r="AN264" s="473"/>
      <c r="AO264" s="473"/>
      <c r="AP264" s="479"/>
      <c r="AQ264" s="447"/>
      <c r="AR264" s="473"/>
      <c r="AS264" s="473"/>
      <c r="AT264" s="473"/>
      <c r="AU264" s="447"/>
      <c r="AV264" s="480"/>
      <c r="AW264" s="479"/>
      <c r="AX264" s="479"/>
      <c r="AY264" s="480"/>
      <c r="AZ264" s="480"/>
      <c r="BA264" s="420">
        <f t="shared" si="439"/>
        <v>43156</v>
      </c>
      <c r="BB264" s="421">
        <f t="shared" si="440"/>
        <v>0.86312</v>
      </c>
      <c r="BC264" s="422"/>
      <c r="BD264" s="423">
        <v>8.32</v>
      </c>
      <c r="BE264" s="424">
        <v>58.2</v>
      </c>
      <c r="BF264" s="425">
        <v>387</v>
      </c>
      <c r="BG264" s="426">
        <v>5750</v>
      </c>
      <c r="BH264" s="420">
        <f t="shared" si="454"/>
        <v>3852.5000000000005</v>
      </c>
      <c r="BI264" s="432">
        <v>1355</v>
      </c>
      <c r="BJ264" s="421">
        <f>BI264/35.5*(23+35.5)/BH264</f>
        <v>0.57959437350906207</v>
      </c>
      <c r="BK264" s="427">
        <v>24.8</v>
      </c>
      <c r="BL264" s="427">
        <v>22</v>
      </c>
      <c r="BM264" s="428">
        <v>0.7</v>
      </c>
      <c r="BN264" s="422">
        <v>2.1</v>
      </c>
      <c r="BO264" s="425">
        <v>219</v>
      </c>
      <c r="BP264" s="425">
        <v>32</v>
      </c>
      <c r="BQ264" s="423">
        <v>4.5</v>
      </c>
      <c r="BR264" s="421">
        <f t="shared" si="496"/>
        <v>0.625</v>
      </c>
      <c r="BS264" s="409">
        <f t="shared" si="441"/>
        <v>43156</v>
      </c>
      <c r="BT264" s="429">
        <f t="shared" si="459"/>
        <v>8.32</v>
      </c>
      <c r="BU264" s="430">
        <f t="shared" si="463"/>
        <v>58.2</v>
      </c>
      <c r="BV264" s="430">
        <f t="shared" si="460"/>
        <v>387</v>
      </c>
      <c r="BW264" s="430">
        <f t="shared" si="461"/>
        <v>5750</v>
      </c>
      <c r="BX264" s="430">
        <f t="shared" si="455"/>
        <v>3737.5</v>
      </c>
      <c r="BY264" s="430">
        <f t="shared" ref="BY264:BY295" si="504">BK264</f>
        <v>24.8</v>
      </c>
      <c r="BZ264" s="430">
        <f>BL264</f>
        <v>22</v>
      </c>
      <c r="CA264" s="431">
        <f>BN264</f>
        <v>2.1</v>
      </c>
      <c r="CB264" s="430">
        <f t="shared" si="464"/>
        <v>219</v>
      </c>
      <c r="CC264" s="432">
        <v>21584</v>
      </c>
      <c r="CD264" s="411">
        <f t="shared" si="494"/>
        <v>21584</v>
      </c>
      <c r="CE264" s="421">
        <f t="shared" si="465"/>
        <v>0.86336000000000002</v>
      </c>
      <c r="CF264" s="433">
        <f t="shared" si="466"/>
        <v>7.4499629355077834</v>
      </c>
      <c r="CG264" s="434"/>
      <c r="CH264" s="427"/>
      <c r="CI264" s="446">
        <f t="shared" si="467"/>
        <v>10.563380281690142</v>
      </c>
      <c r="CJ264" s="436">
        <v>29</v>
      </c>
      <c r="CK264" s="436">
        <v>3.73</v>
      </c>
      <c r="CL264" s="423"/>
      <c r="CM264" s="423"/>
      <c r="CN264" s="423"/>
      <c r="CO264" s="432"/>
      <c r="CP264" s="432"/>
      <c r="CQ264" s="437"/>
      <c r="CR264" s="437">
        <v>0.98</v>
      </c>
      <c r="CS264" s="424"/>
      <c r="CT264" s="432">
        <f t="shared" si="468"/>
        <v>3.8917716827279465</v>
      </c>
      <c r="CU264" s="434">
        <v>4.9800000000000004</v>
      </c>
      <c r="CV264" s="438"/>
      <c r="CW264" s="439"/>
      <c r="CX264" s="440"/>
      <c r="CY264" s="441"/>
      <c r="CZ264" s="442"/>
      <c r="DA264" s="442"/>
      <c r="DB264" s="442"/>
      <c r="DC264" s="442"/>
      <c r="DD264" s="443"/>
      <c r="DE264" s="440"/>
      <c r="DF264" s="444">
        <v>21572</v>
      </c>
      <c r="DG264" s="445">
        <f t="shared" si="462"/>
        <v>21572</v>
      </c>
      <c r="DH264" s="421">
        <f t="shared" si="480"/>
        <v>0.86287999999999998</v>
      </c>
      <c r="DI264" s="446">
        <f t="shared" si="481"/>
        <v>7.4541071759688489</v>
      </c>
      <c r="DJ264" s="434">
        <v>8.07</v>
      </c>
      <c r="DK264" s="427">
        <v>6.1</v>
      </c>
      <c r="DL264" s="446">
        <f t="shared" si="482"/>
        <v>10.56925644353792</v>
      </c>
      <c r="DM264" s="422">
        <v>29.4</v>
      </c>
      <c r="DN264" s="422">
        <v>2.54</v>
      </c>
      <c r="DO264" s="423">
        <v>8.0399999999999991</v>
      </c>
      <c r="DP264" s="423"/>
      <c r="DQ264" s="423"/>
      <c r="DR264" s="432">
        <v>9573</v>
      </c>
      <c r="DS264" s="432">
        <v>4320</v>
      </c>
      <c r="DT264" s="437">
        <f>DS264/DR264</f>
        <v>0.45126919460984016</v>
      </c>
      <c r="DU264" s="437">
        <v>0.98</v>
      </c>
      <c r="DV264" s="424"/>
      <c r="DW264" s="446">
        <f t="shared" si="483"/>
        <v>3.8939365844613385</v>
      </c>
      <c r="DX264" s="434">
        <v>5.23</v>
      </c>
      <c r="DY264" s="438">
        <v>8.15</v>
      </c>
      <c r="DZ264" s="439">
        <v>15</v>
      </c>
      <c r="EA264" s="440">
        <v>58</v>
      </c>
      <c r="EB264" s="441">
        <v>5620</v>
      </c>
      <c r="EC264" s="442">
        <v>9.4</v>
      </c>
      <c r="ED264" s="442">
        <v>0.25</v>
      </c>
      <c r="EE264" s="442">
        <v>8.6999999999999993</v>
      </c>
      <c r="EF264" s="442">
        <v>1.7</v>
      </c>
      <c r="EG264" s="443">
        <v>5</v>
      </c>
      <c r="EH264" s="440">
        <v>16</v>
      </c>
      <c r="EI264" s="429">
        <f t="shared" si="497"/>
        <v>8.15</v>
      </c>
      <c r="EJ264" s="447">
        <f t="shared" si="498"/>
        <v>15</v>
      </c>
      <c r="EK264" s="448">
        <f t="shared" si="499"/>
        <v>58</v>
      </c>
      <c r="EL264" s="417">
        <f t="shared" si="500"/>
        <v>5620</v>
      </c>
      <c r="EM264" s="431">
        <f t="shared" si="501"/>
        <v>9.4</v>
      </c>
      <c r="EN264" s="431">
        <f>ED264</f>
        <v>0.25</v>
      </c>
      <c r="EO264" s="431">
        <f>EE264</f>
        <v>8.6999999999999993</v>
      </c>
      <c r="EP264" s="431">
        <f>EF264</f>
        <v>1.7</v>
      </c>
      <c r="EQ264" s="430">
        <f t="shared" si="502"/>
        <v>5</v>
      </c>
      <c r="ER264" s="448">
        <f>EH264</f>
        <v>16</v>
      </c>
      <c r="ES264" s="449">
        <f t="shared" si="484"/>
        <v>24.469366947817221</v>
      </c>
      <c r="ET264" s="450">
        <f t="shared" si="469"/>
        <v>0.86312</v>
      </c>
      <c r="EU264" s="451">
        <f t="shared" si="457"/>
        <v>0.37957663636363637</v>
      </c>
      <c r="EV264" s="450">
        <f t="shared" si="416"/>
        <v>0.70291969696969692</v>
      </c>
      <c r="EW264" s="513">
        <f>1-EM264/BY264</f>
        <v>0.62096774193548387</v>
      </c>
      <c r="EX264" s="514">
        <f t="shared" si="478"/>
        <v>15.4</v>
      </c>
      <c r="EY264" s="513">
        <f t="shared" si="470"/>
        <v>0.74226804123711343</v>
      </c>
      <c r="EZ264" s="514">
        <f t="shared" si="471"/>
        <v>43.2</v>
      </c>
      <c r="FA264" s="450">
        <f t="shared" si="419"/>
        <v>0.85012919896640826</v>
      </c>
      <c r="FB264" s="431">
        <f t="shared" si="420"/>
        <v>329</v>
      </c>
      <c r="FC264" s="452">
        <f>1-EP264/CA264</f>
        <v>0.19047619047619058</v>
      </c>
      <c r="FD264" s="431">
        <f>CA264-EP264</f>
        <v>0.40000000000000013</v>
      </c>
      <c r="FE264" s="452">
        <f t="shared" si="421"/>
        <v>0.97716894977168955</v>
      </c>
      <c r="FF264" s="430">
        <f t="shared" si="422"/>
        <v>214</v>
      </c>
      <c r="FG264" s="405">
        <v>48000</v>
      </c>
      <c r="FH264" s="589"/>
      <c r="FI264" s="590"/>
      <c r="FJ264" s="591"/>
      <c r="FK264" s="455">
        <f t="shared" si="472"/>
        <v>1.6683659282602652</v>
      </c>
      <c r="FL264" s="530"/>
      <c r="FM264" s="455"/>
      <c r="FN264" s="530">
        <v>8713</v>
      </c>
      <c r="FO264" s="532">
        <f t="shared" si="503"/>
        <v>0.65119581464872955</v>
      </c>
      <c r="FP264" s="449">
        <f t="shared" si="473"/>
        <v>201.89544906849568</v>
      </c>
      <c r="FQ264" s="457">
        <v>76.8</v>
      </c>
      <c r="FR264" s="458">
        <f t="shared" si="474"/>
        <v>1.779590323477616</v>
      </c>
      <c r="FS264" s="576">
        <v>8.0500000000000007</v>
      </c>
      <c r="FT264" s="577">
        <v>13</v>
      </c>
      <c r="FU264" s="578">
        <v>47</v>
      </c>
      <c r="FV264" s="579">
        <v>2</v>
      </c>
      <c r="FW264" s="580">
        <v>0.22</v>
      </c>
      <c r="FX264" s="579">
        <v>16</v>
      </c>
      <c r="FY264" s="452">
        <f t="shared" si="489"/>
        <v>0.6</v>
      </c>
      <c r="FZ264" s="452">
        <f>1-FW264/(EF264+DC264)</f>
        <v>0.87058823529411766</v>
      </c>
      <c r="GA264" s="429">
        <f>EF264+DC264-FW264</f>
        <v>1.48</v>
      </c>
      <c r="GB264" s="513">
        <f t="shared" si="485"/>
        <v>0.1333333333333333</v>
      </c>
      <c r="GC264" s="514">
        <f t="shared" si="492"/>
        <v>2</v>
      </c>
      <c r="GD264" s="513">
        <f t="shared" si="487"/>
        <v>0.18965517241379315</v>
      </c>
      <c r="GE264" s="527">
        <f t="shared" si="493"/>
        <v>11</v>
      </c>
      <c r="GF264" s="461">
        <f t="shared" si="475"/>
        <v>2.2801001019556955</v>
      </c>
      <c r="GG264" s="589"/>
      <c r="GH264" s="592"/>
      <c r="GI264" s="589"/>
      <c r="GJ264" s="592"/>
      <c r="GK264" s="592"/>
      <c r="GL264" s="593"/>
      <c r="GM264" s="577"/>
      <c r="GN264" s="589"/>
      <c r="GO264" s="592"/>
      <c r="GP264" s="592"/>
      <c r="GQ264" s="577"/>
      <c r="GR264" s="594"/>
      <c r="GS264" s="595"/>
      <c r="GT264" s="592"/>
      <c r="GU264" s="592"/>
      <c r="GV264" s="592"/>
      <c r="GW264" s="513"/>
      <c r="GX264" s="513"/>
      <c r="GY264" s="596"/>
      <c r="GZ264" s="405">
        <v>46875</v>
      </c>
      <c r="HA264" s="581">
        <v>8.25</v>
      </c>
      <c r="HB264" s="451">
        <v>8.1300000000000008</v>
      </c>
      <c r="HC264" s="577">
        <v>13</v>
      </c>
      <c r="HD264" s="463">
        <f t="shared" si="476"/>
        <v>46.54</v>
      </c>
      <c r="HE264" s="463">
        <v>14.5</v>
      </c>
      <c r="HF264" s="463"/>
      <c r="HG264" s="582"/>
      <c r="HH264" s="575">
        <v>2</v>
      </c>
      <c r="HI264" s="583">
        <v>5450</v>
      </c>
      <c r="HJ264" s="406">
        <f t="shared" si="433"/>
        <v>3651.5</v>
      </c>
      <c r="HK264" s="406"/>
      <c r="HL264" s="549">
        <v>1329</v>
      </c>
      <c r="HM264" s="584">
        <v>8.5</v>
      </c>
      <c r="HN264" s="461">
        <v>8.48</v>
      </c>
      <c r="HO264" s="574">
        <v>0.24</v>
      </c>
      <c r="HP264" s="548">
        <v>4.3400000000000001E-2</v>
      </c>
      <c r="HQ264" s="585">
        <v>8.6999999999999993</v>
      </c>
      <c r="HR264" s="586">
        <v>0.18</v>
      </c>
      <c r="HS264" s="520">
        <v>0.19</v>
      </c>
      <c r="HT264" s="587">
        <v>16</v>
      </c>
      <c r="HU264" s="522">
        <f t="shared" si="486"/>
        <v>40.31884326628974</v>
      </c>
      <c r="HV264" s="513">
        <f t="shared" si="477"/>
        <v>0.7766323024054983</v>
      </c>
      <c r="HW264" s="513">
        <f t="shared" si="435"/>
        <v>0.87974160206718344</v>
      </c>
      <c r="HX264" s="513">
        <f t="shared" si="436"/>
        <v>0.65806451612903227</v>
      </c>
      <c r="HY264" s="599"/>
    </row>
    <row r="265" spans="1:233" s="598" customFormat="1" ht="15" customHeight="1" x14ac:dyDescent="0.15">
      <c r="A265" s="400">
        <v>43747</v>
      </c>
      <c r="B265" s="515">
        <v>41812</v>
      </c>
      <c r="C265" s="402">
        <f t="shared" si="438"/>
        <v>0.83623999999999998</v>
      </c>
      <c r="D265" s="571">
        <v>7.99</v>
      </c>
      <c r="E265" s="572">
        <v>45</v>
      </c>
      <c r="F265" s="573">
        <v>269</v>
      </c>
      <c r="G265" s="406">
        <f t="shared" si="451"/>
        <v>11247.428</v>
      </c>
      <c r="H265" s="402">
        <f t="shared" si="452"/>
        <v>0.44989711999999998</v>
      </c>
      <c r="I265" s="573">
        <v>4810</v>
      </c>
      <c r="J265" s="406">
        <f t="shared" si="453"/>
        <v>3222.7000000000003</v>
      </c>
      <c r="K265" s="574">
        <v>32.700000000000003</v>
      </c>
      <c r="L265" s="574"/>
      <c r="M265" s="574"/>
      <c r="N265" s="575">
        <v>270</v>
      </c>
      <c r="O265" s="575"/>
      <c r="P265" s="409"/>
      <c r="Q265" s="409"/>
      <c r="R265" s="409"/>
      <c r="S265" s="409"/>
      <c r="T265" s="410"/>
      <c r="U265" s="411"/>
      <c r="V265" s="409"/>
      <c r="W265" s="409"/>
      <c r="X265" s="516"/>
      <c r="Y265" s="473"/>
      <c r="Z265" s="429"/>
      <c r="AA265" s="447"/>
      <c r="AB265" s="409"/>
      <c r="AC265" s="409"/>
      <c r="AD265" s="474">
        <v>5.51</v>
      </c>
      <c r="AE265" s="477">
        <f t="shared" si="495"/>
        <v>0.76527777777777772</v>
      </c>
      <c r="AF265" s="478"/>
      <c r="AG265" s="477"/>
      <c r="AH265" s="478"/>
      <c r="AI265" s="478"/>
      <c r="AJ265" s="473"/>
      <c r="AK265" s="477"/>
      <c r="AL265" s="447"/>
      <c r="AM265" s="479"/>
      <c r="AN265" s="473"/>
      <c r="AO265" s="473"/>
      <c r="AP265" s="479"/>
      <c r="AQ265" s="447"/>
      <c r="AR265" s="473"/>
      <c r="AS265" s="473"/>
      <c r="AT265" s="473"/>
      <c r="AU265" s="447"/>
      <c r="AV265" s="480"/>
      <c r="AW265" s="479"/>
      <c r="AX265" s="479"/>
      <c r="AY265" s="480"/>
      <c r="AZ265" s="480"/>
      <c r="BA265" s="420">
        <f t="shared" si="439"/>
        <v>41733</v>
      </c>
      <c r="BB265" s="421">
        <f t="shared" si="440"/>
        <v>0.83465999999999996</v>
      </c>
      <c r="BC265" s="422"/>
      <c r="BD265" s="423">
        <v>8.25</v>
      </c>
      <c r="BE265" s="424">
        <v>50</v>
      </c>
      <c r="BF265" s="425">
        <v>346</v>
      </c>
      <c r="BG265" s="426">
        <v>6110</v>
      </c>
      <c r="BH265" s="420">
        <f t="shared" si="454"/>
        <v>4093.7000000000003</v>
      </c>
      <c r="BI265" s="432"/>
      <c r="BJ265" s="421"/>
      <c r="BK265" s="427">
        <v>22.4</v>
      </c>
      <c r="BL265" s="427"/>
      <c r="BM265" s="428"/>
      <c r="BN265" s="422"/>
      <c r="BO265" s="425">
        <v>367</v>
      </c>
      <c r="BP265" s="425"/>
      <c r="BQ265" s="423">
        <v>4.8</v>
      </c>
      <c r="BR265" s="421">
        <f t="shared" si="496"/>
        <v>0.66666666666666663</v>
      </c>
      <c r="BS265" s="409">
        <f t="shared" si="441"/>
        <v>41733</v>
      </c>
      <c r="BT265" s="429">
        <f t="shared" si="459"/>
        <v>8.25</v>
      </c>
      <c r="BU265" s="430">
        <f t="shared" si="463"/>
        <v>50</v>
      </c>
      <c r="BV265" s="430">
        <f t="shared" si="460"/>
        <v>346</v>
      </c>
      <c r="BW265" s="430">
        <f t="shared" si="461"/>
        <v>6110</v>
      </c>
      <c r="BX265" s="430">
        <f t="shared" si="455"/>
        <v>3971.5</v>
      </c>
      <c r="BY265" s="430">
        <f t="shared" si="504"/>
        <v>22.4</v>
      </c>
      <c r="BZ265" s="430"/>
      <c r="CA265" s="431"/>
      <c r="CB265" s="430">
        <f t="shared" si="464"/>
        <v>367</v>
      </c>
      <c r="CC265" s="432">
        <v>20526</v>
      </c>
      <c r="CD265" s="411">
        <f t="shared" si="494"/>
        <v>20526</v>
      </c>
      <c r="CE265" s="421">
        <f t="shared" si="465"/>
        <v>0.82103999999999999</v>
      </c>
      <c r="CF265" s="433">
        <f t="shared" si="466"/>
        <v>7.8339666764104061</v>
      </c>
      <c r="CG265" s="434"/>
      <c r="CH265" s="427"/>
      <c r="CI265" s="446">
        <f t="shared" si="467"/>
        <v>11.107863197895352</v>
      </c>
      <c r="CJ265" s="436">
        <v>29.1</v>
      </c>
      <c r="CK265" s="436">
        <v>3.39</v>
      </c>
      <c r="CL265" s="423"/>
      <c r="CM265" s="423"/>
      <c r="CN265" s="423"/>
      <c r="CO265" s="432"/>
      <c r="CP265" s="432"/>
      <c r="CQ265" s="437"/>
      <c r="CR265" s="437">
        <v>0.97</v>
      </c>
      <c r="CS265" s="424"/>
      <c r="CT265" s="432">
        <f t="shared" si="468"/>
        <v>4.0923706518561822</v>
      </c>
      <c r="CU265" s="434">
        <v>2.98</v>
      </c>
      <c r="CV265" s="438"/>
      <c r="CW265" s="439"/>
      <c r="CX265" s="440"/>
      <c r="CY265" s="441"/>
      <c r="CZ265" s="442"/>
      <c r="DA265" s="442"/>
      <c r="DB265" s="442"/>
      <c r="DC265" s="442"/>
      <c r="DD265" s="443"/>
      <c r="DE265" s="440"/>
      <c r="DF265" s="444">
        <v>21207</v>
      </c>
      <c r="DG265" s="445">
        <f t="shared" si="462"/>
        <v>21207</v>
      </c>
      <c r="DH265" s="421">
        <f t="shared" si="480"/>
        <v>0.84828000000000003</v>
      </c>
      <c r="DI265" s="446">
        <f t="shared" si="481"/>
        <v>7.5824020370632343</v>
      </c>
      <c r="DJ265" s="434">
        <v>7.96</v>
      </c>
      <c r="DK265" s="427"/>
      <c r="DL265" s="446">
        <f t="shared" si="482"/>
        <v>10.75116706747772</v>
      </c>
      <c r="DM265" s="422">
        <v>29.3</v>
      </c>
      <c r="DN265" s="422">
        <v>4.1900000000000004</v>
      </c>
      <c r="DO265" s="423">
        <v>7.9</v>
      </c>
      <c r="DP265" s="423"/>
      <c r="DQ265" s="423"/>
      <c r="DR265" s="432"/>
      <c r="DS265" s="432"/>
      <c r="DT265" s="437"/>
      <c r="DU265" s="437">
        <v>0.96</v>
      </c>
      <c r="DV265" s="424"/>
      <c r="DW265" s="446">
        <f t="shared" si="483"/>
        <v>3.9609562880181075</v>
      </c>
      <c r="DX265" s="434">
        <v>4.8099999999999996</v>
      </c>
      <c r="DY265" s="438">
        <v>8.17</v>
      </c>
      <c r="DZ265" s="439">
        <v>15</v>
      </c>
      <c r="EA265" s="440">
        <v>53</v>
      </c>
      <c r="EB265" s="441">
        <v>5690</v>
      </c>
      <c r="EC265" s="442">
        <v>10.199999999999999</v>
      </c>
      <c r="ED265" s="442"/>
      <c r="EE265" s="442"/>
      <c r="EF265" s="442"/>
      <c r="EG265" s="443">
        <v>7</v>
      </c>
      <c r="EH265" s="440"/>
      <c r="EI265" s="429">
        <f t="shared" si="497"/>
        <v>8.17</v>
      </c>
      <c r="EJ265" s="447">
        <f t="shared" si="498"/>
        <v>15</v>
      </c>
      <c r="EK265" s="448">
        <f t="shared" si="499"/>
        <v>53</v>
      </c>
      <c r="EL265" s="417">
        <f t="shared" si="500"/>
        <v>5690</v>
      </c>
      <c r="EM265" s="431">
        <f t="shared" si="501"/>
        <v>10.199999999999999</v>
      </c>
      <c r="EN265" s="431"/>
      <c r="EO265" s="431"/>
      <c r="EP265" s="431"/>
      <c r="EQ265" s="430">
        <f t="shared" si="502"/>
        <v>7</v>
      </c>
      <c r="ER265" s="448"/>
      <c r="ES265" s="449">
        <f t="shared" si="484"/>
        <v>25.303716483358492</v>
      </c>
      <c r="ET265" s="450">
        <f t="shared" si="469"/>
        <v>0.83465999999999996</v>
      </c>
      <c r="EU265" s="451">
        <f t="shared" si="457"/>
        <v>0.32817313636363632</v>
      </c>
      <c r="EV265" s="450">
        <f t="shared" si="416"/>
        <v>0.60772803030303013</v>
      </c>
      <c r="EW265" s="513"/>
      <c r="EX265" s="514">
        <f t="shared" si="478"/>
        <v>12.2</v>
      </c>
      <c r="EY265" s="513">
        <f t="shared" si="470"/>
        <v>0.7</v>
      </c>
      <c r="EZ265" s="514">
        <f t="shared" si="471"/>
        <v>35</v>
      </c>
      <c r="FA265" s="450">
        <f t="shared" si="419"/>
        <v>0.84682080924855496</v>
      </c>
      <c r="FB265" s="431">
        <f t="shared" si="420"/>
        <v>293</v>
      </c>
      <c r="FC265" s="452"/>
      <c r="FD265" s="431"/>
      <c r="FE265" s="452">
        <f t="shared" si="421"/>
        <v>0.98092643051771122</v>
      </c>
      <c r="FF265" s="430">
        <f t="shared" si="422"/>
        <v>360</v>
      </c>
      <c r="FG265" s="405">
        <v>48000</v>
      </c>
      <c r="FH265" s="589"/>
      <c r="FI265" s="590"/>
      <c r="FJ265" s="591"/>
      <c r="FK265" s="455">
        <f t="shared" si="472"/>
        <v>1.7252533965926247</v>
      </c>
      <c r="FL265" s="530"/>
      <c r="FM265" s="455"/>
      <c r="FN265" s="530">
        <v>8340</v>
      </c>
      <c r="FO265" s="532">
        <f t="shared" si="503"/>
        <v>0.62331838565022424</v>
      </c>
      <c r="FP265" s="449">
        <f t="shared" si="473"/>
        <v>199.84185177197904</v>
      </c>
      <c r="FQ265" s="457">
        <v>76.8</v>
      </c>
      <c r="FR265" s="458">
        <f t="shared" si="474"/>
        <v>1.8402702896987995</v>
      </c>
      <c r="FS265" s="576">
        <v>7.98</v>
      </c>
      <c r="FT265" s="577">
        <v>14</v>
      </c>
      <c r="FU265" s="578">
        <v>46</v>
      </c>
      <c r="FV265" s="579">
        <v>1</v>
      </c>
      <c r="FW265" s="580"/>
      <c r="FX265" s="579"/>
      <c r="FY265" s="452">
        <f t="shared" si="489"/>
        <v>0.85714285714285721</v>
      </c>
      <c r="FZ265" s="452"/>
      <c r="GA265" s="429"/>
      <c r="GB265" s="513">
        <f t="shared" si="485"/>
        <v>6.6666666666666652E-2</v>
      </c>
      <c r="GC265" s="514">
        <f t="shared" si="492"/>
        <v>1</v>
      </c>
      <c r="GD265" s="513">
        <f t="shared" si="487"/>
        <v>0.13207547169811318</v>
      </c>
      <c r="GE265" s="527">
        <f t="shared" si="493"/>
        <v>7</v>
      </c>
      <c r="GF265" s="461">
        <f t="shared" si="475"/>
        <v>2.3578463086765868</v>
      </c>
      <c r="GG265" s="589"/>
      <c r="GH265" s="592"/>
      <c r="GI265" s="589"/>
      <c r="GJ265" s="592"/>
      <c r="GK265" s="592"/>
      <c r="GL265" s="593"/>
      <c r="GM265" s="577"/>
      <c r="GN265" s="589"/>
      <c r="GO265" s="592"/>
      <c r="GP265" s="592"/>
      <c r="GQ265" s="577"/>
      <c r="GR265" s="594"/>
      <c r="GS265" s="595"/>
      <c r="GT265" s="592"/>
      <c r="GU265" s="592"/>
      <c r="GV265" s="592"/>
      <c r="GW265" s="513"/>
      <c r="GX265" s="513"/>
      <c r="GY265" s="596"/>
      <c r="GZ265" s="405">
        <v>45846</v>
      </c>
      <c r="HA265" s="581">
        <v>8.17</v>
      </c>
      <c r="HB265" s="451">
        <v>8.14</v>
      </c>
      <c r="HC265" s="577">
        <v>13</v>
      </c>
      <c r="HD265" s="463">
        <f t="shared" si="476"/>
        <v>46.54</v>
      </c>
      <c r="HE265" s="463">
        <v>14</v>
      </c>
      <c r="HF265" s="463"/>
      <c r="HG265" s="582"/>
      <c r="HH265" s="575">
        <v>1</v>
      </c>
      <c r="HI265" s="583">
        <v>5650</v>
      </c>
      <c r="HJ265" s="406">
        <f t="shared" si="433"/>
        <v>3785.5</v>
      </c>
      <c r="HK265" s="406"/>
      <c r="HL265" s="549"/>
      <c r="HM265" s="584"/>
      <c r="HN265" s="461">
        <v>9.69</v>
      </c>
      <c r="HO265" s="574"/>
      <c r="HP265" s="548">
        <v>4.4999999999999998E-2</v>
      </c>
      <c r="HQ265" s="585"/>
      <c r="HR265" s="586"/>
      <c r="HS265" s="520">
        <v>0.14000000000000001</v>
      </c>
      <c r="HT265" s="587">
        <v>16</v>
      </c>
      <c r="HU265" s="522">
        <f t="shared" si="486"/>
        <v>41.693623750988422</v>
      </c>
      <c r="HV265" s="513">
        <f t="shared" si="477"/>
        <v>0.74</v>
      </c>
      <c r="HW265" s="513">
        <f t="shared" si="435"/>
        <v>0.86549132947976881</v>
      </c>
      <c r="HX265" s="513">
        <f t="shared" si="436"/>
        <v>0.56741071428571432</v>
      </c>
      <c r="HY265" s="599"/>
    </row>
    <row r="266" spans="1:233" s="598" customFormat="1" ht="15" customHeight="1" x14ac:dyDescent="0.15">
      <c r="A266" s="400">
        <v>43748</v>
      </c>
      <c r="B266" s="515">
        <v>47424</v>
      </c>
      <c r="C266" s="402">
        <f t="shared" si="438"/>
        <v>0.94847999999999999</v>
      </c>
      <c r="D266" s="571">
        <v>8.1300000000000008</v>
      </c>
      <c r="E266" s="572">
        <v>53.2</v>
      </c>
      <c r="F266" s="573">
        <v>301</v>
      </c>
      <c r="G266" s="406">
        <f t="shared" si="451"/>
        <v>14274.624</v>
      </c>
      <c r="H266" s="402">
        <f t="shared" si="452"/>
        <v>0.57098495999999999</v>
      </c>
      <c r="I266" s="573">
        <v>6080</v>
      </c>
      <c r="J266" s="406">
        <f t="shared" si="453"/>
        <v>4073.6000000000004</v>
      </c>
      <c r="K266" s="574">
        <v>31.7</v>
      </c>
      <c r="L266" s="574"/>
      <c r="M266" s="574"/>
      <c r="N266" s="575">
        <v>177</v>
      </c>
      <c r="O266" s="575"/>
      <c r="P266" s="409"/>
      <c r="Q266" s="409"/>
      <c r="R266" s="409"/>
      <c r="S266" s="409"/>
      <c r="T266" s="410"/>
      <c r="U266" s="411"/>
      <c r="V266" s="409"/>
      <c r="W266" s="409"/>
      <c r="X266" s="516"/>
      <c r="Y266" s="473"/>
      <c r="Z266" s="429"/>
      <c r="AA266" s="447"/>
      <c r="AB266" s="409"/>
      <c r="AC266" s="409"/>
      <c r="AD266" s="474">
        <v>5.12</v>
      </c>
      <c r="AE266" s="477">
        <f t="shared" si="495"/>
        <v>0.71111111111111114</v>
      </c>
      <c r="AF266" s="478"/>
      <c r="AG266" s="477"/>
      <c r="AH266" s="478"/>
      <c r="AI266" s="478"/>
      <c r="AJ266" s="473"/>
      <c r="AK266" s="477"/>
      <c r="AL266" s="447"/>
      <c r="AM266" s="479"/>
      <c r="AN266" s="473"/>
      <c r="AO266" s="473"/>
      <c r="AP266" s="479"/>
      <c r="AQ266" s="447"/>
      <c r="AR266" s="473"/>
      <c r="AS266" s="473"/>
      <c r="AT266" s="473"/>
      <c r="AU266" s="447"/>
      <c r="AV266" s="480"/>
      <c r="AW266" s="479"/>
      <c r="AX266" s="479"/>
      <c r="AY266" s="480"/>
      <c r="AZ266" s="480"/>
      <c r="BA266" s="420">
        <f t="shared" si="439"/>
        <v>42482</v>
      </c>
      <c r="BB266" s="421">
        <f t="shared" si="440"/>
        <v>0.84963999999999995</v>
      </c>
      <c r="BC266" s="422"/>
      <c r="BD266" s="423">
        <v>8.24</v>
      </c>
      <c r="BE266" s="424">
        <v>63</v>
      </c>
      <c r="BF266" s="425">
        <v>469</v>
      </c>
      <c r="BG266" s="426">
        <v>6880</v>
      </c>
      <c r="BH266" s="420">
        <f t="shared" si="454"/>
        <v>4609.6000000000004</v>
      </c>
      <c r="BI266" s="432"/>
      <c r="BJ266" s="421"/>
      <c r="BK266" s="427">
        <v>33</v>
      </c>
      <c r="BL266" s="427"/>
      <c r="BM266" s="428"/>
      <c r="BN266" s="422"/>
      <c r="BO266" s="425">
        <v>327</v>
      </c>
      <c r="BP266" s="425"/>
      <c r="BQ266" s="423">
        <v>4.6100000000000003</v>
      </c>
      <c r="BR266" s="421">
        <f t="shared" si="496"/>
        <v>0.64027777777777783</v>
      </c>
      <c r="BS266" s="409">
        <f t="shared" si="441"/>
        <v>42482</v>
      </c>
      <c r="BT266" s="429">
        <f t="shared" si="459"/>
        <v>8.24</v>
      </c>
      <c r="BU266" s="430">
        <f t="shared" si="463"/>
        <v>63</v>
      </c>
      <c r="BV266" s="430">
        <f t="shared" si="460"/>
        <v>469</v>
      </c>
      <c r="BW266" s="430">
        <f t="shared" si="461"/>
        <v>6880</v>
      </c>
      <c r="BX266" s="430">
        <f t="shared" si="455"/>
        <v>4472</v>
      </c>
      <c r="BY266" s="430">
        <f t="shared" si="504"/>
        <v>33</v>
      </c>
      <c r="BZ266" s="430"/>
      <c r="CA266" s="431"/>
      <c r="CB266" s="430">
        <f t="shared" si="464"/>
        <v>327</v>
      </c>
      <c r="CC266" s="432">
        <v>22548</v>
      </c>
      <c r="CD266" s="411">
        <f t="shared" si="494"/>
        <v>22548</v>
      </c>
      <c r="CE266" s="421">
        <f t="shared" si="465"/>
        <v>0.90192000000000005</v>
      </c>
      <c r="CF266" s="433">
        <f t="shared" si="466"/>
        <v>7.131452900478978</v>
      </c>
      <c r="CG266" s="434"/>
      <c r="CH266" s="427"/>
      <c r="CI266" s="446">
        <f t="shared" si="467"/>
        <v>10.111761575306014</v>
      </c>
      <c r="CJ266" s="436">
        <v>29.3</v>
      </c>
      <c r="CK266" s="436">
        <v>3.57</v>
      </c>
      <c r="CL266" s="423"/>
      <c r="CM266" s="423"/>
      <c r="CN266" s="423"/>
      <c r="CO266" s="432"/>
      <c r="CP266" s="432"/>
      <c r="CQ266" s="437"/>
      <c r="CR266" s="437">
        <v>0.96</v>
      </c>
      <c r="CS266" s="424"/>
      <c r="CT266" s="432">
        <f t="shared" si="468"/>
        <v>3.725385843533795</v>
      </c>
      <c r="CU266" s="434">
        <v>5.6</v>
      </c>
      <c r="CV266" s="438"/>
      <c r="CW266" s="439"/>
      <c r="CX266" s="440"/>
      <c r="CY266" s="441"/>
      <c r="CZ266" s="442"/>
      <c r="DA266" s="442"/>
      <c r="DB266" s="442"/>
      <c r="DC266" s="442"/>
      <c r="DD266" s="443"/>
      <c r="DE266" s="440"/>
      <c r="DF266" s="444">
        <v>19934</v>
      </c>
      <c r="DG266" s="445">
        <f t="shared" si="462"/>
        <v>19934</v>
      </c>
      <c r="DH266" s="421">
        <f t="shared" si="480"/>
        <v>0.79735999999999996</v>
      </c>
      <c r="DI266" s="446">
        <f t="shared" si="481"/>
        <v>8.0666198454901163</v>
      </c>
      <c r="DJ266" s="434">
        <v>7.91</v>
      </c>
      <c r="DK266" s="427"/>
      <c r="DL266" s="446">
        <f t="shared" si="482"/>
        <v>11.437744557038226</v>
      </c>
      <c r="DM266" s="422">
        <v>29.3</v>
      </c>
      <c r="DN266" s="422">
        <v>3.61</v>
      </c>
      <c r="DO266" s="423">
        <v>7.87</v>
      </c>
      <c r="DP266" s="423"/>
      <c r="DQ266" s="423"/>
      <c r="DR266" s="432"/>
      <c r="DS266" s="432"/>
      <c r="DT266" s="437"/>
      <c r="DU266" s="437">
        <v>0.96</v>
      </c>
      <c r="DV266" s="424"/>
      <c r="DW266" s="446">
        <f t="shared" si="483"/>
        <v>4.2139058894351358</v>
      </c>
      <c r="DX266" s="434">
        <v>4.4800000000000004</v>
      </c>
      <c r="DY266" s="438">
        <v>8.08</v>
      </c>
      <c r="DZ266" s="439">
        <v>15</v>
      </c>
      <c r="EA266" s="440">
        <v>58</v>
      </c>
      <c r="EB266" s="441">
        <v>5930</v>
      </c>
      <c r="EC266" s="442">
        <v>10.3</v>
      </c>
      <c r="ED266" s="442"/>
      <c r="EE266" s="442"/>
      <c r="EF266" s="442"/>
      <c r="EG266" s="443">
        <v>4</v>
      </c>
      <c r="EH266" s="440"/>
      <c r="EI266" s="429">
        <f t="shared" si="497"/>
        <v>8.08</v>
      </c>
      <c r="EJ266" s="447">
        <f t="shared" si="498"/>
        <v>15</v>
      </c>
      <c r="EK266" s="448">
        <f t="shared" si="499"/>
        <v>58</v>
      </c>
      <c r="EL266" s="417">
        <f t="shared" si="500"/>
        <v>5930</v>
      </c>
      <c r="EM266" s="431">
        <f t="shared" si="501"/>
        <v>10.3</v>
      </c>
      <c r="EN266" s="431"/>
      <c r="EO266" s="431"/>
      <c r="EP266" s="431"/>
      <c r="EQ266" s="430">
        <f t="shared" si="502"/>
        <v>4</v>
      </c>
      <c r="ER266" s="448"/>
      <c r="ES266" s="449">
        <f t="shared" si="484"/>
        <v>24.857586742620402</v>
      </c>
      <c r="ET266" s="450">
        <f t="shared" si="469"/>
        <v>0.84963999999999995</v>
      </c>
      <c r="EU266" s="451">
        <f t="shared" si="457"/>
        <v>0.45281949999999999</v>
      </c>
      <c r="EV266" s="450">
        <f t="shared" si="416"/>
        <v>0.83855462962962957</v>
      </c>
      <c r="EW266" s="513"/>
      <c r="EX266" s="514">
        <f t="shared" si="478"/>
        <v>22.7</v>
      </c>
      <c r="EY266" s="513">
        <f t="shared" si="470"/>
        <v>0.76190476190476186</v>
      </c>
      <c r="EZ266" s="514">
        <f t="shared" si="471"/>
        <v>48</v>
      </c>
      <c r="FA266" s="450">
        <f t="shared" si="419"/>
        <v>0.87633262260127931</v>
      </c>
      <c r="FB266" s="431">
        <f t="shared" si="420"/>
        <v>411</v>
      </c>
      <c r="FC266" s="452"/>
      <c r="FD266" s="431"/>
      <c r="FE266" s="452">
        <f t="shared" si="421"/>
        <v>0.98776758409785936</v>
      </c>
      <c r="FF266" s="430">
        <f t="shared" si="422"/>
        <v>323</v>
      </c>
      <c r="FG266" s="405">
        <v>48000</v>
      </c>
      <c r="FH266" s="589"/>
      <c r="FI266" s="590"/>
      <c r="FJ266" s="591"/>
      <c r="FK266" s="455">
        <f t="shared" si="472"/>
        <v>1.6948354597241186</v>
      </c>
      <c r="FL266" s="530"/>
      <c r="FM266" s="455"/>
      <c r="FN266" s="530">
        <v>7645</v>
      </c>
      <c r="FO266" s="532">
        <f t="shared" si="503"/>
        <v>0.57137518684603883</v>
      </c>
      <c r="FP266" s="449">
        <f t="shared" si="473"/>
        <v>179.95857068876231</v>
      </c>
      <c r="FQ266" s="457">
        <v>76.8</v>
      </c>
      <c r="FR266" s="458">
        <f t="shared" si="474"/>
        <v>1.8078244903723928</v>
      </c>
      <c r="FS266" s="576">
        <v>7.98</v>
      </c>
      <c r="FT266" s="577">
        <v>13</v>
      </c>
      <c r="FU266" s="578">
        <v>51</v>
      </c>
      <c r="FV266" s="579">
        <v>1</v>
      </c>
      <c r="FW266" s="580"/>
      <c r="FX266" s="579"/>
      <c r="FY266" s="452">
        <f t="shared" si="489"/>
        <v>0.75</v>
      </c>
      <c r="FZ266" s="452"/>
      <c r="GA266" s="429"/>
      <c r="GB266" s="513">
        <f t="shared" si="485"/>
        <v>0.1333333333333333</v>
      </c>
      <c r="GC266" s="514">
        <f t="shared" si="492"/>
        <v>2</v>
      </c>
      <c r="GD266" s="513">
        <f t="shared" si="487"/>
        <v>0.12068965517241381</v>
      </c>
      <c r="GE266" s="527">
        <f t="shared" si="493"/>
        <v>7</v>
      </c>
      <c r="GF266" s="461">
        <f t="shared" si="475"/>
        <v>2.3162751282896283</v>
      </c>
      <c r="GG266" s="589"/>
      <c r="GH266" s="592"/>
      <c r="GI266" s="589"/>
      <c r="GJ266" s="592"/>
      <c r="GK266" s="592"/>
      <c r="GL266" s="593"/>
      <c r="GM266" s="577"/>
      <c r="GN266" s="589"/>
      <c r="GO266" s="592"/>
      <c r="GP266" s="592"/>
      <c r="GQ266" s="577"/>
      <c r="GR266" s="594"/>
      <c r="GS266" s="595"/>
      <c r="GT266" s="592"/>
      <c r="GU266" s="592"/>
      <c r="GV266" s="592"/>
      <c r="GW266" s="513"/>
      <c r="GX266" s="513"/>
      <c r="GY266" s="596"/>
      <c r="GZ266" s="405">
        <v>44682</v>
      </c>
      <c r="HA266" s="581">
        <v>8.17</v>
      </c>
      <c r="HB266" s="451">
        <v>8.1300000000000008</v>
      </c>
      <c r="HC266" s="577">
        <v>12</v>
      </c>
      <c r="HD266" s="463">
        <f t="shared" si="476"/>
        <v>42.96</v>
      </c>
      <c r="HE266" s="463">
        <v>14.5</v>
      </c>
      <c r="HF266" s="463"/>
      <c r="HG266" s="582"/>
      <c r="HH266" s="575">
        <v>1</v>
      </c>
      <c r="HI266" s="583">
        <v>5900</v>
      </c>
      <c r="HJ266" s="406">
        <f t="shared" si="433"/>
        <v>3953.0000000000005</v>
      </c>
      <c r="HK266" s="406"/>
      <c r="HL266" s="549"/>
      <c r="HM266" s="584"/>
      <c r="HN266" s="461">
        <v>8.6</v>
      </c>
      <c r="HO266" s="574"/>
      <c r="HP266" s="548">
        <v>4.4999999999999998E-2</v>
      </c>
      <c r="HQ266" s="585"/>
      <c r="HR266" s="586"/>
      <c r="HS266" s="520">
        <v>0.12</v>
      </c>
      <c r="HT266" s="587">
        <v>8</v>
      </c>
      <c r="HU266" s="522">
        <f t="shared" si="486"/>
        <v>40.958523609999531</v>
      </c>
      <c r="HV266" s="513">
        <f t="shared" si="477"/>
        <v>0.80952380952380953</v>
      </c>
      <c r="HW266" s="513">
        <f t="shared" si="435"/>
        <v>0.90840085287846484</v>
      </c>
      <c r="HX266" s="513">
        <f t="shared" si="436"/>
        <v>0.73939393939393938</v>
      </c>
      <c r="HY266" s="599"/>
    </row>
    <row r="267" spans="1:233" s="598" customFormat="1" ht="15" customHeight="1" x14ac:dyDescent="0.15">
      <c r="A267" s="400">
        <v>43749</v>
      </c>
      <c r="B267" s="515">
        <v>44806</v>
      </c>
      <c r="C267" s="402">
        <f t="shared" si="438"/>
        <v>0.89612000000000003</v>
      </c>
      <c r="D267" s="571">
        <v>8.0399999999999991</v>
      </c>
      <c r="E267" s="572">
        <v>53</v>
      </c>
      <c r="F267" s="573">
        <v>291</v>
      </c>
      <c r="G267" s="406">
        <f t="shared" si="451"/>
        <v>13038.546</v>
      </c>
      <c r="H267" s="402">
        <f t="shared" si="452"/>
        <v>0.52154184000000003</v>
      </c>
      <c r="I267" s="573">
        <v>6150</v>
      </c>
      <c r="J267" s="406">
        <f t="shared" si="453"/>
        <v>4120.5</v>
      </c>
      <c r="K267" s="574">
        <v>28.3</v>
      </c>
      <c r="L267" s="574">
        <v>22</v>
      </c>
      <c r="M267" s="574">
        <v>2.1</v>
      </c>
      <c r="N267" s="575">
        <v>147</v>
      </c>
      <c r="O267" s="575">
        <v>32</v>
      </c>
      <c r="P267" s="409"/>
      <c r="Q267" s="409"/>
      <c r="R267" s="409"/>
      <c r="S267" s="409"/>
      <c r="T267" s="410"/>
      <c r="U267" s="411"/>
      <c r="V267" s="409"/>
      <c r="W267" s="409"/>
      <c r="X267" s="516"/>
      <c r="Y267" s="473"/>
      <c r="Z267" s="429"/>
      <c r="AA267" s="447"/>
      <c r="AB267" s="409"/>
      <c r="AC267" s="409"/>
      <c r="AD267" s="474">
        <v>5.15</v>
      </c>
      <c r="AE267" s="477">
        <f t="shared" si="495"/>
        <v>0.71527777777777779</v>
      </c>
      <c r="AF267" s="478"/>
      <c r="AG267" s="477"/>
      <c r="AH267" s="478"/>
      <c r="AI267" s="478"/>
      <c r="AJ267" s="473"/>
      <c r="AK267" s="477"/>
      <c r="AL267" s="447"/>
      <c r="AM267" s="479"/>
      <c r="AN267" s="473"/>
      <c r="AO267" s="473"/>
      <c r="AP267" s="479"/>
      <c r="AQ267" s="447"/>
      <c r="AR267" s="473"/>
      <c r="AS267" s="473"/>
      <c r="AT267" s="473"/>
      <c r="AU267" s="447"/>
      <c r="AV267" s="480"/>
      <c r="AW267" s="479"/>
      <c r="AX267" s="479"/>
      <c r="AY267" s="480"/>
      <c r="AZ267" s="480"/>
      <c r="BA267" s="420">
        <f t="shared" si="439"/>
        <v>41657</v>
      </c>
      <c r="BB267" s="421">
        <f t="shared" si="440"/>
        <v>0.83313999999999999</v>
      </c>
      <c r="BC267" s="422"/>
      <c r="BD267" s="423">
        <v>8.09</v>
      </c>
      <c r="BE267" s="424">
        <v>47</v>
      </c>
      <c r="BF267" s="425">
        <v>304</v>
      </c>
      <c r="BG267" s="426">
        <v>6600</v>
      </c>
      <c r="BH267" s="420">
        <f t="shared" si="454"/>
        <v>4422</v>
      </c>
      <c r="BI267" s="432"/>
      <c r="BJ267" s="421"/>
      <c r="BK267" s="427">
        <v>26.8</v>
      </c>
      <c r="BL267" s="427">
        <v>22.2</v>
      </c>
      <c r="BM267" s="428">
        <v>1.3</v>
      </c>
      <c r="BN267" s="422">
        <v>2.6</v>
      </c>
      <c r="BO267" s="425">
        <v>203</v>
      </c>
      <c r="BP267" s="425">
        <v>32</v>
      </c>
      <c r="BQ267" s="423">
        <v>6.71</v>
      </c>
      <c r="BR267" s="421">
        <f t="shared" si="496"/>
        <v>0.93194444444444446</v>
      </c>
      <c r="BS267" s="409">
        <f t="shared" si="441"/>
        <v>41657</v>
      </c>
      <c r="BT267" s="429">
        <f t="shared" ref="BT267:BT298" si="505">BD267</f>
        <v>8.09</v>
      </c>
      <c r="BU267" s="430">
        <f t="shared" si="463"/>
        <v>47</v>
      </c>
      <c r="BV267" s="430">
        <f t="shared" ref="BV267:BV298" si="506">BF267</f>
        <v>304</v>
      </c>
      <c r="BW267" s="430">
        <f t="shared" ref="BW267:BW298" si="507">BG267</f>
        <v>6600</v>
      </c>
      <c r="BX267" s="430">
        <f t="shared" si="455"/>
        <v>4290</v>
      </c>
      <c r="BY267" s="430">
        <f t="shared" si="504"/>
        <v>26.8</v>
      </c>
      <c r="BZ267" s="430">
        <f>BL267</f>
        <v>22.2</v>
      </c>
      <c r="CA267" s="431">
        <f>BN267</f>
        <v>2.6</v>
      </c>
      <c r="CB267" s="430">
        <f t="shared" si="464"/>
        <v>203</v>
      </c>
      <c r="CC267" s="432">
        <v>21936</v>
      </c>
      <c r="CD267" s="411">
        <f t="shared" si="494"/>
        <v>21936</v>
      </c>
      <c r="CE267" s="421">
        <f t="shared" si="465"/>
        <v>0.87744</v>
      </c>
      <c r="CF267" s="433">
        <f t="shared" si="466"/>
        <v>7.3304157549234139</v>
      </c>
      <c r="CG267" s="434"/>
      <c r="CH267" s="427"/>
      <c r="CI267" s="446">
        <f t="shared" si="467"/>
        <v>10.393873085339168</v>
      </c>
      <c r="CJ267" s="436">
        <v>29.3</v>
      </c>
      <c r="CK267" s="436">
        <v>3.41</v>
      </c>
      <c r="CL267" s="423"/>
      <c r="CM267" s="423"/>
      <c r="CN267" s="423"/>
      <c r="CO267" s="432"/>
      <c r="CP267" s="432"/>
      <c r="CQ267" s="437"/>
      <c r="CR267" s="437">
        <v>0.97</v>
      </c>
      <c r="CS267" s="424"/>
      <c r="CT267" s="432">
        <f t="shared" si="468"/>
        <v>3.8293216630196936</v>
      </c>
      <c r="CU267" s="434">
        <v>5.04</v>
      </c>
      <c r="CV267" s="438"/>
      <c r="CW267" s="439"/>
      <c r="CX267" s="440"/>
      <c r="CY267" s="441"/>
      <c r="CZ267" s="442"/>
      <c r="DA267" s="442"/>
      <c r="DB267" s="442"/>
      <c r="DC267" s="442"/>
      <c r="DD267" s="443"/>
      <c r="DE267" s="440"/>
      <c r="DF267" s="444">
        <v>19721</v>
      </c>
      <c r="DG267" s="445">
        <f t="shared" ref="DG267:DG298" si="508">DF267</f>
        <v>19721</v>
      </c>
      <c r="DH267" s="421">
        <f t="shared" si="480"/>
        <v>0.78883999999999999</v>
      </c>
      <c r="DI267" s="446">
        <f t="shared" si="481"/>
        <v>8.1537447391105928</v>
      </c>
      <c r="DJ267" s="434">
        <v>7.87</v>
      </c>
      <c r="DK267" s="427">
        <v>6.7</v>
      </c>
      <c r="DL267" s="446">
        <f t="shared" si="482"/>
        <v>11.56127985396278</v>
      </c>
      <c r="DM267" s="422">
        <v>29.3</v>
      </c>
      <c r="DN267" s="422">
        <v>3.77</v>
      </c>
      <c r="DO267" s="423">
        <v>7.84</v>
      </c>
      <c r="DP267" s="423"/>
      <c r="DQ267" s="423"/>
      <c r="DR267" s="432"/>
      <c r="DS267" s="432"/>
      <c r="DT267" s="437"/>
      <c r="DU267" s="437">
        <v>0.98</v>
      </c>
      <c r="DV267" s="424"/>
      <c r="DW267" s="446">
        <f t="shared" si="483"/>
        <v>4.2594188935652344</v>
      </c>
      <c r="DX267" s="434">
        <v>5.22</v>
      </c>
      <c r="DY267" s="438">
        <v>8.11</v>
      </c>
      <c r="DZ267" s="439">
        <v>14</v>
      </c>
      <c r="EA267" s="440">
        <v>54</v>
      </c>
      <c r="EB267" s="441">
        <v>6330</v>
      </c>
      <c r="EC267" s="442">
        <v>10</v>
      </c>
      <c r="ED267" s="442">
        <v>0.45</v>
      </c>
      <c r="EE267" s="442">
        <v>9.1</v>
      </c>
      <c r="EF267" s="442">
        <v>0.8</v>
      </c>
      <c r="EG267" s="443">
        <v>2</v>
      </c>
      <c r="EH267" s="440">
        <v>16</v>
      </c>
      <c r="EI267" s="429">
        <f t="shared" si="497"/>
        <v>8.11</v>
      </c>
      <c r="EJ267" s="447">
        <f t="shared" si="498"/>
        <v>14</v>
      </c>
      <c r="EK267" s="448">
        <f t="shared" si="499"/>
        <v>54</v>
      </c>
      <c r="EL267" s="417">
        <f t="shared" si="500"/>
        <v>6330</v>
      </c>
      <c r="EM267" s="431">
        <f t="shared" si="501"/>
        <v>10</v>
      </c>
      <c r="EN267" s="431">
        <f>ED267</f>
        <v>0.45</v>
      </c>
      <c r="EO267" s="431">
        <f>EE267</f>
        <v>9.1</v>
      </c>
      <c r="EP267" s="431">
        <f>EF267</f>
        <v>0.8</v>
      </c>
      <c r="EQ267" s="430">
        <f t="shared" si="502"/>
        <v>2</v>
      </c>
      <c r="ER267" s="448">
        <f>EH267</f>
        <v>16</v>
      </c>
      <c r="ES267" s="449">
        <f t="shared" si="484"/>
        <v>25.349881172432006</v>
      </c>
      <c r="ET267" s="450">
        <f t="shared" si="469"/>
        <v>0.83313999999999999</v>
      </c>
      <c r="EU267" s="451">
        <f t="shared" si="457"/>
        <v>0.28781199999999996</v>
      </c>
      <c r="EV267" s="450">
        <f t="shared" si="416"/>
        <v>0.53298518518518512</v>
      </c>
      <c r="EW267" s="513">
        <f>1-EM267/BY267</f>
        <v>0.62686567164179108</v>
      </c>
      <c r="EX267" s="514">
        <f t="shared" si="478"/>
        <v>16.8</v>
      </c>
      <c r="EY267" s="513">
        <f t="shared" si="470"/>
        <v>0.7021276595744681</v>
      </c>
      <c r="EZ267" s="514">
        <f t="shared" si="471"/>
        <v>33</v>
      </c>
      <c r="FA267" s="450">
        <f t="shared" si="419"/>
        <v>0.82236842105263164</v>
      </c>
      <c r="FB267" s="431">
        <f t="shared" si="420"/>
        <v>250</v>
      </c>
      <c r="FC267" s="452">
        <f>1-EP267/CA267</f>
        <v>0.69230769230769229</v>
      </c>
      <c r="FD267" s="431">
        <f>CA267-EP267</f>
        <v>1.8</v>
      </c>
      <c r="FE267" s="452">
        <f t="shared" si="421"/>
        <v>0.99014778325123154</v>
      </c>
      <c r="FF267" s="430">
        <f t="shared" si="422"/>
        <v>201</v>
      </c>
      <c r="FG267" s="405">
        <v>48000</v>
      </c>
      <c r="FH267" s="589"/>
      <c r="FI267" s="590"/>
      <c r="FJ267" s="591"/>
      <c r="FK267" s="455">
        <f t="shared" si="472"/>
        <v>1.7284009890294549</v>
      </c>
      <c r="FL267" s="530"/>
      <c r="FM267" s="455"/>
      <c r="FN267" s="530">
        <v>6116</v>
      </c>
      <c r="FO267" s="532">
        <f t="shared" si="503"/>
        <v>0.45710014947683109</v>
      </c>
      <c r="FP267" s="449">
        <f t="shared" si="473"/>
        <v>146.81806179033535</v>
      </c>
      <c r="FQ267" s="457">
        <v>76.8</v>
      </c>
      <c r="FR267" s="458">
        <f t="shared" si="474"/>
        <v>1.8436277216314185</v>
      </c>
      <c r="FS267" s="576">
        <v>8</v>
      </c>
      <c r="FT267" s="577">
        <v>13</v>
      </c>
      <c r="FU267" s="578">
        <v>50</v>
      </c>
      <c r="FV267" s="579">
        <v>1</v>
      </c>
      <c r="FW267" s="580">
        <v>0.16</v>
      </c>
      <c r="FX267" s="579">
        <v>8</v>
      </c>
      <c r="FY267" s="452">
        <f t="shared" si="489"/>
        <v>0.5</v>
      </c>
      <c r="FZ267" s="452">
        <f>1-FW267/(EF267+DC267)</f>
        <v>0.8</v>
      </c>
      <c r="GA267" s="429">
        <f>EF267+DC267-FW267</f>
        <v>0.64</v>
      </c>
      <c r="GB267" s="513">
        <f t="shared" si="485"/>
        <v>7.1428571428571397E-2</v>
      </c>
      <c r="GC267" s="514">
        <f t="shared" si="492"/>
        <v>1</v>
      </c>
      <c r="GD267" s="513">
        <f t="shared" si="487"/>
        <v>7.407407407407407E-2</v>
      </c>
      <c r="GE267" s="527">
        <f t="shared" si="493"/>
        <v>4</v>
      </c>
      <c r="GF267" s="461">
        <f t="shared" si="475"/>
        <v>2.362148018340255</v>
      </c>
      <c r="GG267" s="589"/>
      <c r="GH267" s="592"/>
      <c r="GI267" s="589"/>
      <c r="GJ267" s="592"/>
      <c r="GK267" s="592"/>
      <c r="GL267" s="593"/>
      <c r="GM267" s="577"/>
      <c r="GN267" s="589"/>
      <c r="GO267" s="592"/>
      <c r="GP267" s="592"/>
      <c r="GQ267" s="577"/>
      <c r="GR267" s="594"/>
      <c r="GS267" s="595"/>
      <c r="GT267" s="592"/>
      <c r="GU267" s="592"/>
      <c r="GV267" s="592"/>
      <c r="GW267" s="513"/>
      <c r="GX267" s="513"/>
      <c r="GY267" s="596"/>
      <c r="GZ267" s="405">
        <v>41751</v>
      </c>
      <c r="HA267" s="581">
        <v>8.23</v>
      </c>
      <c r="HB267" s="451">
        <v>8.16</v>
      </c>
      <c r="HC267" s="577">
        <v>13</v>
      </c>
      <c r="HD267" s="463">
        <f t="shared" si="476"/>
        <v>46.54</v>
      </c>
      <c r="HE267" s="463">
        <v>13</v>
      </c>
      <c r="HF267" s="463"/>
      <c r="HG267" s="582"/>
      <c r="HH267" s="575">
        <v>1</v>
      </c>
      <c r="HI267" s="583">
        <v>6250</v>
      </c>
      <c r="HJ267" s="406">
        <f t="shared" si="433"/>
        <v>4187.5</v>
      </c>
      <c r="HK267" s="406"/>
      <c r="HL267" s="549"/>
      <c r="HM267" s="584">
        <v>10.1</v>
      </c>
      <c r="HN267" s="461">
        <v>9.69</v>
      </c>
      <c r="HO267" s="574">
        <v>0.38</v>
      </c>
      <c r="HP267" s="548">
        <v>4.8000000000000001E-2</v>
      </c>
      <c r="HQ267" s="585">
        <v>9.1</v>
      </c>
      <c r="HR267" s="586">
        <v>0.16</v>
      </c>
      <c r="HS267" s="520">
        <v>0.12</v>
      </c>
      <c r="HT267" s="587">
        <v>8</v>
      </c>
      <c r="HU267" s="522">
        <f t="shared" si="486"/>
        <v>41.769690568211828</v>
      </c>
      <c r="HV267" s="513">
        <f t="shared" si="477"/>
        <v>0.72340425531914887</v>
      </c>
      <c r="HW267" s="513">
        <f t="shared" si="435"/>
        <v>0.84690789473684214</v>
      </c>
      <c r="HX267" s="513">
        <f t="shared" si="436"/>
        <v>0.63843283582089549</v>
      </c>
      <c r="HY267" s="599"/>
    </row>
    <row r="268" spans="1:233" s="598" customFormat="1" ht="15" customHeight="1" x14ac:dyDescent="0.15">
      <c r="A268" s="400">
        <v>43750</v>
      </c>
      <c r="B268" s="515">
        <v>47683</v>
      </c>
      <c r="C268" s="402">
        <f t="shared" si="438"/>
        <v>0.95365999999999995</v>
      </c>
      <c r="D268" s="571">
        <v>8.0500000000000007</v>
      </c>
      <c r="E268" s="572">
        <v>57.7</v>
      </c>
      <c r="F268" s="573">
        <v>150</v>
      </c>
      <c r="G268" s="406">
        <f t="shared" si="451"/>
        <v>7152.45</v>
      </c>
      <c r="H268" s="402">
        <f t="shared" si="452"/>
        <v>0.28609800000000002</v>
      </c>
      <c r="I268" s="573">
        <v>8900</v>
      </c>
      <c r="J268" s="406">
        <f t="shared" si="453"/>
        <v>5963</v>
      </c>
      <c r="K268" s="574">
        <v>30.1</v>
      </c>
      <c r="L268" s="574"/>
      <c r="M268" s="574"/>
      <c r="N268" s="575">
        <v>146</v>
      </c>
      <c r="O268" s="575"/>
      <c r="P268" s="409"/>
      <c r="Q268" s="409"/>
      <c r="R268" s="409"/>
      <c r="S268" s="409"/>
      <c r="T268" s="410"/>
      <c r="U268" s="411"/>
      <c r="V268" s="409"/>
      <c r="W268" s="409"/>
      <c r="X268" s="516"/>
      <c r="Y268" s="473"/>
      <c r="Z268" s="429"/>
      <c r="AA268" s="447"/>
      <c r="AB268" s="409"/>
      <c r="AC268" s="409"/>
      <c r="AD268" s="474">
        <v>4.74</v>
      </c>
      <c r="AE268" s="477">
        <f t="shared" si="495"/>
        <v>0.65833333333333333</v>
      </c>
      <c r="AF268" s="478"/>
      <c r="AG268" s="477"/>
      <c r="AH268" s="478"/>
      <c r="AI268" s="478"/>
      <c r="AJ268" s="473"/>
      <c r="AK268" s="477"/>
      <c r="AL268" s="447"/>
      <c r="AM268" s="479"/>
      <c r="AN268" s="473"/>
      <c r="AO268" s="473"/>
      <c r="AP268" s="479"/>
      <c r="AQ268" s="447"/>
      <c r="AR268" s="473"/>
      <c r="AS268" s="473"/>
      <c r="AT268" s="473"/>
      <c r="AU268" s="447"/>
      <c r="AV268" s="480"/>
      <c r="AW268" s="479"/>
      <c r="AX268" s="479"/>
      <c r="AY268" s="480"/>
      <c r="AZ268" s="480"/>
      <c r="BA268" s="420">
        <f t="shared" si="439"/>
        <v>45358</v>
      </c>
      <c r="BB268" s="421">
        <f t="shared" si="440"/>
        <v>0.90715999999999997</v>
      </c>
      <c r="BC268" s="422"/>
      <c r="BD268" s="423">
        <v>8.1300000000000008</v>
      </c>
      <c r="BE268" s="424">
        <v>55</v>
      </c>
      <c r="BF268" s="425">
        <v>312</v>
      </c>
      <c r="BG268" s="426">
        <v>6990</v>
      </c>
      <c r="BH268" s="420">
        <f t="shared" si="454"/>
        <v>4683.3</v>
      </c>
      <c r="BI268" s="432"/>
      <c r="BJ268" s="421"/>
      <c r="BK268" s="427">
        <v>25.2</v>
      </c>
      <c r="BL268" s="427"/>
      <c r="BM268" s="428"/>
      <c r="BN268" s="422"/>
      <c r="BO268" s="425">
        <v>690</v>
      </c>
      <c r="BP268" s="425"/>
      <c r="BQ268" s="423">
        <v>6.1</v>
      </c>
      <c r="BR268" s="421">
        <f t="shared" si="496"/>
        <v>0.8472222222222221</v>
      </c>
      <c r="BS268" s="409">
        <f t="shared" si="441"/>
        <v>45358</v>
      </c>
      <c r="BT268" s="429">
        <f t="shared" si="505"/>
        <v>8.1300000000000008</v>
      </c>
      <c r="BU268" s="430">
        <f t="shared" si="463"/>
        <v>55</v>
      </c>
      <c r="BV268" s="430">
        <f t="shared" si="506"/>
        <v>312</v>
      </c>
      <c r="BW268" s="430">
        <f t="shared" si="507"/>
        <v>6990</v>
      </c>
      <c r="BX268" s="430">
        <f t="shared" si="455"/>
        <v>4543.5</v>
      </c>
      <c r="BY268" s="430">
        <f t="shared" si="504"/>
        <v>25.2</v>
      </c>
      <c r="BZ268" s="430"/>
      <c r="CA268" s="431"/>
      <c r="CB268" s="430">
        <f t="shared" si="464"/>
        <v>690</v>
      </c>
      <c r="CC268" s="432">
        <v>21934</v>
      </c>
      <c r="CD268" s="411">
        <f t="shared" si="494"/>
        <v>21934</v>
      </c>
      <c r="CE268" s="421">
        <f t="shared" si="465"/>
        <v>0.87736000000000003</v>
      </c>
      <c r="CF268" s="433">
        <f t="shared" si="466"/>
        <v>7.331084161575637</v>
      </c>
      <c r="CG268" s="434"/>
      <c r="CH268" s="427"/>
      <c r="CI268" s="446">
        <f t="shared" si="467"/>
        <v>10.394820826114708</v>
      </c>
      <c r="CJ268" s="436">
        <v>29.6</v>
      </c>
      <c r="CK268" s="436">
        <v>3.31</v>
      </c>
      <c r="CL268" s="423"/>
      <c r="CM268" s="423"/>
      <c r="CN268" s="423"/>
      <c r="CO268" s="432"/>
      <c r="CP268" s="432"/>
      <c r="CQ268" s="437"/>
      <c r="CR268" s="437">
        <v>0.98</v>
      </c>
      <c r="CS268" s="424"/>
      <c r="CT268" s="432">
        <f t="shared" si="468"/>
        <v>3.8296708306738392</v>
      </c>
      <c r="CU268" s="434">
        <v>4.5599999999999996</v>
      </c>
      <c r="CV268" s="438"/>
      <c r="CW268" s="439"/>
      <c r="CX268" s="440"/>
      <c r="CY268" s="441"/>
      <c r="CZ268" s="442"/>
      <c r="DA268" s="442"/>
      <c r="DB268" s="442"/>
      <c r="DC268" s="442"/>
      <c r="DD268" s="443"/>
      <c r="DE268" s="440"/>
      <c r="DF268" s="444">
        <v>23424</v>
      </c>
      <c r="DG268" s="445">
        <f t="shared" si="508"/>
        <v>23424</v>
      </c>
      <c r="DH268" s="421">
        <f t="shared" si="480"/>
        <v>0.93696000000000002</v>
      </c>
      <c r="DI268" s="446">
        <f t="shared" si="481"/>
        <v>6.8647540983606552</v>
      </c>
      <c r="DJ268" s="434">
        <v>7.84</v>
      </c>
      <c r="DK268" s="427"/>
      <c r="DL268" s="446">
        <f t="shared" si="482"/>
        <v>9.7336065573770494</v>
      </c>
      <c r="DM268" s="422">
        <v>29.9</v>
      </c>
      <c r="DN268" s="422">
        <v>2.65</v>
      </c>
      <c r="DO268" s="423">
        <v>7.79</v>
      </c>
      <c r="DP268" s="423"/>
      <c r="DQ268" s="423"/>
      <c r="DR268" s="432"/>
      <c r="DS268" s="432"/>
      <c r="DT268" s="437"/>
      <c r="DU268" s="437">
        <v>0.96</v>
      </c>
      <c r="DV268" s="424"/>
      <c r="DW268" s="446">
        <f t="shared" si="483"/>
        <v>3.5860655737704916</v>
      </c>
      <c r="DX268" s="434">
        <v>5.16</v>
      </c>
      <c r="DY268" s="438">
        <v>7.97</v>
      </c>
      <c r="DZ268" s="439">
        <v>14</v>
      </c>
      <c r="EA268" s="440">
        <v>53</v>
      </c>
      <c r="EB268" s="441">
        <v>6430</v>
      </c>
      <c r="EC268" s="442">
        <v>11.3</v>
      </c>
      <c r="ED268" s="442"/>
      <c r="EE268" s="442"/>
      <c r="EF268" s="442"/>
      <c r="EG268" s="443">
        <v>6</v>
      </c>
      <c r="EH268" s="440"/>
      <c r="EI268" s="429">
        <f t="shared" si="497"/>
        <v>7.97</v>
      </c>
      <c r="EJ268" s="447">
        <f t="shared" si="498"/>
        <v>14</v>
      </c>
      <c r="EK268" s="448">
        <f t="shared" si="499"/>
        <v>53</v>
      </c>
      <c r="EL268" s="417">
        <f t="shared" si="500"/>
        <v>6430</v>
      </c>
      <c r="EM268" s="431">
        <f t="shared" si="501"/>
        <v>11.3</v>
      </c>
      <c r="EN268" s="431"/>
      <c r="EO268" s="431"/>
      <c r="EP268" s="431"/>
      <c r="EQ268" s="430">
        <f t="shared" si="502"/>
        <v>6</v>
      </c>
      <c r="ER268" s="448"/>
      <c r="ES268" s="449">
        <f t="shared" si="484"/>
        <v>23.28144979937387</v>
      </c>
      <c r="ET268" s="450">
        <f t="shared" si="469"/>
        <v>0.90715999999999997</v>
      </c>
      <c r="EU268" s="451">
        <f t="shared" si="457"/>
        <v>0.32162945454545455</v>
      </c>
      <c r="EV268" s="450">
        <f t="shared" si="416"/>
        <v>0.59561010101010103</v>
      </c>
      <c r="EW268" s="513"/>
      <c r="EX268" s="514">
        <f t="shared" si="478"/>
        <v>13.899999999999999</v>
      </c>
      <c r="EY268" s="513">
        <f t="shared" si="470"/>
        <v>0.74545454545454548</v>
      </c>
      <c r="EZ268" s="514">
        <f t="shared" si="471"/>
        <v>41</v>
      </c>
      <c r="FA268" s="450">
        <f t="shared" si="419"/>
        <v>0.83012820512820507</v>
      </c>
      <c r="FB268" s="431">
        <f t="shared" si="420"/>
        <v>259</v>
      </c>
      <c r="FC268" s="452"/>
      <c r="FD268" s="431"/>
      <c r="FE268" s="452">
        <f t="shared" si="421"/>
        <v>0.99130434782608701</v>
      </c>
      <c r="FF268" s="430">
        <f t="shared" si="422"/>
        <v>684</v>
      </c>
      <c r="FG268" s="405">
        <v>48000</v>
      </c>
      <c r="FH268" s="589"/>
      <c r="FI268" s="590"/>
      <c r="FJ268" s="591"/>
      <c r="FK268" s="455">
        <f t="shared" si="472"/>
        <v>1.5873715772300367</v>
      </c>
      <c r="FL268" s="530"/>
      <c r="FM268" s="455"/>
      <c r="FN268" s="530">
        <v>5977</v>
      </c>
      <c r="FO268" s="532">
        <f t="shared" si="503"/>
        <v>0.44671150971599399</v>
      </c>
      <c r="FP268" s="449">
        <f t="shared" si="473"/>
        <v>131.77388773755459</v>
      </c>
      <c r="FQ268" s="457">
        <v>76.8</v>
      </c>
      <c r="FR268" s="458">
        <f t="shared" si="474"/>
        <v>1.6931963490453723</v>
      </c>
      <c r="FS268" s="576">
        <v>7.9</v>
      </c>
      <c r="FT268" s="577">
        <v>13</v>
      </c>
      <c r="FU268" s="578">
        <v>47</v>
      </c>
      <c r="FV268" s="579">
        <v>4</v>
      </c>
      <c r="FW268" s="580"/>
      <c r="FX268" s="579"/>
      <c r="FY268" s="452">
        <f t="shared" si="489"/>
        <v>0.33333333333333337</v>
      </c>
      <c r="FZ268" s="452"/>
      <c r="GA268" s="429"/>
      <c r="GB268" s="513">
        <f t="shared" si="485"/>
        <v>7.1428571428571397E-2</v>
      </c>
      <c r="GC268" s="514">
        <f t="shared" si="492"/>
        <v>1</v>
      </c>
      <c r="GD268" s="513">
        <f t="shared" si="487"/>
        <v>0.1132075471698113</v>
      </c>
      <c r="GE268" s="527">
        <f t="shared" si="493"/>
        <v>6</v>
      </c>
      <c r="GF268" s="461">
        <f t="shared" si="475"/>
        <v>2.1694078222143833</v>
      </c>
      <c r="GG268" s="589"/>
      <c r="GH268" s="592"/>
      <c r="GI268" s="589"/>
      <c r="GJ268" s="592"/>
      <c r="GK268" s="592"/>
      <c r="GL268" s="593"/>
      <c r="GM268" s="577"/>
      <c r="GN268" s="589"/>
      <c r="GO268" s="592"/>
      <c r="GP268" s="592"/>
      <c r="GQ268" s="577"/>
      <c r="GR268" s="594"/>
      <c r="GS268" s="595"/>
      <c r="GT268" s="592"/>
      <c r="GU268" s="592"/>
      <c r="GV268" s="592"/>
      <c r="GW268" s="513"/>
      <c r="GX268" s="513"/>
      <c r="GY268" s="596"/>
      <c r="GZ268" s="405">
        <v>48913</v>
      </c>
      <c r="HA268" s="581">
        <v>8.17</v>
      </c>
      <c r="HB268" s="451">
        <v>8.11</v>
      </c>
      <c r="HC268" s="577">
        <v>13.2</v>
      </c>
      <c r="HD268" s="463">
        <f t="shared" si="476"/>
        <v>47.256</v>
      </c>
      <c r="HE268" s="463">
        <v>13</v>
      </c>
      <c r="HF268" s="463"/>
      <c r="HG268" s="582"/>
      <c r="HH268" s="575">
        <v>2</v>
      </c>
      <c r="HI268" s="583">
        <v>6380</v>
      </c>
      <c r="HJ268" s="406">
        <f t="shared" si="433"/>
        <v>4274.6000000000004</v>
      </c>
      <c r="HK268" s="406"/>
      <c r="HL268" s="549"/>
      <c r="HM268" s="584"/>
      <c r="HN268" s="461">
        <v>10.27</v>
      </c>
      <c r="HO268" s="574"/>
      <c r="HP268" s="548">
        <v>4.9599999999999998E-2</v>
      </c>
      <c r="HQ268" s="585"/>
      <c r="HR268" s="586"/>
      <c r="HS268" s="520">
        <v>0.16</v>
      </c>
      <c r="HT268" s="587">
        <v>8</v>
      </c>
      <c r="HU268" s="522">
        <f t="shared" si="486"/>
        <v>38.361479783059224</v>
      </c>
      <c r="HV268" s="513">
        <f t="shared" si="477"/>
        <v>0.76</v>
      </c>
      <c r="HW268" s="513">
        <f t="shared" si="435"/>
        <v>0.84853846153846157</v>
      </c>
      <c r="HX268" s="513">
        <f t="shared" si="436"/>
        <v>0.59246031746031746</v>
      </c>
      <c r="HY268" s="599"/>
    </row>
    <row r="269" spans="1:233" s="598" customFormat="1" ht="15" customHeight="1" x14ac:dyDescent="0.15">
      <c r="A269" s="485">
        <v>43751</v>
      </c>
      <c r="B269" s="600">
        <v>44909</v>
      </c>
      <c r="C269" s="487">
        <f t="shared" si="438"/>
        <v>0.89817999999999998</v>
      </c>
      <c r="D269" s="488">
        <v>8.15</v>
      </c>
      <c r="E269" s="489">
        <v>58</v>
      </c>
      <c r="F269" s="490">
        <v>305</v>
      </c>
      <c r="G269" s="490">
        <f t="shared" si="451"/>
        <v>13697.245000000001</v>
      </c>
      <c r="H269" s="487">
        <f t="shared" si="452"/>
        <v>0.54788979999999998</v>
      </c>
      <c r="I269" s="490">
        <v>6900</v>
      </c>
      <c r="J269" s="490">
        <f t="shared" si="453"/>
        <v>4623</v>
      </c>
      <c r="K269" s="491">
        <v>28.5</v>
      </c>
      <c r="L269" s="491"/>
      <c r="M269" s="491"/>
      <c r="N269" s="492">
        <v>100</v>
      </c>
      <c r="O269" s="492"/>
      <c r="P269" s="409"/>
      <c r="Q269" s="409"/>
      <c r="R269" s="409"/>
      <c r="S269" s="409"/>
      <c r="T269" s="410"/>
      <c r="U269" s="411"/>
      <c r="V269" s="409"/>
      <c r="W269" s="409"/>
      <c r="X269" s="516"/>
      <c r="Y269" s="473"/>
      <c r="Z269" s="429"/>
      <c r="AA269" s="447"/>
      <c r="AB269" s="409"/>
      <c r="AC269" s="409"/>
      <c r="AD269" s="474">
        <v>4.71</v>
      </c>
      <c r="AE269" s="477">
        <f t="shared" si="495"/>
        <v>0.65416666666666667</v>
      </c>
      <c r="AF269" s="478"/>
      <c r="AG269" s="477"/>
      <c r="AH269" s="478"/>
      <c r="AI269" s="478"/>
      <c r="AJ269" s="473"/>
      <c r="AK269" s="477"/>
      <c r="AL269" s="447"/>
      <c r="AM269" s="479"/>
      <c r="AN269" s="473"/>
      <c r="AO269" s="473"/>
      <c r="AP269" s="479"/>
      <c r="AQ269" s="447"/>
      <c r="AR269" s="473"/>
      <c r="AS269" s="473"/>
      <c r="AT269" s="473"/>
      <c r="AU269" s="447"/>
      <c r="AV269" s="480"/>
      <c r="AW269" s="479"/>
      <c r="AX269" s="479"/>
      <c r="AY269" s="480"/>
      <c r="AZ269" s="480"/>
      <c r="BA269" s="420">
        <f t="shared" si="439"/>
        <v>44247</v>
      </c>
      <c r="BB269" s="421">
        <f t="shared" si="440"/>
        <v>0.88493999999999995</v>
      </c>
      <c r="BC269" s="422"/>
      <c r="BD269" s="423">
        <v>8.17</v>
      </c>
      <c r="BE269" s="424">
        <v>55</v>
      </c>
      <c r="BF269" s="425">
        <v>282</v>
      </c>
      <c r="BG269" s="426">
        <v>7680</v>
      </c>
      <c r="BH269" s="420">
        <f t="shared" si="454"/>
        <v>5145.6000000000004</v>
      </c>
      <c r="BI269" s="432"/>
      <c r="BJ269" s="421"/>
      <c r="BK269" s="427">
        <v>24</v>
      </c>
      <c r="BL269" s="427"/>
      <c r="BM269" s="428"/>
      <c r="BN269" s="422"/>
      <c r="BO269" s="425">
        <v>487</v>
      </c>
      <c r="BP269" s="425"/>
      <c r="BQ269" s="423">
        <v>5.65</v>
      </c>
      <c r="BR269" s="421">
        <f t="shared" si="496"/>
        <v>0.78472222222222221</v>
      </c>
      <c r="BS269" s="409">
        <f t="shared" si="441"/>
        <v>44247</v>
      </c>
      <c r="BT269" s="429">
        <f t="shared" si="505"/>
        <v>8.17</v>
      </c>
      <c r="BU269" s="430">
        <f t="shared" ref="BU269:BU282" si="509">BE269</f>
        <v>55</v>
      </c>
      <c r="BV269" s="430">
        <f t="shared" si="506"/>
        <v>282</v>
      </c>
      <c r="BW269" s="430">
        <f t="shared" si="507"/>
        <v>7680</v>
      </c>
      <c r="BX269" s="430">
        <f t="shared" si="455"/>
        <v>4992</v>
      </c>
      <c r="BY269" s="430">
        <f t="shared" si="504"/>
        <v>24</v>
      </c>
      <c r="BZ269" s="430"/>
      <c r="CA269" s="431"/>
      <c r="CB269" s="430">
        <f t="shared" si="464"/>
        <v>487</v>
      </c>
      <c r="CC269" s="432">
        <v>21626</v>
      </c>
      <c r="CD269" s="411">
        <f t="shared" si="494"/>
        <v>21626</v>
      </c>
      <c r="CE269" s="421">
        <f t="shared" si="465"/>
        <v>0.86504000000000003</v>
      </c>
      <c r="CF269" s="433">
        <f t="shared" si="466"/>
        <v>7.4354943124017385</v>
      </c>
      <c r="CG269" s="434"/>
      <c r="CH269" s="427"/>
      <c r="CI269" s="446">
        <f t="shared" si="467"/>
        <v>10.54286506982336</v>
      </c>
      <c r="CJ269" s="436">
        <v>29.2</v>
      </c>
      <c r="CK269" s="436">
        <v>3.68</v>
      </c>
      <c r="CL269" s="423"/>
      <c r="CM269" s="423"/>
      <c r="CN269" s="423"/>
      <c r="CO269" s="432"/>
      <c r="CP269" s="432"/>
      <c r="CQ269" s="437"/>
      <c r="CR269" s="437">
        <v>0.97</v>
      </c>
      <c r="CS269" s="424"/>
      <c r="CT269" s="432">
        <f t="shared" si="468"/>
        <v>3.8842134467770277</v>
      </c>
      <c r="CU269" s="434">
        <v>4.33</v>
      </c>
      <c r="CV269" s="493"/>
      <c r="CW269" s="494"/>
      <c r="CX269" s="495"/>
      <c r="CY269" s="496"/>
      <c r="CZ269" s="497"/>
      <c r="DA269" s="497"/>
      <c r="DB269" s="497"/>
      <c r="DC269" s="497"/>
      <c r="DD269" s="498"/>
      <c r="DE269" s="495"/>
      <c r="DF269" s="444">
        <v>22621</v>
      </c>
      <c r="DG269" s="445">
        <f t="shared" si="508"/>
        <v>22621</v>
      </c>
      <c r="DH269" s="421">
        <f t="shared" si="480"/>
        <v>0.90483999999999998</v>
      </c>
      <c r="DI269" s="446">
        <f t="shared" si="481"/>
        <v>7.1084390610494674</v>
      </c>
      <c r="DJ269" s="434">
        <v>8.01</v>
      </c>
      <c r="DK269" s="427"/>
      <c r="DL269" s="446">
        <f t="shared" si="482"/>
        <v>10.079130011935812</v>
      </c>
      <c r="DM269" s="422">
        <v>29.6</v>
      </c>
      <c r="DN269" s="422">
        <v>2.72</v>
      </c>
      <c r="DO269" s="423">
        <v>7.97</v>
      </c>
      <c r="DP269" s="423"/>
      <c r="DQ269" s="423"/>
      <c r="DR269" s="432"/>
      <c r="DS269" s="432"/>
      <c r="DT269" s="437"/>
      <c r="DU269" s="437">
        <v>0.96</v>
      </c>
      <c r="DV269" s="424"/>
      <c r="DW269" s="446">
        <f t="shared" si="483"/>
        <v>3.7133636886079309</v>
      </c>
      <c r="DX269" s="434">
        <v>5.08</v>
      </c>
      <c r="DY269" s="493">
        <v>8.11</v>
      </c>
      <c r="DZ269" s="494">
        <v>16</v>
      </c>
      <c r="EA269" s="495">
        <v>53</v>
      </c>
      <c r="EB269" s="496">
        <v>6890</v>
      </c>
      <c r="EC269" s="497">
        <v>11</v>
      </c>
      <c r="ED269" s="497"/>
      <c r="EE269" s="497"/>
      <c r="EF269" s="497"/>
      <c r="EG269" s="498">
        <v>5</v>
      </c>
      <c r="EH269" s="495"/>
      <c r="EI269" s="429">
        <f t="shared" si="497"/>
        <v>8.11</v>
      </c>
      <c r="EJ269" s="447">
        <f t="shared" si="498"/>
        <v>16</v>
      </c>
      <c r="EK269" s="448">
        <f t="shared" si="499"/>
        <v>53</v>
      </c>
      <c r="EL269" s="417">
        <f t="shared" si="500"/>
        <v>6890</v>
      </c>
      <c r="EM269" s="431">
        <f t="shared" si="501"/>
        <v>11</v>
      </c>
      <c r="EN269" s="431"/>
      <c r="EO269" s="431"/>
      <c r="EP269" s="431"/>
      <c r="EQ269" s="430">
        <f t="shared" si="502"/>
        <v>5</v>
      </c>
      <c r="ER269" s="448"/>
      <c r="ES269" s="496">
        <f t="shared" si="484"/>
        <v>23.866024815241712</v>
      </c>
      <c r="ET269" s="499">
        <f t="shared" si="469"/>
        <v>0.88493999999999995</v>
      </c>
      <c r="EU269" s="451">
        <f t="shared" si="457"/>
        <v>0.28358304545454538</v>
      </c>
      <c r="EV269" s="499">
        <f t="shared" si="416"/>
        <v>0.52515378787878775</v>
      </c>
      <c r="EW269" s="526"/>
      <c r="EX269" s="514">
        <f t="shared" si="478"/>
        <v>13</v>
      </c>
      <c r="EY269" s="513">
        <f t="shared" si="470"/>
        <v>0.70909090909090911</v>
      </c>
      <c r="EZ269" s="514">
        <f t="shared" si="471"/>
        <v>39</v>
      </c>
      <c r="FA269" s="450">
        <f t="shared" si="419"/>
        <v>0.81205673758865249</v>
      </c>
      <c r="FB269" s="431">
        <f t="shared" si="420"/>
        <v>229</v>
      </c>
      <c r="FC269" s="452"/>
      <c r="FD269" s="431"/>
      <c r="FE269" s="452">
        <f t="shared" si="421"/>
        <v>0.98973305954825463</v>
      </c>
      <c r="FF269" s="430">
        <f t="shared" si="422"/>
        <v>482</v>
      </c>
      <c r="FG269" s="490">
        <v>48000</v>
      </c>
      <c r="FH269" s="601"/>
      <c r="FI269" s="501"/>
      <c r="FJ269" s="487"/>
      <c r="FK269" s="502">
        <f t="shared" si="472"/>
        <v>1.6272289646755713</v>
      </c>
      <c r="FL269" s="536"/>
      <c r="FM269" s="502"/>
      <c r="FN269" s="536">
        <v>5421</v>
      </c>
      <c r="FO269" s="532">
        <f t="shared" si="503"/>
        <v>0.40515695067264573</v>
      </c>
      <c r="FP269" s="496">
        <f t="shared" si="473"/>
        <v>122.51678079869821</v>
      </c>
      <c r="FQ269" s="503">
        <v>76.8</v>
      </c>
      <c r="FR269" s="491">
        <f t="shared" si="474"/>
        <v>1.7357108956539427</v>
      </c>
      <c r="FS269" s="504">
        <v>8.0299999999999994</v>
      </c>
      <c r="FT269" s="494">
        <v>14</v>
      </c>
      <c r="FU269" s="495">
        <v>47</v>
      </c>
      <c r="FV269" s="536">
        <v>1</v>
      </c>
      <c r="FW269" s="602"/>
      <c r="FX269" s="536"/>
      <c r="FY269" s="452">
        <f t="shared" si="489"/>
        <v>0.8</v>
      </c>
      <c r="FZ269" s="452"/>
      <c r="GA269" s="429"/>
      <c r="GB269" s="526">
        <f t="shared" si="485"/>
        <v>0.125</v>
      </c>
      <c r="GC269" s="514">
        <f t="shared" si="492"/>
        <v>2</v>
      </c>
      <c r="GD269" s="526">
        <f t="shared" si="487"/>
        <v>0.1132075471698113</v>
      </c>
      <c r="GE269" s="527">
        <f t="shared" si="493"/>
        <v>6</v>
      </c>
      <c r="GF269" s="506">
        <f t="shared" si="475"/>
        <v>2.223879585056614</v>
      </c>
      <c r="GG269" s="601"/>
      <c r="GH269" s="601"/>
      <c r="GI269" s="601"/>
      <c r="GJ269" s="601"/>
      <c r="GK269" s="601"/>
      <c r="GL269" s="507"/>
      <c r="GM269" s="494"/>
      <c r="GN269" s="601"/>
      <c r="GO269" s="601"/>
      <c r="GP269" s="601"/>
      <c r="GQ269" s="494"/>
      <c r="GR269" s="603"/>
      <c r="GS269" s="494"/>
      <c r="GT269" s="601"/>
      <c r="GU269" s="601"/>
      <c r="GV269" s="601"/>
      <c r="GW269" s="526"/>
      <c r="GX269" s="526"/>
      <c r="GY269" s="503"/>
      <c r="GZ269" s="490">
        <v>48584</v>
      </c>
      <c r="HA269" s="493">
        <v>8.2100000000000009</v>
      </c>
      <c r="HB269" s="493">
        <v>8.18</v>
      </c>
      <c r="HC269" s="494">
        <v>12.8</v>
      </c>
      <c r="HD269" s="498">
        <f t="shared" si="476"/>
        <v>45.824000000000005</v>
      </c>
      <c r="HE269" s="498">
        <v>13</v>
      </c>
      <c r="HF269" s="498"/>
      <c r="HG269" s="498"/>
      <c r="HH269" s="492">
        <v>1</v>
      </c>
      <c r="HI269" s="508">
        <v>6770</v>
      </c>
      <c r="HJ269" s="490">
        <f t="shared" si="433"/>
        <v>4535.9000000000005</v>
      </c>
      <c r="HK269" s="490"/>
      <c r="HL269" s="550"/>
      <c r="HM269" s="543"/>
      <c r="HN269" s="506">
        <v>10.45</v>
      </c>
      <c r="HO269" s="491"/>
      <c r="HP269" s="545">
        <v>5.2600000000000001E-2</v>
      </c>
      <c r="HQ269" s="523"/>
      <c r="HR269" s="524"/>
      <c r="HS269" s="524">
        <v>0.2</v>
      </c>
      <c r="HT269" s="511">
        <v>8</v>
      </c>
      <c r="HU269" s="525">
        <f t="shared" si="486"/>
        <v>39.324699979659641</v>
      </c>
      <c r="HV269" s="526">
        <f t="shared" si="477"/>
        <v>0.76727272727272733</v>
      </c>
      <c r="HW269" s="526">
        <f t="shared" si="435"/>
        <v>0.83750354609929079</v>
      </c>
      <c r="HX269" s="526">
        <f t="shared" si="436"/>
        <v>0.56458333333333344</v>
      </c>
      <c r="HY269" s="604"/>
    </row>
    <row r="270" spans="1:233" s="598" customFormat="1" ht="15" customHeight="1" x14ac:dyDescent="0.15">
      <c r="A270" s="400">
        <v>43752</v>
      </c>
      <c r="B270" s="515">
        <v>46611</v>
      </c>
      <c r="C270" s="402">
        <f t="shared" si="438"/>
        <v>0.93222000000000005</v>
      </c>
      <c r="D270" s="571">
        <v>8.1300000000000008</v>
      </c>
      <c r="E270" s="572">
        <v>56</v>
      </c>
      <c r="F270" s="573">
        <v>260</v>
      </c>
      <c r="G270" s="406">
        <f t="shared" si="451"/>
        <v>12118.86</v>
      </c>
      <c r="H270" s="402">
        <f t="shared" si="452"/>
        <v>0.48475440000000003</v>
      </c>
      <c r="I270" s="573">
        <v>6220</v>
      </c>
      <c r="J270" s="406">
        <f t="shared" si="453"/>
        <v>4167.4000000000005</v>
      </c>
      <c r="K270" s="574">
        <v>24.4</v>
      </c>
      <c r="L270" s="574"/>
      <c r="M270" s="574"/>
      <c r="N270" s="575">
        <v>114</v>
      </c>
      <c r="O270" s="575"/>
      <c r="P270" s="409"/>
      <c r="Q270" s="409"/>
      <c r="R270" s="409"/>
      <c r="S270" s="409"/>
      <c r="T270" s="410"/>
      <c r="U270" s="411"/>
      <c r="V270" s="409"/>
      <c r="W270" s="409"/>
      <c r="X270" s="516"/>
      <c r="Y270" s="473"/>
      <c r="Z270" s="429"/>
      <c r="AA270" s="447"/>
      <c r="AB270" s="409"/>
      <c r="AC270" s="409"/>
      <c r="AD270" s="474">
        <v>5.1100000000000003</v>
      </c>
      <c r="AE270" s="477">
        <f t="shared" si="495"/>
        <v>0.70972222222222225</v>
      </c>
      <c r="AF270" s="478"/>
      <c r="AG270" s="477"/>
      <c r="AH270" s="478"/>
      <c r="AI270" s="478"/>
      <c r="AJ270" s="473"/>
      <c r="AK270" s="477"/>
      <c r="AL270" s="447"/>
      <c r="AM270" s="479"/>
      <c r="AN270" s="473"/>
      <c r="AO270" s="473"/>
      <c r="AP270" s="479"/>
      <c r="AQ270" s="447"/>
      <c r="AR270" s="473"/>
      <c r="AS270" s="473"/>
      <c r="AT270" s="473"/>
      <c r="AU270" s="447"/>
      <c r="AV270" s="480"/>
      <c r="AW270" s="479"/>
      <c r="AX270" s="479"/>
      <c r="AY270" s="480"/>
      <c r="AZ270" s="480"/>
      <c r="BA270" s="420">
        <f t="shared" si="439"/>
        <v>44001</v>
      </c>
      <c r="BB270" s="421">
        <f t="shared" si="440"/>
        <v>0.88002000000000002</v>
      </c>
      <c r="BC270" s="422"/>
      <c r="BD270" s="423">
        <v>8.07</v>
      </c>
      <c r="BE270" s="424">
        <v>59</v>
      </c>
      <c r="BF270" s="425">
        <v>249</v>
      </c>
      <c r="BG270" s="426">
        <v>7190</v>
      </c>
      <c r="BH270" s="420">
        <f t="shared" si="454"/>
        <v>4817.3</v>
      </c>
      <c r="BI270" s="432"/>
      <c r="BJ270" s="421"/>
      <c r="BK270" s="427">
        <v>21.4</v>
      </c>
      <c r="BL270" s="427"/>
      <c r="BM270" s="428"/>
      <c r="BN270" s="422"/>
      <c r="BO270" s="425">
        <v>183</v>
      </c>
      <c r="BP270" s="425"/>
      <c r="BQ270" s="423">
        <v>5.91</v>
      </c>
      <c r="BR270" s="421">
        <f t="shared" si="496"/>
        <v>0.8208333333333333</v>
      </c>
      <c r="BS270" s="409">
        <f t="shared" si="441"/>
        <v>44001</v>
      </c>
      <c r="BT270" s="429">
        <f t="shared" si="505"/>
        <v>8.07</v>
      </c>
      <c r="BU270" s="430">
        <f t="shared" si="509"/>
        <v>59</v>
      </c>
      <c r="BV270" s="430">
        <f t="shared" si="506"/>
        <v>249</v>
      </c>
      <c r="BW270" s="430">
        <f t="shared" si="507"/>
        <v>7190</v>
      </c>
      <c r="BX270" s="430">
        <f t="shared" si="455"/>
        <v>4673.5</v>
      </c>
      <c r="BY270" s="430">
        <f t="shared" si="504"/>
        <v>21.4</v>
      </c>
      <c r="BZ270" s="430"/>
      <c r="CA270" s="431"/>
      <c r="CB270" s="430">
        <f t="shared" si="464"/>
        <v>183</v>
      </c>
      <c r="CC270" s="432">
        <v>21394</v>
      </c>
      <c r="CD270" s="411">
        <f t="shared" si="494"/>
        <v>21394</v>
      </c>
      <c r="CE270" s="421">
        <f t="shared" si="465"/>
        <v>0.85575999999999997</v>
      </c>
      <c r="CF270" s="433">
        <f t="shared" si="466"/>
        <v>7.5161260166401798</v>
      </c>
      <c r="CG270" s="434"/>
      <c r="CH270" s="427"/>
      <c r="CI270" s="446">
        <f t="shared" si="467"/>
        <v>10.657193605683837</v>
      </c>
      <c r="CJ270" s="436">
        <v>29.4</v>
      </c>
      <c r="CK270" s="436">
        <v>3.65</v>
      </c>
      <c r="CL270" s="423"/>
      <c r="CM270" s="423"/>
      <c r="CN270" s="423"/>
      <c r="CO270" s="432"/>
      <c r="CP270" s="432"/>
      <c r="CQ270" s="437"/>
      <c r="CR270" s="437">
        <v>0.97</v>
      </c>
      <c r="CS270" s="424"/>
      <c r="CT270" s="432">
        <f t="shared" si="468"/>
        <v>3.9263344863045715</v>
      </c>
      <c r="CU270" s="434">
        <v>4.93</v>
      </c>
      <c r="CV270" s="438"/>
      <c r="CW270" s="439"/>
      <c r="CX270" s="440"/>
      <c r="CY270" s="441"/>
      <c r="CZ270" s="442"/>
      <c r="DA270" s="442"/>
      <c r="DB270" s="442"/>
      <c r="DC270" s="442"/>
      <c r="DD270" s="443"/>
      <c r="DE270" s="440"/>
      <c r="DF270" s="444">
        <v>22607</v>
      </c>
      <c r="DG270" s="445">
        <f t="shared" si="508"/>
        <v>22607</v>
      </c>
      <c r="DH270" s="421">
        <f t="shared" si="480"/>
        <v>0.90427999999999997</v>
      </c>
      <c r="DI270" s="446">
        <f t="shared" si="481"/>
        <v>7.1128411553943476</v>
      </c>
      <c r="DJ270" s="434">
        <v>7.9</v>
      </c>
      <c r="DK270" s="427"/>
      <c r="DL270" s="446">
        <f t="shared" si="482"/>
        <v>10.085371787499447</v>
      </c>
      <c r="DM270" s="422">
        <v>29.5</v>
      </c>
      <c r="DN270" s="422">
        <v>3.95</v>
      </c>
      <c r="DO270" s="423">
        <v>7.96</v>
      </c>
      <c r="DP270" s="423"/>
      <c r="DQ270" s="423"/>
      <c r="DR270" s="432"/>
      <c r="DS270" s="432"/>
      <c r="DT270" s="437"/>
      <c r="DU270" s="437">
        <v>0.96</v>
      </c>
      <c r="DV270" s="424"/>
      <c r="DW270" s="446">
        <f t="shared" si="483"/>
        <v>3.7156632901313755</v>
      </c>
      <c r="DX270" s="434">
        <v>5.85</v>
      </c>
      <c r="DY270" s="438">
        <v>8</v>
      </c>
      <c r="DZ270" s="439">
        <v>15</v>
      </c>
      <c r="EA270" s="440">
        <v>57</v>
      </c>
      <c r="EB270" s="441">
        <v>7080</v>
      </c>
      <c r="EC270" s="442">
        <v>13.6</v>
      </c>
      <c r="ED270" s="442"/>
      <c r="EE270" s="442"/>
      <c r="EF270" s="442"/>
      <c r="EG270" s="443">
        <v>5</v>
      </c>
      <c r="EH270" s="440"/>
      <c r="EI270" s="429">
        <f t="shared" si="497"/>
        <v>8</v>
      </c>
      <c r="EJ270" s="447">
        <f t="shared" si="498"/>
        <v>15</v>
      </c>
      <c r="EK270" s="448">
        <f t="shared" si="499"/>
        <v>57</v>
      </c>
      <c r="EL270" s="417">
        <f t="shared" si="500"/>
        <v>7080</v>
      </c>
      <c r="EM270" s="431">
        <f t="shared" si="501"/>
        <v>13.6</v>
      </c>
      <c r="EN270" s="431"/>
      <c r="EO270" s="431"/>
      <c r="EP270" s="431"/>
      <c r="EQ270" s="430">
        <f t="shared" si="502"/>
        <v>5</v>
      </c>
      <c r="ER270" s="448"/>
      <c r="ES270" s="449">
        <f t="shared" si="484"/>
        <v>23.99945455785096</v>
      </c>
      <c r="ET270" s="450">
        <f t="shared" si="469"/>
        <v>0.88002000000000002</v>
      </c>
      <c r="EU270" s="451">
        <f t="shared" si="457"/>
        <v>0.24900565909090905</v>
      </c>
      <c r="EV270" s="450">
        <f t="shared" si="416"/>
        <v>0.46112159090909077</v>
      </c>
      <c r="EW270" s="513"/>
      <c r="EX270" s="514">
        <f t="shared" si="478"/>
        <v>7.7999999999999989</v>
      </c>
      <c r="EY270" s="513">
        <f t="shared" si="470"/>
        <v>0.74576271186440679</v>
      </c>
      <c r="EZ270" s="514">
        <f t="shared" si="471"/>
        <v>44</v>
      </c>
      <c r="FA270" s="450">
        <f t="shared" si="419"/>
        <v>0.77108433734939763</v>
      </c>
      <c r="FB270" s="431">
        <f t="shared" si="420"/>
        <v>192</v>
      </c>
      <c r="FC270" s="452"/>
      <c r="FD270" s="431"/>
      <c r="FE270" s="452">
        <f t="shared" si="421"/>
        <v>0.97267759562841527</v>
      </c>
      <c r="FF270" s="430">
        <f t="shared" si="422"/>
        <v>178</v>
      </c>
      <c r="FG270" s="405">
        <v>48000</v>
      </c>
      <c r="FH270" s="589"/>
      <c r="FI270" s="590"/>
      <c r="FJ270" s="591"/>
      <c r="FK270" s="455">
        <f t="shared" si="472"/>
        <v>1.6363264471262018</v>
      </c>
      <c r="FL270" s="530"/>
      <c r="FM270" s="455"/>
      <c r="FN270" s="530">
        <v>5801</v>
      </c>
      <c r="FO270" s="532">
        <f t="shared" si="503"/>
        <v>0.43355754857997009</v>
      </c>
      <c r="FP270" s="449">
        <f t="shared" si="473"/>
        <v>131.83791277470965</v>
      </c>
      <c r="FQ270" s="457">
        <v>76.8</v>
      </c>
      <c r="FR270" s="458">
        <f t="shared" si="474"/>
        <v>1.7454148769346149</v>
      </c>
      <c r="FS270" s="576">
        <v>7.93</v>
      </c>
      <c r="FT270" s="577">
        <v>13.4</v>
      </c>
      <c r="FU270" s="578">
        <v>50</v>
      </c>
      <c r="FV270" s="579">
        <v>1</v>
      </c>
      <c r="FW270" s="580"/>
      <c r="FX270" s="579"/>
      <c r="FY270" s="452">
        <f t="shared" si="489"/>
        <v>0.8</v>
      </c>
      <c r="FZ270" s="452"/>
      <c r="GA270" s="429"/>
      <c r="GB270" s="513">
        <f t="shared" si="485"/>
        <v>0.10666666666666669</v>
      </c>
      <c r="GC270" s="514">
        <f t="shared" si="492"/>
        <v>1.5999999999999996</v>
      </c>
      <c r="GD270" s="513">
        <f t="shared" si="487"/>
        <v>0.1228070175438597</v>
      </c>
      <c r="GE270" s="527">
        <f t="shared" si="493"/>
        <v>7</v>
      </c>
      <c r="GF270" s="461">
        <f t="shared" si="475"/>
        <v>2.2363128110724757</v>
      </c>
      <c r="GG270" s="589"/>
      <c r="GH270" s="592"/>
      <c r="GI270" s="589"/>
      <c r="GJ270" s="592"/>
      <c r="GK270" s="592"/>
      <c r="GL270" s="593"/>
      <c r="GM270" s="577"/>
      <c r="GN270" s="589"/>
      <c r="GO270" s="592"/>
      <c r="GP270" s="592"/>
      <c r="GQ270" s="577"/>
      <c r="GR270" s="594"/>
      <c r="GS270" s="595"/>
      <c r="GT270" s="592"/>
      <c r="GU270" s="592"/>
      <c r="GV270" s="592"/>
      <c r="GW270" s="513"/>
      <c r="GX270" s="513"/>
      <c r="GY270" s="596"/>
      <c r="GZ270" s="405">
        <v>46739</v>
      </c>
      <c r="HA270" s="581">
        <v>8.19</v>
      </c>
      <c r="HB270" s="451">
        <v>8.16</v>
      </c>
      <c r="HC270" s="577">
        <v>13.5</v>
      </c>
      <c r="HD270" s="463">
        <f t="shared" si="476"/>
        <v>48.33</v>
      </c>
      <c r="HE270" s="463">
        <v>13</v>
      </c>
      <c r="HF270" s="463"/>
      <c r="HG270" s="582"/>
      <c r="HH270" s="575">
        <v>1</v>
      </c>
      <c r="HI270" s="583">
        <v>7040</v>
      </c>
      <c r="HJ270" s="406">
        <f t="shared" si="433"/>
        <v>4716.8</v>
      </c>
      <c r="HK270" s="406"/>
      <c r="HL270" s="549"/>
      <c r="HM270" s="584"/>
      <c r="HN270" s="461">
        <v>12.24</v>
      </c>
      <c r="HO270" s="574"/>
      <c r="HP270" s="548">
        <v>5.4100000000000002E-2</v>
      </c>
      <c r="HQ270" s="585"/>
      <c r="HR270" s="586"/>
      <c r="HS270" s="520">
        <v>0.23</v>
      </c>
      <c r="HT270" s="587">
        <v>16</v>
      </c>
      <c r="HU270" s="522">
        <f t="shared" si="486"/>
        <v>39.544555805549876</v>
      </c>
      <c r="HV270" s="513">
        <f t="shared" si="477"/>
        <v>0.77118644067796605</v>
      </c>
      <c r="HW270" s="513">
        <f t="shared" si="435"/>
        <v>0.80590361445783132</v>
      </c>
      <c r="HX270" s="513">
        <f t="shared" si="436"/>
        <v>0.42803738317757001</v>
      </c>
      <c r="HY270" s="599"/>
    </row>
    <row r="271" spans="1:233" s="598" customFormat="1" ht="15" customHeight="1" x14ac:dyDescent="0.15">
      <c r="A271" s="400">
        <v>43753</v>
      </c>
      <c r="B271" s="515">
        <v>41369</v>
      </c>
      <c r="C271" s="402">
        <f t="shared" si="438"/>
        <v>0.82738</v>
      </c>
      <c r="D271" s="571">
        <v>8.0399999999999991</v>
      </c>
      <c r="E271" s="572">
        <v>48</v>
      </c>
      <c r="F271" s="573">
        <v>255</v>
      </c>
      <c r="G271" s="406">
        <f t="shared" si="451"/>
        <v>10549.094999999999</v>
      </c>
      <c r="H271" s="402">
        <f t="shared" si="452"/>
        <v>0.4219638</v>
      </c>
      <c r="I271" s="573">
        <v>5580</v>
      </c>
      <c r="J271" s="406">
        <f t="shared" si="453"/>
        <v>3738.6000000000004</v>
      </c>
      <c r="K271" s="574">
        <v>26.3</v>
      </c>
      <c r="L271" s="574">
        <v>21.4</v>
      </c>
      <c r="M271" s="574">
        <v>2.4</v>
      </c>
      <c r="N271" s="575">
        <v>137</v>
      </c>
      <c r="O271" s="575">
        <v>32</v>
      </c>
      <c r="P271" s="409"/>
      <c r="Q271" s="409"/>
      <c r="R271" s="409"/>
      <c r="S271" s="409"/>
      <c r="T271" s="410"/>
      <c r="U271" s="411"/>
      <c r="V271" s="409"/>
      <c r="W271" s="409"/>
      <c r="X271" s="516"/>
      <c r="Y271" s="473"/>
      <c r="Z271" s="429"/>
      <c r="AA271" s="447"/>
      <c r="AB271" s="409"/>
      <c r="AC271" s="409"/>
      <c r="AD271" s="474">
        <v>4.95</v>
      </c>
      <c r="AE271" s="477">
        <f t="shared" si="495"/>
        <v>0.6875</v>
      </c>
      <c r="AF271" s="478"/>
      <c r="AG271" s="477"/>
      <c r="AH271" s="478"/>
      <c r="AI271" s="478"/>
      <c r="AJ271" s="473"/>
      <c r="AK271" s="477"/>
      <c r="AL271" s="447"/>
      <c r="AM271" s="479"/>
      <c r="AN271" s="473"/>
      <c r="AO271" s="473"/>
      <c r="AP271" s="479"/>
      <c r="AQ271" s="447"/>
      <c r="AR271" s="473"/>
      <c r="AS271" s="473"/>
      <c r="AT271" s="473"/>
      <c r="AU271" s="447"/>
      <c r="AV271" s="480"/>
      <c r="AW271" s="479"/>
      <c r="AX271" s="479"/>
      <c r="AY271" s="480"/>
      <c r="AZ271" s="480"/>
      <c r="BA271" s="420">
        <f t="shared" si="439"/>
        <v>43339</v>
      </c>
      <c r="BB271" s="421">
        <f t="shared" si="440"/>
        <v>0.86677999999999999</v>
      </c>
      <c r="BC271" s="422"/>
      <c r="BD271" s="423">
        <v>7.96</v>
      </c>
      <c r="BE271" s="424">
        <v>58</v>
      </c>
      <c r="BF271" s="425">
        <v>356</v>
      </c>
      <c r="BG271" s="426">
        <v>6780</v>
      </c>
      <c r="BH271" s="420">
        <f t="shared" si="454"/>
        <v>4542.6000000000004</v>
      </c>
      <c r="BI271" s="432">
        <v>1227</v>
      </c>
      <c r="BJ271" s="421">
        <f>BI271/35.5*(23+35.5)/BH271</f>
        <v>0.44511023345195994</v>
      </c>
      <c r="BK271" s="427">
        <v>28.8</v>
      </c>
      <c r="BL271" s="427">
        <v>23.6</v>
      </c>
      <c r="BM271" s="428">
        <v>1.4</v>
      </c>
      <c r="BN271" s="422">
        <v>2.2000000000000002</v>
      </c>
      <c r="BO271" s="425">
        <v>234</v>
      </c>
      <c r="BP271" s="425">
        <v>32</v>
      </c>
      <c r="BQ271" s="423">
        <v>5.35</v>
      </c>
      <c r="BR271" s="421">
        <f t="shared" si="496"/>
        <v>0.74305555555555547</v>
      </c>
      <c r="BS271" s="409">
        <f t="shared" si="441"/>
        <v>43339</v>
      </c>
      <c r="BT271" s="429">
        <f t="shared" si="505"/>
        <v>7.96</v>
      </c>
      <c r="BU271" s="430">
        <f t="shared" si="509"/>
        <v>58</v>
      </c>
      <c r="BV271" s="430">
        <f t="shared" si="506"/>
        <v>356</v>
      </c>
      <c r="BW271" s="430">
        <f t="shared" si="507"/>
        <v>6780</v>
      </c>
      <c r="BX271" s="430">
        <f t="shared" si="455"/>
        <v>4407</v>
      </c>
      <c r="BY271" s="430">
        <f t="shared" si="504"/>
        <v>28.8</v>
      </c>
      <c r="BZ271" s="430">
        <f>BL271</f>
        <v>23.6</v>
      </c>
      <c r="CA271" s="431">
        <f>BN271</f>
        <v>2.2000000000000002</v>
      </c>
      <c r="CB271" s="430">
        <f t="shared" si="464"/>
        <v>234</v>
      </c>
      <c r="CC271" s="432">
        <v>21878</v>
      </c>
      <c r="CD271" s="411">
        <f t="shared" si="494"/>
        <v>21878</v>
      </c>
      <c r="CE271" s="421">
        <f t="shared" si="465"/>
        <v>0.87512000000000001</v>
      </c>
      <c r="CF271" s="433">
        <f t="shared" si="466"/>
        <v>7.3498491635432845</v>
      </c>
      <c r="CG271" s="434"/>
      <c r="CH271" s="427"/>
      <c r="CI271" s="446">
        <f t="shared" si="467"/>
        <v>10.421427918456898</v>
      </c>
      <c r="CJ271" s="436">
        <v>29.6</v>
      </c>
      <c r="CK271" s="436">
        <v>3.58</v>
      </c>
      <c r="CL271" s="423"/>
      <c r="CM271" s="423"/>
      <c r="CN271" s="423"/>
      <c r="CO271" s="432"/>
      <c r="CP271" s="432"/>
      <c r="CQ271" s="437"/>
      <c r="CR271" s="437">
        <v>0.98</v>
      </c>
      <c r="CS271" s="424"/>
      <c r="CT271" s="432">
        <f t="shared" si="468"/>
        <v>3.8394734436420146</v>
      </c>
      <c r="CU271" s="434">
        <v>4.2300000000000004</v>
      </c>
      <c r="CV271" s="438"/>
      <c r="CW271" s="439"/>
      <c r="CX271" s="440"/>
      <c r="CY271" s="441"/>
      <c r="CZ271" s="442"/>
      <c r="DA271" s="442"/>
      <c r="DB271" s="442"/>
      <c r="DC271" s="442"/>
      <c r="DD271" s="443"/>
      <c r="DE271" s="440"/>
      <c r="DF271" s="444">
        <v>21461</v>
      </c>
      <c r="DG271" s="445">
        <f t="shared" si="508"/>
        <v>21461</v>
      </c>
      <c r="DH271" s="421">
        <f t="shared" si="480"/>
        <v>0.85843999999999998</v>
      </c>
      <c r="DI271" s="446">
        <f t="shared" si="481"/>
        <v>7.492661106192628</v>
      </c>
      <c r="DJ271" s="434">
        <v>7.88</v>
      </c>
      <c r="DK271" s="427">
        <v>11</v>
      </c>
      <c r="DL271" s="446">
        <f t="shared" si="482"/>
        <v>10.623922464004472</v>
      </c>
      <c r="DM271" s="422">
        <v>29.8</v>
      </c>
      <c r="DN271" s="422">
        <v>3.77</v>
      </c>
      <c r="DO271" s="423">
        <v>7.79</v>
      </c>
      <c r="DP271" s="423"/>
      <c r="DQ271" s="423"/>
      <c r="DR271" s="432">
        <v>9727</v>
      </c>
      <c r="DS271" s="432">
        <v>4494</v>
      </c>
      <c r="DT271" s="437">
        <f>DS271/DR271</f>
        <v>0.46201295363421402</v>
      </c>
      <c r="DU271" s="437">
        <v>0.98</v>
      </c>
      <c r="DV271" s="424"/>
      <c r="DW271" s="446">
        <f t="shared" si="483"/>
        <v>3.9140766972648056</v>
      </c>
      <c r="DX271" s="434">
        <v>5.63</v>
      </c>
      <c r="DY271" s="438">
        <v>8.0399999999999991</v>
      </c>
      <c r="DZ271" s="439">
        <v>14.7</v>
      </c>
      <c r="EA271" s="440">
        <v>58</v>
      </c>
      <c r="EB271" s="441">
        <v>7170</v>
      </c>
      <c r="EC271" s="442">
        <v>14.8</v>
      </c>
      <c r="ED271" s="442">
        <v>0.41</v>
      </c>
      <c r="EE271" s="442">
        <v>12.7</v>
      </c>
      <c r="EF271" s="442">
        <v>1.1000000000000001</v>
      </c>
      <c r="EG271" s="443">
        <v>6</v>
      </c>
      <c r="EH271" s="440">
        <v>16</v>
      </c>
      <c r="EI271" s="429">
        <f t="shared" si="497"/>
        <v>8.0399999999999991</v>
      </c>
      <c r="EJ271" s="447">
        <f t="shared" si="498"/>
        <v>14.7</v>
      </c>
      <c r="EK271" s="448">
        <f t="shared" si="499"/>
        <v>58</v>
      </c>
      <c r="EL271" s="417">
        <f t="shared" si="500"/>
        <v>7170</v>
      </c>
      <c r="EM271" s="431">
        <f t="shared" si="501"/>
        <v>14.8</v>
      </c>
      <c r="EN271" s="431">
        <f>ED271</f>
        <v>0.41</v>
      </c>
      <c r="EO271" s="431">
        <f>EE271</f>
        <v>12.7</v>
      </c>
      <c r="EP271" s="431">
        <f>EF271</f>
        <v>1.1000000000000001</v>
      </c>
      <c r="EQ271" s="430">
        <f t="shared" si="502"/>
        <v>6</v>
      </c>
      <c r="ER271" s="448">
        <f>EH271</f>
        <v>16</v>
      </c>
      <c r="ES271" s="449">
        <f t="shared" si="484"/>
        <v>24.366044440342421</v>
      </c>
      <c r="ET271" s="450">
        <f t="shared" si="469"/>
        <v>0.86677999999999999</v>
      </c>
      <c r="EU271" s="451">
        <f t="shared" si="457"/>
        <v>0.35065190909090899</v>
      </c>
      <c r="EV271" s="450">
        <f t="shared" si="416"/>
        <v>0.64935538720538699</v>
      </c>
      <c r="EW271" s="513">
        <f>1-EM271/BY271</f>
        <v>0.48611111111111105</v>
      </c>
      <c r="EX271" s="514">
        <f t="shared" si="478"/>
        <v>14</v>
      </c>
      <c r="EY271" s="513">
        <f t="shared" si="470"/>
        <v>0.74655172413793103</v>
      </c>
      <c r="EZ271" s="514">
        <f t="shared" si="471"/>
        <v>43.3</v>
      </c>
      <c r="FA271" s="450">
        <f t="shared" si="419"/>
        <v>0.83707865168539319</v>
      </c>
      <c r="FB271" s="431">
        <f t="shared" si="420"/>
        <v>298</v>
      </c>
      <c r="FC271" s="452">
        <f>1-EP271/CA271</f>
        <v>0.5</v>
      </c>
      <c r="FD271" s="431">
        <f>CA271-EP271</f>
        <v>1.1000000000000001</v>
      </c>
      <c r="FE271" s="452">
        <f t="shared" si="421"/>
        <v>0.97435897435897434</v>
      </c>
      <c r="FF271" s="430">
        <f t="shared" si="422"/>
        <v>228</v>
      </c>
      <c r="FG271" s="405">
        <v>48000</v>
      </c>
      <c r="FH271" s="589"/>
      <c r="FI271" s="590"/>
      <c r="FJ271" s="591"/>
      <c r="FK271" s="455">
        <f t="shared" si="472"/>
        <v>1.6613212118415284</v>
      </c>
      <c r="FL271" s="530"/>
      <c r="FM271" s="455"/>
      <c r="FN271" s="530">
        <v>5309</v>
      </c>
      <c r="FO271" s="532">
        <f t="shared" si="503"/>
        <v>0.39678624813153962</v>
      </c>
      <c r="FP271" s="449">
        <f t="shared" si="473"/>
        <v>122.4993654675927</v>
      </c>
      <c r="FQ271" s="457">
        <v>76.8</v>
      </c>
      <c r="FR271" s="458">
        <f t="shared" si="474"/>
        <v>1.7720759592976301</v>
      </c>
      <c r="FS271" s="576">
        <v>7.88</v>
      </c>
      <c r="FT271" s="577">
        <v>13</v>
      </c>
      <c r="FU271" s="578">
        <v>50</v>
      </c>
      <c r="FV271" s="579">
        <v>2</v>
      </c>
      <c r="FW271" s="580">
        <v>0.26</v>
      </c>
      <c r="FX271" s="579">
        <v>8</v>
      </c>
      <c r="FY271" s="452">
        <f t="shared" si="489"/>
        <v>0.66666666666666674</v>
      </c>
      <c r="FZ271" s="452">
        <f>1-FW271/(EF271+DC271)</f>
        <v>0.76363636363636367</v>
      </c>
      <c r="GA271" s="429">
        <f>EF271+DC271-FW271</f>
        <v>0.84000000000000008</v>
      </c>
      <c r="GB271" s="513">
        <f t="shared" si="485"/>
        <v>0.11564625850340127</v>
      </c>
      <c r="GC271" s="514">
        <f t="shared" si="492"/>
        <v>1.6999999999999993</v>
      </c>
      <c r="GD271" s="513">
        <f t="shared" si="487"/>
        <v>0.13793103448275867</v>
      </c>
      <c r="GE271" s="527">
        <f t="shared" si="493"/>
        <v>8</v>
      </c>
      <c r="GF271" s="461">
        <f t="shared" si="475"/>
        <v>2.2704723228500887</v>
      </c>
      <c r="GG271" s="589"/>
      <c r="GH271" s="592"/>
      <c r="GI271" s="589"/>
      <c r="GJ271" s="592"/>
      <c r="GK271" s="592"/>
      <c r="GL271" s="593"/>
      <c r="GM271" s="577"/>
      <c r="GN271" s="589"/>
      <c r="GO271" s="592"/>
      <c r="GP271" s="592"/>
      <c r="GQ271" s="577"/>
      <c r="GR271" s="594"/>
      <c r="GS271" s="595"/>
      <c r="GT271" s="592"/>
      <c r="GU271" s="592"/>
      <c r="GV271" s="592"/>
      <c r="GW271" s="513"/>
      <c r="GX271" s="513"/>
      <c r="GY271" s="596"/>
      <c r="GZ271" s="405">
        <v>46368</v>
      </c>
      <c r="HA271" s="581">
        <v>8.14</v>
      </c>
      <c r="HB271" s="451">
        <v>8.1</v>
      </c>
      <c r="HC271" s="577">
        <v>13</v>
      </c>
      <c r="HD271" s="463">
        <f t="shared" si="476"/>
        <v>46.54</v>
      </c>
      <c r="HE271" s="463">
        <v>15</v>
      </c>
      <c r="HF271" s="463"/>
      <c r="HG271" s="582"/>
      <c r="HH271" s="575">
        <v>1</v>
      </c>
      <c r="HI271" s="583">
        <v>7120</v>
      </c>
      <c r="HJ271" s="406">
        <f t="shared" si="433"/>
        <v>4770.4000000000005</v>
      </c>
      <c r="HK271" s="406"/>
      <c r="HL271" s="549">
        <v>1238</v>
      </c>
      <c r="HM271" s="584">
        <v>14.2</v>
      </c>
      <c r="HN271" s="461">
        <v>13.52</v>
      </c>
      <c r="HO271" s="574">
        <v>0.32</v>
      </c>
      <c r="HP271" s="548">
        <v>5.5E-2</v>
      </c>
      <c r="HQ271" s="585">
        <v>12.7</v>
      </c>
      <c r="HR271" s="586">
        <v>0.26</v>
      </c>
      <c r="HS271" s="520">
        <v>0.35</v>
      </c>
      <c r="HT271" s="587">
        <v>16</v>
      </c>
      <c r="HU271" s="522">
        <f t="shared" si="486"/>
        <v>40.148595952836935</v>
      </c>
      <c r="HV271" s="513">
        <f t="shared" si="477"/>
        <v>0.77586206896551724</v>
      </c>
      <c r="HW271" s="513">
        <f t="shared" si="435"/>
        <v>0.86926966292134833</v>
      </c>
      <c r="HX271" s="513">
        <f t="shared" si="436"/>
        <v>0.53055555555555556</v>
      </c>
      <c r="HY271" s="599"/>
    </row>
    <row r="272" spans="1:233" s="598" customFormat="1" ht="15" customHeight="1" x14ac:dyDescent="0.15">
      <c r="A272" s="400">
        <v>43754</v>
      </c>
      <c r="B272" s="515">
        <v>39780</v>
      </c>
      <c r="C272" s="402">
        <f t="shared" si="438"/>
        <v>0.79559999999999997</v>
      </c>
      <c r="D272" s="571">
        <v>8.0500000000000007</v>
      </c>
      <c r="E272" s="572">
        <v>52</v>
      </c>
      <c r="F272" s="573">
        <v>333</v>
      </c>
      <c r="G272" s="406">
        <f t="shared" si="451"/>
        <v>13246.74</v>
      </c>
      <c r="H272" s="402">
        <f t="shared" si="452"/>
        <v>0.52986959999999994</v>
      </c>
      <c r="I272" s="573">
        <v>7000</v>
      </c>
      <c r="J272" s="406">
        <f t="shared" si="453"/>
        <v>4690</v>
      </c>
      <c r="K272" s="574">
        <v>28.8</v>
      </c>
      <c r="L272" s="574"/>
      <c r="M272" s="574"/>
      <c r="N272" s="575">
        <v>292</v>
      </c>
      <c r="O272" s="575"/>
      <c r="P272" s="409"/>
      <c r="Q272" s="409"/>
      <c r="R272" s="409"/>
      <c r="S272" s="409"/>
      <c r="T272" s="410"/>
      <c r="U272" s="411"/>
      <c r="V272" s="409"/>
      <c r="W272" s="409"/>
      <c r="X272" s="516"/>
      <c r="Y272" s="473"/>
      <c r="Z272" s="429"/>
      <c r="AA272" s="447"/>
      <c r="AB272" s="409"/>
      <c r="AC272" s="409"/>
      <c r="AD272" s="474">
        <v>5.37</v>
      </c>
      <c r="AE272" s="477">
        <f t="shared" si="495"/>
        <v>0.74583333333333335</v>
      </c>
      <c r="AF272" s="478"/>
      <c r="AG272" s="477"/>
      <c r="AH272" s="478"/>
      <c r="AI272" s="478"/>
      <c r="AJ272" s="473"/>
      <c r="AK272" s="477"/>
      <c r="AL272" s="447"/>
      <c r="AM272" s="479"/>
      <c r="AN272" s="473"/>
      <c r="AO272" s="473"/>
      <c r="AP272" s="479"/>
      <c r="AQ272" s="447"/>
      <c r="AR272" s="473"/>
      <c r="AS272" s="473"/>
      <c r="AT272" s="473"/>
      <c r="AU272" s="447"/>
      <c r="AV272" s="480"/>
      <c r="AW272" s="479"/>
      <c r="AX272" s="479"/>
      <c r="AY272" s="480"/>
      <c r="AZ272" s="480"/>
      <c r="BA272" s="420">
        <f t="shared" si="439"/>
        <v>41703</v>
      </c>
      <c r="BB272" s="421">
        <f t="shared" si="440"/>
        <v>0.83406000000000002</v>
      </c>
      <c r="BC272" s="422"/>
      <c r="BD272" s="423">
        <v>8.14</v>
      </c>
      <c r="BE272" s="424">
        <v>56</v>
      </c>
      <c r="BF272" s="425">
        <v>378</v>
      </c>
      <c r="BG272" s="426">
        <v>7230</v>
      </c>
      <c r="BH272" s="420">
        <f t="shared" si="454"/>
        <v>4844.1000000000004</v>
      </c>
      <c r="BI272" s="432"/>
      <c r="BJ272" s="421"/>
      <c r="BK272" s="427">
        <v>23.9</v>
      </c>
      <c r="BL272" s="427"/>
      <c r="BM272" s="428"/>
      <c r="BN272" s="422"/>
      <c r="BO272" s="425">
        <v>255</v>
      </c>
      <c r="BP272" s="425"/>
      <c r="BQ272" s="423">
        <v>3.94</v>
      </c>
      <c r="BR272" s="421">
        <f t="shared" si="496"/>
        <v>0.54722222222222217</v>
      </c>
      <c r="BS272" s="409">
        <f t="shared" si="441"/>
        <v>41703</v>
      </c>
      <c r="BT272" s="429">
        <f t="shared" si="505"/>
        <v>8.14</v>
      </c>
      <c r="BU272" s="430">
        <f t="shared" si="509"/>
        <v>56</v>
      </c>
      <c r="BV272" s="430">
        <f t="shared" si="506"/>
        <v>378</v>
      </c>
      <c r="BW272" s="430">
        <f t="shared" si="507"/>
        <v>7230</v>
      </c>
      <c r="BX272" s="430">
        <f t="shared" si="455"/>
        <v>4699.5</v>
      </c>
      <c r="BY272" s="430">
        <f t="shared" si="504"/>
        <v>23.9</v>
      </c>
      <c r="BZ272" s="430"/>
      <c r="CA272" s="431"/>
      <c r="CB272" s="430">
        <f t="shared" ref="CB272:CB303" si="510">BO272</f>
        <v>255</v>
      </c>
      <c r="CC272" s="432">
        <v>20691</v>
      </c>
      <c r="CD272" s="411">
        <f t="shared" si="494"/>
        <v>20691</v>
      </c>
      <c r="CE272" s="421">
        <f t="shared" si="465"/>
        <v>0.82764000000000004</v>
      </c>
      <c r="CF272" s="433">
        <f t="shared" si="466"/>
        <v>7.7714948528345662</v>
      </c>
      <c r="CG272" s="434"/>
      <c r="CH272" s="427"/>
      <c r="CI272" s="446">
        <f t="shared" si="467"/>
        <v>11.019283746556473</v>
      </c>
      <c r="CJ272" s="436">
        <v>29.4</v>
      </c>
      <c r="CK272" s="436">
        <v>2.95</v>
      </c>
      <c r="CL272" s="423"/>
      <c r="CM272" s="423"/>
      <c r="CN272" s="423"/>
      <c r="CO272" s="432"/>
      <c r="CP272" s="432"/>
      <c r="CQ272" s="437"/>
      <c r="CR272" s="437">
        <v>0.93</v>
      </c>
      <c r="CS272" s="424"/>
      <c r="CT272" s="432">
        <f t="shared" si="468"/>
        <v>4.0597361171523856</v>
      </c>
      <c r="CU272" s="434">
        <v>4.1900000000000004</v>
      </c>
      <c r="CV272" s="438"/>
      <c r="CW272" s="439"/>
      <c r="CX272" s="440"/>
      <c r="CY272" s="441"/>
      <c r="CZ272" s="442"/>
      <c r="DA272" s="442"/>
      <c r="DB272" s="442"/>
      <c r="DC272" s="442"/>
      <c r="DD272" s="443"/>
      <c r="DE272" s="440"/>
      <c r="DF272" s="444">
        <v>21012</v>
      </c>
      <c r="DG272" s="445">
        <f t="shared" si="508"/>
        <v>21012</v>
      </c>
      <c r="DH272" s="421">
        <f t="shared" si="480"/>
        <v>0.84048</v>
      </c>
      <c r="DI272" s="446">
        <f t="shared" si="481"/>
        <v>7.6527698458023989</v>
      </c>
      <c r="DJ272" s="434">
        <v>7.85</v>
      </c>
      <c r="DK272" s="427"/>
      <c r="DL272" s="446">
        <f t="shared" si="482"/>
        <v>10.850942318675042</v>
      </c>
      <c r="DM272" s="422">
        <v>29.8</v>
      </c>
      <c r="DN272" s="422">
        <v>2.59</v>
      </c>
      <c r="DO272" s="423">
        <v>7.76</v>
      </c>
      <c r="DP272" s="423"/>
      <c r="DQ272" s="423"/>
      <c r="DR272" s="432"/>
      <c r="DS272" s="432"/>
      <c r="DT272" s="437"/>
      <c r="DU272" s="437">
        <v>0.91</v>
      </c>
      <c r="DV272" s="424"/>
      <c r="DW272" s="446">
        <f t="shared" si="483"/>
        <v>3.9977155910908051</v>
      </c>
      <c r="DX272" s="434">
        <v>4.45</v>
      </c>
      <c r="DY272" s="438">
        <v>7.99</v>
      </c>
      <c r="DZ272" s="439">
        <v>15</v>
      </c>
      <c r="EA272" s="440">
        <v>56</v>
      </c>
      <c r="EB272" s="441">
        <v>6890</v>
      </c>
      <c r="EC272" s="442">
        <v>15</v>
      </c>
      <c r="ED272" s="442"/>
      <c r="EE272" s="442"/>
      <c r="EF272" s="442"/>
      <c r="EG272" s="443">
        <v>4</v>
      </c>
      <c r="EH272" s="440"/>
      <c r="EI272" s="429">
        <f t="shared" si="497"/>
        <v>7.99</v>
      </c>
      <c r="EJ272" s="447">
        <f t="shared" si="498"/>
        <v>15</v>
      </c>
      <c r="EK272" s="448">
        <f t="shared" si="499"/>
        <v>56</v>
      </c>
      <c r="EL272" s="417">
        <f t="shared" si="500"/>
        <v>6890</v>
      </c>
      <c r="EM272" s="431">
        <f t="shared" si="501"/>
        <v>15</v>
      </c>
      <c r="EN272" s="431"/>
      <c r="EO272" s="431"/>
      <c r="EP272" s="431"/>
      <c r="EQ272" s="430">
        <f t="shared" si="502"/>
        <v>4</v>
      </c>
      <c r="ER272" s="448"/>
      <c r="ES272" s="449">
        <f t="shared" si="484"/>
        <v>25.321919286382276</v>
      </c>
      <c r="ET272" s="450">
        <f t="shared" si="469"/>
        <v>0.83406000000000002</v>
      </c>
      <c r="EU272" s="451">
        <f t="shared" si="457"/>
        <v>0.35826668181818178</v>
      </c>
      <c r="EV272" s="450">
        <f t="shared" si="416"/>
        <v>0.66345681818181801</v>
      </c>
      <c r="EW272" s="513"/>
      <c r="EX272" s="514">
        <f t="shared" si="478"/>
        <v>8.8999999999999986</v>
      </c>
      <c r="EY272" s="513">
        <f t="shared" si="470"/>
        <v>0.73214285714285721</v>
      </c>
      <c r="EZ272" s="514">
        <f t="shared" si="471"/>
        <v>41</v>
      </c>
      <c r="FA272" s="450">
        <f t="shared" si="419"/>
        <v>0.85185185185185186</v>
      </c>
      <c r="FB272" s="431">
        <f t="shared" si="420"/>
        <v>322</v>
      </c>
      <c r="FC272" s="452"/>
      <c r="FD272" s="431"/>
      <c r="FE272" s="452">
        <f t="shared" si="421"/>
        <v>0.98431372549019613</v>
      </c>
      <c r="FF272" s="430">
        <f t="shared" si="422"/>
        <v>251</v>
      </c>
      <c r="FG272" s="405">
        <v>48000</v>
      </c>
      <c r="FH272" s="589"/>
      <c r="FI272" s="590"/>
      <c r="FJ272" s="591"/>
      <c r="FK272" s="455">
        <f t="shared" si="472"/>
        <v>1.7264944967987912</v>
      </c>
      <c r="FL272" s="530"/>
      <c r="FM272" s="455"/>
      <c r="FN272" s="530">
        <v>4726</v>
      </c>
      <c r="FO272" s="532">
        <f t="shared" si="503"/>
        <v>0.35321375186846032</v>
      </c>
      <c r="FP272" s="449">
        <f t="shared" si="473"/>
        <v>113.325180442654</v>
      </c>
      <c r="FQ272" s="457">
        <v>76.8</v>
      </c>
      <c r="FR272" s="458">
        <f t="shared" si="474"/>
        <v>1.8415941299187109</v>
      </c>
      <c r="FS272" s="576">
        <v>7.91</v>
      </c>
      <c r="FT272" s="577">
        <v>13.4</v>
      </c>
      <c r="FU272" s="578">
        <v>50</v>
      </c>
      <c r="FV272" s="579">
        <v>1</v>
      </c>
      <c r="FW272" s="580"/>
      <c r="FX272" s="579"/>
      <c r="FY272" s="452">
        <f t="shared" si="489"/>
        <v>0.75</v>
      </c>
      <c r="FZ272" s="452"/>
      <c r="GA272" s="429"/>
      <c r="GB272" s="513">
        <f t="shared" si="485"/>
        <v>0.10666666666666669</v>
      </c>
      <c r="GC272" s="514">
        <f t="shared" si="492"/>
        <v>1.5999999999999996</v>
      </c>
      <c r="GD272" s="513">
        <f t="shared" si="487"/>
        <v>0.1071428571428571</v>
      </c>
      <c r="GE272" s="527">
        <f t="shared" si="493"/>
        <v>6</v>
      </c>
      <c r="GF272" s="461">
        <f t="shared" si="475"/>
        <v>2.3595424789583483</v>
      </c>
      <c r="GG272" s="589"/>
      <c r="GH272" s="592"/>
      <c r="GI272" s="589"/>
      <c r="GJ272" s="592"/>
      <c r="GK272" s="592"/>
      <c r="GL272" s="593"/>
      <c r="GM272" s="577"/>
      <c r="GN272" s="589"/>
      <c r="GO272" s="592"/>
      <c r="GP272" s="592"/>
      <c r="GQ272" s="577"/>
      <c r="GR272" s="594"/>
      <c r="GS272" s="595"/>
      <c r="GT272" s="592"/>
      <c r="GU272" s="592"/>
      <c r="GV272" s="592"/>
      <c r="GW272" s="513"/>
      <c r="GX272" s="513"/>
      <c r="GY272" s="596"/>
      <c r="GZ272" s="405">
        <v>45222</v>
      </c>
      <c r="HA272" s="581">
        <v>8.18</v>
      </c>
      <c r="HB272" s="451">
        <v>8.16</v>
      </c>
      <c r="HC272" s="577">
        <v>13</v>
      </c>
      <c r="HD272" s="463">
        <f t="shared" si="476"/>
        <v>46.54</v>
      </c>
      <c r="HE272" s="463">
        <v>15</v>
      </c>
      <c r="HF272" s="463"/>
      <c r="HG272" s="582"/>
      <c r="HH272" s="575">
        <v>1</v>
      </c>
      <c r="HI272" s="583">
        <v>6860</v>
      </c>
      <c r="HJ272" s="406">
        <f t="shared" si="433"/>
        <v>4596.2000000000007</v>
      </c>
      <c r="HK272" s="406"/>
      <c r="HL272" s="549"/>
      <c r="HM272" s="584"/>
      <c r="HN272" s="461">
        <v>13.42</v>
      </c>
      <c r="HO272" s="574"/>
      <c r="HP272" s="548">
        <v>5.5E-2</v>
      </c>
      <c r="HQ272" s="585"/>
      <c r="HR272" s="586"/>
      <c r="HS272" s="520">
        <v>0.48</v>
      </c>
      <c r="HT272" s="587">
        <v>16</v>
      </c>
      <c r="HU272" s="522">
        <f t="shared" si="486"/>
        <v>41.723617005970794</v>
      </c>
      <c r="HV272" s="513">
        <f t="shared" si="477"/>
        <v>0.76785714285714279</v>
      </c>
      <c r="HW272" s="513">
        <f t="shared" si="435"/>
        <v>0.87687830687830692</v>
      </c>
      <c r="HX272" s="513">
        <f t="shared" si="436"/>
        <v>0.43849372384937235</v>
      </c>
      <c r="HY272" s="599"/>
    </row>
    <row r="273" spans="1:233" s="598" customFormat="1" ht="15" customHeight="1" x14ac:dyDescent="0.15">
      <c r="A273" s="400">
        <v>43755</v>
      </c>
      <c r="B273" s="515">
        <v>42238</v>
      </c>
      <c r="C273" s="402">
        <f t="shared" si="438"/>
        <v>0.84475999999999996</v>
      </c>
      <c r="D273" s="571">
        <v>8.15</v>
      </c>
      <c r="E273" s="572">
        <v>56</v>
      </c>
      <c r="F273" s="573">
        <v>365</v>
      </c>
      <c r="G273" s="406">
        <f t="shared" si="451"/>
        <v>15416.87</v>
      </c>
      <c r="H273" s="402">
        <f t="shared" si="452"/>
        <v>0.61667480000000008</v>
      </c>
      <c r="I273" s="573">
        <v>6190</v>
      </c>
      <c r="J273" s="406">
        <f t="shared" si="453"/>
        <v>4147.3</v>
      </c>
      <c r="K273" s="574">
        <v>25.9</v>
      </c>
      <c r="L273" s="574"/>
      <c r="M273" s="574"/>
      <c r="N273" s="575">
        <v>183</v>
      </c>
      <c r="O273" s="575"/>
      <c r="P273" s="409"/>
      <c r="Q273" s="409"/>
      <c r="R273" s="409"/>
      <c r="S273" s="409"/>
      <c r="T273" s="410"/>
      <c r="U273" s="411"/>
      <c r="V273" s="409"/>
      <c r="W273" s="409"/>
      <c r="X273" s="516"/>
      <c r="Y273" s="473"/>
      <c r="Z273" s="429"/>
      <c r="AA273" s="447"/>
      <c r="AB273" s="409"/>
      <c r="AC273" s="409"/>
      <c r="AD273" s="474">
        <v>5.12</v>
      </c>
      <c r="AE273" s="477">
        <f t="shared" si="495"/>
        <v>0.71111111111111114</v>
      </c>
      <c r="AF273" s="478"/>
      <c r="AG273" s="477"/>
      <c r="AH273" s="478"/>
      <c r="AI273" s="478"/>
      <c r="AJ273" s="473"/>
      <c r="AK273" s="477"/>
      <c r="AL273" s="447"/>
      <c r="AM273" s="479"/>
      <c r="AN273" s="473"/>
      <c r="AO273" s="473"/>
      <c r="AP273" s="479"/>
      <c r="AQ273" s="447"/>
      <c r="AR273" s="473"/>
      <c r="AS273" s="473"/>
      <c r="AT273" s="473"/>
      <c r="AU273" s="447"/>
      <c r="AV273" s="480"/>
      <c r="AW273" s="479"/>
      <c r="AX273" s="479"/>
      <c r="AY273" s="480"/>
      <c r="AZ273" s="480"/>
      <c r="BA273" s="420">
        <f t="shared" si="439"/>
        <v>41066</v>
      </c>
      <c r="BB273" s="421">
        <f t="shared" si="440"/>
        <v>0.82132000000000005</v>
      </c>
      <c r="BC273" s="422"/>
      <c r="BD273" s="423">
        <v>8.11</v>
      </c>
      <c r="BE273" s="424">
        <v>61</v>
      </c>
      <c r="BF273" s="425">
        <v>346</v>
      </c>
      <c r="BG273" s="426">
        <v>6700</v>
      </c>
      <c r="BH273" s="420">
        <f t="shared" si="454"/>
        <v>4489</v>
      </c>
      <c r="BI273" s="432"/>
      <c r="BJ273" s="421"/>
      <c r="BK273" s="427">
        <v>33.1</v>
      </c>
      <c r="BL273" s="427"/>
      <c r="BM273" s="428"/>
      <c r="BN273" s="422"/>
      <c r="BO273" s="425">
        <v>214</v>
      </c>
      <c r="BP273" s="425"/>
      <c r="BQ273" s="423">
        <v>3.04</v>
      </c>
      <c r="BR273" s="421">
        <f t="shared" si="496"/>
        <v>0.42222222222222222</v>
      </c>
      <c r="BS273" s="409">
        <f t="shared" si="441"/>
        <v>41066</v>
      </c>
      <c r="BT273" s="429">
        <f t="shared" si="505"/>
        <v>8.11</v>
      </c>
      <c r="BU273" s="430">
        <f t="shared" si="509"/>
        <v>61</v>
      </c>
      <c r="BV273" s="430">
        <f t="shared" si="506"/>
        <v>346</v>
      </c>
      <c r="BW273" s="430">
        <f t="shared" si="507"/>
        <v>6700</v>
      </c>
      <c r="BX273" s="430">
        <f t="shared" si="455"/>
        <v>4355</v>
      </c>
      <c r="BY273" s="430">
        <f t="shared" si="504"/>
        <v>33.1</v>
      </c>
      <c r="BZ273" s="430"/>
      <c r="CA273" s="431"/>
      <c r="CB273" s="430">
        <f t="shared" si="510"/>
        <v>214</v>
      </c>
      <c r="CC273" s="432">
        <v>20500</v>
      </c>
      <c r="CD273" s="411">
        <f t="shared" si="494"/>
        <v>20500</v>
      </c>
      <c r="CE273" s="421">
        <f t="shared" si="465"/>
        <v>0.82</v>
      </c>
      <c r="CF273" s="433">
        <f t="shared" si="466"/>
        <v>7.8439024390243901</v>
      </c>
      <c r="CG273" s="434"/>
      <c r="CH273" s="427"/>
      <c r="CI273" s="446">
        <f t="shared" si="467"/>
        <v>11.121951219512196</v>
      </c>
      <c r="CJ273" s="436">
        <v>28.6</v>
      </c>
      <c r="CK273" s="436">
        <v>2.1800000000000002</v>
      </c>
      <c r="CL273" s="423"/>
      <c r="CM273" s="423"/>
      <c r="CN273" s="423"/>
      <c r="CO273" s="432"/>
      <c r="CP273" s="432"/>
      <c r="CQ273" s="437"/>
      <c r="CR273" s="437">
        <v>0.98</v>
      </c>
      <c r="CS273" s="424"/>
      <c r="CT273" s="432">
        <f t="shared" si="468"/>
        <v>4.0975609756097562</v>
      </c>
      <c r="CU273" s="434">
        <v>4.1900000000000004</v>
      </c>
      <c r="CV273" s="438"/>
      <c r="CW273" s="439"/>
      <c r="CX273" s="440"/>
      <c r="CY273" s="441"/>
      <c r="CZ273" s="442"/>
      <c r="DA273" s="442"/>
      <c r="DB273" s="442"/>
      <c r="DC273" s="442"/>
      <c r="DD273" s="443"/>
      <c r="DE273" s="440"/>
      <c r="DF273" s="444">
        <v>20566</v>
      </c>
      <c r="DG273" s="445">
        <f t="shared" si="508"/>
        <v>20566</v>
      </c>
      <c r="DH273" s="421">
        <f t="shared" si="480"/>
        <v>0.82264000000000004</v>
      </c>
      <c r="DI273" s="446">
        <f t="shared" si="481"/>
        <v>7.8187299426237473</v>
      </c>
      <c r="DJ273" s="434">
        <v>7.85</v>
      </c>
      <c r="DK273" s="427"/>
      <c r="DL273" s="446">
        <f t="shared" si="482"/>
        <v>11.086258873869493</v>
      </c>
      <c r="DM273" s="422">
        <v>28.3</v>
      </c>
      <c r="DN273" s="422">
        <v>1.08</v>
      </c>
      <c r="DO273" s="423">
        <v>7.72</v>
      </c>
      <c r="DP273" s="423"/>
      <c r="DQ273" s="423"/>
      <c r="DR273" s="432"/>
      <c r="DS273" s="432"/>
      <c r="DT273" s="437"/>
      <c r="DU273" s="437">
        <v>0.98</v>
      </c>
      <c r="DV273" s="424"/>
      <c r="DW273" s="446">
        <f t="shared" si="483"/>
        <v>4.0844111640571814</v>
      </c>
      <c r="DX273" s="434">
        <v>4.12</v>
      </c>
      <c r="DY273" s="438">
        <v>7.98</v>
      </c>
      <c r="DZ273" s="439">
        <v>16</v>
      </c>
      <c r="EA273" s="440">
        <v>59</v>
      </c>
      <c r="EB273" s="441">
        <v>7000</v>
      </c>
      <c r="EC273" s="442">
        <v>15.8</v>
      </c>
      <c r="ED273" s="442"/>
      <c r="EE273" s="442"/>
      <c r="EF273" s="442"/>
      <c r="EG273" s="443">
        <v>6</v>
      </c>
      <c r="EH273" s="440"/>
      <c r="EI273" s="429">
        <f t="shared" si="497"/>
        <v>7.98</v>
      </c>
      <c r="EJ273" s="447">
        <f t="shared" si="498"/>
        <v>16</v>
      </c>
      <c r="EK273" s="448">
        <f t="shared" si="499"/>
        <v>59</v>
      </c>
      <c r="EL273" s="417">
        <f t="shared" si="500"/>
        <v>7000</v>
      </c>
      <c r="EM273" s="431">
        <f t="shared" si="501"/>
        <v>15.8</v>
      </c>
      <c r="EN273" s="431"/>
      <c r="EO273" s="431"/>
      <c r="EP273" s="431"/>
      <c r="EQ273" s="430">
        <f t="shared" si="502"/>
        <v>6</v>
      </c>
      <c r="ER273" s="448"/>
      <c r="ES273" s="449">
        <f t="shared" si="484"/>
        <v>25.714703160765598</v>
      </c>
      <c r="ET273" s="450">
        <f t="shared" si="469"/>
        <v>0.82132000000000005</v>
      </c>
      <c r="EU273" s="451">
        <f t="shared" si="457"/>
        <v>0.32292809090909086</v>
      </c>
      <c r="EV273" s="450">
        <f t="shared" si="416"/>
        <v>0.59801498316498303</v>
      </c>
      <c r="EW273" s="513"/>
      <c r="EX273" s="514">
        <f t="shared" si="478"/>
        <v>17.3</v>
      </c>
      <c r="EY273" s="513">
        <f t="shared" si="470"/>
        <v>0.73770491803278682</v>
      </c>
      <c r="EZ273" s="514">
        <f t="shared" si="471"/>
        <v>45</v>
      </c>
      <c r="FA273" s="450">
        <f t="shared" si="419"/>
        <v>0.82947976878612717</v>
      </c>
      <c r="FB273" s="431">
        <f t="shared" si="420"/>
        <v>287</v>
      </c>
      <c r="FC273" s="452"/>
      <c r="FD273" s="431"/>
      <c r="FE273" s="452">
        <f t="shared" si="421"/>
        <v>0.9719626168224299</v>
      </c>
      <c r="FF273" s="430">
        <f t="shared" si="422"/>
        <v>208</v>
      </c>
      <c r="FG273" s="405">
        <v>48000</v>
      </c>
      <c r="FH273" s="589"/>
      <c r="FI273" s="590"/>
      <c r="FJ273" s="591"/>
      <c r="FK273" s="455">
        <f t="shared" si="472"/>
        <v>1.7532752155067453</v>
      </c>
      <c r="FL273" s="530"/>
      <c r="FM273" s="455"/>
      <c r="FN273" s="530">
        <v>5309</v>
      </c>
      <c r="FO273" s="532">
        <f t="shared" si="503"/>
        <v>0.39678624813153962</v>
      </c>
      <c r="FP273" s="449">
        <f t="shared" si="473"/>
        <v>129.27969609896263</v>
      </c>
      <c r="FQ273" s="457">
        <v>79.2</v>
      </c>
      <c r="FR273" s="458">
        <f t="shared" si="474"/>
        <v>1.9286027370574199</v>
      </c>
      <c r="FS273" s="576">
        <v>7.89</v>
      </c>
      <c r="FT273" s="577">
        <v>14</v>
      </c>
      <c r="FU273" s="578">
        <v>48</v>
      </c>
      <c r="FV273" s="579">
        <v>1</v>
      </c>
      <c r="FW273" s="580"/>
      <c r="FX273" s="579"/>
      <c r="FY273" s="452">
        <f t="shared" si="489"/>
        <v>0.83333333333333337</v>
      </c>
      <c r="FZ273" s="452"/>
      <c r="GA273" s="429"/>
      <c r="GB273" s="513">
        <f t="shared" si="485"/>
        <v>0.125</v>
      </c>
      <c r="GC273" s="514">
        <f t="shared" si="492"/>
        <v>2</v>
      </c>
      <c r="GD273" s="513">
        <f t="shared" si="487"/>
        <v>0.18644067796610164</v>
      </c>
      <c r="GE273" s="527">
        <f t="shared" si="493"/>
        <v>11</v>
      </c>
      <c r="GF273" s="461">
        <f t="shared" si="475"/>
        <v>2.3961427945258853</v>
      </c>
      <c r="GG273" s="589"/>
      <c r="GH273" s="592"/>
      <c r="GI273" s="589"/>
      <c r="GJ273" s="592"/>
      <c r="GK273" s="592"/>
      <c r="GL273" s="593"/>
      <c r="GM273" s="577"/>
      <c r="GN273" s="589"/>
      <c r="GO273" s="592"/>
      <c r="GP273" s="592"/>
      <c r="GQ273" s="577"/>
      <c r="GR273" s="594"/>
      <c r="GS273" s="595"/>
      <c r="GT273" s="592"/>
      <c r="GU273" s="592"/>
      <c r="GV273" s="592"/>
      <c r="GW273" s="513"/>
      <c r="GX273" s="513"/>
      <c r="GY273" s="596"/>
      <c r="GZ273" s="405">
        <v>43564</v>
      </c>
      <c r="HA273" s="581">
        <v>8.16</v>
      </c>
      <c r="HB273" s="451">
        <v>8.14</v>
      </c>
      <c r="HC273" s="577">
        <v>13.3</v>
      </c>
      <c r="HD273" s="463">
        <f t="shared" si="476"/>
        <v>47.614000000000004</v>
      </c>
      <c r="HE273" s="463">
        <v>16</v>
      </c>
      <c r="HF273" s="463"/>
      <c r="HG273" s="582"/>
      <c r="HH273" s="575">
        <v>1</v>
      </c>
      <c r="HI273" s="583">
        <v>6950</v>
      </c>
      <c r="HJ273" s="406">
        <f t="shared" si="433"/>
        <v>4656.5</v>
      </c>
      <c r="HK273" s="406"/>
      <c r="HL273" s="549"/>
      <c r="HM273" s="584"/>
      <c r="HN273" s="461">
        <v>14.05</v>
      </c>
      <c r="HO273" s="574"/>
      <c r="HP273" s="548">
        <v>4.1799999999999997E-2</v>
      </c>
      <c r="HQ273" s="585"/>
      <c r="HR273" s="586"/>
      <c r="HS273" s="520">
        <v>0.28999999999999998</v>
      </c>
      <c r="HT273" s="587">
        <v>16</v>
      </c>
      <c r="HU273" s="522">
        <f t="shared" si="486"/>
        <v>42.370817708079677</v>
      </c>
      <c r="HV273" s="513">
        <f t="shared" si="477"/>
        <v>0.78196721311475414</v>
      </c>
      <c r="HW273" s="513">
        <f t="shared" si="435"/>
        <v>0.86238728323699421</v>
      </c>
      <c r="HX273" s="513">
        <f t="shared" si="436"/>
        <v>0.57552870090634434</v>
      </c>
      <c r="HY273" s="599"/>
    </row>
    <row r="274" spans="1:233" s="598" customFormat="1" ht="15" customHeight="1" x14ac:dyDescent="0.15">
      <c r="A274" s="400">
        <v>43756</v>
      </c>
      <c r="B274" s="515">
        <v>40899</v>
      </c>
      <c r="C274" s="402">
        <f t="shared" si="438"/>
        <v>0.81798000000000004</v>
      </c>
      <c r="D274" s="571">
        <v>8.06</v>
      </c>
      <c r="E274" s="572">
        <v>54</v>
      </c>
      <c r="F274" s="573">
        <v>226</v>
      </c>
      <c r="G274" s="406">
        <f t="shared" si="451"/>
        <v>9243.1740000000009</v>
      </c>
      <c r="H274" s="402">
        <f t="shared" si="452"/>
        <v>0.36972696000000005</v>
      </c>
      <c r="I274" s="573">
        <v>6010</v>
      </c>
      <c r="J274" s="406">
        <f t="shared" si="453"/>
        <v>4026.7000000000003</v>
      </c>
      <c r="K274" s="574">
        <v>24.9</v>
      </c>
      <c r="L274" s="574">
        <v>21.6</v>
      </c>
      <c r="M274" s="574">
        <v>2.1</v>
      </c>
      <c r="N274" s="575">
        <v>97</v>
      </c>
      <c r="O274" s="575">
        <v>32</v>
      </c>
      <c r="P274" s="409"/>
      <c r="Q274" s="409"/>
      <c r="R274" s="409"/>
      <c r="S274" s="409"/>
      <c r="T274" s="410"/>
      <c r="U274" s="411"/>
      <c r="V274" s="409"/>
      <c r="W274" s="409"/>
      <c r="X274" s="516"/>
      <c r="Y274" s="473"/>
      <c r="Z274" s="429"/>
      <c r="AA274" s="447"/>
      <c r="AB274" s="409"/>
      <c r="AC274" s="409"/>
      <c r="AD274" s="474">
        <v>4.9400000000000004</v>
      </c>
      <c r="AE274" s="477">
        <f t="shared" si="495"/>
        <v>0.68611111111111112</v>
      </c>
      <c r="AF274" s="478"/>
      <c r="AG274" s="477"/>
      <c r="AH274" s="478"/>
      <c r="AI274" s="478"/>
      <c r="AJ274" s="473"/>
      <c r="AK274" s="477"/>
      <c r="AL274" s="447"/>
      <c r="AM274" s="479"/>
      <c r="AN274" s="473"/>
      <c r="AO274" s="473"/>
      <c r="AP274" s="479"/>
      <c r="AQ274" s="447"/>
      <c r="AR274" s="473"/>
      <c r="AS274" s="473"/>
      <c r="AT274" s="473"/>
      <c r="AU274" s="447"/>
      <c r="AV274" s="480"/>
      <c r="AW274" s="479"/>
      <c r="AX274" s="479"/>
      <c r="AY274" s="480"/>
      <c r="AZ274" s="480"/>
      <c r="BA274" s="420">
        <f t="shared" si="439"/>
        <v>39648</v>
      </c>
      <c r="BB274" s="421">
        <f t="shared" si="440"/>
        <v>0.79296</v>
      </c>
      <c r="BC274" s="422"/>
      <c r="BD274" s="423">
        <v>8.07</v>
      </c>
      <c r="BE274" s="424">
        <v>55</v>
      </c>
      <c r="BF274" s="425">
        <v>315</v>
      </c>
      <c r="BG274" s="426">
        <v>7100</v>
      </c>
      <c r="BH274" s="420">
        <f t="shared" si="454"/>
        <v>4757</v>
      </c>
      <c r="BI274" s="432"/>
      <c r="BJ274" s="421"/>
      <c r="BK274" s="427">
        <v>30.5</v>
      </c>
      <c r="BL274" s="427">
        <v>22.8</v>
      </c>
      <c r="BM274" s="428">
        <v>2.2000000000000002</v>
      </c>
      <c r="BN274" s="422">
        <v>1.9</v>
      </c>
      <c r="BO274" s="425">
        <v>165</v>
      </c>
      <c r="BP274" s="425">
        <v>32</v>
      </c>
      <c r="BQ274" s="423">
        <v>2.44</v>
      </c>
      <c r="BR274" s="421">
        <f t="shared" si="496"/>
        <v>0.33888888888888885</v>
      </c>
      <c r="BS274" s="409">
        <f t="shared" si="441"/>
        <v>39648</v>
      </c>
      <c r="BT274" s="429">
        <f t="shared" si="505"/>
        <v>8.07</v>
      </c>
      <c r="BU274" s="430">
        <f t="shared" si="509"/>
        <v>55</v>
      </c>
      <c r="BV274" s="430">
        <f t="shared" si="506"/>
        <v>315</v>
      </c>
      <c r="BW274" s="430">
        <f t="shared" si="507"/>
        <v>7100</v>
      </c>
      <c r="BX274" s="430">
        <f t="shared" si="455"/>
        <v>4615</v>
      </c>
      <c r="BY274" s="430">
        <f t="shared" si="504"/>
        <v>30.5</v>
      </c>
      <c r="BZ274" s="430">
        <f>BL274</f>
        <v>22.8</v>
      </c>
      <c r="CA274" s="431">
        <f>BN274</f>
        <v>1.9</v>
      </c>
      <c r="CB274" s="430">
        <f t="shared" si="510"/>
        <v>165</v>
      </c>
      <c r="CC274" s="432">
        <v>19832</v>
      </c>
      <c r="CD274" s="411">
        <f t="shared" si="494"/>
        <v>19832</v>
      </c>
      <c r="CE274" s="421">
        <f t="shared" si="465"/>
        <v>0.79327999999999999</v>
      </c>
      <c r="CF274" s="433">
        <f t="shared" si="466"/>
        <v>8.1081081081081088</v>
      </c>
      <c r="CG274" s="434"/>
      <c r="CH274" s="427"/>
      <c r="CI274" s="446">
        <f t="shared" si="467"/>
        <v>11.496571198063736</v>
      </c>
      <c r="CJ274" s="436">
        <v>28.7</v>
      </c>
      <c r="CK274" s="436">
        <v>2.2000000000000002</v>
      </c>
      <c r="CL274" s="423"/>
      <c r="CM274" s="423"/>
      <c r="CN274" s="423"/>
      <c r="CO274" s="432"/>
      <c r="CP274" s="432"/>
      <c r="CQ274" s="437"/>
      <c r="CR274" s="437">
        <v>0.97</v>
      </c>
      <c r="CS274" s="424"/>
      <c r="CT274" s="432">
        <f t="shared" si="468"/>
        <v>4.2355788624445339</v>
      </c>
      <c r="CU274" s="434">
        <v>4.5599999999999996</v>
      </c>
      <c r="CV274" s="438"/>
      <c r="CW274" s="439"/>
      <c r="CX274" s="440"/>
      <c r="CY274" s="441"/>
      <c r="CZ274" s="442"/>
      <c r="DA274" s="442"/>
      <c r="DB274" s="442"/>
      <c r="DC274" s="442"/>
      <c r="DD274" s="443"/>
      <c r="DE274" s="440"/>
      <c r="DF274" s="444">
        <v>19816</v>
      </c>
      <c r="DG274" s="445">
        <f t="shared" si="508"/>
        <v>19816</v>
      </c>
      <c r="DH274" s="421">
        <f t="shared" si="480"/>
        <v>0.79264000000000001</v>
      </c>
      <c r="DI274" s="446">
        <f t="shared" si="481"/>
        <v>8.1146548243843348</v>
      </c>
      <c r="DJ274" s="434">
        <v>7.77</v>
      </c>
      <c r="DK274" s="427">
        <v>10.1</v>
      </c>
      <c r="DL274" s="446">
        <f t="shared" si="482"/>
        <v>11.505853855470328</v>
      </c>
      <c r="DM274" s="422">
        <v>28.4</v>
      </c>
      <c r="DN274" s="422">
        <v>1.7</v>
      </c>
      <c r="DO274" s="423">
        <v>7.79</v>
      </c>
      <c r="DP274" s="423"/>
      <c r="DQ274" s="423"/>
      <c r="DR274" s="432"/>
      <c r="DS274" s="432"/>
      <c r="DT274" s="437"/>
      <c r="DU274" s="437">
        <v>0.98</v>
      </c>
      <c r="DV274" s="424"/>
      <c r="DW274" s="446">
        <f t="shared" si="483"/>
        <v>4.2389987888574892</v>
      </c>
      <c r="DX274" s="434">
        <v>4.13</v>
      </c>
      <c r="DY274" s="438">
        <v>7.93</v>
      </c>
      <c r="DZ274" s="439">
        <v>16</v>
      </c>
      <c r="EA274" s="440">
        <v>57</v>
      </c>
      <c r="EB274" s="441">
        <v>7080</v>
      </c>
      <c r="EC274" s="442">
        <v>14.3</v>
      </c>
      <c r="ED274" s="442">
        <v>0.43</v>
      </c>
      <c r="EE274" s="442">
        <v>13.3</v>
      </c>
      <c r="EF274" s="442">
        <v>1</v>
      </c>
      <c r="EG274" s="443">
        <v>4</v>
      </c>
      <c r="EH274" s="440">
        <v>16</v>
      </c>
      <c r="EI274" s="429">
        <f t="shared" si="497"/>
        <v>7.93</v>
      </c>
      <c r="EJ274" s="447">
        <f t="shared" si="498"/>
        <v>16</v>
      </c>
      <c r="EK274" s="448">
        <f t="shared" si="499"/>
        <v>57</v>
      </c>
      <c r="EL274" s="417">
        <f t="shared" si="500"/>
        <v>7080</v>
      </c>
      <c r="EM274" s="431">
        <f t="shared" si="501"/>
        <v>14.3</v>
      </c>
      <c r="EN274" s="431">
        <f>ED274</f>
        <v>0.43</v>
      </c>
      <c r="EO274" s="431">
        <f>EE274</f>
        <v>13.3</v>
      </c>
      <c r="EP274" s="431">
        <f>EF274</f>
        <v>1</v>
      </c>
      <c r="EQ274" s="430">
        <f t="shared" si="502"/>
        <v>4</v>
      </c>
      <c r="ER274" s="448">
        <f>EH274</f>
        <v>16</v>
      </c>
      <c r="ES274" s="449">
        <f t="shared" si="484"/>
        <v>26.634382566585955</v>
      </c>
      <c r="ET274" s="450">
        <f t="shared" si="469"/>
        <v>0.79296</v>
      </c>
      <c r="EU274" s="451">
        <f t="shared" si="457"/>
        <v>0.28384363636363641</v>
      </c>
      <c r="EV274" s="450">
        <f t="shared" si="416"/>
        <v>0.52563636363636368</v>
      </c>
      <c r="EW274" s="513">
        <f>1-EM274/BY274</f>
        <v>0.53114754098360661</v>
      </c>
      <c r="EX274" s="514">
        <f t="shared" si="478"/>
        <v>16.2</v>
      </c>
      <c r="EY274" s="513">
        <f t="shared" si="470"/>
        <v>0.70909090909090911</v>
      </c>
      <c r="EZ274" s="514">
        <f t="shared" si="471"/>
        <v>39</v>
      </c>
      <c r="FA274" s="450">
        <f t="shared" si="419"/>
        <v>0.81904761904761902</v>
      </c>
      <c r="FB274" s="431">
        <f t="shared" si="420"/>
        <v>258</v>
      </c>
      <c r="FC274" s="452">
        <f>1-EP274/CA274</f>
        <v>0.47368421052631582</v>
      </c>
      <c r="FD274" s="431">
        <f>CA274-EP274</f>
        <v>0.89999999999999991</v>
      </c>
      <c r="FE274" s="452">
        <f t="shared" si="421"/>
        <v>0.97575757575757571</v>
      </c>
      <c r="FF274" s="430">
        <f t="shared" si="422"/>
        <v>161</v>
      </c>
      <c r="FG274" s="405">
        <v>48000</v>
      </c>
      <c r="FH274" s="589"/>
      <c r="FI274" s="590"/>
      <c r="FJ274" s="591"/>
      <c r="FK274" s="455">
        <f t="shared" si="472"/>
        <v>1.8159806295399514</v>
      </c>
      <c r="FL274" s="530"/>
      <c r="FM274" s="455"/>
      <c r="FN274" s="530">
        <v>4448</v>
      </c>
      <c r="FO274" s="532">
        <f t="shared" si="503"/>
        <v>0.33243647234678625</v>
      </c>
      <c r="FP274" s="449">
        <f t="shared" si="473"/>
        <v>112.18724778046813</v>
      </c>
      <c r="FQ274" s="457">
        <v>79.2</v>
      </c>
      <c r="FR274" s="458">
        <f t="shared" si="474"/>
        <v>1.9975786924939465</v>
      </c>
      <c r="FS274" s="576">
        <v>7.98</v>
      </c>
      <c r="FT274" s="577">
        <v>14.7</v>
      </c>
      <c r="FU274" s="578">
        <v>50</v>
      </c>
      <c r="FV274" s="579">
        <v>1</v>
      </c>
      <c r="FW274" s="580">
        <v>0.3</v>
      </c>
      <c r="FX274" s="579">
        <v>16</v>
      </c>
      <c r="FY274" s="452">
        <f t="shared" si="489"/>
        <v>0.75</v>
      </c>
      <c r="FZ274" s="452">
        <f>1-FW274/(EF274+DC274)</f>
        <v>0.7</v>
      </c>
      <c r="GA274" s="429">
        <f>EF274+DC274-FW274</f>
        <v>0.7</v>
      </c>
      <c r="GB274" s="513">
        <f t="shared" si="485"/>
        <v>8.1250000000000044E-2</v>
      </c>
      <c r="GC274" s="514">
        <f t="shared" si="492"/>
        <v>1.3000000000000007</v>
      </c>
      <c r="GD274" s="513">
        <f t="shared" si="487"/>
        <v>0.1228070175438597</v>
      </c>
      <c r="GE274" s="527">
        <f t="shared" si="493"/>
        <v>7</v>
      </c>
      <c r="GF274" s="461">
        <f t="shared" si="475"/>
        <v>2.4818401937046004</v>
      </c>
      <c r="GG274" s="589"/>
      <c r="GH274" s="592"/>
      <c r="GI274" s="589"/>
      <c r="GJ274" s="592"/>
      <c r="GK274" s="592"/>
      <c r="GL274" s="593"/>
      <c r="GM274" s="577"/>
      <c r="GN274" s="589"/>
      <c r="GO274" s="592"/>
      <c r="GP274" s="592"/>
      <c r="GQ274" s="577"/>
      <c r="GR274" s="594"/>
      <c r="GS274" s="595"/>
      <c r="GT274" s="592"/>
      <c r="GU274" s="592"/>
      <c r="GV274" s="592"/>
      <c r="GW274" s="513"/>
      <c r="GX274" s="513"/>
      <c r="GY274" s="596"/>
      <c r="GZ274" s="405">
        <v>41307</v>
      </c>
      <c r="HA274" s="581">
        <v>8.19</v>
      </c>
      <c r="HB274" s="451">
        <v>8.16</v>
      </c>
      <c r="HC274" s="577">
        <v>13.9</v>
      </c>
      <c r="HD274" s="463">
        <f t="shared" si="476"/>
        <v>49.762</v>
      </c>
      <c r="HE274" s="463">
        <v>16</v>
      </c>
      <c r="HF274" s="463"/>
      <c r="HG274" s="582"/>
      <c r="HH274" s="575">
        <v>1</v>
      </c>
      <c r="HI274" s="583">
        <v>6950</v>
      </c>
      <c r="HJ274" s="406">
        <f t="shared" si="433"/>
        <v>4656.5</v>
      </c>
      <c r="HK274" s="406"/>
      <c r="HL274" s="549"/>
      <c r="HM274" s="584">
        <v>15.2</v>
      </c>
      <c r="HN274" s="461">
        <v>14.39</v>
      </c>
      <c r="HO274" s="574">
        <v>0.34</v>
      </c>
      <c r="HP274" s="548">
        <v>3.85E-2</v>
      </c>
      <c r="HQ274" s="585">
        <v>13.2</v>
      </c>
      <c r="HR274" s="586">
        <v>0.28000000000000003</v>
      </c>
      <c r="HS274" s="520">
        <v>0.49</v>
      </c>
      <c r="HT274" s="587">
        <v>16</v>
      </c>
      <c r="HU274" s="522">
        <f t="shared" si="486"/>
        <v>43.8861985472155</v>
      </c>
      <c r="HV274" s="513">
        <f t="shared" si="477"/>
        <v>0.74727272727272731</v>
      </c>
      <c r="HW274" s="513">
        <f t="shared" si="435"/>
        <v>0.84202539682539679</v>
      </c>
      <c r="HX274" s="513">
        <f t="shared" si="436"/>
        <v>0.52819672131147533</v>
      </c>
      <c r="HY274" s="599"/>
    </row>
    <row r="275" spans="1:233" s="598" customFormat="1" ht="15" customHeight="1" x14ac:dyDescent="0.15">
      <c r="A275" s="400">
        <v>43757</v>
      </c>
      <c r="B275" s="515">
        <v>43955</v>
      </c>
      <c r="C275" s="402">
        <f t="shared" si="438"/>
        <v>0.87909999999999999</v>
      </c>
      <c r="D275" s="571">
        <v>8.16</v>
      </c>
      <c r="E275" s="572">
        <v>57</v>
      </c>
      <c r="F275" s="573">
        <v>256</v>
      </c>
      <c r="G275" s="406">
        <f t="shared" si="451"/>
        <v>11252.48</v>
      </c>
      <c r="H275" s="402">
        <f t="shared" si="452"/>
        <v>0.45009919999999998</v>
      </c>
      <c r="I275" s="573">
        <v>5900</v>
      </c>
      <c r="J275" s="406">
        <f t="shared" si="453"/>
        <v>3953.0000000000005</v>
      </c>
      <c r="K275" s="574">
        <v>20.8</v>
      </c>
      <c r="L275" s="574"/>
      <c r="M275" s="574"/>
      <c r="N275" s="575">
        <v>103</v>
      </c>
      <c r="O275" s="575"/>
      <c r="P275" s="409"/>
      <c r="Q275" s="409"/>
      <c r="R275" s="409"/>
      <c r="S275" s="409"/>
      <c r="T275" s="410"/>
      <c r="U275" s="411"/>
      <c r="V275" s="409"/>
      <c r="W275" s="409"/>
      <c r="X275" s="516"/>
      <c r="Y275" s="473"/>
      <c r="Z275" s="429"/>
      <c r="AA275" s="447"/>
      <c r="AB275" s="409"/>
      <c r="AC275" s="409"/>
      <c r="AD275" s="474">
        <v>4.87</v>
      </c>
      <c r="AE275" s="477">
        <f t="shared" si="495"/>
        <v>0.67638888888888893</v>
      </c>
      <c r="AF275" s="478"/>
      <c r="AG275" s="477"/>
      <c r="AH275" s="478"/>
      <c r="AI275" s="478"/>
      <c r="AJ275" s="473"/>
      <c r="AK275" s="477"/>
      <c r="AL275" s="447"/>
      <c r="AM275" s="479"/>
      <c r="AN275" s="473"/>
      <c r="AO275" s="473"/>
      <c r="AP275" s="479"/>
      <c r="AQ275" s="447"/>
      <c r="AR275" s="473"/>
      <c r="AS275" s="473"/>
      <c r="AT275" s="473"/>
      <c r="AU275" s="447"/>
      <c r="AV275" s="480"/>
      <c r="AW275" s="479"/>
      <c r="AX275" s="479"/>
      <c r="AY275" s="480"/>
      <c r="AZ275" s="480"/>
      <c r="BA275" s="420">
        <f t="shared" si="439"/>
        <v>43346</v>
      </c>
      <c r="BB275" s="421">
        <f t="shared" si="440"/>
        <v>0.86692000000000002</v>
      </c>
      <c r="BC275" s="422"/>
      <c r="BD275" s="423">
        <v>8.2200000000000006</v>
      </c>
      <c r="BE275" s="424">
        <v>57</v>
      </c>
      <c r="BF275" s="425">
        <v>247</v>
      </c>
      <c r="BG275" s="426">
        <v>6930</v>
      </c>
      <c r="BH275" s="420">
        <f t="shared" si="454"/>
        <v>4643.1000000000004</v>
      </c>
      <c r="BI275" s="432"/>
      <c r="BJ275" s="421"/>
      <c r="BK275" s="427">
        <v>22.8</v>
      </c>
      <c r="BL275" s="427"/>
      <c r="BM275" s="428"/>
      <c r="BN275" s="422"/>
      <c r="BO275" s="425">
        <v>183</v>
      </c>
      <c r="BP275" s="425"/>
      <c r="BQ275" s="423">
        <v>2.2999999999999998</v>
      </c>
      <c r="BR275" s="421">
        <f t="shared" si="496"/>
        <v>0.31944444444444442</v>
      </c>
      <c r="BS275" s="409">
        <f t="shared" si="441"/>
        <v>43346</v>
      </c>
      <c r="BT275" s="429">
        <f t="shared" si="505"/>
        <v>8.2200000000000006</v>
      </c>
      <c r="BU275" s="430">
        <f t="shared" si="509"/>
        <v>57</v>
      </c>
      <c r="BV275" s="430">
        <f t="shared" si="506"/>
        <v>247</v>
      </c>
      <c r="BW275" s="430">
        <f t="shared" si="507"/>
        <v>6930</v>
      </c>
      <c r="BX275" s="430">
        <f t="shared" si="455"/>
        <v>4504.5</v>
      </c>
      <c r="BY275" s="430">
        <f t="shared" si="504"/>
        <v>22.8</v>
      </c>
      <c r="BZ275" s="430"/>
      <c r="CA275" s="431"/>
      <c r="CB275" s="430">
        <f t="shared" si="510"/>
        <v>183</v>
      </c>
      <c r="CC275" s="432">
        <v>21568</v>
      </c>
      <c r="CD275" s="411">
        <f t="shared" si="494"/>
        <v>21568</v>
      </c>
      <c r="CE275" s="421">
        <f t="shared" si="465"/>
        <v>0.86272000000000004</v>
      </c>
      <c r="CF275" s="433">
        <f t="shared" si="466"/>
        <v>7.4554896142433229</v>
      </c>
      <c r="CG275" s="434"/>
      <c r="CH275" s="427"/>
      <c r="CI275" s="446">
        <f t="shared" si="467"/>
        <v>10.571216617210682</v>
      </c>
      <c r="CJ275" s="436">
        <v>28.6</v>
      </c>
      <c r="CK275" s="436">
        <v>2.0099999999999998</v>
      </c>
      <c r="CL275" s="423"/>
      <c r="CM275" s="423"/>
      <c r="CN275" s="423"/>
      <c r="CO275" s="432"/>
      <c r="CP275" s="432"/>
      <c r="CQ275" s="437"/>
      <c r="CR275" s="437">
        <v>0.97</v>
      </c>
      <c r="CS275" s="424"/>
      <c r="CT275" s="432">
        <f t="shared" si="468"/>
        <v>3.8946587537091988</v>
      </c>
      <c r="CU275" s="434">
        <v>5.1100000000000003</v>
      </c>
      <c r="CV275" s="438"/>
      <c r="CW275" s="439"/>
      <c r="CX275" s="440"/>
      <c r="CY275" s="441"/>
      <c r="CZ275" s="442"/>
      <c r="DA275" s="442"/>
      <c r="DB275" s="442"/>
      <c r="DC275" s="442"/>
      <c r="DD275" s="443"/>
      <c r="DE275" s="440"/>
      <c r="DF275" s="444">
        <v>21778</v>
      </c>
      <c r="DG275" s="445">
        <f t="shared" si="508"/>
        <v>21778</v>
      </c>
      <c r="DH275" s="421">
        <f t="shared" si="480"/>
        <v>0.87112000000000001</v>
      </c>
      <c r="DI275" s="446">
        <f t="shared" si="481"/>
        <v>7.3835981265497281</v>
      </c>
      <c r="DJ275" s="434">
        <v>7.93</v>
      </c>
      <c r="DK275" s="427"/>
      <c r="DL275" s="446">
        <f t="shared" si="482"/>
        <v>10.46928092570484</v>
      </c>
      <c r="DM275" s="422">
        <v>28.5</v>
      </c>
      <c r="DN275" s="422">
        <v>1.23</v>
      </c>
      <c r="DO275" s="423">
        <v>7.83</v>
      </c>
      <c r="DP275" s="423"/>
      <c r="DQ275" s="423"/>
      <c r="DR275" s="432"/>
      <c r="DS275" s="432"/>
      <c r="DT275" s="437"/>
      <c r="DU275" s="437">
        <v>0.98</v>
      </c>
      <c r="DV275" s="424"/>
      <c r="DW275" s="446">
        <f t="shared" si="483"/>
        <v>3.8571034989438884</v>
      </c>
      <c r="DX275" s="434">
        <v>3.89</v>
      </c>
      <c r="DY275" s="438">
        <v>7.87</v>
      </c>
      <c r="DZ275" s="439">
        <v>15</v>
      </c>
      <c r="EA275" s="440">
        <v>55</v>
      </c>
      <c r="EB275" s="441">
        <v>6990</v>
      </c>
      <c r="EC275" s="442">
        <v>15.3</v>
      </c>
      <c r="ED275" s="442"/>
      <c r="EE275" s="442"/>
      <c r="EF275" s="442"/>
      <c r="EG275" s="443">
        <v>6</v>
      </c>
      <c r="EH275" s="440"/>
      <c r="EI275" s="429">
        <f t="shared" si="497"/>
        <v>7.87</v>
      </c>
      <c r="EJ275" s="447">
        <f t="shared" si="498"/>
        <v>15</v>
      </c>
      <c r="EK275" s="448">
        <f t="shared" si="499"/>
        <v>55</v>
      </c>
      <c r="EL275" s="417">
        <f t="shared" si="500"/>
        <v>6990</v>
      </c>
      <c r="EM275" s="431">
        <f t="shared" si="501"/>
        <v>15.3</v>
      </c>
      <c r="EN275" s="431"/>
      <c r="EO275" s="431"/>
      <c r="EP275" s="431"/>
      <c r="EQ275" s="430">
        <f t="shared" si="502"/>
        <v>6</v>
      </c>
      <c r="ER275" s="448"/>
      <c r="ES275" s="449">
        <f t="shared" si="484"/>
        <v>24.362109537212202</v>
      </c>
      <c r="ET275" s="450">
        <f t="shared" si="469"/>
        <v>0.86692000000000002</v>
      </c>
      <c r="EU275" s="451">
        <f t="shared" si="457"/>
        <v>0.24332868181818179</v>
      </c>
      <c r="EV275" s="450">
        <f t="shared" si="416"/>
        <v>0.45060867003366994</v>
      </c>
      <c r="EW275" s="513"/>
      <c r="EX275" s="514">
        <f t="shared" si="478"/>
        <v>7.5</v>
      </c>
      <c r="EY275" s="513">
        <f t="shared" si="470"/>
        <v>0.73684210526315796</v>
      </c>
      <c r="EZ275" s="514">
        <f t="shared" si="471"/>
        <v>42</v>
      </c>
      <c r="FA275" s="450">
        <f t="shared" si="419"/>
        <v>0.77732793522267207</v>
      </c>
      <c r="FB275" s="431">
        <f t="shared" si="420"/>
        <v>192</v>
      </c>
      <c r="FC275" s="452"/>
      <c r="FD275" s="431"/>
      <c r="FE275" s="452">
        <f t="shared" si="421"/>
        <v>0.96721311475409832</v>
      </c>
      <c r="FF275" s="430">
        <f t="shared" si="422"/>
        <v>177</v>
      </c>
      <c r="FG275" s="405">
        <v>48000</v>
      </c>
      <c r="FH275" s="589"/>
      <c r="FI275" s="590"/>
      <c r="FJ275" s="591"/>
      <c r="FK275" s="455">
        <f t="shared" si="472"/>
        <v>1.661052922991741</v>
      </c>
      <c r="FL275" s="530"/>
      <c r="FM275" s="455"/>
      <c r="FN275" s="530">
        <v>5170</v>
      </c>
      <c r="FO275" s="532">
        <f t="shared" si="503"/>
        <v>0.38639760837070253</v>
      </c>
      <c r="FP275" s="449">
        <f t="shared" si="473"/>
        <v>119.2728279426014</v>
      </c>
      <c r="FQ275" s="457">
        <v>79.2</v>
      </c>
      <c r="FR275" s="458">
        <f t="shared" si="474"/>
        <v>1.8271582152909149</v>
      </c>
      <c r="FS275" s="576">
        <v>7.92</v>
      </c>
      <c r="FT275" s="577">
        <v>12.9</v>
      </c>
      <c r="FU275" s="578">
        <v>47</v>
      </c>
      <c r="FV275" s="579">
        <v>2</v>
      </c>
      <c r="FW275" s="580"/>
      <c r="FX275" s="579"/>
      <c r="FY275" s="452">
        <f t="shared" si="489"/>
        <v>0.66666666666666674</v>
      </c>
      <c r="FZ275" s="452"/>
      <c r="GA275" s="429"/>
      <c r="GB275" s="513">
        <f t="shared" si="485"/>
        <v>0.14000000000000001</v>
      </c>
      <c r="GC275" s="514">
        <f t="shared" si="492"/>
        <v>2.0999999999999996</v>
      </c>
      <c r="GD275" s="513">
        <f t="shared" si="487"/>
        <v>0.1454545454545455</v>
      </c>
      <c r="GE275" s="527">
        <f t="shared" si="493"/>
        <v>8</v>
      </c>
      <c r="GF275" s="461">
        <f t="shared" si="475"/>
        <v>2.2701056614220461</v>
      </c>
      <c r="GG275" s="589"/>
      <c r="GH275" s="592"/>
      <c r="GI275" s="589"/>
      <c r="GJ275" s="592"/>
      <c r="GK275" s="592"/>
      <c r="GL275" s="593"/>
      <c r="GM275" s="577"/>
      <c r="GN275" s="589"/>
      <c r="GO275" s="592"/>
      <c r="GP275" s="592"/>
      <c r="GQ275" s="577"/>
      <c r="GR275" s="594"/>
      <c r="GS275" s="595"/>
      <c r="GT275" s="592"/>
      <c r="GU275" s="592"/>
      <c r="GV275" s="592"/>
      <c r="GW275" s="513"/>
      <c r="GX275" s="513"/>
      <c r="GY275" s="596"/>
      <c r="GZ275" s="405">
        <v>45371</v>
      </c>
      <c r="HA275" s="581">
        <v>8.16</v>
      </c>
      <c r="HB275" s="451">
        <v>8.14</v>
      </c>
      <c r="HC275" s="577">
        <v>12.6</v>
      </c>
      <c r="HD275" s="463">
        <f t="shared" si="476"/>
        <v>45.107999999999997</v>
      </c>
      <c r="HE275" s="463">
        <v>14.5</v>
      </c>
      <c r="HF275" s="463"/>
      <c r="HG275" s="582"/>
      <c r="HH275" s="575">
        <v>2</v>
      </c>
      <c r="HI275" s="583">
        <v>6980</v>
      </c>
      <c r="HJ275" s="406">
        <f t="shared" si="433"/>
        <v>4676.6000000000004</v>
      </c>
      <c r="HK275" s="406"/>
      <c r="HL275" s="549"/>
      <c r="HM275" s="584"/>
      <c r="HN275" s="461">
        <v>13.8</v>
      </c>
      <c r="HO275" s="574"/>
      <c r="HP275" s="548">
        <v>3.73E-2</v>
      </c>
      <c r="HQ275" s="585"/>
      <c r="HR275" s="586"/>
      <c r="HS275" s="520">
        <v>0.5</v>
      </c>
      <c r="HT275" s="587">
        <v>8</v>
      </c>
      <c r="HU275" s="522">
        <f t="shared" si="486"/>
        <v>40.142112305633738</v>
      </c>
      <c r="HV275" s="513">
        <f t="shared" si="477"/>
        <v>0.77894736842105261</v>
      </c>
      <c r="HW275" s="513">
        <f t="shared" si="435"/>
        <v>0.81737651821862345</v>
      </c>
      <c r="HX275" s="513">
        <f t="shared" si="436"/>
        <v>0.39473684210526316</v>
      </c>
      <c r="HY275" s="599"/>
    </row>
    <row r="276" spans="1:233" s="598" customFormat="1" ht="15" customHeight="1" x14ac:dyDescent="0.15">
      <c r="A276" s="485">
        <v>43758</v>
      </c>
      <c r="B276" s="600">
        <v>48210</v>
      </c>
      <c r="C276" s="487">
        <f t="shared" si="438"/>
        <v>0.96419999999999995</v>
      </c>
      <c r="D276" s="488">
        <v>8.07</v>
      </c>
      <c r="E276" s="489">
        <v>63</v>
      </c>
      <c r="F276" s="490">
        <v>273</v>
      </c>
      <c r="G276" s="490">
        <f t="shared" si="451"/>
        <v>13161.33</v>
      </c>
      <c r="H276" s="487">
        <f t="shared" si="452"/>
        <v>0.52645319999999995</v>
      </c>
      <c r="I276" s="490">
        <v>6440</v>
      </c>
      <c r="J276" s="490">
        <f t="shared" si="453"/>
        <v>4314.8</v>
      </c>
      <c r="K276" s="491">
        <v>27</v>
      </c>
      <c r="L276" s="491"/>
      <c r="M276" s="491"/>
      <c r="N276" s="492">
        <v>111</v>
      </c>
      <c r="O276" s="492"/>
      <c r="P276" s="409"/>
      <c r="Q276" s="409"/>
      <c r="R276" s="409"/>
      <c r="S276" s="409"/>
      <c r="T276" s="410"/>
      <c r="U276" s="411"/>
      <c r="V276" s="409"/>
      <c r="W276" s="409"/>
      <c r="X276" s="516"/>
      <c r="Y276" s="473"/>
      <c r="Z276" s="429"/>
      <c r="AA276" s="447"/>
      <c r="AB276" s="409"/>
      <c r="AC276" s="409"/>
      <c r="AD276" s="474">
        <v>4.67</v>
      </c>
      <c r="AE276" s="477">
        <f t="shared" si="495"/>
        <v>0.64861111111111114</v>
      </c>
      <c r="AF276" s="478"/>
      <c r="AG276" s="477"/>
      <c r="AH276" s="478"/>
      <c r="AI276" s="478"/>
      <c r="AJ276" s="473"/>
      <c r="AK276" s="477"/>
      <c r="AL276" s="447"/>
      <c r="AM276" s="479"/>
      <c r="AN276" s="473"/>
      <c r="AO276" s="473"/>
      <c r="AP276" s="479"/>
      <c r="AQ276" s="447"/>
      <c r="AR276" s="473"/>
      <c r="AS276" s="473"/>
      <c r="AT276" s="473"/>
      <c r="AU276" s="447"/>
      <c r="AV276" s="480"/>
      <c r="AW276" s="479"/>
      <c r="AX276" s="479"/>
      <c r="AY276" s="480"/>
      <c r="AZ276" s="480"/>
      <c r="BA276" s="420">
        <f t="shared" si="439"/>
        <v>42778</v>
      </c>
      <c r="BB276" s="421">
        <f t="shared" si="440"/>
        <v>0.85555999999999999</v>
      </c>
      <c r="BC276" s="422"/>
      <c r="BD276" s="423">
        <v>8.18</v>
      </c>
      <c r="BE276" s="424">
        <v>57</v>
      </c>
      <c r="BF276" s="425">
        <v>288</v>
      </c>
      <c r="BG276" s="426">
        <v>6440</v>
      </c>
      <c r="BH276" s="420">
        <f t="shared" si="454"/>
        <v>4314.8</v>
      </c>
      <c r="BI276" s="432"/>
      <c r="BJ276" s="421"/>
      <c r="BK276" s="427">
        <v>31.1</v>
      </c>
      <c r="BL276" s="427"/>
      <c r="BM276" s="428"/>
      <c r="BN276" s="422"/>
      <c r="BO276" s="425">
        <v>144</v>
      </c>
      <c r="BP276" s="425"/>
      <c r="BQ276" s="423">
        <v>3.98</v>
      </c>
      <c r="BR276" s="421">
        <f t="shared" si="496"/>
        <v>0.55277777777777781</v>
      </c>
      <c r="BS276" s="409">
        <f t="shared" si="441"/>
        <v>42778</v>
      </c>
      <c r="BT276" s="429">
        <f t="shared" si="505"/>
        <v>8.18</v>
      </c>
      <c r="BU276" s="430">
        <f t="shared" si="509"/>
        <v>57</v>
      </c>
      <c r="BV276" s="430">
        <f t="shared" si="506"/>
        <v>288</v>
      </c>
      <c r="BW276" s="430">
        <f t="shared" si="507"/>
        <v>6440</v>
      </c>
      <c r="BX276" s="430">
        <f t="shared" si="455"/>
        <v>4186</v>
      </c>
      <c r="BY276" s="430">
        <f t="shared" si="504"/>
        <v>31.1</v>
      </c>
      <c r="BZ276" s="430"/>
      <c r="CA276" s="431"/>
      <c r="CB276" s="430">
        <f t="shared" si="510"/>
        <v>144</v>
      </c>
      <c r="CC276" s="432">
        <v>22460</v>
      </c>
      <c r="CD276" s="411">
        <f t="shared" si="494"/>
        <v>22460</v>
      </c>
      <c r="CE276" s="421">
        <f t="shared" si="465"/>
        <v>0.89839999999999998</v>
      </c>
      <c r="CF276" s="433">
        <f t="shared" si="466"/>
        <v>7.1593944790739092</v>
      </c>
      <c r="CG276" s="434"/>
      <c r="CH276" s="427"/>
      <c r="CI276" s="446">
        <f t="shared" si="467"/>
        <v>10.151380231522708</v>
      </c>
      <c r="CJ276" s="436">
        <v>28.6</v>
      </c>
      <c r="CK276" s="436">
        <v>1.41</v>
      </c>
      <c r="CL276" s="423"/>
      <c r="CM276" s="423"/>
      <c r="CN276" s="423"/>
      <c r="CO276" s="432"/>
      <c r="CP276" s="432"/>
      <c r="CQ276" s="437"/>
      <c r="CR276" s="437">
        <v>0.96</v>
      </c>
      <c r="CS276" s="424"/>
      <c r="CT276" s="432">
        <f t="shared" si="468"/>
        <v>3.7399821905609976</v>
      </c>
      <c r="CU276" s="434">
        <v>5.33</v>
      </c>
      <c r="CV276" s="493"/>
      <c r="CW276" s="494"/>
      <c r="CX276" s="495"/>
      <c r="CY276" s="496"/>
      <c r="CZ276" s="497"/>
      <c r="DA276" s="497"/>
      <c r="DB276" s="497"/>
      <c r="DC276" s="497"/>
      <c r="DD276" s="498"/>
      <c r="DE276" s="495"/>
      <c r="DF276" s="444">
        <v>20318</v>
      </c>
      <c r="DG276" s="445">
        <f t="shared" si="508"/>
        <v>20318</v>
      </c>
      <c r="DH276" s="421">
        <f t="shared" si="480"/>
        <v>0.81272</v>
      </c>
      <c r="DI276" s="446">
        <f t="shared" si="481"/>
        <v>7.9141647799980319</v>
      </c>
      <c r="DJ276" s="434">
        <v>7.84</v>
      </c>
      <c r="DK276" s="427"/>
      <c r="DL276" s="446">
        <f t="shared" si="482"/>
        <v>11.22157692686288</v>
      </c>
      <c r="DM276" s="422">
        <v>29</v>
      </c>
      <c r="DN276" s="422">
        <v>1.23</v>
      </c>
      <c r="DO276" s="423">
        <v>7.9</v>
      </c>
      <c r="DP276" s="423"/>
      <c r="DQ276" s="423"/>
      <c r="DR276" s="432"/>
      <c r="DS276" s="432"/>
      <c r="DT276" s="437"/>
      <c r="DU276" s="437">
        <v>0.97</v>
      </c>
      <c r="DV276" s="424"/>
      <c r="DW276" s="446">
        <f t="shared" si="483"/>
        <v>4.1342651835810607</v>
      </c>
      <c r="DX276" s="434">
        <v>4.3600000000000003</v>
      </c>
      <c r="DY276" s="493">
        <v>7.99</v>
      </c>
      <c r="DZ276" s="494">
        <v>15.4</v>
      </c>
      <c r="EA276" s="495">
        <v>58</v>
      </c>
      <c r="EB276" s="496">
        <v>6510</v>
      </c>
      <c r="EC276" s="497">
        <v>15.3</v>
      </c>
      <c r="ED276" s="497"/>
      <c r="EE276" s="497"/>
      <c r="EF276" s="497"/>
      <c r="EG276" s="498">
        <v>5</v>
      </c>
      <c r="EH276" s="495"/>
      <c r="EI276" s="429">
        <f t="shared" si="497"/>
        <v>7.99</v>
      </c>
      <c r="EJ276" s="447">
        <f t="shared" si="498"/>
        <v>15.4</v>
      </c>
      <c r="EK276" s="448">
        <f t="shared" si="499"/>
        <v>58</v>
      </c>
      <c r="EL276" s="417">
        <f t="shared" si="500"/>
        <v>6510</v>
      </c>
      <c r="EM276" s="431">
        <f t="shared" si="501"/>
        <v>15.3</v>
      </c>
      <c r="EN276" s="431"/>
      <c r="EO276" s="431"/>
      <c r="EP276" s="431"/>
      <c r="EQ276" s="430">
        <f t="shared" si="502"/>
        <v>5</v>
      </c>
      <c r="ER276" s="448"/>
      <c r="ES276" s="496">
        <f t="shared" si="484"/>
        <v>24.685586048903641</v>
      </c>
      <c r="ET276" s="499">
        <f t="shared" si="469"/>
        <v>0.85555999999999999</v>
      </c>
      <c r="EU276" s="451">
        <f t="shared" si="457"/>
        <v>0.28000145454545455</v>
      </c>
      <c r="EV276" s="499">
        <f t="shared" si="416"/>
        <v>0.51852121212121205</v>
      </c>
      <c r="EW276" s="526"/>
      <c r="EX276" s="514">
        <f t="shared" si="478"/>
        <v>15.8</v>
      </c>
      <c r="EY276" s="513">
        <f t="shared" si="470"/>
        <v>0.72982456140350882</v>
      </c>
      <c r="EZ276" s="514">
        <f t="shared" si="471"/>
        <v>41.6</v>
      </c>
      <c r="FA276" s="450">
        <f t="shared" si="419"/>
        <v>0.79861111111111116</v>
      </c>
      <c r="FB276" s="431">
        <f t="shared" si="420"/>
        <v>230</v>
      </c>
      <c r="FC276" s="452"/>
      <c r="FD276" s="431"/>
      <c r="FE276" s="452">
        <f t="shared" si="421"/>
        <v>0.96527777777777779</v>
      </c>
      <c r="FF276" s="430">
        <f t="shared" si="422"/>
        <v>139</v>
      </c>
      <c r="FG276" s="490">
        <v>48000</v>
      </c>
      <c r="FH276" s="601"/>
      <c r="FI276" s="501"/>
      <c r="FJ276" s="487"/>
      <c r="FK276" s="502">
        <f t="shared" si="472"/>
        <v>1.6831081396979755</v>
      </c>
      <c r="FL276" s="536"/>
      <c r="FM276" s="502"/>
      <c r="FN276" s="536">
        <v>4865</v>
      </c>
      <c r="FO276" s="532">
        <f t="shared" si="503"/>
        <v>0.36360239162929747</v>
      </c>
      <c r="FP276" s="496">
        <f t="shared" si="473"/>
        <v>113.72668193931459</v>
      </c>
      <c r="FQ276" s="503">
        <v>79.2</v>
      </c>
      <c r="FR276" s="491">
        <f t="shared" si="474"/>
        <v>1.8514189536677732</v>
      </c>
      <c r="FS276" s="504">
        <v>8.02</v>
      </c>
      <c r="FT276" s="494">
        <v>13.4</v>
      </c>
      <c r="FU276" s="495">
        <v>49</v>
      </c>
      <c r="FV276" s="536">
        <v>2</v>
      </c>
      <c r="FW276" s="602"/>
      <c r="FX276" s="536"/>
      <c r="FY276" s="452">
        <f t="shared" si="489"/>
        <v>0.6</v>
      </c>
      <c r="FZ276" s="452"/>
      <c r="GA276" s="429"/>
      <c r="GB276" s="526">
        <f t="shared" si="485"/>
        <v>0.12987012987012991</v>
      </c>
      <c r="GC276" s="514">
        <f t="shared" si="492"/>
        <v>2</v>
      </c>
      <c r="GD276" s="526">
        <f t="shared" si="487"/>
        <v>0.15517241379310343</v>
      </c>
      <c r="GE276" s="527">
        <f t="shared" si="493"/>
        <v>9</v>
      </c>
      <c r="GF276" s="506">
        <f t="shared" si="475"/>
        <v>2.300247790920567</v>
      </c>
      <c r="GG276" s="601"/>
      <c r="GH276" s="601"/>
      <c r="GI276" s="601"/>
      <c r="GJ276" s="601"/>
      <c r="GK276" s="601"/>
      <c r="GL276" s="507"/>
      <c r="GM276" s="494"/>
      <c r="GN276" s="601"/>
      <c r="GO276" s="601"/>
      <c r="GP276" s="601"/>
      <c r="GQ276" s="494"/>
      <c r="GR276" s="603"/>
      <c r="GS276" s="494"/>
      <c r="GT276" s="601"/>
      <c r="GU276" s="601"/>
      <c r="GV276" s="601"/>
      <c r="GW276" s="526"/>
      <c r="GX276" s="526"/>
      <c r="GY276" s="503"/>
      <c r="GZ276" s="490">
        <v>46180</v>
      </c>
      <c r="HA276" s="493">
        <v>8.15</v>
      </c>
      <c r="HB276" s="493">
        <v>8.1199999999999992</v>
      </c>
      <c r="HC276" s="494">
        <v>13</v>
      </c>
      <c r="HD276" s="498">
        <f t="shared" si="476"/>
        <v>46.54</v>
      </c>
      <c r="HE276" s="498">
        <v>13</v>
      </c>
      <c r="HF276" s="498"/>
      <c r="HG276" s="498"/>
      <c r="HH276" s="492">
        <v>7</v>
      </c>
      <c r="HI276" s="508">
        <v>6520</v>
      </c>
      <c r="HJ276" s="490">
        <f t="shared" si="433"/>
        <v>4368.4000000000005</v>
      </c>
      <c r="HK276" s="490"/>
      <c r="HL276" s="550"/>
      <c r="HM276" s="543"/>
      <c r="HN276" s="506">
        <v>13</v>
      </c>
      <c r="HO276" s="491"/>
      <c r="HP276" s="545">
        <v>4.0300000000000002E-2</v>
      </c>
      <c r="HQ276" s="523"/>
      <c r="HR276" s="524"/>
      <c r="HS276" s="524">
        <v>0.28999999999999998</v>
      </c>
      <c r="HT276" s="511">
        <v>16</v>
      </c>
      <c r="HU276" s="525">
        <f t="shared" si="486"/>
        <v>40.67511337603441</v>
      </c>
      <c r="HV276" s="526">
        <f t="shared" si="477"/>
        <v>0.77192982456140347</v>
      </c>
      <c r="HW276" s="526">
        <f t="shared" si="435"/>
        <v>0.83840277777777783</v>
      </c>
      <c r="HX276" s="526">
        <f t="shared" si="436"/>
        <v>0.58199356913183276</v>
      </c>
      <c r="HY276" s="604"/>
    </row>
    <row r="277" spans="1:233" s="598" customFormat="1" ht="15" customHeight="1" x14ac:dyDescent="0.15">
      <c r="A277" s="400">
        <v>43759</v>
      </c>
      <c r="B277" s="515">
        <v>49364</v>
      </c>
      <c r="C277" s="402">
        <f t="shared" si="438"/>
        <v>0.98728000000000005</v>
      </c>
      <c r="D277" s="571">
        <v>8.07</v>
      </c>
      <c r="E277" s="572">
        <v>58.3</v>
      </c>
      <c r="F277" s="573">
        <v>250</v>
      </c>
      <c r="G277" s="406">
        <f t="shared" si="451"/>
        <v>12341</v>
      </c>
      <c r="H277" s="402">
        <f t="shared" si="452"/>
        <v>0.49364000000000002</v>
      </c>
      <c r="I277" s="573">
        <v>6020</v>
      </c>
      <c r="J277" s="406">
        <f t="shared" si="453"/>
        <v>4033.4</v>
      </c>
      <c r="K277" s="574">
        <v>21.6</v>
      </c>
      <c r="L277" s="574"/>
      <c r="M277" s="574"/>
      <c r="N277" s="575">
        <v>99</v>
      </c>
      <c r="O277" s="575"/>
      <c r="P277" s="409"/>
      <c r="Q277" s="409"/>
      <c r="R277" s="409"/>
      <c r="S277" s="409"/>
      <c r="T277" s="410"/>
      <c r="U277" s="411"/>
      <c r="V277" s="409"/>
      <c r="W277" s="409"/>
      <c r="X277" s="516"/>
      <c r="Y277" s="473"/>
      <c r="Z277" s="429"/>
      <c r="AA277" s="447"/>
      <c r="AB277" s="409"/>
      <c r="AC277" s="409"/>
      <c r="AD277" s="474">
        <v>4.24</v>
      </c>
      <c r="AE277" s="477">
        <f t="shared" si="495"/>
        <v>0.58888888888888891</v>
      </c>
      <c r="AF277" s="478"/>
      <c r="AG277" s="477"/>
      <c r="AH277" s="478"/>
      <c r="AI277" s="478"/>
      <c r="AJ277" s="473"/>
      <c r="AK277" s="477"/>
      <c r="AL277" s="447"/>
      <c r="AM277" s="479"/>
      <c r="AN277" s="473"/>
      <c r="AO277" s="473"/>
      <c r="AP277" s="479"/>
      <c r="AQ277" s="447"/>
      <c r="AR277" s="473"/>
      <c r="AS277" s="473"/>
      <c r="AT277" s="473"/>
      <c r="AU277" s="447"/>
      <c r="AV277" s="480"/>
      <c r="AW277" s="479"/>
      <c r="AX277" s="479"/>
      <c r="AY277" s="480"/>
      <c r="AZ277" s="480"/>
      <c r="BA277" s="420">
        <f t="shared" si="439"/>
        <v>47709</v>
      </c>
      <c r="BB277" s="421">
        <f t="shared" si="440"/>
        <v>0.95418000000000003</v>
      </c>
      <c r="BC277" s="422"/>
      <c r="BD277" s="423">
        <v>7.93</v>
      </c>
      <c r="BE277" s="424">
        <v>55</v>
      </c>
      <c r="BF277" s="425">
        <v>262</v>
      </c>
      <c r="BG277" s="426">
        <v>6350</v>
      </c>
      <c r="BH277" s="420">
        <f t="shared" si="454"/>
        <v>4254.5</v>
      </c>
      <c r="BI277" s="432"/>
      <c r="BJ277" s="421"/>
      <c r="BK277" s="427">
        <v>26.9</v>
      </c>
      <c r="BL277" s="427"/>
      <c r="BM277" s="428"/>
      <c r="BN277" s="422"/>
      <c r="BO277" s="425">
        <v>118</v>
      </c>
      <c r="BP277" s="425"/>
      <c r="BQ277" s="423">
        <v>5.13</v>
      </c>
      <c r="BR277" s="421">
        <f t="shared" si="496"/>
        <v>0.71250000000000002</v>
      </c>
      <c r="BS277" s="409">
        <f t="shared" si="441"/>
        <v>47709</v>
      </c>
      <c r="BT277" s="429">
        <f t="shared" si="505"/>
        <v>7.93</v>
      </c>
      <c r="BU277" s="430">
        <f t="shared" si="509"/>
        <v>55</v>
      </c>
      <c r="BV277" s="430">
        <f t="shared" si="506"/>
        <v>262</v>
      </c>
      <c r="BW277" s="430">
        <f t="shared" si="507"/>
        <v>6350</v>
      </c>
      <c r="BX277" s="430">
        <f t="shared" si="455"/>
        <v>4127.5</v>
      </c>
      <c r="BY277" s="430">
        <f t="shared" si="504"/>
        <v>26.9</v>
      </c>
      <c r="BZ277" s="430"/>
      <c r="CA277" s="431"/>
      <c r="CB277" s="430">
        <f t="shared" si="510"/>
        <v>118</v>
      </c>
      <c r="CC277" s="432">
        <v>24583</v>
      </c>
      <c r="CD277" s="411">
        <f t="shared" si="494"/>
        <v>24583</v>
      </c>
      <c r="CE277" s="421">
        <f t="shared" si="465"/>
        <v>0.98331999999999997</v>
      </c>
      <c r="CF277" s="433">
        <f t="shared" si="466"/>
        <v>6.5411056421104012</v>
      </c>
      <c r="CG277" s="434"/>
      <c r="CH277" s="427"/>
      <c r="CI277" s="446">
        <f t="shared" si="467"/>
        <v>9.274702029858032</v>
      </c>
      <c r="CJ277" s="436">
        <v>28.5</v>
      </c>
      <c r="CK277" s="436">
        <v>2.39</v>
      </c>
      <c r="CL277" s="423"/>
      <c r="CM277" s="423"/>
      <c r="CN277" s="423"/>
      <c r="CO277" s="432"/>
      <c r="CP277" s="432"/>
      <c r="CQ277" s="437"/>
      <c r="CR277" s="437">
        <v>0.97</v>
      </c>
      <c r="CS277" s="424"/>
      <c r="CT277" s="432">
        <f t="shared" si="468"/>
        <v>3.4169954846845378</v>
      </c>
      <c r="CU277" s="434">
        <v>5.83</v>
      </c>
      <c r="CV277" s="438"/>
      <c r="CW277" s="439"/>
      <c r="CX277" s="440"/>
      <c r="CY277" s="441"/>
      <c r="CZ277" s="442"/>
      <c r="DA277" s="442"/>
      <c r="DB277" s="442"/>
      <c r="DC277" s="442"/>
      <c r="DD277" s="443"/>
      <c r="DE277" s="440"/>
      <c r="DF277" s="444">
        <v>23126</v>
      </c>
      <c r="DG277" s="445">
        <f t="shared" si="508"/>
        <v>23126</v>
      </c>
      <c r="DH277" s="421">
        <f t="shared" si="480"/>
        <v>0.92503999999999997</v>
      </c>
      <c r="DI277" s="446">
        <f t="shared" si="481"/>
        <v>6.9532128340396087</v>
      </c>
      <c r="DJ277" s="434">
        <v>7.79</v>
      </c>
      <c r="DK277" s="427"/>
      <c r="DL277" s="446">
        <f t="shared" si="482"/>
        <v>9.859033122891983</v>
      </c>
      <c r="DM277" s="422">
        <v>28.6</v>
      </c>
      <c r="DN277" s="422">
        <v>2.16</v>
      </c>
      <c r="DO277" s="423">
        <v>7.7</v>
      </c>
      <c r="DP277" s="423"/>
      <c r="DQ277" s="423"/>
      <c r="DR277" s="432"/>
      <c r="DS277" s="432"/>
      <c r="DT277" s="437"/>
      <c r="DU277" s="437">
        <v>0.97</v>
      </c>
      <c r="DV277" s="424"/>
      <c r="DW277" s="446">
        <f t="shared" si="483"/>
        <v>3.6322753610654677</v>
      </c>
      <c r="DX277" s="434">
        <v>4.72</v>
      </c>
      <c r="DY277" s="438">
        <v>7.97</v>
      </c>
      <c r="DZ277" s="439">
        <v>15</v>
      </c>
      <c r="EA277" s="440">
        <v>54</v>
      </c>
      <c r="EB277" s="441">
        <v>6540</v>
      </c>
      <c r="EC277" s="442">
        <v>14</v>
      </c>
      <c r="ED277" s="442"/>
      <c r="EE277" s="442"/>
      <c r="EF277" s="442"/>
      <c r="EG277" s="443">
        <v>6</v>
      </c>
      <c r="EH277" s="440"/>
      <c r="EI277" s="429">
        <f t="shared" si="497"/>
        <v>7.97</v>
      </c>
      <c r="EJ277" s="447">
        <f t="shared" si="498"/>
        <v>15</v>
      </c>
      <c r="EK277" s="448">
        <f t="shared" si="499"/>
        <v>54</v>
      </c>
      <c r="EL277" s="417">
        <f t="shared" si="500"/>
        <v>6540</v>
      </c>
      <c r="EM277" s="431">
        <f t="shared" si="501"/>
        <v>14</v>
      </c>
      <c r="EN277" s="431"/>
      <c r="EO277" s="431"/>
      <c r="EP277" s="431"/>
      <c r="EQ277" s="430">
        <f t="shared" si="502"/>
        <v>6</v>
      </c>
      <c r="ER277" s="448"/>
      <c r="ES277" s="449">
        <f t="shared" si="484"/>
        <v>22.134188517889708</v>
      </c>
      <c r="ET277" s="450">
        <f t="shared" si="469"/>
        <v>0.95418000000000003</v>
      </c>
      <c r="EU277" s="451">
        <f t="shared" si="457"/>
        <v>0.28408540909090907</v>
      </c>
      <c r="EV277" s="450">
        <f t="shared" si="416"/>
        <v>0.52608409090909081</v>
      </c>
      <c r="EW277" s="513"/>
      <c r="EX277" s="514">
        <f t="shared" si="478"/>
        <v>12.899999999999999</v>
      </c>
      <c r="EY277" s="513">
        <f t="shared" si="470"/>
        <v>0.72727272727272729</v>
      </c>
      <c r="EZ277" s="514">
        <f t="shared" si="471"/>
        <v>40</v>
      </c>
      <c r="FA277" s="450">
        <f t="shared" si="419"/>
        <v>0.79389312977099236</v>
      </c>
      <c r="FB277" s="431">
        <f t="shared" si="420"/>
        <v>208</v>
      </c>
      <c r="FC277" s="452"/>
      <c r="FD277" s="431"/>
      <c r="FE277" s="452">
        <f t="shared" si="421"/>
        <v>0.94915254237288138</v>
      </c>
      <c r="FF277" s="430">
        <f t="shared" si="422"/>
        <v>112</v>
      </c>
      <c r="FG277" s="405">
        <v>48000</v>
      </c>
      <c r="FH277" s="589"/>
      <c r="FI277" s="590"/>
      <c r="FJ277" s="591"/>
      <c r="FK277" s="455">
        <f t="shared" si="472"/>
        <v>1.5091492171288436</v>
      </c>
      <c r="FL277" s="530"/>
      <c r="FM277" s="455"/>
      <c r="FN277" s="530">
        <v>3753</v>
      </c>
      <c r="FO277" s="532">
        <f t="shared" si="503"/>
        <v>0.28049327354260095</v>
      </c>
      <c r="FP277" s="449">
        <f t="shared" si="473"/>
        <v>78.664402942840979</v>
      </c>
      <c r="FQ277" s="457">
        <v>86.4</v>
      </c>
      <c r="FR277" s="458">
        <f t="shared" si="474"/>
        <v>1.8109790605546123</v>
      </c>
      <c r="FS277" s="576">
        <v>7.97</v>
      </c>
      <c r="FT277" s="577">
        <v>13</v>
      </c>
      <c r="FU277" s="578">
        <v>49</v>
      </c>
      <c r="FV277" s="579">
        <v>2</v>
      </c>
      <c r="FW277" s="580"/>
      <c r="FX277" s="579"/>
      <c r="FY277" s="452">
        <f t="shared" si="489"/>
        <v>0.66666666666666674</v>
      </c>
      <c r="FZ277" s="452"/>
      <c r="GA277" s="429"/>
      <c r="GB277" s="513">
        <f t="shared" si="485"/>
        <v>0.1333333333333333</v>
      </c>
      <c r="GC277" s="514">
        <f t="shared" si="492"/>
        <v>2</v>
      </c>
      <c r="GD277" s="513">
        <f t="shared" si="487"/>
        <v>9.259259259259256E-2</v>
      </c>
      <c r="GE277" s="527">
        <f t="shared" si="493"/>
        <v>5</v>
      </c>
      <c r="GF277" s="461">
        <f t="shared" si="475"/>
        <v>2.0625039300760863</v>
      </c>
      <c r="GG277" s="589"/>
      <c r="GH277" s="592"/>
      <c r="GI277" s="589"/>
      <c r="GJ277" s="592"/>
      <c r="GK277" s="592"/>
      <c r="GL277" s="593"/>
      <c r="GM277" s="577"/>
      <c r="GN277" s="589"/>
      <c r="GO277" s="592"/>
      <c r="GP277" s="592"/>
      <c r="GQ277" s="577"/>
      <c r="GR277" s="594"/>
      <c r="GS277" s="595"/>
      <c r="GT277" s="592"/>
      <c r="GU277" s="592"/>
      <c r="GV277" s="592"/>
      <c r="GW277" s="513"/>
      <c r="GX277" s="513"/>
      <c r="GY277" s="596"/>
      <c r="GZ277" s="405">
        <v>50155</v>
      </c>
      <c r="HA277" s="581">
        <v>8.1300000000000008</v>
      </c>
      <c r="HB277" s="451">
        <v>8.11</v>
      </c>
      <c r="HC277" s="577">
        <v>13</v>
      </c>
      <c r="HD277" s="463">
        <f t="shared" si="476"/>
        <v>46.54</v>
      </c>
      <c r="HE277" s="463">
        <v>15</v>
      </c>
      <c r="HF277" s="463"/>
      <c r="HG277" s="582"/>
      <c r="HH277" s="575">
        <v>2</v>
      </c>
      <c r="HI277" s="583">
        <v>6410</v>
      </c>
      <c r="HJ277" s="406">
        <f t="shared" si="433"/>
        <v>4294.7</v>
      </c>
      <c r="HK277" s="406"/>
      <c r="HL277" s="549"/>
      <c r="HM277" s="584"/>
      <c r="HN277" s="461">
        <v>14.55</v>
      </c>
      <c r="HO277" s="574"/>
      <c r="HP277" s="548">
        <v>4.0300000000000002E-2</v>
      </c>
      <c r="HQ277" s="585"/>
      <c r="HR277" s="586"/>
      <c r="HS277" s="520">
        <v>0.3</v>
      </c>
      <c r="HT277" s="587">
        <v>16</v>
      </c>
      <c r="HU277" s="522">
        <f t="shared" si="486"/>
        <v>36.471106080613723</v>
      </c>
      <c r="HV277" s="513">
        <f t="shared" si="477"/>
        <v>0.76363636363636367</v>
      </c>
      <c r="HW277" s="513">
        <f t="shared" si="435"/>
        <v>0.82236641221374041</v>
      </c>
      <c r="HX277" s="513">
        <f t="shared" si="436"/>
        <v>0.45910780669144979</v>
      </c>
      <c r="HY277" s="599"/>
    </row>
    <row r="278" spans="1:233" s="598" customFormat="1" ht="15" customHeight="1" x14ac:dyDescent="0.15">
      <c r="A278" s="400">
        <v>43760</v>
      </c>
      <c r="B278" s="515">
        <v>46934</v>
      </c>
      <c r="C278" s="402">
        <f t="shared" si="438"/>
        <v>0.93867999999999996</v>
      </c>
      <c r="D278" s="571">
        <v>8.0299999999999994</v>
      </c>
      <c r="E278" s="572">
        <v>56</v>
      </c>
      <c r="F278" s="573">
        <v>242</v>
      </c>
      <c r="G278" s="406">
        <f t="shared" si="451"/>
        <v>11358.028</v>
      </c>
      <c r="H278" s="402">
        <f t="shared" si="452"/>
        <v>0.45432112000000002</v>
      </c>
      <c r="I278" s="573">
        <v>6000</v>
      </c>
      <c r="J278" s="406">
        <f t="shared" si="453"/>
        <v>4020.0000000000005</v>
      </c>
      <c r="K278" s="574">
        <v>23.3</v>
      </c>
      <c r="L278" s="574">
        <v>21.6</v>
      </c>
      <c r="M278" s="574">
        <v>2</v>
      </c>
      <c r="N278" s="575">
        <v>185</v>
      </c>
      <c r="O278" s="575">
        <v>32</v>
      </c>
      <c r="P278" s="409"/>
      <c r="Q278" s="409"/>
      <c r="R278" s="409"/>
      <c r="S278" s="409"/>
      <c r="T278" s="410"/>
      <c r="U278" s="411"/>
      <c r="V278" s="409"/>
      <c r="W278" s="409"/>
      <c r="X278" s="516"/>
      <c r="Y278" s="473"/>
      <c r="Z278" s="429"/>
      <c r="AA278" s="447"/>
      <c r="AB278" s="409"/>
      <c r="AC278" s="409"/>
      <c r="AD278" s="474">
        <v>3.77</v>
      </c>
      <c r="AE278" s="477">
        <f t="shared" si="495"/>
        <v>0.52361111111111114</v>
      </c>
      <c r="AF278" s="478"/>
      <c r="AG278" s="477"/>
      <c r="AH278" s="478"/>
      <c r="AI278" s="478"/>
      <c r="AJ278" s="473"/>
      <c r="AK278" s="477"/>
      <c r="AL278" s="447"/>
      <c r="AM278" s="479"/>
      <c r="AN278" s="473"/>
      <c r="AO278" s="473"/>
      <c r="AP278" s="479"/>
      <c r="AQ278" s="447"/>
      <c r="AR278" s="473"/>
      <c r="AS278" s="473"/>
      <c r="AT278" s="473"/>
      <c r="AU278" s="447"/>
      <c r="AV278" s="480"/>
      <c r="AW278" s="479"/>
      <c r="AX278" s="479"/>
      <c r="AY278" s="480"/>
      <c r="AZ278" s="480"/>
      <c r="BA278" s="420">
        <f t="shared" si="439"/>
        <v>44840</v>
      </c>
      <c r="BB278" s="421">
        <f t="shared" si="440"/>
        <v>0.89680000000000004</v>
      </c>
      <c r="BC278" s="422"/>
      <c r="BD278" s="423">
        <v>8.0500000000000007</v>
      </c>
      <c r="BE278" s="424">
        <v>56</v>
      </c>
      <c r="BF278" s="425">
        <v>253</v>
      </c>
      <c r="BG278" s="426">
        <v>6800</v>
      </c>
      <c r="BH278" s="420">
        <f t="shared" si="454"/>
        <v>4556</v>
      </c>
      <c r="BI278" s="432">
        <v>1257</v>
      </c>
      <c r="BJ278" s="421">
        <f>BI278/35.5*(23+35.5)/BH278</f>
        <v>0.45465196799762575</v>
      </c>
      <c r="BK278" s="427">
        <v>24.4</v>
      </c>
      <c r="BL278" s="427">
        <v>20.8</v>
      </c>
      <c r="BM278" s="428">
        <v>3.7</v>
      </c>
      <c r="BN278" s="422">
        <v>1.8</v>
      </c>
      <c r="BO278" s="425">
        <v>108</v>
      </c>
      <c r="BP278" s="425">
        <v>32</v>
      </c>
      <c r="BQ278" s="423">
        <v>4.93</v>
      </c>
      <c r="BR278" s="421">
        <f t="shared" si="496"/>
        <v>0.68472222222222212</v>
      </c>
      <c r="BS278" s="409">
        <f t="shared" si="441"/>
        <v>44840</v>
      </c>
      <c r="BT278" s="429">
        <f t="shared" si="505"/>
        <v>8.0500000000000007</v>
      </c>
      <c r="BU278" s="430">
        <f t="shared" si="509"/>
        <v>56</v>
      </c>
      <c r="BV278" s="430">
        <f t="shared" si="506"/>
        <v>253</v>
      </c>
      <c r="BW278" s="430">
        <f t="shared" si="507"/>
        <v>6800</v>
      </c>
      <c r="BX278" s="430">
        <f t="shared" si="455"/>
        <v>4420</v>
      </c>
      <c r="BY278" s="430">
        <f t="shared" si="504"/>
        <v>24.4</v>
      </c>
      <c r="BZ278" s="430">
        <f>BL278</f>
        <v>20.8</v>
      </c>
      <c r="CA278" s="431">
        <f>BN278</f>
        <v>1.8</v>
      </c>
      <c r="CB278" s="430">
        <f t="shared" si="510"/>
        <v>108</v>
      </c>
      <c r="CC278" s="432">
        <v>22070</v>
      </c>
      <c r="CD278" s="411">
        <f t="shared" si="494"/>
        <v>22070</v>
      </c>
      <c r="CE278" s="421">
        <f t="shared" ref="CE278:CE309" si="511">CC278/25000</f>
        <v>0.88280000000000003</v>
      </c>
      <c r="CF278" s="433">
        <f t="shared" ref="CF278:CF309" si="512">6700/CC278*24</f>
        <v>7.2859084730403261</v>
      </c>
      <c r="CG278" s="434"/>
      <c r="CH278" s="427"/>
      <c r="CI278" s="446">
        <f t="shared" si="467"/>
        <v>10.330765745355688</v>
      </c>
      <c r="CJ278" s="436">
        <v>28.3</v>
      </c>
      <c r="CK278" s="436">
        <v>3.33</v>
      </c>
      <c r="CL278" s="423"/>
      <c r="CM278" s="423"/>
      <c r="CN278" s="423"/>
      <c r="CO278" s="432"/>
      <c r="CP278" s="432"/>
      <c r="CQ278" s="437"/>
      <c r="CR278" s="437">
        <v>0.98</v>
      </c>
      <c r="CS278" s="424"/>
      <c r="CT278" s="432">
        <f t="shared" si="468"/>
        <v>3.8060715903942</v>
      </c>
      <c r="CU278" s="434">
        <v>5.26</v>
      </c>
      <c r="CV278" s="438"/>
      <c r="CW278" s="439"/>
      <c r="CX278" s="440"/>
      <c r="CY278" s="441"/>
      <c r="CZ278" s="442"/>
      <c r="DA278" s="442"/>
      <c r="DB278" s="442"/>
      <c r="DC278" s="442"/>
      <c r="DD278" s="443"/>
      <c r="DE278" s="440"/>
      <c r="DF278" s="444">
        <v>22770</v>
      </c>
      <c r="DG278" s="445">
        <f t="shared" si="508"/>
        <v>22770</v>
      </c>
      <c r="DH278" s="421">
        <f t="shared" si="480"/>
        <v>0.91080000000000005</v>
      </c>
      <c r="DI278" s="446">
        <f t="shared" si="481"/>
        <v>7.0619235836627148</v>
      </c>
      <c r="DJ278" s="434">
        <v>7.79</v>
      </c>
      <c r="DK278" s="427">
        <v>12.4</v>
      </c>
      <c r="DL278" s="446">
        <f t="shared" si="482"/>
        <v>10.013175230566535</v>
      </c>
      <c r="DM278" s="422">
        <v>27.9</v>
      </c>
      <c r="DN278" s="422">
        <v>3</v>
      </c>
      <c r="DO278" s="423">
        <v>7.72</v>
      </c>
      <c r="DP278" s="423"/>
      <c r="DQ278" s="423"/>
      <c r="DR278" s="432">
        <v>9370</v>
      </c>
      <c r="DS278" s="432">
        <v>4280</v>
      </c>
      <c r="DT278" s="437">
        <f>DS278/DR278</f>
        <v>0.45677694770544292</v>
      </c>
      <c r="DU278" s="437">
        <v>0.98</v>
      </c>
      <c r="DV278" s="424"/>
      <c r="DW278" s="446">
        <f t="shared" si="483"/>
        <v>3.6890645586297763</v>
      </c>
      <c r="DX278" s="434">
        <v>5.26</v>
      </c>
      <c r="DY278" s="438">
        <v>7.99</v>
      </c>
      <c r="DZ278" s="439">
        <v>15</v>
      </c>
      <c r="EA278" s="440">
        <v>58</v>
      </c>
      <c r="EB278" s="441">
        <v>6760</v>
      </c>
      <c r="EC278" s="442">
        <v>15.3</v>
      </c>
      <c r="ED278" s="442">
        <v>0.38</v>
      </c>
      <c r="EE278" s="442">
        <v>14</v>
      </c>
      <c r="EF278" s="442">
        <v>1.1000000000000001</v>
      </c>
      <c r="EG278" s="443">
        <v>6</v>
      </c>
      <c r="EH278" s="440">
        <v>16</v>
      </c>
      <c r="EI278" s="429">
        <f t="shared" si="497"/>
        <v>7.99</v>
      </c>
      <c r="EJ278" s="447">
        <f t="shared" si="498"/>
        <v>15</v>
      </c>
      <c r="EK278" s="448">
        <f t="shared" si="499"/>
        <v>58</v>
      </c>
      <c r="EL278" s="417">
        <f t="shared" si="500"/>
        <v>6760</v>
      </c>
      <c r="EM278" s="431">
        <f t="shared" si="501"/>
        <v>15.3</v>
      </c>
      <c r="EN278" s="431">
        <f>ED278</f>
        <v>0.38</v>
      </c>
      <c r="EO278" s="431">
        <f>EE278</f>
        <v>14</v>
      </c>
      <c r="EP278" s="431">
        <f>EF278</f>
        <v>1.1000000000000001</v>
      </c>
      <c r="EQ278" s="430">
        <f t="shared" si="502"/>
        <v>6</v>
      </c>
      <c r="ER278" s="448">
        <f>EH278</f>
        <v>16</v>
      </c>
      <c r="ES278" s="449">
        <f t="shared" si="484"/>
        <v>23.550401427297054</v>
      </c>
      <c r="ET278" s="450">
        <f t="shared" si="469"/>
        <v>0.89680000000000004</v>
      </c>
      <c r="EU278" s="451">
        <f t="shared" si="457"/>
        <v>0.25783</v>
      </c>
      <c r="EV278" s="450">
        <f t="shared" si="416"/>
        <v>0.47746296296296292</v>
      </c>
      <c r="EW278" s="513">
        <f>1-EM278/BY278</f>
        <v>0.37295081967213106</v>
      </c>
      <c r="EX278" s="514">
        <f t="shared" si="478"/>
        <v>9.0999999999999979</v>
      </c>
      <c r="EY278" s="513">
        <f t="shared" si="470"/>
        <v>0.73214285714285721</v>
      </c>
      <c r="EZ278" s="514">
        <f t="shared" si="471"/>
        <v>41</v>
      </c>
      <c r="FA278" s="450">
        <f t="shared" si="419"/>
        <v>0.77075098814229248</v>
      </c>
      <c r="FB278" s="431">
        <f t="shared" si="420"/>
        <v>195</v>
      </c>
      <c r="FC278" s="452">
        <f>1-EP278/CA278</f>
        <v>0.38888888888888884</v>
      </c>
      <c r="FD278" s="431">
        <f>CA278-EP278</f>
        <v>0.7</v>
      </c>
      <c r="FE278" s="452">
        <f t="shared" si="421"/>
        <v>0.94444444444444442</v>
      </c>
      <c r="FF278" s="430">
        <f t="shared" si="422"/>
        <v>102</v>
      </c>
      <c r="FG278" s="405">
        <v>48000</v>
      </c>
      <c r="FH278" s="589"/>
      <c r="FI278" s="590"/>
      <c r="FJ278" s="591"/>
      <c r="FK278" s="455">
        <f t="shared" si="472"/>
        <v>1.6057091882247994</v>
      </c>
      <c r="FL278" s="530"/>
      <c r="FM278" s="455"/>
      <c r="FN278" s="530">
        <v>4170</v>
      </c>
      <c r="FO278" s="532">
        <f t="shared" si="503"/>
        <v>0.31165919282511212</v>
      </c>
      <c r="FP278" s="449">
        <f t="shared" si="473"/>
        <v>92.997323818019638</v>
      </c>
      <c r="FQ278" s="457">
        <v>86.4</v>
      </c>
      <c r="FR278" s="458">
        <f t="shared" si="474"/>
        <v>1.9268510258697593</v>
      </c>
      <c r="FS278" s="576">
        <v>7.91</v>
      </c>
      <c r="FT278" s="577">
        <v>14</v>
      </c>
      <c r="FU278" s="578">
        <v>50</v>
      </c>
      <c r="FV278" s="579">
        <v>2</v>
      </c>
      <c r="FW278" s="580">
        <v>0.4</v>
      </c>
      <c r="FX278" s="579">
        <v>16</v>
      </c>
      <c r="FY278" s="452">
        <f t="shared" si="489"/>
        <v>0.66666666666666674</v>
      </c>
      <c r="FZ278" s="452">
        <f>1-FW278/(EF278+DC278)</f>
        <v>0.63636363636363635</v>
      </c>
      <c r="GA278" s="429">
        <f>EF278+DC278-FW278</f>
        <v>0.70000000000000007</v>
      </c>
      <c r="GB278" s="513">
        <f t="shared" si="485"/>
        <v>6.6666666666666652E-2</v>
      </c>
      <c r="GC278" s="514">
        <f t="shared" si="492"/>
        <v>1</v>
      </c>
      <c r="GD278" s="513">
        <f t="shared" si="487"/>
        <v>0.13793103448275867</v>
      </c>
      <c r="GE278" s="527">
        <f t="shared" si="493"/>
        <v>8</v>
      </c>
      <c r="GF278" s="461">
        <f t="shared" si="475"/>
        <v>2.1944692239072254</v>
      </c>
      <c r="GG278" s="589"/>
      <c r="GH278" s="592"/>
      <c r="GI278" s="589"/>
      <c r="GJ278" s="592"/>
      <c r="GK278" s="592"/>
      <c r="GL278" s="593"/>
      <c r="GM278" s="577"/>
      <c r="GN278" s="589"/>
      <c r="GO278" s="592"/>
      <c r="GP278" s="592"/>
      <c r="GQ278" s="577"/>
      <c r="GR278" s="594"/>
      <c r="GS278" s="595"/>
      <c r="GT278" s="592"/>
      <c r="GU278" s="592"/>
      <c r="GV278" s="592"/>
      <c r="GW278" s="513"/>
      <c r="GX278" s="513"/>
      <c r="GY278" s="596"/>
      <c r="GZ278" s="405">
        <v>47787</v>
      </c>
      <c r="HA278" s="581">
        <v>8.2100000000000009</v>
      </c>
      <c r="HB278" s="451">
        <v>8.16</v>
      </c>
      <c r="HC278" s="577">
        <v>13.4</v>
      </c>
      <c r="HD278" s="463">
        <f t="shared" si="476"/>
        <v>47.972000000000001</v>
      </c>
      <c r="HE278" s="463">
        <v>15</v>
      </c>
      <c r="HF278" s="463"/>
      <c r="HG278" s="582"/>
      <c r="HH278" s="575">
        <v>1</v>
      </c>
      <c r="HI278" s="583">
        <v>6730</v>
      </c>
      <c r="HJ278" s="406">
        <f t="shared" si="433"/>
        <v>4509.1000000000004</v>
      </c>
      <c r="HK278" s="406"/>
      <c r="HL278" s="549">
        <v>1104</v>
      </c>
      <c r="HM278" s="584">
        <v>15.1</v>
      </c>
      <c r="HN278" s="461">
        <v>14.7</v>
      </c>
      <c r="HO278" s="574">
        <v>0.28999999999999998</v>
      </c>
      <c r="HP278" s="548">
        <v>3.85E-2</v>
      </c>
      <c r="HQ278" s="585">
        <v>14.7</v>
      </c>
      <c r="HR278" s="586">
        <v>0.4</v>
      </c>
      <c r="HS278" s="520">
        <v>0.4</v>
      </c>
      <c r="HT278" s="587">
        <v>16</v>
      </c>
      <c r="HU278" s="522">
        <f t="shared" si="486"/>
        <v>38.804638715432652</v>
      </c>
      <c r="HV278" s="513">
        <f t="shared" si="477"/>
        <v>0.76071428571428568</v>
      </c>
      <c r="HW278" s="513">
        <f t="shared" si="435"/>
        <v>0.81038735177865617</v>
      </c>
      <c r="HX278" s="513">
        <f t="shared" si="436"/>
        <v>0.39754098360655732</v>
      </c>
      <c r="HY278" s="599"/>
    </row>
    <row r="279" spans="1:233" s="598" customFormat="1" ht="15" customHeight="1" x14ac:dyDescent="0.15">
      <c r="A279" s="400">
        <v>43761</v>
      </c>
      <c r="B279" s="515">
        <v>49419</v>
      </c>
      <c r="C279" s="402">
        <f t="shared" si="438"/>
        <v>0.98838000000000004</v>
      </c>
      <c r="D279" s="571">
        <v>8.0399999999999991</v>
      </c>
      <c r="E279" s="572">
        <v>67</v>
      </c>
      <c r="F279" s="573">
        <v>255</v>
      </c>
      <c r="G279" s="406">
        <f t="shared" si="451"/>
        <v>12601.844999999999</v>
      </c>
      <c r="H279" s="402">
        <f t="shared" si="452"/>
        <v>0.50407380000000002</v>
      </c>
      <c r="I279" s="573">
        <v>6500</v>
      </c>
      <c r="J279" s="406">
        <f t="shared" si="453"/>
        <v>4355</v>
      </c>
      <c r="K279" s="574">
        <v>25.6</v>
      </c>
      <c r="L279" s="574"/>
      <c r="M279" s="574"/>
      <c r="N279" s="575">
        <v>75</v>
      </c>
      <c r="O279" s="575"/>
      <c r="P279" s="409"/>
      <c r="Q279" s="409"/>
      <c r="R279" s="409"/>
      <c r="S279" s="409"/>
      <c r="T279" s="410"/>
      <c r="U279" s="411"/>
      <c r="V279" s="409"/>
      <c r="W279" s="409"/>
      <c r="X279" s="516"/>
      <c r="Y279" s="473"/>
      <c r="Z279" s="429"/>
      <c r="AA279" s="447"/>
      <c r="AB279" s="409"/>
      <c r="AC279" s="409"/>
      <c r="AD279" s="474">
        <v>3.69</v>
      </c>
      <c r="AE279" s="477">
        <f t="shared" si="495"/>
        <v>0.51249999999999996</v>
      </c>
      <c r="AF279" s="478"/>
      <c r="AG279" s="477"/>
      <c r="AH279" s="478"/>
      <c r="AI279" s="478"/>
      <c r="AJ279" s="473"/>
      <c r="AK279" s="477"/>
      <c r="AL279" s="447"/>
      <c r="AM279" s="479"/>
      <c r="AN279" s="473"/>
      <c r="AO279" s="473"/>
      <c r="AP279" s="479"/>
      <c r="AQ279" s="447"/>
      <c r="AR279" s="473"/>
      <c r="AS279" s="473"/>
      <c r="AT279" s="473"/>
      <c r="AU279" s="447"/>
      <c r="AV279" s="480"/>
      <c r="AW279" s="479"/>
      <c r="AX279" s="479"/>
      <c r="AY279" s="480"/>
      <c r="AZ279" s="480"/>
      <c r="BA279" s="420">
        <f t="shared" si="439"/>
        <v>44963</v>
      </c>
      <c r="BB279" s="421">
        <f t="shared" si="440"/>
        <v>0.89925999999999995</v>
      </c>
      <c r="BC279" s="422"/>
      <c r="BD279" s="423">
        <v>8.08</v>
      </c>
      <c r="BE279" s="424">
        <v>72</v>
      </c>
      <c r="BF279" s="425">
        <v>257</v>
      </c>
      <c r="BG279" s="426">
        <v>6450</v>
      </c>
      <c r="BH279" s="420">
        <f t="shared" si="454"/>
        <v>4321.5</v>
      </c>
      <c r="BI279" s="432"/>
      <c r="BJ279" s="421"/>
      <c r="BK279" s="427">
        <v>24.7</v>
      </c>
      <c r="BL279" s="427"/>
      <c r="BM279" s="428"/>
      <c r="BN279" s="422"/>
      <c r="BO279" s="425">
        <v>110</v>
      </c>
      <c r="BP279" s="425"/>
      <c r="BQ279" s="423">
        <v>5.99</v>
      </c>
      <c r="BR279" s="421">
        <f t="shared" si="496"/>
        <v>0.83194444444444449</v>
      </c>
      <c r="BS279" s="409">
        <f t="shared" si="441"/>
        <v>44963</v>
      </c>
      <c r="BT279" s="429">
        <f t="shared" si="505"/>
        <v>8.08</v>
      </c>
      <c r="BU279" s="430">
        <f t="shared" si="509"/>
        <v>72</v>
      </c>
      <c r="BV279" s="430">
        <f t="shared" si="506"/>
        <v>257</v>
      </c>
      <c r="BW279" s="430">
        <f t="shared" si="507"/>
        <v>6450</v>
      </c>
      <c r="BX279" s="430">
        <f t="shared" si="455"/>
        <v>4192.5</v>
      </c>
      <c r="BY279" s="430">
        <f t="shared" si="504"/>
        <v>24.7</v>
      </c>
      <c r="BZ279" s="430"/>
      <c r="CA279" s="431"/>
      <c r="CB279" s="430">
        <f t="shared" si="510"/>
        <v>110</v>
      </c>
      <c r="CC279" s="432">
        <v>22939</v>
      </c>
      <c r="CD279" s="411">
        <f t="shared" si="494"/>
        <v>22939</v>
      </c>
      <c r="CE279" s="421">
        <f t="shared" si="511"/>
        <v>0.91756000000000004</v>
      </c>
      <c r="CF279" s="433">
        <f t="shared" si="512"/>
        <v>7.0098958106281879</v>
      </c>
      <c r="CG279" s="434"/>
      <c r="CH279" s="427"/>
      <c r="CI279" s="446">
        <f t="shared" ref="CI279:CI310" si="513">9500/CC279*24</f>
        <v>9.9394045076071329</v>
      </c>
      <c r="CJ279" s="436">
        <v>26.5</v>
      </c>
      <c r="CK279" s="436">
        <v>2.97</v>
      </c>
      <c r="CL279" s="423"/>
      <c r="CM279" s="423"/>
      <c r="CN279" s="423"/>
      <c r="CO279" s="432"/>
      <c r="CP279" s="432"/>
      <c r="CQ279" s="437"/>
      <c r="CR279" s="437">
        <v>0.98</v>
      </c>
      <c r="CS279" s="424"/>
      <c r="CT279" s="432">
        <f t="shared" ref="CT279:CT310" si="514">3500/CC279*24</f>
        <v>3.6618858712236801</v>
      </c>
      <c r="CU279" s="434">
        <v>5.1100000000000003</v>
      </c>
      <c r="CV279" s="438"/>
      <c r="CW279" s="439"/>
      <c r="CX279" s="440"/>
      <c r="CY279" s="441"/>
      <c r="CZ279" s="442"/>
      <c r="DA279" s="442"/>
      <c r="DB279" s="442"/>
      <c r="DC279" s="442"/>
      <c r="DD279" s="443"/>
      <c r="DE279" s="440"/>
      <c r="DF279" s="444">
        <v>22024</v>
      </c>
      <c r="DG279" s="445">
        <f t="shared" si="508"/>
        <v>22024</v>
      </c>
      <c r="DH279" s="421">
        <f t="shared" si="480"/>
        <v>0.88095999999999997</v>
      </c>
      <c r="DI279" s="446">
        <f t="shared" si="481"/>
        <v>7.3011260443152928</v>
      </c>
      <c r="DJ279" s="434">
        <v>7.83</v>
      </c>
      <c r="DK279" s="427"/>
      <c r="DL279" s="446">
        <f t="shared" si="482"/>
        <v>10.352342898656012</v>
      </c>
      <c r="DM279" s="422">
        <v>26.8</v>
      </c>
      <c r="DN279" s="422">
        <v>2.87</v>
      </c>
      <c r="DO279" s="423">
        <v>7.73</v>
      </c>
      <c r="DP279" s="423"/>
      <c r="DQ279" s="423"/>
      <c r="DR279" s="432"/>
      <c r="DS279" s="432"/>
      <c r="DT279" s="437"/>
      <c r="DU279" s="437">
        <v>0.98</v>
      </c>
      <c r="DV279" s="424"/>
      <c r="DW279" s="446">
        <f t="shared" si="483"/>
        <v>3.814021067925899</v>
      </c>
      <c r="DX279" s="434">
        <v>4.49</v>
      </c>
      <c r="DY279" s="438">
        <v>7.91</v>
      </c>
      <c r="DZ279" s="439">
        <v>15.3</v>
      </c>
      <c r="EA279" s="440">
        <v>59</v>
      </c>
      <c r="EB279" s="441">
        <v>6770</v>
      </c>
      <c r="EC279" s="442">
        <v>15.9</v>
      </c>
      <c r="ED279" s="442"/>
      <c r="EE279" s="442"/>
      <c r="EF279" s="442"/>
      <c r="EG279" s="443">
        <v>6</v>
      </c>
      <c r="EH279" s="440"/>
      <c r="EI279" s="429">
        <f t="shared" si="497"/>
        <v>7.91</v>
      </c>
      <c r="EJ279" s="447">
        <f t="shared" si="498"/>
        <v>15.3</v>
      </c>
      <c r="EK279" s="448">
        <f t="shared" si="499"/>
        <v>59</v>
      </c>
      <c r="EL279" s="417">
        <f t="shared" si="500"/>
        <v>6770</v>
      </c>
      <c r="EM279" s="431">
        <f t="shared" si="501"/>
        <v>15.9</v>
      </c>
      <c r="EN279" s="431"/>
      <c r="EO279" s="431"/>
      <c r="EP279" s="431"/>
      <c r="EQ279" s="430">
        <f t="shared" si="502"/>
        <v>6</v>
      </c>
      <c r="ER279" s="448"/>
      <c r="ES279" s="449">
        <f t="shared" si="484"/>
        <v>23.485977359161978</v>
      </c>
      <c r="ET279" s="450">
        <f t="shared" ref="ET279:ET310" si="515">BB279</f>
        <v>0.89925999999999995</v>
      </c>
      <c r="EU279" s="451">
        <f t="shared" si="457"/>
        <v>0.26262479545454542</v>
      </c>
      <c r="EV279" s="450">
        <f t="shared" ref="EV279:EV342" si="516">EU279/$EU$6</f>
        <v>0.48634221380471371</v>
      </c>
      <c r="EW279" s="513"/>
      <c r="EX279" s="514">
        <f t="shared" si="478"/>
        <v>8.7999999999999989</v>
      </c>
      <c r="EY279" s="513">
        <f t="shared" si="470"/>
        <v>0.78749999999999998</v>
      </c>
      <c r="EZ279" s="514">
        <f t="shared" si="471"/>
        <v>56.7</v>
      </c>
      <c r="FA279" s="450">
        <f t="shared" ref="FA279:FA342" si="517">1-EK279/BV279</f>
        <v>0.77042801556420237</v>
      </c>
      <c r="FB279" s="431">
        <f t="shared" ref="FB279:FB342" si="518">BV279-EK279</f>
        <v>198</v>
      </c>
      <c r="FC279" s="452"/>
      <c r="FD279" s="431"/>
      <c r="FE279" s="452">
        <f t="shared" ref="FE279:FE342" si="519">1-EQ279/CB279</f>
        <v>0.94545454545454544</v>
      </c>
      <c r="FF279" s="430">
        <f t="shared" ref="FF279:FF342" si="520">CB279-EQ279</f>
        <v>104</v>
      </c>
      <c r="FG279" s="405">
        <v>48000</v>
      </c>
      <c r="FH279" s="589"/>
      <c r="FI279" s="590"/>
      <c r="FJ279" s="591"/>
      <c r="FK279" s="455">
        <f t="shared" ref="FK279:FK310" si="521">3000/BA279*24</f>
        <v>1.6013166381246802</v>
      </c>
      <c r="FL279" s="530"/>
      <c r="FM279" s="455"/>
      <c r="FN279" s="530">
        <v>5188</v>
      </c>
      <c r="FO279" s="532">
        <f t="shared" si="503"/>
        <v>0.38774289985052313</v>
      </c>
      <c r="FP279" s="449">
        <f t="shared" ref="FP279:FP310" si="522">FN279/BA279*1000</f>
        <v>115.38375998042835</v>
      </c>
      <c r="FQ279" s="457">
        <v>86.4</v>
      </c>
      <c r="FR279" s="458">
        <f t="shared" ref="FR279:FR310" si="523">FQ279/BA279*1000</f>
        <v>1.9215799657496164</v>
      </c>
      <c r="FS279" s="576">
        <v>7.93</v>
      </c>
      <c r="FT279" s="577">
        <v>14</v>
      </c>
      <c r="FU279" s="578">
        <v>48</v>
      </c>
      <c r="FV279" s="579">
        <v>1</v>
      </c>
      <c r="FW279" s="580"/>
      <c r="FX279" s="579"/>
      <c r="FY279" s="452">
        <f t="shared" si="489"/>
        <v>0.83333333333333337</v>
      </c>
      <c r="FZ279" s="452"/>
      <c r="GA279" s="429"/>
      <c r="GB279" s="513">
        <f t="shared" si="485"/>
        <v>8.496732026143794E-2</v>
      </c>
      <c r="GC279" s="514">
        <f t="shared" si="492"/>
        <v>1.3000000000000007</v>
      </c>
      <c r="GD279" s="513">
        <f t="shared" si="487"/>
        <v>0.18644067796610164</v>
      </c>
      <c r="GE279" s="527">
        <f t="shared" si="493"/>
        <v>11</v>
      </c>
      <c r="GF279" s="461">
        <f t="shared" ref="GF279:GF310" si="524">4100/BA279*24</f>
        <v>2.1884660721037297</v>
      </c>
      <c r="GG279" s="589"/>
      <c r="GH279" s="592"/>
      <c r="GI279" s="589"/>
      <c r="GJ279" s="592"/>
      <c r="GK279" s="592"/>
      <c r="GL279" s="593"/>
      <c r="GM279" s="577"/>
      <c r="GN279" s="589"/>
      <c r="GO279" s="592"/>
      <c r="GP279" s="592"/>
      <c r="GQ279" s="577"/>
      <c r="GR279" s="594"/>
      <c r="GS279" s="595"/>
      <c r="GT279" s="592"/>
      <c r="GU279" s="592"/>
      <c r="GV279" s="592"/>
      <c r="GW279" s="513"/>
      <c r="GX279" s="513"/>
      <c r="GY279" s="596"/>
      <c r="GZ279" s="405">
        <v>47149</v>
      </c>
      <c r="HA279" s="581">
        <v>8.15</v>
      </c>
      <c r="HB279" s="451">
        <v>8.1199999999999992</v>
      </c>
      <c r="HC279" s="577">
        <v>13</v>
      </c>
      <c r="HD279" s="463">
        <f t="shared" ref="HD279:HD282" si="525">HC279*3.58</f>
        <v>46.54</v>
      </c>
      <c r="HE279" s="463">
        <v>14.8</v>
      </c>
      <c r="HF279" s="463"/>
      <c r="HG279" s="582"/>
      <c r="HH279" s="575">
        <v>2</v>
      </c>
      <c r="HI279" s="583">
        <v>6690</v>
      </c>
      <c r="HJ279" s="406">
        <f t="shared" ref="HJ279:HJ342" si="526">HI279*0.67</f>
        <v>4482.3</v>
      </c>
      <c r="HK279" s="406"/>
      <c r="HL279" s="549"/>
      <c r="HM279" s="584"/>
      <c r="HN279" s="461">
        <v>14.58</v>
      </c>
      <c r="HO279" s="574"/>
      <c r="HP279" s="548">
        <v>4.1799999999999997E-2</v>
      </c>
      <c r="HQ279" s="585"/>
      <c r="HR279" s="586"/>
      <c r="HS279" s="520">
        <v>0.31</v>
      </c>
      <c r="HT279" s="587">
        <v>16</v>
      </c>
      <c r="HU279" s="522">
        <f t="shared" si="486"/>
        <v>38.69848542134644</v>
      </c>
      <c r="HV279" s="513">
        <f t="shared" si="477"/>
        <v>0.81944444444444442</v>
      </c>
      <c r="HW279" s="513">
        <f t="shared" ref="HW279:HW342" si="527">1-HD279/BF279</f>
        <v>0.81891050583657587</v>
      </c>
      <c r="HX279" s="513">
        <f t="shared" ref="HX279:HX342" si="528">1-HN279/BK279</f>
        <v>0.40971659919028336</v>
      </c>
      <c r="HY279" s="599"/>
    </row>
    <row r="280" spans="1:233" s="598" customFormat="1" ht="15" customHeight="1" x14ac:dyDescent="0.15">
      <c r="A280" s="400">
        <v>43762</v>
      </c>
      <c r="B280" s="515">
        <v>48411</v>
      </c>
      <c r="C280" s="402">
        <f t="shared" si="438"/>
        <v>0.96821999999999997</v>
      </c>
      <c r="D280" s="571">
        <v>8.08</v>
      </c>
      <c r="E280" s="572">
        <v>87</v>
      </c>
      <c r="F280" s="573">
        <v>308</v>
      </c>
      <c r="G280" s="406">
        <f t="shared" si="451"/>
        <v>14910.588</v>
      </c>
      <c r="H280" s="402">
        <f t="shared" si="452"/>
        <v>0.59642351999999998</v>
      </c>
      <c r="I280" s="573">
        <v>6080</v>
      </c>
      <c r="J280" s="406">
        <f t="shared" si="453"/>
        <v>4073.6000000000004</v>
      </c>
      <c r="K280" s="574">
        <v>28.5</v>
      </c>
      <c r="L280" s="574"/>
      <c r="M280" s="574"/>
      <c r="N280" s="575">
        <v>107</v>
      </c>
      <c r="O280" s="575"/>
      <c r="P280" s="409"/>
      <c r="Q280" s="409"/>
      <c r="R280" s="409"/>
      <c r="S280" s="409"/>
      <c r="T280" s="410"/>
      <c r="U280" s="411"/>
      <c r="V280" s="409"/>
      <c r="W280" s="409"/>
      <c r="X280" s="516"/>
      <c r="Y280" s="473"/>
      <c r="Z280" s="429"/>
      <c r="AA280" s="447"/>
      <c r="AB280" s="409"/>
      <c r="AC280" s="409"/>
      <c r="AD280" s="474">
        <v>3.55</v>
      </c>
      <c r="AE280" s="477">
        <f t="shared" si="495"/>
        <v>0.49305555555555552</v>
      </c>
      <c r="AF280" s="478"/>
      <c r="AG280" s="477"/>
      <c r="AH280" s="478"/>
      <c r="AI280" s="478"/>
      <c r="AJ280" s="473"/>
      <c r="AK280" s="477"/>
      <c r="AL280" s="447"/>
      <c r="AM280" s="479"/>
      <c r="AN280" s="473"/>
      <c r="AO280" s="473"/>
      <c r="AP280" s="479"/>
      <c r="AQ280" s="447"/>
      <c r="AR280" s="473"/>
      <c r="AS280" s="473"/>
      <c r="AT280" s="473"/>
      <c r="AU280" s="447"/>
      <c r="AV280" s="480"/>
      <c r="AW280" s="479"/>
      <c r="AX280" s="479"/>
      <c r="AY280" s="480"/>
      <c r="AZ280" s="480"/>
      <c r="BA280" s="420">
        <f t="shared" si="439"/>
        <v>49530</v>
      </c>
      <c r="BB280" s="421">
        <f t="shared" si="440"/>
        <v>0.99060000000000004</v>
      </c>
      <c r="BC280" s="422"/>
      <c r="BD280" s="423">
        <v>7.98</v>
      </c>
      <c r="BE280" s="424">
        <v>79</v>
      </c>
      <c r="BF280" s="425">
        <v>307</v>
      </c>
      <c r="BG280" s="426">
        <v>7330</v>
      </c>
      <c r="BH280" s="420">
        <f t="shared" si="454"/>
        <v>4911.1000000000004</v>
      </c>
      <c r="BI280" s="432"/>
      <c r="BJ280" s="421"/>
      <c r="BK280" s="427">
        <v>23.7</v>
      </c>
      <c r="BL280" s="427"/>
      <c r="BM280" s="428"/>
      <c r="BN280" s="422"/>
      <c r="BO280" s="425">
        <v>133</v>
      </c>
      <c r="BP280" s="425"/>
      <c r="BQ280" s="423">
        <v>5.39</v>
      </c>
      <c r="BR280" s="421">
        <f t="shared" si="496"/>
        <v>0.74861111111111101</v>
      </c>
      <c r="BS280" s="409">
        <f t="shared" si="441"/>
        <v>49530</v>
      </c>
      <c r="BT280" s="429">
        <f t="shared" si="505"/>
        <v>7.98</v>
      </c>
      <c r="BU280" s="430">
        <f t="shared" si="509"/>
        <v>79</v>
      </c>
      <c r="BV280" s="430">
        <f t="shared" si="506"/>
        <v>307</v>
      </c>
      <c r="BW280" s="430">
        <f t="shared" si="507"/>
        <v>7330</v>
      </c>
      <c r="BX280" s="430">
        <f t="shared" si="455"/>
        <v>4764.5</v>
      </c>
      <c r="BY280" s="430">
        <f t="shared" si="504"/>
        <v>23.7</v>
      </c>
      <c r="BZ280" s="430"/>
      <c r="CA280" s="431"/>
      <c r="CB280" s="430">
        <f t="shared" si="510"/>
        <v>133</v>
      </c>
      <c r="CC280" s="432">
        <v>25375</v>
      </c>
      <c r="CD280" s="411">
        <f t="shared" si="494"/>
        <v>25375</v>
      </c>
      <c r="CE280" s="421">
        <f t="shared" si="511"/>
        <v>1.0149999999999999</v>
      </c>
      <c r="CF280" s="433">
        <f t="shared" si="512"/>
        <v>6.3369458128078815</v>
      </c>
      <c r="CG280" s="434"/>
      <c r="CH280" s="427"/>
      <c r="CI280" s="446">
        <f t="shared" si="513"/>
        <v>8.985221674876847</v>
      </c>
      <c r="CJ280" s="436">
        <v>28.9</v>
      </c>
      <c r="CK280" s="436">
        <v>1.97</v>
      </c>
      <c r="CL280" s="423"/>
      <c r="CM280" s="423"/>
      <c r="CN280" s="423"/>
      <c r="CO280" s="432"/>
      <c r="CP280" s="432"/>
      <c r="CQ280" s="437"/>
      <c r="CR280" s="437">
        <v>0.98</v>
      </c>
      <c r="CS280" s="424"/>
      <c r="CT280" s="432">
        <f t="shared" si="514"/>
        <v>3.3103448275862069</v>
      </c>
      <c r="CU280" s="434">
        <v>5.31</v>
      </c>
      <c r="CV280" s="438"/>
      <c r="CW280" s="439"/>
      <c r="CX280" s="440"/>
      <c r="CY280" s="441"/>
      <c r="CZ280" s="442"/>
      <c r="DA280" s="442"/>
      <c r="DB280" s="442"/>
      <c r="DC280" s="442"/>
      <c r="DD280" s="443"/>
      <c r="DE280" s="440"/>
      <c r="DF280" s="444">
        <v>24155</v>
      </c>
      <c r="DG280" s="445">
        <f t="shared" si="508"/>
        <v>24155</v>
      </c>
      <c r="DH280" s="421">
        <f t="shared" si="480"/>
        <v>0.96619999999999995</v>
      </c>
      <c r="DI280" s="446">
        <f t="shared" si="481"/>
        <v>6.6570068308838755</v>
      </c>
      <c r="DJ280" s="434">
        <v>7.74</v>
      </c>
      <c r="DK280" s="427"/>
      <c r="DL280" s="446">
        <f t="shared" si="482"/>
        <v>9.4390395363278827</v>
      </c>
      <c r="DM280" s="422">
        <v>28.6</v>
      </c>
      <c r="DN280" s="422">
        <v>2.78</v>
      </c>
      <c r="DO280" s="423">
        <v>7.75</v>
      </c>
      <c r="DP280" s="423"/>
      <c r="DQ280" s="423"/>
      <c r="DR280" s="432"/>
      <c r="DS280" s="432"/>
      <c r="DT280" s="437"/>
      <c r="DU280" s="437">
        <v>0.97</v>
      </c>
      <c r="DV280" s="424"/>
      <c r="DW280" s="446">
        <f t="shared" si="483"/>
        <v>3.4775408818050093</v>
      </c>
      <c r="DX280" s="434">
        <v>4.18</v>
      </c>
      <c r="DY280" s="438">
        <v>7.9</v>
      </c>
      <c r="DZ280" s="439">
        <v>16</v>
      </c>
      <c r="EA280" s="440">
        <v>62</v>
      </c>
      <c r="EB280" s="441">
        <v>6720</v>
      </c>
      <c r="EC280" s="442">
        <v>15.8</v>
      </c>
      <c r="ED280" s="442"/>
      <c r="EE280" s="442"/>
      <c r="EF280" s="442"/>
      <c r="EG280" s="443">
        <v>5</v>
      </c>
      <c r="EH280" s="440"/>
      <c r="EI280" s="429">
        <f t="shared" si="497"/>
        <v>7.9</v>
      </c>
      <c r="EJ280" s="447">
        <f t="shared" si="498"/>
        <v>16</v>
      </c>
      <c r="EK280" s="448">
        <f t="shared" si="499"/>
        <v>62</v>
      </c>
      <c r="EL280" s="417">
        <f t="shared" si="500"/>
        <v>6720</v>
      </c>
      <c r="EM280" s="431">
        <f t="shared" si="501"/>
        <v>15.8</v>
      </c>
      <c r="EN280" s="431"/>
      <c r="EO280" s="431"/>
      <c r="EP280" s="431"/>
      <c r="EQ280" s="430">
        <f t="shared" si="502"/>
        <v>5</v>
      </c>
      <c r="ER280" s="448"/>
      <c r="ES280" s="449">
        <f t="shared" si="484"/>
        <v>21.320411871592974</v>
      </c>
      <c r="ET280" s="450">
        <f t="shared" si="515"/>
        <v>0.99060000000000004</v>
      </c>
      <c r="EU280" s="451">
        <f t="shared" si="457"/>
        <v>0.34558431818181817</v>
      </c>
      <c r="EV280" s="450">
        <f t="shared" si="516"/>
        <v>0.63997095959595951</v>
      </c>
      <c r="EW280" s="513"/>
      <c r="EX280" s="514">
        <f t="shared" si="478"/>
        <v>7.8999999999999986</v>
      </c>
      <c r="EY280" s="513">
        <f t="shared" si="470"/>
        <v>0.79746835443037978</v>
      </c>
      <c r="EZ280" s="514">
        <f t="shared" si="471"/>
        <v>63</v>
      </c>
      <c r="FA280" s="450">
        <f t="shared" si="517"/>
        <v>0.79804560260586321</v>
      </c>
      <c r="FB280" s="431">
        <f t="shared" si="518"/>
        <v>245</v>
      </c>
      <c r="FC280" s="452"/>
      <c r="FD280" s="431"/>
      <c r="FE280" s="452">
        <f t="shared" si="519"/>
        <v>0.96240601503759393</v>
      </c>
      <c r="FF280" s="430">
        <f t="shared" si="520"/>
        <v>128</v>
      </c>
      <c r="FG280" s="405">
        <v>48000</v>
      </c>
      <c r="FH280" s="589"/>
      <c r="FI280" s="590"/>
      <c r="FJ280" s="591"/>
      <c r="FK280" s="455">
        <f t="shared" si="521"/>
        <v>1.45366444579043</v>
      </c>
      <c r="FL280" s="530"/>
      <c r="FM280" s="455"/>
      <c r="FN280" s="530">
        <v>5688</v>
      </c>
      <c r="FO280" s="532">
        <f t="shared" si="503"/>
        <v>0.42511210762331836</v>
      </c>
      <c r="FP280" s="449">
        <f t="shared" si="522"/>
        <v>114.83949121744396</v>
      </c>
      <c r="FQ280" s="457">
        <v>86.4</v>
      </c>
      <c r="FR280" s="458">
        <f t="shared" si="523"/>
        <v>1.7443973349485162</v>
      </c>
      <c r="FS280" s="576">
        <v>7.83</v>
      </c>
      <c r="FT280" s="577">
        <v>14</v>
      </c>
      <c r="FU280" s="578">
        <v>52</v>
      </c>
      <c r="FV280" s="579">
        <v>1</v>
      </c>
      <c r="FW280" s="580"/>
      <c r="FX280" s="579"/>
      <c r="FY280" s="452">
        <f t="shared" si="489"/>
        <v>0.8</v>
      </c>
      <c r="FZ280" s="452"/>
      <c r="GA280" s="429"/>
      <c r="GB280" s="513">
        <f t="shared" si="485"/>
        <v>0.125</v>
      </c>
      <c r="GC280" s="514">
        <f t="shared" si="492"/>
        <v>2</v>
      </c>
      <c r="GD280" s="513">
        <f t="shared" si="487"/>
        <v>0.16129032258064513</v>
      </c>
      <c r="GE280" s="527">
        <f t="shared" si="493"/>
        <v>10</v>
      </c>
      <c r="GF280" s="461">
        <f t="shared" si="524"/>
        <v>1.9866747425802544</v>
      </c>
      <c r="GG280" s="589"/>
      <c r="GH280" s="592"/>
      <c r="GI280" s="589"/>
      <c r="GJ280" s="592"/>
      <c r="GK280" s="592"/>
      <c r="GL280" s="593"/>
      <c r="GM280" s="577"/>
      <c r="GN280" s="589"/>
      <c r="GO280" s="592"/>
      <c r="GP280" s="592"/>
      <c r="GQ280" s="577"/>
      <c r="GR280" s="594"/>
      <c r="GS280" s="595"/>
      <c r="GT280" s="592"/>
      <c r="GU280" s="592"/>
      <c r="GV280" s="592"/>
      <c r="GW280" s="513"/>
      <c r="GX280" s="513"/>
      <c r="GY280" s="596"/>
      <c r="GZ280" s="405">
        <v>53896</v>
      </c>
      <c r="HA280" s="581">
        <v>8.1</v>
      </c>
      <c r="HB280" s="451">
        <v>8.08</v>
      </c>
      <c r="HC280" s="577">
        <v>13</v>
      </c>
      <c r="HD280" s="463">
        <f t="shared" si="525"/>
        <v>46.54</v>
      </c>
      <c r="HE280" s="463">
        <v>13.7</v>
      </c>
      <c r="HF280" s="463"/>
      <c r="HG280" s="582"/>
      <c r="HH280" s="575">
        <v>1</v>
      </c>
      <c r="HI280" s="583">
        <v>6730</v>
      </c>
      <c r="HJ280" s="406">
        <f t="shared" si="526"/>
        <v>4509.1000000000004</v>
      </c>
      <c r="HK280" s="406"/>
      <c r="HL280" s="549"/>
      <c r="HM280" s="584"/>
      <c r="HN280" s="461">
        <v>14.73</v>
      </c>
      <c r="HO280" s="574"/>
      <c r="HP280" s="548">
        <v>4.1799999999999997E-2</v>
      </c>
      <c r="HQ280" s="585"/>
      <c r="HR280" s="586"/>
      <c r="HS280" s="520">
        <v>0.31</v>
      </c>
      <c r="HT280" s="587">
        <v>16</v>
      </c>
      <c r="HU280" s="522">
        <f t="shared" si="486"/>
        <v>35.130224106602057</v>
      </c>
      <c r="HV280" s="513">
        <f t="shared" si="477"/>
        <v>0.83544303797468356</v>
      </c>
      <c r="HW280" s="513">
        <f t="shared" si="527"/>
        <v>0.84840390879478833</v>
      </c>
      <c r="HX280" s="513">
        <f t="shared" si="528"/>
        <v>0.37848101265822787</v>
      </c>
      <c r="HY280" s="599"/>
    </row>
    <row r="281" spans="1:233" s="598" customFormat="1" ht="15" customHeight="1" x14ac:dyDescent="0.15">
      <c r="A281" s="400">
        <v>43763</v>
      </c>
      <c r="B281" s="515">
        <v>48320</v>
      </c>
      <c r="C281" s="402">
        <f t="shared" si="438"/>
        <v>0.96640000000000004</v>
      </c>
      <c r="D281" s="571">
        <v>8.0399999999999991</v>
      </c>
      <c r="E281" s="572">
        <v>91.5</v>
      </c>
      <c r="F281" s="573">
        <v>304</v>
      </c>
      <c r="G281" s="406">
        <f t="shared" si="451"/>
        <v>14689.28</v>
      </c>
      <c r="H281" s="402">
        <f t="shared" si="452"/>
        <v>0.58757120000000007</v>
      </c>
      <c r="I281" s="573">
        <v>6170</v>
      </c>
      <c r="J281" s="406">
        <f t="shared" si="453"/>
        <v>4133.9000000000005</v>
      </c>
      <c r="K281" s="574">
        <v>22.2</v>
      </c>
      <c r="L281" s="574">
        <v>20.8</v>
      </c>
      <c r="M281" s="574">
        <v>1.9</v>
      </c>
      <c r="N281" s="575">
        <v>76</v>
      </c>
      <c r="O281" s="575">
        <v>32</v>
      </c>
      <c r="P281" s="409"/>
      <c r="Q281" s="409"/>
      <c r="R281" s="409"/>
      <c r="S281" s="409"/>
      <c r="T281" s="410"/>
      <c r="U281" s="411"/>
      <c r="V281" s="409"/>
      <c r="W281" s="409"/>
      <c r="X281" s="516"/>
      <c r="Y281" s="473"/>
      <c r="Z281" s="429"/>
      <c r="AA281" s="447"/>
      <c r="AB281" s="409"/>
      <c r="AC281" s="409"/>
      <c r="AD281" s="474">
        <v>3.73</v>
      </c>
      <c r="AE281" s="477">
        <f t="shared" si="495"/>
        <v>0.51805555555555549</v>
      </c>
      <c r="AF281" s="478"/>
      <c r="AG281" s="477"/>
      <c r="AH281" s="478"/>
      <c r="AI281" s="478"/>
      <c r="AJ281" s="473"/>
      <c r="AK281" s="477"/>
      <c r="AL281" s="447"/>
      <c r="AM281" s="479"/>
      <c r="AN281" s="473"/>
      <c r="AO281" s="473"/>
      <c r="AP281" s="479"/>
      <c r="AQ281" s="447"/>
      <c r="AR281" s="473"/>
      <c r="AS281" s="473"/>
      <c r="AT281" s="473"/>
      <c r="AU281" s="447"/>
      <c r="AV281" s="480"/>
      <c r="AW281" s="479"/>
      <c r="AX281" s="479"/>
      <c r="AY281" s="480"/>
      <c r="AZ281" s="480"/>
      <c r="BA281" s="420">
        <f t="shared" si="439"/>
        <v>47233</v>
      </c>
      <c r="BB281" s="421">
        <f t="shared" si="440"/>
        <v>0.94466000000000006</v>
      </c>
      <c r="BC281" s="422"/>
      <c r="BD281" s="423">
        <v>8.02</v>
      </c>
      <c r="BE281" s="424">
        <v>85</v>
      </c>
      <c r="BF281" s="425">
        <v>324</v>
      </c>
      <c r="BG281" s="426">
        <v>6610</v>
      </c>
      <c r="BH281" s="420">
        <f t="shared" si="454"/>
        <v>4428.7</v>
      </c>
      <c r="BI281" s="432"/>
      <c r="BJ281" s="421"/>
      <c r="BK281" s="427">
        <v>23.3</v>
      </c>
      <c r="BL281" s="427">
        <v>20.8</v>
      </c>
      <c r="BM281" s="428">
        <v>6.2</v>
      </c>
      <c r="BN281" s="422">
        <v>1.9</v>
      </c>
      <c r="BO281" s="425">
        <v>141</v>
      </c>
      <c r="BP281" s="425">
        <v>32</v>
      </c>
      <c r="BQ281" s="423">
        <v>4.5199999999999996</v>
      </c>
      <c r="BR281" s="421">
        <f t="shared" si="496"/>
        <v>0.62777777777777766</v>
      </c>
      <c r="BS281" s="409">
        <f t="shared" si="441"/>
        <v>47233</v>
      </c>
      <c r="BT281" s="429">
        <f t="shared" si="505"/>
        <v>8.02</v>
      </c>
      <c r="BU281" s="430">
        <f t="shared" si="509"/>
        <v>85</v>
      </c>
      <c r="BV281" s="430">
        <f t="shared" si="506"/>
        <v>324</v>
      </c>
      <c r="BW281" s="430">
        <f t="shared" si="507"/>
        <v>6610</v>
      </c>
      <c r="BX281" s="430">
        <f t="shared" si="455"/>
        <v>4296.5</v>
      </c>
      <c r="BY281" s="430">
        <f t="shared" si="504"/>
        <v>23.3</v>
      </c>
      <c r="BZ281" s="430">
        <f>BL281</f>
        <v>20.8</v>
      </c>
      <c r="CA281" s="431">
        <f>BN281</f>
        <v>1.9</v>
      </c>
      <c r="CB281" s="430">
        <f t="shared" si="510"/>
        <v>141</v>
      </c>
      <c r="CC281" s="432">
        <v>23566</v>
      </c>
      <c r="CD281" s="411">
        <f t="shared" si="494"/>
        <v>23566</v>
      </c>
      <c r="CE281" s="421">
        <f t="shared" si="511"/>
        <v>0.94264000000000003</v>
      </c>
      <c r="CF281" s="433">
        <f t="shared" si="512"/>
        <v>6.8233896291267078</v>
      </c>
      <c r="CG281" s="434"/>
      <c r="CH281" s="427"/>
      <c r="CI281" s="446">
        <f t="shared" si="513"/>
        <v>9.6749554442841372</v>
      </c>
      <c r="CJ281" s="436">
        <v>27.9</v>
      </c>
      <c r="CK281" s="436">
        <v>3.45</v>
      </c>
      <c r="CL281" s="423"/>
      <c r="CM281" s="423"/>
      <c r="CN281" s="423"/>
      <c r="CO281" s="432"/>
      <c r="CP281" s="432"/>
      <c r="CQ281" s="437"/>
      <c r="CR281" s="437">
        <v>0.97</v>
      </c>
      <c r="CS281" s="424"/>
      <c r="CT281" s="432">
        <f t="shared" si="514"/>
        <v>3.5644572689467879</v>
      </c>
      <c r="CU281" s="434">
        <v>5.15</v>
      </c>
      <c r="CV281" s="438"/>
      <c r="CW281" s="439"/>
      <c r="CX281" s="440"/>
      <c r="CY281" s="441"/>
      <c r="CZ281" s="442"/>
      <c r="DA281" s="442"/>
      <c r="DB281" s="442"/>
      <c r="DC281" s="442"/>
      <c r="DD281" s="443"/>
      <c r="DE281" s="440"/>
      <c r="DF281" s="444">
        <v>23667</v>
      </c>
      <c r="DG281" s="445">
        <f t="shared" si="508"/>
        <v>23667</v>
      </c>
      <c r="DH281" s="421">
        <f t="shared" si="480"/>
        <v>0.94667999999999997</v>
      </c>
      <c r="DI281" s="446">
        <f t="shared" si="481"/>
        <v>6.7942705032323492</v>
      </c>
      <c r="DJ281" s="434">
        <v>7.78</v>
      </c>
      <c r="DK281" s="427">
        <v>9.6999999999999993</v>
      </c>
      <c r="DL281" s="446">
        <f t="shared" si="482"/>
        <v>9.6336671314488527</v>
      </c>
      <c r="DM281" s="422">
        <v>28.1</v>
      </c>
      <c r="DN281" s="422">
        <v>3.81</v>
      </c>
      <c r="DO281" s="423">
        <v>7.8</v>
      </c>
      <c r="DP281" s="423"/>
      <c r="DQ281" s="423"/>
      <c r="DR281" s="432"/>
      <c r="DS281" s="432"/>
      <c r="DT281" s="437"/>
      <c r="DU281" s="437">
        <v>0.97</v>
      </c>
      <c r="DV281" s="424"/>
      <c r="DW281" s="446">
        <f t="shared" si="483"/>
        <v>3.5492457852706303</v>
      </c>
      <c r="DX281" s="434">
        <v>4.6399999999999997</v>
      </c>
      <c r="DY281" s="438">
        <v>8.0500000000000007</v>
      </c>
      <c r="DZ281" s="439">
        <v>16</v>
      </c>
      <c r="EA281" s="440">
        <v>63</v>
      </c>
      <c r="EB281" s="441">
        <v>6900</v>
      </c>
      <c r="EC281" s="442">
        <v>13</v>
      </c>
      <c r="ED281" s="442">
        <v>0.36</v>
      </c>
      <c r="EE281" s="442">
        <v>12.2</v>
      </c>
      <c r="EF281" s="442">
        <v>1</v>
      </c>
      <c r="EG281" s="443">
        <v>6</v>
      </c>
      <c r="EH281" s="440">
        <v>16</v>
      </c>
      <c r="EI281" s="429">
        <f t="shared" si="497"/>
        <v>8.0500000000000007</v>
      </c>
      <c r="EJ281" s="447">
        <f t="shared" si="498"/>
        <v>16</v>
      </c>
      <c r="EK281" s="448">
        <f t="shared" si="499"/>
        <v>63</v>
      </c>
      <c r="EL281" s="417">
        <f t="shared" si="500"/>
        <v>6900</v>
      </c>
      <c r="EM281" s="431">
        <f t="shared" si="501"/>
        <v>13</v>
      </c>
      <c r="EN281" s="431">
        <f>ED281</f>
        <v>0.36</v>
      </c>
      <c r="EO281" s="431">
        <f>EE281</f>
        <v>12.2</v>
      </c>
      <c r="EP281" s="431">
        <f>EF281</f>
        <v>1</v>
      </c>
      <c r="EQ281" s="430">
        <f t="shared" si="502"/>
        <v>6</v>
      </c>
      <c r="ER281" s="448">
        <f>EH281</f>
        <v>16</v>
      </c>
      <c r="ES281" s="449">
        <f t="shared" si="484"/>
        <v>22.357250227595117</v>
      </c>
      <c r="ET281" s="450">
        <f t="shared" si="515"/>
        <v>0.94466000000000006</v>
      </c>
      <c r="EU281" s="451">
        <f t="shared" si="457"/>
        <v>0.34780663636363635</v>
      </c>
      <c r="EV281" s="450">
        <f t="shared" si="516"/>
        <v>0.64408636363636351</v>
      </c>
      <c r="EW281" s="513">
        <f>1-EM281/BY281</f>
        <v>0.44206008583690992</v>
      </c>
      <c r="EX281" s="514">
        <f t="shared" si="478"/>
        <v>10.3</v>
      </c>
      <c r="EY281" s="513">
        <f t="shared" si="470"/>
        <v>0.81176470588235294</v>
      </c>
      <c r="EZ281" s="514">
        <f t="shared" si="471"/>
        <v>69</v>
      </c>
      <c r="FA281" s="450">
        <f t="shared" si="517"/>
        <v>0.80555555555555558</v>
      </c>
      <c r="FB281" s="431">
        <f t="shared" si="518"/>
        <v>261</v>
      </c>
      <c r="FC281" s="452">
        <f>1-EP281/CA281</f>
        <v>0.47368421052631582</v>
      </c>
      <c r="FD281" s="431">
        <f>CA281-EP281</f>
        <v>0.89999999999999991</v>
      </c>
      <c r="FE281" s="452">
        <f t="shared" si="519"/>
        <v>0.95744680851063835</v>
      </c>
      <c r="FF281" s="430">
        <f t="shared" si="520"/>
        <v>135</v>
      </c>
      <c r="FG281" s="405">
        <v>48000</v>
      </c>
      <c r="FH281" s="589"/>
      <c r="FI281" s="590"/>
      <c r="FJ281" s="591"/>
      <c r="FK281" s="455">
        <f t="shared" si="521"/>
        <v>1.5243579700633032</v>
      </c>
      <c r="FL281" s="530"/>
      <c r="FM281" s="455"/>
      <c r="FN281" s="530">
        <v>5282</v>
      </c>
      <c r="FO281" s="532">
        <f t="shared" si="503"/>
        <v>0.3947683109118087</v>
      </c>
      <c r="FP281" s="449">
        <f t="shared" si="522"/>
        <v>111.82859441492177</v>
      </c>
      <c r="FQ281" s="457">
        <v>86.4</v>
      </c>
      <c r="FR281" s="458">
        <f t="shared" si="523"/>
        <v>1.8292295640759639</v>
      </c>
      <c r="FS281" s="576">
        <v>7.92</v>
      </c>
      <c r="FT281" s="577">
        <v>14.8</v>
      </c>
      <c r="FU281" s="578">
        <v>52</v>
      </c>
      <c r="FV281" s="579">
        <v>3</v>
      </c>
      <c r="FW281" s="580">
        <v>0.32</v>
      </c>
      <c r="FX281" s="579">
        <v>16</v>
      </c>
      <c r="FY281" s="452">
        <f t="shared" si="489"/>
        <v>0.5</v>
      </c>
      <c r="FZ281" s="452">
        <f>1-FW281/(EF281+DC281)</f>
        <v>0.67999999999999994</v>
      </c>
      <c r="GA281" s="429">
        <f>EF281+DC281-FW281</f>
        <v>0.67999999999999994</v>
      </c>
      <c r="GB281" s="513">
        <f t="shared" si="485"/>
        <v>7.4999999999999956E-2</v>
      </c>
      <c r="GC281" s="514">
        <f t="shared" si="492"/>
        <v>1.1999999999999993</v>
      </c>
      <c r="GD281" s="513">
        <f t="shared" si="487"/>
        <v>0.17460317460317465</v>
      </c>
      <c r="GE281" s="527">
        <f t="shared" si="493"/>
        <v>11</v>
      </c>
      <c r="GF281" s="461">
        <f t="shared" si="524"/>
        <v>2.0832892257531812</v>
      </c>
      <c r="GG281" s="589"/>
      <c r="GH281" s="592"/>
      <c r="GI281" s="589"/>
      <c r="GJ281" s="592"/>
      <c r="GK281" s="592"/>
      <c r="GL281" s="593"/>
      <c r="GM281" s="577"/>
      <c r="GN281" s="589"/>
      <c r="GO281" s="592"/>
      <c r="GP281" s="592"/>
      <c r="GQ281" s="577"/>
      <c r="GR281" s="594"/>
      <c r="GS281" s="595"/>
      <c r="GT281" s="592"/>
      <c r="GU281" s="592"/>
      <c r="GV281" s="592"/>
      <c r="GW281" s="513"/>
      <c r="GX281" s="513"/>
      <c r="GY281" s="596"/>
      <c r="GZ281" s="405">
        <v>50866</v>
      </c>
      <c r="HA281" s="581">
        <v>8.15</v>
      </c>
      <c r="HB281" s="451">
        <v>8.1199999999999992</v>
      </c>
      <c r="HC281" s="577">
        <v>13</v>
      </c>
      <c r="HD281" s="463">
        <f t="shared" si="525"/>
        <v>46.54</v>
      </c>
      <c r="HE281" s="463">
        <v>14.8</v>
      </c>
      <c r="HF281" s="463"/>
      <c r="HG281" s="582"/>
      <c r="HH281" s="575">
        <v>2</v>
      </c>
      <c r="HI281" s="583">
        <v>6830</v>
      </c>
      <c r="HJ281" s="406">
        <f t="shared" si="526"/>
        <v>4576.1000000000004</v>
      </c>
      <c r="HK281" s="406"/>
      <c r="HL281" s="549"/>
      <c r="HM281" s="584">
        <v>13.1</v>
      </c>
      <c r="HN281" s="461">
        <v>11.75</v>
      </c>
      <c r="HO281" s="574">
        <v>0.3</v>
      </c>
      <c r="HP281" s="548">
        <v>4.0300000000000002E-2</v>
      </c>
      <c r="HQ281" s="585">
        <v>12.3</v>
      </c>
      <c r="HR281" s="586">
        <v>0.3</v>
      </c>
      <c r="HS281" s="520">
        <v>0.28000000000000003</v>
      </c>
      <c r="HT281" s="587">
        <v>16</v>
      </c>
      <c r="HU281" s="522">
        <f t="shared" si="486"/>
        <v>36.838650943196491</v>
      </c>
      <c r="HV281" s="513">
        <f t="shared" si="477"/>
        <v>0.84705882352941175</v>
      </c>
      <c r="HW281" s="513">
        <f t="shared" si="527"/>
        <v>0.85635802469135802</v>
      </c>
      <c r="HX281" s="513">
        <f t="shared" si="528"/>
        <v>0.49570815450643779</v>
      </c>
      <c r="HY281" s="599"/>
    </row>
    <row r="282" spans="1:233" s="598" customFormat="1" ht="15" customHeight="1" x14ac:dyDescent="0.15">
      <c r="A282" s="400">
        <v>43764</v>
      </c>
      <c r="B282" s="515">
        <v>52859</v>
      </c>
      <c r="C282" s="402">
        <f t="shared" si="438"/>
        <v>1.05718</v>
      </c>
      <c r="D282" s="571">
        <v>8.1199999999999992</v>
      </c>
      <c r="E282" s="572">
        <v>101</v>
      </c>
      <c r="F282" s="573">
        <v>321</v>
      </c>
      <c r="G282" s="406">
        <f t="shared" si="451"/>
        <v>16967.739000000001</v>
      </c>
      <c r="H282" s="402">
        <f t="shared" si="452"/>
        <v>0.67870956000000005</v>
      </c>
      <c r="I282" s="573">
        <v>6260</v>
      </c>
      <c r="J282" s="406">
        <f t="shared" si="453"/>
        <v>4194.2</v>
      </c>
      <c r="K282" s="574">
        <v>20.8</v>
      </c>
      <c r="L282" s="574"/>
      <c r="M282" s="574"/>
      <c r="N282" s="575">
        <v>80</v>
      </c>
      <c r="O282" s="575"/>
      <c r="P282" s="409"/>
      <c r="Q282" s="409"/>
      <c r="R282" s="409"/>
      <c r="S282" s="409"/>
      <c r="T282" s="410"/>
      <c r="U282" s="411"/>
      <c r="V282" s="409"/>
      <c r="W282" s="409"/>
      <c r="X282" s="516"/>
      <c r="Y282" s="473"/>
      <c r="Z282" s="429"/>
      <c r="AA282" s="447"/>
      <c r="AB282" s="409"/>
      <c r="AC282" s="409"/>
      <c r="AD282" s="474">
        <v>3.92</v>
      </c>
      <c r="AE282" s="477">
        <f t="shared" si="495"/>
        <v>0.5444444444444444</v>
      </c>
      <c r="AF282" s="478"/>
      <c r="AG282" s="477"/>
      <c r="AH282" s="478"/>
      <c r="AI282" s="478"/>
      <c r="AJ282" s="473"/>
      <c r="AK282" s="477"/>
      <c r="AL282" s="447"/>
      <c r="AM282" s="479"/>
      <c r="AN282" s="473"/>
      <c r="AO282" s="473"/>
      <c r="AP282" s="479"/>
      <c r="AQ282" s="447"/>
      <c r="AR282" s="473"/>
      <c r="AS282" s="473"/>
      <c r="AT282" s="473"/>
      <c r="AU282" s="447"/>
      <c r="AV282" s="480"/>
      <c r="AW282" s="479"/>
      <c r="AX282" s="479"/>
      <c r="AY282" s="480"/>
      <c r="AZ282" s="480"/>
      <c r="BA282" s="420">
        <f t="shared" si="439"/>
        <v>48722</v>
      </c>
      <c r="BB282" s="421">
        <f t="shared" si="440"/>
        <v>0.97443999999999997</v>
      </c>
      <c r="BC282" s="422"/>
      <c r="BD282" s="423">
        <v>8.02</v>
      </c>
      <c r="BE282" s="424">
        <v>96</v>
      </c>
      <c r="BF282" s="425">
        <v>312</v>
      </c>
      <c r="BG282" s="426">
        <v>6220</v>
      </c>
      <c r="BH282" s="420">
        <f t="shared" si="454"/>
        <v>4167.4000000000005</v>
      </c>
      <c r="BI282" s="432"/>
      <c r="BJ282" s="421"/>
      <c r="BK282" s="427">
        <v>18.7</v>
      </c>
      <c r="BL282" s="427"/>
      <c r="BM282" s="428"/>
      <c r="BN282" s="422"/>
      <c r="BO282" s="425">
        <v>99</v>
      </c>
      <c r="BP282" s="425"/>
      <c r="BQ282" s="423">
        <v>5.6</v>
      </c>
      <c r="BR282" s="421">
        <f t="shared" si="496"/>
        <v>0.77777777777777768</v>
      </c>
      <c r="BS282" s="409">
        <f t="shared" si="441"/>
        <v>48722</v>
      </c>
      <c r="BT282" s="429">
        <f t="shared" si="505"/>
        <v>8.02</v>
      </c>
      <c r="BU282" s="430">
        <f t="shared" si="509"/>
        <v>96</v>
      </c>
      <c r="BV282" s="430">
        <f t="shared" si="506"/>
        <v>312</v>
      </c>
      <c r="BW282" s="430">
        <f t="shared" si="507"/>
        <v>6220</v>
      </c>
      <c r="BX282" s="430">
        <f t="shared" si="455"/>
        <v>4043</v>
      </c>
      <c r="BY282" s="430">
        <f t="shared" si="504"/>
        <v>18.7</v>
      </c>
      <c r="BZ282" s="430"/>
      <c r="CA282" s="431"/>
      <c r="CB282" s="430">
        <f t="shared" si="510"/>
        <v>99</v>
      </c>
      <c r="CC282" s="432">
        <v>24434</v>
      </c>
      <c r="CD282" s="411">
        <f t="shared" si="494"/>
        <v>24434</v>
      </c>
      <c r="CE282" s="421">
        <f t="shared" si="511"/>
        <v>0.97736000000000001</v>
      </c>
      <c r="CF282" s="433">
        <f t="shared" si="512"/>
        <v>6.5809936973070311</v>
      </c>
      <c r="CG282" s="434"/>
      <c r="CH282" s="427"/>
      <c r="CI282" s="446">
        <f t="shared" si="513"/>
        <v>9.3312597200622083</v>
      </c>
      <c r="CJ282" s="436">
        <v>28.1</v>
      </c>
      <c r="CK282" s="436">
        <v>3.73</v>
      </c>
      <c r="CL282" s="423"/>
      <c r="CM282" s="423"/>
      <c r="CN282" s="423"/>
      <c r="CO282" s="432"/>
      <c r="CP282" s="432"/>
      <c r="CQ282" s="437"/>
      <c r="CR282" s="437">
        <v>0.97</v>
      </c>
      <c r="CS282" s="424"/>
      <c r="CT282" s="432">
        <f t="shared" si="514"/>
        <v>3.4378325284439715</v>
      </c>
      <c r="CU282" s="434">
        <v>5.98</v>
      </c>
      <c r="CV282" s="438"/>
      <c r="CW282" s="439"/>
      <c r="CX282" s="440"/>
      <c r="CY282" s="441"/>
      <c r="CZ282" s="442"/>
      <c r="DA282" s="442"/>
      <c r="DB282" s="442"/>
      <c r="DC282" s="442"/>
      <c r="DD282" s="443"/>
      <c r="DE282" s="440"/>
      <c r="DF282" s="444">
        <v>24288</v>
      </c>
      <c r="DG282" s="445">
        <f t="shared" si="508"/>
        <v>24288</v>
      </c>
      <c r="DH282" s="421">
        <f t="shared" si="480"/>
        <v>0.97152000000000005</v>
      </c>
      <c r="DI282" s="446">
        <f t="shared" si="481"/>
        <v>6.6205533596837949</v>
      </c>
      <c r="DJ282" s="434">
        <v>7.82</v>
      </c>
      <c r="DK282" s="427"/>
      <c r="DL282" s="446">
        <f t="shared" si="482"/>
        <v>9.3873517786561251</v>
      </c>
      <c r="DM282" s="422">
        <v>28.1</v>
      </c>
      <c r="DN282" s="422">
        <v>3.81</v>
      </c>
      <c r="DO282" s="423">
        <v>7.79</v>
      </c>
      <c r="DP282" s="423"/>
      <c r="DQ282" s="423"/>
      <c r="DR282" s="432"/>
      <c r="DS282" s="432"/>
      <c r="DT282" s="437"/>
      <c r="DU282" s="437">
        <v>0.98</v>
      </c>
      <c r="DV282" s="424"/>
      <c r="DW282" s="446">
        <f t="shared" si="483"/>
        <v>3.458498023715415</v>
      </c>
      <c r="DX282" s="434">
        <v>5.44</v>
      </c>
      <c r="DY282" s="438">
        <v>8.11</v>
      </c>
      <c r="DZ282" s="439">
        <v>16</v>
      </c>
      <c r="EA282" s="440">
        <v>57</v>
      </c>
      <c r="EB282" s="441">
        <v>6700</v>
      </c>
      <c r="EC282" s="442">
        <v>9.6</v>
      </c>
      <c r="ED282" s="442"/>
      <c r="EE282" s="442"/>
      <c r="EF282" s="442"/>
      <c r="EG282" s="443">
        <v>6</v>
      </c>
      <c r="EH282" s="440"/>
      <c r="EI282" s="429">
        <f t="shared" si="497"/>
        <v>8.11</v>
      </c>
      <c r="EJ282" s="447">
        <f t="shared" si="498"/>
        <v>16</v>
      </c>
      <c r="EK282" s="448">
        <f t="shared" si="499"/>
        <v>57</v>
      </c>
      <c r="EL282" s="417">
        <f t="shared" si="500"/>
        <v>6700</v>
      </c>
      <c r="EM282" s="431">
        <f t="shared" si="501"/>
        <v>9.6</v>
      </c>
      <c r="EN282" s="431"/>
      <c r="EO282" s="431"/>
      <c r="EP282" s="431"/>
      <c r="EQ282" s="430">
        <f t="shared" si="502"/>
        <v>6</v>
      </c>
      <c r="ER282" s="448"/>
      <c r="ES282" s="449">
        <f t="shared" si="484"/>
        <v>21.673987110545546</v>
      </c>
      <c r="ET282" s="450">
        <f t="shared" si="515"/>
        <v>0.97443999999999997</v>
      </c>
      <c r="EU282" s="451">
        <f t="shared" si="457"/>
        <v>0.34548327272727269</v>
      </c>
      <c r="EV282" s="450">
        <f t="shared" si="516"/>
        <v>0.63978383838383823</v>
      </c>
      <c r="EW282" s="513"/>
      <c r="EX282" s="514">
        <f t="shared" si="478"/>
        <v>9.1</v>
      </c>
      <c r="EY282" s="513">
        <f t="shared" si="470"/>
        <v>0.83333333333333337</v>
      </c>
      <c r="EZ282" s="514">
        <f t="shared" si="471"/>
        <v>80</v>
      </c>
      <c r="FA282" s="450">
        <f t="shared" si="517"/>
        <v>0.81730769230769229</v>
      </c>
      <c r="FB282" s="431">
        <f t="shared" si="518"/>
        <v>255</v>
      </c>
      <c r="FC282" s="452"/>
      <c r="FD282" s="431"/>
      <c r="FE282" s="452">
        <f t="shared" si="519"/>
        <v>0.93939393939393945</v>
      </c>
      <c r="FF282" s="430">
        <f t="shared" si="520"/>
        <v>93</v>
      </c>
      <c r="FG282" s="405">
        <v>48000</v>
      </c>
      <c r="FH282" s="589"/>
      <c r="FI282" s="590"/>
      <c r="FJ282" s="591"/>
      <c r="FK282" s="455">
        <f t="shared" si="521"/>
        <v>1.4777718484462872</v>
      </c>
      <c r="FL282" s="530"/>
      <c r="FM282" s="455"/>
      <c r="FN282" s="530">
        <v>5143</v>
      </c>
      <c r="FO282" s="532">
        <f t="shared" si="503"/>
        <v>0.3843796711509716</v>
      </c>
      <c r="FP282" s="449">
        <f t="shared" si="522"/>
        <v>105.55806411887853</v>
      </c>
      <c r="FQ282" s="457">
        <v>86.4</v>
      </c>
      <c r="FR282" s="458">
        <f t="shared" si="523"/>
        <v>1.7733262181355445</v>
      </c>
      <c r="FS282" s="576">
        <v>7.97</v>
      </c>
      <c r="FT282" s="577">
        <v>14.2</v>
      </c>
      <c r="FU282" s="578">
        <v>49</v>
      </c>
      <c r="FV282" s="579">
        <v>1</v>
      </c>
      <c r="FW282" s="580"/>
      <c r="FX282" s="579"/>
      <c r="FY282" s="452">
        <f t="shared" si="489"/>
        <v>0.83333333333333337</v>
      </c>
      <c r="FZ282" s="452"/>
      <c r="GA282" s="429"/>
      <c r="GB282" s="513">
        <f t="shared" si="485"/>
        <v>0.11250000000000004</v>
      </c>
      <c r="GC282" s="514">
        <f t="shared" si="492"/>
        <v>1.8000000000000007</v>
      </c>
      <c r="GD282" s="513">
        <f t="shared" si="487"/>
        <v>0.14035087719298245</v>
      </c>
      <c r="GE282" s="527">
        <f t="shared" si="493"/>
        <v>8</v>
      </c>
      <c r="GF282" s="461">
        <f t="shared" si="524"/>
        <v>2.0196215262099257</v>
      </c>
      <c r="GG282" s="589"/>
      <c r="GH282" s="592"/>
      <c r="GI282" s="589"/>
      <c r="GJ282" s="592"/>
      <c r="GK282" s="592"/>
      <c r="GL282" s="593"/>
      <c r="GM282" s="577"/>
      <c r="GN282" s="589"/>
      <c r="GO282" s="592"/>
      <c r="GP282" s="592"/>
      <c r="GQ282" s="577"/>
      <c r="GR282" s="594"/>
      <c r="GS282" s="595"/>
      <c r="GT282" s="592"/>
      <c r="GU282" s="592"/>
      <c r="GV282" s="592"/>
      <c r="GW282" s="513"/>
      <c r="GX282" s="513"/>
      <c r="GY282" s="596"/>
      <c r="GZ282" s="405">
        <v>51976</v>
      </c>
      <c r="HA282" s="581">
        <v>8.14</v>
      </c>
      <c r="HB282" s="451">
        <v>8.1199999999999992</v>
      </c>
      <c r="HC282" s="577">
        <v>13</v>
      </c>
      <c r="HD282" s="463">
        <f t="shared" si="525"/>
        <v>46.54</v>
      </c>
      <c r="HE282" s="463">
        <v>14.2</v>
      </c>
      <c r="HF282" s="463"/>
      <c r="HG282" s="582"/>
      <c r="HH282" s="575">
        <v>1</v>
      </c>
      <c r="HI282" s="583">
        <v>6670</v>
      </c>
      <c r="HJ282" s="406">
        <f t="shared" si="526"/>
        <v>4468.9000000000005</v>
      </c>
      <c r="HK282" s="406"/>
      <c r="HL282" s="549"/>
      <c r="HM282" s="584"/>
      <c r="HN282" s="461">
        <v>7.46</v>
      </c>
      <c r="HO282" s="574"/>
      <c r="HP282" s="548">
        <v>4.9599999999999998E-2</v>
      </c>
      <c r="HQ282" s="585"/>
      <c r="HR282" s="586"/>
      <c r="HS282" s="520">
        <v>0.28000000000000003</v>
      </c>
      <c r="HT282" s="587">
        <v>16</v>
      </c>
      <c r="HU282" s="522">
        <f t="shared" si="486"/>
        <v>35.712819670785272</v>
      </c>
      <c r="HV282" s="513">
        <f t="shared" si="477"/>
        <v>0.86458333333333337</v>
      </c>
      <c r="HW282" s="513">
        <f t="shared" si="527"/>
        <v>0.85083333333333333</v>
      </c>
      <c r="HX282" s="513">
        <f t="shared" si="528"/>
        <v>0.60106951871657754</v>
      </c>
      <c r="HY282" s="599"/>
    </row>
    <row r="283" spans="1:233" s="598" customFormat="1" ht="15" customHeight="1" x14ac:dyDescent="0.15">
      <c r="A283" s="485">
        <v>43765</v>
      </c>
      <c r="B283" s="600">
        <v>50518</v>
      </c>
      <c r="C283" s="487">
        <f t="shared" si="438"/>
        <v>1.0103599999999999</v>
      </c>
      <c r="D283" s="488">
        <v>8.14</v>
      </c>
      <c r="E283" s="489"/>
      <c r="F283" s="490">
        <v>371</v>
      </c>
      <c r="G283" s="490">
        <f t="shared" si="451"/>
        <v>18742.178</v>
      </c>
      <c r="H283" s="487">
        <f t="shared" si="452"/>
        <v>0.74968712000000004</v>
      </c>
      <c r="I283" s="490">
        <v>6750</v>
      </c>
      <c r="J283" s="490">
        <f t="shared" si="453"/>
        <v>4522.5</v>
      </c>
      <c r="K283" s="491">
        <v>25.9</v>
      </c>
      <c r="L283" s="491"/>
      <c r="M283" s="491"/>
      <c r="N283" s="492">
        <v>95</v>
      </c>
      <c r="O283" s="492"/>
      <c r="P283" s="409"/>
      <c r="Q283" s="409"/>
      <c r="R283" s="409"/>
      <c r="S283" s="409"/>
      <c r="T283" s="410"/>
      <c r="U283" s="411"/>
      <c r="V283" s="409"/>
      <c r="W283" s="409"/>
      <c r="X283" s="516"/>
      <c r="Y283" s="473"/>
      <c r="Z283" s="429"/>
      <c r="AA283" s="447"/>
      <c r="AB283" s="409"/>
      <c r="AC283" s="409"/>
      <c r="AD283" s="474">
        <v>4.01</v>
      </c>
      <c r="AE283" s="477">
        <f t="shared" si="495"/>
        <v>0.55694444444444435</v>
      </c>
      <c r="AF283" s="478"/>
      <c r="AG283" s="477"/>
      <c r="AH283" s="478"/>
      <c r="AI283" s="478"/>
      <c r="AJ283" s="473"/>
      <c r="AK283" s="477"/>
      <c r="AL283" s="447"/>
      <c r="AM283" s="479"/>
      <c r="AN283" s="473"/>
      <c r="AO283" s="473"/>
      <c r="AP283" s="479"/>
      <c r="AQ283" s="447"/>
      <c r="AR283" s="473"/>
      <c r="AS283" s="473"/>
      <c r="AT283" s="473"/>
      <c r="AU283" s="447"/>
      <c r="AV283" s="480"/>
      <c r="AW283" s="479"/>
      <c r="AX283" s="479"/>
      <c r="AY283" s="480"/>
      <c r="AZ283" s="480"/>
      <c r="BA283" s="420">
        <f t="shared" si="439"/>
        <v>49952</v>
      </c>
      <c r="BB283" s="421">
        <f t="shared" si="440"/>
        <v>0.99904000000000004</v>
      </c>
      <c r="BC283" s="422"/>
      <c r="BD283" s="423">
        <v>8.06</v>
      </c>
      <c r="BE283" s="424"/>
      <c r="BF283" s="425">
        <v>379</v>
      </c>
      <c r="BG283" s="426">
        <v>6980</v>
      </c>
      <c r="BH283" s="420">
        <f t="shared" si="454"/>
        <v>4676.6000000000004</v>
      </c>
      <c r="BI283" s="432"/>
      <c r="BJ283" s="421"/>
      <c r="BK283" s="427">
        <v>22.4</v>
      </c>
      <c r="BL283" s="427"/>
      <c r="BM283" s="428"/>
      <c r="BN283" s="422"/>
      <c r="BO283" s="425">
        <v>102</v>
      </c>
      <c r="BP283" s="425"/>
      <c r="BQ283" s="423">
        <v>5.35</v>
      </c>
      <c r="BR283" s="421">
        <f t="shared" si="496"/>
        <v>0.74305555555555547</v>
      </c>
      <c r="BS283" s="409">
        <f t="shared" si="441"/>
        <v>49952</v>
      </c>
      <c r="BT283" s="429">
        <f t="shared" si="505"/>
        <v>8.06</v>
      </c>
      <c r="BU283" s="430"/>
      <c r="BV283" s="430">
        <f t="shared" si="506"/>
        <v>379</v>
      </c>
      <c r="BW283" s="430">
        <f t="shared" si="507"/>
        <v>6980</v>
      </c>
      <c r="BX283" s="430">
        <f t="shared" si="455"/>
        <v>4537</v>
      </c>
      <c r="BY283" s="430">
        <f t="shared" si="504"/>
        <v>22.4</v>
      </c>
      <c r="BZ283" s="430"/>
      <c r="CA283" s="431"/>
      <c r="CB283" s="430">
        <f t="shared" si="510"/>
        <v>102</v>
      </c>
      <c r="CC283" s="432">
        <v>25030</v>
      </c>
      <c r="CD283" s="411">
        <f t="shared" si="494"/>
        <v>25030</v>
      </c>
      <c r="CE283" s="421">
        <f t="shared" si="511"/>
        <v>1.0012000000000001</v>
      </c>
      <c r="CF283" s="433">
        <f t="shared" si="512"/>
        <v>6.4242908509788252</v>
      </c>
      <c r="CG283" s="434"/>
      <c r="CH283" s="427"/>
      <c r="CI283" s="446">
        <f t="shared" si="513"/>
        <v>9.1090691170595299</v>
      </c>
      <c r="CJ283" s="436">
        <v>27.1</v>
      </c>
      <c r="CK283" s="436">
        <v>3.53</v>
      </c>
      <c r="CL283" s="423"/>
      <c r="CM283" s="423"/>
      <c r="CN283" s="423"/>
      <c r="CO283" s="432"/>
      <c r="CP283" s="432"/>
      <c r="CQ283" s="437"/>
      <c r="CR283" s="437">
        <v>0.97</v>
      </c>
      <c r="CS283" s="424"/>
      <c r="CT283" s="432">
        <f t="shared" si="514"/>
        <v>3.3559728326008793</v>
      </c>
      <c r="CU283" s="434">
        <v>5.66</v>
      </c>
      <c r="CV283" s="493"/>
      <c r="CW283" s="494"/>
      <c r="CX283" s="495"/>
      <c r="CY283" s="496"/>
      <c r="CZ283" s="497"/>
      <c r="DA283" s="497"/>
      <c r="DB283" s="497"/>
      <c r="DC283" s="497"/>
      <c r="DD283" s="498"/>
      <c r="DE283" s="495"/>
      <c r="DF283" s="444">
        <v>24922</v>
      </c>
      <c r="DG283" s="445">
        <f t="shared" si="508"/>
        <v>24922</v>
      </c>
      <c r="DH283" s="421">
        <f t="shared" si="480"/>
        <v>0.99687999999999999</v>
      </c>
      <c r="DI283" s="446">
        <f t="shared" si="481"/>
        <v>6.4521306476205762</v>
      </c>
      <c r="DJ283" s="434">
        <v>7.81</v>
      </c>
      <c r="DK283" s="427"/>
      <c r="DL283" s="446">
        <f t="shared" si="482"/>
        <v>9.1485434555814145</v>
      </c>
      <c r="DM283" s="422">
        <v>27.1</v>
      </c>
      <c r="DN283" s="422">
        <v>3.61</v>
      </c>
      <c r="DO283" s="423">
        <v>7.86</v>
      </c>
      <c r="DP283" s="423"/>
      <c r="DQ283" s="423"/>
      <c r="DR283" s="432"/>
      <c r="DS283" s="432"/>
      <c r="DT283" s="437"/>
      <c r="DU283" s="437">
        <v>0.96</v>
      </c>
      <c r="DV283" s="424"/>
      <c r="DW283" s="446">
        <f t="shared" si="483"/>
        <v>3.3705160099510474</v>
      </c>
      <c r="DX283" s="434">
        <v>4.97</v>
      </c>
      <c r="DY283" s="493">
        <v>8.0299999999999994</v>
      </c>
      <c r="DZ283" s="494"/>
      <c r="EA283" s="495">
        <v>59</v>
      </c>
      <c r="EB283" s="496">
        <v>6330</v>
      </c>
      <c r="EC283" s="497">
        <v>7.2</v>
      </c>
      <c r="ED283" s="497"/>
      <c r="EE283" s="497"/>
      <c r="EF283" s="497"/>
      <c r="EG283" s="498">
        <v>7</v>
      </c>
      <c r="EH283" s="495"/>
      <c r="EI283" s="429">
        <f t="shared" ref="EI283:EI346" si="529">DY283</f>
        <v>8.0299999999999994</v>
      </c>
      <c r="EJ283" s="447"/>
      <c r="EK283" s="448">
        <f t="shared" ref="EK283:EK346" si="530">EA283</f>
        <v>59</v>
      </c>
      <c r="EL283" s="417">
        <f t="shared" ref="EL283:EL346" si="531">EB283</f>
        <v>6330</v>
      </c>
      <c r="EM283" s="431">
        <f t="shared" ref="EM283:EM346" si="532">EC283</f>
        <v>7.2</v>
      </c>
      <c r="EN283" s="431"/>
      <c r="EO283" s="431"/>
      <c r="EP283" s="431"/>
      <c r="EQ283" s="430">
        <f t="shared" si="502"/>
        <v>7</v>
      </c>
      <c r="ER283" s="448"/>
      <c r="ES283" s="496">
        <f t="shared" si="484"/>
        <v>21.140294682895579</v>
      </c>
      <c r="ET283" s="499">
        <f t="shared" si="515"/>
        <v>0.99904000000000004</v>
      </c>
      <c r="EU283" s="451">
        <f t="shared" si="457"/>
        <v>0.43026836363636362</v>
      </c>
      <c r="EV283" s="499">
        <f t="shared" si="516"/>
        <v>0.79679326599326594</v>
      </c>
      <c r="EW283" s="526"/>
      <c r="EX283" s="514">
        <f t="shared" si="478"/>
        <v>15.2</v>
      </c>
      <c r="EY283" s="526"/>
      <c r="EZ283" s="514"/>
      <c r="FA283" s="450">
        <f t="shared" si="517"/>
        <v>0.84432717678100266</v>
      </c>
      <c r="FB283" s="431">
        <f t="shared" si="518"/>
        <v>320</v>
      </c>
      <c r="FC283" s="452"/>
      <c r="FD283" s="431"/>
      <c r="FE283" s="452">
        <f t="shared" si="519"/>
        <v>0.93137254901960786</v>
      </c>
      <c r="FF283" s="430">
        <f t="shared" si="520"/>
        <v>95</v>
      </c>
      <c r="FG283" s="490">
        <v>48000</v>
      </c>
      <c r="FH283" s="601"/>
      <c r="FI283" s="501"/>
      <c r="FJ283" s="487"/>
      <c r="FK283" s="502">
        <f t="shared" si="521"/>
        <v>1.4413837283792441</v>
      </c>
      <c r="FL283" s="536"/>
      <c r="FM283" s="502"/>
      <c r="FN283" s="536">
        <v>5143</v>
      </c>
      <c r="FO283" s="532">
        <f t="shared" si="503"/>
        <v>0.3843796711509716</v>
      </c>
      <c r="FP283" s="496">
        <f t="shared" si="522"/>
        <v>102.95884048686739</v>
      </c>
      <c r="FQ283" s="503">
        <v>86.4</v>
      </c>
      <c r="FR283" s="491">
        <f t="shared" si="523"/>
        <v>1.7296604740550929</v>
      </c>
      <c r="FS283" s="504">
        <v>7.98</v>
      </c>
      <c r="FT283" s="494"/>
      <c r="FU283" s="495">
        <v>50</v>
      </c>
      <c r="FV283" s="536">
        <v>1</v>
      </c>
      <c r="FW283" s="602"/>
      <c r="FX283" s="536"/>
      <c r="FY283" s="452">
        <f t="shared" si="489"/>
        <v>0.85714285714285721</v>
      </c>
      <c r="FZ283" s="452"/>
      <c r="GA283" s="429"/>
      <c r="GB283" s="526"/>
      <c r="GC283" s="514"/>
      <c r="GD283" s="526">
        <f t="shared" si="487"/>
        <v>0.15254237288135597</v>
      </c>
      <c r="GE283" s="527">
        <f t="shared" si="493"/>
        <v>9</v>
      </c>
      <c r="GF283" s="506">
        <f t="shared" si="524"/>
        <v>1.9698910954516335</v>
      </c>
      <c r="GG283" s="601"/>
      <c r="GH283" s="601"/>
      <c r="GI283" s="601"/>
      <c r="GJ283" s="601"/>
      <c r="GK283" s="601"/>
      <c r="GL283" s="507"/>
      <c r="GM283" s="494"/>
      <c r="GN283" s="601"/>
      <c r="GO283" s="601"/>
      <c r="GP283" s="601"/>
      <c r="GQ283" s="494"/>
      <c r="GR283" s="603"/>
      <c r="GS283" s="494"/>
      <c r="GT283" s="601"/>
      <c r="GU283" s="601"/>
      <c r="GV283" s="601"/>
      <c r="GW283" s="526"/>
      <c r="GX283" s="526"/>
      <c r="GY283" s="503"/>
      <c r="GZ283" s="490">
        <v>48123</v>
      </c>
      <c r="HA283" s="493">
        <v>8.14</v>
      </c>
      <c r="HB283" s="493">
        <v>8.11</v>
      </c>
      <c r="HC283" s="494"/>
      <c r="HD283" s="498">
        <v>49</v>
      </c>
      <c r="HE283" s="498">
        <v>15</v>
      </c>
      <c r="HF283" s="498"/>
      <c r="HG283" s="498"/>
      <c r="HH283" s="492">
        <v>3</v>
      </c>
      <c r="HI283" s="508">
        <v>6320</v>
      </c>
      <c r="HJ283" s="490">
        <f t="shared" si="526"/>
        <v>4234.4000000000005</v>
      </c>
      <c r="HK283" s="490"/>
      <c r="HL283" s="550"/>
      <c r="HM283" s="543"/>
      <c r="HN283" s="506">
        <v>6.68</v>
      </c>
      <c r="HO283" s="491"/>
      <c r="HP283" s="545">
        <v>4.9000000000000002E-2</v>
      </c>
      <c r="HQ283" s="523"/>
      <c r="HR283" s="524"/>
      <c r="HS283" s="524">
        <v>0.27</v>
      </c>
      <c r="HT283" s="511">
        <v>16</v>
      </c>
      <c r="HU283" s="525">
        <f t="shared" si="486"/>
        <v>34.8334401024984</v>
      </c>
      <c r="HV283" s="526"/>
      <c r="HW283" s="526">
        <f t="shared" si="527"/>
        <v>0.87071240105540904</v>
      </c>
      <c r="HX283" s="526">
        <f t="shared" si="528"/>
        <v>0.70178571428571423</v>
      </c>
      <c r="HY283" s="512" t="s">
        <v>191</v>
      </c>
    </row>
    <row r="284" spans="1:233" s="598" customFormat="1" ht="15" customHeight="1" x14ac:dyDescent="0.15">
      <c r="A284" s="400">
        <v>43766</v>
      </c>
      <c r="B284" s="515">
        <v>51552</v>
      </c>
      <c r="C284" s="402">
        <f t="shared" si="438"/>
        <v>1.03104</v>
      </c>
      <c r="D284" s="571">
        <v>7.95</v>
      </c>
      <c r="E284" s="572"/>
      <c r="F284" s="573">
        <v>361</v>
      </c>
      <c r="G284" s="406">
        <f t="shared" si="451"/>
        <v>18610.272000000001</v>
      </c>
      <c r="H284" s="402">
        <f t="shared" si="452"/>
        <v>0.74441088</v>
      </c>
      <c r="I284" s="573">
        <v>6130</v>
      </c>
      <c r="J284" s="406">
        <f t="shared" si="453"/>
        <v>4107.1000000000004</v>
      </c>
      <c r="K284" s="574">
        <v>26.7</v>
      </c>
      <c r="L284" s="574"/>
      <c r="M284" s="574"/>
      <c r="N284" s="575">
        <v>113</v>
      </c>
      <c r="O284" s="575"/>
      <c r="P284" s="409"/>
      <c r="Q284" s="409"/>
      <c r="R284" s="409"/>
      <c r="S284" s="409"/>
      <c r="T284" s="410"/>
      <c r="U284" s="411"/>
      <c r="V284" s="409"/>
      <c r="W284" s="409"/>
      <c r="X284" s="516"/>
      <c r="Y284" s="473"/>
      <c r="Z284" s="429"/>
      <c r="AA284" s="447"/>
      <c r="AB284" s="409"/>
      <c r="AC284" s="409"/>
      <c r="AD284" s="474">
        <v>3.75</v>
      </c>
      <c r="AE284" s="477">
        <f t="shared" si="495"/>
        <v>0.52083333333333337</v>
      </c>
      <c r="AF284" s="478"/>
      <c r="AG284" s="477"/>
      <c r="AH284" s="478"/>
      <c r="AI284" s="478"/>
      <c r="AJ284" s="473"/>
      <c r="AK284" s="477"/>
      <c r="AL284" s="447"/>
      <c r="AM284" s="479"/>
      <c r="AN284" s="473"/>
      <c r="AO284" s="473"/>
      <c r="AP284" s="479"/>
      <c r="AQ284" s="447"/>
      <c r="AR284" s="473"/>
      <c r="AS284" s="473"/>
      <c r="AT284" s="473"/>
      <c r="AU284" s="447"/>
      <c r="AV284" s="480"/>
      <c r="AW284" s="479"/>
      <c r="AX284" s="479"/>
      <c r="AY284" s="480"/>
      <c r="AZ284" s="480"/>
      <c r="BA284" s="420">
        <f t="shared" si="439"/>
        <v>49147</v>
      </c>
      <c r="BB284" s="421">
        <f t="shared" si="440"/>
        <v>0.98294000000000004</v>
      </c>
      <c r="BC284" s="422"/>
      <c r="BD284" s="423">
        <v>8.0399999999999991</v>
      </c>
      <c r="BE284" s="424"/>
      <c r="BF284" s="425">
        <v>402</v>
      </c>
      <c r="BG284" s="426">
        <v>7180</v>
      </c>
      <c r="BH284" s="420">
        <f t="shared" si="454"/>
        <v>4810.6000000000004</v>
      </c>
      <c r="BI284" s="432"/>
      <c r="BJ284" s="421"/>
      <c r="BK284" s="427">
        <v>21.2</v>
      </c>
      <c r="BL284" s="427"/>
      <c r="BM284" s="428"/>
      <c r="BN284" s="422"/>
      <c r="BO284" s="425">
        <v>125</v>
      </c>
      <c r="BP284" s="425"/>
      <c r="BQ284" s="423">
        <v>4.7699999999999996</v>
      </c>
      <c r="BR284" s="421">
        <f t="shared" si="496"/>
        <v>0.66249999999999998</v>
      </c>
      <c r="BS284" s="409">
        <f t="shared" si="441"/>
        <v>49147</v>
      </c>
      <c r="BT284" s="429">
        <f t="shared" si="505"/>
        <v>8.0399999999999991</v>
      </c>
      <c r="BU284" s="430"/>
      <c r="BV284" s="430">
        <f t="shared" si="506"/>
        <v>402</v>
      </c>
      <c r="BW284" s="430">
        <f t="shared" si="507"/>
        <v>7180</v>
      </c>
      <c r="BX284" s="430">
        <f t="shared" si="455"/>
        <v>4667</v>
      </c>
      <c r="BY284" s="430">
        <f t="shared" si="504"/>
        <v>21.2</v>
      </c>
      <c r="BZ284" s="430"/>
      <c r="CA284" s="431"/>
      <c r="CB284" s="430">
        <f t="shared" si="510"/>
        <v>125</v>
      </c>
      <c r="CC284" s="432">
        <v>24635</v>
      </c>
      <c r="CD284" s="411">
        <f t="shared" si="494"/>
        <v>24635</v>
      </c>
      <c r="CE284" s="421">
        <f t="shared" si="511"/>
        <v>0.98540000000000005</v>
      </c>
      <c r="CF284" s="433">
        <f t="shared" si="512"/>
        <v>6.5272985589608279</v>
      </c>
      <c r="CG284" s="434"/>
      <c r="CH284" s="427"/>
      <c r="CI284" s="446">
        <f t="shared" si="513"/>
        <v>9.2551248224071454</v>
      </c>
      <c r="CJ284" s="436">
        <v>29.3</v>
      </c>
      <c r="CK284" s="436">
        <v>2.1800000000000002</v>
      </c>
      <c r="CL284" s="423"/>
      <c r="CM284" s="423"/>
      <c r="CN284" s="423"/>
      <c r="CO284" s="432"/>
      <c r="CP284" s="432"/>
      <c r="CQ284" s="437"/>
      <c r="CR284" s="437">
        <v>0.96</v>
      </c>
      <c r="CS284" s="424"/>
      <c r="CT284" s="432">
        <f t="shared" si="514"/>
        <v>3.4097828293078951</v>
      </c>
      <c r="CU284" s="434">
        <v>4.8899999999999997</v>
      </c>
      <c r="CV284" s="438"/>
      <c r="CW284" s="439"/>
      <c r="CX284" s="440"/>
      <c r="CY284" s="441"/>
      <c r="CZ284" s="442"/>
      <c r="DA284" s="442"/>
      <c r="DB284" s="442"/>
      <c r="DC284" s="442"/>
      <c r="DD284" s="443"/>
      <c r="DE284" s="440"/>
      <c r="DF284" s="444">
        <v>24512</v>
      </c>
      <c r="DG284" s="445">
        <f t="shared" si="508"/>
        <v>24512</v>
      </c>
      <c r="DH284" s="421">
        <f t="shared" ref="DH284:DH316" si="533">DF284/25000</f>
        <v>0.98048000000000002</v>
      </c>
      <c r="DI284" s="446">
        <f t="shared" ref="DI284:DI316" si="534">6700/DF284*24</f>
        <v>6.5600522193211495</v>
      </c>
      <c r="DJ284" s="434">
        <v>7.78</v>
      </c>
      <c r="DK284" s="427"/>
      <c r="DL284" s="446">
        <f t="shared" ref="DL284:DL316" si="535">9500/DF284*24</f>
        <v>9.3015665796344642</v>
      </c>
      <c r="DM284" s="422">
        <v>29.6</v>
      </c>
      <c r="DN284" s="422">
        <v>2.31</v>
      </c>
      <c r="DO284" s="423">
        <v>7.79</v>
      </c>
      <c r="DP284" s="423"/>
      <c r="DQ284" s="423"/>
      <c r="DR284" s="432"/>
      <c r="DS284" s="432"/>
      <c r="DT284" s="437"/>
      <c r="DU284" s="437">
        <v>0.96</v>
      </c>
      <c r="DV284" s="424"/>
      <c r="DW284" s="446">
        <f t="shared" ref="DW284:DW316" si="536">3500/DF284*24</f>
        <v>3.426892950391645</v>
      </c>
      <c r="DX284" s="434">
        <v>4.4800000000000004</v>
      </c>
      <c r="DY284" s="438">
        <v>7.85</v>
      </c>
      <c r="DZ284" s="439"/>
      <c r="EA284" s="440">
        <v>60</v>
      </c>
      <c r="EB284" s="441">
        <v>6540</v>
      </c>
      <c r="EC284" s="442">
        <v>6.7</v>
      </c>
      <c r="ED284" s="442"/>
      <c r="EE284" s="442"/>
      <c r="EF284" s="442"/>
      <c r="EG284" s="443">
        <v>3</v>
      </c>
      <c r="EH284" s="440"/>
      <c r="EI284" s="429">
        <f t="shared" si="529"/>
        <v>7.85</v>
      </c>
      <c r="EJ284" s="447"/>
      <c r="EK284" s="448">
        <f t="shared" si="530"/>
        <v>60</v>
      </c>
      <c r="EL284" s="417">
        <f t="shared" si="531"/>
        <v>6540</v>
      </c>
      <c r="EM284" s="431">
        <f t="shared" si="532"/>
        <v>6.7</v>
      </c>
      <c r="EN284" s="431"/>
      <c r="EO284" s="431"/>
      <c r="EP284" s="431"/>
      <c r="EQ284" s="430">
        <f t="shared" si="502"/>
        <v>3</v>
      </c>
      <c r="ER284" s="448"/>
      <c r="ES284" s="449">
        <f t="shared" si="484"/>
        <v>21.48656072598531</v>
      </c>
      <c r="ET284" s="450">
        <f t="shared" si="515"/>
        <v>0.98294000000000004</v>
      </c>
      <c r="EU284" s="451">
        <f t="shared" si="457"/>
        <v>0.44902486363636362</v>
      </c>
      <c r="EV284" s="450">
        <f t="shared" si="516"/>
        <v>0.83152752525252516</v>
      </c>
      <c r="EW284" s="513"/>
      <c r="EX284" s="514">
        <f t="shared" si="478"/>
        <v>14.5</v>
      </c>
      <c r="EY284" s="513"/>
      <c r="EZ284" s="514"/>
      <c r="FA284" s="450">
        <f t="shared" si="517"/>
        <v>0.85074626865671643</v>
      </c>
      <c r="FB284" s="431">
        <f t="shared" si="518"/>
        <v>342</v>
      </c>
      <c r="FC284" s="452"/>
      <c r="FD284" s="431"/>
      <c r="FE284" s="452">
        <f t="shared" si="519"/>
        <v>0.97599999999999998</v>
      </c>
      <c r="FF284" s="430">
        <f t="shared" si="520"/>
        <v>122</v>
      </c>
      <c r="FG284" s="405">
        <v>50400</v>
      </c>
      <c r="FH284" s="589"/>
      <c r="FI284" s="590"/>
      <c r="FJ284" s="591"/>
      <c r="FK284" s="455">
        <f t="shared" si="521"/>
        <v>1.4649927767717257</v>
      </c>
      <c r="FL284" s="530"/>
      <c r="FM284" s="455"/>
      <c r="FN284" s="530">
        <v>5004</v>
      </c>
      <c r="FO284" s="532">
        <f t="shared" si="503"/>
        <v>0.37399103139013457</v>
      </c>
      <c r="FP284" s="449">
        <f t="shared" si="522"/>
        <v>101.81699798563493</v>
      </c>
      <c r="FQ284" s="457">
        <v>86.4</v>
      </c>
      <c r="FR284" s="458">
        <f t="shared" si="523"/>
        <v>1.7579913321260709</v>
      </c>
      <c r="FS284" s="576">
        <v>7.9</v>
      </c>
      <c r="FT284" s="577"/>
      <c r="FU284" s="578">
        <v>51</v>
      </c>
      <c r="FV284" s="579">
        <v>1</v>
      </c>
      <c r="FW284" s="580"/>
      <c r="FX284" s="579"/>
      <c r="FY284" s="452">
        <f t="shared" si="489"/>
        <v>0.66666666666666674</v>
      </c>
      <c r="FZ284" s="452"/>
      <c r="GA284" s="429"/>
      <c r="GB284" s="513"/>
      <c r="GC284" s="514"/>
      <c r="GD284" s="513">
        <f t="shared" si="487"/>
        <v>0.15000000000000002</v>
      </c>
      <c r="GE284" s="527">
        <f t="shared" si="493"/>
        <v>9</v>
      </c>
      <c r="GF284" s="461">
        <f t="shared" si="524"/>
        <v>2.0021567949213583</v>
      </c>
      <c r="GG284" s="589"/>
      <c r="GH284" s="592"/>
      <c r="GI284" s="589"/>
      <c r="GJ284" s="592"/>
      <c r="GK284" s="592"/>
      <c r="GL284" s="593"/>
      <c r="GM284" s="577"/>
      <c r="GN284" s="589"/>
      <c r="GO284" s="592"/>
      <c r="GP284" s="592"/>
      <c r="GQ284" s="577"/>
      <c r="GR284" s="594"/>
      <c r="GS284" s="595"/>
      <c r="GT284" s="592"/>
      <c r="GU284" s="592"/>
      <c r="GV284" s="592"/>
      <c r="GW284" s="513"/>
      <c r="GX284" s="513"/>
      <c r="GY284" s="596"/>
      <c r="GZ284" s="405">
        <v>52156</v>
      </c>
      <c r="HA284" s="581">
        <v>8.15</v>
      </c>
      <c r="HB284" s="451">
        <v>8.1199999999999992</v>
      </c>
      <c r="HC284" s="577"/>
      <c r="HD284" s="463">
        <v>47</v>
      </c>
      <c r="HE284" s="463">
        <v>16</v>
      </c>
      <c r="HF284" s="463"/>
      <c r="HG284" s="582"/>
      <c r="HH284" s="575">
        <v>1</v>
      </c>
      <c r="HI284" s="583">
        <v>6470</v>
      </c>
      <c r="HJ284" s="406">
        <f t="shared" si="526"/>
        <v>4334.9000000000005</v>
      </c>
      <c r="HK284" s="406"/>
      <c r="HL284" s="549"/>
      <c r="HM284" s="584"/>
      <c r="HN284" s="461">
        <v>5.86</v>
      </c>
      <c r="HO284" s="574"/>
      <c r="HP284" s="548">
        <v>5.8000000000000003E-2</v>
      </c>
      <c r="HQ284" s="585"/>
      <c r="HR284" s="586"/>
      <c r="HS284" s="520">
        <v>0.28999999999999998</v>
      </c>
      <c r="HT284" s="587">
        <v>16</v>
      </c>
      <c r="HU284" s="522">
        <f t="shared" si="486"/>
        <v>35.403992105316703</v>
      </c>
      <c r="HV284" s="513"/>
      <c r="HW284" s="513">
        <f t="shared" si="527"/>
        <v>0.88308457711442789</v>
      </c>
      <c r="HX284" s="513">
        <f t="shared" si="528"/>
        <v>0.72358490566037736</v>
      </c>
      <c r="HY284" s="599" t="s">
        <v>211</v>
      </c>
    </row>
    <row r="285" spans="1:233" s="598" customFormat="1" ht="15" customHeight="1" x14ac:dyDescent="0.15">
      <c r="A285" s="400">
        <v>43767</v>
      </c>
      <c r="B285" s="515">
        <v>50084</v>
      </c>
      <c r="C285" s="402">
        <f t="shared" si="438"/>
        <v>1.0016799999999999</v>
      </c>
      <c r="D285" s="571">
        <v>7.96</v>
      </c>
      <c r="E285" s="572"/>
      <c r="F285" s="573">
        <v>335</v>
      </c>
      <c r="G285" s="406">
        <f t="shared" si="451"/>
        <v>16778.14</v>
      </c>
      <c r="H285" s="402">
        <f t="shared" si="452"/>
        <v>0.67112559999999999</v>
      </c>
      <c r="I285" s="573">
        <v>5340</v>
      </c>
      <c r="J285" s="406">
        <f t="shared" si="453"/>
        <v>3577.8</v>
      </c>
      <c r="K285" s="574">
        <v>31</v>
      </c>
      <c r="L285" s="574">
        <v>23.2</v>
      </c>
      <c r="M285" s="574">
        <v>2.2999999999999998</v>
      </c>
      <c r="N285" s="575">
        <v>165</v>
      </c>
      <c r="O285" s="575">
        <v>32</v>
      </c>
      <c r="P285" s="409"/>
      <c r="Q285" s="409"/>
      <c r="R285" s="409"/>
      <c r="S285" s="409"/>
      <c r="T285" s="410"/>
      <c r="U285" s="411"/>
      <c r="V285" s="409"/>
      <c r="W285" s="409"/>
      <c r="X285" s="516"/>
      <c r="Y285" s="473"/>
      <c r="Z285" s="429"/>
      <c r="AA285" s="447"/>
      <c r="AB285" s="409"/>
      <c r="AC285" s="409"/>
      <c r="AD285" s="474">
        <v>3.28</v>
      </c>
      <c r="AE285" s="477">
        <f t="shared" si="495"/>
        <v>0.45555555555555549</v>
      </c>
      <c r="AF285" s="478"/>
      <c r="AG285" s="477"/>
      <c r="AH285" s="478"/>
      <c r="AI285" s="478"/>
      <c r="AJ285" s="473"/>
      <c r="AK285" s="477"/>
      <c r="AL285" s="447"/>
      <c r="AM285" s="479"/>
      <c r="AN285" s="473"/>
      <c r="AO285" s="473"/>
      <c r="AP285" s="479"/>
      <c r="AQ285" s="447"/>
      <c r="AR285" s="473"/>
      <c r="AS285" s="473"/>
      <c r="AT285" s="473"/>
      <c r="AU285" s="447"/>
      <c r="AV285" s="480"/>
      <c r="AW285" s="479"/>
      <c r="AX285" s="479"/>
      <c r="AY285" s="480"/>
      <c r="AZ285" s="480"/>
      <c r="BA285" s="420">
        <f t="shared" si="439"/>
        <v>47827</v>
      </c>
      <c r="BB285" s="421">
        <f t="shared" si="440"/>
        <v>0.95653999999999995</v>
      </c>
      <c r="BC285" s="422"/>
      <c r="BD285" s="423">
        <v>7.89</v>
      </c>
      <c r="BE285" s="424"/>
      <c r="BF285" s="425">
        <v>435</v>
      </c>
      <c r="BG285" s="426">
        <v>6370</v>
      </c>
      <c r="BH285" s="420">
        <f t="shared" si="454"/>
        <v>4267.9000000000005</v>
      </c>
      <c r="BI285" s="432">
        <v>1189</v>
      </c>
      <c r="BJ285" s="421">
        <f>BI285/35.5*(23+35.5)/BH285</f>
        <v>0.45908714547412399</v>
      </c>
      <c r="BK285" s="427">
        <v>24.3</v>
      </c>
      <c r="BL285" s="427">
        <v>18.8</v>
      </c>
      <c r="BM285" s="428">
        <v>9.1</v>
      </c>
      <c r="BN285" s="422">
        <v>1.9</v>
      </c>
      <c r="BO285" s="425">
        <v>246</v>
      </c>
      <c r="BP285" s="425">
        <v>32</v>
      </c>
      <c r="BQ285" s="423">
        <v>5.22</v>
      </c>
      <c r="BR285" s="421">
        <f t="shared" si="496"/>
        <v>0.72499999999999998</v>
      </c>
      <c r="BS285" s="409">
        <f t="shared" si="441"/>
        <v>47827</v>
      </c>
      <c r="BT285" s="429">
        <f t="shared" si="505"/>
        <v>7.89</v>
      </c>
      <c r="BU285" s="430"/>
      <c r="BV285" s="430">
        <f t="shared" si="506"/>
        <v>435</v>
      </c>
      <c r="BW285" s="430">
        <f t="shared" si="507"/>
        <v>6370</v>
      </c>
      <c r="BX285" s="430">
        <f t="shared" si="455"/>
        <v>4140.5</v>
      </c>
      <c r="BY285" s="430">
        <f t="shared" si="504"/>
        <v>24.3</v>
      </c>
      <c r="BZ285" s="430">
        <f>BL285</f>
        <v>18.8</v>
      </c>
      <c r="CA285" s="431">
        <f>BN285</f>
        <v>1.9</v>
      </c>
      <c r="CB285" s="430">
        <f t="shared" si="510"/>
        <v>246</v>
      </c>
      <c r="CC285" s="432">
        <v>24269</v>
      </c>
      <c r="CD285" s="411">
        <f t="shared" si="494"/>
        <v>24269</v>
      </c>
      <c r="CE285" s="421">
        <f t="shared" si="511"/>
        <v>0.97075999999999996</v>
      </c>
      <c r="CF285" s="433">
        <f t="shared" si="512"/>
        <v>6.6257365363220568</v>
      </c>
      <c r="CG285" s="434"/>
      <c r="CH285" s="427"/>
      <c r="CI285" s="446">
        <f t="shared" si="513"/>
        <v>9.3947010589641113</v>
      </c>
      <c r="CJ285" s="436">
        <v>27.5</v>
      </c>
      <c r="CK285" s="436">
        <v>2.0099999999999998</v>
      </c>
      <c r="CL285" s="423"/>
      <c r="CM285" s="423"/>
      <c r="CN285" s="423"/>
      <c r="CO285" s="432"/>
      <c r="CP285" s="432"/>
      <c r="CQ285" s="437"/>
      <c r="CR285" s="437">
        <v>0.98</v>
      </c>
      <c r="CS285" s="424"/>
      <c r="CT285" s="432">
        <f t="shared" si="514"/>
        <v>3.4612056533025672</v>
      </c>
      <c r="CU285" s="434">
        <v>4.29</v>
      </c>
      <c r="CV285" s="438"/>
      <c r="CW285" s="439"/>
      <c r="CX285" s="440"/>
      <c r="CY285" s="441"/>
      <c r="CZ285" s="442"/>
      <c r="DA285" s="442"/>
      <c r="DB285" s="442"/>
      <c r="DC285" s="442"/>
      <c r="DD285" s="443"/>
      <c r="DE285" s="440"/>
      <c r="DF285" s="444">
        <v>23558</v>
      </c>
      <c r="DG285" s="445">
        <f t="shared" si="508"/>
        <v>23558</v>
      </c>
      <c r="DH285" s="421">
        <f t="shared" si="533"/>
        <v>0.94232000000000005</v>
      </c>
      <c r="DI285" s="446">
        <f t="shared" si="534"/>
        <v>6.8257067662789712</v>
      </c>
      <c r="DJ285" s="434">
        <v>7.65</v>
      </c>
      <c r="DK285" s="427">
        <v>9.1999999999999993</v>
      </c>
      <c r="DL285" s="446">
        <f t="shared" si="535"/>
        <v>9.6782409372612275</v>
      </c>
      <c r="DM285" s="422">
        <v>27.6</v>
      </c>
      <c r="DN285" s="422">
        <v>3.77</v>
      </c>
      <c r="DO285" s="423">
        <v>7.68</v>
      </c>
      <c r="DP285" s="423"/>
      <c r="DQ285" s="423"/>
      <c r="DR285" s="432">
        <v>7537</v>
      </c>
      <c r="DS285" s="432">
        <v>3017</v>
      </c>
      <c r="DT285" s="437">
        <f>DS285/DR285</f>
        <v>0.40029189332625714</v>
      </c>
      <c r="DU285" s="437">
        <v>0.97</v>
      </c>
      <c r="DV285" s="424"/>
      <c r="DW285" s="446">
        <f t="shared" si="536"/>
        <v>3.5656677137278203</v>
      </c>
      <c r="DX285" s="434">
        <v>4.04</v>
      </c>
      <c r="DY285" s="438">
        <v>7.81</v>
      </c>
      <c r="DZ285" s="439"/>
      <c r="EA285" s="440">
        <v>62</v>
      </c>
      <c r="EB285" s="441">
        <v>6840</v>
      </c>
      <c r="EC285" s="442">
        <v>9.6</v>
      </c>
      <c r="ED285" s="442">
        <v>0.6</v>
      </c>
      <c r="EE285" s="442">
        <v>7.3</v>
      </c>
      <c r="EF285" s="442">
        <v>0.9</v>
      </c>
      <c r="EG285" s="443">
        <v>8</v>
      </c>
      <c r="EH285" s="440">
        <v>16</v>
      </c>
      <c r="EI285" s="429">
        <f t="shared" si="529"/>
        <v>7.81</v>
      </c>
      <c r="EJ285" s="447"/>
      <c r="EK285" s="448">
        <f t="shared" si="530"/>
        <v>62</v>
      </c>
      <c r="EL285" s="417">
        <f t="shared" si="531"/>
        <v>6840</v>
      </c>
      <c r="EM285" s="431">
        <f t="shared" si="532"/>
        <v>9.6</v>
      </c>
      <c r="EN285" s="431">
        <f>ED285</f>
        <v>0.6</v>
      </c>
      <c r="EO285" s="431">
        <f>EE285</f>
        <v>7.3</v>
      </c>
      <c r="EP285" s="431">
        <f>EF285</f>
        <v>0.9</v>
      </c>
      <c r="EQ285" s="430">
        <f t="shared" si="502"/>
        <v>8</v>
      </c>
      <c r="ER285" s="448">
        <f>EH285</f>
        <v>16</v>
      </c>
      <c r="ES285" s="449">
        <f t="shared" ref="ES285:ES316" si="537">44000/BA285*24</f>
        <v>22.079578480774458</v>
      </c>
      <c r="ET285" s="450">
        <f t="shared" si="515"/>
        <v>0.95653999999999995</v>
      </c>
      <c r="EU285" s="451">
        <f t="shared" si="457"/>
        <v>0.4728351136363636</v>
      </c>
      <c r="EV285" s="450">
        <f t="shared" si="516"/>
        <v>0.8756205808080807</v>
      </c>
      <c r="EW285" s="513">
        <f>1-EM285/BY285</f>
        <v>0.60493827160493829</v>
      </c>
      <c r="EX285" s="514">
        <f t="shared" si="478"/>
        <v>14.700000000000001</v>
      </c>
      <c r="EY285" s="513"/>
      <c r="EZ285" s="514"/>
      <c r="FA285" s="450">
        <f t="shared" si="517"/>
        <v>0.85747126436781607</v>
      </c>
      <c r="FB285" s="431">
        <f t="shared" si="518"/>
        <v>373</v>
      </c>
      <c r="FC285" s="452">
        <f>1-EP285/CA285</f>
        <v>0.52631578947368418</v>
      </c>
      <c r="FD285" s="431">
        <f>CA285-EP285</f>
        <v>0.99999999999999989</v>
      </c>
      <c r="FE285" s="452">
        <f t="shared" si="519"/>
        <v>0.96747967479674801</v>
      </c>
      <c r="FF285" s="430">
        <f t="shared" si="520"/>
        <v>238</v>
      </c>
      <c r="FG285" s="405">
        <v>50400</v>
      </c>
      <c r="FH285" s="589"/>
      <c r="FI285" s="590"/>
      <c r="FJ285" s="591"/>
      <c r="FK285" s="455">
        <f t="shared" si="521"/>
        <v>1.5054258055073495</v>
      </c>
      <c r="FL285" s="530"/>
      <c r="FM285" s="455"/>
      <c r="FN285" s="530">
        <v>5004</v>
      </c>
      <c r="FO285" s="532">
        <f t="shared" si="503"/>
        <v>0.37399103139013457</v>
      </c>
      <c r="FP285" s="449">
        <f t="shared" si="522"/>
        <v>104.62709348276078</v>
      </c>
      <c r="FQ285" s="457">
        <v>86.4</v>
      </c>
      <c r="FR285" s="458">
        <f t="shared" si="523"/>
        <v>1.8065109666088193</v>
      </c>
      <c r="FS285" s="576">
        <v>7.74</v>
      </c>
      <c r="FT285" s="577"/>
      <c r="FU285" s="578">
        <v>53</v>
      </c>
      <c r="FV285" s="579">
        <v>1</v>
      </c>
      <c r="FW285" s="580">
        <v>0.28000000000000003</v>
      </c>
      <c r="FX285" s="579">
        <v>16</v>
      </c>
      <c r="FY285" s="452">
        <f t="shared" si="489"/>
        <v>0.875</v>
      </c>
      <c r="FZ285" s="452">
        <f>1-FW285/(EF285+DC285)</f>
        <v>0.68888888888888888</v>
      </c>
      <c r="GA285" s="429">
        <f>EF285+DC285-FW285</f>
        <v>0.62</v>
      </c>
      <c r="GB285" s="513"/>
      <c r="GC285" s="514"/>
      <c r="GD285" s="513">
        <f t="shared" si="487"/>
        <v>0.14516129032258063</v>
      </c>
      <c r="GE285" s="527">
        <f t="shared" si="493"/>
        <v>9</v>
      </c>
      <c r="GF285" s="461">
        <f t="shared" si="524"/>
        <v>2.0574152675267108</v>
      </c>
      <c r="GG285" s="606">
        <v>60</v>
      </c>
      <c r="GH285" s="450">
        <f t="shared" ref="GH285:GH316" si="538">GG285/80</f>
        <v>0.75</v>
      </c>
      <c r="GI285" s="405">
        <v>420</v>
      </c>
      <c r="GJ285" s="462">
        <f t="shared" ref="GJ285:GJ316" si="539">GI285/GG285</f>
        <v>7</v>
      </c>
      <c r="GK285" s="463">
        <f t="shared" ref="GK285:GK316" si="540">GG285/(BA285/24)*1000</f>
        <v>30.108516110146986</v>
      </c>
      <c r="GL285" s="464">
        <v>7.66</v>
      </c>
      <c r="GM285" s="529"/>
      <c r="GN285" s="405">
        <v>52</v>
      </c>
      <c r="GO285" s="513"/>
      <c r="GP285" s="450">
        <f t="shared" ref="GP285:GP316" si="541">1-GN285/FU285</f>
        <v>1.8867924528301883E-2</v>
      </c>
      <c r="GQ285" s="577">
        <v>2</v>
      </c>
      <c r="GR285" s="455">
        <f t="shared" ref="GR285:GR316" si="542">4300/BA285*24</f>
        <v>2.1577769878938673</v>
      </c>
      <c r="GS285" s="531"/>
      <c r="GT285" s="531">
        <f t="shared" ref="GT285:GT316" si="543">HD285</f>
        <v>52</v>
      </c>
      <c r="GU285" s="513"/>
      <c r="GV285" s="513">
        <f t="shared" ref="GV285:GV318" si="544">1-GT285/GN285</f>
        <v>0</v>
      </c>
      <c r="GW285" s="513"/>
      <c r="GX285" s="513">
        <f t="shared" ref="GX285:GX316" si="545">1-HD285/FU285</f>
        <v>1.8867924528301883E-2</v>
      </c>
      <c r="GY285" s="462">
        <f t="shared" ref="GY285:GY316" si="546">GK285/(FU285-HD285)</f>
        <v>30.108516110146986</v>
      </c>
      <c r="GZ285" s="405">
        <v>50832</v>
      </c>
      <c r="HA285" s="581">
        <v>8.24</v>
      </c>
      <c r="HB285" s="451">
        <v>8.18</v>
      </c>
      <c r="HC285" s="577"/>
      <c r="HD285" s="463">
        <v>52</v>
      </c>
      <c r="HE285" s="463">
        <v>15</v>
      </c>
      <c r="HF285" s="463"/>
      <c r="HG285" s="582"/>
      <c r="HH285" s="575">
        <v>1</v>
      </c>
      <c r="HI285" s="583">
        <v>6640</v>
      </c>
      <c r="HJ285" s="406">
        <f t="shared" si="526"/>
        <v>4448.8</v>
      </c>
      <c r="HK285" s="406"/>
      <c r="HL285" s="549">
        <v>1127</v>
      </c>
      <c r="HM285" s="584">
        <v>5.6</v>
      </c>
      <c r="HN285" s="461">
        <v>6.28</v>
      </c>
      <c r="HO285" s="574">
        <v>0.44</v>
      </c>
      <c r="HP285" s="548">
        <v>5.8599999999999999E-2</v>
      </c>
      <c r="HQ285" s="585">
        <v>6.4</v>
      </c>
      <c r="HR285" s="586">
        <v>0.24</v>
      </c>
      <c r="HS285" s="520">
        <v>0.28000000000000003</v>
      </c>
      <c r="HT285" s="587">
        <v>2</v>
      </c>
      <c r="HU285" s="522">
        <f t="shared" si="486"/>
        <v>36.381123633094276</v>
      </c>
      <c r="HV285" s="513"/>
      <c r="HW285" s="513">
        <f t="shared" si="527"/>
        <v>0.88045977011494259</v>
      </c>
      <c r="HX285" s="513">
        <f t="shared" si="528"/>
        <v>0.74156378600823047</v>
      </c>
      <c r="HY285" s="599"/>
    </row>
    <row r="286" spans="1:233" s="598" customFormat="1" ht="15" customHeight="1" x14ac:dyDescent="0.15">
      <c r="A286" s="400">
        <v>43768</v>
      </c>
      <c r="B286" s="515">
        <v>50350</v>
      </c>
      <c r="C286" s="402">
        <f t="shared" si="438"/>
        <v>1.0069999999999999</v>
      </c>
      <c r="D286" s="571">
        <v>7.94</v>
      </c>
      <c r="E286" s="572">
        <v>109.4</v>
      </c>
      <c r="F286" s="573">
        <v>362</v>
      </c>
      <c r="G286" s="406">
        <f t="shared" si="451"/>
        <v>18226.7</v>
      </c>
      <c r="H286" s="402">
        <f t="shared" si="452"/>
        <v>0.72906800000000005</v>
      </c>
      <c r="I286" s="573">
        <v>6530</v>
      </c>
      <c r="J286" s="406">
        <f t="shared" si="453"/>
        <v>4375.1000000000004</v>
      </c>
      <c r="K286" s="574">
        <v>29.4</v>
      </c>
      <c r="L286" s="574"/>
      <c r="M286" s="574"/>
      <c r="N286" s="575">
        <v>123</v>
      </c>
      <c r="O286" s="575"/>
      <c r="P286" s="409"/>
      <c r="Q286" s="409"/>
      <c r="R286" s="409"/>
      <c r="S286" s="409"/>
      <c r="T286" s="410"/>
      <c r="U286" s="411"/>
      <c r="V286" s="409"/>
      <c r="W286" s="409"/>
      <c r="X286" s="516"/>
      <c r="Y286" s="473"/>
      <c r="Z286" s="429"/>
      <c r="AA286" s="447"/>
      <c r="AB286" s="409"/>
      <c r="AC286" s="409"/>
      <c r="AD286" s="474">
        <v>2.85</v>
      </c>
      <c r="AE286" s="477">
        <f t="shared" si="495"/>
        <v>0.39583333333333331</v>
      </c>
      <c r="AF286" s="478"/>
      <c r="AG286" s="477"/>
      <c r="AH286" s="478"/>
      <c r="AI286" s="478"/>
      <c r="AJ286" s="473"/>
      <c r="AK286" s="477"/>
      <c r="AL286" s="447"/>
      <c r="AM286" s="479"/>
      <c r="AN286" s="473"/>
      <c r="AO286" s="473"/>
      <c r="AP286" s="479"/>
      <c r="AQ286" s="447"/>
      <c r="AR286" s="473"/>
      <c r="AS286" s="473"/>
      <c r="AT286" s="473"/>
      <c r="AU286" s="447"/>
      <c r="AV286" s="480"/>
      <c r="AW286" s="479"/>
      <c r="AX286" s="479"/>
      <c r="AY286" s="480"/>
      <c r="AZ286" s="480"/>
      <c r="BA286" s="420">
        <f t="shared" si="439"/>
        <v>48287</v>
      </c>
      <c r="BB286" s="421">
        <f t="shared" si="440"/>
        <v>0.96574000000000004</v>
      </c>
      <c r="BC286" s="422"/>
      <c r="BD286" s="423">
        <v>8.02</v>
      </c>
      <c r="BE286" s="424">
        <v>106</v>
      </c>
      <c r="BF286" s="425">
        <v>417</v>
      </c>
      <c r="BG286" s="426">
        <v>6070</v>
      </c>
      <c r="BH286" s="420">
        <f t="shared" si="454"/>
        <v>4066.9</v>
      </c>
      <c r="BI286" s="432"/>
      <c r="BJ286" s="421"/>
      <c r="BK286" s="427">
        <v>26</v>
      </c>
      <c r="BL286" s="427"/>
      <c r="BM286" s="428"/>
      <c r="BN286" s="422"/>
      <c r="BO286" s="425">
        <v>112</v>
      </c>
      <c r="BP286" s="425"/>
      <c r="BQ286" s="423">
        <v>5.41</v>
      </c>
      <c r="BR286" s="421">
        <f t="shared" si="496"/>
        <v>0.75138888888888888</v>
      </c>
      <c r="BS286" s="409">
        <f t="shared" si="441"/>
        <v>48287</v>
      </c>
      <c r="BT286" s="429">
        <f t="shared" si="505"/>
        <v>8.02</v>
      </c>
      <c r="BU286" s="430">
        <f t="shared" ref="BU286:BU297" si="547">BE286</f>
        <v>106</v>
      </c>
      <c r="BV286" s="430">
        <f t="shared" si="506"/>
        <v>417</v>
      </c>
      <c r="BW286" s="430">
        <f t="shared" si="507"/>
        <v>6070</v>
      </c>
      <c r="BX286" s="430">
        <f t="shared" si="455"/>
        <v>3945.5</v>
      </c>
      <c r="BY286" s="430">
        <f t="shared" si="504"/>
        <v>26</v>
      </c>
      <c r="BZ286" s="430"/>
      <c r="CA286" s="431"/>
      <c r="CB286" s="430">
        <f t="shared" si="510"/>
        <v>112</v>
      </c>
      <c r="CC286" s="432">
        <v>24055</v>
      </c>
      <c r="CD286" s="411">
        <f t="shared" si="494"/>
        <v>24055</v>
      </c>
      <c r="CE286" s="421">
        <f t="shared" si="511"/>
        <v>0.96220000000000006</v>
      </c>
      <c r="CF286" s="433">
        <f t="shared" si="512"/>
        <v>6.6846809395136146</v>
      </c>
      <c r="CG286" s="434"/>
      <c r="CH286" s="427"/>
      <c r="CI286" s="446">
        <f t="shared" si="513"/>
        <v>9.478278944086469</v>
      </c>
      <c r="CJ286" s="436">
        <v>27.5</v>
      </c>
      <c r="CK286" s="436">
        <v>3.33</v>
      </c>
      <c r="CL286" s="423"/>
      <c r="CM286" s="423"/>
      <c r="CN286" s="423"/>
      <c r="CO286" s="432"/>
      <c r="CP286" s="432"/>
      <c r="CQ286" s="437"/>
      <c r="CR286" s="437">
        <v>0.96</v>
      </c>
      <c r="CS286" s="424"/>
      <c r="CT286" s="432">
        <f t="shared" si="514"/>
        <v>3.4919975057160668</v>
      </c>
      <c r="CU286" s="434">
        <v>4.1500000000000004</v>
      </c>
      <c r="CV286" s="438"/>
      <c r="CW286" s="439"/>
      <c r="CX286" s="440"/>
      <c r="CY286" s="441"/>
      <c r="CZ286" s="442"/>
      <c r="DA286" s="442"/>
      <c r="DB286" s="442"/>
      <c r="DC286" s="442"/>
      <c r="DD286" s="443"/>
      <c r="DE286" s="440"/>
      <c r="DF286" s="444">
        <v>24232</v>
      </c>
      <c r="DG286" s="445">
        <f t="shared" si="508"/>
        <v>24232</v>
      </c>
      <c r="DH286" s="421">
        <f t="shared" si="533"/>
        <v>0.96928000000000003</v>
      </c>
      <c r="DI286" s="446">
        <f t="shared" si="534"/>
        <v>6.6358534169692964</v>
      </c>
      <c r="DJ286" s="434">
        <v>7.86</v>
      </c>
      <c r="DK286" s="427"/>
      <c r="DL286" s="446">
        <f t="shared" si="535"/>
        <v>9.4090458897325853</v>
      </c>
      <c r="DM286" s="422">
        <v>27.3</v>
      </c>
      <c r="DN286" s="422">
        <v>3.94</v>
      </c>
      <c r="DO286" s="423">
        <v>7.84</v>
      </c>
      <c r="DP286" s="423"/>
      <c r="DQ286" s="423"/>
      <c r="DR286" s="432"/>
      <c r="DS286" s="432"/>
      <c r="DT286" s="437"/>
      <c r="DU286" s="437">
        <v>0.97</v>
      </c>
      <c r="DV286" s="424"/>
      <c r="DW286" s="446">
        <f t="shared" si="536"/>
        <v>3.4664905909541099</v>
      </c>
      <c r="DX286" s="434">
        <v>4.37</v>
      </c>
      <c r="DY286" s="438">
        <v>8.01</v>
      </c>
      <c r="DZ286" s="439">
        <v>16</v>
      </c>
      <c r="EA286" s="440">
        <v>58</v>
      </c>
      <c r="EB286" s="441">
        <v>6260</v>
      </c>
      <c r="EC286" s="442">
        <v>7.9</v>
      </c>
      <c r="ED286" s="442"/>
      <c r="EE286" s="442"/>
      <c r="EF286" s="442"/>
      <c r="EG286" s="443">
        <v>6</v>
      </c>
      <c r="EH286" s="440"/>
      <c r="EI286" s="429">
        <f t="shared" si="529"/>
        <v>8.01</v>
      </c>
      <c r="EJ286" s="447">
        <f t="shared" ref="EJ286:EJ297" si="548">DZ286</f>
        <v>16</v>
      </c>
      <c r="EK286" s="448">
        <f t="shared" si="530"/>
        <v>58</v>
      </c>
      <c r="EL286" s="417">
        <f t="shared" si="531"/>
        <v>6260</v>
      </c>
      <c r="EM286" s="431">
        <f t="shared" si="532"/>
        <v>7.9</v>
      </c>
      <c r="EN286" s="431"/>
      <c r="EO286" s="431"/>
      <c r="EP286" s="431"/>
      <c r="EQ286" s="430">
        <f t="shared" si="502"/>
        <v>6</v>
      </c>
      <c r="ER286" s="448"/>
      <c r="ES286" s="449">
        <f t="shared" si="537"/>
        <v>21.869240168161202</v>
      </c>
      <c r="ET286" s="450">
        <f t="shared" si="515"/>
        <v>0.96574000000000004</v>
      </c>
      <c r="EU286" s="451">
        <f t="shared" si="457"/>
        <v>0.45762906818181814</v>
      </c>
      <c r="EV286" s="450">
        <f t="shared" si="516"/>
        <v>0.84746123737373724</v>
      </c>
      <c r="EW286" s="513"/>
      <c r="EX286" s="514">
        <f t="shared" si="478"/>
        <v>18.100000000000001</v>
      </c>
      <c r="EY286" s="513">
        <f t="shared" ref="EY286:EY297" si="549">1-EJ286/BU286</f>
        <v>0.84905660377358494</v>
      </c>
      <c r="EZ286" s="514">
        <f t="shared" ref="EZ286:EZ297" si="550">BU286-EJ286</f>
        <v>90</v>
      </c>
      <c r="FA286" s="450">
        <f t="shared" si="517"/>
        <v>0.86091127098321341</v>
      </c>
      <c r="FB286" s="431">
        <f t="shared" si="518"/>
        <v>359</v>
      </c>
      <c r="FC286" s="452"/>
      <c r="FD286" s="431"/>
      <c r="FE286" s="452">
        <f t="shared" si="519"/>
        <v>0.9464285714285714</v>
      </c>
      <c r="FF286" s="430">
        <f t="shared" si="520"/>
        <v>106</v>
      </c>
      <c r="FG286" s="405">
        <v>50400</v>
      </c>
      <c r="FH286" s="589"/>
      <c r="FI286" s="590"/>
      <c r="FJ286" s="591"/>
      <c r="FK286" s="455">
        <f t="shared" si="521"/>
        <v>1.4910845569200819</v>
      </c>
      <c r="FL286" s="530"/>
      <c r="FM286" s="455"/>
      <c r="FN286" s="530">
        <v>5143</v>
      </c>
      <c r="FO286" s="532">
        <f t="shared" si="503"/>
        <v>0.3843796711509716</v>
      </c>
      <c r="FP286" s="449">
        <f t="shared" si="522"/>
        <v>106.50899828111086</v>
      </c>
      <c r="FQ286" s="457">
        <v>86.4</v>
      </c>
      <c r="FR286" s="458">
        <f t="shared" si="523"/>
        <v>1.7893014683040984</v>
      </c>
      <c r="FS286" s="576">
        <v>7.91</v>
      </c>
      <c r="FT286" s="577">
        <v>15</v>
      </c>
      <c r="FU286" s="578">
        <v>53</v>
      </c>
      <c r="FV286" s="579">
        <v>1</v>
      </c>
      <c r="FW286" s="580"/>
      <c r="FX286" s="579"/>
      <c r="FY286" s="452">
        <f t="shared" si="489"/>
        <v>0.83333333333333337</v>
      </c>
      <c r="FZ286" s="452"/>
      <c r="GA286" s="429"/>
      <c r="GB286" s="513">
        <f t="shared" ref="GB286:GB297" si="551">1-FT286/DZ286</f>
        <v>6.25E-2</v>
      </c>
      <c r="GC286" s="514">
        <f t="shared" ref="GC286:GC297" si="552">(CW286+DZ286-FT286)</f>
        <v>1</v>
      </c>
      <c r="GD286" s="513">
        <f t="shared" si="487"/>
        <v>8.6206896551724088E-2</v>
      </c>
      <c r="GE286" s="527">
        <f t="shared" si="493"/>
        <v>5</v>
      </c>
      <c r="GF286" s="461">
        <f t="shared" si="524"/>
        <v>2.0378155611241118</v>
      </c>
      <c r="GG286" s="606">
        <v>20</v>
      </c>
      <c r="GH286" s="450">
        <f t="shared" si="538"/>
        <v>0.25</v>
      </c>
      <c r="GI286" s="405">
        <v>140</v>
      </c>
      <c r="GJ286" s="462">
        <f t="shared" si="539"/>
        <v>7</v>
      </c>
      <c r="GK286" s="463">
        <f t="shared" si="540"/>
        <v>9.9405637128005466</v>
      </c>
      <c r="GL286" s="464">
        <v>8.1300000000000008</v>
      </c>
      <c r="GM286" s="529">
        <v>14.6</v>
      </c>
      <c r="GN286" s="405">
        <v>52</v>
      </c>
      <c r="GO286" s="513">
        <f t="shared" ref="GO286:GO297" si="553">1-GM286/FT286</f>
        <v>2.6666666666666727E-2</v>
      </c>
      <c r="GP286" s="450">
        <f t="shared" si="541"/>
        <v>1.8867924528301883E-2</v>
      </c>
      <c r="GQ286" s="577">
        <v>2</v>
      </c>
      <c r="GR286" s="455">
        <f t="shared" si="542"/>
        <v>2.1372211982521172</v>
      </c>
      <c r="GS286" s="531">
        <f t="shared" ref="GS286:GS297" si="554">HC286</f>
        <v>14.2</v>
      </c>
      <c r="GT286" s="531">
        <f t="shared" si="543"/>
        <v>50.835999999999999</v>
      </c>
      <c r="GU286" s="513">
        <f t="shared" ref="GU286:GU297" si="555">1-GS286/GM286</f>
        <v>2.7397260273972601E-2</v>
      </c>
      <c r="GV286" s="513">
        <f t="shared" si="544"/>
        <v>2.2384615384615447E-2</v>
      </c>
      <c r="GW286" s="513">
        <f t="shared" ref="GW286:GW297" si="556">1-HC286/FT286</f>
        <v>5.3333333333333344E-2</v>
      </c>
      <c r="GX286" s="513">
        <f t="shared" si="545"/>
        <v>4.0830188679245261E-2</v>
      </c>
      <c r="GY286" s="462">
        <f t="shared" si="546"/>
        <v>4.5936061519411</v>
      </c>
      <c r="GZ286" s="405">
        <v>52151</v>
      </c>
      <c r="HA286" s="581">
        <v>8.2100000000000009</v>
      </c>
      <c r="HB286" s="451">
        <v>8.16</v>
      </c>
      <c r="HC286" s="577">
        <v>14.2</v>
      </c>
      <c r="HD286" s="463">
        <f t="shared" ref="HD286:HD297" si="557">HC286*3.58</f>
        <v>50.835999999999999</v>
      </c>
      <c r="HE286" s="463">
        <v>15</v>
      </c>
      <c r="HF286" s="463"/>
      <c r="HG286" s="582"/>
      <c r="HH286" s="575">
        <v>3</v>
      </c>
      <c r="HI286" s="583">
        <v>6280</v>
      </c>
      <c r="HJ286" s="406">
        <f t="shared" si="526"/>
        <v>4207.6000000000004</v>
      </c>
      <c r="HK286" s="406"/>
      <c r="HL286" s="549"/>
      <c r="HM286" s="584"/>
      <c r="HN286" s="461">
        <v>7.4</v>
      </c>
      <c r="HO286" s="574"/>
      <c r="HP286" s="548">
        <v>0.06</v>
      </c>
      <c r="HQ286" s="585"/>
      <c r="HR286" s="586"/>
      <c r="HS286" s="520">
        <v>0.28999999999999998</v>
      </c>
      <c r="HT286" s="587">
        <v>2</v>
      </c>
      <c r="HU286" s="522">
        <f t="shared" si="486"/>
        <v>36.034543458901979</v>
      </c>
      <c r="HV286" s="513">
        <f t="shared" ref="HV286:HV297" si="558">1-HC286/BE286</f>
        <v>0.86603773584905663</v>
      </c>
      <c r="HW286" s="513">
        <f t="shared" si="527"/>
        <v>0.87809112709832138</v>
      </c>
      <c r="HX286" s="513">
        <f t="shared" si="528"/>
        <v>0.7153846153846154</v>
      </c>
      <c r="HY286" s="599" t="s">
        <v>192</v>
      </c>
    </row>
    <row r="287" spans="1:233" s="598" customFormat="1" ht="15" customHeight="1" x14ac:dyDescent="0.15">
      <c r="A287" s="400">
        <v>43769</v>
      </c>
      <c r="B287" s="515">
        <v>50551</v>
      </c>
      <c r="C287" s="402">
        <f t="shared" si="438"/>
        <v>1.01102</v>
      </c>
      <c r="D287" s="571">
        <v>7.9</v>
      </c>
      <c r="E287" s="572">
        <v>105</v>
      </c>
      <c r="F287" s="573">
        <v>354</v>
      </c>
      <c r="G287" s="406">
        <f t="shared" si="451"/>
        <v>17895.054</v>
      </c>
      <c r="H287" s="402">
        <f t="shared" si="452"/>
        <v>0.71580215999999997</v>
      </c>
      <c r="I287" s="573">
        <v>5870</v>
      </c>
      <c r="J287" s="406">
        <f t="shared" si="453"/>
        <v>3932.9</v>
      </c>
      <c r="K287" s="574">
        <v>31.4</v>
      </c>
      <c r="L287" s="574"/>
      <c r="M287" s="574"/>
      <c r="N287" s="575">
        <v>101</v>
      </c>
      <c r="O287" s="575"/>
      <c r="P287" s="409"/>
      <c r="Q287" s="409"/>
      <c r="R287" s="409"/>
      <c r="S287" s="409"/>
      <c r="T287" s="410"/>
      <c r="U287" s="411"/>
      <c r="V287" s="409"/>
      <c r="W287" s="409"/>
      <c r="X287" s="516"/>
      <c r="Y287" s="473"/>
      <c r="Z287" s="429"/>
      <c r="AA287" s="447"/>
      <c r="AB287" s="409"/>
      <c r="AC287" s="409"/>
      <c r="AD287" s="474">
        <v>3.03</v>
      </c>
      <c r="AE287" s="477">
        <f t="shared" si="495"/>
        <v>0.42083333333333328</v>
      </c>
      <c r="AF287" s="478"/>
      <c r="AG287" s="477"/>
      <c r="AH287" s="478"/>
      <c r="AI287" s="478"/>
      <c r="AJ287" s="473"/>
      <c r="AK287" s="477"/>
      <c r="AL287" s="447"/>
      <c r="AM287" s="479"/>
      <c r="AN287" s="473"/>
      <c r="AO287" s="473"/>
      <c r="AP287" s="479"/>
      <c r="AQ287" s="447"/>
      <c r="AR287" s="473"/>
      <c r="AS287" s="473"/>
      <c r="AT287" s="473"/>
      <c r="AU287" s="447"/>
      <c r="AV287" s="480"/>
      <c r="AW287" s="479"/>
      <c r="AX287" s="479"/>
      <c r="AY287" s="480"/>
      <c r="AZ287" s="480"/>
      <c r="BA287" s="420">
        <f t="shared" si="439"/>
        <v>50222</v>
      </c>
      <c r="BB287" s="421">
        <f t="shared" si="440"/>
        <v>1.00444</v>
      </c>
      <c r="BC287" s="422"/>
      <c r="BD287" s="423">
        <v>7.89</v>
      </c>
      <c r="BE287" s="424">
        <v>84</v>
      </c>
      <c r="BF287" s="425">
        <v>374</v>
      </c>
      <c r="BG287" s="426">
        <v>5590</v>
      </c>
      <c r="BH287" s="420">
        <f t="shared" si="454"/>
        <v>3745.3</v>
      </c>
      <c r="BI287" s="432"/>
      <c r="BJ287" s="421"/>
      <c r="BK287" s="427">
        <v>24.3</v>
      </c>
      <c r="BL287" s="427"/>
      <c r="BM287" s="428"/>
      <c r="BN287" s="422"/>
      <c r="BO287" s="425">
        <v>125</v>
      </c>
      <c r="BP287" s="425"/>
      <c r="BQ287" s="423">
        <v>5.76</v>
      </c>
      <c r="BR287" s="421">
        <f t="shared" si="496"/>
        <v>0.79999999999999993</v>
      </c>
      <c r="BS287" s="409">
        <f t="shared" si="441"/>
        <v>50222</v>
      </c>
      <c r="BT287" s="429">
        <f t="shared" si="505"/>
        <v>7.89</v>
      </c>
      <c r="BU287" s="430">
        <f t="shared" si="547"/>
        <v>84</v>
      </c>
      <c r="BV287" s="430">
        <f t="shared" si="506"/>
        <v>374</v>
      </c>
      <c r="BW287" s="430">
        <f t="shared" si="507"/>
        <v>5590</v>
      </c>
      <c r="BX287" s="430">
        <f t="shared" si="455"/>
        <v>3633.5</v>
      </c>
      <c r="BY287" s="430">
        <f t="shared" si="504"/>
        <v>24.3</v>
      </c>
      <c r="BZ287" s="430"/>
      <c r="CA287" s="431"/>
      <c r="CB287" s="430">
        <f t="shared" si="510"/>
        <v>125</v>
      </c>
      <c r="CC287" s="432">
        <v>25042</v>
      </c>
      <c r="CD287" s="411">
        <f t="shared" si="494"/>
        <v>25042</v>
      </c>
      <c r="CE287" s="421">
        <f t="shared" si="511"/>
        <v>1.0016799999999999</v>
      </c>
      <c r="CF287" s="433">
        <f t="shared" si="512"/>
        <v>6.421212363229774</v>
      </c>
      <c r="CG287" s="434"/>
      <c r="CH287" s="427"/>
      <c r="CI287" s="446">
        <f t="shared" si="513"/>
        <v>9.1047040971168443</v>
      </c>
      <c r="CJ287" s="436">
        <v>27.7</v>
      </c>
      <c r="CK287" s="436">
        <v>2.95</v>
      </c>
      <c r="CL287" s="423"/>
      <c r="CM287" s="423"/>
      <c r="CN287" s="423"/>
      <c r="CO287" s="432"/>
      <c r="CP287" s="432"/>
      <c r="CQ287" s="437"/>
      <c r="CR287" s="437">
        <v>0.96</v>
      </c>
      <c r="CS287" s="424"/>
      <c r="CT287" s="432">
        <f t="shared" si="514"/>
        <v>3.3543646673588374</v>
      </c>
      <c r="CU287" s="434">
        <v>3.54</v>
      </c>
      <c r="CV287" s="438"/>
      <c r="CW287" s="439"/>
      <c r="CX287" s="440"/>
      <c r="CY287" s="441"/>
      <c r="CZ287" s="442"/>
      <c r="DA287" s="442"/>
      <c r="DB287" s="442"/>
      <c r="DC287" s="442"/>
      <c r="DD287" s="443"/>
      <c r="DE287" s="440"/>
      <c r="DF287" s="444">
        <v>25180</v>
      </c>
      <c r="DG287" s="445">
        <f t="shared" si="508"/>
        <v>25180</v>
      </c>
      <c r="DH287" s="421">
        <f t="shared" si="533"/>
        <v>1.0072000000000001</v>
      </c>
      <c r="DI287" s="446">
        <f t="shared" si="534"/>
        <v>6.3860206513105648</v>
      </c>
      <c r="DJ287" s="434">
        <v>7.82</v>
      </c>
      <c r="DK287" s="427"/>
      <c r="DL287" s="446">
        <f t="shared" si="535"/>
        <v>9.0548054011119952</v>
      </c>
      <c r="DM287" s="422">
        <v>27.6</v>
      </c>
      <c r="DN287" s="422">
        <v>2.82</v>
      </c>
      <c r="DO287" s="423">
        <v>7.72</v>
      </c>
      <c r="DP287" s="423"/>
      <c r="DQ287" s="423"/>
      <c r="DR287" s="432"/>
      <c r="DS287" s="432"/>
      <c r="DT287" s="437"/>
      <c r="DU287" s="437">
        <v>0.97</v>
      </c>
      <c r="DV287" s="424"/>
      <c r="DW287" s="446">
        <f t="shared" si="536"/>
        <v>3.335980937251787</v>
      </c>
      <c r="DX287" s="434">
        <v>3.43</v>
      </c>
      <c r="DY287" s="438">
        <v>7.86</v>
      </c>
      <c r="DZ287" s="439">
        <v>16</v>
      </c>
      <c r="EA287" s="440">
        <v>58</v>
      </c>
      <c r="EB287" s="441">
        <v>6110</v>
      </c>
      <c r="EC287" s="442">
        <v>6</v>
      </c>
      <c r="ED287" s="442"/>
      <c r="EE287" s="442"/>
      <c r="EF287" s="442"/>
      <c r="EG287" s="443">
        <v>4</v>
      </c>
      <c r="EH287" s="440"/>
      <c r="EI287" s="429">
        <f t="shared" si="529"/>
        <v>7.86</v>
      </c>
      <c r="EJ287" s="447">
        <f t="shared" si="548"/>
        <v>16</v>
      </c>
      <c r="EK287" s="448">
        <f t="shared" si="530"/>
        <v>58</v>
      </c>
      <c r="EL287" s="417">
        <f t="shared" si="531"/>
        <v>6110</v>
      </c>
      <c r="EM287" s="431">
        <f t="shared" si="532"/>
        <v>6</v>
      </c>
      <c r="EN287" s="431"/>
      <c r="EO287" s="431"/>
      <c r="EP287" s="431"/>
      <c r="EQ287" s="430">
        <f t="shared" si="502"/>
        <v>4</v>
      </c>
      <c r="ER287" s="448"/>
      <c r="ES287" s="449">
        <f t="shared" si="537"/>
        <v>21.026641710804029</v>
      </c>
      <c r="ET287" s="450">
        <f t="shared" si="515"/>
        <v>1.00444</v>
      </c>
      <c r="EU287" s="451">
        <f t="shared" si="457"/>
        <v>0.42688700000000002</v>
      </c>
      <c r="EV287" s="450">
        <f t="shared" si="516"/>
        <v>0.79053148148148145</v>
      </c>
      <c r="EW287" s="513"/>
      <c r="EX287" s="514">
        <f t="shared" si="478"/>
        <v>18.3</v>
      </c>
      <c r="EY287" s="513">
        <f t="shared" si="549"/>
        <v>0.80952380952380953</v>
      </c>
      <c r="EZ287" s="514">
        <f t="shared" si="550"/>
        <v>68</v>
      </c>
      <c r="FA287" s="450">
        <f t="shared" si="517"/>
        <v>0.84491978609625673</v>
      </c>
      <c r="FB287" s="431">
        <f t="shared" si="518"/>
        <v>316</v>
      </c>
      <c r="FC287" s="452"/>
      <c r="FD287" s="431"/>
      <c r="FE287" s="452">
        <f t="shared" si="519"/>
        <v>0.96799999999999997</v>
      </c>
      <c r="FF287" s="430">
        <f t="shared" si="520"/>
        <v>121</v>
      </c>
      <c r="FG287" s="405">
        <v>50400</v>
      </c>
      <c r="FH287" s="589"/>
      <c r="FI287" s="590"/>
      <c r="FJ287" s="591"/>
      <c r="FK287" s="455">
        <f t="shared" si="521"/>
        <v>1.4336346621002749</v>
      </c>
      <c r="FL287" s="530"/>
      <c r="FM287" s="455"/>
      <c r="FN287" s="530">
        <v>5643</v>
      </c>
      <c r="FO287" s="532">
        <f t="shared" si="503"/>
        <v>0.42174887892376683</v>
      </c>
      <c r="FP287" s="449">
        <f t="shared" si="522"/>
        <v>112.36111664210902</v>
      </c>
      <c r="FQ287" s="457">
        <v>86.4</v>
      </c>
      <c r="FR287" s="458">
        <f t="shared" si="523"/>
        <v>1.7203615945203299</v>
      </c>
      <c r="FS287" s="576">
        <v>7.85</v>
      </c>
      <c r="FT287" s="577">
        <v>15</v>
      </c>
      <c r="FU287" s="578">
        <v>52</v>
      </c>
      <c r="FV287" s="579">
        <v>1</v>
      </c>
      <c r="FW287" s="580"/>
      <c r="FX287" s="579"/>
      <c r="FY287" s="452">
        <f t="shared" ref="FY287:FY318" si="559">1-FV287/(EG287+DD287)</f>
        <v>0.75</v>
      </c>
      <c r="FZ287" s="452"/>
      <c r="GA287" s="429"/>
      <c r="GB287" s="513">
        <f t="shared" si="551"/>
        <v>6.25E-2</v>
      </c>
      <c r="GC287" s="514">
        <f t="shared" si="552"/>
        <v>1</v>
      </c>
      <c r="GD287" s="513">
        <f t="shared" si="487"/>
        <v>0.10344827586206895</v>
      </c>
      <c r="GE287" s="527">
        <f t="shared" si="493"/>
        <v>6</v>
      </c>
      <c r="GF287" s="461">
        <f t="shared" si="524"/>
        <v>1.9593007048703754</v>
      </c>
      <c r="GG287" s="606">
        <v>20</v>
      </c>
      <c r="GH287" s="450">
        <f t="shared" si="538"/>
        <v>0.25</v>
      </c>
      <c r="GI287" s="405">
        <v>140</v>
      </c>
      <c r="GJ287" s="462">
        <f t="shared" si="539"/>
        <v>7</v>
      </c>
      <c r="GK287" s="463">
        <f t="shared" si="540"/>
        <v>9.5575644140018312</v>
      </c>
      <c r="GL287" s="464">
        <v>7.99</v>
      </c>
      <c r="GM287" s="529">
        <v>14</v>
      </c>
      <c r="GN287" s="405">
        <v>51</v>
      </c>
      <c r="GO287" s="513">
        <f t="shared" si="553"/>
        <v>6.6666666666666652E-2</v>
      </c>
      <c r="GP287" s="450">
        <f t="shared" si="541"/>
        <v>1.9230769230769273E-2</v>
      </c>
      <c r="GQ287" s="577">
        <v>4</v>
      </c>
      <c r="GR287" s="455">
        <f t="shared" si="542"/>
        <v>2.0548763490103936</v>
      </c>
      <c r="GS287" s="531">
        <f t="shared" si="554"/>
        <v>13</v>
      </c>
      <c r="GT287" s="531">
        <f t="shared" si="543"/>
        <v>46.54</v>
      </c>
      <c r="GU287" s="513">
        <f t="shared" si="555"/>
        <v>7.1428571428571397E-2</v>
      </c>
      <c r="GV287" s="513">
        <f t="shared" si="544"/>
        <v>8.745098039215693E-2</v>
      </c>
      <c r="GW287" s="513">
        <f t="shared" si="556"/>
        <v>0.1333333333333333</v>
      </c>
      <c r="GX287" s="513">
        <f t="shared" si="545"/>
        <v>0.10499999999999998</v>
      </c>
      <c r="GY287" s="462">
        <f t="shared" si="546"/>
        <v>1.750469672894108</v>
      </c>
      <c r="GZ287" s="405">
        <v>52351</v>
      </c>
      <c r="HA287" s="581">
        <v>8.1999999999999993</v>
      </c>
      <c r="HB287" s="451">
        <v>8.18</v>
      </c>
      <c r="HC287" s="577">
        <v>13</v>
      </c>
      <c r="HD287" s="463">
        <f t="shared" si="557"/>
        <v>46.54</v>
      </c>
      <c r="HE287" s="463">
        <v>14.8</v>
      </c>
      <c r="HF287" s="463"/>
      <c r="HG287" s="582"/>
      <c r="HH287" s="575">
        <v>2</v>
      </c>
      <c r="HI287" s="583">
        <v>6060</v>
      </c>
      <c r="HJ287" s="406">
        <f t="shared" si="526"/>
        <v>4060.2000000000003</v>
      </c>
      <c r="HK287" s="406"/>
      <c r="HL287" s="549"/>
      <c r="HM287" s="584"/>
      <c r="HN287" s="461">
        <v>5.51</v>
      </c>
      <c r="HO287" s="574"/>
      <c r="HP287" s="548">
        <v>0.06</v>
      </c>
      <c r="HQ287" s="585"/>
      <c r="HR287" s="586"/>
      <c r="HS287" s="520">
        <v>0.2</v>
      </c>
      <c r="HT287" s="587">
        <v>4</v>
      </c>
      <c r="HU287" s="522">
        <f t="shared" si="486"/>
        <v>34.646171000756638</v>
      </c>
      <c r="HV287" s="513">
        <f t="shared" si="558"/>
        <v>0.84523809523809523</v>
      </c>
      <c r="HW287" s="513">
        <f t="shared" si="527"/>
        <v>0.87556149732620325</v>
      </c>
      <c r="HX287" s="513">
        <f t="shared" si="528"/>
        <v>0.77325102880658436</v>
      </c>
      <c r="HY287" s="599"/>
    </row>
    <row r="288" spans="1:233" s="598" customFormat="1" ht="15" customHeight="1" x14ac:dyDescent="0.15">
      <c r="A288" s="400">
        <v>43770</v>
      </c>
      <c r="B288" s="515">
        <v>47743</v>
      </c>
      <c r="C288" s="402">
        <f t="shared" si="438"/>
        <v>0.95486000000000004</v>
      </c>
      <c r="D288" s="571">
        <v>7.97</v>
      </c>
      <c r="E288" s="572">
        <v>121.1</v>
      </c>
      <c r="F288" s="573">
        <v>385</v>
      </c>
      <c r="G288" s="406">
        <f t="shared" si="451"/>
        <v>18381.055</v>
      </c>
      <c r="H288" s="402">
        <f t="shared" si="452"/>
        <v>0.73524219999999996</v>
      </c>
      <c r="I288" s="573">
        <v>5210</v>
      </c>
      <c r="J288" s="406">
        <f t="shared" si="453"/>
        <v>3490.7000000000003</v>
      </c>
      <c r="K288" s="574">
        <v>29.2</v>
      </c>
      <c r="L288" s="574">
        <v>22</v>
      </c>
      <c r="M288" s="574">
        <v>2.2000000000000002</v>
      </c>
      <c r="N288" s="575">
        <v>95</v>
      </c>
      <c r="O288" s="575">
        <v>32</v>
      </c>
      <c r="P288" s="409"/>
      <c r="Q288" s="409"/>
      <c r="R288" s="409"/>
      <c r="S288" s="409"/>
      <c r="T288" s="410"/>
      <c r="U288" s="411"/>
      <c r="V288" s="409"/>
      <c r="W288" s="409"/>
      <c r="X288" s="516"/>
      <c r="Y288" s="473"/>
      <c r="Z288" s="429"/>
      <c r="AA288" s="447"/>
      <c r="AB288" s="409"/>
      <c r="AC288" s="409"/>
      <c r="AD288" s="474">
        <v>3.03</v>
      </c>
      <c r="AE288" s="477">
        <f t="shared" si="495"/>
        <v>0.42083333333333328</v>
      </c>
      <c r="AF288" s="478"/>
      <c r="AG288" s="477"/>
      <c r="AH288" s="478"/>
      <c r="AI288" s="478"/>
      <c r="AJ288" s="473"/>
      <c r="AK288" s="477"/>
      <c r="AL288" s="447"/>
      <c r="AM288" s="479"/>
      <c r="AN288" s="473"/>
      <c r="AO288" s="473"/>
      <c r="AP288" s="479"/>
      <c r="AQ288" s="447"/>
      <c r="AR288" s="473"/>
      <c r="AS288" s="473"/>
      <c r="AT288" s="473"/>
      <c r="AU288" s="447"/>
      <c r="AV288" s="480"/>
      <c r="AW288" s="479"/>
      <c r="AX288" s="479"/>
      <c r="AY288" s="480"/>
      <c r="AZ288" s="480"/>
      <c r="BA288" s="420">
        <f t="shared" si="439"/>
        <v>45663</v>
      </c>
      <c r="BB288" s="421">
        <f t="shared" si="440"/>
        <v>0.91325999999999996</v>
      </c>
      <c r="BC288" s="422"/>
      <c r="BD288" s="423">
        <v>8.09</v>
      </c>
      <c r="BE288" s="424">
        <v>121</v>
      </c>
      <c r="BF288" s="425">
        <v>414</v>
      </c>
      <c r="BG288" s="426">
        <v>6680</v>
      </c>
      <c r="BH288" s="420">
        <f t="shared" si="454"/>
        <v>4475.6000000000004</v>
      </c>
      <c r="BI288" s="432"/>
      <c r="BJ288" s="421"/>
      <c r="BK288" s="427">
        <v>28.8</v>
      </c>
      <c r="BL288" s="427">
        <v>18.8</v>
      </c>
      <c r="BM288" s="428">
        <v>7.8</v>
      </c>
      <c r="BN288" s="422">
        <v>1.5</v>
      </c>
      <c r="BO288" s="425">
        <v>101</v>
      </c>
      <c r="BP288" s="425">
        <v>32</v>
      </c>
      <c r="BQ288" s="423">
        <v>3.62</v>
      </c>
      <c r="BR288" s="421">
        <f t="shared" si="496"/>
        <v>0.50277777777777777</v>
      </c>
      <c r="BS288" s="409">
        <f t="shared" si="441"/>
        <v>45663</v>
      </c>
      <c r="BT288" s="429">
        <f t="shared" si="505"/>
        <v>8.09</v>
      </c>
      <c r="BU288" s="430">
        <f t="shared" si="547"/>
        <v>121</v>
      </c>
      <c r="BV288" s="430">
        <f t="shared" si="506"/>
        <v>414</v>
      </c>
      <c r="BW288" s="430">
        <f t="shared" si="507"/>
        <v>6680</v>
      </c>
      <c r="BX288" s="430">
        <f t="shared" si="455"/>
        <v>4342</v>
      </c>
      <c r="BY288" s="430">
        <f t="shared" si="504"/>
        <v>28.8</v>
      </c>
      <c r="BZ288" s="430">
        <f>BL288</f>
        <v>18.8</v>
      </c>
      <c r="CA288" s="431">
        <f>BN288</f>
        <v>1.5</v>
      </c>
      <c r="CB288" s="430">
        <f t="shared" si="510"/>
        <v>101</v>
      </c>
      <c r="CC288" s="432">
        <v>22245</v>
      </c>
      <c r="CD288" s="411">
        <f t="shared" si="494"/>
        <v>22245</v>
      </c>
      <c r="CE288" s="421">
        <f t="shared" si="511"/>
        <v>0.88980000000000004</v>
      </c>
      <c r="CF288" s="433">
        <f t="shared" si="512"/>
        <v>7.2285906945380987</v>
      </c>
      <c r="CG288" s="434"/>
      <c r="CH288" s="427"/>
      <c r="CI288" s="446">
        <f t="shared" si="513"/>
        <v>10.249494268374916</v>
      </c>
      <c r="CJ288" s="436">
        <v>27.6</v>
      </c>
      <c r="CK288" s="436">
        <v>1.95</v>
      </c>
      <c r="CL288" s="423"/>
      <c r="CM288" s="423"/>
      <c r="CN288" s="423"/>
      <c r="CO288" s="432"/>
      <c r="CP288" s="432"/>
      <c r="CQ288" s="437"/>
      <c r="CR288" s="437">
        <v>0.95</v>
      </c>
      <c r="CS288" s="424"/>
      <c r="CT288" s="432">
        <f t="shared" si="514"/>
        <v>3.7761294672960215</v>
      </c>
      <c r="CU288" s="434">
        <v>4.6900000000000004</v>
      </c>
      <c r="CV288" s="438"/>
      <c r="CW288" s="439"/>
      <c r="CX288" s="440"/>
      <c r="CY288" s="441"/>
      <c r="CZ288" s="442"/>
      <c r="DA288" s="442"/>
      <c r="DB288" s="442"/>
      <c r="DC288" s="442"/>
      <c r="DD288" s="443"/>
      <c r="DE288" s="440"/>
      <c r="DF288" s="444">
        <v>23418</v>
      </c>
      <c r="DG288" s="445">
        <f t="shared" si="508"/>
        <v>23418</v>
      </c>
      <c r="DH288" s="421">
        <f t="shared" si="533"/>
        <v>0.93672</v>
      </c>
      <c r="DI288" s="446">
        <f t="shared" si="534"/>
        <v>6.8665129387650525</v>
      </c>
      <c r="DJ288" s="434">
        <v>7.77</v>
      </c>
      <c r="DK288" s="427">
        <v>2.2999999999999998</v>
      </c>
      <c r="DL288" s="446">
        <f t="shared" si="535"/>
        <v>9.7361004355623884</v>
      </c>
      <c r="DM288" s="422">
        <v>27.7</v>
      </c>
      <c r="DN288" s="422">
        <v>1.65</v>
      </c>
      <c r="DO288" s="423">
        <v>7.73</v>
      </c>
      <c r="DP288" s="423"/>
      <c r="DQ288" s="423"/>
      <c r="DR288" s="432"/>
      <c r="DS288" s="432"/>
      <c r="DT288" s="437"/>
      <c r="DU288" s="437">
        <v>0.97</v>
      </c>
      <c r="DV288" s="424"/>
      <c r="DW288" s="446">
        <f t="shared" si="536"/>
        <v>3.5869843709966691</v>
      </c>
      <c r="DX288" s="434">
        <v>2.58</v>
      </c>
      <c r="DY288" s="438">
        <v>7.95</v>
      </c>
      <c r="DZ288" s="439">
        <v>17</v>
      </c>
      <c r="EA288" s="440">
        <v>60</v>
      </c>
      <c r="EB288" s="441">
        <v>6090</v>
      </c>
      <c r="EC288" s="442">
        <v>5.8</v>
      </c>
      <c r="ED288" s="442">
        <v>0.47</v>
      </c>
      <c r="EE288" s="442">
        <v>2.5</v>
      </c>
      <c r="EF288" s="442">
        <v>0.7</v>
      </c>
      <c r="EG288" s="443">
        <v>4</v>
      </c>
      <c r="EH288" s="440">
        <v>16</v>
      </c>
      <c r="EI288" s="429">
        <f t="shared" si="529"/>
        <v>7.95</v>
      </c>
      <c r="EJ288" s="447">
        <f t="shared" si="548"/>
        <v>17</v>
      </c>
      <c r="EK288" s="448">
        <f t="shared" si="530"/>
        <v>60</v>
      </c>
      <c r="EL288" s="417">
        <f t="shared" si="531"/>
        <v>6090</v>
      </c>
      <c r="EM288" s="431">
        <f t="shared" si="532"/>
        <v>5.8</v>
      </c>
      <c r="EN288" s="431">
        <f>ED288</f>
        <v>0.47</v>
      </c>
      <c r="EO288" s="431">
        <f>EE288</f>
        <v>2.5</v>
      </c>
      <c r="EP288" s="431">
        <f>EF288</f>
        <v>0.7</v>
      </c>
      <c r="EQ288" s="430">
        <f t="shared" si="502"/>
        <v>4</v>
      </c>
      <c r="ER288" s="448">
        <f>EH288</f>
        <v>16</v>
      </c>
      <c r="ES288" s="449">
        <f t="shared" si="537"/>
        <v>23.125944418894949</v>
      </c>
      <c r="ET288" s="450">
        <f t="shared" si="515"/>
        <v>0.91325999999999996</v>
      </c>
      <c r="EU288" s="451">
        <f t="shared" si="457"/>
        <v>0.42964731818181812</v>
      </c>
      <c r="EV288" s="450">
        <f t="shared" si="516"/>
        <v>0.79564318181818161</v>
      </c>
      <c r="EW288" s="513">
        <f>1-EM288/BY288</f>
        <v>0.79861111111111116</v>
      </c>
      <c r="EX288" s="514">
        <f t="shared" si="478"/>
        <v>23</v>
      </c>
      <c r="EY288" s="513">
        <f t="shared" si="549"/>
        <v>0.85950413223140498</v>
      </c>
      <c r="EZ288" s="514">
        <f t="shared" si="550"/>
        <v>104</v>
      </c>
      <c r="FA288" s="450">
        <f t="shared" si="517"/>
        <v>0.85507246376811596</v>
      </c>
      <c r="FB288" s="431">
        <f t="shared" si="518"/>
        <v>354</v>
      </c>
      <c r="FC288" s="452">
        <f>1-EP288/CA288</f>
        <v>0.53333333333333344</v>
      </c>
      <c r="FD288" s="431">
        <f>CA288-EP288</f>
        <v>0.8</v>
      </c>
      <c r="FE288" s="452">
        <f t="shared" si="519"/>
        <v>0.96039603960396036</v>
      </c>
      <c r="FF288" s="430">
        <f t="shared" si="520"/>
        <v>97</v>
      </c>
      <c r="FG288" s="405">
        <v>50400</v>
      </c>
      <c r="FH288" s="589"/>
      <c r="FI288" s="590"/>
      <c r="FJ288" s="591"/>
      <c r="FK288" s="455">
        <f t="shared" si="521"/>
        <v>1.576768937651928</v>
      </c>
      <c r="FL288" s="530"/>
      <c r="FM288" s="455"/>
      <c r="FN288" s="530">
        <v>5977</v>
      </c>
      <c r="FO288" s="532">
        <f t="shared" si="503"/>
        <v>0.44671150971599399</v>
      </c>
      <c r="FP288" s="449">
        <f t="shared" si="522"/>
        <v>130.89372139368854</v>
      </c>
      <c r="FQ288" s="457">
        <v>86.4</v>
      </c>
      <c r="FR288" s="458">
        <f t="shared" si="523"/>
        <v>1.8921227251823138</v>
      </c>
      <c r="FS288" s="576">
        <v>7.95</v>
      </c>
      <c r="FT288" s="577">
        <v>16</v>
      </c>
      <c r="FU288" s="578">
        <v>53</v>
      </c>
      <c r="FV288" s="579">
        <v>1</v>
      </c>
      <c r="FW288" s="580">
        <v>0.18</v>
      </c>
      <c r="FX288" s="579">
        <v>16</v>
      </c>
      <c r="FY288" s="452">
        <f t="shared" si="559"/>
        <v>0.75</v>
      </c>
      <c r="FZ288" s="452">
        <f>1-FW288/(EF288+DC288)</f>
        <v>0.74285714285714288</v>
      </c>
      <c r="GA288" s="429">
        <f>EF288+DC288-FW288</f>
        <v>0.52</v>
      </c>
      <c r="GB288" s="513">
        <f t="shared" si="551"/>
        <v>5.8823529411764719E-2</v>
      </c>
      <c r="GC288" s="514">
        <f t="shared" si="552"/>
        <v>1</v>
      </c>
      <c r="GD288" s="513">
        <f t="shared" si="487"/>
        <v>0.1166666666666667</v>
      </c>
      <c r="GE288" s="527">
        <f t="shared" si="493"/>
        <v>7</v>
      </c>
      <c r="GF288" s="461">
        <f t="shared" si="524"/>
        <v>2.1549175481243017</v>
      </c>
      <c r="GG288" s="606">
        <v>20</v>
      </c>
      <c r="GH288" s="450">
        <f t="shared" si="538"/>
        <v>0.25</v>
      </c>
      <c r="GI288" s="405">
        <v>140</v>
      </c>
      <c r="GJ288" s="462">
        <f t="shared" si="539"/>
        <v>7</v>
      </c>
      <c r="GK288" s="463">
        <f t="shared" si="540"/>
        <v>10.511792917679522</v>
      </c>
      <c r="GL288" s="464">
        <v>8.0399999999999991</v>
      </c>
      <c r="GM288" s="529">
        <v>15</v>
      </c>
      <c r="GN288" s="405">
        <v>51</v>
      </c>
      <c r="GO288" s="513">
        <f t="shared" si="553"/>
        <v>6.25E-2</v>
      </c>
      <c r="GP288" s="450">
        <f t="shared" si="541"/>
        <v>3.7735849056603765E-2</v>
      </c>
      <c r="GQ288" s="577">
        <v>4</v>
      </c>
      <c r="GR288" s="455">
        <f t="shared" si="542"/>
        <v>2.2600354773010971</v>
      </c>
      <c r="GS288" s="531">
        <f t="shared" si="554"/>
        <v>14</v>
      </c>
      <c r="GT288" s="531">
        <f t="shared" si="543"/>
        <v>50.120000000000005</v>
      </c>
      <c r="GU288" s="513">
        <f t="shared" si="555"/>
        <v>6.6666666666666652E-2</v>
      </c>
      <c r="GV288" s="513">
        <f t="shared" si="544"/>
        <v>1.7254901960784275E-2</v>
      </c>
      <c r="GW288" s="513">
        <f t="shared" si="556"/>
        <v>0.125</v>
      </c>
      <c r="GX288" s="513">
        <f t="shared" si="545"/>
        <v>5.4339622641509377E-2</v>
      </c>
      <c r="GY288" s="462">
        <f t="shared" si="546"/>
        <v>3.6499280964165064</v>
      </c>
      <c r="GZ288" s="405">
        <v>50254</v>
      </c>
      <c r="HA288" s="581">
        <v>8.2100000000000009</v>
      </c>
      <c r="HB288" s="451">
        <v>8.16</v>
      </c>
      <c r="HC288" s="577">
        <v>14</v>
      </c>
      <c r="HD288" s="463">
        <f t="shared" si="557"/>
        <v>50.120000000000005</v>
      </c>
      <c r="HE288" s="463">
        <v>14.8</v>
      </c>
      <c r="HF288" s="463"/>
      <c r="HG288" s="582"/>
      <c r="HH288" s="575">
        <v>7</v>
      </c>
      <c r="HI288" s="583">
        <v>5880</v>
      </c>
      <c r="HJ288" s="406">
        <f t="shared" si="526"/>
        <v>3939.6000000000004</v>
      </c>
      <c r="HK288" s="406"/>
      <c r="HL288" s="549"/>
      <c r="HM288" s="584">
        <v>5.8</v>
      </c>
      <c r="HN288" s="461">
        <v>5.3</v>
      </c>
      <c r="HO288" s="574">
        <v>0.22</v>
      </c>
      <c r="HP288" s="548">
        <v>7.0000000000000007E-2</v>
      </c>
      <c r="HQ288" s="585">
        <v>3.2</v>
      </c>
      <c r="HR288" s="586">
        <v>0.18</v>
      </c>
      <c r="HS288" s="520">
        <v>0.19</v>
      </c>
      <c r="HT288" s="587">
        <v>4</v>
      </c>
      <c r="HU288" s="522">
        <f t="shared" si="486"/>
        <v>38.105249326588265</v>
      </c>
      <c r="HV288" s="513">
        <f t="shared" si="558"/>
        <v>0.88429752066115697</v>
      </c>
      <c r="HW288" s="513">
        <f t="shared" si="527"/>
        <v>0.87893719806763282</v>
      </c>
      <c r="HX288" s="513">
        <f t="shared" si="528"/>
        <v>0.81597222222222221</v>
      </c>
      <c r="HY288" s="599"/>
    </row>
    <row r="289" spans="1:233" s="598" customFormat="1" ht="15" customHeight="1" x14ac:dyDescent="0.15">
      <c r="A289" s="400">
        <v>43771</v>
      </c>
      <c r="B289" s="515">
        <v>46300</v>
      </c>
      <c r="C289" s="402">
        <f t="shared" si="438"/>
        <v>0.92600000000000005</v>
      </c>
      <c r="D289" s="571">
        <v>8.0500000000000007</v>
      </c>
      <c r="E289" s="572">
        <v>128.6</v>
      </c>
      <c r="F289" s="573">
        <v>474</v>
      </c>
      <c r="G289" s="406">
        <f t="shared" si="451"/>
        <v>21946.2</v>
      </c>
      <c r="H289" s="402">
        <f t="shared" si="452"/>
        <v>0.87784800000000007</v>
      </c>
      <c r="I289" s="573">
        <v>6640</v>
      </c>
      <c r="J289" s="406">
        <f t="shared" si="453"/>
        <v>4448.8</v>
      </c>
      <c r="K289" s="574">
        <v>27.3</v>
      </c>
      <c r="L289" s="574"/>
      <c r="M289" s="574"/>
      <c r="N289" s="575">
        <v>95</v>
      </c>
      <c r="O289" s="575"/>
      <c r="P289" s="409"/>
      <c r="Q289" s="409"/>
      <c r="R289" s="409"/>
      <c r="S289" s="409"/>
      <c r="T289" s="410"/>
      <c r="U289" s="411"/>
      <c r="V289" s="409"/>
      <c r="W289" s="409"/>
      <c r="X289" s="516"/>
      <c r="Y289" s="473"/>
      <c r="Z289" s="429"/>
      <c r="AA289" s="447"/>
      <c r="AB289" s="409"/>
      <c r="AC289" s="409"/>
      <c r="AD289" s="474">
        <v>2.85</v>
      </c>
      <c r="AE289" s="477">
        <f t="shared" si="495"/>
        <v>0.39583333333333331</v>
      </c>
      <c r="AF289" s="478"/>
      <c r="AG289" s="477"/>
      <c r="AH289" s="478"/>
      <c r="AI289" s="478"/>
      <c r="AJ289" s="473"/>
      <c r="AK289" s="477"/>
      <c r="AL289" s="447"/>
      <c r="AM289" s="479"/>
      <c r="AN289" s="473"/>
      <c r="AO289" s="473"/>
      <c r="AP289" s="479"/>
      <c r="AQ289" s="447"/>
      <c r="AR289" s="473"/>
      <c r="AS289" s="473"/>
      <c r="AT289" s="473"/>
      <c r="AU289" s="447"/>
      <c r="AV289" s="480"/>
      <c r="AW289" s="479"/>
      <c r="AX289" s="479"/>
      <c r="AY289" s="480"/>
      <c r="AZ289" s="480"/>
      <c r="BA289" s="420">
        <f t="shared" si="439"/>
        <v>46124</v>
      </c>
      <c r="BB289" s="421">
        <f t="shared" si="440"/>
        <v>0.92247999999999997</v>
      </c>
      <c r="BC289" s="422"/>
      <c r="BD289" s="423">
        <v>8.06</v>
      </c>
      <c r="BE289" s="424">
        <v>125</v>
      </c>
      <c r="BF289" s="425">
        <v>426</v>
      </c>
      <c r="BG289" s="426">
        <v>5840</v>
      </c>
      <c r="BH289" s="420">
        <f t="shared" si="454"/>
        <v>3912.8</v>
      </c>
      <c r="BI289" s="432"/>
      <c r="BJ289" s="421"/>
      <c r="BK289" s="427">
        <v>25</v>
      </c>
      <c r="BL289" s="427"/>
      <c r="BM289" s="428"/>
      <c r="BN289" s="422"/>
      <c r="BO289" s="425">
        <v>92</v>
      </c>
      <c r="BP289" s="425"/>
      <c r="BQ289" s="423">
        <v>3.54</v>
      </c>
      <c r="BR289" s="421">
        <f t="shared" si="496"/>
        <v>0.49166666666666664</v>
      </c>
      <c r="BS289" s="409">
        <f t="shared" si="441"/>
        <v>46124</v>
      </c>
      <c r="BT289" s="429">
        <f t="shared" si="505"/>
        <v>8.06</v>
      </c>
      <c r="BU289" s="430">
        <f t="shared" si="547"/>
        <v>125</v>
      </c>
      <c r="BV289" s="430">
        <f t="shared" si="506"/>
        <v>426</v>
      </c>
      <c r="BW289" s="430">
        <f t="shared" si="507"/>
        <v>5840</v>
      </c>
      <c r="BX289" s="430">
        <f t="shared" si="455"/>
        <v>3796</v>
      </c>
      <c r="BY289" s="430">
        <f t="shared" si="504"/>
        <v>25</v>
      </c>
      <c r="BZ289" s="430"/>
      <c r="CA289" s="431"/>
      <c r="CB289" s="430">
        <f t="shared" si="510"/>
        <v>92</v>
      </c>
      <c r="CC289" s="432">
        <v>23001</v>
      </c>
      <c r="CD289" s="411">
        <f t="shared" si="494"/>
        <v>23001</v>
      </c>
      <c r="CE289" s="421">
        <f t="shared" si="511"/>
        <v>0.92003999999999997</v>
      </c>
      <c r="CF289" s="433">
        <f t="shared" si="512"/>
        <v>6.9910003912873364</v>
      </c>
      <c r="CG289" s="434"/>
      <c r="CH289" s="427"/>
      <c r="CI289" s="446">
        <f t="shared" si="513"/>
        <v>9.9126124951089079</v>
      </c>
      <c r="CJ289" s="436">
        <v>27.6</v>
      </c>
      <c r="CK289" s="436">
        <v>1.03</v>
      </c>
      <c r="CL289" s="423"/>
      <c r="CM289" s="423"/>
      <c r="CN289" s="423"/>
      <c r="CO289" s="432"/>
      <c r="CP289" s="432"/>
      <c r="CQ289" s="437"/>
      <c r="CR289" s="437">
        <v>0.96</v>
      </c>
      <c r="CS289" s="424"/>
      <c r="CT289" s="432">
        <f t="shared" si="514"/>
        <v>3.6520151297769661</v>
      </c>
      <c r="CU289" s="434">
        <v>3.96</v>
      </c>
      <c r="CV289" s="438"/>
      <c r="CW289" s="439"/>
      <c r="CX289" s="440"/>
      <c r="CY289" s="441"/>
      <c r="CZ289" s="442"/>
      <c r="DA289" s="442"/>
      <c r="DB289" s="442"/>
      <c r="DC289" s="442"/>
      <c r="DD289" s="443"/>
      <c r="DE289" s="440"/>
      <c r="DF289" s="444">
        <v>23123</v>
      </c>
      <c r="DG289" s="445">
        <f t="shared" si="508"/>
        <v>23123</v>
      </c>
      <c r="DH289" s="421">
        <f t="shared" si="533"/>
        <v>0.92491999999999996</v>
      </c>
      <c r="DI289" s="446">
        <f t="shared" si="534"/>
        <v>6.9541149504822037</v>
      </c>
      <c r="DJ289" s="434">
        <v>7.85</v>
      </c>
      <c r="DK289" s="427"/>
      <c r="DL289" s="446">
        <f t="shared" si="535"/>
        <v>9.8603122432210348</v>
      </c>
      <c r="DM289" s="422">
        <v>27.7</v>
      </c>
      <c r="DN289" s="422">
        <v>0.68</v>
      </c>
      <c r="DO289" s="423">
        <v>7.82</v>
      </c>
      <c r="DP289" s="423"/>
      <c r="DQ289" s="423"/>
      <c r="DR289" s="432"/>
      <c r="DS289" s="432"/>
      <c r="DT289" s="437"/>
      <c r="DU289" s="437">
        <v>0.97</v>
      </c>
      <c r="DV289" s="424"/>
      <c r="DW289" s="446">
        <f t="shared" si="536"/>
        <v>3.6327466159235398</v>
      </c>
      <c r="DX289" s="434">
        <v>2.25</v>
      </c>
      <c r="DY289" s="438">
        <v>7.84</v>
      </c>
      <c r="DZ289" s="439">
        <v>18</v>
      </c>
      <c r="EA289" s="440">
        <v>57</v>
      </c>
      <c r="EB289" s="441">
        <v>6060</v>
      </c>
      <c r="EC289" s="442">
        <v>4.5999999999999996</v>
      </c>
      <c r="ED289" s="442"/>
      <c r="EE289" s="442"/>
      <c r="EF289" s="442"/>
      <c r="EG289" s="443">
        <v>3</v>
      </c>
      <c r="EH289" s="440"/>
      <c r="EI289" s="429">
        <f t="shared" si="529"/>
        <v>7.84</v>
      </c>
      <c r="EJ289" s="447">
        <f t="shared" si="548"/>
        <v>18</v>
      </c>
      <c r="EK289" s="448">
        <f t="shared" si="530"/>
        <v>57</v>
      </c>
      <c r="EL289" s="417">
        <f t="shared" si="531"/>
        <v>6060</v>
      </c>
      <c r="EM289" s="431">
        <f t="shared" si="532"/>
        <v>4.5999999999999996</v>
      </c>
      <c r="EN289" s="431"/>
      <c r="EO289" s="431"/>
      <c r="EP289" s="431"/>
      <c r="EQ289" s="430">
        <f t="shared" si="502"/>
        <v>3</v>
      </c>
      <c r="ER289" s="448"/>
      <c r="ES289" s="449">
        <f t="shared" si="537"/>
        <v>22.894805307432136</v>
      </c>
      <c r="ET289" s="450">
        <f t="shared" si="515"/>
        <v>0.92247999999999997</v>
      </c>
      <c r="EU289" s="451">
        <f t="shared" si="457"/>
        <v>0.4465641818181818</v>
      </c>
      <c r="EV289" s="450">
        <f t="shared" si="516"/>
        <v>0.82697070707070697</v>
      </c>
      <c r="EW289" s="513"/>
      <c r="EX289" s="514">
        <f t="shared" si="478"/>
        <v>20.399999999999999</v>
      </c>
      <c r="EY289" s="513">
        <f t="shared" si="549"/>
        <v>0.85599999999999998</v>
      </c>
      <c r="EZ289" s="514">
        <f t="shared" si="550"/>
        <v>107</v>
      </c>
      <c r="FA289" s="450">
        <f t="shared" si="517"/>
        <v>0.86619718309859151</v>
      </c>
      <c r="FB289" s="431">
        <f t="shared" si="518"/>
        <v>369</v>
      </c>
      <c r="FC289" s="452"/>
      <c r="FD289" s="431"/>
      <c r="FE289" s="452">
        <f t="shared" si="519"/>
        <v>0.96739130434782605</v>
      </c>
      <c r="FF289" s="430">
        <f t="shared" si="520"/>
        <v>89</v>
      </c>
      <c r="FG289" s="405">
        <v>50400</v>
      </c>
      <c r="FH289" s="589"/>
      <c r="FI289" s="590"/>
      <c r="FJ289" s="591"/>
      <c r="FK289" s="455">
        <f t="shared" si="521"/>
        <v>1.561009452779464</v>
      </c>
      <c r="FL289" s="530"/>
      <c r="FM289" s="455"/>
      <c r="FN289" s="530">
        <v>5282</v>
      </c>
      <c r="FO289" s="532">
        <f t="shared" si="503"/>
        <v>0.3947683109118087</v>
      </c>
      <c r="FP289" s="449">
        <f t="shared" si="522"/>
        <v>114.51738791084902</v>
      </c>
      <c r="FQ289" s="457">
        <v>86.4</v>
      </c>
      <c r="FR289" s="458">
        <f t="shared" si="523"/>
        <v>1.873211343335357</v>
      </c>
      <c r="FS289" s="576">
        <v>7.87</v>
      </c>
      <c r="FT289" s="577">
        <v>16.600000000000001</v>
      </c>
      <c r="FU289" s="578">
        <v>54</v>
      </c>
      <c r="FV289" s="579">
        <v>1</v>
      </c>
      <c r="FW289" s="580"/>
      <c r="FX289" s="579"/>
      <c r="FY289" s="452">
        <f t="shared" si="559"/>
        <v>0.66666666666666674</v>
      </c>
      <c r="FZ289" s="452"/>
      <c r="GA289" s="429"/>
      <c r="GB289" s="513">
        <f t="shared" si="551"/>
        <v>7.7777777777777724E-2</v>
      </c>
      <c r="GC289" s="514">
        <f t="shared" si="552"/>
        <v>1.3999999999999986</v>
      </c>
      <c r="GD289" s="513">
        <f t="shared" si="487"/>
        <v>5.2631578947368474E-2</v>
      </c>
      <c r="GE289" s="527">
        <f t="shared" si="493"/>
        <v>3</v>
      </c>
      <c r="GF289" s="461">
        <f t="shared" si="524"/>
        <v>2.1333795854652675</v>
      </c>
      <c r="GG289" s="606">
        <v>20</v>
      </c>
      <c r="GH289" s="450">
        <f t="shared" si="538"/>
        <v>0.25</v>
      </c>
      <c r="GI289" s="405">
        <v>140</v>
      </c>
      <c r="GJ289" s="462">
        <f t="shared" si="539"/>
        <v>7</v>
      </c>
      <c r="GK289" s="463">
        <f t="shared" si="540"/>
        <v>10.406729685196428</v>
      </c>
      <c r="GL289" s="464">
        <v>8</v>
      </c>
      <c r="GM289" s="529">
        <v>16</v>
      </c>
      <c r="GN289" s="405">
        <v>53</v>
      </c>
      <c r="GO289" s="513">
        <f t="shared" si="553"/>
        <v>3.6144578313253128E-2</v>
      </c>
      <c r="GP289" s="450">
        <f t="shared" si="541"/>
        <v>1.851851851851849E-2</v>
      </c>
      <c r="GQ289" s="577">
        <v>4</v>
      </c>
      <c r="GR289" s="455">
        <f t="shared" si="542"/>
        <v>2.237446882317232</v>
      </c>
      <c r="GS289" s="531">
        <f t="shared" si="554"/>
        <v>14.2</v>
      </c>
      <c r="GT289" s="531">
        <f t="shared" si="543"/>
        <v>50.835999999999999</v>
      </c>
      <c r="GU289" s="513">
        <f t="shared" si="555"/>
        <v>0.11250000000000004</v>
      </c>
      <c r="GV289" s="513">
        <f t="shared" si="544"/>
        <v>4.0830188679245261E-2</v>
      </c>
      <c r="GW289" s="513">
        <f t="shared" si="556"/>
        <v>0.14457831325301218</v>
      </c>
      <c r="GX289" s="513">
        <f t="shared" si="545"/>
        <v>5.8592592592592641E-2</v>
      </c>
      <c r="GY289" s="462">
        <f t="shared" si="546"/>
        <v>3.2891054630835725</v>
      </c>
      <c r="GZ289" s="405">
        <v>47973</v>
      </c>
      <c r="HA289" s="581">
        <v>8.15</v>
      </c>
      <c r="HB289" s="451">
        <v>8.15</v>
      </c>
      <c r="HC289" s="577">
        <v>14.2</v>
      </c>
      <c r="HD289" s="463">
        <f t="shared" si="557"/>
        <v>50.835999999999999</v>
      </c>
      <c r="HE289" s="463">
        <v>15.9</v>
      </c>
      <c r="HF289" s="463"/>
      <c r="HG289" s="582"/>
      <c r="HH289" s="575">
        <v>6</v>
      </c>
      <c r="HI289" s="583">
        <v>5810</v>
      </c>
      <c r="HJ289" s="406">
        <f t="shared" si="526"/>
        <v>3892.7000000000003</v>
      </c>
      <c r="HK289" s="406"/>
      <c r="HL289" s="549"/>
      <c r="HM289" s="584"/>
      <c r="HN289" s="461">
        <v>4.24</v>
      </c>
      <c r="HO289" s="574"/>
      <c r="HP289" s="548">
        <v>7.0000000000000007E-2</v>
      </c>
      <c r="HQ289" s="585"/>
      <c r="HR289" s="586"/>
      <c r="HS289" s="520">
        <v>0.15</v>
      </c>
      <c r="HT289" s="587">
        <v>4</v>
      </c>
      <c r="HU289" s="522">
        <f t="shared" si="486"/>
        <v>37.724395108837044</v>
      </c>
      <c r="HV289" s="513">
        <f t="shared" si="558"/>
        <v>0.88639999999999997</v>
      </c>
      <c r="HW289" s="513">
        <f t="shared" si="527"/>
        <v>0.88066666666666671</v>
      </c>
      <c r="HX289" s="513">
        <f t="shared" si="528"/>
        <v>0.83040000000000003</v>
      </c>
      <c r="HY289" s="599"/>
    </row>
    <row r="290" spans="1:233" x14ac:dyDescent="0.15">
      <c r="A290" s="485">
        <v>43772</v>
      </c>
      <c r="B290" s="486">
        <v>56292</v>
      </c>
      <c r="C290" s="487">
        <f t="shared" si="438"/>
        <v>1.12584</v>
      </c>
      <c r="D290" s="488">
        <v>8.02</v>
      </c>
      <c r="E290" s="489">
        <v>130</v>
      </c>
      <c r="F290" s="490">
        <v>413</v>
      </c>
      <c r="G290" s="490">
        <f t="shared" si="451"/>
        <v>23248.596000000001</v>
      </c>
      <c r="H290" s="487">
        <f t="shared" si="452"/>
        <v>0.92994384000000008</v>
      </c>
      <c r="I290" s="490">
        <v>6690</v>
      </c>
      <c r="J290" s="490">
        <f t="shared" si="453"/>
        <v>4482.3</v>
      </c>
      <c r="K290" s="491">
        <v>33</v>
      </c>
      <c r="L290" s="491"/>
      <c r="M290" s="491"/>
      <c r="N290" s="492">
        <v>78</v>
      </c>
      <c r="O290" s="492"/>
      <c r="P290" s="409"/>
      <c r="Q290" s="409"/>
      <c r="R290" s="409"/>
      <c r="S290" s="409"/>
      <c r="T290" s="410"/>
      <c r="U290" s="411"/>
      <c r="V290" s="409"/>
      <c r="W290" s="409"/>
      <c r="X290" s="412"/>
      <c r="Y290" s="473"/>
      <c r="Z290" s="429"/>
      <c r="AA290" s="447"/>
      <c r="AB290" s="409"/>
      <c r="AC290" s="409"/>
      <c r="AD290" s="474">
        <v>2.5499999999999998</v>
      </c>
      <c r="AE290" s="477">
        <f t="shared" si="495"/>
        <v>0.35416666666666663</v>
      </c>
      <c r="AF290" s="478"/>
      <c r="AG290" s="477"/>
      <c r="AH290" s="478"/>
      <c r="AI290" s="478"/>
      <c r="AJ290" s="473"/>
      <c r="AK290" s="477"/>
      <c r="AL290" s="447"/>
      <c r="AM290" s="479"/>
      <c r="AN290" s="473"/>
      <c r="AO290" s="473"/>
      <c r="AP290" s="479"/>
      <c r="AQ290" s="447"/>
      <c r="AR290" s="473"/>
      <c r="AS290" s="473"/>
      <c r="AT290" s="473"/>
      <c r="AU290" s="447"/>
      <c r="AV290" s="480"/>
      <c r="AW290" s="479"/>
      <c r="AX290" s="479"/>
      <c r="AY290" s="480"/>
      <c r="AZ290" s="480"/>
      <c r="BA290" s="420">
        <f t="shared" si="439"/>
        <v>48427</v>
      </c>
      <c r="BB290" s="421">
        <f t="shared" si="440"/>
        <v>0.96853999999999996</v>
      </c>
      <c r="BC290" s="422"/>
      <c r="BD290" s="423">
        <v>8.06</v>
      </c>
      <c r="BE290" s="424">
        <v>134</v>
      </c>
      <c r="BF290" s="425">
        <v>456</v>
      </c>
      <c r="BG290" s="426">
        <v>6540</v>
      </c>
      <c r="BH290" s="420">
        <f t="shared" si="454"/>
        <v>4381.8</v>
      </c>
      <c r="BI290" s="420"/>
      <c r="BJ290" s="421"/>
      <c r="BK290" s="427">
        <v>27.3</v>
      </c>
      <c r="BL290" s="427"/>
      <c r="BM290" s="428"/>
      <c r="BN290" s="422"/>
      <c r="BO290" s="425">
        <v>125</v>
      </c>
      <c r="BP290" s="425"/>
      <c r="BQ290" s="423">
        <v>4.07</v>
      </c>
      <c r="BR290" s="421">
        <f t="shared" si="496"/>
        <v>0.56527777777777777</v>
      </c>
      <c r="BS290" s="409">
        <f t="shared" si="441"/>
        <v>48427</v>
      </c>
      <c r="BT290" s="429">
        <f t="shared" si="505"/>
        <v>8.06</v>
      </c>
      <c r="BU290" s="430">
        <f t="shared" si="547"/>
        <v>134</v>
      </c>
      <c r="BV290" s="430">
        <f t="shared" si="506"/>
        <v>456</v>
      </c>
      <c r="BW290" s="430">
        <f t="shared" si="507"/>
        <v>6540</v>
      </c>
      <c r="BX290" s="430">
        <f t="shared" si="455"/>
        <v>4251</v>
      </c>
      <c r="BY290" s="430">
        <f t="shared" si="504"/>
        <v>27.3</v>
      </c>
      <c r="BZ290" s="430"/>
      <c r="CA290" s="431"/>
      <c r="CB290" s="430">
        <f t="shared" si="510"/>
        <v>125</v>
      </c>
      <c r="CC290" s="432">
        <v>24235</v>
      </c>
      <c r="CD290" s="411">
        <f t="shared" si="494"/>
        <v>24235</v>
      </c>
      <c r="CE290" s="421">
        <f t="shared" si="511"/>
        <v>0.96940000000000004</v>
      </c>
      <c r="CF290" s="533">
        <f t="shared" si="512"/>
        <v>6.6350319785434291</v>
      </c>
      <c r="CG290" s="434"/>
      <c r="CH290" s="427"/>
      <c r="CI290" s="534">
        <f t="shared" si="513"/>
        <v>9.4078811636063548</v>
      </c>
      <c r="CJ290" s="436">
        <v>28.4</v>
      </c>
      <c r="CK290" s="436">
        <v>0.8</v>
      </c>
      <c r="CL290" s="423"/>
      <c r="CM290" s="423"/>
      <c r="CN290" s="423"/>
      <c r="CO290" s="432"/>
      <c r="CP290" s="432"/>
      <c r="CQ290" s="437"/>
      <c r="CR290" s="437">
        <v>0.98</v>
      </c>
      <c r="CS290" s="481"/>
      <c r="CT290" s="424">
        <f t="shared" si="514"/>
        <v>3.4660614813286568</v>
      </c>
      <c r="CU290" s="434">
        <v>3.3</v>
      </c>
      <c r="CV290" s="493"/>
      <c r="CW290" s="494"/>
      <c r="CX290" s="495"/>
      <c r="CY290" s="496"/>
      <c r="CZ290" s="497"/>
      <c r="DA290" s="497"/>
      <c r="DB290" s="497"/>
      <c r="DC290" s="497"/>
      <c r="DD290" s="498"/>
      <c r="DE290" s="498"/>
      <c r="DF290" s="432">
        <v>24192</v>
      </c>
      <c r="DG290" s="445">
        <f t="shared" si="508"/>
        <v>24192</v>
      </c>
      <c r="DH290" s="421">
        <f t="shared" si="533"/>
        <v>0.96767999999999998</v>
      </c>
      <c r="DI290" s="432">
        <f t="shared" si="534"/>
        <v>6.6468253968253972</v>
      </c>
      <c r="DJ290" s="434">
        <v>7.91</v>
      </c>
      <c r="DK290" s="427"/>
      <c r="DL290" s="432">
        <f t="shared" si="535"/>
        <v>9.424603174603174</v>
      </c>
      <c r="DM290" s="541">
        <v>27.8</v>
      </c>
      <c r="DN290" s="541">
        <v>0.89</v>
      </c>
      <c r="DO290" s="542">
        <v>7.85</v>
      </c>
      <c r="DP290" s="542"/>
      <c r="DQ290" s="542"/>
      <c r="DR290" s="432"/>
      <c r="DS290" s="432"/>
      <c r="DT290" s="437"/>
      <c r="DU290" s="437">
        <v>0.97</v>
      </c>
      <c r="DV290" s="481"/>
      <c r="DW290" s="432">
        <f t="shared" si="536"/>
        <v>3.4722222222222223</v>
      </c>
      <c r="DX290" s="434">
        <v>3.53</v>
      </c>
      <c r="DY290" s="493">
        <v>7.93</v>
      </c>
      <c r="DZ290" s="494">
        <v>18.600000000000001</v>
      </c>
      <c r="EA290" s="495">
        <v>62</v>
      </c>
      <c r="EB290" s="496">
        <v>6240</v>
      </c>
      <c r="EC290" s="497">
        <v>4.5</v>
      </c>
      <c r="ED290" s="497"/>
      <c r="EE290" s="497"/>
      <c r="EF290" s="497"/>
      <c r="EG290" s="498">
        <v>10</v>
      </c>
      <c r="EH290" s="495"/>
      <c r="EI290" s="429">
        <f t="shared" si="529"/>
        <v>7.93</v>
      </c>
      <c r="EJ290" s="447">
        <f t="shared" si="548"/>
        <v>18.600000000000001</v>
      </c>
      <c r="EK290" s="448">
        <f t="shared" si="530"/>
        <v>62</v>
      </c>
      <c r="EL290" s="417">
        <f t="shared" si="531"/>
        <v>6240</v>
      </c>
      <c r="EM290" s="431">
        <f t="shared" si="532"/>
        <v>4.5</v>
      </c>
      <c r="EN290" s="431"/>
      <c r="EO290" s="431"/>
      <c r="EP290" s="431"/>
      <c r="EQ290" s="430">
        <f t="shared" si="502"/>
        <v>10</v>
      </c>
      <c r="ER290" s="448"/>
      <c r="ES290" s="496">
        <f t="shared" si="537"/>
        <v>21.806017304396306</v>
      </c>
      <c r="ET290" s="499">
        <f t="shared" si="515"/>
        <v>0.96853999999999996</v>
      </c>
      <c r="EU290" s="451">
        <f t="shared" si="457"/>
        <v>0.50187981818181826</v>
      </c>
      <c r="EV290" s="499">
        <f t="shared" si="516"/>
        <v>0.92940707070707074</v>
      </c>
      <c r="EW290" s="526"/>
      <c r="EX290" s="514">
        <f t="shared" si="478"/>
        <v>22.8</v>
      </c>
      <c r="EY290" s="513">
        <f t="shared" si="549"/>
        <v>0.86119402985074622</v>
      </c>
      <c r="EZ290" s="514">
        <f t="shared" si="550"/>
        <v>115.4</v>
      </c>
      <c r="FA290" s="450">
        <f t="shared" si="517"/>
        <v>0.86403508771929827</v>
      </c>
      <c r="FB290" s="431">
        <f t="shared" si="518"/>
        <v>394</v>
      </c>
      <c r="FC290" s="452"/>
      <c r="FD290" s="431"/>
      <c r="FE290" s="452">
        <f t="shared" si="519"/>
        <v>0.92</v>
      </c>
      <c r="FF290" s="430">
        <f t="shared" si="520"/>
        <v>115</v>
      </c>
      <c r="FG290" s="490">
        <v>50400</v>
      </c>
      <c r="FH290" s="498"/>
      <c r="FI290" s="501"/>
      <c r="FJ290" s="487"/>
      <c r="FK290" s="502">
        <f t="shared" si="521"/>
        <v>1.48677390711793</v>
      </c>
      <c r="FL290" s="490"/>
      <c r="FM290" s="502"/>
      <c r="FN290" s="490">
        <v>5004</v>
      </c>
      <c r="FO290" s="532">
        <f t="shared" si="503"/>
        <v>0.37399103139013457</v>
      </c>
      <c r="FP290" s="496">
        <f t="shared" si="522"/>
        <v>103.33078654469614</v>
      </c>
      <c r="FQ290" s="503">
        <v>86.4</v>
      </c>
      <c r="FR290" s="491">
        <f t="shared" si="523"/>
        <v>1.7841286885415162</v>
      </c>
      <c r="FS290" s="504">
        <v>7.87</v>
      </c>
      <c r="FT290" s="535">
        <v>18</v>
      </c>
      <c r="FU290" s="495">
        <v>59</v>
      </c>
      <c r="FV290" s="490">
        <v>1</v>
      </c>
      <c r="FW290" s="504"/>
      <c r="FX290" s="490"/>
      <c r="FY290" s="452">
        <f t="shared" si="559"/>
        <v>0.9</v>
      </c>
      <c r="FZ290" s="452"/>
      <c r="GA290" s="429"/>
      <c r="GB290" s="499">
        <f t="shared" si="551"/>
        <v>3.2258064516129115E-2</v>
      </c>
      <c r="GC290" s="514">
        <f t="shared" si="552"/>
        <v>0.60000000000000142</v>
      </c>
      <c r="GD290" s="499">
        <f t="shared" si="487"/>
        <v>4.8387096774193505E-2</v>
      </c>
      <c r="GE290" s="527">
        <f t="shared" si="493"/>
        <v>3</v>
      </c>
      <c r="GF290" s="506">
        <f t="shared" si="524"/>
        <v>2.0319243397278379</v>
      </c>
      <c r="GG290" s="490">
        <v>20</v>
      </c>
      <c r="GH290" s="526">
        <f t="shared" si="538"/>
        <v>0.25</v>
      </c>
      <c r="GI290" s="490">
        <v>140</v>
      </c>
      <c r="GJ290" s="544">
        <f t="shared" si="539"/>
        <v>7</v>
      </c>
      <c r="GK290" s="498">
        <f t="shared" si="540"/>
        <v>9.9118260474528661</v>
      </c>
      <c r="GL290" s="507">
        <v>8.01</v>
      </c>
      <c r="GM290" s="535">
        <v>17.600000000000001</v>
      </c>
      <c r="GN290" s="536">
        <v>57</v>
      </c>
      <c r="GO290" s="526">
        <f t="shared" si="553"/>
        <v>2.2222222222222143E-2</v>
      </c>
      <c r="GP290" s="526">
        <f t="shared" si="541"/>
        <v>3.3898305084745783E-2</v>
      </c>
      <c r="GQ290" s="535">
        <v>4</v>
      </c>
      <c r="GR290" s="502">
        <f t="shared" si="542"/>
        <v>2.1310426002023664</v>
      </c>
      <c r="GS290" s="536">
        <f t="shared" si="554"/>
        <v>15.1</v>
      </c>
      <c r="GT290" s="536">
        <f t="shared" si="543"/>
        <v>54.058</v>
      </c>
      <c r="GU290" s="526">
        <f t="shared" si="555"/>
        <v>0.14204545454545459</v>
      </c>
      <c r="GV290" s="526">
        <f t="shared" si="544"/>
        <v>5.1614035087719334E-2</v>
      </c>
      <c r="GW290" s="526">
        <f t="shared" si="556"/>
        <v>0.16111111111111109</v>
      </c>
      <c r="GX290" s="526">
        <f t="shared" si="545"/>
        <v>8.3762711864406758E-2</v>
      </c>
      <c r="GY290" s="544">
        <f t="shared" si="546"/>
        <v>2.0056305235639145</v>
      </c>
      <c r="GZ290" s="490">
        <v>49433</v>
      </c>
      <c r="HA290" s="493">
        <v>8.2100000000000009</v>
      </c>
      <c r="HB290" s="493">
        <v>8.16</v>
      </c>
      <c r="HC290" s="494">
        <v>15.1</v>
      </c>
      <c r="HD290" s="498">
        <f t="shared" si="557"/>
        <v>54.058</v>
      </c>
      <c r="HE290" s="498">
        <v>17</v>
      </c>
      <c r="HF290" s="498"/>
      <c r="HG290" s="498"/>
      <c r="HH290" s="492">
        <v>5</v>
      </c>
      <c r="HI290" s="508">
        <v>5880</v>
      </c>
      <c r="HJ290" s="490">
        <f t="shared" si="526"/>
        <v>3939.6000000000004</v>
      </c>
      <c r="HK290" s="490"/>
      <c r="HL290" s="490"/>
      <c r="HM290" s="543"/>
      <c r="HN290" s="506">
        <v>4.1900000000000004</v>
      </c>
      <c r="HO290" s="491"/>
      <c r="HP290" s="545">
        <v>7.0000000000000007E-2</v>
      </c>
      <c r="HQ290" s="523"/>
      <c r="HR290" s="524"/>
      <c r="HS290" s="524">
        <v>0.17</v>
      </c>
      <c r="HT290" s="511">
        <v>4</v>
      </c>
      <c r="HU290" s="525">
        <f t="shared" si="486"/>
        <v>35.930369422016639</v>
      </c>
      <c r="HV290" s="526">
        <f t="shared" si="558"/>
        <v>0.88731343283582087</v>
      </c>
      <c r="HW290" s="526">
        <f t="shared" si="527"/>
        <v>0.8814517543859649</v>
      </c>
      <c r="HX290" s="526">
        <f t="shared" si="528"/>
        <v>0.84652014652014651</v>
      </c>
      <c r="HY290" s="512"/>
    </row>
    <row r="291" spans="1:233" s="598" customFormat="1" ht="15" customHeight="1" x14ac:dyDescent="0.15">
      <c r="A291" s="400">
        <v>43773</v>
      </c>
      <c r="B291" s="515">
        <v>46633</v>
      </c>
      <c r="C291" s="402">
        <f t="shared" si="438"/>
        <v>0.93266000000000004</v>
      </c>
      <c r="D291" s="571">
        <v>8.0399999999999991</v>
      </c>
      <c r="E291" s="572">
        <v>99.3</v>
      </c>
      <c r="F291" s="573">
        <v>339</v>
      </c>
      <c r="G291" s="406">
        <f t="shared" si="451"/>
        <v>15808.587</v>
      </c>
      <c r="H291" s="402">
        <f t="shared" si="452"/>
        <v>0.63234347999999996</v>
      </c>
      <c r="I291" s="573">
        <v>6440</v>
      </c>
      <c r="J291" s="406">
        <f t="shared" si="453"/>
        <v>4314.8</v>
      </c>
      <c r="K291" s="574">
        <v>33.5</v>
      </c>
      <c r="L291" s="574"/>
      <c r="M291" s="574"/>
      <c r="N291" s="575">
        <v>85</v>
      </c>
      <c r="O291" s="575"/>
      <c r="P291" s="409"/>
      <c r="Q291" s="409"/>
      <c r="R291" s="409"/>
      <c r="S291" s="409"/>
      <c r="T291" s="410"/>
      <c r="U291" s="411"/>
      <c r="V291" s="409"/>
      <c r="W291" s="409"/>
      <c r="X291" s="516"/>
      <c r="Y291" s="473"/>
      <c r="Z291" s="429"/>
      <c r="AA291" s="447"/>
      <c r="AB291" s="409"/>
      <c r="AC291" s="409"/>
      <c r="AD291" s="474">
        <v>2.78</v>
      </c>
      <c r="AE291" s="477">
        <f t="shared" si="495"/>
        <v>0.38611111111111107</v>
      </c>
      <c r="AF291" s="478"/>
      <c r="AG291" s="477"/>
      <c r="AH291" s="478"/>
      <c r="AI291" s="478"/>
      <c r="AJ291" s="473"/>
      <c r="AK291" s="477"/>
      <c r="AL291" s="447"/>
      <c r="AM291" s="479"/>
      <c r="AN291" s="473"/>
      <c r="AO291" s="473"/>
      <c r="AP291" s="479"/>
      <c r="AQ291" s="447"/>
      <c r="AR291" s="473"/>
      <c r="AS291" s="473"/>
      <c r="AT291" s="473"/>
      <c r="AU291" s="447"/>
      <c r="AV291" s="480"/>
      <c r="AW291" s="479"/>
      <c r="AX291" s="479"/>
      <c r="AY291" s="480"/>
      <c r="AZ291" s="480"/>
      <c r="BA291" s="420">
        <f t="shared" si="439"/>
        <v>49168</v>
      </c>
      <c r="BB291" s="421">
        <f t="shared" si="440"/>
        <v>0.98336000000000001</v>
      </c>
      <c r="BC291" s="422"/>
      <c r="BD291" s="423">
        <v>7.9</v>
      </c>
      <c r="BE291" s="424">
        <v>87</v>
      </c>
      <c r="BF291" s="425">
        <v>336</v>
      </c>
      <c r="BG291" s="426">
        <v>6080</v>
      </c>
      <c r="BH291" s="420">
        <f t="shared" si="454"/>
        <v>4073.6000000000004</v>
      </c>
      <c r="BI291" s="432"/>
      <c r="BJ291" s="421"/>
      <c r="BK291" s="427">
        <v>25.8</v>
      </c>
      <c r="BL291" s="427"/>
      <c r="BM291" s="428"/>
      <c r="BN291" s="422"/>
      <c r="BO291" s="425">
        <v>108</v>
      </c>
      <c r="BP291" s="425"/>
      <c r="BQ291" s="423">
        <v>5.92</v>
      </c>
      <c r="BR291" s="421">
        <f t="shared" si="496"/>
        <v>0.82222222222222219</v>
      </c>
      <c r="BS291" s="409">
        <f t="shared" si="441"/>
        <v>49168</v>
      </c>
      <c r="BT291" s="429">
        <f t="shared" si="505"/>
        <v>7.9</v>
      </c>
      <c r="BU291" s="430">
        <f t="shared" si="547"/>
        <v>87</v>
      </c>
      <c r="BV291" s="430">
        <f t="shared" si="506"/>
        <v>336</v>
      </c>
      <c r="BW291" s="430">
        <f t="shared" si="507"/>
        <v>6080</v>
      </c>
      <c r="BX291" s="430">
        <f t="shared" si="455"/>
        <v>3952</v>
      </c>
      <c r="BY291" s="430">
        <f t="shared" si="504"/>
        <v>25.8</v>
      </c>
      <c r="BZ291" s="430"/>
      <c r="CA291" s="431"/>
      <c r="CB291" s="430">
        <f t="shared" si="510"/>
        <v>108</v>
      </c>
      <c r="CC291" s="432">
        <v>24649</v>
      </c>
      <c r="CD291" s="411">
        <f t="shared" si="494"/>
        <v>24649</v>
      </c>
      <c r="CE291" s="421">
        <f t="shared" si="511"/>
        <v>0.98595999999999995</v>
      </c>
      <c r="CF291" s="433">
        <f t="shared" si="512"/>
        <v>6.5235912207391786</v>
      </c>
      <c r="CG291" s="434"/>
      <c r="CH291" s="427"/>
      <c r="CI291" s="446">
        <f t="shared" si="513"/>
        <v>9.2498681488092824</v>
      </c>
      <c r="CJ291" s="436">
        <v>28.1</v>
      </c>
      <c r="CK291" s="436">
        <v>2.72</v>
      </c>
      <c r="CL291" s="423"/>
      <c r="CM291" s="423"/>
      <c r="CN291" s="423"/>
      <c r="CO291" s="432"/>
      <c r="CP291" s="432"/>
      <c r="CQ291" s="437"/>
      <c r="CR291" s="437">
        <v>0.96</v>
      </c>
      <c r="CS291" s="424"/>
      <c r="CT291" s="432">
        <f t="shared" si="514"/>
        <v>3.4078461600876304</v>
      </c>
      <c r="CU291" s="434">
        <v>4.93</v>
      </c>
      <c r="CV291" s="438"/>
      <c r="CW291" s="439"/>
      <c r="CX291" s="440"/>
      <c r="CY291" s="441"/>
      <c r="CZ291" s="442"/>
      <c r="DA291" s="442"/>
      <c r="DB291" s="442"/>
      <c r="DC291" s="442"/>
      <c r="DD291" s="443"/>
      <c r="DE291" s="440"/>
      <c r="DF291" s="444">
        <v>24519</v>
      </c>
      <c r="DG291" s="445">
        <f t="shared" si="508"/>
        <v>24519</v>
      </c>
      <c r="DH291" s="421">
        <f t="shared" si="533"/>
        <v>0.98075999999999997</v>
      </c>
      <c r="DI291" s="446">
        <f t="shared" si="534"/>
        <v>6.5581793710999641</v>
      </c>
      <c r="DJ291" s="434">
        <v>7.83</v>
      </c>
      <c r="DK291" s="427"/>
      <c r="DL291" s="446">
        <f t="shared" si="535"/>
        <v>9.2989110485745741</v>
      </c>
      <c r="DM291" s="422">
        <v>28.2</v>
      </c>
      <c r="DN291" s="422">
        <v>3.34</v>
      </c>
      <c r="DO291" s="423">
        <v>7.79</v>
      </c>
      <c r="DP291" s="423"/>
      <c r="DQ291" s="423"/>
      <c r="DR291" s="432"/>
      <c r="DS291" s="432"/>
      <c r="DT291" s="437"/>
      <c r="DU291" s="437">
        <v>0.97</v>
      </c>
      <c r="DV291" s="424"/>
      <c r="DW291" s="446">
        <f t="shared" si="536"/>
        <v>3.4259145968432643</v>
      </c>
      <c r="DX291" s="434">
        <v>3.41</v>
      </c>
      <c r="DY291" s="438">
        <v>7.93</v>
      </c>
      <c r="DZ291" s="439">
        <v>19</v>
      </c>
      <c r="EA291" s="440">
        <v>61</v>
      </c>
      <c r="EB291" s="441">
        <v>6500</v>
      </c>
      <c r="EC291" s="442">
        <v>5.2</v>
      </c>
      <c r="ED291" s="442"/>
      <c r="EE291" s="442"/>
      <c r="EF291" s="442"/>
      <c r="EG291" s="443">
        <v>6</v>
      </c>
      <c r="EH291" s="440"/>
      <c r="EI291" s="429">
        <f t="shared" si="529"/>
        <v>7.93</v>
      </c>
      <c r="EJ291" s="447">
        <f t="shared" si="548"/>
        <v>19</v>
      </c>
      <c r="EK291" s="448">
        <f t="shared" si="530"/>
        <v>61</v>
      </c>
      <c r="EL291" s="417">
        <f t="shared" si="531"/>
        <v>6500</v>
      </c>
      <c r="EM291" s="431">
        <f t="shared" si="532"/>
        <v>5.2</v>
      </c>
      <c r="EN291" s="431"/>
      <c r="EO291" s="431"/>
      <c r="EP291" s="431"/>
      <c r="EQ291" s="430">
        <f t="shared" si="502"/>
        <v>6</v>
      </c>
      <c r="ER291" s="448"/>
      <c r="ES291" s="449">
        <f t="shared" si="537"/>
        <v>21.477383664171818</v>
      </c>
      <c r="ET291" s="450">
        <f t="shared" si="515"/>
        <v>0.98336000000000001</v>
      </c>
      <c r="EU291" s="451">
        <f t="shared" si="457"/>
        <v>0.37546472727272728</v>
      </c>
      <c r="EV291" s="450">
        <f t="shared" si="516"/>
        <v>0.69530505050505043</v>
      </c>
      <c r="EW291" s="513"/>
      <c r="EX291" s="514">
        <f t="shared" si="478"/>
        <v>20.6</v>
      </c>
      <c r="EY291" s="513">
        <f t="shared" si="549"/>
        <v>0.78160919540229878</v>
      </c>
      <c r="EZ291" s="514">
        <f t="shared" si="550"/>
        <v>68</v>
      </c>
      <c r="FA291" s="450">
        <f t="shared" si="517"/>
        <v>0.81845238095238093</v>
      </c>
      <c r="FB291" s="431">
        <f t="shared" si="518"/>
        <v>275</v>
      </c>
      <c r="FC291" s="452"/>
      <c r="FD291" s="431"/>
      <c r="FE291" s="452">
        <f t="shared" si="519"/>
        <v>0.94444444444444442</v>
      </c>
      <c r="FF291" s="430">
        <f t="shared" si="520"/>
        <v>102</v>
      </c>
      <c r="FG291" s="405">
        <v>50400</v>
      </c>
      <c r="FH291" s="589"/>
      <c r="FI291" s="590"/>
      <c r="FJ291" s="591"/>
      <c r="FK291" s="455">
        <f t="shared" si="521"/>
        <v>1.4643670680117149</v>
      </c>
      <c r="FL291" s="530"/>
      <c r="FM291" s="455"/>
      <c r="FN291" s="530">
        <v>5087</v>
      </c>
      <c r="FO291" s="532">
        <f t="shared" si="503"/>
        <v>0.38019431988041857</v>
      </c>
      <c r="FP291" s="449">
        <f t="shared" si="522"/>
        <v>103.4616010413277</v>
      </c>
      <c r="FQ291" s="457">
        <v>86.4</v>
      </c>
      <c r="FR291" s="458">
        <f t="shared" si="523"/>
        <v>1.7572404816140581</v>
      </c>
      <c r="FS291" s="576">
        <v>7.97</v>
      </c>
      <c r="FT291" s="577">
        <v>15.6</v>
      </c>
      <c r="FU291" s="578">
        <v>55</v>
      </c>
      <c r="FV291" s="579">
        <v>1</v>
      </c>
      <c r="FW291" s="580"/>
      <c r="FX291" s="579"/>
      <c r="FY291" s="452">
        <f t="shared" si="559"/>
        <v>0.83333333333333337</v>
      </c>
      <c r="FZ291" s="452"/>
      <c r="GA291" s="429"/>
      <c r="GB291" s="513">
        <f t="shared" si="551"/>
        <v>0.17894736842105263</v>
      </c>
      <c r="GC291" s="514">
        <f t="shared" si="552"/>
        <v>3.4000000000000004</v>
      </c>
      <c r="GD291" s="513">
        <f t="shared" si="487"/>
        <v>9.8360655737704916E-2</v>
      </c>
      <c r="GE291" s="527">
        <f t="shared" si="493"/>
        <v>6</v>
      </c>
      <c r="GF291" s="461">
        <f t="shared" si="524"/>
        <v>2.0013016596160105</v>
      </c>
      <c r="GG291" s="606">
        <v>20</v>
      </c>
      <c r="GH291" s="450">
        <f t="shared" si="538"/>
        <v>0.25</v>
      </c>
      <c r="GI291" s="405">
        <v>140</v>
      </c>
      <c r="GJ291" s="462">
        <f t="shared" si="539"/>
        <v>7</v>
      </c>
      <c r="GK291" s="463">
        <f t="shared" si="540"/>
        <v>9.7624471200781002</v>
      </c>
      <c r="GL291" s="464">
        <v>8.0299999999999994</v>
      </c>
      <c r="GM291" s="529">
        <v>15.4</v>
      </c>
      <c r="GN291" s="405">
        <v>53</v>
      </c>
      <c r="GO291" s="513">
        <f t="shared" si="553"/>
        <v>1.2820512820512775E-2</v>
      </c>
      <c r="GP291" s="450">
        <f t="shared" si="541"/>
        <v>3.6363636363636376E-2</v>
      </c>
      <c r="GQ291" s="577">
        <v>4</v>
      </c>
      <c r="GR291" s="455">
        <f t="shared" si="542"/>
        <v>2.0989261308167912</v>
      </c>
      <c r="GS291" s="531">
        <f t="shared" si="554"/>
        <v>14.6</v>
      </c>
      <c r="GT291" s="531">
        <f t="shared" si="543"/>
        <v>52.268000000000001</v>
      </c>
      <c r="GU291" s="513">
        <f t="shared" si="555"/>
        <v>5.1948051948051965E-2</v>
      </c>
      <c r="GV291" s="513">
        <f t="shared" si="544"/>
        <v>1.3811320754716916E-2</v>
      </c>
      <c r="GW291" s="513">
        <f t="shared" si="556"/>
        <v>6.4102564102564097E-2</v>
      </c>
      <c r="GX291" s="513">
        <f t="shared" si="545"/>
        <v>4.9672727272727313E-2</v>
      </c>
      <c r="GY291" s="462">
        <f t="shared" si="546"/>
        <v>3.573370102517607</v>
      </c>
      <c r="GZ291" s="405">
        <v>52677</v>
      </c>
      <c r="HA291" s="581">
        <v>8.14</v>
      </c>
      <c r="HB291" s="451">
        <v>8.1199999999999992</v>
      </c>
      <c r="HC291" s="577">
        <v>14.6</v>
      </c>
      <c r="HD291" s="463">
        <f t="shared" si="557"/>
        <v>52.268000000000001</v>
      </c>
      <c r="HE291" s="463">
        <v>15.8</v>
      </c>
      <c r="HF291" s="463"/>
      <c r="HG291" s="582"/>
      <c r="HH291" s="575">
        <v>3</v>
      </c>
      <c r="HI291" s="583">
        <v>6540</v>
      </c>
      <c r="HJ291" s="406">
        <f t="shared" si="526"/>
        <v>4381.8</v>
      </c>
      <c r="HK291" s="406"/>
      <c r="HL291" s="549"/>
      <c r="HM291" s="584"/>
      <c r="HN291" s="461">
        <v>5.26</v>
      </c>
      <c r="HO291" s="574"/>
      <c r="HP291" s="548">
        <v>7.0000000000000007E-2</v>
      </c>
      <c r="HQ291" s="585"/>
      <c r="HR291" s="586"/>
      <c r="HS291" s="520">
        <v>0.18</v>
      </c>
      <c r="HT291" s="587">
        <v>4</v>
      </c>
      <c r="HU291" s="522">
        <f t="shared" si="486"/>
        <v>35.388870810283109</v>
      </c>
      <c r="HV291" s="513">
        <f t="shared" si="558"/>
        <v>0.83218390804597697</v>
      </c>
      <c r="HW291" s="513">
        <f t="shared" si="527"/>
        <v>0.84444047619047624</v>
      </c>
      <c r="HX291" s="513">
        <f t="shared" si="528"/>
        <v>0.79612403100775198</v>
      </c>
      <c r="HY291" s="599"/>
    </row>
    <row r="292" spans="1:233" s="598" customFormat="1" ht="15" customHeight="1" x14ac:dyDescent="0.15">
      <c r="A292" s="400">
        <v>43774</v>
      </c>
      <c r="B292" s="515">
        <v>48726</v>
      </c>
      <c r="C292" s="402">
        <f t="shared" si="438"/>
        <v>0.97452000000000005</v>
      </c>
      <c r="D292" s="571">
        <v>8.06</v>
      </c>
      <c r="E292" s="572">
        <v>80</v>
      </c>
      <c r="F292" s="573">
        <v>292</v>
      </c>
      <c r="G292" s="406">
        <f t="shared" si="451"/>
        <v>14227.992</v>
      </c>
      <c r="H292" s="402">
        <f t="shared" si="452"/>
        <v>0.56911968000000002</v>
      </c>
      <c r="I292" s="573">
        <v>6640</v>
      </c>
      <c r="J292" s="406">
        <f t="shared" si="453"/>
        <v>4448.8</v>
      </c>
      <c r="K292" s="574">
        <v>30.5</v>
      </c>
      <c r="L292" s="574">
        <v>22.4</v>
      </c>
      <c r="M292" s="574">
        <v>2.2000000000000002</v>
      </c>
      <c r="N292" s="575">
        <v>131</v>
      </c>
      <c r="O292" s="575">
        <v>32</v>
      </c>
      <c r="P292" s="409"/>
      <c r="Q292" s="409"/>
      <c r="R292" s="409"/>
      <c r="S292" s="409"/>
      <c r="T292" s="410"/>
      <c r="U292" s="411"/>
      <c r="V292" s="409"/>
      <c r="W292" s="409"/>
      <c r="X292" s="516"/>
      <c r="Y292" s="473"/>
      <c r="Z292" s="429"/>
      <c r="AA292" s="447"/>
      <c r="AB292" s="409"/>
      <c r="AC292" s="409"/>
      <c r="AD292" s="474">
        <v>2.67</v>
      </c>
      <c r="AE292" s="477">
        <f t="shared" si="495"/>
        <v>0.37083333333333329</v>
      </c>
      <c r="AF292" s="478"/>
      <c r="AG292" s="477"/>
      <c r="AH292" s="478"/>
      <c r="AI292" s="478"/>
      <c r="AJ292" s="473"/>
      <c r="AK292" s="477"/>
      <c r="AL292" s="447"/>
      <c r="AM292" s="479"/>
      <c r="AN292" s="473"/>
      <c r="AO292" s="473"/>
      <c r="AP292" s="479"/>
      <c r="AQ292" s="447"/>
      <c r="AR292" s="473"/>
      <c r="AS292" s="473"/>
      <c r="AT292" s="473"/>
      <c r="AU292" s="447"/>
      <c r="AV292" s="480"/>
      <c r="AW292" s="479"/>
      <c r="AX292" s="479"/>
      <c r="AY292" s="480"/>
      <c r="AZ292" s="480"/>
      <c r="BA292" s="420">
        <f t="shared" si="439"/>
        <v>47731</v>
      </c>
      <c r="BB292" s="421">
        <f t="shared" si="440"/>
        <v>0.95462000000000002</v>
      </c>
      <c r="BC292" s="422"/>
      <c r="BD292" s="423">
        <v>8.11</v>
      </c>
      <c r="BE292" s="424">
        <v>78</v>
      </c>
      <c r="BF292" s="425">
        <v>326</v>
      </c>
      <c r="BG292" s="426">
        <v>6810</v>
      </c>
      <c r="BH292" s="420">
        <f t="shared" si="454"/>
        <v>4562.7</v>
      </c>
      <c r="BI292" s="432">
        <v>1010</v>
      </c>
      <c r="BJ292" s="421">
        <f>BI292/35.5*(23+35.5)/BH292</f>
        <v>0.36477660095625369</v>
      </c>
      <c r="BK292" s="427">
        <v>28.9</v>
      </c>
      <c r="BL292" s="427">
        <v>20.8</v>
      </c>
      <c r="BM292" s="428">
        <v>9.8000000000000007</v>
      </c>
      <c r="BN292" s="422">
        <v>2.2999999999999998</v>
      </c>
      <c r="BO292" s="425">
        <v>149</v>
      </c>
      <c r="BP292" s="425">
        <v>32</v>
      </c>
      <c r="BQ292" s="423">
        <v>3.79</v>
      </c>
      <c r="BR292" s="421">
        <f t="shared" si="496"/>
        <v>0.52638888888888891</v>
      </c>
      <c r="BS292" s="409">
        <f t="shared" si="441"/>
        <v>47731</v>
      </c>
      <c r="BT292" s="429">
        <f t="shared" si="505"/>
        <v>8.11</v>
      </c>
      <c r="BU292" s="430">
        <f t="shared" si="547"/>
        <v>78</v>
      </c>
      <c r="BV292" s="430">
        <f t="shared" si="506"/>
        <v>326</v>
      </c>
      <c r="BW292" s="430">
        <f t="shared" si="507"/>
        <v>6810</v>
      </c>
      <c r="BX292" s="430">
        <f t="shared" si="455"/>
        <v>4426.5</v>
      </c>
      <c r="BY292" s="430">
        <f t="shared" si="504"/>
        <v>28.9</v>
      </c>
      <c r="BZ292" s="430">
        <f>BL292</f>
        <v>20.8</v>
      </c>
      <c r="CA292" s="431">
        <f>BN292</f>
        <v>2.2999999999999998</v>
      </c>
      <c r="CB292" s="430">
        <f t="shared" si="510"/>
        <v>149</v>
      </c>
      <c r="CC292" s="432">
        <v>24041</v>
      </c>
      <c r="CD292" s="411">
        <f t="shared" si="494"/>
        <v>24041</v>
      </c>
      <c r="CE292" s="421">
        <f t="shared" si="511"/>
        <v>0.96164000000000005</v>
      </c>
      <c r="CF292" s="433">
        <f t="shared" si="512"/>
        <v>6.6885736866186924</v>
      </c>
      <c r="CG292" s="434"/>
      <c r="CH292" s="427"/>
      <c r="CI292" s="446">
        <f t="shared" si="513"/>
        <v>9.48379851087725</v>
      </c>
      <c r="CJ292" s="436">
        <v>27</v>
      </c>
      <c r="CK292" s="436">
        <v>2.29</v>
      </c>
      <c r="CL292" s="423"/>
      <c r="CM292" s="423"/>
      <c r="CN292" s="423"/>
      <c r="CO292" s="432"/>
      <c r="CP292" s="432"/>
      <c r="CQ292" s="437"/>
      <c r="CR292" s="437">
        <v>0.96</v>
      </c>
      <c r="CS292" s="424"/>
      <c r="CT292" s="432">
        <f t="shared" si="514"/>
        <v>3.4940310303231978</v>
      </c>
      <c r="CU292" s="434">
        <v>5.23</v>
      </c>
      <c r="CV292" s="438"/>
      <c r="CW292" s="439"/>
      <c r="CX292" s="440"/>
      <c r="CY292" s="441"/>
      <c r="CZ292" s="442"/>
      <c r="DA292" s="442"/>
      <c r="DB292" s="442"/>
      <c r="DC292" s="442"/>
      <c r="DD292" s="443"/>
      <c r="DE292" s="440"/>
      <c r="DF292" s="444">
        <v>23690</v>
      </c>
      <c r="DG292" s="445">
        <f t="shared" si="508"/>
        <v>23690</v>
      </c>
      <c r="DH292" s="421">
        <f t="shared" si="533"/>
        <v>0.9476</v>
      </c>
      <c r="DI292" s="446">
        <f t="shared" si="534"/>
        <v>6.7876741241029972</v>
      </c>
      <c r="DJ292" s="434">
        <v>7.83</v>
      </c>
      <c r="DK292" s="427">
        <v>4.8</v>
      </c>
      <c r="DL292" s="446">
        <f t="shared" si="535"/>
        <v>9.6243140565639518</v>
      </c>
      <c r="DM292" s="422">
        <v>27.1</v>
      </c>
      <c r="DN292" s="422">
        <v>3.12</v>
      </c>
      <c r="DO292" s="423">
        <v>7.77</v>
      </c>
      <c r="DP292" s="423"/>
      <c r="DQ292" s="423"/>
      <c r="DR292" s="432">
        <v>7143</v>
      </c>
      <c r="DS292" s="432">
        <v>3280</v>
      </c>
      <c r="DT292" s="437">
        <f>DS292/DR292</f>
        <v>0.45919081618367635</v>
      </c>
      <c r="DU292" s="437">
        <v>0.97</v>
      </c>
      <c r="DV292" s="424"/>
      <c r="DW292" s="446">
        <f t="shared" si="536"/>
        <v>3.5457999155761923</v>
      </c>
      <c r="DX292" s="434">
        <v>4.29</v>
      </c>
      <c r="DY292" s="438">
        <v>7.99</v>
      </c>
      <c r="DZ292" s="439">
        <v>18</v>
      </c>
      <c r="EA292" s="440">
        <v>63</v>
      </c>
      <c r="EB292" s="441">
        <v>6600</v>
      </c>
      <c r="EC292" s="442">
        <v>6.9</v>
      </c>
      <c r="ED292" s="442">
        <v>0.53</v>
      </c>
      <c r="EE292" s="442">
        <v>7.1</v>
      </c>
      <c r="EF292" s="442">
        <v>0.8</v>
      </c>
      <c r="EG292" s="443">
        <v>8</v>
      </c>
      <c r="EH292" s="440">
        <v>16</v>
      </c>
      <c r="EI292" s="429">
        <f t="shared" si="529"/>
        <v>7.99</v>
      </c>
      <c r="EJ292" s="447">
        <f t="shared" si="548"/>
        <v>18</v>
      </c>
      <c r="EK292" s="448">
        <f t="shared" si="530"/>
        <v>63</v>
      </c>
      <c r="EL292" s="417">
        <f t="shared" si="531"/>
        <v>6600</v>
      </c>
      <c r="EM292" s="431">
        <f t="shared" si="532"/>
        <v>6.9</v>
      </c>
      <c r="EN292" s="431">
        <f>ED292</f>
        <v>0.53</v>
      </c>
      <c r="EO292" s="431">
        <f>EE292</f>
        <v>7.1</v>
      </c>
      <c r="EP292" s="431">
        <f>EF292</f>
        <v>0.8</v>
      </c>
      <c r="EQ292" s="430">
        <f t="shared" si="502"/>
        <v>8</v>
      </c>
      <c r="ER292" s="448">
        <f>EH292</f>
        <v>16</v>
      </c>
      <c r="ES292" s="449">
        <f t="shared" si="537"/>
        <v>22.12398650772035</v>
      </c>
      <c r="ET292" s="450">
        <f t="shared" si="515"/>
        <v>0.95462000000000002</v>
      </c>
      <c r="EU292" s="451">
        <f t="shared" si="457"/>
        <v>0.35364331818181816</v>
      </c>
      <c r="EV292" s="450">
        <f t="shared" si="516"/>
        <v>0.65489503367003354</v>
      </c>
      <c r="EW292" s="513">
        <f>1-EM292/BY292</f>
        <v>0.76124567474048443</v>
      </c>
      <c r="EX292" s="514">
        <f t="shared" si="478"/>
        <v>22</v>
      </c>
      <c r="EY292" s="513">
        <f t="shared" si="549"/>
        <v>0.76923076923076916</v>
      </c>
      <c r="EZ292" s="514">
        <f t="shared" si="550"/>
        <v>60</v>
      </c>
      <c r="FA292" s="450">
        <f t="shared" si="517"/>
        <v>0.80674846625766872</v>
      </c>
      <c r="FB292" s="431">
        <f t="shared" si="518"/>
        <v>263</v>
      </c>
      <c r="FC292" s="452">
        <f>1-EP292/CA292</f>
        <v>0.65217391304347827</v>
      </c>
      <c r="FD292" s="431">
        <f>CA292-EP292</f>
        <v>1.4999999999999998</v>
      </c>
      <c r="FE292" s="452">
        <f t="shared" si="519"/>
        <v>0.94630872483221473</v>
      </c>
      <c r="FF292" s="430">
        <f t="shared" si="520"/>
        <v>141</v>
      </c>
      <c r="FG292" s="405">
        <v>50400</v>
      </c>
      <c r="FH292" s="589"/>
      <c r="FI292" s="590"/>
      <c r="FJ292" s="591"/>
      <c r="FK292" s="455">
        <f t="shared" si="521"/>
        <v>1.5084536255263874</v>
      </c>
      <c r="FL292" s="530"/>
      <c r="FM292" s="455"/>
      <c r="FN292" s="530">
        <v>4748</v>
      </c>
      <c r="FO292" s="532">
        <f t="shared" si="503"/>
        <v>0.35485799701046339</v>
      </c>
      <c r="FP292" s="449">
        <f t="shared" si="522"/>
        <v>99.474136305545656</v>
      </c>
      <c r="FQ292" s="457">
        <v>86.4</v>
      </c>
      <c r="FR292" s="458">
        <f t="shared" si="523"/>
        <v>1.810144350631665</v>
      </c>
      <c r="FS292" s="576">
        <v>7.9</v>
      </c>
      <c r="FT292" s="577">
        <v>16.2</v>
      </c>
      <c r="FU292" s="578">
        <v>54</v>
      </c>
      <c r="FV292" s="579">
        <v>2</v>
      </c>
      <c r="FW292" s="580">
        <v>0.26</v>
      </c>
      <c r="FX292" s="579">
        <v>16</v>
      </c>
      <c r="FY292" s="452">
        <f t="shared" si="559"/>
        <v>0.75</v>
      </c>
      <c r="FZ292" s="452">
        <f>1-FW292/(EF292+DC292)</f>
        <v>0.67500000000000004</v>
      </c>
      <c r="GA292" s="429">
        <f>EF292+DC292-FW292</f>
        <v>0.54</v>
      </c>
      <c r="GB292" s="513">
        <f t="shared" si="551"/>
        <v>0.10000000000000009</v>
      </c>
      <c r="GC292" s="514">
        <f t="shared" si="552"/>
        <v>1.8000000000000007</v>
      </c>
      <c r="GD292" s="513">
        <f t="shared" si="487"/>
        <v>0.1428571428571429</v>
      </c>
      <c r="GE292" s="527">
        <f t="shared" si="493"/>
        <v>9</v>
      </c>
      <c r="GF292" s="461">
        <f t="shared" si="524"/>
        <v>2.0615532882193963</v>
      </c>
      <c r="GG292" s="606">
        <v>20</v>
      </c>
      <c r="GH292" s="450">
        <f t="shared" si="538"/>
        <v>0.25</v>
      </c>
      <c r="GI292" s="405">
        <v>140</v>
      </c>
      <c r="GJ292" s="462">
        <f t="shared" si="539"/>
        <v>7</v>
      </c>
      <c r="GK292" s="463">
        <f t="shared" si="540"/>
        <v>10.056357503509251</v>
      </c>
      <c r="GL292" s="464">
        <v>8.07</v>
      </c>
      <c r="GM292" s="529">
        <v>14.9</v>
      </c>
      <c r="GN292" s="405">
        <v>53</v>
      </c>
      <c r="GO292" s="513">
        <f t="shared" si="553"/>
        <v>8.0246913580246826E-2</v>
      </c>
      <c r="GP292" s="450">
        <f t="shared" si="541"/>
        <v>1.851851851851849E-2</v>
      </c>
      <c r="GQ292" s="577">
        <v>8</v>
      </c>
      <c r="GR292" s="455">
        <f t="shared" si="542"/>
        <v>2.1621168632544889</v>
      </c>
      <c r="GS292" s="531">
        <f t="shared" si="554"/>
        <v>14.5</v>
      </c>
      <c r="GT292" s="531">
        <f t="shared" si="543"/>
        <v>51.910000000000004</v>
      </c>
      <c r="GU292" s="513">
        <f t="shared" si="555"/>
        <v>2.684563758389269E-2</v>
      </c>
      <c r="GV292" s="513">
        <f t="shared" si="544"/>
        <v>2.0566037735848974E-2</v>
      </c>
      <c r="GW292" s="513">
        <f t="shared" si="556"/>
        <v>0.10493827160493818</v>
      </c>
      <c r="GX292" s="513">
        <f t="shared" si="545"/>
        <v>3.8703703703703685E-2</v>
      </c>
      <c r="GY292" s="462">
        <f t="shared" si="546"/>
        <v>4.8116543078991718</v>
      </c>
      <c r="GZ292" s="405">
        <v>50611</v>
      </c>
      <c r="HA292" s="581">
        <v>8.1999999999999993</v>
      </c>
      <c r="HB292" s="451">
        <v>8.15</v>
      </c>
      <c r="HC292" s="577">
        <v>14.5</v>
      </c>
      <c r="HD292" s="463">
        <f t="shared" si="557"/>
        <v>51.910000000000004</v>
      </c>
      <c r="HE292" s="463">
        <v>16</v>
      </c>
      <c r="HF292" s="463"/>
      <c r="HG292" s="582"/>
      <c r="HH292" s="575">
        <v>5</v>
      </c>
      <c r="HI292" s="583">
        <v>6270</v>
      </c>
      <c r="HJ292" s="406">
        <f t="shared" si="526"/>
        <v>4200.9000000000005</v>
      </c>
      <c r="HK292" s="406"/>
      <c r="HL292" s="549">
        <v>1018</v>
      </c>
      <c r="HM292" s="584">
        <v>6.6</v>
      </c>
      <c r="HN292" s="461">
        <v>7.28</v>
      </c>
      <c r="HO292" s="574">
        <v>0.37</v>
      </c>
      <c r="HP292" s="548">
        <v>7.0000000000000007E-2</v>
      </c>
      <c r="HQ292" s="585">
        <v>7.1</v>
      </c>
      <c r="HR292" s="586">
        <v>0.2</v>
      </c>
      <c r="HS292" s="520">
        <v>0.24</v>
      </c>
      <c r="HT292" s="587">
        <v>8</v>
      </c>
      <c r="HU292" s="522">
        <f t="shared" si="486"/>
        <v>36.454295950221031</v>
      </c>
      <c r="HV292" s="513">
        <f t="shared" si="558"/>
        <v>0.8141025641025641</v>
      </c>
      <c r="HW292" s="513">
        <f t="shared" si="527"/>
        <v>0.84076687116564419</v>
      </c>
      <c r="HX292" s="513">
        <f t="shared" si="528"/>
        <v>0.7480968858131487</v>
      </c>
      <c r="HY292" s="599"/>
    </row>
    <row r="293" spans="1:233" s="598" customFormat="1" ht="15" customHeight="1" x14ac:dyDescent="0.15">
      <c r="A293" s="400">
        <v>43775</v>
      </c>
      <c r="B293" s="515">
        <v>43349</v>
      </c>
      <c r="C293" s="402">
        <f t="shared" si="438"/>
        <v>0.86697999999999997</v>
      </c>
      <c r="D293" s="571">
        <v>8.0500000000000007</v>
      </c>
      <c r="E293" s="572">
        <v>53.6</v>
      </c>
      <c r="F293" s="573">
        <v>276</v>
      </c>
      <c r="G293" s="406">
        <f t="shared" si="451"/>
        <v>11964.324000000001</v>
      </c>
      <c r="H293" s="402">
        <f t="shared" si="452"/>
        <v>0.47857296000000005</v>
      </c>
      <c r="I293" s="573">
        <v>6960</v>
      </c>
      <c r="J293" s="406">
        <f t="shared" si="453"/>
        <v>4663.2000000000007</v>
      </c>
      <c r="K293" s="574">
        <v>33.4</v>
      </c>
      <c r="L293" s="574"/>
      <c r="M293" s="574"/>
      <c r="N293" s="575">
        <v>157</v>
      </c>
      <c r="O293" s="575"/>
      <c r="P293" s="409"/>
      <c r="Q293" s="409"/>
      <c r="R293" s="409"/>
      <c r="S293" s="409"/>
      <c r="T293" s="410"/>
      <c r="U293" s="411"/>
      <c r="V293" s="409"/>
      <c r="W293" s="409"/>
      <c r="X293" s="516"/>
      <c r="Y293" s="473"/>
      <c r="Z293" s="429"/>
      <c r="AA293" s="447"/>
      <c r="AB293" s="409"/>
      <c r="AC293" s="409"/>
      <c r="AD293" s="474">
        <v>2.68</v>
      </c>
      <c r="AE293" s="477">
        <f t="shared" si="495"/>
        <v>0.37222222222222223</v>
      </c>
      <c r="AF293" s="478"/>
      <c r="AG293" s="477"/>
      <c r="AH293" s="478"/>
      <c r="AI293" s="478"/>
      <c r="AJ293" s="473"/>
      <c r="AK293" s="477"/>
      <c r="AL293" s="447"/>
      <c r="AM293" s="479"/>
      <c r="AN293" s="473"/>
      <c r="AO293" s="473"/>
      <c r="AP293" s="479"/>
      <c r="AQ293" s="447"/>
      <c r="AR293" s="473"/>
      <c r="AS293" s="473"/>
      <c r="AT293" s="473"/>
      <c r="AU293" s="447"/>
      <c r="AV293" s="480"/>
      <c r="AW293" s="479"/>
      <c r="AX293" s="479"/>
      <c r="AY293" s="480"/>
      <c r="AZ293" s="480"/>
      <c r="BA293" s="420">
        <f t="shared" si="439"/>
        <v>42963</v>
      </c>
      <c r="BB293" s="421">
        <f t="shared" si="440"/>
        <v>0.85926000000000002</v>
      </c>
      <c r="BC293" s="422"/>
      <c r="BD293" s="423">
        <v>7.98</v>
      </c>
      <c r="BE293" s="424">
        <v>66</v>
      </c>
      <c r="BF293" s="425">
        <v>384</v>
      </c>
      <c r="BG293" s="426">
        <v>6690</v>
      </c>
      <c r="BH293" s="420">
        <f t="shared" si="454"/>
        <v>4482.3</v>
      </c>
      <c r="BI293" s="432"/>
      <c r="BJ293" s="421"/>
      <c r="BK293" s="427">
        <v>33.9</v>
      </c>
      <c r="BL293" s="427"/>
      <c r="BM293" s="428"/>
      <c r="BN293" s="422"/>
      <c r="BO293" s="425">
        <v>167</v>
      </c>
      <c r="BP293" s="425"/>
      <c r="BQ293" s="423">
        <v>3.43</v>
      </c>
      <c r="BR293" s="421">
        <f t="shared" si="496"/>
        <v>0.47638888888888892</v>
      </c>
      <c r="BS293" s="409">
        <f t="shared" si="441"/>
        <v>42963</v>
      </c>
      <c r="BT293" s="429">
        <f t="shared" si="505"/>
        <v>7.98</v>
      </c>
      <c r="BU293" s="430">
        <f t="shared" si="547"/>
        <v>66</v>
      </c>
      <c r="BV293" s="430">
        <f t="shared" si="506"/>
        <v>384</v>
      </c>
      <c r="BW293" s="430">
        <f t="shared" si="507"/>
        <v>6690</v>
      </c>
      <c r="BX293" s="430">
        <f t="shared" si="455"/>
        <v>4348.5</v>
      </c>
      <c r="BY293" s="430">
        <f t="shared" si="504"/>
        <v>33.9</v>
      </c>
      <c r="BZ293" s="430"/>
      <c r="CA293" s="431"/>
      <c r="CB293" s="430">
        <f t="shared" si="510"/>
        <v>167</v>
      </c>
      <c r="CC293" s="432">
        <v>21508</v>
      </c>
      <c r="CD293" s="411">
        <f t="shared" si="494"/>
        <v>21508</v>
      </c>
      <c r="CE293" s="421">
        <f t="shared" si="511"/>
        <v>0.86031999999999997</v>
      </c>
      <c r="CF293" s="433">
        <f t="shared" si="512"/>
        <v>7.4762878928770684</v>
      </c>
      <c r="CG293" s="434"/>
      <c r="CH293" s="427"/>
      <c r="CI293" s="446">
        <f t="shared" si="513"/>
        <v>10.600706713780918</v>
      </c>
      <c r="CJ293" s="436">
        <v>26.6</v>
      </c>
      <c r="CK293" s="436">
        <v>2.4500000000000002</v>
      </c>
      <c r="CL293" s="423"/>
      <c r="CM293" s="423"/>
      <c r="CN293" s="423"/>
      <c r="CO293" s="432"/>
      <c r="CP293" s="432"/>
      <c r="CQ293" s="437"/>
      <c r="CR293" s="437">
        <v>0.96</v>
      </c>
      <c r="CS293" s="424"/>
      <c r="CT293" s="432">
        <f t="shared" si="514"/>
        <v>3.9055235261298122</v>
      </c>
      <c r="CU293" s="434">
        <v>5.05</v>
      </c>
      <c r="CV293" s="438"/>
      <c r="CW293" s="439"/>
      <c r="CX293" s="440"/>
      <c r="CY293" s="441"/>
      <c r="CZ293" s="442"/>
      <c r="DA293" s="442"/>
      <c r="DB293" s="442"/>
      <c r="DC293" s="442"/>
      <c r="DD293" s="443"/>
      <c r="DE293" s="440"/>
      <c r="DF293" s="444">
        <v>21455</v>
      </c>
      <c r="DG293" s="445">
        <f t="shared" si="508"/>
        <v>21455</v>
      </c>
      <c r="DH293" s="421">
        <f t="shared" si="533"/>
        <v>0.85819999999999996</v>
      </c>
      <c r="DI293" s="446">
        <f t="shared" si="534"/>
        <v>7.4947564670240032</v>
      </c>
      <c r="DJ293" s="434">
        <v>7.91</v>
      </c>
      <c r="DK293" s="427"/>
      <c r="DL293" s="446">
        <f t="shared" si="535"/>
        <v>10.626893498019111</v>
      </c>
      <c r="DM293" s="422">
        <v>26.4</v>
      </c>
      <c r="DN293" s="422">
        <v>1.76</v>
      </c>
      <c r="DO293" s="423">
        <v>7.8</v>
      </c>
      <c r="DP293" s="423"/>
      <c r="DQ293" s="423"/>
      <c r="DR293" s="432"/>
      <c r="DS293" s="432"/>
      <c r="DT293" s="437"/>
      <c r="DU293" s="437">
        <v>0.97</v>
      </c>
      <c r="DV293" s="424"/>
      <c r="DW293" s="446">
        <f t="shared" si="536"/>
        <v>3.9151712887438825</v>
      </c>
      <c r="DX293" s="434">
        <v>3.4</v>
      </c>
      <c r="DY293" s="438">
        <v>7.96</v>
      </c>
      <c r="DZ293" s="439">
        <v>17.899999999999999</v>
      </c>
      <c r="EA293" s="440">
        <v>62</v>
      </c>
      <c r="EB293" s="441">
        <v>6780</v>
      </c>
      <c r="EC293" s="442">
        <v>13</v>
      </c>
      <c r="ED293" s="442"/>
      <c r="EE293" s="442"/>
      <c r="EF293" s="442"/>
      <c r="EG293" s="443">
        <v>9</v>
      </c>
      <c r="EH293" s="440"/>
      <c r="EI293" s="429">
        <f t="shared" si="529"/>
        <v>7.96</v>
      </c>
      <c r="EJ293" s="447">
        <f t="shared" si="548"/>
        <v>17.899999999999999</v>
      </c>
      <c r="EK293" s="448">
        <f t="shared" si="530"/>
        <v>62</v>
      </c>
      <c r="EL293" s="417">
        <f t="shared" si="531"/>
        <v>6780</v>
      </c>
      <c r="EM293" s="431">
        <f t="shared" si="532"/>
        <v>13</v>
      </c>
      <c r="EN293" s="431"/>
      <c r="EO293" s="431"/>
      <c r="EP293" s="431"/>
      <c r="EQ293" s="430">
        <f t="shared" si="502"/>
        <v>9</v>
      </c>
      <c r="ER293" s="448"/>
      <c r="ES293" s="449">
        <f t="shared" si="537"/>
        <v>24.579289155785208</v>
      </c>
      <c r="ET293" s="450">
        <f t="shared" si="515"/>
        <v>0.85926000000000002</v>
      </c>
      <c r="EU293" s="451">
        <f t="shared" si="457"/>
        <v>0.37494981818181827</v>
      </c>
      <c r="EV293" s="450">
        <f t="shared" si="516"/>
        <v>0.69435151515151528</v>
      </c>
      <c r="EW293" s="513"/>
      <c r="EX293" s="514">
        <f t="shared" si="478"/>
        <v>20.9</v>
      </c>
      <c r="EY293" s="513">
        <f t="shared" si="549"/>
        <v>0.72878787878787876</v>
      </c>
      <c r="EZ293" s="514">
        <f t="shared" si="550"/>
        <v>48.1</v>
      </c>
      <c r="FA293" s="450">
        <f t="shared" si="517"/>
        <v>0.83854166666666663</v>
      </c>
      <c r="FB293" s="431">
        <f t="shared" si="518"/>
        <v>322</v>
      </c>
      <c r="FC293" s="452"/>
      <c r="FD293" s="431"/>
      <c r="FE293" s="452">
        <f t="shared" si="519"/>
        <v>0.94610778443113774</v>
      </c>
      <c r="FF293" s="430">
        <f t="shared" si="520"/>
        <v>158</v>
      </c>
      <c r="FG293" s="405">
        <v>50400</v>
      </c>
      <c r="FH293" s="589"/>
      <c r="FI293" s="590"/>
      <c r="FJ293" s="591"/>
      <c r="FK293" s="455">
        <f t="shared" si="521"/>
        <v>1.6758606242580827</v>
      </c>
      <c r="FL293" s="530"/>
      <c r="FM293" s="455"/>
      <c r="FN293" s="530">
        <v>4509</v>
      </c>
      <c r="FO293" s="532">
        <f t="shared" si="503"/>
        <v>0.33699551569506725</v>
      </c>
      <c r="FP293" s="449">
        <f t="shared" si="522"/>
        <v>104.95077159416242</v>
      </c>
      <c r="FQ293" s="457">
        <v>86.4</v>
      </c>
      <c r="FR293" s="458">
        <f t="shared" si="523"/>
        <v>2.0110327491096989</v>
      </c>
      <c r="FS293" s="576">
        <v>7.99</v>
      </c>
      <c r="FT293" s="577">
        <v>16</v>
      </c>
      <c r="FU293" s="578">
        <v>56</v>
      </c>
      <c r="FV293" s="579">
        <v>2</v>
      </c>
      <c r="FW293" s="580"/>
      <c r="FX293" s="579"/>
      <c r="FY293" s="452">
        <f t="shared" si="559"/>
        <v>0.77777777777777779</v>
      </c>
      <c r="FZ293" s="452"/>
      <c r="GA293" s="429"/>
      <c r="GB293" s="513">
        <f t="shared" si="551"/>
        <v>0.10614525139664799</v>
      </c>
      <c r="GC293" s="514">
        <f t="shared" si="552"/>
        <v>1.8999999999999986</v>
      </c>
      <c r="GD293" s="513">
        <f t="shared" si="487"/>
        <v>9.6774193548387122E-2</v>
      </c>
      <c r="GE293" s="527">
        <f t="shared" si="493"/>
        <v>6</v>
      </c>
      <c r="GF293" s="461">
        <f t="shared" si="524"/>
        <v>2.2903428531527128</v>
      </c>
      <c r="GG293" s="606">
        <v>20</v>
      </c>
      <c r="GH293" s="450">
        <f t="shared" si="538"/>
        <v>0.25</v>
      </c>
      <c r="GI293" s="405">
        <v>140</v>
      </c>
      <c r="GJ293" s="462">
        <f t="shared" si="539"/>
        <v>7</v>
      </c>
      <c r="GK293" s="463">
        <f t="shared" si="540"/>
        <v>11.17240416172055</v>
      </c>
      <c r="GL293" s="464">
        <v>8.1300000000000008</v>
      </c>
      <c r="GM293" s="529">
        <v>15.9</v>
      </c>
      <c r="GN293" s="405">
        <v>54</v>
      </c>
      <c r="GO293" s="513">
        <f t="shared" si="553"/>
        <v>6.2499999999999778E-3</v>
      </c>
      <c r="GP293" s="450">
        <f t="shared" si="541"/>
        <v>3.5714285714285698E-2</v>
      </c>
      <c r="GQ293" s="577">
        <v>8</v>
      </c>
      <c r="GR293" s="455">
        <f t="shared" si="542"/>
        <v>2.4020668947699182</v>
      </c>
      <c r="GS293" s="531">
        <f t="shared" si="554"/>
        <v>14.3</v>
      </c>
      <c r="GT293" s="531">
        <f t="shared" si="543"/>
        <v>51.194000000000003</v>
      </c>
      <c r="GU293" s="513">
        <f t="shared" si="555"/>
        <v>0.10062893081761004</v>
      </c>
      <c r="GV293" s="513">
        <f t="shared" si="544"/>
        <v>5.1962962962962878E-2</v>
      </c>
      <c r="GW293" s="513">
        <f t="shared" si="556"/>
        <v>0.10624999999999996</v>
      </c>
      <c r="GX293" s="513">
        <f t="shared" si="545"/>
        <v>8.5821428571428493E-2</v>
      </c>
      <c r="GY293" s="462">
        <f t="shared" si="546"/>
        <v>2.3246783524179269</v>
      </c>
      <c r="GZ293" s="405">
        <v>46278</v>
      </c>
      <c r="HA293" s="581">
        <v>8.2899999999999991</v>
      </c>
      <c r="HB293" s="451">
        <v>8.1999999999999993</v>
      </c>
      <c r="HC293" s="577">
        <v>14.3</v>
      </c>
      <c r="HD293" s="463">
        <f t="shared" si="557"/>
        <v>51.194000000000003</v>
      </c>
      <c r="HE293" s="463">
        <v>15</v>
      </c>
      <c r="HF293" s="463"/>
      <c r="HG293" s="582"/>
      <c r="HH293" s="575">
        <v>7</v>
      </c>
      <c r="HI293" s="583">
        <v>6710</v>
      </c>
      <c r="HJ293" s="406">
        <f t="shared" si="526"/>
        <v>4495.7</v>
      </c>
      <c r="HK293" s="406"/>
      <c r="HL293" s="549"/>
      <c r="HM293" s="584"/>
      <c r="HN293" s="461">
        <v>13.3</v>
      </c>
      <c r="HO293" s="574"/>
      <c r="HP293" s="548">
        <v>0.01</v>
      </c>
      <c r="HQ293" s="585"/>
      <c r="HR293" s="586"/>
      <c r="HS293" s="520">
        <v>0.26</v>
      </c>
      <c r="HT293" s="587">
        <v>8</v>
      </c>
      <c r="HU293" s="522">
        <f t="shared" si="486"/>
        <v>40.499965086236998</v>
      </c>
      <c r="HV293" s="513">
        <f t="shared" si="558"/>
        <v>0.78333333333333333</v>
      </c>
      <c r="HW293" s="513">
        <f t="shared" si="527"/>
        <v>0.86668229166666666</v>
      </c>
      <c r="HX293" s="513">
        <f t="shared" si="528"/>
        <v>0.60766961651917395</v>
      </c>
      <c r="HY293" s="599" t="s">
        <v>212</v>
      </c>
    </row>
    <row r="294" spans="1:233" s="598" customFormat="1" ht="15" customHeight="1" x14ac:dyDescent="0.15">
      <c r="A294" s="400">
        <v>43776</v>
      </c>
      <c r="B294" s="515">
        <v>42380</v>
      </c>
      <c r="C294" s="402">
        <f t="shared" si="438"/>
        <v>0.84760000000000002</v>
      </c>
      <c r="D294" s="571">
        <v>8.0399999999999991</v>
      </c>
      <c r="E294" s="572">
        <v>71</v>
      </c>
      <c r="F294" s="573">
        <v>261</v>
      </c>
      <c r="G294" s="406">
        <f t="shared" si="451"/>
        <v>11061.18</v>
      </c>
      <c r="H294" s="402">
        <f t="shared" si="452"/>
        <v>0.44244719999999998</v>
      </c>
      <c r="I294" s="573">
        <v>6640</v>
      </c>
      <c r="J294" s="406">
        <f t="shared" si="453"/>
        <v>4448.8</v>
      </c>
      <c r="K294" s="574">
        <v>31.5</v>
      </c>
      <c r="L294" s="574"/>
      <c r="M294" s="574"/>
      <c r="N294" s="575">
        <v>177</v>
      </c>
      <c r="O294" s="575"/>
      <c r="P294" s="409"/>
      <c r="Q294" s="409"/>
      <c r="R294" s="409"/>
      <c r="S294" s="409"/>
      <c r="T294" s="410"/>
      <c r="U294" s="411"/>
      <c r="V294" s="409"/>
      <c r="W294" s="409"/>
      <c r="X294" s="516"/>
      <c r="Y294" s="473"/>
      <c r="Z294" s="429"/>
      <c r="AA294" s="447"/>
      <c r="AB294" s="409"/>
      <c r="AC294" s="409"/>
      <c r="AD294" s="474">
        <v>2.88</v>
      </c>
      <c r="AE294" s="477">
        <f t="shared" si="495"/>
        <v>0.39999999999999997</v>
      </c>
      <c r="AF294" s="478"/>
      <c r="AG294" s="477"/>
      <c r="AH294" s="478"/>
      <c r="AI294" s="478"/>
      <c r="AJ294" s="473"/>
      <c r="AK294" s="477"/>
      <c r="AL294" s="447"/>
      <c r="AM294" s="479"/>
      <c r="AN294" s="473"/>
      <c r="AO294" s="473"/>
      <c r="AP294" s="479"/>
      <c r="AQ294" s="447"/>
      <c r="AR294" s="473"/>
      <c r="AS294" s="473"/>
      <c r="AT294" s="473"/>
      <c r="AU294" s="447"/>
      <c r="AV294" s="480"/>
      <c r="AW294" s="479"/>
      <c r="AX294" s="479"/>
      <c r="AY294" s="480"/>
      <c r="AZ294" s="480"/>
      <c r="BA294" s="420">
        <f t="shared" si="439"/>
        <v>40668</v>
      </c>
      <c r="BB294" s="421">
        <f t="shared" si="440"/>
        <v>0.81335999999999997</v>
      </c>
      <c r="BC294" s="422"/>
      <c r="BD294" s="423">
        <v>8.26</v>
      </c>
      <c r="BE294" s="424">
        <v>83</v>
      </c>
      <c r="BF294" s="425">
        <v>282</v>
      </c>
      <c r="BG294" s="426">
        <v>8030</v>
      </c>
      <c r="BH294" s="420">
        <f t="shared" si="454"/>
        <v>5380.1</v>
      </c>
      <c r="BI294" s="432"/>
      <c r="BJ294" s="421"/>
      <c r="BK294" s="427">
        <v>29.3</v>
      </c>
      <c r="BL294" s="427"/>
      <c r="BM294" s="428"/>
      <c r="BN294" s="422"/>
      <c r="BO294" s="425">
        <v>168</v>
      </c>
      <c r="BP294" s="425"/>
      <c r="BQ294" s="423">
        <v>3.63</v>
      </c>
      <c r="BR294" s="421">
        <f t="shared" si="496"/>
        <v>0.50416666666666665</v>
      </c>
      <c r="BS294" s="409">
        <f t="shared" si="441"/>
        <v>40668</v>
      </c>
      <c r="BT294" s="429">
        <f t="shared" si="505"/>
        <v>8.26</v>
      </c>
      <c r="BU294" s="430">
        <f t="shared" si="547"/>
        <v>83</v>
      </c>
      <c r="BV294" s="430">
        <f t="shared" si="506"/>
        <v>282</v>
      </c>
      <c r="BW294" s="430">
        <f t="shared" si="507"/>
        <v>8030</v>
      </c>
      <c r="BX294" s="430">
        <f t="shared" si="455"/>
        <v>5219.5</v>
      </c>
      <c r="BY294" s="430">
        <f t="shared" si="504"/>
        <v>29.3</v>
      </c>
      <c r="BZ294" s="430"/>
      <c r="CA294" s="431"/>
      <c r="CB294" s="430">
        <f t="shared" si="510"/>
        <v>168</v>
      </c>
      <c r="CC294" s="432">
        <v>20451</v>
      </c>
      <c r="CD294" s="411">
        <f t="shared" si="494"/>
        <v>20451</v>
      </c>
      <c r="CE294" s="421">
        <f t="shared" si="511"/>
        <v>0.81803999999999999</v>
      </c>
      <c r="CF294" s="433">
        <f t="shared" si="512"/>
        <v>7.8626962006747831</v>
      </c>
      <c r="CG294" s="434"/>
      <c r="CH294" s="427"/>
      <c r="CI294" s="446">
        <f t="shared" si="513"/>
        <v>11.148599090509022</v>
      </c>
      <c r="CJ294" s="436">
        <v>26.6</v>
      </c>
      <c r="CK294" s="436">
        <v>3.45</v>
      </c>
      <c r="CL294" s="423"/>
      <c r="CM294" s="423"/>
      <c r="CN294" s="423"/>
      <c r="CO294" s="432"/>
      <c r="CP294" s="432"/>
      <c r="CQ294" s="437"/>
      <c r="CR294" s="437">
        <v>0.97</v>
      </c>
      <c r="CS294" s="424"/>
      <c r="CT294" s="432">
        <f t="shared" si="514"/>
        <v>4.1073786122927975</v>
      </c>
      <c r="CU294" s="434">
        <v>5.86</v>
      </c>
      <c r="CV294" s="438"/>
      <c r="CW294" s="439"/>
      <c r="CX294" s="440"/>
      <c r="CY294" s="441"/>
      <c r="CZ294" s="442"/>
      <c r="DA294" s="442"/>
      <c r="DB294" s="442"/>
      <c r="DC294" s="442"/>
      <c r="DD294" s="443"/>
      <c r="DE294" s="440"/>
      <c r="DF294" s="444">
        <v>20217</v>
      </c>
      <c r="DG294" s="445">
        <f t="shared" si="508"/>
        <v>20217</v>
      </c>
      <c r="DH294" s="421">
        <f t="shared" si="533"/>
        <v>0.80867999999999995</v>
      </c>
      <c r="DI294" s="446">
        <f t="shared" si="534"/>
        <v>7.9537023297225105</v>
      </c>
      <c r="DJ294" s="434">
        <v>7.84</v>
      </c>
      <c r="DK294" s="427"/>
      <c r="DL294" s="446">
        <f t="shared" si="535"/>
        <v>11.277637631696098</v>
      </c>
      <c r="DM294" s="422">
        <v>26.4</v>
      </c>
      <c r="DN294" s="422">
        <v>2.77</v>
      </c>
      <c r="DO294" s="423">
        <v>7.86</v>
      </c>
      <c r="DP294" s="423"/>
      <c r="DQ294" s="423"/>
      <c r="DR294" s="432"/>
      <c r="DS294" s="432"/>
      <c r="DT294" s="437"/>
      <c r="DU294" s="437">
        <v>0.97</v>
      </c>
      <c r="DV294" s="424"/>
      <c r="DW294" s="446">
        <f t="shared" si="536"/>
        <v>4.1549191274669832</v>
      </c>
      <c r="DX294" s="434">
        <v>4.93</v>
      </c>
      <c r="DY294" s="438">
        <v>8.07</v>
      </c>
      <c r="DZ294" s="439">
        <v>19</v>
      </c>
      <c r="EA294" s="440">
        <v>58</v>
      </c>
      <c r="EB294" s="441">
        <v>7040</v>
      </c>
      <c r="EC294" s="442">
        <v>17.3</v>
      </c>
      <c r="ED294" s="442"/>
      <c r="EE294" s="442"/>
      <c r="EF294" s="442"/>
      <c r="EG294" s="443">
        <v>6</v>
      </c>
      <c r="EH294" s="440"/>
      <c r="EI294" s="429">
        <f t="shared" si="529"/>
        <v>8.07</v>
      </c>
      <c r="EJ294" s="447">
        <f t="shared" si="548"/>
        <v>19</v>
      </c>
      <c r="EK294" s="448">
        <f t="shared" si="530"/>
        <v>58</v>
      </c>
      <c r="EL294" s="417">
        <f t="shared" si="531"/>
        <v>7040</v>
      </c>
      <c r="EM294" s="431">
        <f t="shared" si="532"/>
        <v>17.3</v>
      </c>
      <c r="EN294" s="431"/>
      <c r="EO294" s="431"/>
      <c r="EP294" s="431"/>
      <c r="EQ294" s="430">
        <f t="shared" si="502"/>
        <v>6</v>
      </c>
      <c r="ER294" s="448"/>
      <c r="ES294" s="449">
        <f t="shared" si="537"/>
        <v>25.966361758630864</v>
      </c>
      <c r="ET294" s="450">
        <f t="shared" si="515"/>
        <v>0.81335999999999997</v>
      </c>
      <c r="EU294" s="451">
        <f t="shared" si="457"/>
        <v>0.26064490909090909</v>
      </c>
      <c r="EV294" s="450">
        <f t="shared" si="516"/>
        <v>0.48267575757575754</v>
      </c>
      <c r="EW294" s="513"/>
      <c r="EX294" s="514">
        <f t="shared" si="478"/>
        <v>12</v>
      </c>
      <c r="EY294" s="513">
        <f t="shared" si="549"/>
        <v>0.77108433734939763</v>
      </c>
      <c r="EZ294" s="514">
        <f t="shared" si="550"/>
        <v>64</v>
      </c>
      <c r="FA294" s="450">
        <f t="shared" si="517"/>
        <v>0.79432624113475181</v>
      </c>
      <c r="FB294" s="431">
        <f t="shared" si="518"/>
        <v>224</v>
      </c>
      <c r="FC294" s="452"/>
      <c r="FD294" s="431"/>
      <c r="FE294" s="452">
        <f t="shared" si="519"/>
        <v>0.9642857142857143</v>
      </c>
      <c r="FF294" s="430">
        <f t="shared" si="520"/>
        <v>162</v>
      </c>
      <c r="FG294" s="405">
        <v>50400</v>
      </c>
      <c r="FH294" s="589"/>
      <c r="FI294" s="590"/>
      <c r="FJ294" s="591"/>
      <c r="FK294" s="455">
        <f t="shared" si="521"/>
        <v>1.7704337562702861</v>
      </c>
      <c r="FL294" s="530"/>
      <c r="FM294" s="455"/>
      <c r="FN294" s="530">
        <v>5593.99999999999</v>
      </c>
      <c r="FO294" s="532">
        <f t="shared" si="503"/>
        <v>0.41808669656203218</v>
      </c>
      <c r="FP294" s="449">
        <f t="shared" si="522"/>
        <v>137.5528671191106</v>
      </c>
      <c r="FQ294" s="457">
        <v>86.4</v>
      </c>
      <c r="FR294" s="458">
        <f t="shared" si="523"/>
        <v>2.1245205075243438</v>
      </c>
      <c r="FS294" s="576">
        <v>8.01</v>
      </c>
      <c r="FT294" s="577">
        <v>16.8</v>
      </c>
      <c r="FU294" s="578">
        <v>57</v>
      </c>
      <c r="FV294" s="579">
        <v>1</v>
      </c>
      <c r="FW294" s="580"/>
      <c r="FX294" s="579"/>
      <c r="FY294" s="452">
        <f t="shared" si="559"/>
        <v>0.83333333333333337</v>
      </c>
      <c r="FZ294" s="452"/>
      <c r="GA294" s="429"/>
      <c r="GB294" s="513">
        <f t="shared" si="551"/>
        <v>0.11578947368421044</v>
      </c>
      <c r="GC294" s="514">
        <f t="shared" si="552"/>
        <v>2.1999999999999993</v>
      </c>
      <c r="GD294" s="513">
        <f t="shared" si="487"/>
        <v>1.7241379310344862E-2</v>
      </c>
      <c r="GE294" s="527">
        <f t="shared" si="493"/>
        <v>1</v>
      </c>
      <c r="GF294" s="461">
        <f t="shared" si="524"/>
        <v>2.419592800236058</v>
      </c>
      <c r="GG294" s="606">
        <v>30</v>
      </c>
      <c r="GH294" s="450">
        <f t="shared" si="538"/>
        <v>0.375</v>
      </c>
      <c r="GI294" s="405">
        <v>195</v>
      </c>
      <c r="GJ294" s="462">
        <f t="shared" si="539"/>
        <v>6.5</v>
      </c>
      <c r="GK294" s="463">
        <f t="shared" si="540"/>
        <v>17.704337562702861</v>
      </c>
      <c r="GL294" s="464">
        <v>8.16</v>
      </c>
      <c r="GM294" s="529">
        <v>16.600000000000001</v>
      </c>
      <c r="GN294" s="405">
        <v>56</v>
      </c>
      <c r="GO294" s="513">
        <f t="shared" si="553"/>
        <v>1.1904761904761862E-2</v>
      </c>
      <c r="GP294" s="450">
        <f t="shared" si="541"/>
        <v>1.7543859649122862E-2</v>
      </c>
      <c r="GQ294" s="577">
        <v>8</v>
      </c>
      <c r="GR294" s="455">
        <f t="shared" si="542"/>
        <v>2.5376217173207438</v>
      </c>
      <c r="GS294" s="531">
        <f t="shared" si="554"/>
        <v>15.5</v>
      </c>
      <c r="GT294" s="531">
        <f t="shared" si="543"/>
        <v>55.49</v>
      </c>
      <c r="GU294" s="513">
        <f t="shared" si="555"/>
        <v>6.6265060240963902E-2</v>
      </c>
      <c r="GV294" s="513">
        <f t="shared" si="544"/>
        <v>9.1071428571428692E-3</v>
      </c>
      <c r="GW294" s="513">
        <f t="shared" si="556"/>
        <v>7.7380952380952439E-2</v>
      </c>
      <c r="GX294" s="513">
        <f t="shared" si="545"/>
        <v>2.6491228070175454E-2</v>
      </c>
      <c r="GY294" s="462">
        <f t="shared" si="546"/>
        <v>11.724726862717143</v>
      </c>
      <c r="GZ294" s="405">
        <v>41151</v>
      </c>
      <c r="HA294" s="581">
        <v>8.27</v>
      </c>
      <c r="HB294" s="451">
        <v>8.1999999999999993</v>
      </c>
      <c r="HC294" s="577">
        <v>15.5</v>
      </c>
      <c r="HD294" s="463">
        <f t="shared" si="557"/>
        <v>55.49</v>
      </c>
      <c r="HE294" s="463">
        <v>16</v>
      </c>
      <c r="HF294" s="463"/>
      <c r="HG294" s="582"/>
      <c r="HH294" s="575">
        <v>4</v>
      </c>
      <c r="HI294" s="583">
        <v>6760</v>
      </c>
      <c r="HJ294" s="406">
        <f t="shared" si="526"/>
        <v>4529.2</v>
      </c>
      <c r="HK294" s="406"/>
      <c r="HL294" s="549"/>
      <c r="HM294" s="584"/>
      <c r="HN294" s="461">
        <v>16.55</v>
      </c>
      <c r="HO294" s="574"/>
      <c r="HP294" s="548">
        <v>0.01</v>
      </c>
      <c r="HQ294" s="585"/>
      <c r="HR294" s="586"/>
      <c r="HS294" s="520">
        <v>0.22</v>
      </c>
      <c r="HT294" s="587">
        <v>8</v>
      </c>
      <c r="HU294" s="522">
        <f t="shared" si="486"/>
        <v>42.785482443198589</v>
      </c>
      <c r="HV294" s="513">
        <f t="shared" si="558"/>
        <v>0.81325301204819278</v>
      </c>
      <c r="HW294" s="513">
        <f t="shared" si="527"/>
        <v>0.80322695035460989</v>
      </c>
      <c r="HX294" s="513">
        <f t="shared" si="528"/>
        <v>0.43515358361774747</v>
      </c>
      <c r="HY294" s="599"/>
    </row>
    <row r="295" spans="1:233" s="598" customFormat="1" ht="15" customHeight="1" x14ac:dyDescent="0.15">
      <c r="A295" s="400">
        <v>43777</v>
      </c>
      <c r="B295" s="515">
        <v>44585</v>
      </c>
      <c r="C295" s="402">
        <f t="shared" ref="C295:C358" si="560">B295/$B$6</f>
        <v>0.89170000000000005</v>
      </c>
      <c r="D295" s="571">
        <v>8.0500000000000007</v>
      </c>
      <c r="E295" s="572">
        <v>63.2</v>
      </c>
      <c r="F295" s="573">
        <v>253</v>
      </c>
      <c r="G295" s="406">
        <f t="shared" si="451"/>
        <v>11280.004999999999</v>
      </c>
      <c r="H295" s="402">
        <f t="shared" si="452"/>
        <v>0.4512002</v>
      </c>
      <c r="I295" s="573">
        <v>7510</v>
      </c>
      <c r="J295" s="406">
        <f t="shared" si="453"/>
        <v>5031.7000000000007</v>
      </c>
      <c r="K295" s="574">
        <v>33.299999999999997</v>
      </c>
      <c r="L295" s="574">
        <v>25</v>
      </c>
      <c r="M295" s="574">
        <v>2.5</v>
      </c>
      <c r="N295" s="575">
        <v>132</v>
      </c>
      <c r="O295" s="575">
        <v>32</v>
      </c>
      <c r="P295" s="409"/>
      <c r="Q295" s="409"/>
      <c r="R295" s="409"/>
      <c r="S295" s="409"/>
      <c r="T295" s="410"/>
      <c r="U295" s="411"/>
      <c r="V295" s="409"/>
      <c r="W295" s="409"/>
      <c r="X295" s="516"/>
      <c r="Y295" s="473"/>
      <c r="Z295" s="429"/>
      <c r="AA295" s="447"/>
      <c r="AB295" s="409"/>
      <c r="AC295" s="409"/>
      <c r="AD295" s="474">
        <v>2.5299999999999998</v>
      </c>
      <c r="AE295" s="477">
        <f t="shared" si="495"/>
        <v>0.35138888888888886</v>
      </c>
      <c r="AF295" s="478"/>
      <c r="AG295" s="477"/>
      <c r="AH295" s="478"/>
      <c r="AI295" s="478"/>
      <c r="AJ295" s="473"/>
      <c r="AK295" s="477"/>
      <c r="AL295" s="447"/>
      <c r="AM295" s="479"/>
      <c r="AN295" s="473"/>
      <c r="AO295" s="473"/>
      <c r="AP295" s="479"/>
      <c r="AQ295" s="447"/>
      <c r="AR295" s="473"/>
      <c r="AS295" s="473"/>
      <c r="AT295" s="473"/>
      <c r="AU295" s="447"/>
      <c r="AV295" s="480"/>
      <c r="AW295" s="479"/>
      <c r="AX295" s="479"/>
      <c r="AY295" s="480"/>
      <c r="AZ295" s="480"/>
      <c r="BA295" s="420">
        <f t="shared" ref="BA295:BA358" si="561">CC295+DF295</f>
        <v>42830</v>
      </c>
      <c r="BB295" s="421">
        <f t="shared" ref="BB295:BB358" si="562">BA295/$BA$6</f>
        <v>0.85660000000000003</v>
      </c>
      <c r="BC295" s="422"/>
      <c r="BD295" s="423">
        <v>8.2100000000000009</v>
      </c>
      <c r="BE295" s="424">
        <v>88</v>
      </c>
      <c r="BF295" s="425">
        <v>339</v>
      </c>
      <c r="BG295" s="426">
        <v>6830</v>
      </c>
      <c r="BH295" s="420">
        <f t="shared" si="454"/>
        <v>4576.1000000000004</v>
      </c>
      <c r="BI295" s="432"/>
      <c r="BJ295" s="421"/>
      <c r="BK295" s="427">
        <v>34.5</v>
      </c>
      <c r="BL295" s="427">
        <v>25</v>
      </c>
      <c r="BM295" s="428">
        <v>5.8</v>
      </c>
      <c r="BN295" s="422">
        <v>2.2999999999999998</v>
      </c>
      <c r="BO295" s="425">
        <v>201</v>
      </c>
      <c r="BP295" s="425">
        <v>32</v>
      </c>
      <c r="BQ295" s="423">
        <v>4.0999999999999996</v>
      </c>
      <c r="BR295" s="421">
        <f t="shared" si="496"/>
        <v>0.56944444444444442</v>
      </c>
      <c r="BS295" s="409">
        <f t="shared" ref="BS295:BS316" si="563">BA295</f>
        <v>42830</v>
      </c>
      <c r="BT295" s="429">
        <f t="shared" si="505"/>
        <v>8.2100000000000009</v>
      </c>
      <c r="BU295" s="430">
        <f t="shared" si="547"/>
        <v>88</v>
      </c>
      <c r="BV295" s="430">
        <f t="shared" si="506"/>
        <v>339</v>
      </c>
      <c r="BW295" s="430">
        <f t="shared" si="507"/>
        <v>6830</v>
      </c>
      <c r="BX295" s="430">
        <f t="shared" si="455"/>
        <v>4439.5</v>
      </c>
      <c r="BY295" s="430">
        <f t="shared" si="504"/>
        <v>34.5</v>
      </c>
      <c r="BZ295" s="430">
        <f>BL295</f>
        <v>25</v>
      </c>
      <c r="CA295" s="431">
        <f>BN295</f>
        <v>2.2999999999999998</v>
      </c>
      <c r="CB295" s="430">
        <f t="shared" si="510"/>
        <v>201</v>
      </c>
      <c r="CC295" s="432">
        <v>21298</v>
      </c>
      <c r="CD295" s="411">
        <f t="shared" si="494"/>
        <v>21298</v>
      </c>
      <c r="CE295" s="421">
        <f t="shared" si="511"/>
        <v>0.85192000000000001</v>
      </c>
      <c r="CF295" s="433">
        <f t="shared" si="512"/>
        <v>7.5500046952765514</v>
      </c>
      <c r="CG295" s="434"/>
      <c r="CH295" s="427"/>
      <c r="CI295" s="446">
        <f t="shared" si="513"/>
        <v>10.705230538078693</v>
      </c>
      <c r="CJ295" s="436">
        <v>26.6</v>
      </c>
      <c r="CK295" s="436">
        <v>2.62</v>
      </c>
      <c r="CL295" s="423"/>
      <c r="CM295" s="423"/>
      <c r="CN295" s="423"/>
      <c r="CO295" s="432"/>
      <c r="CP295" s="432"/>
      <c r="CQ295" s="437"/>
      <c r="CR295" s="437">
        <v>0.97</v>
      </c>
      <c r="CS295" s="424"/>
      <c r="CT295" s="432">
        <f t="shared" si="514"/>
        <v>3.9440323035026763</v>
      </c>
      <c r="CU295" s="434">
        <v>5.71</v>
      </c>
      <c r="CV295" s="438"/>
      <c r="CW295" s="439"/>
      <c r="CX295" s="440"/>
      <c r="CY295" s="441"/>
      <c r="CZ295" s="442"/>
      <c r="DA295" s="442"/>
      <c r="DB295" s="442"/>
      <c r="DC295" s="442"/>
      <c r="DD295" s="443"/>
      <c r="DE295" s="440"/>
      <c r="DF295" s="444">
        <v>21532</v>
      </c>
      <c r="DG295" s="445">
        <f t="shared" si="508"/>
        <v>21532</v>
      </c>
      <c r="DH295" s="421">
        <f t="shared" si="533"/>
        <v>0.86128000000000005</v>
      </c>
      <c r="DI295" s="446">
        <f t="shared" si="534"/>
        <v>7.46795467211592</v>
      </c>
      <c r="DJ295" s="434">
        <v>7.8</v>
      </c>
      <c r="DK295" s="427">
        <v>14.3</v>
      </c>
      <c r="DL295" s="446">
        <f t="shared" si="535"/>
        <v>10.588890953000185</v>
      </c>
      <c r="DM295" s="422">
        <v>26.4</v>
      </c>
      <c r="DN295" s="422">
        <v>2.2200000000000002</v>
      </c>
      <c r="DO295" s="423">
        <v>7.72</v>
      </c>
      <c r="DP295" s="423"/>
      <c r="DQ295" s="423"/>
      <c r="DR295" s="432"/>
      <c r="DS295" s="432"/>
      <c r="DT295" s="437"/>
      <c r="DU295" s="437">
        <v>0.97</v>
      </c>
      <c r="DV295" s="424"/>
      <c r="DW295" s="446">
        <f t="shared" si="536"/>
        <v>3.9011703511053311</v>
      </c>
      <c r="DX295" s="434">
        <v>4.32</v>
      </c>
      <c r="DY295" s="438">
        <v>7.91</v>
      </c>
      <c r="DZ295" s="439">
        <v>20.100000000000001</v>
      </c>
      <c r="EA295" s="440">
        <v>61</v>
      </c>
      <c r="EB295" s="441">
        <v>7400</v>
      </c>
      <c r="EC295" s="442">
        <v>18.5</v>
      </c>
      <c r="ED295" s="442">
        <v>0.41</v>
      </c>
      <c r="EE295" s="442">
        <v>18</v>
      </c>
      <c r="EF295" s="442">
        <v>1</v>
      </c>
      <c r="EG295" s="443">
        <v>5</v>
      </c>
      <c r="EH295" s="440">
        <v>16</v>
      </c>
      <c r="EI295" s="429">
        <f t="shared" si="529"/>
        <v>7.91</v>
      </c>
      <c r="EJ295" s="447">
        <f t="shared" si="548"/>
        <v>20.100000000000001</v>
      </c>
      <c r="EK295" s="448">
        <f t="shared" si="530"/>
        <v>61</v>
      </c>
      <c r="EL295" s="417">
        <f t="shared" si="531"/>
        <v>7400</v>
      </c>
      <c r="EM295" s="431">
        <f t="shared" si="532"/>
        <v>18.5</v>
      </c>
      <c r="EN295" s="431">
        <f>ED295</f>
        <v>0.41</v>
      </c>
      <c r="EO295" s="431">
        <f>EE295</f>
        <v>18</v>
      </c>
      <c r="EP295" s="431">
        <f>EF295</f>
        <v>1</v>
      </c>
      <c r="EQ295" s="430">
        <f t="shared" si="502"/>
        <v>5</v>
      </c>
      <c r="ER295" s="448">
        <f>EH295</f>
        <v>16</v>
      </c>
      <c r="ES295" s="449">
        <f t="shared" si="537"/>
        <v>24.65561522297455</v>
      </c>
      <c r="ET295" s="450">
        <f t="shared" si="515"/>
        <v>0.85660000000000003</v>
      </c>
      <c r="EU295" s="451">
        <f t="shared" si="457"/>
        <v>0.32998568181818189</v>
      </c>
      <c r="EV295" s="450">
        <f t="shared" si="516"/>
        <v>0.61108459595959608</v>
      </c>
      <c r="EW295" s="513">
        <f>1-EM295/BY295</f>
        <v>0.46376811594202894</v>
      </c>
      <c r="EX295" s="514">
        <f t="shared" si="478"/>
        <v>16</v>
      </c>
      <c r="EY295" s="513">
        <f t="shared" si="549"/>
        <v>0.77159090909090911</v>
      </c>
      <c r="EZ295" s="514">
        <f t="shared" si="550"/>
        <v>67.900000000000006</v>
      </c>
      <c r="FA295" s="450">
        <f t="shared" si="517"/>
        <v>0.82005899705014751</v>
      </c>
      <c r="FB295" s="431">
        <f t="shared" si="518"/>
        <v>278</v>
      </c>
      <c r="FC295" s="452">
        <f>1-EP295/CA295</f>
        <v>0.56521739130434778</v>
      </c>
      <c r="FD295" s="431">
        <f>CA295-EP295</f>
        <v>1.2999999999999998</v>
      </c>
      <c r="FE295" s="452">
        <f t="shared" si="519"/>
        <v>0.97512437810945274</v>
      </c>
      <c r="FF295" s="430">
        <f t="shared" si="520"/>
        <v>196</v>
      </c>
      <c r="FG295" s="405">
        <v>50400</v>
      </c>
      <c r="FH295" s="589"/>
      <c r="FI295" s="590"/>
      <c r="FJ295" s="591"/>
      <c r="FK295" s="455">
        <f t="shared" si="521"/>
        <v>1.6810646742937192</v>
      </c>
      <c r="FL295" s="530"/>
      <c r="FM295" s="455"/>
      <c r="FN295" s="530">
        <v>5004</v>
      </c>
      <c r="FO295" s="532">
        <f t="shared" si="503"/>
        <v>0.37399103139013457</v>
      </c>
      <c r="FP295" s="449">
        <f t="shared" si="522"/>
        <v>116.83399486341349</v>
      </c>
      <c r="FQ295" s="457">
        <v>86.4</v>
      </c>
      <c r="FR295" s="458">
        <f t="shared" si="523"/>
        <v>2.0172776091524631</v>
      </c>
      <c r="FS295" s="576">
        <v>7.88</v>
      </c>
      <c r="FT295" s="577">
        <v>17.8</v>
      </c>
      <c r="FU295" s="578">
        <v>58</v>
      </c>
      <c r="FV295" s="579">
        <v>3</v>
      </c>
      <c r="FW295" s="580">
        <v>0.32</v>
      </c>
      <c r="FX295" s="579">
        <v>16</v>
      </c>
      <c r="FY295" s="452">
        <f t="shared" si="559"/>
        <v>0.4</v>
      </c>
      <c r="FZ295" s="452">
        <f>1-FW295/(EF295+DC295)</f>
        <v>0.67999999999999994</v>
      </c>
      <c r="GA295" s="429">
        <f>EF295+DC295-FW295</f>
        <v>0.67999999999999994</v>
      </c>
      <c r="GB295" s="513">
        <f t="shared" si="551"/>
        <v>0.11442786069651745</v>
      </c>
      <c r="GC295" s="514">
        <f t="shared" si="552"/>
        <v>2.3000000000000007</v>
      </c>
      <c r="GD295" s="513">
        <f t="shared" si="487"/>
        <v>4.9180327868852514E-2</v>
      </c>
      <c r="GE295" s="527">
        <f t="shared" si="493"/>
        <v>3</v>
      </c>
      <c r="GF295" s="461">
        <f t="shared" si="524"/>
        <v>2.2974550548680832</v>
      </c>
      <c r="GG295" s="606">
        <v>30</v>
      </c>
      <c r="GH295" s="450">
        <f t="shared" si="538"/>
        <v>0.375</v>
      </c>
      <c r="GI295" s="405">
        <v>195</v>
      </c>
      <c r="GJ295" s="462">
        <f t="shared" si="539"/>
        <v>6.5</v>
      </c>
      <c r="GK295" s="463">
        <f t="shared" si="540"/>
        <v>16.810646742937195</v>
      </c>
      <c r="GL295" s="464">
        <v>8.0299999999999994</v>
      </c>
      <c r="GM295" s="529">
        <v>17.5</v>
      </c>
      <c r="GN295" s="405">
        <v>57</v>
      </c>
      <c r="GO295" s="513">
        <f t="shared" si="553"/>
        <v>1.6853932584269704E-2</v>
      </c>
      <c r="GP295" s="450">
        <f t="shared" si="541"/>
        <v>1.7241379310344862E-2</v>
      </c>
      <c r="GQ295" s="577">
        <v>8</v>
      </c>
      <c r="GR295" s="455">
        <f t="shared" si="542"/>
        <v>2.4095260331543309</v>
      </c>
      <c r="GS295" s="531">
        <f t="shared" si="554"/>
        <v>15.6</v>
      </c>
      <c r="GT295" s="531">
        <f t="shared" si="543"/>
        <v>55.847999999999999</v>
      </c>
      <c r="GU295" s="513">
        <f t="shared" si="555"/>
        <v>0.10857142857142854</v>
      </c>
      <c r="GV295" s="513">
        <f t="shared" si="544"/>
        <v>2.0210526315789457E-2</v>
      </c>
      <c r="GW295" s="513">
        <f t="shared" si="556"/>
        <v>0.12359550561797761</v>
      </c>
      <c r="GX295" s="513">
        <f t="shared" si="545"/>
        <v>3.7103448275862094E-2</v>
      </c>
      <c r="GY295" s="462">
        <f t="shared" si="546"/>
        <v>7.8116388210674659</v>
      </c>
      <c r="GZ295" s="405">
        <v>44725</v>
      </c>
      <c r="HA295" s="581">
        <v>8.2100000000000009</v>
      </c>
      <c r="HB295" s="451">
        <v>8.15</v>
      </c>
      <c r="HC295" s="577">
        <v>15.6</v>
      </c>
      <c r="HD295" s="463">
        <f t="shared" si="557"/>
        <v>55.847999999999999</v>
      </c>
      <c r="HE295" s="463">
        <v>15.9</v>
      </c>
      <c r="HF295" s="463"/>
      <c r="HG295" s="582"/>
      <c r="HH295" s="575">
        <v>6</v>
      </c>
      <c r="HI295" s="583">
        <v>7060</v>
      </c>
      <c r="HJ295" s="406">
        <f t="shared" si="526"/>
        <v>4730.2000000000007</v>
      </c>
      <c r="HK295" s="406"/>
      <c r="HL295" s="549"/>
      <c r="HM295" s="584">
        <v>17.399999999999999</v>
      </c>
      <c r="HN295" s="461">
        <v>17.899999999999999</v>
      </c>
      <c r="HO295" s="574">
        <v>0.22</v>
      </c>
      <c r="HP295" s="548">
        <v>0.01</v>
      </c>
      <c r="HQ295" s="585">
        <v>18.100000000000001</v>
      </c>
      <c r="HR295" s="586">
        <v>0.28000000000000003</v>
      </c>
      <c r="HS295" s="520">
        <v>0.26</v>
      </c>
      <c r="HT295" s="587">
        <v>8</v>
      </c>
      <c r="HU295" s="522">
        <f t="shared" si="486"/>
        <v>40.625729628764887</v>
      </c>
      <c r="HV295" s="513">
        <f t="shared" si="558"/>
        <v>0.82272727272727275</v>
      </c>
      <c r="HW295" s="513">
        <f t="shared" si="527"/>
        <v>0.83525663716814158</v>
      </c>
      <c r="HX295" s="513">
        <f t="shared" si="528"/>
        <v>0.48115942028985514</v>
      </c>
      <c r="HY295" s="599"/>
    </row>
    <row r="296" spans="1:233" s="598" customFormat="1" ht="15" customHeight="1" x14ac:dyDescent="0.15">
      <c r="A296" s="400">
        <v>43778</v>
      </c>
      <c r="B296" s="515">
        <v>43565</v>
      </c>
      <c r="C296" s="402">
        <f t="shared" si="560"/>
        <v>0.87129999999999996</v>
      </c>
      <c r="D296" s="571">
        <v>8</v>
      </c>
      <c r="E296" s="572">
        <v>69.599999999999994</v>
      </c>
      <c r="F296" s="573">
        <v>263</v>
      </c>
      <c r="G296" s="406">
        <f t="shared" ref="G296:G359" si="564">F296*B296/1000</f>
        <v>11457.594999999999</v>
      </c>
      <c r="H296" s="402">
        <f t="shared" ref="H296:H359" si="565">G296/$G$6</f>
        <v>0.45830379999999998</v>
      </c>
      <c r="I296" s="573">
        <v>6710</v>
      </c>
      <c r="J296" s="406">
        <f t="shared" ref="J296:J359" si="566">I296*0.67</f>
        <v>4495.7</v>
      </c>
      <c r="K296" s="574">
        <v>32.200000000000003</v>
      </c>
      <c r="L296" s="574"/>
      <c r="M296" s="574"/>
      <c r="N296" s="575">
        <v>162</v>
      </c>
      <c r="O296" s="575"/>
      <c r="P296" s="409"/>
      <c r="Q296" s="409"/>
      <c r="R296" s="409"/>
      <c r="S296" s="409"/>
      <c r="T296" s="410"/>
      <c r="U296" s="411"/>
      <c r="V296" s="409"/>
      <c r="W296" s="409"/>
      <c r="X296" s="516"/>
      <c r="Y296" s="473"/>
      <c r="Z296" s="429"/>
      <c r="AA296" s="447"/>
      <c r="AB296" s="409"/>
      <c r="AC296" s="409"/>
      <c r="AD296" s="474">
        <v>2.58</v>
      </c>
      <c r="AE296" s="477">
        <f t="shared" si="495"/>
        <v>0.35833333333333334</v>
      </c>
      <c r="AF296" s="478"/>
      <c r="AG296" s="477"/>
      <c r="AH296" s="478"/>
      <c r="AI296" s="478"/>
      <c r="AJ296" s="473"/>
      <c r="AK296" s="477"/>
      <c r="AL296" s="447"/>
      <c r="AM296" s="479"/>
      <c r="AN296" s="473"/>
      <c r="AO296" s="473"/>
      <c r="AP296" s="479"/>
      <c r="AQ296" s="447"/>
      <c r="AR296" s="473"/>
      <c r="AS296" s="473"/>
      <c r="AT296" s="473"/>
      <c r="AU296" s="447"/>
      <c r="AV296" s="480"/>
      <c r="AW296" s="479"/>
      <c r="AX296" s="479"/>
      <c r="AY296" s="480"/>
      <c r="AZ296" s="480"/>
      <c r="BA296" s="420">
        <f t="shared" si="561"/>
        <v>41946</v>
      </c>
      <c r="BB296" s="421">
        <f t="shared" si="562"/>
        <v>0.83892</v>
      </c>
      <c r="BC296" s="422"/>
      <c r="BD296" s="423">
        <v>8.25</v>
      </c>
      <c r="BE296" s="424">
        <v>98</v>
      </c>
      <c r="BF296" s="425">
        <v>366</v>
      </c>
      <c r="BG296" s="426">
        <v>7280</v>
      </c>
      <c r="BH296" s="420">
        <f t="shared" ref="BH296:BH359" si="567">BG296*0.67</f>
        <v>4877.6000000000004</v>
      </c>
      <c r="BI296" s="432"/>
      <c r="BJ296" s="421"/>
      <c r="BK296" s="427">
        <v>32</v>
      </c>
      <c r="BL296" s="427"/>
      <c r="BM296" s="428"/>
      <c r="BN296" s="422"/>
      <c r="BO296" s="425">
        <v>233</v>
      </c>
      <c r="BP296" s="425"/>
      <c r="BQ296" s="423">
        <v>3.72</v>
      </c>
      <c r="BR296" s="421">
        <f t="shared" si="496"/>
        <v>0.51666666666666672</v>
      </c>
      <c r="BS296" s="409">
        <f t="shared" si="563"/>
        <v>41946</v>
      </c>
      <c r="BT296" s="429">
        <f t="shared" si="505"/>
        <v>8.25</v>
      </c>
      <c r="BU296" s="430">
        <f t="shared" si="547"/>
        <v>98</v>
      </c>
      <c r="BV296" s="430">
        <f t="shared" si="506"/>
        <v>366</v>
      </c>
      <c r="BW296" s="430">
        <f t="shared" si="507"/>
        <v>7280</v>
      </c>
      <c r="BX296" s="430">
        <f t="shared" ref="BX296:BX359" si="568">BW296*0.65</f>
        <v>4732</v>
      </c>
      <c r="BY296" s="430">
        <f t="shared" ref="BY296:BY316" si="569">BK296</f>
        <v>32</v>
      </c>
      <c r="BZ296" s="430"/>
      <c r="CA296" s="431"/>
      <c r="CB296" s="430">
        <f t="shared" si="510"/>
        <v>233</v>
      </c>
      <c r="CC296" s="432">
        <v>20897</v>
      </c>
      <c r="CD296" s="411">
        <f t="shared" si="494"/>
        <v>20897</v>
      </c>
      <c r="CE296" s="421">
        <f t="shared" si="511"/>
        <v>0.83587999999999996</v>
      </c>
      <c r="CF296" s="433">
        <f t="shared" si="512"/>
        <v>7.6948844331722253</v>
      </c>
      <c r="CG296" s="434"/>
      <c r="CH296" s="427"/>
      <c r="CI296" s="446">
        <f t="shared" si="513"/>
        <v>10.910657032109873</v>
      </c>
      <c r="CJ296" s="436">
        <v>26.8</v>
      </c>
      <c r="CK296" s="436">
        <v>2.56</v>
      </c>
      <c r="CL296" s="423"/>
      <c r="CM296" s="423"/>
      <c r="CN296" s="423"/>
      <c r="CO296" s="432"/>
      <c r="CP296" s="432"/>
      <c r="CQ296" s="437"/>
      <c r="CR296" s="437">
        <v>0.96</v>
      </c>
      <c r="CS296" s="424"/>
      <c r="CT296" s="432">
        <f t="shared" si="514"/>
        <v>4.0197157486720583</v>
      </c>
      <c r="CU296" s="434">
        <v>5.16</v>
      </c>
      <c r="CV296" s="438"/>
      <c r="CW296" s="439"/>
      <c r="CX296" s="440"/>
      <c r="CY296" s="441"/>
      <c r="CZ296" s="442"/>
      <c r="DA296" s="442"/>
      <c r="DB296" s="442"/>
      <c r="DC296" s="442"/>
      <c r="DD296" s="443"/>
      <c r="DE296" s="440"/>
      <c r="DF296" s="444">
        <v>21049</v>
      </c>
      <c r="DG296" s="445">
        <f t="shared" si="508"/>
        <v>21049</v>
      </c>
      <c r="DH296" s="421">
        <f t="shared" si="533"/>
        <v>0.84196000000000004</v>
      </c>
      <c r="DI296" s="446">
        <f t="shared" si="534"/>
        <v>7.6393177823174492</v>
      </c>
      <c r="DJ296" s="434">
        <v>7.84</v>
      </c>
      <c r="DK296" s="427"/>
      <c r="DL296" s="446">
        <f t="shared" si="535"/>
        <v>10.831868497315787</v>
      </c>
      <c r="DM296" s="422">
        <v>26.9</v>
      </c>
      <c r="DN296" s="422">
        <v>1.85</v>
      </c>
      <c r="DO296" s="423">
        <v>7.87</v>
      </c>
      <c r="DP296" s="423"/>
      <c r="DQ296" s="423"/>
      <c r="DR296" s="432"/>
      <c r="DS296" s="432"/>
      <c r="DT296" s="437"/>
      <c r="DU296" s="437">
        <v>0.97</v>
      </c>
      <c r="DV296" s="424"/>
      <c r="DW296" s="446">
        <f t="shared" si="536"/>
        <v>3.9906883937479214</v>
      </c>
      <c r="DX296" s="434">
        <v>4.0599999999999996</v>
      </c>
      <c r="DY296" s="438">
        <v>8</v>
      </c>
      <c r="DZ296" s="439">
        <v>21</v>
      </c>
      <c r="EA296" s="440">
        <v>66</v>
      </c>
      <c r="EB296" s="441">
        <v>7260</v>
      </c>
      <c r="EC296" s="442">
        <v>16.899999999999999</v>
      </c>
      <c r="ED296" s="442"/>
      <c r="EE296" s="442"/>
      <c r="EF296" s="442"/>
      <c r="EG296" s="443">
        <v>14</v>
      </c>
      <c r="EH296" s="440"/>
      <c r="EI296" s="429">
        <f t="shared" si="529"/>
        <v>8</v>
      </c>
      <c r="EJ296" s="447">
        <f t="shared" si="548"/>
        <v>21</v>
      </c>
      <c r="EK296" s="448">
        <f t="shared" si="530"/>
        <v>66</v>
      </c>
      <c r="EL296" s="417">
        <f t="shared" si="531"/>
        <v>7260</v>
      </c>
      <c r="EM296" s="431">
        <f t="shared" si="532"/>
        <v>16.899999999999999</v>
      </c>
      <c r="EN296" s="431"/>
      <c r="EO296" s="431"/>
      <c r="EP296" s="431"/>
      <c r="EQ296" s="430">
        <f t="shared" si="502"/>
        <v>14</v>
      </c>
      <c r="ER296" s="448"/>
      <c r="ES296" s="449">
        <f t="shared" si="537"/>
        <v>25.17522528965813</v>
      </c>
      <c r="ET296" s="450">
        <f t="shared" si="515"/>
        <v>0.83892</v>
      </c>
      <c r="EU296" s="451">
        <f t="shared" ref="EU296:EU359" si="570">BV296/1000/ES296*24</f>
        <v>0.34891445454545456</v>
      </c>
      <c r="EV296" s="450">
        <f t="shared" si="516"/>
        <v>0.64613787878787876</v>
      </c>
      <c r="EW296" s="513"/>
      <c r="EX296" s="514">
        <f t="shared" si="478"/>
        <v>15.100000000000001</v>
      </c>
      <c r="EY296" s="513">
        <f t="shared" si="549"/>
        <v>0.7857142857142857</v>
      </c>
      <c r="EZ296" s="514">
        <f t="shared" si="550"/>
        <v>77</v>
      </c>
      <c r="FA296" s="450">
        <f t="shared" si="517"/>
        <v>0.81967213114754101</v>
      </c>
      <c r="FB296" s="431">
        <f t="shared" si="518"/>
        <v>300</v>
      </c>
      <c r="FC296" s="452"/>
      <c r="FD296" s="431"/>
      <c r="FE296" s="452">
        <f t="shared" si="519"/>
        <v>0.93991416309012876</v>
      </c>
      <c r="FF296" s="430">
        <f t="shared" si="520"/>
        <v>219</v>
      </c>
      <c r="FG296" s="405">
        <v>50400</v>
      </c>
      <c r="FH296" s="589"/>
      <c r="FI296" s="590"/>
      <c r="FJ296" s="591"/>
      <c r="FK296" s="455">
        <f t="shared" si="521"/>
        <v>1.7164926333857817</v>
      </c>
      <c r="FL296" s="530"/>
      <c r="FM296" s="455"/>
      <c r="FN296" s="530">
        <v>4865</v>
      </c>
      <c r="FO296" s="532">
        <f t="shared" si="503"/>
        <v>0.36360239162929747</v>
      </c>
      <c r="FP296" s="449">
        <f t="shared" si="522"/>
        <v>115.98245363085873</v>
      </c>
      <c r="FQ296" s="457">
        <v>86.4</v>
      </c>
      <c r="FR296" s="458">
        <f t="shared" si="523"/>
        <v>2.0597911600629382</v>
      </c>
      <c r="FS296" s="576">
        <v>8</v>
      </c>
      <c r="FT296" s="577">
        <v>18</v>
      </c>
      <c r="FU296" s="578">
        <v>60</v>
      </c>
      <c r="FV296" s="579">
        <v>2</v>
      </c>
      <c r="FW296" s="580"/>
      <c r="FX296" s="579"/>
      <c r="FY296" s="452">
        <f t="shared" si="559"/>
        <v>0.85714285714285721</v>
      </c>
      <c r="FZ296" s="452"/>
      <c r="GA296" s="429"/>
      <c r="GB296" s="513">
        <f t="shared" si="551"/>
        <v>0.1428571428571429</v>
      </c>
      <c r="GC296" s="514">
        <f t="shared" si="552"/>
        <v>3</v>
      </c>
      <c r="GD296" s="513">
        <f t="shared" si="487"/>
        <v>9.0909090909090939E-2</v>
      </c>
      <c r="GE296" s="527">
        <f t="shared" si="493"/>
        <v>6</v>
      </c>
      <c r="GF296" s="461">
        <f t="shared" si="524"/>
        <v>2.345873265627235</v>
      </c>
      <c r="GG296" s="606">
        <v>30</v>
      </c>
      <c r="GH296" s="450">
        <f t="shared" si="538"/>
        <v>0.375</v>
      </c>
      <c r="GI296" s="405">
        <v>195</v>
      </c>
      <c r="GJ296" s="462">
        <f t="shared" si="539"/>
        <v>6.5</v>
      </c>
      <c r="GK296" s="463">
        <f t="shared" si="540"/>
        <v>17.164926333857817</v>
      </c>
      <c r="GL296" s="464">
        <v>8.1199999999999992</v>
      </c>
      <c r="GM296" s="529">
        <v>17.5</v>
      </c>
      <c r="GN296" s="405">
        <v>54</v>
      </c>
      <c r="GO296" s="513">
        <f t="shared" si="553"/>
        <v>2.777777777777779E-2</v>
      </c>
      <c r="GP296" s="450">
        <f t="shared" si="541"/>
        <v>9.9999999999999978E-2</v>
      </c>
      <c r="GQ296" s="577">
        <v>8</v>
      </c>
      <c r="GR296" s="455">
        <f t="shared" si="542"/>
        <v>2.4603061078529538</v>
      </c>
      <c r="GS296" s="531">
        <f t="shared" si="554"/>
        <v>15</v>
      </c>
      <c r="GT296" s="531">
        <f t="shared" si="543"/>
        <v>53.7</v>
      </c>
      <c r="GU296" s="513">
        <f t="shared" si="555"/>
        <v>0.1428571428571429</v>
      </c>
      <c r="GV296" s="513">
        <f t="shared" si="544"/>
        <v>5.5555555555555358E-3</v>
      </c>
      <c r="GW296" s="513">
        <f t="shared" si="556"/>
        <v>0.16666666666666663</v>
      </c>
      <c r="GX296" s="513">
        <f t="shared" si="545"/>
        <v>0.10499999999999998</v>
      </c>
      <c r="GY296" s="462">
        <f t="shared" si="546"/>
        <v>2.7245914815647341</v>
      </c>
      <c r="GZ296" s="405">
        <v>44452</v>
      </c>
      <c r="HA296" s="581">
        <v>8.2899999999999991</v>
      </c>
      <c r="HB296" s="451">
        <v>8.2100000000000009</v>
      </c>
      <c r="HC296" s="577">
        <v>15</v>
      </c>
      <c r="HD296" s="463">
        <f t="shared" si="557"/>
        <v>53.7</v>
      </c>
      <c r="HE296" s="463">
        <v>16</v>
      </c>
      <c r="HF296" s="463"/>
      <c r="HG296" s="582"/>
      <c r="HH296" s="575">
        <v>8</v>
      </c>
      <c r="HI296" s="583">
        <v>7150</v>
      </c>
      <c r="HJ296" s="406">
        <f t="shared" si="526"/>
        <v>4790.5</v>
      </c>
      <c r="HK296" s="406"/>
      <c r="HL296" s="549"/>
      <c r="HM296" s="584"/>
      <c r="HN296" s="461">
        <v>16.7</v>
      </c>
      <c r="HO296" s="574"/>
      <c r="HP296" s="548">
        <v>0.01</v>
      </c>
      <c r="HQ296" s="585"/>
      <c r="HR296" s="586"/>
      <c r="HS296" s="520">
        <v>0.24</v>
      </c>
      <c r="HT296" s="587">
        <v>8</v>
      </c>
      <c r="HU296" s="522">
        <f t="shared" si="486"/>
        <v>41.481905306823059</v>
      </c>
      <c r="HV296" s="513">
        <f t="shared" si="558"/>
        <v>0.84693877551020402</v>
      </c>
      <c r="HW296" s="513">
        <f t="shared" si="527"/>
        <v>0.85327868852459021</v>
      </c>
      <c r="HX296" s="513">
        <f t="shared" si="528"/>
        <v>0.47812500000000002</v>
      </c>
      <c r="HY296" s="599"/>
    </row>
    <row r="297" spans="1:233" x14ac:dyDescent="0.15">
      <c r="A297" s="485">
        <v>43779</v>
      </c>
      <c r="B297" s="486">
        <v>42170</v>
      </c>
      <c r="C297" s="487">
        <f t="shared" si="560"/>
        <v>0.84340000000000004</v>
      </c>
      <c r="D297" s="488">
        <v>8.0500000000000007</v>
      </c>
      <c r="E297" s="489">
        <v>74</v>
      </c>
      <c r="F297" s="490">
        <v>313</v>
      </c>
      <c r="G297" s="490">
        <f t="shared" si="564"/>
        <v>13199.21</v>
      </c>
      <c r="H297" s="487">
        <f t="shared" si="565"/>
        <v>0.5279684</v>
      </c>
      <c r="I297" s="490">
        <v>6950</v>
      </c>
      <c r="J297" s="490">
        <f t="shared" si="566"/>
        <v>4656.5</v>
      </c>
      <c r="K297" s="491">
        <v>31.6</v>
      </c>
      <c r="L297" s="491"/>
      <c r="M297" s="491"/>
      <c r="N297" s="492">
        <v>172</v>
      </c>
      <c r="O297" s="492"/>
      <c r="P297" s="409"/>
      <c r="Q297" s="409"/>
      <c r="R297" s="409"/>
      <c r="S297" s="409"/>
      <c r="T297" s="410"/>
      <c r="U297" s="411"/>
      <c r="V297" s="409"/>
      <c r="W297" s="409"/>
      <c r="X297" s="412"/>
      <c r="Y297" s="473"/>
      <c r="Z297" s="429"/>
      <c r="AA297" s="447"/>
      <c r="AB297" s="409"/>
      <c r="AC297" s="409"/>
      <c r="AD297" s="474">
        <v>2.2799999999999998</v>
      </c>
      <c r="AE297" s="477">
        <f t="shared" si="495"/>
        <v>0.31666666666666665</v>
      </c>
      <c r="AF297" s="478"/>
      <c r="AG297" s="477"/>
      <c r="AH297" s="478"/>
      <c r="AI297" s="478"/>
      <c r="AJ297" s="473"/>
      <c r="AK297" s="477"/>
      <c r="AL297" s="447"/>
      <c r="AM297" s="479"/>
      <c r="AN297" s="473"/>
      <c r="AO297" s="473"/>
      <c r="AP297" s="479"/>
      <c r="AQ297" s="447"/>
      <c r="AR297" s="473"/>
      <c r="AS297" s="473"/>
      <c r="AT297" s="473"/>
      <c r="AU297" s="447"/>
      <c r="AV297" s="480"/>
      <c r="AW297" s="479"/>
      <c r="AX297" s="479"/>
      <c r="AY297" s="480"/>
      <c r="AZ297" s="480"/>
      <c r="BA297" s="420">
        <f t="shared" si="561"/>
        <v>42289</v>
      </c>
      <c r="BB297" s="421">
        <f t="shared" si="562"/>
        <v>0.84577999999999998</v>
      </c>
      <c r="BC297" s="422"/>
      <c r="BD297" s="423">
        <v>8.09</v>
      </c>
      <c r="BE297" s="424">
        <v>88</v>
      </c>
      <c r="BF297" s="425">
        <v>353</v>
      </c>
      <c r="BG297" s="426">
        <v>7490</v>
      </c>
      <c r="BH297" s="420">
        <f t="shared" si="567"/>
        <v>5018.3</v>
      </c>
      <c r="BI297" s="420"/>
      <c r="BJ297" s="421"/>
      <c r="BK297" s="427">
        <v>31.1</v>
      </c>
      <c r="BL297" s="427"/>
      <c r="BM297" s="428"/>
      <c r="BN297" s="422"/>
      <c r="BO297" s="425">
        <v>224</v>
      </c>
      <c r="BP297" s="425"/>
      <c r="BQ297" s="423">
        <v>3.7</v>
      </c>
      <c r="BR297" s="421">
        <f t="shared" si="496"/>
        <v>0.51388888888888895</v>
      </c>
      <c r="BS297" s="409">
        <f t="shared" si="563"/>
        <v>42289</v>
      </c>
      <c r="BT297" s="429">
        <f t="shared" si="505"/>
        <v>8.09</v>
      </c>
      <c r="BU297" s="430">
        <f t="shared" si="547"/>
        <v>88</v>
      </c>
      <c r="BV297" s="430">
        <f t="shared" si="506"/>
        <v>353</v>
      </c>
      <c r="BW297" s="430">
        <f t="shared" si="507"/>
        <v>7490</v>
      </c>
      <c r="BX297" s="430">
        <f t="shared" si="568"/>
        <v>4868.5</v>
      </c>
      <c r="BY297" s="430">
        <f t="shared" si="569"/>
        <v>31.1</v>
      </c>
      <c r="BZ297" s="430"/>
      <c r="CA297" s="431"/>
      <c r="CB297" s="430">
        <f t="shared" si="510"/>
        <v>224</v>
      </c>
      <c r="CC297" s="432">
        <v>21343</v>
      </c>
      <c r="CD297" s="411">
        <f t="shared" si="494"/>
        <v>21343</v>
      </c>
      <c r="CE297" s="421">
        <f t="shared" si="511"/>
        <v>0.85372000000000003</v>
      </c>
      <c r="CF297" s="533">
        <f t="shared" si="512"/>
        <v>7.5340861172281315</v>
      </c>
      <c r="CG297" s="434"/>
      <c r="CH297" s="427"/>
      <c r="CI297" s="534">
        <f t="shared" si="513"/>
        <v>10.682659419950335</v>
      </c>
      <c r="CJ297" s="436">
        <v>26.6</v>
      </c>
      <c r="CK297" s="436">
        <v>2.46</v>
      </c>
      <c r="CL297" s="423"/>
      <c r="CM297" s="423"/>
      <c r="CN297" s="423"/>
      <c r="CO297" s="432"/>
      <c r="CP297" s="432"/>
      <c r="CQ297" s="437"/>
      <c r="CR297" s="437">
        <v>0.97</v>
      </c>
      <c r="CS297" s="481"/>
      <c r="CT297" s="424">
        <f t="shared" si="514"/>
        <v>3.9357166284027549</v>
      </c>
      <c r="CU297" s="434">
        <v>4.5599999999999996</v>
      </c>
      <c r="CV297" s="493"/>
      <c r="CW297" s="494"/>
      <c r="CX297" s="495"/>
      <c r="CY297" s="496"/>
      <c r="CZ297" s="497"/>
      <c r="DA297" s="497"/>
      <c r="DB297" s="497"/>
      <c r="DC297" s="497"/>
      <c r="DD297" s="498"/>
      <c r="DE297" s="498"/>
      <c r="DF297" s="432">
        <v>20946</v>
      </c>
      <c r="DG297" s="445">
        <f t="shared" si="508"/>
        <v>20946</v>
      </c>
      <c r="DH297" s="421">
        <f t="shared" si="533"/>
        <v>0.83784000000000003</v>
      </c>
      <c r="DI297" s="432">
        <f t="shared" si="534"/>
        <v>7.676883414494414</v>
      </c>
      <c r="DJ297" s="434">
        <v>7.83</v>
      </c>
      <c r="DK297" s="427"/>
      <c r="DL297" s="432">
        <f t="shared" si="535"/>
        <v>10.885133199656259</v>
      </c>
      <c r="DM297" s="541">
        <v>26.4</v>
      </c>
      <c r="DN297" s="541">
        <v>1.89</v>
      </c>
      <c r="DO297" s="542">
        <v>7.75</v>
      </c>
      <c r="DP297" s="542"/>
      <c r="DQ297" s="542"/>
      <c r="DR297" s="432"/>
      <c r="DS297" s="432"/>
      <c r="DT297" s="437"/>
      <c r="DU297" s="437">
        <v>0.97</v>
      </c>
      <c r="DV297" s="481"/>
      <c r="DW297" s="432">
        <f t="shared" si="536"/>
        <v>4.0103122314523052</v>
      </c>
      <c r="DX297" s="434">
        <v>3.18</v>
      </c>
      <c r="DY297" s="493">
        <v>7.92</v>
      </c>
      <c r="DZ297" s="494">
        <v>21</v>
      </c>
      <c r="EA297" s="495">
        <v>67</v>
      </c>
      <c r="EB297" s="496">
        <v>7540</v>
      </c>
      <c r="EC297" s="497">
        <v>13</v>
      </c>
      <c r="ED297" s="497"/>
      <c r="EE297" s="497"/>
      <c r="EF297" s="497"/>
      <c r="EG297" s="498">
        <v>12</v>
      </c>
      <c r="EH297" s="495"/>
      <c r="EI297" s="429">
        <f t="shared" si="529"/>
        <v>7.92</v>
      </c>
      <c r="EJ297" s="447">
        <f t="shared" si="548"/>
        <v>21</v>
      </c>
      <c r="EK297" s="448">
        <f t="shared" si="530"/>
        <v>67</v>
      </c>
      <c r="EL297" s="417">
        <f t="shared" si="531"/>
        <v>7540</v>
      </c>
      <c r="EM297" s="431">
        <f t="shared" si="532"/>
        <v>13</v>
      </c>
      <c r="EN297" s="431"/>
      <c r="EO297" s="431"/>
      <c r="EP297" s="431"/>
      <c r="EQ297" s="430">
        <f t="shared" si="502"/>
        <v>12</v>
      </c>
      <c r="ER297" s="448"/>
      <c r="ES297" s="496">
        <f t="shared" si="537"/>
        <v>24.971032656246301</v>
      </c>
      <c r="ET297" s="499">
        <f t="shared" si="515"/>
        <v>0.84577999999999998</v>
      </c>
      <c r="EU297" s="451">
        <f t="shared" si="570"/>
        <v>0.3392731136363637</v>
      </c>
      <c r="EV297" s="499">
        <f t="shared" si="516"/>
        <v>0.6282835437710439</v>
      </c>
      <c r="EW297" s="526"/>
      <c r="EX297" s="514">
        <f t="shared" si="478"/>
        <v>18.100000000000001</v>
      </c>
      <c r="EY297" s="513">
        <f t="shared" si="549"/>
        <v>0.76136363636363635</v>
      </c>
      <c r="EZ297" s="514">
        <f t="shared" si="550"/>
        <v>67</v>
      </c>
      <c r="FA297" s="450">
        <f t="shared" si="517"/>
        <v>0.8101983002832861</v>
      </c>
      <c r="FB297" s="431">
        <f t="shared" si="518"/>
        <v>286</v>
      </c>
      <c r="FC297" s="452"/>
      <c r="FD297" s="431"/>
      <c r="FE297" s="452">
        <f t="shared" si="519"/>
        <v>0.9464285714285714</v>
      </c>
      <c r="FF297" s="430">
        <f t="shared" si="520"/>
        <v>212</v>
      </c>
      <c r="FG297" s="490">
        <v>50400</v>
      </c>
      <c r="FH297" s="498"/>
      <c r="FI297" s="501"/>
      <c r="FJ297" s="487"/>
      <c r="FK297" s="502">
        <f t="shared" si="521"/>
        <v>1.7025704083804301</v>
      </c>
      <c r="FL297" s="490"/>
      <c r="FM297" s="502"/>
      <c r="FN297" s="490">
        <v>5143</v>
      </c>
      <c r="FO297" s="532">
        <f t="shared" si="503"/>
        <v>0.3843796711509716</v>
      </c>
      <c r="FP297" s="496">
        <f t="shared" si="522"/>
        <v>121.6155501430632</v>
      </c>
      <c r="FQ297" s="503">
        <v>86.4</v>
      </c>
      <c r="FR297" s="491">
        <f t="shared" si="523"/>
        <v>2.0430844900565157</v>
      </c>
      <c r="FS297" s="504">
        <v>7.97</v>
      </c>
      <c r="FT297" s="535">
        <v>19.8</v>
      </c>
      <c r="FU297" s="495">
        <v>64</v>
      </c>
      <c r="FV297" s="490">
        <v>1</v>
      </c>
      <c r="FW297" s="504"/>
      <c r="FX297" s="490"/>
      <c r="FY297" s="452">
        <f t="shared" si="559"/>
        <v>0.91666666666666663</v>
      </c>
      <c r="FZ297" s="452"/>
      <c r="GA297" s="429"/>
      <c r="GB297" s="499">
        <f t="shared" si="551"/>
        <v>5.7142857142857162E-2</v>
      </c>
      <c r="GC297" s="514">
        <f t="shared" si="552"/>
        <v>1.1999999999999993</v>
      </c>
      <c r="GD297" s="499">
        <f t="shared" si="487"/>
        <v>4.4776119402985093E-2</v>
      </c>
      <c r="GE297" s="527">
        <f t="shared" si="493"/>
        <v>3</v>
      </c>
      <c r="GF297" s="506">
        <f t="shared" si="524"/>
        <v>2.3268462247865878</v>
      </c>
      <c r="GG297" s="490">
        <v>30</v>
      </c>
      <c r="GH297" s="526">
        <f t="shared" si="538"/>
        <v>0.375</v>
      </c>
      <c r="GI297" s="490">
        <v>195</v>
      </c>
      <c r="GJ297" s="544">
        <f t="shared" si="539"/>
        <v>6.5</v>
      </c>
      <c r="GK297" s="498">
        <f t="shared" si="540"/>
        <v>17.0257040838043</v>
      </c>
      <c r="GL297" s="507">
        <v>8.08</v>
      </c>
      <c r="GM297" s="535">
        <v>17.899999999999999</v>
      </c>
      <c r="GN297" s="536">
        <v>57</v>
      </c>
      <c r="GO297" s="526">
        <f t="shared" si="553"/>
        <v>9.5959595959596022E-2</v>
      </c>
      <c r="GP297" s="526">
        <f t="shared" si="541"/>
        <v>0.109375</v>
      </c>
      <c r="GQ297" s="535">
        <v>4</v>
      </c>
      <c r="GR297" s="502">
        <f t="shared" si="542"/>
        <v>2.4403509186786163</v>
      </c>
      <c r="GS297" s="536">
        <f t="shared" si="554"/>
        <v>15.3</v>
      </c>
      <c r="GT297" s="536">
        <f t="shared" si="543"/>
        <v>54.774000000000001</v>
      </c>
      <c r="GU297" s="526">
        <f t="shared" si="555"/>
        <v>0.14525139664804454</v>
      </c>
      <c r="GV297" s="526">
        <f t="shared" si="544"/>
        <v>3.9052631578947339E-2</v>
      </c>
      <c r="GW297" s="526">
        <f t="shared" si="556"/>
        <v>0.22727272727272729</v>
      </c>
      <c r="GX297" s="526">
        <f t="shared" si="545"/>
        <v>0.14415624999999999</v>
      </c>
      <c r="GY297" s="544">
        <f t="shared" si="546"/>
        <v>1.8454047348584761</v>
      </c>
      <c r="GZ297" s="490">
        <v>43332</v>
      </c>
      <c r="HA297" s="493">
        <v>8.35</v>
      </c>
      <c r="HB297" s="493">
        <v>8.25</v>
      </c>
      <c r="HC297" s="494">
        <v>15.3</v>
      </c>
      <c r="HD297" s="498">
        <f t="shared" si="557"/>
        <v>54.774000000000001</v>
      </c>
      <c r="HE297" s="498">
        <v>15.9</v>
      </c>
      <c r="HF297" s="498"/>
      <c r="HG297" s="498"/>
      <c r="HH297" s="492">
        <v>5</v>
      </c>
      <c r="HI297" s="508">
        <v>7260</v>
      </c>
      <c r="HJ297" s="490">
        <f t="shared" si="526"/>
        <v>4864.2000000000007</v>
      </c>
      <c r="HK297" s="490"/>
      <c r="HL297" s="490"/>
      <c r="HM297" s="543"/>
      <c r="HN297" s="506">
        <v>12.4</v>
      </c>
      <c r="HO297" s="491"/>
      <c r="HP297" s="545">
        <v>0.01</v>
      </c>
      <c r="HQ297" s="523"/>
      <c r="HR297" s="524"/>
      <c r="HS297" s="524">
        <v>0.27</v>
      </c>
      <c r="HT297" s="511">
        <v>4</v>
      </c>
      <c r="HU297" s="525">
        <f t="shared" si="486"/>
        <v>41.145451535860389</v>
      </c>
      <c r="HV297" s="526">
        <f t="shared" si="558"/>
        <v>0.82613636363636367</v>
      </c>
      <c r="HW297" s="526">
        <f t="shared" si="527"/>
        <v>0.84483286118980172</v>
      </c>
      <c r="HX297" s="526">
        <f t="shared" si="528"/>
        <v>0.6012861736334405</v>
      </c>
      <c r="HY297" s="512"/>
    </row>
    <row r="298" spans="1:233" s="598" customFormat="1" ht="15" customHeight="1" x14ac:dyDescent="0.15">
      <c r="A298" s="400">
        <v>43780</v>
      </c>
      <c r="B298" s="515">
        <v>43548</v>
      </c>
      <c r="C298" s="402">
        <f t="shared" si="560"/>
        <v>0.87095999999999996</v>
      </c>
      <c r="D298" s="571">
        <v>8.17</v>
      </c>
      <c r="E298" s="572"/>
      <c r="F298" s="573">
        <v>305</v>
      </c>
      <c r="G298" s="406">
        <f t="shared" si="564"/>
        <v>13282.14</v>
      </c>
      <c r="H298" s="402">
        <f t="shared" si="565"/>
        <v>0.53128560000000002</v>
      </c>
      <c r="I298" s="573">
        <v>6550</v>
      </c>
      <c r="J298" s="406">
        <f t="shared" si="566"/>
        <v>4388.5</v>
      </c>
      <c r="K298" s="574">
        <v>35.6</v>
      </c>
      <c r="L298" s="574"/>
      <c r="M298" s="574"/>
      <c r="N298" s="575">
        <v>135</v>
      </c>
      <c r="O298" s="575"/>
      <c r="P298" s="409"/>
      <c r="Q298" s="409"/>
      <c r="R298" s="409"/>
      <c r="S298" s="409"/>
      <c r="T298" s="410"/>
      <c r="U298" s="411"/>
      <c r="V298" s="409"/>
      <c r="W298" s="409"/>
      <c r="X298" s="516"/>
      <c r="Y298" s="473"/>
      <c r="Z298" s="429"/>
      <c r="AA298" s="447"/>
      <c r="AB298" s="409"/>
      <c r="AC298" s="409"/>
      <c r="AD298" s="474">
        <v>1.81</v>
      </c>
      <c r="AE298" s="477">
        <f t="shared" si="495"/>
        <v>0.25138888888888888</v>
      </c>
      <c r="AF298" s="478"/>
      <c r="AG298" s="477"/>
      <c r="AH298" s="478"/>
      <c r="AI298" s="478"/>
      <c r="AJ298" s="473"/>
      <c r="AK298" s="477"/>
      <c r="AL298" s="447"/>
      <c r="AM298" s="479"/>
      <c r="AN298" s="473"/>
      <c r="AO298" s="473"/>
      <c r="AP298" s="479"/>
      <c r="AQ298" s="447"/>
      <c r="AR298" s="473"/>
      <c r="AS298" s="473"/>
      <c r="AT298" s="473"/>
      <c r="AU298" s="447"/>
      <c r="AV298" s="480"/>
      <c r="AW298" s="479"/>
      <c r="AX298" s="479"/>
      <c r="AY298" s="480"/>
      <c r="AZ298" s="480"/>
      <c r="BA298" s="420">
        <f t="shared" si="561"/>
        <v>40588</v>
      </c>
      <c r="BB298" s="421">
        <f t="shared" si="562"/>
        <v>0.81176000000000004</v>
      </c>
      <c r="BC298" s="422"/>
      <c r="BD298" s="423">
        <v>8.23</v>
      </c>
      <c r="BE298" s="424"/>
      <c r="BF298" s="425">
        <v>402</v>
      </c>
      <c r="BG298" s="426">
        <v>8210</v>
      </c>
      <c r="BH298" s="420">
        <f t="shared" si="567"/>
        <v>5500.7000000000007</v>
      </c>
      <c r="BI298" s="432"/>
      <c r="BJ298" s="421"/>
      <c r="BK298" s="427">
        <v>32.200000000000003</v>
      </c>
      <c r="BL298" s="427"/>
      <c r="BM298" s="428"/>
      <c r="BN298" s="422"/>
      <c r="BO298" s="425">
        <v>196</v>
      </c>
      <c r="BP298" s="425"/>
      <c r="BQ298" s="423">
        <v>3.93</v>
      </c>
      <c r="BR298" s="421">
        <f t="shared" si="496"/>
        <v>0.54583333333333339</v>
      </c>
      <c r="BS298" s="409">
        <f t="shared" si="563"/>
        <v>40588</v>
      </c>
      <c r="BT298" s="429">
        <f t="shared" si="505"/>
        <v>8.23</v>
      </c>
      <c r="BU298" s="430"/>
      <c r="BV298" s="430">
        <f t="shared" si="506"/>
        <v>402</v>
      </c>
      <c r="BW298" s="430">
        <f t="shared" si="507"/>
        <v>8210</v>
      </c>
      <c r="BX298" s="430">
        <f t="shared" si="568"/>
        <v>5336.5</v>
      </c>
      <c r="BY298" s="430">
        <f t="shared" si="569"/>
        <v>32.200000000000003</v>
      </c>
      <c r="BZ298" s="430"/>
      <c r="CA298" s="431"/>
      <c r="CB298" s="430">
        <f t="shared" si="510"/>
        <v>196</v>
      </c>
      <c r="CC298" s="432">
        <v>20192</v>
      </c>
      <c r="CD298" s="411">
        <f t="shared" si="494"/>
        <v>20192</v>
      </c>
      <c r="CE298" s="421">
        <f t="shared" si="511"/>
        <v>0.80767999999999995</v>
      </c>
      <c r="CF298" s="433">
        <f t="shared" si="512"/>
        <v>7.9635499207606975</v>
      </c>
      <c r="CG298" s="434"/>
      <c r="CH298" s="427"/>
      <c r="CI298" s="446">
        <f t="shared" si="513"/>
        <v>11.291600633914422</v>
      </c>
      <c r="CJ298" s="436">
        <v>26.4</v>
      </c>
      <c r="CK298" s="436">
        <v>2.46</v>
      </c>
      <c r="CL298" s="423"/>
      <c r="CM298" s="423"/>
      <c r="CN298" s="423"/>
      <c r="CO298" s="432"/>
      <c r="CP298" s="432"/>
      <c r="CQ298" s="437"/>
      <c r="CR298" s="437">
        <v>0.98</v>
      </c>
      <c r="CS298" s="424"/>
      <c r="CT298" s="432">
        <f t="shared" si="514"/>
        <v>4.1600633914421552</v>
      </c>
      <c r="CU298" s="434">
        <v>5.25</v>
      </c>
      <c r="CV298" s="438"/>
      <c r="CW298" s="439"/>
      <c r="CX298" s="440"/>
      <c r="CY298" s="441"/>
      <c r="CZ298" s="442"/>
      <c r="DA298" s="442"/>
      <c r="DB298" s="442"/>
      <c r="DC298" s="442"/>
      <c r="DD298" s="443"/>
      <c r="DE298" s="440"/>
      <c r="DF298" s="444">
        <v>20396</v>
      </c>
      <c r="DG298" s="445">
        <f t="shared" si="508"/>
        <v>20396</v>
      </c>
      <c r="DH298" s="421">
        <f t="shared" si="533"/>
        <v>0.81584000000000001</v>
      </c>
      <c r="DI298" s="446">
        <f t="shared" si="534"/>
        <v>7.8838988036869981</v>
      </c>
      <c r="DJ298" s="434">
        <v>7.92</v>
      </c>
      <c r="DK298" s="427"/>
      <c r="DL298" s="446">
        <f t="shared" si="535"/>
        <v>11.178662482839773</v>
      </c>
      <c r="DM298" s="422">
        <v>26.2</v>
      </c>
      <c r="DN298" s="422">
        <v>1.89</v>
      </c>
      <c r="DO298" s="423">
        <v>7.84</v>
      </c>
      <c r="DP298" s="423"/>
      <c r="DQ298" s="423"/>
      <c r="DR298" s="432"/>
      <c r="DS298" s="432"/>
      <c r="DT298" s="437"/>
      <c r="DU298" s="437">
        <v>0.98</v>
      </c>
      <c r="DV298" s="424"/>
      <c r="DW298" s="446">
        <f t="shared" si="536"/>
        <v>4.1184545989409695</v>
      </c>
      <c r="DX298" s="434">
        <v>3.23</v>
      </c>
      <c r="DY298" s="438">
        <v>8.02</v>
      </c>
      <c r="DZ298" s="439"/>
      <c r="EA298" s="440">
        <v>67</v>
      </c>
      <c r="EB298" s="441">
        <v>7800</v>
      </c>
      <c r="EC298" s="442">
        <v>11.8</v>
      </c>
      <c r="ED298" s="442"/>
      <c r="EE298" s="442"/>
      <c r="EF298" s="442"/>
      <c r="EG298" s="443">
        <v>9</v>
      </c>
      <c r="EH298" s="440"/>
      <c r="EI298" s="429">
        <f t="shared" si="529"/>
        <v>8.02</v>
      </c>
      <c r="EJ298" s="447"/>
      <c r="EK298" s="448">
        <f t="shared" si="530"/>
        <v>67</v>
      </c>
      <c r="EL298" s="417">
        <f t="shared" si="531"/>
        <v>7800</v>
      </c>
      <c r="EM298" s="431">
        <f t="shared" si="532"/>
        <v>11.8</v>
      </c>
      <c r="EN298" s="431"/>
      <c r="EO298" s="431"/>
      <c r="EP298" s="431"/>
      <c r="EQ298" s="430">
        <f t="shared" si="502"/>
        <v>9</v>
      </c>
      <c r="ER298" s="448"/>
      <c r="ES298" s="449">
        <f t="shared" si="537"/>
        <v>26.017542130679018</v>
      </c>
      <c r="ET298" s="450">
        <f t="shared" si="515"/>
        <v>0.81176000000000004</v>
      </c>
      <c r="EU298" s="451">
        <f t="shared" si="570"/>
        <v>0.37082672727272731</v>
      </c>
      <c r="EV298" s="450">
        <f t="shared" si="516"/>
        <v>0.68671616161616167</v>
      </c>
      <c r="EW298" s="513"/>
      <c r="EX298" s="514">
        <f t="shared" si="478"/>
        <v>20.400000000000002</v>
      </c>
      <c r="EY298" s="513"/>
      <c r="EZ298" s="514"/>
      <c r="FA298" s="450">
        <f t="shared" si="517"/>
        <v>0.83333333333333337</v>
      </c>
      <c r="FB298" s="431">
        <f t="shared" si="518"/>
        <v>335</v>
      </c>
      <c r="FC298" s="452"/>
      <c r="FD298" s="431"/>
      <c r="FE298" s="452">
        <f t="shared" si="519"/>
        <v>0.95408163265306123</v>
      </c>
      <c r="FF298" s="430">
        <f t="shared" si="520"/>
        <v>187</v>
      </c>
      <c r="FG298" s="405">
        <v>50400</v>
      </c>
      <c r="FH298" s="589"/>
      <c r="FI298" s="590"/>
      <c r="FJ298" s="591"/>
      <c r="FK298" s="455">
        <f t="shared" si="521"/>
        <v>1.7739233270917514</v>
      </c>
      <c r="FL298" s="530"/>
      <c r="FM298" s="455"/>
      <c r="FN298" s="530">
        <v>4448</v>
      </c>
      <c r="FO298" s="532">
        <f t="shared" si="503"/>
        <v>0.33243647234678625</v>
      </c>
      <c r="FP298" s="449">
        <f t="shared" si="522"/>
        <v>109.58904109589041</v>
      </c>
      <c r="FQ298" s="457">
        <v>86.4</v>
      </c>
      <c r="FR298" s="458">
        <f t="shared" si="523"/>
        <v>2.1287079925101016</v>
      </c>
      <c r="FS298" s="576">
        <v>8</v>
      </c>
      <c r="FT298" s="577"/>
      <c r="FU298" s="578">
        <v>61</v>
      </c>
      <c r="FV298" s="579">
        <v>1</v>
      </c>
      <c r="FW298" s="580"/>
      <c r="FX298" s="579"/>
      <c r="FY298" s="452">
        <f t="shared" si="559"/>
        <v>0.88888888888888884</v>
      </c>
      <c r="FZ298" s="452"/>
      <c r="GA298" s="429"/>
      <c r="GB298" s="513"/>
      <c r="GC298" s="514"/>
      <c r="GD298" s="513">
        <f t="shared" si="487"/>
        <v>8.9552238805970186E-2</v>
      </c>
      <c r="GE298" s="527">
        <f t="shared" si="493"/>
        <v>6</v>
      </c>
      <c r="GF298" s="461">
        <f t="shared" si="524"/>
        <v>2.4243618803587266</v>
      </c>
      <c r="GG298" s="606">
        <v>30</v>
      </c>
      <c r="GH298" s="450">
        <f t="shared" si="538"/>
        <v>0.375</v>
      </c>
      <c r="GI298" s="405">
        <v>195</v>
      </c>
      <c r="GJ298" s="462">
        <f t="shared" si="539"/>
        <v>6.5</v>
      </c>
      <c r="GK298" s="463">
        <f t="shared" si="540"/>
        <v>17.739233270917509</v>
      </c>
      <c r="GL298" s="464">
        <v>8.16</v>
      </c>
      <c r="GM298" s="529"/>
      <c r="GN298" s="405">
        <v>55</v>
      </c>
      <c r="GO298" s="513"/>
      <c r="GP298" s="450">
        <f t="shared" si="541"/>
        <v>9.8360655737704916E-2</v>
      </c>
      <c r="GQ298" s="577">
        <v>4</v>
      </c>
      <c r="GR298" s="455">
        <f t="shared" si="542"/>
        <v>2.5426234354981769</v>
      </c>
      <c r="GS298" s="531"/>
      <c r="GT298" s="531">
        <f t="shared" si="543"/>
        <v>54</v>
      </c>
      <c r="GU298" s="513"/>
      <c r="GV298" s="513">
        <f t="shared" si="544"/>
        <v>1.8181818181818188E-2</v>
      </c>
      <c r="GW298" s="513"/>
      <c r="GX298" s="513">
        <f t="shared" si="545"/>
        <v>0.11475409836065575</v>
      </c>
      <c r="GY298" s="462">
        <f t="shared" si="546"/>
        <v>2.5341761815596442</v>
      </c>
      <c r="GZ298" s="405">
        <v>43824</v>
      </c>
      <c r="HA298" s="581">
        <v>8.3699999999999992</v>
      </c>
      <c r="HB298" s="451">
        <v>8.33</v>
      </c>
      <c r="HC298" s="577"/>
      <c r="HD298" s="463">
        <v>54</v>
      </c>
      <c r="HE298" s="463">
        <v>15.6</v>
      </c>
      <c r="HF298" s="463"/>
      <c r="HG298" s="582"/>
      <c r="HH298" s="575">
        <v>8</v>
      </c>
      <c r="HI298" s="583">
        <v>7480</v>
      </c>
      <c r="HJ298" s="406">
        <f t="shared" si="526"/>
        <v>5011.6000000000004</v>
      </c>
      <c r="HK298" s="406"/>
      <c r="HL298" s="549"/>
      <c r="HM298" s="584"/>
      <c r="HN298" s="461">
        <v>10.4</v>
      </c>
      <c r="HO298" s="574"/>
      <c r="HP298" s="548">
        <v>0.01</v>
      </c>
      <c r="HQ298" s="585"/>
      <c r="HR298" s="586"/>
      <c r="HS298" s="520">
        <v>0.24</v>
      </c>
      <c r="HT298" s="587">
        <v>4</v>
      </c>
      <c r="HU298" s="522">
        <f t="shared" si="486"/>
        <v>42.869813738050652</v>
      </c>
      <c r="HV298" s="513"/>
      <c r="HW298" s="513">
        <f t="shared" si="527"/>
        <v>0.86567164179104483</v>
      </c>
      <c r="HX298" s="513">
        <f t="shared" si="528"/>
        <v>0.67701863354037273</v>
      </c>
      <c r="HY298" s="599" t="s">
        <v>191</v>
      </c>
    </row>
    <row r="299" spans="1:233" s="598" customFormat="1" ht="15" customHeight="1" x14ac:dyDescent="0.15">
      <c r="A299" s="400">
        <v>43781</v>
      </c>
      <c r="B299" s="515">
        <v>43727</v>
      </c>
      <c r="C299" s="402">
        <f t="shared" si="560"/>
        <v>0.87453999999999998</v>
      </c>
      <c r="D299" s="571">
        <v>8.17</v>
      </c>
      <c r="E299" s="572"/>
      <c r="F299" s="573">
        <v>273</v>
      </c>
      <c r="G299" s="406">
        <f t="shared" si="564"/>
        <v>11937.471</v>
      </c>
      <c r="H299" s="402">
        <f t="shared" si="565"/>
        <v>0.47749883999999998</v>
      </c>
      <c r="I299" s="573">
        <v>7750</v>
      </c>
      <c r="J299" s="406">
        <f t="shared" si="566"/>
        <v>5192.5</v>
      </c>
      <c r="K299" s="574">
        <v>26.8</v>
      </c>
      <c r="L299" s="574">
        <v>25.8</v>
      </c>
      <c r="M299" s="574">
        <v>2.2000000000000002</v>
      </c>
      <c r="N299" s="575">
        <v>102</v>
      </c>
      <c r="O299" s="575">
        <v>32</v>
      </c>
      <c r="P299" s="409"/>
      <c r="Q299" s="409"/>
      <c r="R299" s="409"/>
      <c r="S299" s="409"/>
      <c r="T299" s="410"/>
      <c r="U299" s="411"/>
      <c r="V299" s="409"/>
      <c r="W299" s="409"/>
      <c r="X299" s="516"/>
      <c r="Y299" s="473"/>
      <c r="Z299" s="429"/>
      <c r="AA299" s="447"/>
      <c r="AB299" s="409"/>
      <c r="AC299" s="409"/>
      <c r="AD299" s="474">
        <v>1.99</v>
      </c>
      <c r="AE299" s="477">
        <f t="shared" si="495"/>
        <v>0.27638888888888891</v>
      </c>
      <c r="AF299" s="478"/>
      <c r="AG299" s="477"/>
      <c r="AH299" s="478"/>
      <c r="AI299" s="478"/>
      <c r="AJ299" s="473"/>
      <c r="AK299" s="477"/>
      <c r="AL299" s="447"/>
      <c r="AM299" s="479"/>
      <c r="AN299" s="473"/>
      <c r="AO299" s="473"/>
      <c r="AP299" s="479"/>
      <c r="AQ299" s="447"/>
      <c r="AR299" s="473"/>
      <c r="AS299" s="473"/>
      <c r="AT299" s="473"/>
      <c r="AU299" s="447"/>
      <c r="AV299" s="480"/>
      <c r="AW299" s="479"/>
      <c r="AX299" s="479"/>
      <c r="AY299" s="480"/>
      <c r="AZ299" s="480"/>
      <c r="BA299" s="420">
        <f t="shared" si="561"/>
        <v>41506</v>
      </c>
      <c r="BB299" s="421">
        <f t="shared" si="562"/>
        <v>0.83011999999999997</v>
      </c>
      <c r="BC299" s="422"/>
      <c r="BD299" s="423">
        <v>8.18</v>
      </c>
      <c r="BE299" s="424"/>
      <c r="BF299" s="425">
        <v>406</v>
      </c>
      <c r="BG299" s="426">
        <v>7780</v>
      </c>
      <c r="BH299" s="420">
        <f t="shared" si="567"/>
        <v>5212.6000000000004</v>
      </c>
      <c r="BI299" s="432">
        <v>1099</v>
      </c>
      <c r="BJ299" s="421">
        <f>BI299/35.5*(23+35.5)/BH299</f>
        <v>0.34743279150790096</v>
      </c>
      <c r="BK299" s="427">
        <v>30.4</v>
      </c>
      <c r="BL299" s="427">
        <v>26</v>
      </c>
      <c r="BM299" s="428">
        <v>4.9000000000000004</v>
      </c>
      <c r="BN299" s="422">
        <v>2.8</v>
      </c>
      <c r="BO299" s="425">
        <v>182</v>
      </c>
      <c r="BP299" s="425">
        <v>32</v>
      </c>
      <c r="BQ299" s="423">
        <v>4.24</v>
      </c>
      <c r="BR299" s="421">
        <f t="shared" si="496"/>
        <v>0.58888888888888891</v>
      </c>
      <c r="BS299" s="409">
        <f t="shared" si="563"/>
        <v>41506</v>
      </c>
      <c r="BT299" s="429">
        <f t="shared" ref="BT299:BT316" si="571">BD299</f>
        <v>8.18</v>
      </c>
      <c r="BU299" s="430"/>
      <c r="BV299" s="430">
        <f t="shared" ref="BV299:BV316" si="572">BF299</f>
        <v>406</v>
      </c>
      <c r="BW299" s="430">
        <f t="shared" ref="BW299:BW316" si="573">BG299</f>
        <v>7780</v>
      </c>
      <c r="BX299" s="430">
        <f t="shared" si="568"/>
        <v>5057</v>
      </c>
      <c r="BY299" s="430">
        <f t="shared" si="569"/>
        <v>30.4</v>
      </c>
      <c r="BZ299" s="430">
        <f>BL299</f>
        <v>26</v>
      </c>
      <c r="CA299" s="431">
        <f>BN299</f>
        <v>2.8</v>
      </c>
      <c r="CB299" s="430">
        <f t="shared" si="510"/>
        <v>182</v>
      </c>
      <c r="CC299" s="432">
        <v>20620</v>
      </c>
      <c r="CD299" s="411">
        <f t="shared" si="494"/>
        <v>20620</v>
      </c>
      <c r="CE299" s="421">
        <f t="shared" si="511"/>
        <v>0.82479999999999998</v>
      </c>
      <c r="CF299" s="433">
        <f t="shared" si="512"/>
        <v>7.7982541222114445</v>
      </c>
      <c r="CG299" s="434"/>
      <c r="CH299" s="427"/>
      <c r="CI299" s="446">
        <f t="shared" si="513"/>
        <v>11.057225994180406</v>
      </c>
      <c r="CJ299" s="436">
        <v>25.4</v>
      </c>
      <c r="CK299" s="436">
        <v>2.5499999999999998</v>
      </c>
      <c r="CL299" s="423"/>
      <c r="CM299" s="423"/>
      <c r="CN299" s="423"/>
      <c r="CO299" s="432"/>
      <c r="CP299" s="432"/>
      <c r="CQ299" s="437"/>
      <c r="CR299" s="437">
        <v>0.97</v>
      </c>
      <c r="CS299" s="424"/>
      <c r="CT299" s="432">
        <f t="shared" si="514"/>
        <v>4.0737148399612026</v>
      </c>
      <c r="CU299" s="434">
        <v>5.14</v>
      </c>
      <c r="CV299" s="438"/>
      <c r="CW299" s="439"/>
      <c r="CX299" s="440"/>
      <c r="CY299" s="441"/>
      <c r="CZ299" s="442"/>
      <c r="DA299" s="442"/>
      <c r="DB299" s="442"/>
      <c r="DC299" s="442"/>
      <c r="DD299" s="443"/>
      <c r="DE299" s="440"/>
      <c r="DF299" s="444">
        <v>20886</v>
      </c>
      <c r="DG299" s="445">
        <f t="shared" ref="DG299:DG316" si="574">DF299</f>
        <v>20886</v>
      </c>
      <c r="DH299" s="421">
        <f t="shared" si="533"/>
        <v>0.83543999999999996</v>
      </c>
      <c r="DI299" s="446">
        <f t="shared" si="534"/>
        <v>7.6989370870439533</v>
      </c>
      <c r="DJ299" s="434">
        <v>7.87</v>
      </c>
      <c r="DK299" s="427">
        <v>4.5</v>
      </c>
      <c r="DL299" s="446">
        <f t="shared" si="535"/>
        <v>10.916403332375754</v>
      </c>
      <c r="DM299" s="422">
        <v>25.2</v>
      </c>
      <c r="DN299" s="422">
        <v>1.95</v>
      </c>
      <c r="DO299" s="423">
        <v>7.84</v>
      </c>
      <c r="DP299" s="423"/>
      <c r="DQ299" s="423"/>
      <c r="DR299" s="432">
        <v>7746</v>
      </c>
      <c r="DS299" s="432">
        <v>3523</v>
      </c>
      <c r="DT299" s="437">
        <f>DS299/DR299</f>
        <v>0.45481538858765813</v>
      </c>
      <c r="DU299" s="437">
        <v>0.96</v>
      </c>
      <c r="DV299" s="424"/>
      <c r="DW299" s="446">
        <f t="shared" si="536"/>
        <v>4.0218328066647517</v>
      </c>
      <c r="DX299" s="434">
        <v>3.83</v>
      </c>
      <c r="DY299" s="438">
        <v>7.96</v>
      </c>
      <c r="DZ299" s="439"/>
      <c r="EA299" s="440">
        <v>65</v>
      </c>
      <c r="EB299" s="441">
        <v>7610</v>
      </c>
      <c r="EC299" s="442">
        <v>8.6</v>
      </c>
      <c r="ED299" s="442">
        <v>0.3</v>
      </c>
      <c r="EE299" s="442">
        <v>8.4</v>
      </c>
      <c r="EF299" s="442">
        <v>1.1000000000000001</v>
      </c>
      <c r="EG299" s="443">
        <v>7</v>
      </c>
      <c r="EH299" s="440">
        <v>32</v>
      </c>
      <c r="EI299" s="429">
        <f t="shared" si="529"/>
        <v>7.96</v>
      </c>
      <c r="EJ299" s="447"/>
      <c r="EK299" s="448">
        <f t="shared" si="530"/>
        <v>65</v>
      </c>
      <c r="EL299" s="417">
        <f t="shared" si="531"/>
        <v>7610</v>
      </c>
      <c r="EM299" s="431">
        <f t="shared" si="532"/>
        <v>8.6</v>
      </c>
      <c r="EN299" s="431">
        <f>ED299</f>
        <v>0.3</v>
      </c>
      <c r="EO299" s="431">
        <f>EE299</f>
        <v>8.4</v>
      </c>
      <c r="EP299" s="431">
        <f>EF299</f>
        <v>1.1000000000000001</v>
      </c>
      <c r="EQ299" s="430">
        <f t="shared" si="502"/>
        <v>7</v>
      </c>
      <c r="ER299" s="448">
        <f>EH299</f>
        <v>32</v>
      </c>
      <c r="ES299" s="449">
        <f t="shared" si="537"/>
        <v>25.4421047559389</v>
      </c>
      <c r="ET299" s="450">
        <f t="shared" si="515"/>
        <v>0.83011999999999997</v>
      </c>
      <c r="EU299" s="451">
        <f t="shared" si="570"/>
        <v>0.38298718181818192</v>
      </c>
      <c r="EV299" s="450">
        <f t="shared" si="516"/>
        <v>0.70923552188552208</v>
      </c>
      <c r="EW299" s="513">
        <f>1-EM299/BY299</f>
        <v>0.71710526315789469</v>
      </c>
      <c r="EX299" s="514">
        <f t="shared" si="478"/>
        <v>21.799999999999997</v>
      </c>
      <c r="EY299" s="513"/>
      <c r="EZ299" s="514"/>
      <c r="FA299" s="450">
        <f t="shared" si="517"/>
        <v>0.83990147783251234</v>
      </c>
      <c r="FB299" s="431">
        <f t="shared" si="518"/>
        <v>341</v>
      </c>
      <c r="FC299" s="452">
        <f>1-EP299/CA299</f>
        <v>0.6071428571428571</v>
      </c>
      <c r="FD299" s="431">
        <f>CA299-EP299</f>
        <v>1.6999999999999997</v>
      </c>
      <c r="FE299" s="452">
        <f t="shared" si="519"/>
        <v>0.96153846153846156</v>
      </c>
      <c r="FF299" s="430">
        <f t="shared" si="520"/>
        <v>175</v>
      </c>
      <c r="FG299" s="405">
        <v>50400</v>
      </c>
      <c r="FH299" s="589"/>
      <c r="FI299" s="590"/>
      <c r="FJ299" s="591"/>
      <c r="FK299" s="455">
        <f t="shared" si="521"/>
        <v>1.734688960632198</v>
      </c>
      <c r="FL299" s="530"/>
      <c r="FM299" s="455"/>
      <c r="FN299" s="530">
        <v>4587</v>
      </c>
      <c r="FO299" s="532">
        <f t="shared" si="503"/>
        <v>0.34282511210762334</v>
      </c>
      <c r="FP299" s="449">
        <f t="shared" si="522"/>
        <v>110.5141425336096</v>
      </c>
      <c r="FQ299" s="457">
        <v>86.4</v>
      </c>
      <c r="FR299" s="458">
        <f t="shared" si="523"/>
        <v>2.0816267527586376</v>
      </c>
      <c r="FS299" s="576">
        <v>7.96</v>
      </c>
      <c r="FT299" s="577"/>
      <c r="FU299" s="578">
        <v>63</v>
      </c>
      <c r="FV299" s="579">
        <v>4</v>
      </c>
      <c r="FW299" s="580">
        <v>0.36</v>
      </c>
      <c r="FX299" s="579">
        <v>32</v>
      </c>
      <c r="FY299" s="452">
        <f t="shared" si="559"/>
        <v>0.4285714285714286</v>
      </c>
      <c r="FZ299" s="452">
        <f>1-FW299/(EF299+DC299)</f>
        <v>0.67272727272727284</v>
      </c>
      <c r="GA299" s="429">
        <f>EF299+DC299-FW299</f>
        <v>0.7400000000000001</v>
      </c>
      <c r="GB299" s="513"/>
      <c r="GC299" s="514"/>
      <c r="GD299" s="513">
        <f t="shared" si="487"/>
        <v>3.0769230769230771E-2</v>
      </c>
      <c r="GE299" s="527">
        <f t="shared" si="493"/>
        <v>2</v>
      </c>
      <c r="GF299" s="461">
        <f t="shared" si="524"/>
        <v>2.3707415795306703</v>
      </c>
      <c r="GG299" s="606">
        <v>30</v>
      </c>
      <c r="GH299" s="450">
        <f t="shared" si="538"/>
        <v>0.375</v>
      </c>
      <c r="GI299" s="405">
        <v>195</v>
      </c>
      <c r="GJ299" s="462">
        <f t="shared" si="539"/>
        <v>6.5</v>
      </c>
      <c r="GK299" s="463">
        <f t="shared" si="540"/>
        <v>17.346889606321977</v>
      </c>
      <c r="GL299" s="464">
        <v>8.08</v>
      </c>
      <c r="GM299" s="529"/>
      <c r="GN299" s="405">
        <v>54</v>
      </c>
      <c r="GO299" s="513"/>
      <c r="GP299" s="450">
        <f t="shared" si="541"/>
        <v>0.1428571428571429</v>
      </c>
      <c r="GQ299" s="577">
        <v>4</v>
      </c>
      <c r="GR299" s="455">
        <f t="shared" si="542"/>
        <v>2.4863875102394832</v>
      </c>
      <c r="GS299" s="531"/>
      <c r="GT299" s="531">
        <f t="shared" si="543"/>
        <v>52</v>
      </c>
      <c r="GU299" s="513"/>
      <c r="GV299" s="513">
        <f t="shared" si="544"/>
        <v>3.703703703703709E-2</v>
      </c>
      <c r="GW299" s="513"/>
      <c r="GX299" s="513">
        <f t="shared" si="545"/>
        <v>0.17460317460317465</v>
      </c>
      <c r="GY299" s="462">
        <f t="shared" si="546"/>
        <v>1.5769899642110887</v>
      </c>
      <c r="GZ299" s="405">
        <v>43233</v>
      </c>
      <c r="HA299" s="581">
        <v>8.31</v>
      </c>
      <c r="HB299" s="451">
        <v>8.2100000000000009</v>
      </c>
      <c r="HC299" s="577"/>
      <c r="HD299" s="463">
        <v>52</v>
      </c>
      <c r="HE299" s="463">
        <v>15.3</v>
      </c>
      <c r="HF299" s="463"/>
      <c r="HG299" s="582"/>
      <c r="HH299" s="575">
        <v>3</v>
      </c>
      <c r="HI299" s="583">
        <v>7660</v>
      </c>
      <c r="HJ299" s="406">
        <f t="shared" si="526"/>
        <v>5132.2000000000007</v>
      </c>
      <c r="HK299" s="406"/>
      <c r="HL299" s="549">
        <v>1206</v>
      </c>
      <c r="HM299" s="584">
        <v>8.6999999999999993</v>
      </c>
      <c r="HN299" s="461">
        <v>8.2200000000000006</v>
      </c>
      <c r="HO299" s="574">
        <v>0.26</v>
      </c>
      <c r="HP299" s="548">
        <v>0.01</v>
      </c>
      <c r="HQ299" s="585">
        <v>9.6</v>
      </c>
      <c r="HR299" s="586">
        <v>0.32</v>
      </c>
      <c r="HS299" s="520">
        <v>0.28999999999999998</v>
      </c>
      <c r="HT299" s="587">
        <v>4</v>
      </c>
      <c r="HU299" s="522">
        <f t="shared" si="486"/>
        <v>41.921649881944781</v>
      </c>
      <c r="HV299" s="513"/>
      <c r="HW299" s="513">
        <f t="shared" si="527"/>
        <v>0.87192118226600979</v>
      </c>
      <c r="HX299" s="513">
        <f t="shared" si="528"/>
        <v>0.72960526315789465</v>
      </c>
      <c r="HY299" s="599"/>
    </row>
    <row r="300" spans="1:233" s="598" customFormat="1" ht="15" customHeight="1" x14ac:dyDescent="0.15">
      <c r="A300" s="400">
        <v>43782</v>
      </c>
      <c r="B300" s="515">
        <v>40779</v>
      </c>
      <c r="C300" s="402">
        <f t="shared" si="560"/>
        <v>0.81557999999999997</v>
      </c>
      <c r="D300" s="571">
        <v>8.35</v>
      </c>
      <c r="E300" s="572"/>
      <c r="F300" s="573">
        <v>335</v>
      </c>
      <c r="G300" s="406">
        <f t="shared" si="564"/>
        <v>13660.965</v>
      </c>
      <c r="H300" s="402">
        <f t="shared" si="565"/>
        <v>0.5464386</v>
      </c>
      <c r="I300" s="573">
        <v>6960</v>
      </c>
      <c r="J300" s="406">
        <f t="shared" si="566"/>
        <v>4663.2000000000007</v>
      </c>
      <c r="K300" s="574">
        <v>27.8</v>
      </c>
      <c r="L300" s="574"/>
      <c r="M300" s="574"/>
      <c r="N300" s="575">
        <v>97</v>
      </c>
      <c r="O300" s="575"/>
      <c r="P300" s="409"/>
      <c r="Q300" s="409"/>
      <c r="R300" s="409"/>
      <c r="S300" s="409"/>
      <c r="T300" s="410"/>
      <c r="U300" s="411"/>
      <c r="V300" s="409"/>
      <c r="W300" s="409"/>
      <c r="X300" s="516"/>
      <c r="Y300" s="473"/>
      <c r="Z300" s="429"/>
      <c r="AA300" s="447"/>
      <c r="AB300" s="409"/>
      <c r="AC300" s="409"/>
      <c r="AD300" s="474">
        <v>1.81</v>
      </c>
      <c r="AE300" s="477">
        <f t="shared" si="495"/>
        <v>0.25138888888888888</v>
      </c>
      <c r="AF300" s="478"/>
      <c r="AG300" s="477"/>
      <c r="AH300" s="478"/>
      <c r="AI300" s="478"/>
      <c r="AJ300" s="473"/>
      <c r="AK300" s="477"/>
      <c r="AL300" s="447"/>
      <c r="AM300" s="479"/>
      <c r="AN300" s="473"/>
      <c r="AO300" s="473"/>
      <c r="AP300" s="479"/>
      <c r="AQ300" s="447"/>
      <c r="AR300" s="473"/>
      <c r="AS300" s="473"/>
      <c r="AT300" s="473"/>
      <c r="AU300" s="447"/>
      <c r="AV300" s="480"/>
      <c r="AW300" s="479"/>
      <c r="AX300" s="479"/>
      <c r="AY300" s="480"/>
      <c r="AZ300" s="480"/>
      <c r="BA300" s="420">
        <f t="shared" si="561"/>
        <v>40607</v>
      </c>
      <c r="BB300" s="421">
        <f t="shared" si="562"/>
        <v>0.81213999999999997</v>
      </c>
      <c r="BC300" s="422"/>
      <c r="BD300" s="423">
        <v>8.2899999999999991</v>
      </c>
      <c r="BE300" s="424"/>
      <c r="BF300" s="425">
        <v>389</v>
      </c>
      <c r="BG300" s="426">
        <v>7690</v>
      </c>
      <c r="BH300" s="420">
        <f t="shared" si="567"/>
        <v>5152.3</v>
      </c>
      <c r="BI300" s="432"/>
      <c r="BJ300" s="421"/>
      <c r="BK300" s="427">
        <v>31.4</v>
      </c>
      <c r="BL300" s="427"/>
      <c r="BM300" s="428"/>
      <c r="BN300" s="422"/>
      <c r="BO300" s="425">
        <v>151</v>
      </c>
      <c r="BP300" s="425"/>
      <c r="BQ300" s="423">
        <v>3.59</v>
      </c>
      <c r="BR300" s="421">
        <f t="shared" si="496"/>
        <v>0.49861111111111106</v>
      </c>
      <c r="BS300" s="409">
        <f t="shared" si="563"/>
        <v>40607</v>
      </c>
      <c r="BT300" s="429">
        <f t="shared" si="571"/>
        <v>8.2899999999999991</v>
      </c>
      <c r="BU300" s="430"/>
      <c r="BV300" s="430">
        <f t="shared" si="572"/>
        <v>389</v>
      </c>
      <c r="BW300" s="430">
        <f t="shared" si="573"/>
        <v>7690</v>
      </c>
      <c r="BX300" s="430">
        <f t="shared" si="568"/>
        <v>4998.5</v>
      </c>
      <c r="BY300" s="430">
        <f t="shared" si="569"/>
        <v>31.4</v>
      </c>
      <c r="BZ300" s="430"/>
      <c r="CA300" s="431"/>
      <c r="CB300" s="430">
        <f t="shared" si="510"/>
        <v>151</v>
      </c>
      <c r="CC300" s="432">
        <v>20400</v>
      </c>
      <c r="CD300" s="411">
        <f t="shared" si="494"/>
        <v>20400</v>
      </c>
      <c r="CE300" s="421">
        <f t="shared" si="511"/>
        <v>0.81599999999999995</v>
      </c>
      <c r="CF300" s="433">
        <f t="shared" si="512"/>
        <v>7.882352941176471</v>
      </c>
      <c r="CG300" s="434"/>
      <c r="CH300" s="427"/>
      <c r="CI300" s="446">
        <f t="shared" si="513"/>
        <v>11.176470588235293</v>
      </c>
      <c r="CJ300" s="436">
        <v>26.1</v>
      </c>
      <c r="CK300" s="436">
        <v>2.5299999999999998</v>
      </c>
      <c r="CL300" s="423"/>
      <c r="CM300" s="423"/>
      <c r="CN300" s="423"/>
      <c r="CO300" s="432"/>
      <c r="CP300" s="432"/>
      <c r="CQ300" s="437"/>
      <c r="CR300" s="437">
        <v>0.98</v>
      </c>
      <c r="CS300" s="424"/>
      <c r="CT300" s="432">
        <f t="shared" si="514"/>
        <v>4.117647058823529</v>
      </c>
      <c r="CU300" s="434">
        <v>4.16</v>
      </c>
      <c r="CV300" s="438"/>
      <c r="CW300" s="439"/>
      <c r="CX300" s="440"/>
      <c r="CY300" s="441"/>
      <c r="CZ300" s="442"/>
      <c r="DA300" s="442"/>
      <c r="DB300" s="442"/>
      <c r="DC300" s="442"/>
      <c r="DD300" s="443"/>
      <c r="DE300" s="440"/>
      <c r="DF300" s="444">
        <v>20207</v>
      </c>
      <c r="DG300" s="445">
        <f t="shared" si="574"/>
        <v>20207</v>
      </c>
      <c r="DH300" s="421">
        <f t="shared" si="533"/>
        <v>0.80828</v>
      </c>
      <c r="DI300" s="446">
        <f t="shared" si="534"/>
        <v>7.9576384421240167</v>
      </c>
      <c r="DJ300" s="434">
        <v>7.97</v>
      </c>
      <c r="DK300" s="427"/>
      <c r="DL300" s="446">
        <f t="shared" si="535"/>
        <v>11.283218686593754</v>
      </c>
      <c r="DM300" s="422">
        <v>26.2</v>
      </c>
      <c r="DN300" s="422">
        <v>2.46</v>
      </c>
      <c r="DO300" s="423">
        <v>7.88</v>
      </c>
      <c r="DP300" s="423"/>
      <c r="DQ300" s="423"/>
      <c r="DR300" s="432"/>
      <c r="DS300" s="432"/>
      <c r="DT300" s="437"/>
      <c r="DU300" s="437">
        <v>0.96</v>
      </c>
      <c r="DV300" s="424"/>
      <c r="DW300" s="446">
        <f t="shared" si="536"/>
        <v>4.1569753055871725</v>
      </c>
      <c r="DX300" s="434">
        <v>4.12</v>
      </c>
      <c r="DY300" s="438">
        <v>7.95</v>
      </c>
      <c r="DZ300" s="439"/>
      <c r="EA300" s="440">
        <v>72</v>
      </c>
      <c r="EB300" s="441">
        <v>7670</v>
      </c>
      <c r="EC300" s="442">
        <v>8.1999999999999993</v>
      </c>
      <c r="ED300" s="442"/>
      <c r="EE300" s="442"/>
      <c r="EF300" s="442"/>
      <c r="EG300" s="443">
        <v>11</v>
      </c>
      <c r="EH300" s="440"/>
      <c r="EI300" s="429">
        <f t="shared" si="529"/>
        <v>7.95</v>
      </c>
      <c r="EJ300" s="447"/>
      <c r="EK300" s="448">
        <f t="shared" si="530"/>
        <v>72</v>
      </c>
      <c r="EL300" s="417">
        <f t="shared" si="531"/>
        <v>7670</v>
      </c>
      <c r="EM300" s="431">
        <f t="shared" si="532"/>
        <v>8.1999999999999993</v>
      </c>
      <c r="EN300" s="431"/>
      <c r="EO300" s="431"/>
      <c r="EP300" s="431"/>
      <c r="EQ300" s="430">
        <f t="shared" si="502"/>
        <v>11</v>
      </c>
      <c r="ER300" s="448"/>
      <c r="ES300" s="449">
        <f t="shared" si="537"/>
        <v>26.005368532519022</v>
      </c>
      <c r="ET300" s="450">
        <f t="shared" si="515"/>
        <v>0.81213999999999997</v>
      </c>
      <c r="EU300" s="451">
        <f t="shared" si="570"/>
        <v>0.3590027954545455</v>
      </c>
      <c r="EV300" s="450">
        <f t="shared" si="516"/>
        <v>0.66481999158249161</v>
      </c>
      <c r="EW300" s="513"/>
      <c r="EX300" s="514">
        <f t="shared" si="478"/>
        <v>23.2</v>
      </c>
      <c r="EY300" s="513"/>
      <c r="EZ300" s="514"/>
      <c r="FA300" s="450">
        <f t="shared" si="517"/>
        <v>0.81491002570694082</v>
      </c>
      <c r="FB300" s="431">
        <f t="shared" si="518"/>
        <v>317</v>
      </c>
      <c r="FC300" s="452"/>
      <c r="FD300" s="431"/>
      <c r="FE300" s="452">
        <f t="shared" si="519"/>
        <v>0.92715231788079466</v>
      </c>
      <c r="FF300" s="430">
        <f t="shared" si="520"/>
        <v>140</v>
      </c>
      <c r="FG300" s="405">
        <v>50400</v>
      </c>
      <c r="FH300" s="589"/>
      <c r="FI300" s="590"/>
      <c r="FJ300" s="591"/>
      <c r="FK300" s="455">
        <f t="shared" si="521"/>
        <v>1.7730933090353878</v>
      </c>
      <c r="FL300" s="530"/>
      <c r="FM300" s="455"/>
      <c r="FN300" s="530">
        <v>4587</v>
      </c>
      <c r="FO300" s="532">
        <f t="shared" si="503"/>
        <v>0.34282511210762334</v>
      </c>
      <c r="FP300" s="449">
        <f t="shared" si="522"/>
        <v>112.9608195631295</v>
      </c>
      <c r="FQ300" s="457">
        <v>86.4</v>
      </c>
      <c r="FR300" s="458">
        <f t="shared" si="523"/>
        <v>2.1277119708424661</v>
      </c>
      <c r="FS300" s="576">
        <v>8.0500000000000007</v>
      </c>
      <c r="FT300" s="577"/>
      <c r="FU300" s="578">
        <v>68</v>
      </c>
      <c r="FV300" s="579">
        <v>1</v>
      </c>
      <c r="FW300" s="580"/>
      <c r="FX300" s="579"/>
      <c r="FY300" s="452">
        <f t="shared" si="559"/>
        <v>0.90909090909090906</v>
      </c>
      <c r="FZ300" s="452"/>
      <c r="GA300" s="429"/>
      <c r="GB300" s="513"/>
      <c r="GC300" s="514"/>
      <c r="GD300" s="513">
        <f t="shared" si="487"/>
        <v>5.555555555555558E-2</v>
      </c>
      <c r="GE300" s="527">
        <f t="shared" si="493"/>
        <v>4</v>
      </c>
      <c r="GF300" s="461">
        <f t="shared" si="524"/>
        <v>2.4232275223483635</v>
      </c>
      <c r="GG300" s="606">
        <v>30</v>
      </c>
      <c r="GH300" s="450">
        <f t="shared" si="538"/>
        <v>0.375</v>
      </c>
      <c r="GI300" s="405">
        <v>195</v>
      </c>
      <c r="GJ300" s="462">
        <f t="shared" si="539"/>
        <v>6.5</v>
      </c>
      <c r="GK300" s="463">
        <f t="shared" si="540"/>
        <v>17.730933090353883</v>
      </c>
      <c r="GL300" s="464">
        <v>8.17</v>
      </c>
      <c r="GM300" s="529"/>
      <c r="GN300" s="405">
        <v>56</v>
      </c>
      <c r="GO300" s="513"/>
      <c r="GP300" s="450">
        <f t="shared" si="541"/>
        <v>0.17647058823529416</v>
      </c>
      <c r="GQ300" s="577">
        <v>2</v>
      </c>
      <c r="GR300" s="455">
        <f t="shared" si="542"/>
        <v>2.5414337429507228</v>
      </c>
      <c r="GS300" s="531"/>
      <c r="GT300" s="531">
        <f t="shared" si="543"/>
        <v>53</v>
      </c>
      <c r="GU300" s="513"/>
      <c r="GV300" s="513">
        <f t="shared" si="544"/>
        <v>5.3571428571428603E-2</v>
      </c>
      <c r="GW300" s="513"/>
      <c r="GX300" s="513">
        <f t="shared" si="545"/>
        <v>0.22058823529411764</v>
      </c>
      <c r="GY300" s="462">
        <f t="shared" si="546"/>
        <v>1.1820622060235921</v>
      </c>
      <c r="GZ300" s="405">
        <v>43281</v>
      </c>
      <c r="HA300" s="581">
        <v>8.39</v>
      </c>
      <c r="HB300" s="451">
        <v>8.2200000000000006</v>
      </c>
      <c r="HC300" s="577"/>
      <c r="HD300" s="463">
        <v>53</v>
      </c>
      <c r="HE300" s="463">
        <v>15.6</v>
      </c>
      <c r="HF300" s="463"/>
      <c r="HG300" s="582"/>
      <c r="HH300" s="575">
        <v>6</v>
      </c>
      <c r="HI300" s="583">
        <v>7550</v>
      </c>
      <c r="HJ300" s="406">
        <f t="shared" si="526"/>
        <v>5058.5</v>
      </c>
      <c r="HK300" s="406"/>
      <c r="HL300" s="549"/>
      <c r="HM300" s="584"/>
      <c r="HN300" s="461">
        <v>7.81</v>
      </c>
      <c r="HO300" s="574"/>
      <c r="HP300" s="548">
        <v>0.01</v>
      </c>
      <c r="HQ300" s="585"/>
      <c r="HR300" s="586"/>
      <c r="HS300" s="520">
        <v>0.31</v>
      </c>
      <c r="HT300" s="587">
        <v>2</v>
      </c>
      <c r="HU300" s="522">
        <f t="shared" si="486"/>
        <v>42.849754968355214</v>
      </c>
      <c r="HV300" s="513"/>
      <c r="HW300" s="513">
        <f t="shared" si="527"/>
        <v>0.86375321336760924</v>
      </c>
      <c r="HX300" s="513">
        <f t="shared" si="528"/>
        <v>0.75127388535031847</v>
      </c>
      <c r="HY300" s="599"/>
    </row>
    <row r="301" spans="1:233" s="598" customFormat="1" ht="15" customHeight="1" x14ac:dyDescent="0.15">
      <c r="A301" s="400">
        <v>43783</v>
      </c>
      <c r="B301" s="515">
        <v>35257</v>
      </c>
      <c r="C301" s="402">
        <f t="shared" si="560"/>
        <v>0.70513999999999999</v>
      </c>
      <c r="D301" s="571">
        <v>8.07</v>
      </c>
      <c r="E301" s="572"/>
      <c r="F301" s="573">
        <v>271</v>
      </c>
      <c r="G301" s="406">
        <f t="shared" si="564"/>
        <v>9554.6470000000008</v>
      </c>
      <c r="H301" s="402">
        <f t="shared" si="565"/>
        <v>0.38218588000000003</v>
      </c>
      <c r="I301" s="573">
        <v>7580</v>
      </c>
      <c r="J301" s="406">
        <f t="shared" si="566"/>
        <v>5078.6000000000004</v>
      </c>
      <c r="K301" s="574">
        <v>30.2</v>
      </c>
      <c r="L301" s="574"/>
      <c r="M301" s="574"/>
      <c r="N301" s="575">
        <v>102</v>
      </c>
      <c r="O301" s="575"/>
      <c r="P301" s="409"/>
      <c r="Q301" s="409"/>
      <c r="R301" s="409"/>
      <c r="S301" s="409"/>
      <c r="T301" s="410"/>
      <c r="U301" s="411"/>
      <c r="V301" s="409"/>
      <c r="W301" s="409"/>
      <c r="X301" s="516"/>
      <c r="Y301" s="473"/>
      <c r="Z301" s="429"/>
      <c r="AA301" s="447"/>
      <c r="AB301" s="409"/>
      <c r="AC301" s="409"/>
      <c r="AD301" s="474">
        <v>2.14</v>
      </c>
      <c r="AE301" s="477">
        <f t="shared" si="495"/>
        <v>0.29722222222222222</v>
      </c>
      <c r="AF301" s="478"/>
      <c r="AG301" s="477"/>
      <c r="AH301" s="478"/>
      <c r="AI301" s="478"/>
      <c r="AJ301" s="473"/>
      <c r="AK301" s="477"/>
      <c r="AL301" s="447"/>
      <c r="AM301" s="479"/>
      <c r="AN301" s="473"/>
      <c r="AO301" s="473"/>
      <c r="AP301" s="479"/>
      <c r="AQ301" s="447"/>
      <c r="AR301" s="473"/>
      <c r="AS301" s="473"/>
      <c r="AT301" s="473"/>
      <c r="AU301" s="447"/>
      <c r="AV301" s="480"/>
      <c r="AW301" s="479"/>
      <c r="AX301" s="479"/>
      <c r="AY301" s="480"/>
      <c r="AZ301" s="480"/>
      <c r="BA301" s="420">
        <f t="shared" si="561"/>
        <v>33966</v>
      </c>
      <c r="BB301" s="421">
        <f t="shared" si="562"/>
        <v>0.67932000000000003</v>
      </c>
      <c r="BC301" s="422"/>
      <c r="BD301" s="423">
        <v>8.08</v>
      </c>
      <c r="BE301" s="424"/>
      <c r="BF301" s="425">
        <v>312</v>
      </c>
      <c r="BG301" s="426">
        <v>8960</v>
      </c>
      <c r="BH301" s="420">
        <f t="shared" si="567"/>
        <v>6003.2000000000007</v>
      </c>
      <c r="BI301" s="432"/>
      <c r="BJ301" s="421"/>
      <c r="BK301" s="427">
        <v>33.700000000000003</v>
      </c>
      <c r="BL301" s="427"/>
      <c r="BM301" s="428"/>
      <c r="BN301" s="422"/>
      <c r="BO301" s="425">
        <v>103</v>
      </c>
      <c r="BP301" s="425"/>
      <c r="BQ301" s="423">
        <v>2.4700000000000002</v>
      </c>
      <c r="BR301" s="421">
        <f t="shared" si="496"/>
        <v>0.34305555555555556</v>
      </c>
      <c r="BS301" s="409">
        <f t="shared" si="563"/>
        <v>33966</v>
      </c>
      <c r="BT301" s="429">
        <f t="shared" si="571"/>
        <v>8.08</v>
      </c>
      <c r="BU301" s="430"/>
      <c r="BV301" s="430">
        <f t="shared" si="572"/>
        <v>312</v>
      </c>
      <c r="BW301" s="430">
        <f t="shared" si="573"/>
        <v>8960</v>
      </c>
      <c r="BX301" s="430">
        <f t="shared" si="568"/>
        <v>5824</v>
      </c>
      <c r="BY301" s="430">
        <f t="shared" si="569"/>
        <v>33.700000000000003</v>
      </c>
      <c r="BZ301" s="430"/>
      <c r="CA301" s="431"/>
      <c r="CB301" s="430">
        <f t="shared" si="510"/>
        <v>103</v>
      </c>
      <c r="CC301" s="432">
        <v>17266</v>
      </c>
      <c r="CD301" s="411">
        <f t="shared" si="494"/>
        <v>17266</v>
      </c>
      <c r="CE301" s="421">
        <f t="shared" si="511"/>
        <v>0.69064000000000003</v>
      </c>
      <c r="CF301" s="433">
        <f t="shared" si="512"/>
        <v>9.3131008919263287</v>
      </c>
      <c r="CG301" s="434"/>
      <c r="CH301" s="427"/>
      <c r="CI301" s="446">
        <f t="shared" si="513"/>
        <v>13.205143055716437</v>
      </c>
      <c r="CJ301" s="436">
        <v>26.2</v>
      </c>
      <c r="CK301" s="436">
        <v>3.05</v>
      </c>
      <c r="CL301" s="423"/>
      <c r="CM301" s="423"/>
      <c r="CN301" s="423"/>
      <c r="CO301" s="432"/>
      <c r="CP301" s="432"/>
      <c r="CQ301" s="437"/>
      <c r="CR301" s="437">
        <v>0.96</v>
      </c>
      <c r="CS301" s="424"/>
      <c r="CT301" s="432">
        <f t="shared" si="514"/>
        <v>4.8650527047376348</v>
      </c>
      <c r="CU301" s="434">
        <v>5.16</v>
      </c>
      <c r="CV301" s="438"/>
      <c r="CW301" s="439"/>
      <c r="CX301" s="440"/>
      <c r="CY301" s="441"/>
      <c r="CZ301" s="442"/>
      <c r="DA301" s="442"/>
      <c r="DB301" s="442"/>
      <c r="DC301" s="442"/>
      <c r="DD301" s="443"/>
      <c r="DE301" s="440"/>
      <c r="DF301" s="444">
        <v>16700</v>
      </c>
      <c r="DG301" s="445">
        <f t="shared" si="574"/>
        <v>16700</v>
      </c>
      <c r="DH301" s="421">
        <f t="shared" si="533"/>
        <v>0.66800000000000004</v>
      </c>
      <c r="DI301" s="446">
        <f t="shared" si="534"/>
        <v>9.6287425149700603</v>
      </c>
      <c r="DJ301" s="434">
        <v>7.83</v>
      </c>
      <c r="DK301" s="427"/>
      <c r="DL301" s="446">
        <f t="shared" si="535"/>
        <v>13.652694610778443</v>
      </c>
      <c r="DM301" s="422">
        <v>26.1</v>
      </c>
      <c r="DN301" s="422">
        <v>2.46</v>
      </c>
      <c r="DO301" s="423">
        <v>7.81</v>
      </c>
      <c r="DP301" s="423"/>
      <c r="DQ301" s="423"/>
      <c r="DR301" s="432"/>
      <c r="DS301" s="432"/>
      <c r="DT301" s="437"/>
      <c r="DU301" s="437">
        <v>0.98</v>
      </c>
      <c r="DV301" s="424"/>
      <c r="DW301" s="446">
        <f t="shared" si="536"/>
        <v>5.0299401197604787</v>
      </c>
      <c r="DX301" s="434">
        <v>4.1500000000000004</v>
      </c>
      <c r="DY301" s="438">
        <v>7.99</v>
      </c>
      <c r="DZ301" s="439"/>
      <c r="EA301" s="440">
        <v>70</v>
      </c>
      <c r="EB301" s="441">
        <v>7560</v>
      </c>
      <c r="EC301" s="442">
        <v>9.9</v>
      </c>
      <c r="ED301" s="442"/>
      <c r="EE301" s="442"/>
      <c r="EF301" s="442"/>
      <c r="EG301" s="443">
        <v>15</v>
      </c>
      <c r="EH301" s="440"/>
      <c r="EI301" s="429">
        <f t="shared" si="529"/>
        <v>7.99</v>
      </c>
      <c r="EJ301" s="447"/>
      <c r="EK301" s="448">
        <f t="shared" si="530"/>
        <v>70</v>
      </c>
      <c r="EL301" s="417">
        <f t="shared" si="531"/>
        <v>7560</v>
      </c>
      <c r="EM301" s="431">
        <f t="shared" si="532"/>
        <v>9.9</v>
      </c>
      <c r="EN301" s="431"/>
      <c r="EO301" s="431"/>
      <c r="EP301" s="431"/>
      <c r="EQ301" s="430">
        <f t="shared" si="502"/>
        <v>15</v>
      </c>
      <c r="ER301" s="448"/>
      <c r="ES301" s="449">
        <f t="shared" si="537"/>
        <v>31.089913442854616</v>
      </c>
      <c r="ET301" s="450">
        <f t="shared" si="515"/>
        <v>0.67932000000000003</v>
      </c>
      <c r="EU301" s="451">
        <f t="shared" si="570"/>
        <v>0.24084981818181819</v>
      </c>
      <c r="EV301" s="450">
        <f t="shared" si="516"/>
        <v>0.44601818181818181</v>
      </c>
      <c r="EW301" s="513"/>
      <c r="EX301" s="514">
        <f t="shared" si="478"/>
        <v>23.800000000000004</v>
      </c>
      <c r="EY301" s="513"/>
      <c r="EZ301" s="514"/>
      <c r="FA301" s="450">
        <f t="shared" si="517"/>
        <v>0.77564102564102566</v>
      </c>
      <c r="FB301" s="431">
        <f t="shared" si="518"/>
        <v>242</v>
      </c>
      <c r="FC301" s="452"/>
      <c r="FD301" s="431"/>
      <c r="FE301" s="452">
        <f t="shared" si="519"/>
        <v>0.85436893203883502</v>
      </c>
      <c r="FF301" s="430">
        <f t="shared" si="520"/>
        <v>88</v>
      </c>
      <c r="FG301" s="405">
        <v>50400</v>
      </c>
      <c r="FH301" s="589"/>
      <c r="FI301" s="590"/>
      <c r="FJ301" s="591"/>
      <c r="FK301" s="455">
        <f t="shared" si="521"/>
        <v>2.1197668256491786</v>
      </c>
      <c r="FL301" s="530"/>
      <c r="FM301" s="455"/>
      <c r="FN301" s="530">
        <v>4448</v>
      </c>
      <c r="FO301" s="532">
        <f t="shared" si="503"/>
        <v>0.33243647234678625</v>
      </c>
      <c r="FP301" s="449">
        <f t="shared" si="522"/>
        <v>130.95448389566036</v>
      </c>
      <c r="FQ301" s="457">
        <v>82.8</v>
      </c>
      <c r="FR301" s="458">
        <f t="shared" si="523"/>
        <v>2.4377318494965552</v>
      </c>
      <c r="FS301" s="576">
        <v>7.98</v>
      </c>
      <c r="FT301" s="577"/>
      <c r="FU301" s="578">
        <v>61</v>
      </c>
      <c r="FV301" s="579">
        <v>1</v>
      </c>
      <c r="FW301" s="580"/>
      <c r="FX301" s="579"/>
      <c r="FY301" s="452">
        <f t="shared" si="559"/>
        <v>0.93333333333333335</v>
      </c>
      <c r="FZ301" s="452"/>
      <c r="GA301" s="429"/>
      <c r="GB301" s="513"/>
      <c r="GC301" s="514"/>
      <c r="GD301" s="513">
        <f t="shared" si="487"/>
        <v>0.12857142857142856</v>
      </c>
      <c r="GE301" s="527">
        <f t="shared" si="493"/>
        <v>9</v>
      </c>
      <c r="GF301" s="461">
        <f t="shared" si="524"/>
        <v>2.8970146617205441</v>
      </c>
      <c r="GG301" s="606">
        <v>30</v>
      </c>
      <c r="GH301" s="450">
        <f t="shared" si="538"/>
        <v>0.375</v>
      </c>
      <c r="GI301" s="405">
        <v>195</v>
      </c>
      <c r="GJ301" s="462">
        <f t="shared" si="539"/>
        <v>6.5</v>
      </c>
      <c r="GK301" s="463">
        <f t="shared" si="540"/>
        <v>21.197668256491784</v>
      </c>
      <c r="GL301" s="464">
        <v>8.14</v>
      </c>
      <c r="GM301" s="529"/>
      <c r="GN301" s="405">
        <v>53</v>
      </c>
      <c r="GO301" s="513"/>
      <c r="GP301" s="450">
        <f t="shared" si="541"/>
        <v>0.13114754098360659</v>
      </c>
      <c r="GQ301" s="577">
        <v>2</v>
      </c>
      <c r="GR301" s="455">
        <f t="shared" si="542"/>
        <v>3.0383324500971556</v>
      </c>
      <c r="GS301" s="531"/>
      <c r="GT301" s="531">
        <f t="shared" si="543"/>
        <v>52</v>
      </c>
      <c r="GU301" s="513"/>
      <c r="GV301" s="513">
        <f t="shared" si="544"/>
        <v>1.8867924528301883E-2</v>
      </c>
      <c r="GW301" s="513"/>
      <c r="GX301" s="513">
        <f t="shared" si="545"/>
        <v>0.14754098360655743</v>
      </c>
      <c r="GY301" s="462">
        <f t="shared" si="546"/>
        <v>2.3552964729435315</v>
      </c>
      <c r="GZ301" s="405">
        <v>34884</v>
      </c>
      <c r="HA301" s="581">
        <v>8.3800000000000008</v>
      </c>
      <c r="HB301" s="451">
        <v>8.1199999999999992</v>
      </c>
      <c r="HC301" s="577"/>
      <c r="HD301" s="463">
        <v>52</v>
      </c>
      <c r="HE301" s="463">
        <v>14.2</v>
      </c>
      <c r="HF301" s="463"/>
      <c r="HG301" s="582"/>
      <c r="HH301" s="575">
        <v>4</v>
      </c>
      <c r="HI301" s="583">
        <v>7400</v>
      </c>
      <c r="HJ301" s="406">
        <f t="shared" si="526"/>
        <v>4958</v>
      </c>
      <c r="HK301" s="406"/>
      <c r="HL301" s="549"/>
      <c r="HM301" s="584"/>
      <c r="HN301" s="461">
        <v>10.220000000000001</v>
      </c>
      <c r="HO301" s="574"/>
      <c r="HP301" s="548">
        <v>0.01</v>
      </c>
      <c r="HQ301" s="585"/>
      <c r="HR301" s="586"/>
      <c r="HS301" s="520">
        <v>0.28999999999999998</v>
      </c>
      <c r="HT301" s="587">
        <v>2</v>
      </c>
      <c r="HU301" s="522">
        <f t="shared" si="486"/>
        <v>51.227698286521814</v>
      </c>
      <c r="HV301" s="513"/>
      <c r="HW301" s="513">
        <f t="shared" si="527"/>
        <v>0.83333333333333337</v>
      </c>
      <c r="HX301" s="513">
        <f t="shared" si="528"/>
        <v>0.69673590504451033</v>
      </c>
      <c r="HY301" s="599"/>
    </row>
    <row r="302" spans="1:233" s="598" customFormat="1" ht="15" customHeight="1" x14ac:dyDescent="0.15">
      <c r="A302" s="400">
        <v>43784</v>
      </c>
      <c r="B302" s="515">
        <v>37581</v>
      </c>
      <c r="C302" s="402">
        <f t="shared" si="560"/>
        <v>0.75161999999999995</v>
      </c>
      <c r="D302" s="571">
        <v>7.91</v>
      </c>
      <c r="E302" s="572"/>
      <c r="F302" s="573">
        <v>180</v>
      </c>
      <c r="G302" s="406">
        <f t="shared" si="564"/>
        <v>6764.58</v>
      </c>
      <c r="H302" s="402">
        <f t="shared" si="565"/>
        <v>0.27058320000000002</v>
      </c>
      <c r="I302" s="573">
        <v>7400</v>
      </c>
      <c r="J302" s="406">
        <f t="shared" si="566"/>
        <v>4958</v>
      </c>
      <c r="K302" s="574">
        <v>30.9</v>
      </c>
      <c r="L302" s="574">
        <v>33.4</v>
      </c>
      <c r="M302" s="574">
        <v>1.7</v>
      </c>
      <c r="N302" s="575">
        <v>129</v>
      </c>
      <c r="O302" s="575">
        <v>32</v>
      </c>
      <c r="P302" s="409"/>
      <c r="Q302" s="409"/>
      <c r="R302" s="409"/>
      <c r="S302" s="409"/>
      <c r="T302" s="410"/>
      <c r="U302" s="411"/>
      <c r="V302" s="409"/>
      <c r="W302" s="409"/>
      <c r="X302" s="516"/>
      <c r="Y302" s="473"/>
      <c r="Z302" s="429"/>
      <c r="AA302" s="447"/>
      <c r="AB302" s="409"/>
      <c r="AC302" s="409"/>
      <c r="AD302" s="474">
        <v>2.35</v>
      </c>
      <c r="AE302" s="477">
        <f t="shared" si="495"/>
        <v>0.3263888888888889</v>
      </c>
      <c r="AF302" s="478"/>
      <c r="AG302" s="477"/>
      <c r="AH302" s="478"/>
      <c r="AI302" s="478"/>
      <c r="AJ302" s="473"/>
      <c r="AK302" s="477"/>
      <c r="AL302" s="447"/>
      <c r="AM302" s="479"/>
      <c r="AN302" s="473"/>
      <c r="AO302" s="473"/>
      <c r="AP302" s="479"/>
      <c r="AQ302" s="447"/>
      <c r="AR302" s="473"/>
      <c r="AS302" s="473"/>
      <c r="AT302" s="473"/>
      <c r="AU302" s="447"/>
      <c r="AV302" s="480"/>
      <c r="AW302" s="479"/>
      <c r="AX302" s="479"/>
      <c r="AY302" s="480"/>
      <c r="AZ302" s="480"/>
      <c r="BA302" s="420">
        <f t="shared" si="561"/>
        <v>36044</v>
      </c>
      <c r="BB302" s="421">
        <f t="shared" si="562"/>
        <v>0.72087999999999997</v>
      </c>
      <c r="BC302" s="422"/>
      <c r="BD302" s="423">
        <v>8.16</v>
      </c>
      <c r="BE302" s="424"/>
      <c r="BF302" s="425">
        <v>271</v>
      </c>
      <c r="BG302" s="426">
        <v>7940</v>
      </c>
      <c r="BH302" s="420">
        <f t="shared" si="567"/>
        <v>5319.8</v>
      </c>
      <c r="BI302" s="432"/>
      <c r="BJ302" s="421"/>
      <c r="BK302" s="427">
        <v>34.6</v>
      </c>
      <c r="BL302" s="427">
        <v>31.2</v>
      </c>
      <c r="BM302" s="428">
        <v>6.7</v>
      </c>
      <c r="BN302" s="422">
        <v>1.8</v>
      </c>
      <c r="BO302" s="425">
        <v>167</v>
      </c>
      <c r="BP302" s="425">
        <v>32</v>
      </c>
      <c r="BQ302" s="423">
        <v>3.35</v>
      </c>
      <c r="BR302" s="421">
        <f t="shared" si="496"/>
        <v>0.46527777777777779</v>
      </c>
      <c r="BS302" s="409">
        <f t="shared" si="563"/>
        <v>36044</v>
      </c>
      <c r="BT302" s="429">
        <f t="shared" si="571"/>
        <v>8.16</v>
      </c>
      <c r="BU302" s="430"/>
      <c r="BV302" s="430">
        <f t="shared" si="572"/>
        <v>271</v>
      </c>
      <c r="BW302" s="430">
        <f t="shared" si="573"/>
        <v>7940</v>
      </c>
      <c r="BX302" s="430">
        <f t="shared" si="568"/>
        <v>5161</v>
      </c>
      <c r="BY302" s="430">
        <f t="shared" si="569"/>
        <v>34.6</v>
      </c>
      <c r="BZ302" s="430">
        <f>BL302</f>
        <v>31.2</v>
      </c>
      <c r="CA302" s="431">
        <f>BN302</f>
        <v>1.8</v>
      </c>
      <c r="CB302" s="430">
        <f t="shared" si="510"/>
        <v>167</v>
      </c>
      <c r="CC302" s="432">
        <v>17976</v>
      </c>
      <c r="CD302" s="411">
        <f t="shared" si="494"/>
        <v>17976</v>
      </c>
      <c r="CE302" s="421">
        <f t="shared" si="511"/>
        <v>0.71904000000000001</v>
      </c>
      <c r="CF302" s="433">
        <f t="shared" si="512"/>
        <v>8.9452603471295067</v>
      </c>
      <c r="CG302" s="434"/>
      <c r="CH302" s="427"/>
      <c r="CI302" s="446">
        <f t="shared" si="513"/>
        <v>12.683578104138851</v>
      </c>
      <c r="CJ302" s="436">
        <v>25.2</v>
      </c>
      <c r="CK302" s="436">
        <v>2.5099999999999998</v>
      </c>
      <c r="CL302" s="423"/>
      <c r="CM302" s="423"/>
      <c r="CN302" s="423"/>
      <c r="CO302" s="432"/>
      <c r="CP302" s="432"/>
      <c r="CQ302" s="437"/>
      <c r="CR302" s="437">
        <v>0.97</v>
      </c>
      <c r="CS302" s="424"/>
      <c r="CT302" s="432">
        <f t="shared" si="514"/>
        <v>4.6728971962616823</v>
      </c>
      <c r="CU302" s="434">
        <v>4.16</v>
      </c>
      <c r="CV302" s="438"/>
      <c r="CW302" s="439"/>
      <c r="CX302" s="440"/>
      <c r="CY302" s="441"/>
      <c r="CZ302" s="442"/>
      <c r="DA302" s="442"/>
      <c r="DB302" s="442"/>
      <c r="DC302" s="442"/>
      <c r="DD302" s="443"/>
      <c r="DE302" s="440"/>
      <c r="DF302" s="444">
        <v>18068</v>
      </c>
      <c r="DG302" s="445">
        <f t="shared" si="574"/>
        <v>18068</v>
      </c>
      <c r="DH302" s="421">
        <f t="shared" si="533"/>
        <v>0.72272000000000003</v>
      </c>
      <c r="DI302" s="446">
        <f t="shared" si="534"/>
        <v>8.899712198361744</v>
      </c>
      <c r="DJ302" s="434">
        <v>7.81</v>
      </c>
      <c r="DK302" s="427">
        <v>9.6999999999999993</v>
      </c>
      <c r="DL302" s="446">
        <f t="shared" si="535"/>
        <v>12.618994908124861</v>
      </c>
      <c r="DM302" s="422">
        <v>25.5</v>
      </c>
      <c r="DN302" s="422">
        <v>2.1</v>
      </c>
      <c r="DO302" s="423">
        <v>7.75</v>
      </c>
      <c r="DP302" s="423"/>
      <c r="DQ302" s="423"/>
      <c r="DR302" s="432"/>
      <c r="DS302" s="432"/>
      <c r="DT302" s="437"/>
      <c r="DU302" s="437">
        <v>0.98</v>
      </c>
      <c r="DV302" s="424"/>
      <c r="DW302" s="446">
        <f t="shared" si="536"/>
        <v>4.6491033872038958</v>
      </c>
      <c r="DX302" s="434">
        <v>4.0199999999999996</v>
      </c>
      <c r="DY302" s="438">
        <v>8.07</v>
      </c>
      <c r="DZ302" s="439"/>
      <c r="EA302" s="440">
        <v>68</v>
      </c>
      <c r="EB302" s="441">
        <v>7910</v>
      </c>
      <c r="EC302" s="442">
        <v>13.3</v>
      </c>
      <c r="ED302" s="442">
        <v>0.28000000000000003</v>
      </c>
      <c r="EE302" s="442">
        <v>13.2</v>
      </c>
      <c r="EF302" s="442">
        <v>1.1000000000000001</v>
      </c>
      <c r="EG302" s="443">
        <v>12</v>
      </c>
      <c r="EH302" s="440">
        <v>16</v>
      </c>
      <c r="EI302" s="429">
        <f t="shared" si="529"/>
        <v>8.07</v>
      </c>
      <c r="EJ302" s="447"/>
      <c r="EK302" s="448">
        <f t="shared" si="530"/>
        <v>68</v>
      </c>
      <c r="EL302" s="417">
        <f t="shared" si="531"/>
        <v>7910</v>
      </c>
      <c r="EM302" s="431">
        <f t="shared" si="532"/>
        <v>13.3</v>
      </c>
      <c r="EN302" s="431">
        <f>ED302</f>
        <v>0.28000000000000003</v>
      </c>
      <c r="EO302" s="431">
        <f>EE302</f>
        <v>13.2</v>
      </c>
      <c r="EP302" s="431">
        <f>EF302</f>
        <v>1.1000000000000001</v>
      </c>
      <c r="EQ302" s="430">
        <f t="shared" si="502"/>
        <v>12</v>
      </c>
      <c r="ER302" s="448">
        <f>EH302</f>
        <v>16</v>
      </c>
      <c r="ES302" s="449">
        <f t="shared" si="537"/>
        <v>29.297525246920429</v>
      </c>
      <c r="ET302" s="450">
        <f t="shared" si="515"/>
        <v>0.72087999999999997</v>
      </c>
      <c r="EU302" s="451">
        <f t="shared" si="570"/>
        <v>0.22199827272727277</v>
      </c>
      <c r="EV302" s="450">
        <f t="shared" si="516"/>
        <v>0.41110791245791251</v>
      </c>
      <c r="EW302" s="513">
        <f>1-EM302/BY302</f>
        <v>0.61560693641618491</v>
      </c>
      <c r="EX302" s="514">
        <f t="shared" si="478"/>
        <v>21.3</v>
      </c>
      <c r="EY302" s="513"/>
      <c r="EZ302" s="514"/>
      <c r="FA302" s="450">
        <f t="shared" si="517"/>
        <v>0.74907749077490782</v>
      </c>
      <c r="FB302" s="431">
        <f t="shared" si="518"/>
        <v>203</v>
      </c>
      <c r="FC302" s="452">
        <f>1-EP302/CA302</f>
        <v>0.38888888888888884</v>
      </c>
      <c r="FD302" s="431">
        <f>CA302-EP302</f>
        <v>0.7</v>
      </c>
      <c r="FE302" s="452">
        <f t="shared" si="519"/>
        <v>0.92814371257485029</v>
      </c>
      <c r="FF302" s="430">
        <f t="shared" si="520"/>
        <v>155</v>
      </c>
      <c r="FG302" s="405">
        <v>50400</v>
      </c>
      <c r="FH302" s="589"/>
      <c r="FI302" s="590"/>
      <c r="FJ302" s="591"/>
      <c r="FK302" s="455">
        <f t="shared" si="521"/>
        <v>1.9975585395627569</v>
      </c>
      <c r="FL302" s="530"/>
      <c r="FM302" s="455"/>
      <c r="FN302" s="530">
        <v>4760</v>
      </c>
      <c r="FO302" s="532">
        <f t="shared" si="503"/>
        <v>0.35575485799701051</v>
      </c>
      <c r="FP302" s="449">
        <f t="shared" si="522"/>
        <v>132.06081455998225</v>
      </c>
      <c r="FQ302" s="457">
        <v>82.8</v>
      </c>
      <c r="FR302" s="458">
        <f t="shared" si="523"/>
        <v>2.29719232049717</v>
      </c>
      <c r="FS302" s="576">
        <v>8</v>
      </c>
      <c r="FT302" s="577"/>
      <c r="FU302" s="578">
        <v>55</v>
      </c>
      <c r="FV302" s="579">
        <v>2</v>
      </c>
      <c r="FW302" s="580">
        <v>0.3</v>
      </c>
      <c r="FX302" s="579">
        <v>16</v>
      </c>
      <c r="FY302" s="452">
        <f t="shared" si="559"/>
        <v>0.83333333333333337</v>
      </c>
      <c r="FZ302" s="452">
        <f>1-FW302/(EF302+DC302)</f>
        <v>0.72727272727272729</v>
      </c>
      <c r="GA302" s="429">
        <f>EF302+DC302-FW302</f>
        <v>0.8</v>
      </c>
      <c r="GB302" s="513"/>
      <c r="GC302" s="514"/>
      <c r="GD302" s="513">
        <f t="shared" si="487"/>
        <v>0.19117647058823528</v>
      </c>
      <c r="GE302" s="527">
        <f t="shared" si="493"/>
        <v>13</v>
      </c>
      <c r="GF302" s="461">
        <f t="shared" si="524"/>
        <v>2.7299966707357672</v>
      </c>
      <c r="GG302" s="606">
        <v>30</v>
      </c>
      <c r="GH302" s="450">
        <f t="shared" si="538"/>
        <v>0.375</v>
      </c>
      <c r="GI302" s="405">
        <v>195</v>
      </c>
      <c r="GJ302" s="462">
        <f t="shared" si="539"/>
        <v>6.5</v>
      </c>
      <c r="GK302" s="463">
        <f t="shared" si="540"/>
        <v>19.975585395627565</v>
      </c>
      <c r="GL302" s="464">
        <v>8.23</v>
      </c>
      <c r="GM302" s="529"/>
      <c r="GN302" s="405">
        <v>50</v>
      </c>
      <c r="GO302" s="513"/>
      <c r="GP302" s="450">
        <f t="shared" si="541"/>
        <v>9.0909090909090939E-2</v>
      </c>
      <c r="GQ302" s="577">
        <v>2</v>
      </c>
      <c r="GR302" s="455">
        <f t="shared" si="542"/>
        <v>2.8631672400399513</v>
      </c>
      <c r="GS302" s="531"/>
      <c r="GT302" s="531">
        <f t="shared" si="543"/>
        <v>51</v>
      </c>
      <c r="GU302" s="513"/>
      <c r="GV302" s="513">
        <f t="shared" si="544"/>
        <v>-2.0000000000000018E-2</v>
      </c>
      <c r="GW302" s="513"/>
      <c r="GX302" s="513">
        <f t="shared" si="545"/>
        <v>7.2727272727272751E-2</v>
      </c>
      <c r="GY302" s="462">
        <f t="shared" si="546"/>
        <v>4.9938963489068913</v>
      </c>
      <c r="GZ302" s="405">
        <v>36718</v>
      </c>
      <c r="HA302" s="581">
        <v>8.4700000000000006</v>
      </c>
      <c r="HB302" s="451">
        <v>8.18</v>
      </c>
      <c r="HC302" s="577"/>
      <c r="HD302" s="463">
        <v>51</v>
      </c>
      <c r="HE302" s="463">
        <v>14.5</v>
      </c>
      <c r="HF302" s="463"/>
      <c r="HG302" s="582"/>
      <c r="HH302" s="575">
        <v>2</v>
      </c>
      <c r="HI302" s="583">
        <v>7830</v>
      </c>
      <c r="HJ302" s="406">
        <f t="shared" si="526"/>
        <v>5246.1</v>
      </c>
      <c r="HK302" s="406"/>
      <c r="HL302" s="549"/>
      <c r="HM302" s="584">
        <v>11.3</v>
      </c>
      <c r="HN302" s="461">
        <v>13.44</v>
      </c>
      <c r="HO302" s="574">
        <v>0.16</v>
      </c>
      <c r="HP302" s="548">
        <v>0.01</v>
      </c>
      <c r="HQ302" s="585">
        <v>12.3</v>
      </c>
      <c r="HR302" s="586">
        <v>0.3</v>
      </c>
      <c r="HS302" s="520">
        <v>0.32</v>
      </c>
      <c r="HT302" s="587">
        <v>2</v>
      </c>
      <c r="HU302" s="522">
        <f t="shared" si="486"/>
        <v>48.274331372766618</v>
      </c>
      <c r="HV302" s="513"/>
      <c r="HW302" s="513">
        <f t="shared" si="527"/>
        <v>0.81180811808118081</v>
      </c>
      <c r="HX302" s="513">
        <f t="shared" si="528"/>
        <v>0.61156069364161847</v>
      </c>
      <c r="HY302" s="599"/>
    </row>
    <row r="303" spans="1:233" s="598" customFormat="1" ht="15" customHeight="1" x14ac:dyDescent="0.15">
      <c r="A303" s="400">
        <v>43785</v>
      </c>
      <c r="B303" s="515">
        <v>37810</v>
      </c>
      <c r="C303" s="402">
        <f t="shared" si="560"/>
        <v>0.75619999999999998</v>
      </c>
      <c r="D303" s="571">
        <v>8.07</v>
      </c>
      <c r="E303" s="572"/>
      <c r="F303" s="573">
        <v>231</v>
      </c>
      <c r="G303" s="406">
        <f t="shared" si="564"/>
        <v>8734.11</v>
      </c>
      <c r="H303" s="402">
        <f t="shared" si="565"/>
        <v>0.34936440000000002</v>
      </c>
      <c r="I303" s="573">
        <v>7920</v>
      </c>
      <c r="J303" s="406">
        <f t="shared" si="566"/>
        <v>5306.4000000000005</v>
      </c>
      <c r="K303" s="574">
        <v>32.700000000000003</v>
      </c>
      <c r="L303" s="574"/>
      <c r="M303" s="574"/>
      <c r="N303" s="575">
        <v>114</v>
      </c>
      <c r="O303" s="575"/>
      <c r="P303" s="409"/>
      <c r="Q303" s="409"/>
      <c r="R303" s="409"/>
      <c r="S303" s="409"/>
      <c r="T303" s="410"/>
      <c r="U303" s="411"/>
      <c r="V303" s="409"/>
      <c r="W303" s="409"/>
      <c r="X303" s="516"/>
      <c r="Y303" s="473"/>
      <c r="Z303" s="429"/>
      <c r="AA303" s="447"/>
      <c r="AB303" s="409"/>
      <c r="AC303" s="409"/>
      <c r="AD303" s="474">
        <v>2.04</v>
      </c>
      <c r="AE303" s="477">
        <f t="shared" si="495"/>
        <v>0.28333333333333333</v>
      </c>
      <c r="AF303" s="478"/>
      <c r="AG303" s="477"/>
      <c r="AH303" s="478"/>
      <c r="AI303" s="478"/>
      <c r="AJ303" s="473"/>
      <c r="AK303" s="477"/>
      <c r="AL303" s="447"/>
      <c r="AM303" s="479"/>
      <c r="AN303" s="473"/>
      <c r="AO303" s="473"/>
      <c r="AP303" s="479"/>
      <c r="AQ303" s="447"/>
      <c r="AR303" s="473"/>
      <c r="AS303" s="473"/>
      <c r="AT303" s="473"/>
      <c r="AU303" s="447"/>
      <c r="AV303" s="480"/>
      <c r="AW303" s="479"/>
      <c r="AX303" s="479"/>
      <c r="AY303" s="480"/>
      <c r="AZ303" s="480"/>
      <c r="BA303" s="420">
        <f t="shared" si="561"/>
        <v>35783</v>
      </c>
      <c r="BB303" s="421">
        <f t="shared" si="562"/>
        <v>0.71565999999999996</v>
      </c>
      <c r="BC303" s="422"/>
      <c r="BD303" s="423">
        <v>7.98</v>
      </c>
      <c r="BE303" s="424"/>
      <c r="BF303" s="425">
        <v>350</v>
      </c>
      <c r="BG303" s="426">
        <v>8140</v>
      </c>
      <c r="BH303" s="420">
        <f t="shared" si="567"/>
        <v>5453.8</v>
      </c>
      <c r="BI303" s="432"/>
      <c r="BJ303" s="421"/>
      <c r="BK303" s="427">
        <v>35.4</v>
      </c>
      <c r="BL303" s="427"/>
      <c r="BM303" s="428"/>
      <c r="BN303" s="422"/>
      <c r="BO303" s="425">
        <v>184</v>
      </c>
      <c r="BP303" s="425"/>
      <c r="BQ303" s="423">
        <v>2.86</v>
      </c>
      <c r="BR303" s="421">
        <f t="shared" si="496"/>
        <v>0.3972222222222222</v>
      </c>
      <c r="BS303" s="409">
        <f t="shared" si="563"/>
        <v>35783</v>
      </c>
      <c r="BT303" s="429">
        <f t="shared" si="571"/>
        <v>7.98</v>
      </c>
      <c r="BU303" s="430"/>
      <c r="BV303" s="430">
        <f t="shared" si="572"/>
        <v>350</v>
      </c>
      <c r="BW303" s="430">
        <f t="shared" si="573"/>
        <v>8140</v>
      </c>
      <c r="BX303" s="430">
        <f t="shared" si="568"/>
        <v>5291</v>
      </c>
      <c r="BY303" s="430">
        <f t="shared" si="569"/>
        <v>35.4</v>
      </c>
      <c r="BZ303" s="430"/>
      <c r="CA303" s="431"/>
      <c r="CB303" s="430">
        <f t="shared" si="510"/>
        <v>184</v>
      </c>
      <c r="CC303" s="432">
        <v>18037</v>
      </c>
      <c r="CD303" s="411">
        <f t="shared" si="494"/>
        <v>18037</v>
      </c>
      <c r="CE303" s="421">
        <f t="shared" si="511"/>
        <v>0.72148000000000001</v>
      </c>
      <c r="CF303" s="433">
        <f t="shared" si="512"/>
        <v>8.9150080390308801</v>
      </c>
      <c r="CG303" s="434"/>
      <c r="CH303" s="427"/>
      <c r="CI303" s="446">
        <f t="shared" si="513"/>
        <v>12.640683040416921</v>
      </c>
      <c r="CJ303" s="436">
        <v>25.1</v>
      </c>
      <c r="CK303" s="436">
        <v>2.4900000000000002</v>
      </c>
      <c r="CL303" s="423"/>
      <c r="CM303" s="423"/>
      <c r="CN303" s="423"/>
      <c r="CO303" s="432"/>
      <c r="CP303" s="432"/>
      <c r="CQ303" s="437"/>
      <c r="CR303" s="437">
        <v>0.98</v>
      </c>
      <c r="CS303" s="424"/>
      <c r="CT303" s="432">
        <f t="shared" si="514"/>
        <v>4.6570937517325497</v>
      </c>
      <c r="CU303" s="434">
        <v>4.03</v>
      </c>
      <c r="CV303" s="438"/>
      <c r="CW303" s="439"/>
      <c r="CX303" s="440"/>
      <c r="CY303" s="441"/>
      <c r="CZ303" s="442"/>
      <c r="DA303" s="442"/>
      <c r="DB303" s="442"/>
      <c r="DC303" s="442"/>
      <c r="DD303" s="443"/>
      <c r="DE303" s="440"/>
      <c r="DF303" s="444">
        <v>17746</v>
      </c>
      <c r="DG303" s="445">
        <f t="shared" si="574"/>
        <v>17746</v>
      </c>
      <c r="DH303" s="421">
        <f t="shared" si="533"/>
        <v>0.70984000000000003</v>
      </c>
      <c r="DI303" s="446">
        <f t="shared" si="534"/>
        <v>9.0611968894398736</v>
      </c>
      <c r="DJ303" s="434">
        <v>7.75</v>
      </c>
      <c r="DK303" s="427"/>
      <c r="DL303" s="446">
        <f t="shared" si="535"/>
        <v>12.847965738758031</v>
      </c>
      <c r="DM303" s="422">
        <v>25.2</v>
      </c>
      <c r="DN303" s="422">
        <v>2.11</v>
      </c>
      <c r="DO303" s="423">
        <v>7.63</v>
      </c>
      <c r="DP303" s="423"/>
      <c r="DQ303" s="423"/>
      <c r="DR303" s="432"/>
      <c r="DS303" s="432"/>
      <c r="DT303" s="437"/>
      <c r="DU303" s="437">
        <v>0.98</v>
      </c>
      <c r="DV303" s="424"/>
      <c r="DW303" s="446">
        <f t="shared" si="536"/>
        <v>4.7334610616476951</v>
      </c>
      <c r="DX303" s="434">
        <v>3.49</v>
      </c>
      <c r="DY303" s="438">
        <v>7.95</v>
      </c>
      <c r="DZ303" s="439"/>
      <c r="EA303" s="440">
        <v>64</v>
      </c>
      <c r="EB303" s="441">
        <v>7990</v>
      </c>
      <c r="EC303" s="442">
        <v>14.2</v>
      </c>
      <c r="ED303" s="442"/>
      <c r="EE303" s="442"/>
      <c r="EF303" s="442"/>
      <c r="EG303" s="443">
        <v>10</v>
      </c>
      <c r="EH303" s="440"/>
      <c r="EI303" s="429">
        <f t="shared" si="529"/>
        <v>7.95</v>
      </c>
      <c r="EJ303" s="447"/>
      <c r="EK303" s="448">
        <f t="shared" si="530"/>
        <v>64</v>
      </c>
      <c r="EL303" s="417">
        <f t="shared" si="531"/>
        <v>7990</v>
      </c>
      <c r="EM303" s="431">
        <f t="shared" si="532"/>
        <v>14.2</v>
      </c>
      <c r="EN303" s="431"/>
      <c r="EO303" s="431"/>
      <c r="EP303" s="431"/>
      <c r="EQ303" s="430">
        <f t="shared" si="502"/>
        <v>10</v>
      </c>
      <c r="ER303" s="448"/>
      <c r="ES303" s="449">
        <f t="shared" si="537"/>
        <v>29.51122041192745</v>
      </c>
      <c r="ET303" s="450">
        <f t="shared" si="515"/>
        <v>0.71565999999999996</v>
      </c>
      <c r="EU303" s="451">
        <f t="shared" si="570"/>
        <v>0.28463749999999999</v>
      </c>
      <c r="EV303" s="450">
        <f t="shared" si="516"/>
        <v>0.52710648148148143</v>
      </c>
      <c r="EW303" s="513"/>
      <c r="EX303" s="514">
        <f t="shared" si="478"/>
        <v>21.2</v>
      </c>
      <c r="EY303" s="513"/>
      <c r="EZ303" s="514"/>
      <c r="FA303" s="450">
        <f t="shared" si="517"/>
        <v>0.81714285714285717</v>
      </c>
      <c r="FB303" s="431">
        <f t="shared" si="518"/>
        <v>286</v>
      </c>
      <c r="FC303" s="452"/>
      <c r="FD303" s="431"/>
      <c r="FE303" s="452">
        <f t="shared" si="519"/>
        <v>0.94565217391304346</v>
      </c>
      <c r="FF303" s="430">
        <f t="shared" si="520"/>
        <v>174</v>
      </c>
      <c r="FG303" s="405">
        <v>50400</v>
      </c>
      <c r="FH303" s="589"/>
      <c r="FI303" s="590"/>
      <c r="FJ303" s="591"/>
      <c r="FK303" s="455">
        <f t="shared" si="521"/>
        <v>2.012128664449599</v>
      </c>
      <c r="FL303" s="530"/>
      <c r="FM303" s="455"/>
      <c r="FN303" s="530">
        <v>5004</v>
      </c>
      <c r="FO303" s="532">
        <f t="shared" si="503"/>
        <v>0.37399103139013457</v>
      </c>
      <c r="FP303" s="449">
        <f t="shared" si="522"/>
        <v>139.8429421792471</v>
      </c>
      <c r="FQ303" s="457">
        <v>82.8</v>
      </c>
      <c r="FR303" s="458">
        <f t="shared" si="523"/>
        <v>2.3139479641170384</v>
      </c>
      <c r="FS303" s="576">
        <v>7.86</v>
      </c>
      <c r="FT303" s="577"/>
      <c r="FU303" s="578">
        <v>58</v>
      </c>
      <c r="FV303" s="579">
        <v>1</v>
      </c>
      <c r="FW303" s="580"/>
      <c r="FX303" s="579"/>
      <c r="FY303" s="452">
        <f t="shared" si="559"/>
        <v>0.9</v>
      </c>
      <c r="FZ303" s="452"/>
      <c r="GA303" s="429"/>
      <c r="GB303" s="513"/>
      <c r="GC303" s="514"/>
      <c r="GD303" s="513">
        <f t="shared" si="487"/>
        <v>9.375E-2</v>
      </c>
      <c r="GE303" s="527">
        <f t="shared" si="493"/>
        <v>6</v>
      </c>
      <c r="GF303" s="461">
        <f t="shared" si="524"/>
        <v>2.7499091747477853</v>
      </c>
      <c r="GG303" s="606">
        <v>30</v>
      </c>
      <c r="GH303" s="450">
        <f t="shared" si="538"/>
        <v>0.375</v>
      </c>
      <c r="GI303" s="405">
        <v>195</v>
      </c>
      <c r="GJ303" s="462">
        <f t="shared" si="539"/>
        <v>6.5</v>
      </c>
      <c r="GK303" s="463">
        <f t="shared" si="540"/>
        <v>20.121286644495989</v>
      </c>
      <c r="GL303" s="464">
        <v>8.09</v>
      </c>
      <c r="GM303" s="529"/>
      <c r="GN303" s="405">
        <v>53</v>
      </c>
      <c r="GO303" s="513"/>
      <c r="GP303" s="450">
        <f t="shared" si="541"/>
        <v>8.6206896551724088E-2</v>
      </c>
      <c r="GQ303" s="577">
        <v>2</v>
      </c>
      <c r="GR303" s="455">
        <f t="shared" si="542"/>
        <v>2.8840510857110919</v>
      </c>
      <c r="GS303" s="531"/>
      <c r="GT303" s="531">
        <f t="shared" si="543"/>
        <v>50</v>
      </c>
      <c r="GU303" s="513"/>
      <c r="GV303" s="513">
        <f t="shared" si="544"/>
        <v>5.6603773584905648E-2</v>
      </c>
      <c r="GW303" s="513"/>
      <c r="GX303" s="513">
        <f t="shared" si="545"/>
        <v>0.13793103448275867</v>
      </c>
      <c r="GY303" s="462">
        <f t="shared" si="546"/>
        <v>2.5151608305619986</v>
      </c>
      <c r="GZ303" s="405">
        <v>35147</v>
      </c>
      <c r="HA303" s="581">
        <v>8.27</v>
      </c>
      <c r="HB303" s="451">
        <v>8.19</v>
      </c>
      <c r="HC303" s="577"/>
      <c r="HD303" s="463">
        <v>50</v>
      </c>
      <c r="HE303" s="463">
        <v>15</v>
      </c>
      <c r="HF303" s="463"/>
      <c r="HG303" s="582"/>
      <c r="HH303" s="575">
        <v>2</v>
      </c>
      <c r="HI303" s="583">
        <v>7930</v>
      </c>
      <c r="HJ303" s="406">
        <f t="shared" si="526"/>
        <v>5313.1</v>
      </c>
      <c r="HK303" s="406"/>
      <c r="HL303" s="549"/>
      <c r="HM303" s="584"/>
      <c r="HN303" s="461">
        <v>13.78</v>
      </c>
      <c r="HO303" s="574"/>
      <c r="HP303" s="548">
        <v>0.01</v>
      </c>
      <c r="HQ303" s="585"/>
      <c r="HR303" s="586"/>
      <c r="HS303" s="520">
        <v>0.22</v>
      </c>
      <c r="HT303" s="587">
        <v>2</v>
      </c>
      <c r="HU303" s="522">
        <f t="shared" si="486"/>
        <v>48.62644272419864</v>
      </c>
      <c r="HV303" s="513"/>
      <c r="HW303" s="513">
        <f t="shared" si="527"/>
        <v>0.85714285714285721</v>
      </c>
      <c r="HX303" s="513">
        <f t="shared" si="528"/>
        <v>0.61073446327683611</v>
      </c>
      <c r="HY303" s="599"/>
    </row>
    <row r="304" spans="1:233" x14ac:dyDescent="0.15">
      <c r="A304" s="485">
        <v>43786</v>
      </c>
      <c r="B304" s="486">
        <v>34608</v>
      </c>
      <c r="C304" s="487">
        <f t="shared" si="560"/>
        <v>0.69216</v>
      </c>
      <c r="D304" s="488">
        <v>8.1300000000000008</v>
      </c>
      <c r="E304" s="489"/>
      <c r="F304" s="490">
        <v>303</v>
      </c>
      <c r="G304" s="490">
        <f t="shared" si="564"/>
        <v>10486.224</v>
      </c>
      <c r="H304" s="487">
        <f t="shared" si="565"/>
        <v>0.41944895999999998</v>
      </c>
      <c r="I304" s="490">
        <v>6740</v>
      </c>
      <c r="J304" s="490">
        <f t="shared" si="566"/>
        <v>4515.8</v>
      </c>
      <c r="K304" s="491">
        <v>32</v>
      </c>
      <c r="L304" s="491"/>
      <c r="M304" s="491"/>
      <c r="N304" s="492">
        <v>115</v>
      </c>
      <c r="O304" s="492"/>
      <c r="P304" s="409"/>
      <c r="Q304" s="409"/>
      <c r="R304" s="409"/>
      <c r="S304" s="409"/>
      <c r="T304" s="410"/>
      <c r="U304" s="411"/>
      <c r="V304" s="409"/>
      <c r="W304" s="409"/>
      <c r="X304" s="412"/>
      <c r="Y304" s="473"/>
      <c r="Z304" s="429"/>
      <c r="AA304" s="447"/>
      <c r="AB304" s="409"/>
      <c r="AC304" s="409"/>
      <c r="AD304" s="474">
        <v>2.06</v>
      </c>
      <c r="AE304" s="477">
        <f t="shared" si="495"/>
        <v>0.28611111111111109</v>
      </c>
      <c r="AF304" s="478"/>
      <c r="AG304" s="477"/>
      <c r="AH304" s="478"/>
      <c r="AI304" s="478"/>
      <c r="AJ304" s="473"/>
      <c r="AK304" s="477"/>
      <c r="AL304" s="447"/>
      <c r="AM304" s="479"/>
      <c r="AN304" s="473"/>
      <c r="AO304" s="473"/>
      <c r="AP304" s="479"/>
      <c r="AQ304" s="447"/>
      <c r="AR304" s="473"/>
      <c r="AS304" s="473"/>
      <c r="AT304" s="473"/>
      <c r="AU304" s="447"/>
      <c r="AV304" s="480"/>
      <c r="AW304" s="479"/>
      <c r="AX304" s="479"/>
      <c r="AY304" s="480"/>
      <c r="AZ304" s="480"/>
      <c r="BA304" s="420">
        <f t="shared" si="561"/>
        <v>35393</v>
      </c>
      <c r="BB304" s="421">
        <f t="shared" si="562"/>
        <v>0.70786000000000004</v>
      </c>
      <c r="BC304" s="422"/>
      <c r="BD304" s="423">
        <v>8.17</v>
      </c>
      <c r="BE304" s="424"/>
      <c r="BF304" s="425">
        <v>352</v>
      </c>
      <c r="BG304" s="426">
        <v>7300</v>
      </c>
      <c r="BH304" s="420">
        <f t="shared" si="567"/>
        <v>4891</v>
      </c>
      <c r="BI304" s="420"/>
      <c r="BJ304" s="421"/>
      <c r="BK304" s="427">
        <v>35</v>
      </c>
      <c r="BL304" s="427"/>
      <c r="BM304" s="428"/>
      <c r="BN304" s="422"/>
      <c r="BO304" s="425">
        <v>163</v>
      </c>
      <c r="BP304" s="425"/>
      <c r="BQ304" s="423">
        <v>3.54</v>
      </c>
      <c r="BR304" s="421">
        <f t="shared" si="496"/>
        <v>0.49166666666666664</v>
      </c>
      <c r="BS304" s="409">
        <f t="shared" si="563"/>
        <v>35393</v>
      </c>
      <c r="BT304" s="429">
        <f t="shared" si="571"/>
        <v>8.17</v>
      </c>
      <c r="BU304" s="430"/>
      <c r="BV304" s="430">
        <f t="shared" si="572"/>
        <v>352</v>
      </c>
      <c r="BW304" s="430">
        <f t="shared" si="573"/>
        <v>7300</v>
      </c>
      <c r="BX304" s="430">
        <f t="shared" si="568"/>
        <v>4745</v>
      </c>
      <c r="BY304" s="430">
        <f t="shared" si="569"/>
        <v>35</v>
      </c>
      <c r="BZ304" s="430"/>
      <c r="CA304" s="431"/>
      <c r="CB304" s="430">
        <f t="shared" ref="CB304:CB316" si="575">BO304</f>
        <v>163</v>
      </c>
      <c r="CC304" s="432">
        <v>18068</v>
      </c>
      <c r="CD304" s="411">
        <f t="shared" si="494"/>
        <v>18068</v>
      </c>
      <c r="CE304" s="421">
        <f t="shared" si="511"/>
        <v>0.72272000000000003</v>
      </c>
      <c r="CF304" s="533">
        <f t="shared" si="512"/>
        <v>8.899712198361744</v>
      </c>
      <c r="CG304" s="434"/>
      <c r="CH304" s="427"/>
      <c r="CI304" s="534">
        <f t="shared" si="513"/>
        <v>12.618994908124861</v>
      </c>
      <c r="CJ304" s="436">
        <v>25.5</v>
      </c>
      <c r="CK304" s="436">
        <v>2</v>
      </c>
      <c r="CL304" s="423"/>
      <c r="CM304" s="423"/>
      <c r="CN304" s="423"/>
      <c r="CO304" s="432"/>
      <c r="CP304" s="432"/>
      <c r="CQ304" s="437"/>
      <c r="CR304" s="437">
        <v>0.97</v>
      </c>
      <c r="CS304" s="481"/>
      <c r="CT304" s="424">
        <f t="shared" si="514"/>
        <v>4.6491033872038958</v>
      </c>
      <c r="CU304" s="434">
        <v>4.1399999999999997</v>
      </c>
      <c r="CV304" s="493"/>
      <c r="CW304" s="494"/>
      <c r="CX304" s="495"/>
      <c r="CY304" s="496"/>
      <c r="CZ304" s="497"/>
      <c r="DA304" s="497"/>
      <c r="DB304" s="497"/>
      <c r="DC304" s="497"/>
      <c r="DD304" s="498"/>
      <c r="DE304" s="498"/>
      <c r="DF304" s="432">
        <v>17325</v>
      </c>
      <c r="DG304" s="445">
        <f t="shared" si="574"/>
        <v>17325</v>
      </c>
      <c r="DH304" s="421">
        <f t="shared" si="533"/>
        <v>0.69299999999999995</v>
      </c>
      <c r="DI304" s="432">
        <f t="shared" si="534"/>
        <v>9.2813852813852815</v>
      </c>
      <c r="DJ304" s="434">
        <v>7.84</v>
      </c>
      <c r="DK304" s="427"/>
      <c r="DL304" s="432">
        <f t="shared" si="535"/>
        <v>13.16017316017316</v>
      </c>
      <c r="DM304" s="541">
        <v>25.7</v>
      </c>
      <c r="DN304" s="541">
        <v>1.89</v>
      </c>
      <c r="DO304" s="542">
        <v>7.64</v>
      </c>
      <c r="DP304" s="542"/>
      <c r="DQ304" s="542"/>
      <c r="DR304" s="432"/>
      <c r="DS304" s="432"/>
      <c r="DT304" s="437"/>
      <c r="DU304" s="437">
        <v>0.98</v>
      </c>
      <c r="DV304" s="481"/>
      <c r="DW304" s="432">
        <f t="shared" si="536"/>
        <v>4.8484848484848486</v>
      </c>
      <c r="DX304" s="434">
        <v>3.8</v>
      </c>
      <c r="DY304" s="493">
        <v>7.85</v>
      </c>
      <c r="DZ304" s="494"/>
      <c r="EA304" s="495">
        <v>67</v>
      </c>
      <c r="EB304" s="496">
        <v>8180</v>
      </c>
      <c r="EC304" s="497">
        <v>17.399999999999999</v>
      </c>
      <c r="ED304" s="497"/>
      <c r="EE304" s="497"/>
      <c r="EF304" s="497"/>
      <c r="EG304" s="498">
        <v>10</v>
      </c>
      <c r="EH304" s="495"/>
      <c r="EI304" s="429">
        <f t="shared" si="529"/>
        <v>7.85</v>
      </c>
      <c r="EJ304" s="447"/>
      <c r="EK304" s="448">
        <f t="shared" si="530"/>
        <v>67</v>
      </c>
      <c r="EL304" s="417">
        <f t="shared" si="531"/>
        <v>8180</v>
      </c>
      <c r="EM304" s="431">
        <f t="shared" si="532"/>
        <v>17.399999999999999</v>
      </c>
      <c r="EN304" s="431"/>
      <c r="EO304" s="431"/>
      <c r="EP304" s="431"/>
      <c r="EQ304" s="430">
        <f t="shared" si="502"/>
        <v>10</v>
      </c>
      <c r="ER304" s="448"/>
      <c r="ES304" s="496">
        <f t="shared" si="537"/>
        <v>29.836408329330659</v>
      </c>
      <c r="ET304" s="499">
        <f t="shared" si="515"/>
        <v>0.70786000000000004</v>
      </c>
      <c r="EU304" s="451">
        <f t="shared" si="570"/>
        <v>0.28314400000000001</v>
      </c>
      <c r="EV304" s="499">
        <f t="shared" si="516"/>
        <v>0.52434074074074077</v>
      </c>
      <c r="EW304" s="526"/>
      <c r="EX304" s="514">
        <f t="shared" si="478"/>
        <v>17.600000000000001</v>
      </c>
      <c r="EY304" s="526"/>
      <c r="EZ304" s="514"/>
      <c r="FA304" s="450">
        <f t="shared" si="517"/>
        <v>0.80965909090909094</v>
      </c>
      <c r="FB304" s="431">
        <f t="shared" si="518"/>
        <v>285</v>
      </c>
      <c r="FC304" s="452"/>
      <c r="FD304" s="431"/>
      <c r="FE304" s="452">
        <f t="shared" si="519"/>
        <v>0.93865030674846628</v>
      </c>
      <c r="FF304" s="430">
        <f t="shared" si="520"/>
        <v>153</v>
      </c>
      <c r="FG304" s="490">
        <v>50400</v>
      </c>
      <c r="FH304" s="498"/>
      <c r="FI304" s="501"/>
      <c r="FJ304" s="487"/>
      <c r="FK304" s="502">
        <f t="shared" si="521"/>
        <v>2.0343005679089088</v>
      </c>
      <c r="FL304" s="490"/>
      <c r="FM304" s="502"/>
      <c r="FN304" s="490">
        <v>5004</v>
      </c>
      <c r="FO304" s="532">
        <f t="shared" si="503"/>
        <v>0.37399103139013457</v>
      </c>
      <c r="FP304" s="496">
        <f t="shared" si="522"/>
        <v>141.38388946966916</v>
      </c>
      <c r="FQ304" s="503">
        <v>82.8</v>
      </c>
      <c r="FR304" s="491">
        <f t="shared" si="523"/>
        <v>2.339445653095245</v>
      </c>
      <c r="FS304" s="504">
        <v>7.76</v>
      </c>
      <c r="FT304" s="535"/>
      <c r="FU304" s="495">
        <v>63</v>
      </c>
      <c r="FV304" s="490">
        <v>3</v>
      </c>
      <c r="FW304" s="504"/>
      <c r="FX304" s="490"/>
      <c r="FY304" s="452">
        <f t="shared" si="559"/>
        <v>0.7</v>
      </c>
      <c r="FZ304" s="452"/>
      <c r="GA304" s="429"/>
      <c r="GB304" s="499"/>
      <c r="GC304" s="514"/>
      <c r="GD304" s="499">
        <f t="shared" si="487"/>
        <v>5.9701492537313383E-2</v>
      </c>
      <c r="GE304" s="527">
        <f t="shared" si="493"/>
        <v>4</v>
      </c>
      <c r="GF304" s="506">
        <f t="shared" si="524"/>
        <v>2.7802107761421753</v>
      </c>
      <c r="GG304" s="490">
        <v>30</v>
      </c>
      <c r="GH304" s="526">
        <f t="shared" si="538"/>
        <v>0.375</v>
      </c>
      <c r="GI304" s="490">
        <v>195</v>
      </c>
      <c r="GJ304" s="544">
        <f t="shared" si="539"/>
        <v>6.5</v>
      </c>
      <c r="GK304" s="498">
        <f t="shared" si="540"/>
        <v>20.343005679089089</v>
      </c>
      <c r="GL304" s="507">
        <v>8.0399999999999991</v>
      </c>
      <c r="GM304" s="535"/>
      <c r="GN304" s="536">
        <v>56</v>
      </c>
      <c r="GO304" s="526"/>
      <c r="GP304" s="526">
        <f t="shared" si="541"/>
        <v>0.11111111111111116</v>
      </c>
      <c r="GQ304" s="535">
        <v>2</v>
      </c>
      <c r="GR304" s="502">
        <f t="shared" si="542"/>
        <v>2.9158308140027689</v>
      </c>
      <c r="GS304" s="536"/>
      <c r="GT304" s="536">
        <f t="shared" si="543"/>
        <v>54</v>
      </c>
      <c r="GU304" s="526"/>
      <c r="GV304" s="526">
        <f t="shared" si="544"/>
        <v>3.5714285714285698E-2</v>
      </c>
      <c r="GW304" s="526"/>
      <c r="GX304" s="526">
        <f t="shared" si="545"/>
        <v>0.1428571428571429</v>
      </c>
      <c r="GY304" s="544">
        <f t="shared" si="546"/>
        <v>2.2603339643432321</v>
      </c>
      <c r="GZ304" s="490">
        <v>39563</v>
      </c>
      <c r="HA304" s="493">
        <v>8.2899999999999991</v>
      </c>
      <c r="HB304" s="493">
        <v>8.2200000000000006</v>
      </c>
      <c r="HC304" s="494"/>
      <c r="HD304" s="498">
        <v>54</v>
      </c>
      <c r="HE304" s="498">
        <v>14.8</v>
      </c>
      <c r="HF304" s="498"/>
      <c r="HG304" s="498"/>
      <c r="HH304" s="492">
        <v>1</v>
      </c>
      <c r="HI304" s="508">
        <v>8050</v>
      </c>
      <c r="HJ304" s="490">
        <f t="shared" si="526"/>
        <v>5393.5</v>
      </c>
      <c r="HK304" s="490"/>
      <c r="HL304" s="490"/>
      <c r="HM304" s="543"/>
      <c r="HN304" s="506">
        <v>16.899999999999999</v>
      </c>
      <c r="HO304" s="491"/>
      <c r="HP304" s="545">
        <v>0.01</v>
      </c>
      <c r="HQ304" s="523"/>
      <c r="HR304" s="524"/>
      <c r="HS304" s="524">
        <v>0.2</v>
      </c>
      <c r="HT304" s="511">
        <v>2</v>
      </c>
      <c r="HU304" s="525">
        <f t="shared" si="486"/>
        <v>49.162263724465291</v>
      </c>
      <c r="HV304" s="526"/>
      <c r="HW304" s="526">
        <f t="shared" si="527"/>
        <v>0.84659090909090906</v>
      </c>
      <c r="HX304" s="526">
        <f t="shared" si="528"/>
        <v>0.51714285714285713</v>
      </c>
      <c r="HY304" s="512"/>
    </row>
    <row r="305" spans="1:233" s="598" customFormat="1" ht="15" customHeight="1" x14ac:dyDescent="0.15">
      <c r="A305" s="400">
        <v>43787</v>
      </c>
      <c r="B305" s="515">
        <v>36923</v>
      </c>
      <c r="C305" s="402">
        <f t="shared" si="560"/>
        <v>0.73846000000000001</v>
      </c>
      <c r="D305" s="571">
        <v>7.91</v>
      </c>
      <c r="E305" s="572"/>
      <c r="F305" s="573">
        <v>231</v>
      </c>
      <c r="G305" s="406">
        <f t="shared" si="564"/>
        <v>8529.2129999999997</v>
      </c>
      <c r="H305" s="402">
        <f t="shared" si="565"/>
        <v>0.34116851999999998</v>
      </c>
      <c r="I305" s="573">
        <v>8360</v>
      </c>
      <c r="J305" s="406">
        <f t="shared" si="566"/>
        <v>5601.2000000000007</v>
      </c>
      <c r="K305" s="574">
        <v>26.6</v>
      </c>
      <c r="L305" s="574"/>
      <c r="M305" s="574"/>
      <c r="N305" s="575">
        <v>105</v>
      </c>
      <c r="O305" s="575"/>
      <c r="P305" s="409"/>
      <c r="Q305" s="409"/>
      <c r="R305" s="409"/>
      <c r="S305" s="409"/>
      <c r="T305" s="410"/>
      <c r="U305" s="411"/>
      <c r="V305" s="409"/>
      <c r="W305" s="409"/>
      <c r="X305" s="516"/>
      <c r="Y305" s="473"/>
      <c r="Z305" s="429"/>
      <c r="AA305" s="447"/>
      <c r="AB305" s="409"/>
      <c r="AC305" s="409"/>
      <c r="AD305" s="474">
        <v>2.79</v>
      </c>
      <c r="AE305" s="477">
        <f t="shared" si="495"/>
        <v>0.38750000000000001</v>
      </c>
      <c r="AF305" s="478"/>
      <c r="AG305" s="477"/>
      <c r="AH305" s="478"/>
      <c r="AI305" s="478"/>
      <c r="AJ305" s="473"/>
      <c r="AK305" s="477"/>
      <c r="AL305" s="447"/>
      <c r="AM305" s="479"/>
      <c r="AN305" s="473"/>
      <c r="AO305" s="473"/>
      <c r="AP305" s="479"/>
      <c r="AQ305" s="447"/>
      <c r="AR305" s="473"/>
      <c r="AS305" s="473"/>
      <c r="AT305" s="473"/>
      <c r="AU305" s="447"/>
      <c r="AV305" s="480"/>
      <c r="AW305" s="479"/>
      <c r="AX305" s="479"/>
      <c r="AY305" s="480"/>
      <c r="AZ305" s="480"/>
      <c r="BA305" s="420">
        <f t="shared" si="561"/>
        <v>33980</v>
      </c>
      <c r="BB305" s="421">
        <f t="shared" si="562"/>
        <v>0.67959999999999998</v>
      </c>
      <c r="BC305" s="422"/>
      <c r="BD305" s="423">
        <v>8.2100000000000009</v>
      </c>
      <c r="BE305" s="424"/>
      <c r="BF305" s="425">
        <v>379</v>
      </c>
      <c r="BG305" s="426">
        <v>7620</v>
      </c>
      <c r="BH305" s="420">
        <f t="shared" si="567"/>
        <v>5105.4000000000005</v>
      </c>
      <c r="BI305" s="432"/>
      <c r="BJ305" s="421"/>
      <c r="BK305" s="427">
        <v>35.1</v>
      </c>
      <c r="BL305" s="427"/>
      <c r="BM305" s="428"/>
      <c r="BN305" s="422"/>
      <c r="BO305" s="425">
        <v>143</v>
      </c>
      <c r="BP305" s="425"/>
      <c r="BQ305" s="423">
        <v>3.56</v>
      </c>
      <c r="BR305" s="421">
        <f t="shared" si="496"/>
        <v>0.49444444444444446</v>
      </c>
      <c r="BS305" s="409">
        <f t="shared" si="563"/>
        <v>33980</v>
      </c>
      <c r="BT305" s="429">
        <f t="shared" si="571"/>
        <v>8.2100000000000009</v>
      </c>
      <c r="BU305" s="430"/>
      <c r="BV305" s="430">
        <f t="shared" si="572"/>
        <v>379</v>
      </c>
      <c r="BW305" s="430">
        <f t="shared" si="573"/>
        <v>7620</v>
      </c>
      <c r="BX305" s="430">
        <f t="shared" si="568"/>
        <v>4953</v>
      </c>
      <c r="BY305" s="430">
        <f t="shared" si="569"/>
        <v>35.1</v>
      </c>
      <c r="BZ305" s="430"/>
      <c r="CA305" s="431"/>
      <c r="CB305" s="430">
        <f t="shared" si="575"/>
        <v>143</v>
      </c>
      <c r="CC305" s="432">
        <v>17208</v>
      </c>
      <c r="CD305" s="411">
        <f t="shared" si="494"/>
        <v>17208</v>
      </c>
      <c r="CE305" s="421">
        <f t="shared" si="511"/>
        <v>0.68832000000000004</v>
      </c>
      <c r="CF305" s="433">
        <f t="shared" si="512"/>
        <v>9.3444909344490945</v>
      </c>
      <c r="CG305" s="434"/>
      <c r="CH305" s="427"/>
      <c r="CI305" s="446">
        <f t="shared" si="513"/>
        <v>13.249651324965132</v>
      </c>
      <c r="CJ305" s="436">
        <v>23.5</v>
      </c>
      <c r="CK305" s="436">
        <v>1.9</v>
      </c>
      <c r="CL305" s="423"/>
      <c r="CM305" s="423"/>
      <c r="CN305" s="423"/>
      <c r="CO305" s="432"/>
      <c r="CP305" s="432"/>
      <c r="CQ305" s="437"/>
      <c r="CR305" s="437">
        <v>0.97</v>
      </c>
      <c r="CS305" s="424"/>
      <c r="CT305" s="432">
        <f t="shared" si="514"/>
        <v>4.8814504881450489</v>
      </c>
      <c r="CU305" s="434">
        <v>4.79</v>
      </c>
      <c r="CV305" s="438"/>
      <c r="CW305" s="439"/>
      <c r="CX305" s="440"/>
      <c r="CY305" s="441"/>
      <c r="CZ305" s="442"/>
      <c r="DA305" s="442"/>
      <c r="DB305" s="442"/>
      <c r="DC305" s="442"/>
      <c r="DD305" s="443"/>
      <c r="DE305" s="440"/>
      <c r="DF305" s="444">
        <v>16772</v>
      </c>
      <c r="DG305" s="445">
        <f t="shared" si="574"/>
        <v>16772</v>
      </c>
      <c r="DH305" s="421">
        <f t="shared" si="533"/>
        <v>0.67088000000000003</v>
      </c>
      <c r="DI305" s="446">
        <f t="shared" si="534"/>
        <v>9.5874075840686857</v>
      </c>
      <c r="DJ305" s="434">
        <v>7.88</v>
      </c>
      <c r="DK305" s="427"/>
      <c r="DL305" s="446">
        <f t="shared" si="535"/>
        <v>13.594085380395898</v>
      </c>
      <c r="DM305" s="422">
        <v>23.4</v>
      </c>
      <c r="DN305" s="422">
        <v>1.45</v>
      </c>
      <c r="DO305" s="423">
        <v>7.8</v>
      </c>
      <c r="DP305" s="423"/>
      <c r="DQ305" s="423"/>
      <c r="DR305" s="432"/>
      <c r="DS305" s="432"/>
      <c r="DT305" s="437"/>
      <c r="DU305" s="437">
        <v>0.98</v>
      </c>
      <c r="DV305" s="424"/>
      <c r="DW305" s="446">
        <f t="shared" si="536"/>
        <v>5.0083472454090145</v>
      </c>
      <c r="DX305" s="434">
        <v>3.73</v>
      </c>
      <c r="DY305" s="438">
        <v>7.96</v>
      </c>
      <c r="DZ305" s="439"/>
      <c r="EA305" s="440">
        <v>70</v>
      </c>
      <c r="EB305" s="441">
        <v>7840</v>
      </c>
      <c r="EC305" s="442">
        <v>15.2</v>
      </c>
      <c r="ED305" s="442"/>
      <c r="EE305" s="442"/>
      <c r="EF305" s="442"/>
      <c r="EG305" s="443">
        <v>14</v>
      </c>
      <c r="EH305" s="440"/>
      <c r="EI305" s="429">
        <f t="shared" si="529"/>
        <v>7.96</v>
      </c>
      <c r="EJ305" s="447"/>
      <c r="EK305" s="448">
        <f t="shared" si="530"/>
        <v>70</v>
      </c>
      <c r="EL305" s="417">
        <f t="shared" si="531"/>
        <v>7840</v>
      </c>
      <c r="EM305" s="431">
        <f t="shared" si="532"/>
        <v>15.2</v>
      </c>
      <c r="EN305" s="431"/>
      <c r="EO305" s="431"/>
      <c r="EP305" s="431"/>
      <c r="EQ305" s="430">
        <f t="shared" si="502"/>
        <v>14</v>
      </c>
      <c r="ER305" s="448"/>
      <c r="ES305" s="449">
        <f t="shared" si="537"/>
        <v>31.077104178928778</v>
      </c>
      <c r="ET305" s="450">
        <f t="shared" si="515"/>
        <v>0.67959999999999998</v>
      </c>
      <c r="EU305" s="451">
        <f t="shared" si="570"/>
        <v>0.29269136363636367</v>
      </c>
      <c r="EV305" s="450">
        <f t="shared" si="516"/>
        <v>0.54202104377104376</v>
      </c>
      <c r="EW305" s="513"/>
      <c r="EX305" s="514">
        <f t="shared" si="478"/>
        <v>19.900000000000002</v>
      </c>
      <c r="EY305" s="513"/>
      <c r="EZ305" s="514"/>
      <c r="FA305" s="450">
        <f t="shared" si="517"/>
        <v>0.81530343007915573</v>
      </c>
      <c r="FB305" s="431">
        <f t="shared" si="518"/>
        <v>309</v>
      </c>
      <c r="FC305" s="452"/>
      <c r="FD305" s="431"/>
      <c r="FE305" s="452">
        <f t="shared" si="519"/>
        <v>0.90209790209790208</v>
      </c>
      <c r="FF305" s="430">
        <f t="shared" si="520"/>
        <v>129</v>
      </c>
      <c r="FG305" s="405">
        <v>50400</v>
      </c>
      <c r="FH305" s="589"/>
      <c r="FI305" s="590"/>
      <c r="FJ305" s="591"/>
      <c r="FK305" s="455">
        <f t="shared" si="521"/>
        <v>2.1188934667451442</v>
      </c>
      <c r="FL305" s="530"/>
      <c r="FM305" s="455"/>
      <c r="FN305" s="530">
        <v>4865</v>
      </c>
      <c r="FO305" s="532">
        <f t="shared" si="503"/>
        <v>0.36360239162929747</v>
      </c>
      <c r="FP305" s="449">
        <f t="shared" si="522"/>
        <v>143.17245438493231</v>
      </c>
      <c r="FQ305" s="457">
        <v>68.099999999999994</v>
      </c>
      <c r="FR305" s="458">
        <f t="shared" si="523"/>
        <v>2.0041200706297824</v>
      </c>
      <c r="FS305" s="576">
        <v>7.86</v>
      </c>
      <c r="FT305" s="577"/>
      <c r="FU305" s="578">
        <v>59</v>
      </c>
      <c r="FV305" s="579">
        <v>1</v>
      </c>
      <c r="FW305" s="580"/>
      <c r="FX305" s="579"/>
      <c r="FY305" s="452">
        <f t="shared" si="559"/>
        <v>0.9285714285714286</v>
      </c>
      <c r="FZ305" s="452"/>
      <c r="GA305" s="429"/>
      <c r="GB305" s="513"/>
      <c r="GC305" s="514"/>
      <c r="GD305" s="513">
        <f t="shared" si="487"/>
        <v>0.15714285714285714</v>
      </c>
      <c r="GE305" s="527">
        <f t="shared" si="493"/>
        <v>11</v>
      </c>
      <c r="GF305" s="461">
        <f t="shared" si="524"/>
        <v>2.8958210712183634</v>
      </c>
      <c r="GG305" s="606">
        <v>30</v>
      </c>
      <c r="GH305" s="450">
        <f t="shared" si="538"/>
        <v>0.375</v>
      </c>
      <c r="GI305" s="405">
        <v>195</v>
      </c>
      <c r="GJ305" s="462">
        <f t="shared" si="539"/>
        <v>6.5</v>
      </c>
      <c r="GK305" s="463">
        <f t="shared" si="540"/>
        <v>21.188934667451445</v>
      </c>
      <c r="GL305" s="464">
        <v>8.06</v>
      </c>
      <c r="GM305" s="529"/>
      <c r="GN305" s="405">
        <v>57</v>
      </c>
      <c r="GO305" s="513"/>
      <c r="GP305" s="450">
        <f t="shared" si="541"/>
        <v>3.3898305084745783E-2</v>
      </c>
      <c r="GQ305" s="577">
        <v>2</v>
      </c>
      <c r="GR305" s="455">
        <f t="shared" si="542"/>
        <v>3.03708063566804</v>
      </c>
      <c r="GS305" s="531"/>
      <c r="GT305" s="531">
        <f t="shared" si="543"/>
        <v>56</v>
      </c>
      <c r="GU305" s="513"/>
      <c r="GV305" s="513">
        <f t="shared" si="544"/>
        <v>1.7543859649122862E-2</v>
      </c>
      <c r="GW305" s="513"/>
      <c r="GX305" s="513">
        <f t="shared" si="545"/>
        <v>5.084745762711862E-2</v>
      </c>
      <c r="GY305" s="462">
        <f t="shared" si="546"/>
        <v>7.0629782224838147</v>
      </c>
      <c r="GZ305" s="405">
        <v>33950</v>
      </c>
      <c r="HA305" s="581">
        <v>8.32</v>
      </c>
      <c r="HB305" s="451">
        <v>8.2200000000000006</v>
      </c>
      <c r="HC305" s="577"/>
      <c r="HD305" s="463">
        <v>56</v>
      </c>
      <c r="HE305" s="463">
        <v>17</v>
      </c>
      <c r="HF305" s="463"/>
      <c r="HG305" s="582"/>
      <c r="HH305" s="575">
        <v>2</v>
      </c>
      <c r="HI305" s="583">
        <v>7850</v>
      </c>
      <c r="HJ305" s="406">
        <f t="shared" si="526"/>
        <v>5259.5</v>
      </c>
      <c r="HK305" s="406"/>
      <c r="HL305" s="549"/>
      <c r="HM305" s="584"/>
      <c r="HN305" s="461">
        <v>15.3</v>
      </c>
      <c r="HO305" s="574"/>
      <c r="HP305" s="548">
        <v>0.01</v>
      </c>
      <c r="HQ305" s="585"/>
      <c r="HR305" s="586"/>
      <c r="HS305" s="520">
        <v>0.18</v>
      </c>
      <c r="HT305" s="587">
        <v>2</v>
      </c>
      <c r="HU305" s="522">
        <f t="shared" si="486"/>
        <v>51.206592113007659</v>
      </c>
      <c r="HV305" s="513"/>
      <c r="HW305" s="513">
        <f t="shared" si="527"/>
        <v>0.85224274406332456</v>
      </c>
      <c r="HX305" s="513">
        <f t="shared" si="528"/>
        <v>0.5641025641025641</v>
      </c>
      <c r="HY305" s="599"/>
    </row>
    <row r="306" spans="1:233" s="598" customFormat="1" ht="15" customHeight="1" x14ac:dyDescent="0.15">
      <c r="A306" s="400">
        <v>43788</v>
      </c>
      <c r="B306" s="515">
        <v>35792</v>
      </c>
      <c r="C306" s="402">
        <f t="shared" si="560"/>
        <v>0.71584000000000003</v>
      </c>
      <c r="D306" s="571">
        <v>8.24</v>
      </c>
      <c r="E306" s="572"/>
      <c r="F306" s="573">
        <v>205</v>
      </c>
      <c r="G306" s="406">
        <f t="shared" si="564"/>
        <v>7337.36</v>
      </c>
      <c r="H306" s="402">
        <f t="shared" si="565"/>
        <v>0.29349439999999999</v>
      </c>
      <c r="I306" s="573">
        <v>7910</v>
      </c>
      <c r="J306" s="406">
        <f t="shared" si="566"/>
        <v>5299.7000000000007</v>
      </c>
      <c r="K306" s="574">
        <v>31.4</v>
      </c>
      <c r="L306" s="574">
        <v>20.2</v>
      </c>
      <c r="M306" s="574">
        <v>1.3</v>
      </c>
      <c r="N306" s="575">
        <v>477</v>
      </c>
      <c r="O306" s="575">
        <v>32</v>
      </c>
      <c r="P306" s="409"/>
      <c r="Q306" s="409"/>
      <c r="R306" s="409"/>
      <c r="S306" s="409"/>
      <c r="T306" s="410"/>
      <c r="U306" s="411"/>
      <c r="V306" s="409"/>
      <c r="W306" s="409"/>
      <c r="X306" s="516"/>
      <c r="Y306" s="473"/>
      <c r="Z306" s="429"/>
      <c r="AA306" s="447"/>
      <c r="AB306" s="409"/>
      <c r="AC306" s="409"/>
      <c r="AD306" s="474">
        <v>5.9</v>
      </c>
      <c r="AE306" s="477">
        <f t="shared" si="495"/>
        <v>0.81944444444444442</v>
      </c>
      <c r="AF306" s="478"/>
      <c r="AG306" s="477"/>
      <c r="AH306" s="478"/>
      <c r="AI306" s="478"/>
      <c r="AJ306" s="473"/>
      <c r="AK306" s="477"/>
      <c r="AL306" s="447"/>
      <c r="AM306" s="479"/>
      <c r="AN306" s="473"/>
      <c r="AO306" s="473"/>
      <c r="AP306" s="479"/>
      <c r="AQ306" s="447"/>
      <c r="AR306" s="473"/>
      <c r="AS306" s="473"/>
      <c r="AT306" s="473"/>
      <c r="AU306" s="447"/>
      <c r="AV306" s="480"/>
      <c r="AW306" s="479"/>
      <c r="AX306" s="479"/>
      <c r="AY306" s="480"/>
      <c r="AZ306" s="480"/>
      <c r="BA306" s="420">
        <f t="shared" si="561"/>
        <v>34087</v>
      </c>
      <c r="BB306" s="421">
        <f t="shared" si="562"/>
        <v>0.68174000000000001</v>
      </c>
      <c r="BC306" s="422"/>
      <c r="BD306" s="423">
        <v>8.34</v>
      </c>
      <c r="BE306" s="424"/>
      <c r="BF306" s="425">
        <v>228</v>
      </c>
      <c r="BG306" s="426">
        <v>9390</v>
      </c>
      <c r="BH306" s="420">
        <f t="shared" si="567"/>
        <v>6291.3</v>
      </c>
      <c r="BI306" s="432">
        <v>1693</v>
      </c>
      <c r="BJ306" s="421">
        <f>BI306/35.5*(23+35.5)/BH306</f>
        <v>0.44344940464397181</v>
      </c>
      <c r="BK306" s="427">
        <v>27.3</v>
      </c>
      <c r="BL306" s="427">
        <v>21.6</v>
      </c>
      <c r="BM306" s="428">
        <v>4.2</v>
      </c>
      <c r="BN306" s="422">
        <v>2.1</v>
      </c>
      <c r="BO306" s="425">
        <v>206</v>
      </c>
      <c r="BP306" s="425">
        <v>32</v>
      </c>
      <c r="BQ306" s="423">
        <v>2.85</v>
      </c>
      <c r="BR306" s="421">
        <f t="shared" si="496"/>
        <v>0.39583333333333331</v>
      </c>
      <c r="BS306" s="409">
        <f t="shared" si="563"/>
        <v>34087</v>
      </c>
      <c r="BT306" s="429">
        <f t="shared" si="571"/>
        <v>8.34</v>
      </c>
      <c r="BU306" s="430"/>
      <c r="BV306" s="430">
        <f t="shared" si="572"/>
        <v>228</v>
      </c>
      <c r="BW306" s="430">
        <f t="shared" si="573"/>
        <v>9390</v>
      </c>
      <c r="BX306" s="430">
        <f t="shared" si="568"/>
        <v>6103.5</v>
      </c>
      <c r="BY306" s="430">
        <f t="shared" si="569"/>
        <v>27.3</v>
      </c>
      <c r="BZ306" s="430">
        <f>BL306</f>
        <v>21.6</v>
      </c>
      <c r="CA306" s="431">
        <f>BN306</f>
        <v>2.1</v>
      </c>
      <c r="CB306" s="430">
        <f t="shared" si="575"/>
        <v>206</v>
      </c>
      <c r="CC306" s="432">
        <v>17006</v>
      </c>
      <c r="CD306" s="411">
        <f t="shared" si="494"/>
        <v>17006</v>
      </c>
      <c r="CE306" s="421">
        <f t="shared" si="511"/>
        <v>0.68023999999999996</v>
      </c>
      <c r="CF306" s="433">
        <f t="shared" si="512"/>
        <v>9.4554862989533106</v>
      </c>
      <c r="CG306" s="434"/>
      <c r="CH306" s="427"/>
      <c r="CI306" s="446">
        <f t="shared" si="513"/>
        <v>13.407032811948724</v>
      </c>
      <c r="CJ306" s="436">
        <v>24.3</v>
      </c>
      <c r="CK306" s="436">
        <v>3.85</v>
      </c>
      <c r="CL306" s="423"/>
      <c r="CM306" s="423"/>
      <c r="CN306" s="423"/>
      <c r="CO306" s="432"/>
      <c r="CP306" s="432"/>
      <c r="CQ306" s="437"/>
      <c r="CR306" s="437">
        <v>0.98</v>
      </c>
      <c r="CS306" s="424"/>
      <c r="CT306" s="432">
        <f t="shared" si="514"/>
        <v>4.9394331412442662</v>
      </c>
      <c r="CU306" s="434">
        <v>5.28</v>
      </c>
      <c r="CV306" s="438"/>
      <c r="CW306" s="439"/>
      <c r="CX306" s="440"/>
      <c r="CY306" s="441"/>
      <c r="CZ306" s="442"/>
      <c r="DA306" s="442"/>
      <c r="DB306" s="442"/>
      <c r="DC306" s="442"/>
      <c r="DD306" s="443"/>
      <c r="DE306" s="440"/>
      <c r="DF306" s="444">
        <v>17081</v>
      </c>
      <c r="DG306" s="445">
        <f t="shared" si="574"/>
        <v>17081</v>
      </c>
      <c r="DH306" s="421">
        <f t="shared" si="533"/>
        <v>0.68323999999999996</v>
      </c>
      <c r="DI306" s="446">
        <f t="shared" si="534"/>
        <v>9.4139687371933718</v>
      </c>
      <c r="DJ306" s="434">
        <v>7.95</v>
      </c>
      <c r="DK306" s="427">
        <v>11.7</v>
      </c>
      <c r="DL306" s="446">
        <f t="shared" si="535"/>
        <v>13.348164627363737</v>
      </c>
      <c r="DM306" s="422">
        <v>24.4</v>
      </c>
      <c r="DN306" s="422">
        <v>3.02</v>
      </c>
      <c r="DO306" s="423">
        <v>7.9</v>
      </c>
      <c r="DP306" s="423"/>
      <c r="DQ306" s="423"/>
      <c r="DR306" s="432">
        <v>8480</v>
      </c>
      <c r="DS306" s="432">
        <v>3783</v>
      </c>
      <c r="DT306" s="437">
        <f>DS306/DR306</f>
        <v>0.44610849056603774</v>
      </c>
      <c r="DU306" s="437">
        <v>0.98</v>
      </c>
      <c r="DV306" s="424"/>
      <c r="DW306" s="446">
        <f t="shared" si="536"/>
        <v>4.9177448627129561</v>
      </c>
      <c r="DX306" s="434">
        <v>4.7</v>
      </c>
      <c r="DY306" s="438">
        <v>8.0299999999999994</v>
      </c>
      <c r="DZ306" s="439"/>
      <c r="EA306" s="440">
        <v>65</v>
      </c>
      <c r="EB306" s="441">
        <v>8010</v>
      </c>
      <c r="EC306" s="442">
        <v>14.5</v>
      </c>
      <c r="ED306" s="442">
        <v>0.24</v>
      </c>
      <c r="EE306" s="442">
        <v>14.1</v>
      </c>
      <c r="EF306" s="442">
        <v>0.7</v>
      </c>
      <c r="EG306" s="443">
        <v>13</v>
      </c>
      <c r="EH306" s="440">
        <v>16</v>
      </c>
      <c r="EI306" s="429">
        <f t="shared" si="529"/>
        <v>8.0299999999999994</v>
      </c>
      <c r="EJ306" s="447"/>
      <c r="EK306" s="448">
        <f t="shared" si="530"/>
        <v>65</v>
      </c>
      <c r="EL306" s="417">
        <f t="shared" si="531"/>
        <v>8010</v>
      </c>
      <c r="EM306" s="431">
        <f t="shared" si="532"/>
        <v>14.5</v>
      </c>
      <c r="EN306" s="431">
        <f>ED306</f>
        <v>0.24</v>
      </c>
      <c r="EO306" s="431">
        <f>EE306</f>
        <v>14.1</v>
      </c>
      <c r="EP306" s="431">
        <f>EF306</f>
        <v>0.7</v>
      </c>
      <c r="EQ306" s="430">
        <f t="shared" si="502"/>
        <v>13</v>
      </c>
      <c r="ER306" s="448">
        <f>EH306</f>
        <v>16</v>
      </c>
      <c r="ES306" s="449">
        <f t="shared" si="537"/>
        <v>30.979552321999591</v>
      </c>
      <c r="ET306" s="450">
        <f t="shared" si="515"/>
        <v>0.68174000000000001</v>
      </c>
      <c r="EU306" s="451">
        <f t="shared" si="570"/>
        <v>0.17663263636363635</v>
      </c>
      <c r="EV306" s="450">
        <f t="shared" si="516"/>
        <v>0.32709747474747469</v>
      </c>
      <c r="EW306" s="513">
        <f>1-EM306/BY306</f>
        <v>0.46886446886446886</v>
      </c>
      <c r="EX306" s="514">
        <f t="shared" si="478"/>
        <v>12.8</v>
      </c>
      <c r="EY306" s="513"/>
      <c r="EZ306" s="514"/>
      <c r="FA306" s="450">
        <f t="shared" si="517"/>
        <v>0.71491228070175439</v>
      </c>
      <c r="FB306" s="431">
        <f t="shared" si="518"/>
        <v>163</v>
      </c>
      <c r="FC306" s="452">
        <f>1-EP306/CA306</f>
        <v>0.66666666666666674</v>
      </c>
      <c r="FD306" s="431">
        <f>CA306-EP306</f>
        <v>1.4000000000000001</v>
      </c>
      <c r="FE306" s="452">
        <f t="shared" si="519"/>
        <v>0.93689320388349517</v>
      </c>
      <c r="FF306" s="430">
        <f t="shared" si="520"/>
        <v>193</v>
      </c>
      <c r="FG306" s="405">
        <v>50400</v>
      </c>
      <c r="FH306" s="589"/>
      <c r="FI306" s="590"/>
      <c r="FJ306" s="591"/>
      <c r="FK306" s="455">
        <f t="shared" si="521"/>
        <v>2.1122422037726993</v>
      </c>
      <c r="FL306" s="530"/>
      <c r="FM306" s="455"/>
      <c r="FN306" s="530">
        <v>4726</v>
      </c>
      <c r="FO306" s="532">
        <f t="shared" si="503"/>
        <v>0.35321375186846032</v>
      </c>
      <c r="FP306" s="449">
        <f t="shared" si="522"/>
        <v>138.645231319858</v>
      </c>
      <c r="FQ306" s="457">
        <v>68.099999999999994</v>
      </c>
      <c r="FR306" s="458">
        <f t="shared" si="523"/>
        <v>1.9978290844016779</v>
      </c>
      <c r="FS306" s="576">
        <v>8</v>
      </c>
      <c r="FT306" s="577"/>
      <c r="FU306" s="578">
        <v>60</v>
      </c>
      <c r="FV306" s="579">
        <v>1</v>
      </c>
      <c r="FW306" s="580">
        <v>0.44</v>
      </c>
      <c r="FX306" s="579">
        <v>16</v>
      </c>
      <c r="FY306" s="452">
        <f t="shared" si="559"/>
        <v>0.92307692307692313</v>
      </c>
      <c r="FZ306" s="452">
        <f>1-FW306/(EF306+DC306)</f>
        <v>0.37142857142857133</v>
      </c>
      <c r="GA306" s="429">
        <f>EF306+DC306-FW306</f>
        <v>0.25999999999999995</v>
      </c>
      <c r="GB306" s="513"/>
      <c r="GC306" s="514"/>
      <c r="GD306" s="513">
        <f t="shared" si="487"/>
        <v>7.6923076923076872E-2</v>
      </c>
      <c r="GE306" s="527">
        <f t="shared" si="493"/>
        <v>5</v>
      </c>
      <c r="GF306" s="461">
        <f t="shared" si="524"/>
        <v>2.8867310118226888</v>
      </c>
      <c r="GG306" s="606">
        <v>30</v>
      </c>
      <c r="GH306" s="450">
        <f t="shared" si="538"/>
        <v>0.375</v>
      </c>
      <c r="GI306" s="405">
        <v>195</v>
      </c>
      <c r="GJ306" s="462">
        <f t="shared" si="539"/>
        <v>6.5</v>
      </c>
      <c r="GK306" s="463">
        <f t="shared" si="540"/>
        <v>21.122422037726992</v>
      </c>
      <c r="GL306" s="464">
        <v>8.1</v>
      </c>
      <c r="GM306" s="529"/>
      <c r="GN306" s="405">
        <v>55</v>
      </c>
      <c r="GO306" s="513"/>
      <c r="GP306" s="450">
        <f t="shared" si="541"/>
        <v>8.333333333333337E-2</v>
      </c>
      <c r="GQ306" s="577">
        <v>2</v>
      </c>
      <c r="GR306" s="455">
        <f t="shared" si="542"/>
        <v>3.0275471587408687</v>
      </c>
      <c r="GS306" s="531"/>
      <c r="GT306" s="531">
        <f t="shared" si="543"/>
        <v>54</v>
      </c>
      <c r="GU306" s="513"/>
      <c r="GV306" s="513">
        <f t="shared" si="544"/>
        <v>1.8181818181818188E-2</v>
      </c>
      <c r="GW306" s="513"/>
      <c r="GX306" s="513">
        <f t="shared" si="545"/>
        <v>9.9999999999999978E-2</v>
      </c>
      <c r="GY306" s="462">
        <f t="shared" si="546"/>
        <v>3.5204036729544987</v>
      </c>
      <c r="GZ306" s="405">
        <v>33882</v>
      </c>
      <c r="HA306" s="581">
        <v>8.36</v>
      </c>
      <c r="HB306" s="451">
        <v>8.32</v>
      </c>
      <c r="HC306" s="577"/>
      <c r="HD306" s="463">
        <v>54</v>
      </c>
      <c r="HE306" s="463">
        <v>15.8</v>
      </c>
      <c r="HF306" s="463"/>
      <c r="HG306" s="582"/>
      <c r="HH306" s="575">
        <v>2</v>
      </c>
      <c r="HI306" s="583">
        <v>7840</v>
      </c>
      <c r="HJ306" s="406">
        <f t="shared" si="526"/>
        <v>5252.8</v>
      </c>
      <c r="HK306" s="406"/>
      <c r="HL306" s="549">
        <v>1380</v>
      </c>
      <c r="HM306" s="584">
        <v>14.7</v>
      </c>
      <c r="HN306" s="461">
        <v>14.15</v>
      </c>
      <c r="HO306" s="574">
        <v>0.16</v>
      </c>
      <c r="HP306" s="548">
        <v>0.01</v>
      </c>
      <c r="HQ306" s="585">
        <v>14.9</v>
      </c>
      <c r="HR306" s="586">
        <v>0.22</v>
      </c>
      <c r="HS306" s="520">
        <v>0.24</v>
      </c>
      <c r="HT306" s="587">
        <v>2</v>
      </c>
      <c r="HU306" s="522">
        <f t="shared" si="486"/>
        <v>51.045853257840236</v>
      </c>
      <c r="HV306" s="513"/>
      <c r="HW306" s="513">
        <f t="shared" si="527"/>
        <v>0.76315789473684215</v>
      </c>
      <c r="HX306" s="513">
        <f t="shared" si="528"/>
        <v>0.48168498168498164</v>
      </c>
      <c r="HY306" s="599"/>
    </row>
    <row r="307" spans="1:233" s="598" customFormat="1" ht="15" customHeight="1" x14ac:dyDescent="0.15">
      <c r="A307" s="400">
        <v>43789</v>
      </c>
      <c r="B307" s="515">
        <v>36370</v>
      </c>
      <c r="C307" s="402">
        <f t="shared" si="560"/>
        <v>0.72740000000000005</v>
      </c>
      <c r="D307" s="571">
        <v>8.2200000000000006</v>
      </c>
      <c r="E307" s="572"/>
      <c r="F307" s="573">
        <v>212</v>
      </c>
      <c r="G307" s="406">
        <f t="shared" si="564"/>
        <v>7710.44</v>
      </c>
      <c r="H307" s="402">
        <f t="shared" si="565"/>
        <v>0.30841759999999996</v>
      </c>
      <c r="I307" s="573">
        <v>9220</v>
      </c>
      <c r="J307" s="406">
        <f t="shared" si="566"/>
        <v>6177.4000000000005</v>
      </c>
      <c r="K307" s="574">
        <v>30.6</v>
      </c>
      <c r="L307" s="574"/>
      <c r="M307" s="574"/>
      <c r="N307" s="575">
        <v>151</v>
      </c>
      <c r="O307" s="575"/>
      <c r="P307" s="409"/>
      <c r="Q307" s="409"/>
      <c r="R307" s="409"/>
      <c r="S307" s="409"/>
      <c r="T307" s="410"/>
      <c r="U307" s="411"/>
      <c r="V307" s="409"/>
      <c r="W307" s="409"/>
      <c r="X307" s="516"/>
      <c r="Y307" s="473"/>
      <c r="Z307" s="429"/>
      <c r="AA307" s="447"/>
      <c r="AB307" s="409"/>
      <c r="AC307" s="409"/>
      <c r="AD307" s="474">
        <v>5.89</v>
      </c>
      <c r="AE307" s="477">
        <f t="shared" si="495"/>
        <v>0.81805555555555554</v>
      </c>
      <c r="AF307" s="478"/>
      <c r="AG307" s="477"/>
      <c r="AH307" s="478"/>
      <c r="AI307" s="478"/>
      <c r="AJ307" s="473"/>
      <c r="AK307" s="477"/>
      <c r="AL307" s="447"/>
      <c r="AM307" s="479"/>
      <c r="AN307" s="473"/>
      <c r="AO307" s="473"/>
      <c r="AP307" s="479"/>
      <c r="AQ307" s="447"/>
      <c r="AR307" s="473"/>
      <c r="AS307" s="473"/>
      <c r="AT307" s="473"/>
      <c r="AU307" s="447"/>
      <c r="AV307" s="480"/>
      <c r="AW307" s="479"/>
      <c r="AX307" s="479"/>
      <c r="AY307" s="480"/>
      <c r="AZ307" s="480"/>
      <c r="BA307" s="420">
        <f t="shared" si="561"/>
        <v>36749</v>
      </c>
      <c r="BB307" s="421">
        <f t="shared" si="562"/>
        <v>0.73497999999999997</v>
      </c>
      <c r="BC307" s="422"/>
      <c r="BD307" s="423">
        <v>8.32</v>
      </c>
      <c r="BE307" s="424"/>
      <c r="BF307" s="425">
        <v>258</v>
      </c>
      <c r="BG307" s="426">
        <v>9320</v>
      </c>
      <c r="BH307" s="420">
        <f t="shared" si="567"/>
        <v>6244.4000000000005</v>
      </c>
      <c r="BI307" s="432"/>
      <c r="BJ307" s="421"/>
      <c r="BK307" s="427">
        <v>30</v>
      </c>
      <c r="BL307" s="427"/>
      <c r="BM307" s="428"/>
      <c r="BN307" s="422"/>
      <c r="BO307" s="425">
        <v>178</v>
      </c>
      <c r="BP307" s="425"/>
      <c r="BQ307" s="423">
        <v>3.91</v>
      </c>
      <c r="BR307" s="421">
        <f t="shared" si="496"/>
        <v>0.54305555555555551</v>
      </c>
      <c r="BS307" s="409">
        <f t="shared" si="563"/>
        <v>36749</v>
      </c>
      <c r="BT307" s="429">
        <f t="shared" si="571"/>
        <v>8.32</v>
      </c>
      <c r="BU307" s="430"/>
      <c r="BV307" s="430">
        <f t="shared" si="572"/>
        <v>258</v>
      </c>
      <c r="BW307" s="430">
        <f t="shared" si="573"/>
        <v>9320</v>
      </c>
      <c r="BX307" s="430">
        <f t="shared" si="568"/>
        <v>6058</v>
      </c>
      <c r="BY307" s="430">
        <f t="shared" si="569"/>
        <v>30</v>
      </c>
      <c r="BZ307" s="430"/>
      <c r="CA307" s="431"/>
      <c r="CB307" s="430">
        <f t="shared" si="575"/>
        <v>178</v>
      </c>
      <c r="CC307" s="432">
        <v>18607</v>
      </c>
      <c r="CD307" s="411">
        <f t="shared" si="494"/>
        <v>18607</v>
      </c>
      <c r="CE307" s="421">
        <f t="shared" si="511"/>
        <v>0.74428000000000005</v>
      </c>
      <c r="CF307" s="433">
        <f t="shared" si="512"/>
        <v>8.6419089589939269</v>
      </c>
      <c r="CG307" s="434"/>
      <c r="CH307" s="427"/>
      <c r="CI307" s="446">
        <f t="shared" si="513"/>
        <v>12.253453001558553</v>
      </c>
      <c r="CJ307" s="436">
        <v>24.5</v>
      </c>
      <c r="CK307" s="436">
        <v>4.0199999999999996</v>
      </c>
      <c r="CL307" s="423"/>
      <c r="CM307" s="423"/>
      <c r="CN307" s="423"/>
      <c r="CO307" s="432"/>
      <c r="CP307" s="432"/>
      <c r="CQ307" s="437"/>
      <c r="CR307" s="437">
        <v>0.98</v>
      </c>
      <c r="CS307" s="424"/>
      <c r="CT307" s="432">
        <f t="shared" si="514"/>
        <v>4.5144300532057828</v>
      </c>
      <c r="CU307" s="434">
        <v>5.45</v>
      </c>
      <c r="CV307" s="438"/>
      <c r="CW307" s="439"/>
      <c r="CX307" s="440"/>
      <c r="CY307" s="441"/>
      <c r="CZ307" s="442"/>
      <c r="DA307" s="442"/>
      <c r="DB307" s="442"/>
      <c r="DC307" s="442"/>
      <c r="DD307" s="443"/>
      <c r="DE307" s="440"/>
      <c r="DF307" s="444">
        <v>18142</v>
      </c>
      <c r="DG307" s="445">
        <f t="shared" si="574"/>
        <v>18142</v>
      </c>
      <c r="DH307" s="421">
        <f t="shared" si="533"/>
        <v>0.72567999999999999</v>
      </c>
      <c r="DI307" s="446">
        <f t="shared" si="534"/>
        <v>8.8634108698048735</v>
      </c>
      <c r="DJ307" s="434">
        <v>7.93</v>
      </c>
      <c r="DK307" s="427"/>
      <c r="DL307" s="446">
        <f t="shared" si="535"/>
        <v>12.567522875096461</v>
      </c>
      <c r="DM307" s="422">
        <v>24.5</v>
      </c>
      <c r="DN307" s="422">
        <v>3.5</v>
      </c>
      <c r="DO307" s="423">
        <v>7.92</v>
      </c>
      <c r="DP307" s="423"/>
      <c r="DQ307" s="423"/>
      <c r="DR307" s="432"/>
      <c r="DS307" s="432"/>
      <c r="DT307" s="437"/>
      <c r="DU307" s="437">
        <v>0.98</v>
      </c>
      <c r="DV307" s="424"/>
      <c r="DW307" s="446">
        <f t="shared" si="536"/>
        <v>4.6301400066144858</v>
      </c>
      <c r="DX307" s="434">
        <v>5.05</v>
      </c>
      <c r="DY307" s="438">
        <v>8.14</v>
      </c>
      <c r="DZ307" s="439"/>
      <c r="EA307" s="440">
        <v>66</v>
      </c>
      <c r="EB307" s="441">
        <v>8200</v>
      </c>
      <c r="EC307" s="442">
        <v>16.600000000000001</v>
      </c>
      <c r="ED307" s="442"/>
      <c r="EE307" s="442"/>
      <c r="EF307" s="442"/>
      <c r="EG307" s="443">
        <v>19</v>
      </c>
      <c r="EH307" s="440"/>
      <c r="EI307" s="429">
        <f t="shared" si="529"/>
        <v>8.14</v>
      </c>
      <c r="EJ307" s="447"/>
      <c r="EK307" s="448">
        <f t="shared" si="530"/>
        <v>66</v>
      </c>
      <c r="EL307" s="417">
        <f t="shared" si="531"/>
        <v>8200</v>
      </c>
      <c r="EM307" s="431">
        <f t="shared" si="532"/>
        <v>16.600000000000001</v>
      </c>
      <c r="EN307" s="431"/>
      <c r="EO307" s="431"/>
      <c r="EP307" s="431"/>
      <c r="EQ307" s="430">
        <f t="shared" si="502"/>
        <v>19</v>
      </c>
      <c r="ER307" s="448"/>
      <c r="ES307" s="449">
        <f t="shared" si="537"/>
        <v>28.735475795259735</v>
      </c>
      <c r="ET307" s="450">
        <f t="shared" si="515"/>
        <v>0.73497999999999997</v>
      </c>
      <c r="EU307" s="451">
        <f t="shared" si="570"/>
        <v>0.21548277272727273</v>
      </c>
      <c r="EV307" s="450">
        <f t="shared" si="516"/>
        <v>0.39904217171717171</v>
      </c>
      <c r="EW307" s="513"/>
      <c r="EX307" s="514">
        <f t="shared" si="478"/>
        <v>13.399999999999999</v>
      </c>
      <c r="EY307" s="513"/>
      <c r="EZ307" s="514"/>
      <c r="FA307" s="450">
        <f t="shared" si="517"/>
        <v>0.7441860465116279</v>
      </c>
      <c r="FB307" s="431">
        <f t="shared" si="518"/>
        <v>192</v>
      </c>
      <c r="FC307" s="452"/>
      <c r="FD307" s="431"/>
      <c r="FE307" s="452">
        <f t="shared" si="519"/>
        <v>0.8932584269662921</v>
      </c>
      <c r="FF307" s="430">
        <f t="shared" si="520"/>
        <v>159</v>
      </c>
      <c r="FG307" s="405">
        <v>50400</v>
      </c>
      <c r="FH307" s="589"/>
      <c r="FI307" s="590"/>
      <c r="FJ307" s="591"/>
      <c r="FK307" s="455">
        <f t="shared" si="521"/>
        <v>1.9592369860404364</v>
      </c>
      <c r="FL307" s="530"/>
      <c r="FM307" s="455"/>
      <c r="FN307" s="530">
        <v>4448</v>
      </c>
      <c r="FO307" s="532">
        <f t="shared" si="503"/>
        <v>0.33243647234678625</v>
      </c>
      <c r="FP307" s="449">
        <f t="shared" si="522"/>
        <v>121.03730713760919</v>
      </c>
      <c r="FQ307" s="457">
        <v>68.099999999999994</v>
      </c>
      <c r="FR307" s="458">
        <f t="shared" si="523"/>
        <v>1.8531116492965793</v>
      </c>
      <c r="FS307" s="576">
        <v>8.1</v>
      </c>
      <c r="FT307" s="577"/>
      <c r="FU307" s="578">
        <v>57</v>
      </c>
      <c r="FV307" s="579">
        <v>2</v>
      </c>
      <c r="FW307" s="580"/>
      <c r="FX307" s="579"/>
      <c r="FY307" s="452">
        <f t="shared" si="559"/>
        <v>0.89473684210526316</v>
      </c>
      <c r="FZ307" s="452"/>
      <c r="GA307" s="429"/>
      <c r="GB307" s="513"/>
      <c r="GC307" s="514"/>
      <c r="GD307" s="513">
        <f t="shared" si="487"/>
        <v>0.13636363636363635</v>
      </c>
      <c r="GE307" s="527">
        <f t="shared" si="493"/>
        <v>9</v>
      </c>
      <c r="GF307" s="461">
        <f t="shared" si="524"/>
        <v>2.6776238809219297</v>
      </c>
      <c r="GG307" s="606">
        <v>30</v>
      </c>
      <c r="GH307" s="450">
        <f t="shared" si="538"/>
        <v>0.375</v>
      </c>
      <c r="GI307" s="405">
        <v>195</v>
      </c>
      <c r="GJ307" s="462">
        <f t="shared" si="539"/>
        <v>6.5</v>
      </c>
      <c r="GK307" s="463">
        <f t="shared" si="540"/>
        <v>19.592369860404364</v>
      </c>
      <c r="GL307" s="464">
        <v>8.15</v>
      </c>
      <c r="GM307" s="529"/>
      <c r="GN307" s="405">
        <v>56</v>
      </c>
      <c r="GO307" s="513"/>
      <c r="GP307" s="450">
        <f t="shared" si="541"/>
        <v>1.7543859649122862E-2</v>
      </c>
      <c r="GQ307" s="577">
        <v>2</v>
      </c>
      <c r="GR307" s="455">
        <f t="shared" si="542"/>
        <v>2.8082396799912921</v>
      </c>
      <c r="GS307" s="531"/>
      <c r="GT307" s="531">
        <f t="shared" si="543"/>
        <v>53</v>
      </c>
      <c r="GU307" s="513"/>
      <c r="GV307" s="513">
        <f t="shared" si="544"/>
        <v>5.3571428571428603E-2</v>
      </c>
      <c r="GW307" s="513"/>
      <c r="GX307" s="513">
        <f t="shared" si="545"/>
        <v>7.0175438596491224E-2</v>
      </c>
      <c r="GY307" s="462">
        <f t="shared" si="546"/>
        <v>4.8980924651010911</v>
      </c>
      <c r="GZ307" s="405">
        <v>35917</v>
      </c>
      <c r="HA307" s="581">
        <v>8.43</v>
      </c>
      <c r="HB307" s="451">
        <v>8.35</v>
      </c>
      <c r="HC307" s="577"/>
      <c r="HD307" s="463">
        <v>53</v>
      </c>
      <c r="HE307" s="463">
        <v>16.600000000000001</v>
      </c>
      <c r="HF307" s="463"/>
      <c r="HG307" s="582"/>
      <c r="HH307" s="575">
        <v>6</v>
      </c>
      <c r="HI307" s="583">
        <v>8220</v>
      </c>
      <c r="HJ307" s="406">
        <f t="shared" si="526"/>
        <v>5507.4000000000005</v>
      </c>
      <c r="HK307" s="406"/>
      <c r="HL307" s="549"/>
      <c r="HM307" s="584"/>
      <c r="HN307" s="461">
        <v>16.600000000000001</v>
      </c>
      <c r="HO307" s="574"/>
      <c r="HP307" s="548">
        <v>0.01</v>
      </c>
      <c r="HQ307" s="585"/>
      <c r="HR307" s="586"/>
      <c r="HS307" s="520">
        <v>0.26</v>
      </c>
      <c r="HT307" s="587">
        <v>2</v>
      </c>
      <c r="HU307" s="522">
        <f t="shared" si="486"/>
        <v>47.34822716264388</v>
      </c>
      <c r="HV307" s="513"/>
      <c r="HW307" s="513">
        <f t="shared" si="527"/>
        <v>0.79457364341085268</v>
      </c>
      <c r="HX307" s="513">
        <f t="shared" si="528"/>
        <v>0.44666666666666666</v>
      </c>
      <c r="HY307" s="599" t="s">
        <v>213</v>
      </c>
    </row>
    <row r="308" spans="1:233" s="598" customFormat="1" ht="15" customHeight="1" x14ac:dyDescent="0.15">
      <c r="A308" s="400">
        <v>43790</v>
      </c>
      <c r="B308" s="515">
        <v>40811</v>
      </c>
      <c r="C308" s="402">
        <f t="shared" si="560"/>
        <v>0.81621999999999995</v>
      </c>
      <c r="D308" s="571">
        <v>8.15</v>
      </c>
      <c r="E308" s="572">
        <v>51</v>
      </c>
      <c r="F308" s="573">
        <v>200</v>
      </c>
      <c r="G308" s="406">
        <f t="shared" si="564"/>
        <v>8162.2</v>
      </c>
      <c r="H308" s="402">
        <f t="shared" si="565"/>
        <v>0.326488</v>
      </c>
      <c r="I308" s="573">
        <v>5500</v>
      </c>
      <c r="J308" s="406">
        <f t="shared" si="566"/>
        <v>3685</v>
      </c>
      <c r="K308" s="574">
        <v>32.799999999999997</v>
      </c>
      <c r="L308" s="574"/>
      <c r="M308" s="574"/>
      <c r="N308" s="575">
        <v>293</v>
      </c>
      <c r="O308" s="575"/>
      <c r="P308" s="409"/>
      <c r="Q308" s="409"/>
      <c r="R308" s="409"/>
      <c r="S308" s="409"/>
      <c r="T308" s="410"/>
      <c r="U308" s="411"/>
      <c r="V308" s="409"/>
      <c r="W308" s="409"/>
      <c r="X308" s="516"/>
      <c r="Y308" s="473"/>
      <c r="Z308" s="429"/>
      <c r="AA308" s="447"/>
      <c r="AB308" s="409"/>
      <c r="AC308" s="409"/>
      <c r="AD308" s="474">
        <v>5.33</v>
      </c>
      <c r="AE308" s="477">
        <f t="shared" si="495"/>
        <v>0.74027777777777781</v>
      </c>
      <c r="AF308" s="478"/>
      <c r="AG308" s="477"/>
      <c r="AH308" s="478"/>
      <c r="AI308" s="478"/>
      <c r="AJ308" s="473"/>
      <c r="AK308" s="477"/>
      <c r="AL308" s="447"/>
      <c r="AM308" s="479"/>
      <c r="AN308" s="473"/>
      <c r="AO308" s="473"/>
      <c r="AP308" s="479"/>
      <c r="AQ308" s="447"/>
      <c r="AR308" s="473"/>
      <c r="AS308" s="473"/>
      <c r="AT308" s="473"/>
      <c r="AU308" s="447"/>
      <c r="AV308" s="480"/>
      <c r="AW308" s="479"/>
      <c r="AX308" s="479"/>
      <c r="AY308" s="480"/>
      <c r="AZ308" s="480"/>
      <c r="BA308" s="420">
        <f t="shared" si="561"/>
        <v>39821</v>
      </c>
      <c r="BB308" s="421">
        <f t="shared" si="562"/>
        <v>0.79642000000000002</v>
      </c>
      <c r="BC308" s="422"/>
      <c r="BD308" s="423">
        <v>8.24</v>
      </c>
      <c r="BE308" s="424">
        <v>77.400000000000006</v>
      </c>
      <c r="BF308" s="425">
        <v>286</v>
      </c>
      <c r="BG308" s="426">
        <v>8710</v>
      </c>
      <c r="BH308" s="420">
        <f t="shared" si="567"/>
        <v>5835.7000000000007</v>
      </c>
      <c r="BI308" s="432"/>
      <c r="BJ308" s="421"/>
      <c r="BK308" s="427">
        <v>26.7</v>
      </c>
      <c r="BL308" s="427"/>
      <c r="BM308" s="428"/>
      <c r="BN308" s="422"/>
      <c r="BO308" s="425">
        <v>113</v>
      </c>
      <c r="BP308" s="425"/>
      <c r="BQ308" s="423">
        <v>3.65</v>
      </c>
      <c r="BR308" s="421">
        <f t="shared" si="496"/>
        <v>0.50694444444444442</v>
      </c>
      <c r="BS308" s="409">
        <f t="shared" si="563"/>
        <v>39821</v>
      </c>
      <c r="BT308" s="429">
        <f t="shared" si="571"/>
        <v>8.24</v>
      </c>
      <c r="BU308" s="430">
        <f t="shared" ref="BU308:BU314" si="576">BE308</f>
        <v>77.400000000000006</v>
      </c>
      <c r="BV308" s="430">
        <f t="shared" si="572"/>
        <v>286</v>
      </c>
      <c r="BW308" s="430">
        <f t="shared" si="573"/>
        <v>8710</v>
      </c>
      <c r="BX308" s="430">
        <f t="shared" si="568"/>
        <v>5661.5</v>
      </c>
      <c r="BY308" s="430">
        <f t="shared" si="569"/>
        <v>26.7</v>
      </c>
      <c r="BZ308" s="430"/>
      <c r="CA308" s="431"/>
      <c r="CB308" s="430">
        <f t="shared" si="575"/>
        <v>113</v>
      </c>
      <c r="CC308" s="432">
        <v>19954</v>
      </c>
      <c r="CD308" s="411">
        <f t="shared" si="494"/>
        <v>19954</v>
      </c>
      <c r="CE308" s="421">
        <f t="shared" si="511"/>
        <v>0.79815999999999998</v>
      </c>
      <c r="CF308" s="433">
        <f t="shared" si="512"/>
        <v>8.0585346296481912</v>
      </c>
      <c r="CG308" s="434"/>
      <c r="CH308" s="427"/>
      <c r="CI308" s="446">
        <f t="shared" si="513"/>
        <v>11.426280445023554</v>
      </c>
      <c r="CJ308" s="436">
        <v>24.1</v>
      </c>
      <c r="CK308" s="436">
        <v>4.21</v>
      </c>
      <c r="CL308" s="423"/>
      <c r="CM308" s="423"/>
      <c r="CN308" s="423"/>
      <c r="CO308" s="432"/>
      <c r="CP308" s="432"/>
      <c r="CQ308" s="437"/>
      <c r="CR308" s="437">
        <v>0.98</v>
      </c>
      <c r="CS308" s="424"/>
      <c r="CT308" s="432">
        <f t="shared" si="514"/>
        <v>4.2096822692192042</v>
      </c>
      <c r="CU308" s="434">
        <v>5.14</v>
      </c>
      <c r="CV308" s="438"/>
      <c r="CW308" s="439"/>
      <c r="CX308" s="440"/>
      <c r="CY308" s="441"/>
      <c r="CZ308" s="442"/>
      <c r="DA308" s="442"/>
      <c r="DB308" s="442"/>
      <c r="DC308" s="442"/>
      <c r="DD308" s="443"/>
      <c r="DE308" s="440"/>
      <c r="DF308" s="444">
        <v>19867</v>
      </c>
      <c r="DG308" s="445">
        <f t="shared" si="574"/>
        <v>19867</v>
      </c>
      <c r="DH308" s="421">
        <f t="shared" si="533"/>
        <v>0.79468000000000005</v>
      </c>
      <c r="DI308" s="446">
        <f t="shared" si="534"/>
        <v>8.0938239291287069</v>
      </c>
      <c r="DJ308" s="434">
        <v>7.92</v>
      </c>
      <c r="DK308" s="427"/>
      <c r="DL308" s="446">
        <f t="shared" si="535"/>
        <v>11.47631751145115</v>
      </c>
      <c r="DM308" s="422">
        <v>23.7</v>
      </c>
      <c r="DN308" s="422">
        <v>4.3600000000000003</v>
      </c>
      <c r="DO308" s="423">
        <v>8.0299999999999994</v>
      </c>
      <c r="DP308" s="423"/>
      <c r="DQ308" s="423"/>
      <c r="DR308" s="432"/>
      <c r="DS308" s="432"/>
      <c r="DT308" s="437"/>
      <c r="DU308" s="437">
        <v>0.97</v>
      </c>
      <c r="DV308" s="424"/>
      <c r="DW308" s="446">
        <f t="shared" si="536"/>
        <v>4.2281169779030554</v>
      </c>
      <c r="DX308" s="434">
        <v>4.92</v>
      </c>
      <c r="DY308" s="438">
        <v>8.1300000000000008</v>
      </c>
      <c r="DZ308" s="439">
        <v>22.6</v>
      </c>
      <c r="EA308" s="440">
        <v>73</v>
      </c>
      <c r="EB308" s="441">
        <v>8350</v>
      </c>
      <c r="EC308" s="442">
        <v>17.399999999999999</v>
      </c>
      <c r="ED308" s="442"/>
      <c r="EE308" s="442"/>
      <c r="EF308" s="442"/>
      <c r="EG308" s="443">
        <v>12</v>
      </c>
      <c r="EH308" s="440"/>
      <c r="EI308" s="429">
        <f t="shared" si="529"/>
        <v>8.1300000000000008</v>
      </c>
      <c r="EJ308" s="447">
        <f t="shared" ref="EJ308:EJ314" si="577">DZ308</f>
        <v>22.6</v>
      </c>
      <c r="EK308" s="448">
        <f t="shared" si="530"/>
        <v>73</v>
      </c>
      <c r="EL308" s="417">
        <f t="shared" si="531"/>
        <v>8350</v>
      </c>
      <c r="EM308" s="431">
        <f t="shared" si="532"/>
        <v>17.399999999999999</v>
      </c>
      <c r="EN308" s="431"/>
      <c r="EO308" s="431"/>
      <c r="EP308" s="431"/>
      <c r="EQ308" s="430">
        <f t="shared" si="502"/>
        <v>12</v>
      </c>
      <c r="ER308" s="448"/>
      <c r="ES308" s="449">
        <f t="shared" si="537"/>
        <v>26.518671052962006</v>
      </c>
      <c r="ET308" s="450">
        <f t="shared" si="515"/>
        <v>0.79642000000000002</v>
      </c>
      <c r="EU308" s="451">
        <f t="shared" si="570"/>
        <v>0.25883649999999997</v>
      </c>
      <c r="EV308" s="450">
        <f t="shared" si="516"/>
        <v>0.47932685185185175</v>
      </c>
      <c r="EW308" s="513"/>
      <c r="EX308" s="514">
        <f t="shared" si="478"/>
        <v>9.3000000000000007</v>
      </c>
      <c r="EY308" s="513">
        <f t="shared" ref="EY308:EY314" si="578">1-EJ308/BU308</f>
        <v>0.70801033591731266</v>
      </c>
      <c r="EZ308" s="514">
        <f t="shared" ref="EZ308:EZ314" si="579">BU308-EJ308</f>
        <v>54.800000000000004</v>
      </c>
      <c r="FA308" s="450">
        <f t="shared" si="517"/>
        <v>0.74475524475524479</v>
      </c>
      <c r="FB308" s="431">
        <f t="shared" si="518"/>
        <v>213</v>
      </c>
      <c r="FC308" s="452"/>
      <c r="FD308" s="431"/>
      <c r="FE308" s="452">
        <f t="shared" si="519"/>
        <v>0.89380530973451333</v>
      </c>
      <c r="FF308" s="430">
        <f t="shared" si="520"/>
        <v>101</v>
      </c>
      <c r="FG308" s="405">
        <v>50400</v>
      </c>
      <c r="FH308" s="589"/>
      <c r="FI308" s="590"/>
      <c r="FJ308" s="591"/>
      <c r="FK308" s="455">
        <f t="shared" si="521"/>
        <v>1.8080912081565006</v>
      </c>
      <c r="FL308" s="530"/>
      <c r="FM308" s="455"/>
      <c r="FN308" s="530">
        <v>4170</v>
      </c>
      <c r="FO308" s="532">
        <f t="shared" si="503"/>
        <v>0.31165919282511212</v>
      </c>
      <c r="FP308" s="449">
        <f t="shared" si="522"/>
        <v>104.71861580573065</v>
      </c>
      <c r="FQ308" s="457">
        <v>68.099999999999994</v>
      </c>
      <c r="FR308" s="458">
        <f t="shared" si="523"/>
        <v>1.7101529343813566</v>
      </c>
      <c r="FS308" s="576">
        <v>7.98</v>
      </c>
      <c r="FT308" s="577">
        <v>19</v>
      </c>
      <c r="FU308" s="578">
        <v>68</v>
      </c>
      <c r="FV308" s="579">
        <v>1</v>
      </c>
      <c r="FW308" s="580"/>
      <c r="FX308" s="579"/>
      <c r="FY308" s="452">
        <f t="shared" si="559"/>
        <v>0.91666666666666663</v>
      </c>
      <c r="FZ308" s="452"/>
      <c r="GA308" s="429"/>
      <c r="GB308" s="513">
        <f t="shared" ref="GB308:GB314" si="580">1-FT308/DZ308</f>
        <v>0.15929203539823011</v>
      </c>
      <c r="GC308" s="514">
        <f t="shared" ref="GC308:GC314" si="581">(CW308+DZ308-FT308)</f>
        <v>3.6000000000000014</v>
      </c>
      <c r="GD308" s="513">
        <f t="shared" si="487"/>
        <v>6.8493150684931559E-2</v>
      </c>
      <c r="GE308" s="527">
        <f t="shared" si="493"/>
        <v>5</v>
      </c>
      <c r="GF308" s="461">
        <f t="shared" si="524"/>
        <v>2.4710579844805505</v>
      </c>
      <c r="GG308" s="606">
        <v>30</v>
      </c>
      <c r="GH308" s="450">
        <f t="shared" si="538"/>
        <v>0.375</v>
      </c>
      <c r="GI308" s="405">
        <v>195</v>
      </c>
      <c r="GJ308" s="462">
        <f t="shared" si="539"/>
        <v>6.5</v>
      </c>
      <c r="GK308" s="463">
        <f t="shared" si="540"/>
        <v>18.080912081565007</v>
      </c>
      <c r="GL308" s="464">
        <v>8.14</v>
      </c>
      <c r="GM308" s="529">
        <v>17.5</v>
      </c>
      <c r="GN308" s="405">
        <v>63</v>
      </c>
      <c r="GO308" s="513">
        <f t="shared" ref="GO308:GO314" si="582">1-GM308/FT308</f>
        <v>7.8947368421052655E-2</v>
      </c>
      <c r="GP308" s="450">
        <f t="shared" si="541"/>
        <v>7.3529411764705843E-2</v>
      </c>
      <c r="GQ308" s="577">
        <v>2</v>
      </c>
      <c r="GR308" s="455">
        <f t="shared" si="542"/>
        <v>2.5915973983576506</v>
      </c>
      <c r="GS308" s="531">
        <f t="shared" ref="GS308:GS314" si="583">HC308</f>
        <v>17.3</v>
      </c>
      <c r="GT308" s="531">
        <f t="shared" si="543"/>
        <v>60</v>
      </c>
      <c r="GU308" s="513">
        <f t="shared" ref="GU308:GU314" si="584">1-GS308/GM308</f>
        <v>1.1428571428571344E-2</v>
      </c>
      <c r="GV308" s="513">
        <f t="shared" si="544"/>
        <v>4.7619047619047672E-2</v>
      </c>
      <c r="GW308" s="513">
        <f t="shared" ref="GW308:GW314" si="585">1-HC308/FT308</f>
        <v>8.9473684210526261E-2</v>
      </c>
      <c r="GX308" s="513">
        <f t="shared" si="545"/>
        <v>0.11764705882352944</v>
      </c>
      <c r="GY308" s="462">
        <f t="shared" si="546"/>
        <v>2.2601140101956259</v>
      </c>
      <c r="GZ308" s="405">
        <v>39242</v>
      </c>
      <c r="HA308" s="581">
        <v>8.4</v>
      </c>
      <c r="HB308" s="451">
        <v>8.33</v>
      </c>
      <c r="HC308" s="577">
        <v>17.3</v>
      </c>
      <c r="HD308" s="463">
        <v>60</v>
      </c>
      <c r="HE308" s="463">
        <v>18</v>
      </c>
      <c r="HF308" s="463"/>
      <c r="HG308" s="582"/>
      <c r="HH308" s="575">
        <v>2</v>
      </c>
      <c r="HI308" s="583">
        <v>8370</v>
      </c>
      <c r="HJ308" s="406">
        <f t="shared" si="526"/>
        <v>5607.9000000000005</v>
      </c>
      <c r="HK308" s="406"/>
      <c r="HL308" s="549"/>
      <c r="HM308" s="584"/>
      <c r="HN308" s="461">
        <v>16.600000000000001</v>
      </c>
      <c r="HO308" s="574"/>
      <c r="HP308" s="548">
        <v>0.01</v>
      </c>
      <c r="HQ308" s="585"/>
      <c r="HR308" s="586"/>
      <c r="HS308" s="520">
        <v>0.37</v>
      </c>
      <c r="HT308" s="587">
        <v>2</v>
      </c>
      <c r="HU308" s="522">
        <f t="shared" si="486"/>
        <v>43.69553753044876</v>
      </c>
      <c r="HV308" s="513">
        <f t="shared" ref="HV308:HV314" si="586">1-HC308/BE308</f>
        <v>0.77648578811369506</v>
      </c>
      <c r="HW308" s="513">
        <f t="shared" si="527"/>
        <v>0.79020979020979021</v>
      </c>
      <c r="HX308" s="513">
        <f t="shared" si="528"/>
        <v>0.37827715355805236</v>
      </c>
      <c r="HY308" s="599"/>
    </row>
    <row r="309" spans="1:233" s="598" customFormat="1" ht="15" customHeight="1" x14ac:dyDescent="0.15">
      <c r="A309" s="400">
        <v>43791</v>
      </c>
      <c r="B309" s="515">
        <v>39127</v>
      </c>
      <c r="C309" s="402">
        <f t="shared" si="560"/>
        <v>0.78254000000000001</v>
      </c>
      <c r="D309" s="571">
        <v>8.2200000000000006</v>
      </c>
      <c r="E309" s="572">
        <v>55</v>
      </c>
      <c r="F309" s="573">
        <v>223</v>
      </c>
      <c r="G309" s="406">
        <f t="shared" si="564"/>
        <v>8725.3209999999999</v>
      </c>
      <c r="H309" s="402">
        <f t="shared" si="565"/>
        <v>0.34901283999999999</v>
      </c>
      <c r="I309" s="573">
        <v>9550</v>
      </c>
      <c r="J309" s="406">
        <f t="shared" si="566"/>
        <v>6398.5</v>
      </c>
      <c r="K309" s="574">
        <v>28.5</v>
      </c>
      <c r="L309" s="574">
        <v>27.6</v>
      </c>
      <c r="M309" s="574">
        <v>2.8</v>
      </c>
      <c r="N309" s="575">
        <v>106</v>
      </c>
      <c r="O309" s="575">
        <v>32</v>
      </c>
      <c r="P309" s="409"/>
      <c r="Q309" s="409"/>
      <c r="R309" s="409"/>
      <c r="S309" s="409"/>
      <c r="T309" s="410"/>
      <c r="U309" s="411"/>
      <c r="V309" s="409"/>
      <c r="W309" s="409"/>
      <c r="X309" s="516"/>
      <c r="Y309" s="473"/>
      <c r="Z309" s="429"/>
      <c r="AA309" s="447"/>
      <c r="AB309" s="409"/>
      <c r="AC309" s="409"/>
      <c r="AD309" s="474">
        <v>4.45</v>
      </c>
      <c r="AE309" s="477">
        <f t="shared" si="495"/>
        <v>0.61805555555555558</v>
      </c>
      <c r="AF309" s="478"/>
      <c r="AG309" s="477"/>
      <c r="AH309" s="478"/>
      <c r="AI309" s="478"/>
      <c r="AJ309" s="473"/>
      <c r="AK309" s="477"/>
      <c r="AL309" s="447"/>
      <c r="AM309" s="479"/>
      <c r="AN309" s="473"/>
      <c r="AO309" s="473"/>
      <c r="AP309" s="479"/>
      <c r="AQ309" s="447"/>
      <c r="AR309" s="473"/>
      <c r="AS309" s="473"/>
      <c r="AT309" s="473"/>
      <c r="AU309" s="447"/>
      <c r="AV309" s="480"/>
      <c r="AW309" s="479"/>
      <c r="AX309" s="479"/>
      <c r="AY309" s="480"/>
      <c r="AZ309" s="480"/>
      <c r="BA309" s="420">
        <f t="shared" si="561"/>
        <v>38052</v>
      </c>
      <c r="BB309" s="421">
        <f t="shared" si="562"/>
        <v>0.76104000000000005</v>
      </c>
      <c r="BC309" s="422"/>
      <c r="BD309" s="423">
        <v>8.24</v>
      </c>
      <c r="BE309" s="424">
        <v>71.7</v>
      </c>
      <c r="BF309" s="425">
        <v>257</v>
      </c>
      <c r="BG309" s="426">
        <v>8200</v>
      </c>
      <c r="BH309" s="420">
        <f t="shared" si="567"/>
        <v>5494</v>
      </c>
      <c r="BI309" s="432"/>
      <c r="BJ309" s="421"/>
      <c r="BK309" s="427">
        <v>26.5</v>
      </c>
      <c r="BL309" s="427">
        <v>25.2</v>
      </c>
      <c r="BM309" s="428">
        <v>4.9000000000000004</v>
      </c>
      <c r="BN309" s="422">
        <v>2.5</v>
      </c>
      <c r="BO309" s="425">
        <v>132</v>
      </c>
      <c r="BP309" s="425">
        <v>32</v>
      </c>
      <c r="BQ309" s="423">
        <v>3.69</v>
      </c>
      <c r="BR309" s="421">
        <f t="shared" si="496"/>
        <v>0.51249999999999996</v>
      </c>
      <c r="BS309" s="409">
        <f t="shared" si="563"/>
        <v>38052</v>
      </c>
      <c r="BT309" s="429">
        <f t="shared" si="571"/>
        <v>8.24</v>
      </c>
      <c r="BU309" s="430">
        <f t="shared" si="576"/>
        <v>71.7</v>
      </c>
      <c r="BV309" s="430">
        <f t="shared" si="572"/>
        <v>257</v>
      </c>
      <c r="BW309" s="430">
        <f t="shared" si="573"/>
        <v>8200</v>
      </c>
      <c r="BX309" s="430">
        <f t="shared" si="568"/>
        <v>5330</v>
      </c>
      <c r="BY309" s="430">
        <f t="shared" si="569"/>
        <v>26.5</v>
      </c>
      <c r="BZ309" s="430">
        <f>BL309</f>
        <v>25.2</v>
      </c>
      <c r="CA309" s="431">
        <f>BN309</f>
        <v>2.5</v>
      </c>
      <c r="CB309" s="430">
        <f t="shared" si="575"/>
        <v>132</v>
      </c>
      <c r="CC309" s="432">
        <v>19075</v>
      </c>
      <c r="CD309" s="411">
        <f t="shared" si="494"/>
        <v>19075</v>
      </c>
      <c r="CE309" s="421">
        <f t="shared" si="511"/>
        <v>0.76300000000000001</v>
      </c>
      <c r="CF309" s="433">
        <f t="shared" si="512"/>
        <v>8.4298820445609444</v>
      </c>
      <c r="CG309" s="434"/>
      <c r="CH309" s="427"/>
      <c r="CI309" s="446">
        <f t="shared" si="513"/>
        <v>11.952817824377458</v>
      </c>
      <c r="CJ309" s="436">
        <v>24.7</v>
      </c>
      <c r="CK309" s="436">
        <v>3.75</v>
      </c>
      <c r="CL309" s="423"/>
      <c r="CM309" s="423"/>
      <c r="CN309" s="423"/>
      <c r="CO309" s="432"/>
      <c r="CP309" s="432"/>
      <c r="CQ309" s="437"/>
      <c r="CR309" s="437">
        <v>0.98</v>
      </c>
      <c r="CS309" s="424"/>
      <c r="CT309" s="432">
        <f t="shared" si="514"/>
        <v>4.4036697247706424</v>
      </c>
      <c r="CU309" s="434">
        <v>4.83</v>
      </c>
      <c r="CV309" s="438"/>
      <c r="CW309" s="439"/>
      <c r="CX309" s="440"/>
      <c r="CY309" s="441"/>
      <c r="CZ309" s="442"/>
      <c r="DA309" s="442"/>
      <c r="DB309" s="442"/>
      <c r="DC309" s="442"/>
      <c r="DD309" s="443"/>
      <c r="DE309" s="440"/>
      <c r="DF309" s="444">
        <v>18977</v>
      </c>
      <c r="DG309" s="445">
        <f t="shared" si="574"/>
        <v>18977</v>
      </c>
      <c r="DH309" s="421">
        <f t="shared" si="533"/>
        <v>0.75907999999999998</v>
      </c>
      <c r="DI309" s="446">
        <f t="shared" si="534"/>
        <v>8.4734151868050791</v>
      </c>
      <c r="DJ309" s="434">
        <v>7.89</v>
      </c>
      <c r="DK309" s="427">
        <v>12.6</v>
      </c>
      <c r="DL309" s="446">
        <f t="shared" si="535"/>
        <v>12.014543921589294</v>
      </c>
      <c r="DM309" s="422">
        <v>24.5</v>
      </c>
      <c r="DN309" s="422">
        <v>4.1500000000000004</v>
      </c>
      <c r="DO309" s="423">
        <v>7.79</v>
      </c>
      <c r="DP309" s="423"/>
      <c r="DQ309" s="423"/>
      <c r="DR309" s="432"/>
      <c r="DS309" s="432"/>
      <c r="DT309" s="437"/>
      <c r="DU309" s="437">
        <v>0.97</v>
      </c>
      <c r="DV309" s="424"/>
      <c r="DW309" s="446">
        <f t="shared" si="536"/>
        <v>4.4264109184802649</v>
      </c>
      <c r="DX309" s="434">
        <v>5.04</v>
      </c>
      <c r="DY309" s="438">
        <v>7.98</v>
      </c>
      <c r="DZ309" s="439">
        <v>22.8</v>
      </c>
      <c r="EA309" s="440">
        <v>67</v>
      </c>
      <c r="EB309" s="441">
        <v>8300</v>
      </c>
      <c r="EC309" s="442">
        <v>15</v>
      </c>
      <c r="ED309" s="442">
        <v>0.27</v>
      </c>
      <c r="EE309" s="442">
        <v>15.3</v>
      </c>
      <c r="EF309" s="442">
        <v>1.3</v>
      </c>
      <c r="EG309" s="443">
        <v>25</v>
      </c>
      <c r="EH309" s="440">
        <v>16</v>
      </c>
      <c r="EI309" s="429">
        <f t="shared" si="529"/>
        <v>7.98</v>
      </c>
      <c r="EJ309" s="447">
        <f t="shared" si="577"/>
        <v>22.8</v>
      </c>
      <c r="EK309" s="448">
        <f t="shared" si="530"/>
        <v>67</v>
      </c>
      <c r="EL309" s="417">
        <f t="shared" si="531"/>
        <v>8300</v>
      </c>
      <c r="EM309" s="431">
        <f t="shared" si="532"/>
        <v>15</v>
      </c>
      <c r="EN309" s="431">
        <f>ED309</f>
        <v>0.27</v>
      </c>
      <c r="EO309" s="431">
        <f>EE309</f>
        <v>15.3</v>
      </c>
      <c r="EP309" s="431">
        <f>EF309</f>
        <v>1.3</v>
      </c>
      <c r="EQ309" s="430">
        <f t="shared" si="502"/>
        <v>25</v>
      </c>
      <c r="ER309" s="448">
        <f>EH309</f>
        <v>16</v>
      </c>
      <c r="ES309" s="449">
        <f t="shared" si="537"/>
        <v>27.751497950173448</v>
      </c>
      <c r="ET309" s="450">
        <f t="shared" si="515"/>
        <v>0.76104000000000005</v>
      </c>
      <c r="EU309" s="451">
        <f t="shared" si="570"/>
        <v>0.22225827272727272</v>
      </c>
      <c r="EV309" s="450">
        <f t="shared" si="516"/>
        <v>0.41158939393939392</v>
      </c>
      <c r="EW309" s="513">
        <f>1-EM309/BY309</f>
        <v>0.43396226415094341</v>
      </c>
      <c r="EX309" s="514">
        <f t="shared" si="478"/>
        <v>11.5</v>
      </c>
      <c r="EY309" s="513">
        <f t="shared" si="578"/>
        <v>0.68200836820083688</v>
      </c>
      <c r="EZ309" s="514">
        <f t="shared" si="579"/>
        <v>48.900000000000006</v>
      </c>
      <c r="FA309" s="450">
        <f t="shared" si="517"/>
        <v>0.73929961089494167</v>
      </c>
      <c r="FB309" s="431">
        <f t="shared" si="518"/>
        <v>190</v>
      </c>
      <c r="FC309" s="452">
        <f>1-EP309/CA309</f>
        <v>0.48</v>
      </c>
      <c r="FD309" s="431">
        <f>CA309-EP309</f>
        <v>1.2</v>
      </c>
      <c r="FE309" s="452">
        <f t="shared" si="519"/>
        <v>0.81060606060606055</v>
      </c>
      <c r="FF309" s="430">
        <f t="shared" si="520"/>
        <v>107</v>
      </c>
      <c r="FG309" s="405">
        <v>50400</v>
      </c>
      <c r="FH309" s="589"/>
      <c r="FI309" s="590"/>
      <c r="FJ309" s="591"/>
      <c r="FK309" s="455">
        <f t="shared" si="521"/>
        <v>1.8921475875118259</v>
      </c>
      <c r="FL309" s="530"/>
      <c r="FM309" s="455"/>
      <c r="FN309" s="530">
        <v>4309</v>
      </c>
      <c r="FO309" s="532">
        <f t="shared" si="503"/>
        <v>0.32204783258594916</v>
      </c>
      <c r="FP309" s="449">
        <f t="shared" si="522"/>
        <v>113.23977714706191</v>
      </c>
      <c r="FQ309" s="457">
        <v>68.099999999999994</v>
      </c>
      <c r="FR309" s="458">
        <f t="shared" si="523"/>
        <v>1.7896562598549353</v>
      </c>
      <c r="FS309" s="576">
        <v>7.93</v>
      </c>
      <c r="FT309" s="577">
        <v>21</v>
      </c>
      <c r="FU309" s="578">
        <v>58</v>
      </c>
      <c r="FV309" s="579">
        <v>1</v>
      </c>
      <c r="FW309" s="580">
        <v>0.38</v>
      </c>
      <c r="FX309" s="579">
        <v>16</v>
      </c>
      <c r="FY309" s="452">
        <f t="shared" si="559"/>
        <v>0.96</v>
      </c>
      <c r="FZ309" s="452">
        <f>1-FW309/(EF309+DC309)</f>
        <v>0.70769230769230762</v>
      </c>
      <c r="GA309" s="429">
        <f>EF309+DC309-FW309</f>
        <v>0.92</v>
      </c>
      <c r="GB309" s="513">
        <f t="shared" si="580"/>
        <v>7.8947368421052655E-2</v>
      </c>
      <c r="GC309" s="514">
        <f t="shared" si="581"/>
        <v>1.8000000000000007</v>
      </c>
      <c r="GD309" s="513">
        <f t="shared" si="487"/>
        <v>0.13432835820895528</v>
      </c>
      <c r="GE309" s="527">
        <f t="shared" si="493"/>
        <v>9</v>
      </c>
      <c r="GF309" s="461">
        <f t="shared" si="524"/>
        <v>2.5859350362661617</v>
      </c>
      <c r="GG309" s="606">
        <v>30</v>
      </c>
      <c r="GH309" s="450">
        <f t="shared" si="538"/>
        <v>0.375</v>
      </c>
      <c r="GI309" s="405">
        <v>195</v>
      </c>
      <c r="GJ309" s="462">
        <f t="shared" si="539"/>
        <v>6.5</v>
      </c>
      <c r="GK309" s="463">
        <f t="shared" si="540"/>
        <v>18.921475875118258</v>
      </c>
      <c r="GL309" s="464">
        <v>8.08</v>
      </c>
      <c r="GM309" s="529">
        <v>20</v>
      </c>
      <c r="GN309" s="405">
        <v>57</v>
      </c>
      <c r="GO309" s="513">
        <f t="shared" si="582"/>
        <v>4.7619047619047672E-2</v>
      </c>
      <c r="GP309" s="450">
        <f t="shared" si="541"/>
        <v>1.7241379310344862E-2</v>
      </c>
      <c r="GQ309" s="577">
        <v>2</v>
      </c>
      <c r="GR309" s="455">
        <f t="shared" si="542"/>
        <v>2.7120782087669504</v>
      </c>
      <c r="GS309" s="531">
        <f t="shared" si="583"/>
        <v>18.2</v>
      </c>
      <c r="GT309" s="531">
        <f t="shared" si="543"/>
        <v>52</v>
      </c>
      <c r="GU309" s="513">
        <f t="shared" si="584"/>
        <v>9.000000000000008E-2</v>
      </c>
      <c r="GV309" s="513">
        <f t="shared" si="544"/>
        <v>8.7719298245614086E-2</v>
      </c>
      <c r="GW309" s="513">
        <f t="shared" si="585"/>
        <v>0.13333333333333341</v>
      </c>
      <c r="GX309" s="513">
        <f t="shared" si="545"/>
        <v>0.10344827586206895</v>
      </c>
      <c r="GY309" s="462">
        <f t="shared" si="546"/>
        <v>3.1535793125197098</v>
      </c>
      <c r="GZ309" s="405">
        <v>36392</v>
      </c>
      <c r="HA309" s="581">
        <v>8.43</v>
      </c>
      <c r="HB309" s="451">
        <v>8.32</v>
      </c>
      <c r="HC309" s="577">
        <v>18.2</v>
      </c>
      <c r="HD309" s="463">
        <v>52</v>
      </c>
      <c r="HE309" s="463">
        <v>18</v>
      </c>
      <c r="HF309" s="463"/>
      <c r="HG309" s="582"/>
      <c r="HH309" s="575">
        <v>2</v>
      </c>
      <c r="HI309" s="583">
        <v>8190</v>
      </c>
      <c r="HJ309" s="406">
        <f t="shared" si="526"/>
        <v>5487.3</v>
      </c>
      <c r="HK309" s="406"/>
      <c r="HL309" s="549"/>
      <c r="HM309" s="584">
        <v>16.399999999999999</v>
      </c>
      <c r="HN309" s="461">
        <v>15.08</v>
      </c>
      <c r="HO309" s="574">
        <v>0.36</v>
      </c>
      <c r="HP309" s="548">
        <v>0.01</v>
      </c>
      <c r="HQ309" s="585">
        <v>16.100000000000001</v>
      </c>
      <c r="HR309" s="586">
        <v>0.38</v>
      </c>
      <c r="HS309" s="520">
        <v>0.3</v>
      </c>
      <c r="HT309" s="587">
        <v>2</v>
      </c>
      <c r="HU309" s="522">
        <f t="shared" si="486"/>
        <v>45.726900031535791</v>
      </c>
      <c r="HV309" s="513">
        <f t="shared" si="586"/>
        <v>0.74616457461645747</v>
      </c>
      <c r="HW309" s="513">
        <f t="shared" si="527"/>
        <v>0.7976653696498055</v>
      </c>
      <c r="HX309" s="513">
        <f t="shared" si="528"/>
        <v>0.43094339622641509</v>
      </c>
      <c r="HY309" s="599"/>
    </row>
    <row r="310" spans="1:233" s="598" customFormat="1" ht="15" customHeight="1" x14ac:dyDescent="0.15">
      <c r="A310" s="400">
        <v>43792</v>
      </c>
      <c r="B310" s="515">
        <v>31911</v>
      </c>
      <c r="C310" s="402">
        <f t="shared" si="560"/>
        <v>0.63822000000000001</v>
      </c>
      <c r="D310" s="571">
        <v>8.2100000000000009</v>
      </c>
      <c r="E310" s="572">
        <v>54.6</v>
      </c>
      <c r="F310" s="573">
        <v>206</v>
      </c>
      <c r="G310" s="406">
        <f t="shared" si="564"/>
        <v>6573.6660000000002</v>
      </c>
      <c r="H310" s="402">
        <f t="shared" si="565"/>
        <v>0.26294664000000001</v>
      </c>
      <c r="I310" s="573">
        <v>7580</v>
      </c>
      <c r="J310" s="406">
        <f t="shared" si="566"/>
        <v>5078.6000000000004</v>
      </c>
      <c r="K310" s="574">
        <v>30.1</v>
      </c>
      <c r="L310" s="574"/>
      <c r="M310" s="574"/>
      <c r="N310" s="575">
        <v>76</v>
      </c>
      <c r="O310" s="575"/>
      <c r="P310" s="409"/>
      <c r="Q310" s="409"/>
      <c r="R310" s="409"/>
      <c r="S310" s="409"/>
      <c r="T310" s="410"/>
      <c r="U310" s="411"/>
      <c r="V310" s="409"/>
      <c r="W310" s="409"/>
      <c r="X310" s="516"/>
      <c r="Y310" s="473"/>
      <c r="Z310" s="429"/>
      <c r="AA310" s="447"/>
      <c r="AB310" s="409"/>
      <c r="AC310" s="409"/>
      <c r="AD310" s="474">
        <v>4.04</v>
      </c>
      <c r="AE310" s="477">
        <f t="shared" si="495"/>
        <v>0.56111111111111112</v>
      </c>
      <c r="AF310" s="478"/>
      <c r="AG310" s="477"/>
      <c r="AH310" s="478"/>
      <c r="AI310" s="478"/>
      <c r="AJ310" s="473"/>
      <c r="AK310" s="477"/>
      <c r="AL310" s="447"/>
      <c r="AM310" s="479"/>
      <c r="AN310" s="473"/>
      <c r="AO310" s="473"/>
      <c r="AP310" s="479"/>
      <c r="AQ310" s="447"/>
      <c r="AR310" s="473"/>
      <c r="AS310" s="473"/>
      <c r="AT310" s="473"/>
      <c r="AU310" s="447"/>
      <c r="AV310" s="480"/>
      <c r="AW310" s="479"/>
      <c r="AX310" s="479"/>
      <c r="AY310" s="480"/>
      <c r="AZ310" s="480"/>
      <c r="BA310" s="420">
        <f t="shared" si="561"/>
        <v>34894</v>
      </c>
      <c r="BB310" s="421">
        <f t="shared" si="562"/>
        <v>0.69787999999999994</v>
      </c>
      <c r="BC310" s="422"/>
      <c r="BD310" s="423">
        <v>8.32</v>
      </c>
      <c r="BE310" s="424">
        <v>75</v>
      </c>
      <c r="BF310" s="425">
        <v>282</v>
      </c>
      <c r="BG310" s="426">
        <v>9820</v>
      </c>
      <c r="BH310" s="420">
        <f t="shared" si="567"/>
        <v>6579.4000000000005</v>
      </c>
      <c r="BI310" s="432"/>
      <c r="BJ310" s="421"/>
      <c r="BK310" s="427">
        <v>24.3</v>
      </c>
      <c r="BL310" s="427"/>
      <c r="BM310" s="428"/>
      <c r="BN310" s="422"/>
      <c r="BO310" s="425">
        <v>122</v>
      </c>
      <c r="BP310" s="425"/>
      <c r="BQ310" s="423">
        <v>3.04</v>
      </c>
      <c r="BR310" s="421">
        <f t="shared" si="496"/>
        <v>0.42222222222222222</v>
      </c>
      <c r="BS310" s="409">
        <f t="shared" si="563"/>
        <v>34894</v>
      </c>
      <c r="BT310" s="429">
        <f t="shared" si="571"/>
        <v>8.32</v>
      </c>
      <c r="BU310" s="430">
        <f t="shared" si="576"/>
        <v>75</v>
      </c>
      <c r="BV310" s="430">
        <f t="shared" si="572"/>
        <v>282</v>
      </c>
      <c r="BW310" s="430">
        <f t="shared" si="573"/>
        <v>9820</v>
      </c>
      <c r="BX310" s="430">
        <f t="shared" si="568"/>
        <v>6383</v>
      </c>
      <c r="BY310" s="430">
        <f t="shared" si="569"/>
        <v>24.3</v>
      </c>
      <c r="BZ310" s="430"/>
      <c r="CA310" s="431"/>
      <c r="CB310" s="430">
        <f t="shared" si="575"/>
        <v>122</v>
      </c>
      <c r="CC310" s="432">
        <v>17392</v>
      </c>
      <c r="CD310" s="411">
        <f t="shared" si="494"/>
        <v>17392</v>
      </c>
      <c r="CE310" s="421">
        <f t="shared" ref="CE310:CE316" si="587">CC310/25000</f>
        <v>0.69567999999999997</v>
      </c>
      <c r="CF310" s="433">
        <f t="shared" ref="CF310:CF316" si="588">6700/CC310*24</f>
        <v>9.245630174793007</v>
      </c>
      <c r="CG310" s="434"/>
      <c r="CH310" s="427"/>
      <c r="CI310" s="446">
        <f t="shared" si="513"/>
        <v>13.109475620975161</v>
      </c>
      <c r="CJ310" s="436">
        <v>25</v>
      </c>
      <c r="CK310" s="436">
        <v>4.9800000000000004</v>
      </c>
      <c r="CL310" s="423"/>
      <c r="CM310" s="423"/>
      <c r="CN310" s="423"/>
      <c r="CO310" s="432"/>
      <c r="CP310" s="432"/>
      <c r="CQ310" s="437"/>
      <c r="CR310" s="437">
        <v>0.98</v>
      </c>
      <c r="CS310" s="424"/>
      <c r="CT310" s="432">
        <f t="shared" si="514"/>
        <v>4.8298068077276914</v>
      </c>
      <c r="CU310" s="434">
        <v>5.17</v>
      </c>
      <c r="CV310" s="438"/>
      <c r="CW310" s="439"/>
      <c r="CX310" s="440"/>
      <c r="CY310" s="441"/>
      <c r="CZ310" s="442"/>
      <c r="DA310" s="442"/>
      <c r="DB310" s="442"/>
      <c r="DC310" s="442"/>
      <c r="DD310" s="443"/>
      <c r="DE310" s="440"/>
      <c r="DF310" s="444">
        <v>17502</v>
      </c>
      <c r="DG310" s="445">
        <f t="shared" si="574"/>
        <v>17502</v>
      </c>
      <c r="DH310" s="421">
        <f t="shared" si="533"/>
        <v>0.70008000000000004</v>
      </c>
      <c r="DI310" s="446">
        <f t="shared" si="534"/>
        <v>9.1875214261227285</v>
      </c>
      <c r="DJ310" s="434">
        <v>7.89</v>
      </c>
      <c r="DK310" s="427"/>
      <c r="DL310" s="446">
        <f t="shared" si="535"/>
        <v>13.027082619129242</v>
      </c>
      <c r="DM310" s="422">
        <v>25.2</v>
      </c>
      <c r="DN310" s="422">
        <v>5.27</v>
      </c>
      <c r="DO310" s="423">
        <v>7.86</v>
      </c>
      <c r="DP310" s="423"/>
      <c r="DQ310" s="423"/>
      <c r="DR310" s="432"/>
      <c r="DS310" s="432"/>
      <c r="DT310" s="437"/>
      <c r="DU310" s="437">
        <v>0.98</v>
      </c>
      <c r="DV310" s="424"/>
      <c r="DW310" s="446">
        <f t="shared" si="536"/>
        <v>4.7994514912581412</v>
      </c>
      <c r="DX310" s="434">
        <v>6.83</v>
      </c>
      <c r="DY310" s="438">
        <v>8</v>
      </c>
      <c r="DZ310" s="439">
        <v>21.9</v>
      </c>
      <c r="EA310" s="440">
        <v>69</v>
      </c>
      <c r="EB310" s="441">
        <v>8730</v>
      </c>
      <c r="EC310" s="442">
        <v>12.2</v>
      </c>
      <c r="ED310" s="442"/>
      <c r="EE310" s="442"/>
      <c r="EF310" s="442"/>
      <c r="EG310" s="443">
        <v>28</v>
      </c>
      <c r="EH310" s="440"/>
      <c r="EI310" s="429">
        <f t="shared" si="529"/>
        <v>8</v>
      </c>
      <c r="EJ310" s="447">
        <f t="shared" si="577"/>
        <v>21.9</v>
      </c>
      <c r="EK310" s="448">
        <f t="shared" si="530"/>
        <v>69</v>
      </c>
      <c r="EL310" s="417">
        <f t="shared" si="531"/>
        <v>8730</v>
      </c>
      <c r="EM310" s="431">
        <f t="shared" si="532"/>
        <v>12.2</v>
      </c>
      <c r="EN310" s="431"/>
      <c r="EO310" s="431"/>
      <c r="EP310" s="431"/>
      <c r="EQ310" s="430">
        <f t="shared" si="502"/>
        <v>28</v>
      </c>
      <c r="ER310" s="448"/>
      <c r="ES310" s="449">
        <f t="shared" si="537"/>
        <v>30.263082478363042</v>
      </c>
      <c r="ET310" s="450">
        <f t="shared" si="515"/>
        <v>0.69787999999999994</v>
      </c>
      <c r="EU310" s="451">
        <f t="shared" si="570"/>
        <v>0.22363881818181819</v>
      </c>
      <c r="EV310" s="450">
        <f t="shared" si="516"/>
        <v>0.41414595959595957</v>
      </c>
      <c r="EW310" s="513"/>
      <c r="EX310" s="514">
        <f t="shared" si="478"/>
        <v>12.100000000000001</v>
      </c>
      <c r="EY310" s="513">
        <f t="shared" si="578"/>
        <v>0.70799999999999996</v>
      </c>
      <c r="EZ310" s="514">
        <f t="shared" si="579"/>
        <v>53.1</v>
      </c>
      <c r="FA310" s="450">
        <f t="shared" si="517"/>
        <v>0.75531914893617025</v>
      </c>
      <c r="FB310" s="431">
        <f t="shared" si="518"/>
        <v>213</v>
      </c>
      <c r="FC310" s="452"/>
      <c r="FD310" s="431"/>
      <c r="FE310" s="452">
        <f t="shared" si="519"/>
        <v>0.77049180327868849</v>
      </c>
      <c r="FF310" s="430">
        <f t="shared" si="520"/>
        <v>94</v>
      </c>
      <c r="FG310" s="405">
        <v>50400</v>
      </c>
      <c r="FH310" s="589"/>
      <c r="FI310" s="590"/>
      <c r="FJ310" s="591"/>
      <c r="FK310" s="455">
        <f t="shared" si="521"/>
        <v>2.0633919871611166</v>
      </c>
      <c r="FL310" s="530"/>
      <c r="FM310" s="455"/>
      <c r="FN310" s="530">
        <v>4587</v>
      </c>
      <c r="FO310" s="532">
        <f t="shared" si="503"/>
        <v>0.34282511210762334</v>
      </c>
      <c r="FP310" s="449">
        <f t="shared" si="522"/>
        <v>131.45526451538947</v>
      </c>
      <c r="FQ310" s="457">
        <v>68.099999999999994</v>
      </c>
      <c r="FR310" s="458">
        <f t="shared" si="523"/>
        <v>1.9516249211898893</v>
      </c>
      <c r="FS310" s="576">
        <v>7.95</v>
      </c>
      <c r="FT310" s="577">
        <v>19.600000000000001</v>
      </c>
      <c r="FU310" s="578">
        <v>67</v>
      </c>
      <c r="FV310" s="579">
        <v>1</v>
      </c>
      <c r="FW310" s="580"/>
      <c r="FX310" s="579"/>
      <c r="FY310" s="452">
        <f t="shared" si="559"/>
        <v>0.9642857142857143</v>
      </c>
      <c r="FZ310" s="452"/>
      <c r="GA310" s="429"/>
      <c r="GB310" s="513">
        <f t="shared" si="580"/>
        <v>0.10502283105022814</v>
      </c>
      <c r="GC310" s="514">
        <f t="shared" si="581"/>
        <v>2.2999999999999972</v>
      </c>
      <c r="GD310" s="513">
        <f t="shared" si="487"/>
        <v>2.8985507246376829E-2</v>
      </c>
      <c r="GE310" s="527">
        <f t="shared" si="493"/>
        <v>2</v>
      </c>
      <c r="GF310" s="461">
        <f t="shared" si="524"/>
        <v>2.8199690491201923</v>
      </c>
      <c r="GG310" s="606">
        <v>30</v>
      </c>
      <c r="GH310" s="450">
        <f t="shared" si="538"/>
        <v>0.375</v>
      </c>
      <c r="GI310" s="405">
        <v>195</v>
      </c>
      <c r="GJ310" s="462">
        <f t="shared" si="539"/>
        <v>6.5</v>
      </c>
      <c r="GK310" s="463">
        <f t="shared" si="540"/>
        <v>20.633919871611166</v>
      </c>
      <c r="GL310" s="464">
        <v>8.1199999999999992</v>
      </c>
      <c r="GM310" s="529">
        <v>18.3</v>
      </c>
      <c r="GN310" s="405">
        <v>61</v>
      </c>
      <c r="GO310" s="513">
        <f t="shared" si="582"/>
        <v>6.6326530612244916E-2</v>
      </c>
      <c r="GP310" s="450">
        <f t="shared" si="541"/>
        <v>8.9552238805970186E-2</v>
      </c>
      <c r="GQ310" s="577">
        <v>2</v>
      </c>
      <c r="GR310" s="455">
        <f t="shared" si="542"/>
        <v>2.9575285149309338</v>
      </c>
      <c r="GS310" s="531">
        <f t="shared" si="583"/>
        <v>16.8</v>
      </c>
      <c r="GT310" s="531">
        <f t="shared" si="543"/>
        <v>56</v>
      </c>
      <c r="GU310" s="513">
        <f t="shared" si="584"/>
        <v>8.1967213114754078E-2</v>
      </c>
      <c r="GV310" s="513">
        <f t="shared" si="544"/>
        <v>8.1967213114754078E-2</v>
      </c>
      <c r="GW310" s="513">
        <f t="shared" si="585"/>
        <v>0.1428571428571429</v>
      </c>
      <c r="GX310" s="513">
        <f t="shared" si="545"/>
        <v>0.16417910447761197</v>
      </c>
      <c r="GY310" s="462">
        <f t="shared" si="546"/>
        <v>1.8758108974191969</v>
      </c>
      <c r="GZ310" s="405">
        <v>35819</v>
      </c>
      <c r="HA310" s="581">
        <v>8.3699999999999992</v>
      </c>
      <c r="HB310" s="451">
        <v>8.23</v>
      </c>
      <c r="HC310" s="577">
        <v>16.8</v>
      </c>
      <c r="HD310" s="463">
        <v>56</v>
      </c>
      <c r="HE310" s="463">
        <v>19</v>
      </c>
      <c r="HF310" s="463"/>
      <c r="HG310" s="582"/>
      <c r="HH310" s="575">
        <v>2</v>
      </c>
      <c r="HI310" s="583">
        <v>8590</v>
      </c>
      <c r="HJ310" s="406">
        <f t="shared" si="526"/>
        <v>5755.3</v>
      </c>
      <c r="HK310" s="406"/>
      <c r="HL310" s="549"/>
      <c r="HM310" s="584"/>
      <c r="HN310" s="461">
        <v>12.37</v>
      </c>
      <c r="HO310" s="574"/>
      <c r="HP310" s="548">
        <v>0.01</v>
      </c>
      <c r="HQ310" s="585"/>
      <c r="HR310" s="586"/>
      <c r="HS310" s="520">
        <v>0.56999999999999995</v>
      </c>
      <c r="HT310" s="587">
        <v>2</v>
      </c>
      <c r="HU310" s="522">
        <f t="shared" si="486"/>
        <v>49.865306356393646</v>
      </c>
      <c r="HV310" s="513">
        <f t="shared" si="586"/>
        <v>0.77600000000000002</v>
      </c>
      <c r="HW310" s="513">
        <f t="shared" si="527"/>
        <v>0.80141843971631199</v>
      </c>
      <c r="HX310" s="513">
        <f t="shared" si="528"/>
        <v>0.49094650205761325</v>
      </c>
      <c r="HY310" s="599"/>
    </row>
    <row r="311" spans="1:233" x14ac:dyDescent="0.15">
      <c r="A311" s="485">
        <v>43793</v>
      </c>
      <c r="B311" s="486">
        <v>38971</v>
      </c>
      <c r="C311" s="487">
        <f t="shared" si="560"/>
        <v>0.77942</v>
      </c>
      <c r="D311" s="488">
        <v>8.42</v>
      </c>
      <c r="E311" s="489">
        <v>52.2</v>
      </c>
      <c r="F311" s="490">
        <v>200</v>
      </c>
      <c r="G311" s="490">
        <f t="shared" si="564"/>
        <v>7794.2</v>
      </c>
      <c r="H311" s="487">
        <f t="shared" si="565"/>
        <v>0.31176799999999999</v>
      </c>
      <c r="I311" s="490">
        <v>11620</v>
      </c>
      <c r="J311" s="490">
        <f t="shared" si="566"/>
        <v>7785.4000000000005</v>
      </c>
      <c r="K311" s="491">
        <v>24.5</v>
      </c>
      <c r="L311" s="491"/>
      <c r="M311" s="491"/>
      <c r="N311" s="492">
        <v>57</v>
      </c>
      <c r="O311" s="492"/>
      <c r="P311" s="409"/>
      <c r="Q311" s="409"/>
      <c r="R311" s="409"/>
      <c r="S311" s="409"/>
      <c r="T311" s="410"/>
      <c r="U311" s="411"/>
      <c r="V311" s="409"/>
      <c r="W311" s="409"/>
      <c r="X311" s="412"/>
      <c r="Y311" s="473"/>
      <c r="Z311" s="429"/>
      <c r="AA311" s="447"/>
      <c r="AB311" s="409"/>
      <c r="AC311" s="409"/>
      <c r="AD311" s="474">
        <v>3.93</v>
      </c>
      <c r="AE311" s="477">
        <f t="shared" si="495"/>
        <v>0.54583333333333339</v>
      </c>
      <c r="AF311" s="478"/>
      <c r="AG311" s="477"/>
      <c r="AH311" s="478"/>
      <c r="AI311" s="478"/>
      <c r="AJ311" s="473"/>
      <c r="AK311" s="477"/>
      <c r="AL311" s="447"/>
      <c r="AM311" s="479"/>
      <c r="AN311" s="473"/>
      <c r="AO311" s="473"/>
      <c r="AP311" s="479"/>
      <c r="AQ311" s="447"/>
      <c r="AR311" s="473"/>
      <c r="AS311" s="473"/>
      <c r="AT311" s="473"/>
      <c r="AU311" s="447"/>
      <c r="AV311" s="480"/>
      <c r="AW311" s="479"/>
      <c r="AX311" s="479"/>
      <c r="AY311" s="480"/>
      <c r="AZ311" s="480"/>
      <c r="BA311" s="420">
        <f t="shared" si="561"/>
        <v>30434</v>
      </c>
      <c r="BB311" s="421">
        <f t="shared" si="562"/>
        <v>0.60868</v>
      </c>
      <c r="BC311" s="422"/>
      <c r="BD311" s="423">
        <v>8.59</v>
      </c>
      <c r="BE311" s="424">
        <v>92</v>
      </c>
      <c r="BF311" s="425">
        <v>247</v>
      </c>
      <c r="BG311" s="426">
        <v>13230</v>
      </c>
      <c r="BH311" s="420">
        <f t="shared" si="567"/>
        <v>8864.1</v>
      </c>
      <c r="BI311" s="420"/>
      <c r="BJ311" s="421"/>
      <c r="BK311" s="427">
        <v>19.600000000000001</v>
      </c>
      <c r="BL311" s="427"/>
      <c r="BM311" s="428"/>
      <c r="BN311" s="422"/>
      <c r="BO311" s="425">
        <v>57</v>
      </c>
      <c r="BP311" s="425"/>
      <c r="BQ311" s="423">
        <v>4.76</v>
      </c>
      <c r="BR311" s="421">
        <f t="shared" si="496"/>
        <v>0.66111111111111109</v>
      </c>
      <c r="BS311" s="409">
        <f t="shared" si="563"/>
        <v>30434</v>
      </c>
      <c r="BT311" s="429">
        <f t="shared" si="571"/>
        <v>8.59</v>
      </c>
      <c r="BU311" s="430">
        <f t="shared" si="576"/>
        <v>92</v>
      </c>
      <c r="BV311" s="430">
        <f t="shared" si="572"/>
        <v>247</v>
      </c>
      <c r="BW311" s="430">
        <f t="shared" si="573"/>
        <v>13230</v>
      </c>
      <c r="BX311" s="430">
        <f t="shared" si="568"/>
        <v>8599.5</v>
      </c>
      <c r="BY311" s="430">
        <f t="shared" si="569"/>
        <v>19.600000000000001</v>
      </c>
      <c r="BZ311" s="430"/>
      <c r="CA311" s="431"/>
      <c r="CB311" s="430">
        <f t="shared" si="575"/>
        <v>57</v>
      </c>
      <c r="CC311" s="432">
        <v>15223</v>
      </c>
      <c r="CD311" s="411">
        <f t="shared" si="494"/>
        <v>15223</v>
      </c>
      <c r="CE311" s="421">
        <f t="shared" si="587"/>
        <v>0.60892000000000002</v>
      </c>
      <c r="CF311" s="533">
        <f t="shared" si="588"/>
        <v>10.562963936149247</v>
      </c>
      <c r="CG311" s="434"/>
      <c r="CH311" s="427"/>
      <c r="CI311" s="534">
        <f t="shared" ref="CI311:CI316" si="589">9500/CC311*24</f>
        <v>14.977336924390723</v>
      </c>
      <c r="CJ311" s="436">
        <v>25.1</v>
      </c>
      <c r="CK311" s="436">
        <v>6.26</v>
      </c>
      <c r="CL311" s="423"/>
      <c r="CM311" s="423"/>
      <c r="CN311" s="423"/>
      <c r="CO311" s="432"/>
      <c r="CP311" s="432"/>
      <c r="CQ311" s="437"/>
      <c r="CR311" s="437">
        <v>0.98</v>
      </c>
      <c r="CS311" s="481"/>
      <c r="CT311" s="424">
        <f t="shared" ref="CT311:CT316" si="590">3500/CC311*24</f>
        <v>5.5179662353018459</v>
      </c>
      <c r="CU311" s="434">
        <v>6.89</v>
      </c>
      <c r="CV311" s="493"/>
      <c r="CW311" s="494"/>
      <c r="CX311" s="495"/>
      <c r="CY311" s="496"/>
      <c r="CZ311" s="497"/>
      <c r="DA311" s="497"/>
      <c r="DB311" s="497"/>
      <c r="DC311" s="497"/>
      <c r="DD311" s="498"/>
      <c r="DE311" s="498"/>
      <c r="DF311" s="432">
        <v>15211</v>
      </c>
      <c r="DG311" s="445">
        <f t="shared" si="574"/>
        <v>15211</v>
      </c>
      <c r="DH311" s="421">
        <f t="shared" si="533"/>
        <v>0.60843999999999998</v>
      </c>
      <c r="DI311" s="432">
        <f t="shared" si="534"/>
        <v>10.571297087633948</v>
      </c>
      <c r="DJ311" s="434">
        <v>8.01</v>
      </c>
      <c r="DK311" s="427"/>
      <c r="DL311" s="432">
        <f t="shared" si="535"/>
        <v>14.989152586943659</v>
      </c>
      <c r="DM311" s="541">
        <v>25.2</v>
      </c>
      <c r="DN311" s="541">
        <v>5.52</v>
      </c>
      <c r="DO311" s="542">
        <v>8.06</v>
      </c>
      <c r="DP311" s="542"/>
      <c r="DQ311" s="542"/>
      <c r="DR311" s="432"/>
      <c r="DS311" s="432"/>
      <c r="DT311" s="437"/>
      <c r="DU311" s="437">
        <v>0.98</v>
      </c>
      <c r="DV311" s="481"/>
      <c r="DW311" s="432">
        <f t="shared" si="536"/>
        <v>5.5223193741371377</v>
      </c>
      <c r="DX311" s="434">
        <v>6.92</v>
      </c>
      <c r="DY311" s="493">
        <v>8.14</v>
      </c>
      <c r="DZ311" s="494">
        <v>21.5</v>
      </c>
      <c r="EA311" s="495">
        <v>70</v>
      </c>
      <c r="EB311" s="496">
        <v>8970</v>
      </c>
      <c r="EC311" s="497">
        <v>13.2</v>
      </c>
      <c r="ED311" s="497"/>
      <c r="EE311" s="497"/>
      <c r="EF311" s="497"/>
      <c r="EG311" s="498">
        <v>15</v>
      </c>
      <c r="EH311" s="495"/>
      <c r="EI311" s="429">
        <f t="shared" si="529"/>
        <v>8.14</v>
      </c>
      <c r="EJ311" s="447">
        <f t="shared" si="577"/>
        <v>21.5</v>
      </c>
      <c r="EK311" s="448">
        <f t="shared" si="530"/>
        <v>70</v>
      </c>
      <c r="EL311" s="417">
        <f t="shared" si="531"/>
        <v>8970</v>
      </c>
      <c r="EM311" s="431">
        <f t="shared" si="532"/>
        <v>13.2</v>
      </c>
      <c r="EN311" s="431"/>
      <c r="EO311" s="431"/>
      <c r="EP311" s="431"/>
      <c r="EQ311" s="430">
        <f t="shared" si="502"/>
        <v>15</v>
      </c>
      <c r="ER311" s="448"/>
      <c r="ES311" s="496">
        <f t="shared" si="537"/>
        <v>34.698035092330947</v>
      </c>
      <c r="ET311" s="499">
        <f t="shared" ref="ET311:ET316" si="591">BB311</f>
        <v>0.60868</v>
      </c>
      <c r="EU311" s="451">
        <f t="shared" si="570"/>
        <v>0.17084540909090906</v>
      </c>
      <c r="EV311" s="499">
        <f t="shared" si="516"/>
        <v>0.31638038720538714</v>
      </c>
      <c r="EW311" s="526"/>
      <c r="EX311" s="514">
        <f t="shared" si="478"/>
        <v>6.4000000000000021</v>
      </c>
      <c r="EY311" s="513">
        <f t="shared" si="578"/>
        <v>0.76630434782608692</v>
      </c>
      <c r="EZ311" s="514">
        <f t="shared" si="579"/>
        <v>70.5</v>
      </c>
      <c r="FA311" s="450">
        <f t="shared" si="517"/>
        <v>0.7165991902834008</v>
      </c>
      <c r="FB311" s="431">
        <f t="shared" si="518"/>
        <v>177</v>
      </c>
      <c r="FC311" s="452"/>
      <c r="FD311" s="431"/>
      <c r="FE311" s="452">
        <f t="shared" si="519"/>
        <v>0.73684210526315796</v>
      </c>
      <c r="FF311" s="430">
        <f t="shared" si="520"/>
        <v>42</v>
      </c>
      <c r="FG311" s="490">
        <v>50400</v>
      </c>
      <c r="FH311" s="498"/>
      <c r="FI311" s="501"/>
      <c r="FJ311" s="487"/>
      <c r="FK311" s="502">
        <f t="shared" ref="FK311:FK316" si="592">3000/BA311*24</f>
        <v>2.3657751199316555</v>
      </c>
      <c r="FL311" s="490"/>
      <c r="FM311" s="502"/>
      <c r="FN311" s="490">
        <v>11632</v>
      </c>
      <c r="FO311" s="532">
        <f t="shared" si="503"/>
        <v>0.86935724962630789</v>
      </c>
      <c r="FP311" s="496">
        <f t="shared" ref="FP311:FP316" si="593">FN311/BA311*1000</f>
        <v>382.20411382006961</v>
      </c>
      <c r="FQ311" s="503">
        <v>75.599999999999994</v>
      </c>
      <c r="FR311" s="491">
        <f t="shared" ref="FR311:FR316" si="594">FQ311/BA311*1000</f>
        <v>2.4840638759282379</v>
      </c>
      <c r="FS311" s="504">
        <v>8.07</v>
      </c>
      <c r="FT311" s="535">
        <v>20</v>
      </c>
      <c r="FU311" s="495">
        <v>64</v>
      </c>
      <c r="FV311" s="490">
        <v>1</v>
      </c>
      <c r="FW311" s="504"/>
      <c r="FX311" s="490"/>
      <c r="FY311" s="452">
        <f t="shared" si="559"/>
        <v>0.93333333333333335</v>
      </c>
      <c r="FZ311" s="452"/>
      <c r="GA311" s="429"/>
      <c r="GB311" s="499">
        <f t="shared" si="580"/>
        <v>6.9767441860465129E-2</v>
      </c>
      <c r="GC311" s="514">
        <f t="shared" si="581"/>
        <v>1.5</v>
      </c>
      <c r="GD311" s="499">
        <f t="shared" si="487"/>
        <v>8.5714285714285743E-2</v>
      </c>
      <c r="GE311" s="527">
        <f t="shared" si="493"/>
        <v>6</v>
      </c>
      <c r="GF311" s="506">
        <f t="shared" ref="GF311:GF316" si="595">4100/BA311*24</f>
        <v>3.2332259972399289</v>
      </c>
      <c r="GG311" s="490">
        <v>30</v>
      </c>
      <c r="GH311" s="526">
        <f t="shared" si="538"/>
        <v>0.375</v>
      </c>
      <c r="GI311" s="490">
        <v>195</v>
      </c>
      <c r="GJ311" s="544">
        <f t="shared" si="539"/>
        <v>6.5</v>
      </c>
      <c r="GK311" s="498">
        <f t="shared" si="540"/>
        <v>23.657751199316554</v>
      </c>
      <c r="GL311" s="507">
        <v>8.24</v>
      </c>
      <c r="GM311" s="535">
        <v>18.600000000000001</v>
      </c>
      <c r="GN311" s="536">
        <v>56</v>
      </c>
      <c r="GO311" s="526">
        <f t="shared" si="582"/>
        <v>6.9999999999999951E-2</v>
      </c>
      <c r="GP311" s="526">
        <f t="shared" si="541"/>
        <v>0.125</v>
      </c>
      <c r="GQ311" s="535">
        <v>2</v>
      </c>
      <c r="GR311" s="502">
        <f t="shared" si="542"/>
        <v>3.3909443385687061</v>
      </c>
      <c r="GS311" s="536">
        <f t="shared" si="583"/>
        <v>18.399999999999999</v>
      </c>
      <c r="GT311" s="536">
        <f t="shared" si="543"/>
        <v>53</v>
      </c>
      <c r="GU311" s="526">
        <f t="shared" si="584"/>
        <v>1.0752688172043112E-2</v>
      </c>
      <c r="GV311" s="526">
        <f t="shared" si="544"/>
        <v>5.3571428571428603E-2</v>
      </c>
      <c r="GW311" s="526">
        <f t="shared" si="585"/>
        <v>8.0000000000000071E-2</v>
      </c>
      <c r="GX311" s="526">
        <f t="shared" si="545"/>
        <v>0.171875</v>
      </c>
      <c r="GY311" s="544">
        <f t="shared" si="546"/>
        <v>2.1507046544833233</v>
      </c>
      <c r="GZ311" s="490">
        <v>28390</v>
      </c>
      <c r="HA311" s="493">
        <v>8.5</v>
      </c>
      <c r="HB311" s="493">
        <v>8.36</v>
      </c>
      <c r="HC311" s="494">
        <v>18.399999999999999</v>
      </c>
      <c r="HD311" s="498">
        <v>53</v>
      </c>
      <c r="HE311" s="498">
        <v>18.8</v>
      </c>
      <c r="HF311" s="498"/>
      <c r="HG311" s="498"/>
      <c r="HH311" s="492">
        <v>1</v>
      </c>
      <c r="HI311" s="508">
        <v>8940</v>
      </c>
      <c r="HJ311" s="490">
        <f t="shared" si="526"/>
        <v>5989.8</v>
      </c>
      <c r="HK311" s="490"/>
      <c r="HL311" s="490"/>
      <c r="HM311" s="543"/>
      <c r="HN311" s="506">
        <v>12.7</v>
      </c>
      <c r="HO311" s="491"/>
      <c r="HP311" s="545">
        <v>0.01</v>
      </c>
      <c r="HQ311" s="523"/>
      <c r="HR311" s="524"/>
      <c r="HS311" s="524">
        <v>0.52</v>
      </c>
      <c r="HT311" s="511">
        <v>2</v>
      </c>
      <c r="HU311" s="525">
        <f t="shared" si="486"/>
        <v>57.17289873168167</v>
      </c>
      <c r="HV311" s="526">
        <f t="shared" si="586"/>
        <v>0.8</v>
      </c>
      <c r="HW311" s="526">
        <f t="shared" si="527"/>
        <v>0.78542510121457487</v>
      </c>
      <c r="HX311" s="526">
        <f t="shared" si="528"/>
        <v>0.35204081632653073</v>
      </c>
      <c r="HY311" s="512"/>
    </row>
    <row r="312" spans="1:233" s="598" customFormat="1" ht="15" customHeight="1" x14ac:dyDescent="0.15">
      <c r="A312" s="400">
        <v>43794</v>
      </c>
      <c r="B312" s="515">
        <v>37571</v>
      </c>
      <c r="C312" s="402">
        <f t="shared" si="560"/>
        <v>0.75141999999999998</v>
      </c>
      <c r="D312" s="571">
        <v>8.41</v>
      </c>
      <c r="E312" s="572">
        <v>42</v>
      </c>
      <c r="F312" s="573">
        <v>205</v>
      </c>
      <c r="G312" s="406">
        <f t="shared" si="564"/>
        <v>7702.0550000000003</v>
      </c>
      <c r="H312" s="402">
        <f t="shared" si="565"/>
        <v>0.30808220000000003</v>
      </c>
      <c r="I312" s="573">
        <v>9000</v>
      </c>
      <c r="J312" s="406">
        <f t="shared" si="566"/>
        <v>6030</v>
      </c>
      <c r="K312" s="574">
        <v>30</v>
      </c>
      <c r="L312" s="574"/>
      <c r="M312" s="574"/>
      <c r="N312" s="575">
        <v>175</v>
      </c>
      <c r="O312" s="575"/>
      <c r="P312" s="409"/>
      <c r="Q312" s="409"/>
      <c r="R312" s="409"/>
      <c r="S312" s="409"/>
      <c r="T312" s="410"/>
      <c r="U312" s="411"/>
      <c r="V312" s="409"/>
      <c r="W312" s="409"/>
      <c r="X312" s="516"/>
      <c r="Y312" s="473"/>
      <c r="Z312" s="429"/>
      <c r="AA312" s="447"/>
      <c r="AB312" s="409"/>
      <c r="AC312" s="409"/>
      <c r="AD312" s="474">
        <v>2.72</v>
      </c>
      <c r="AE312" s="477">
        <f t="shared" si="495"/>
        <v>0.37777777777777777</v>
      </c>
      <c r="AF312" s="478"/>
      <c r="AG312" s="477"/>
      <c r="AH312" s="478"/>
      <c r="AI312" s="478"/>
      <c r="AJ312" s="473"/>
      <c r="AK312" s="477"/>
      <c r="AL312" s="447"/>
      <c r="AM312" s="479"/>
      <c r="AN312" s="473"/>
      <c r="AO312" s="473"/>
      <c r="AP312" s="479"/>
      <c r="AQ312" s="447"/>
      <c r="AR312" s="473"/>
      <c r="AS312" s="473"/>
      <c r="AT312" s="473"/>
      <c r="AU312" s="447"/>
      <c r="AV312" s="480"/>
      <c r="AW312" s="479"/>
      <c r="AX312" s="479"/>
      <c r="AY312" s="480"/>
      <c r="AZ312" s="480"/>
      <c r="BA312" s="420">
        <f t="shared" si="561"/>
        <v>40447</v>
      </c>
      <c r="BB312" s="421">
        <f t="shared" si="562"/>
        <v>0.80893999999999999</v>
      </c>
      <c r="BC312" s="422"/>
      <c r="BD312" s="423">
        <v>8.33</v>
      </c>
      <c r="BE312" s="424">
        <v>64</v>
      </c>
      <c r="BF312" s="425">
        <v>254</v>
      </c>
      <c r="BG312" s="426">
        <v>8650</v>
      </c>
      <c r="BH312" s="420">
        <f t="shared" si="567"/>
        <v>5795.5</v>
      </c>
      <c r="BI312" s="432"/>
      <c r="BJ312" s="421"/>
      <c r="BK312" s="427">
        <v>30.5</v>
      </c>
      <c r="BL312" s="427"/>
      <c r="BM312" s="428"/>
      <c r="BN312" s="422"/>
      <c r="BO312" s="425">
        <v>118</v>
      </c>
      <c r="BP312" s="425"/>
      <c r="BQ312" s="423">
        <v>4.25</v>
      </c>
      <c r="BR312" s="421">
        <f t="shared" si="496"/>
        <v>0.59027777777777779</v>
      </c>
      <c r="BS312" s="409">
        <f t="shared" si="563"/>
        <v>40447</v>
      </c>
      <c r="BT312" s="429">
        <f t="shared" si="571"/>
        <v>8.33</v>
      </c>
      <c r="BU312" s="430">
        <f t="shared" si="576"/>
        <v>64</v>
      </c>
      <c r="BV312" s="430">
        <f t="shared" si="572"/>
        <v>254</v>
      </c>
      <c r="BW312" s="430">
        <f t="shared" si="573"/>
        <v>8650</v>
      </c>
      <c r="BX312" s="430">
        <f t="shared" si="568"/>
        <v>5622.5</v>
      </c>
      <c r="BY312" s="430">
        <f t="shared" si="569"/>
        <v>30.5</v>
      </c>
      <c r="BZ312" s="430"/>
      <c r="CA312" s="431"/>
      <c r="CB312" s="430">
        <f t="shared" si="575"/>
        <v>118</v>
      </c>
      <c r="CC312" s="432">
        <v>20339</v>
      </c>
      <c r="CD312" s="411">
        <f t="shared" si="494"/>
        <v>20339</v>
      </c>
      <c r="CE312" s="421">
        <f t="shared" si="587"/>
        <v>0.81355999999999995</v>
      </c>
      <c r="CF312" s="433">
        <f t="shared" si="588"/>
        <v>7.9059934116721573</v>
      </c>
      <c r="CG312" s="434"/>
      <c r="CH312" s="427"/>
      <c r="CI312" s="446">
        <f t="shared" si="589"/>
        <v>11.209990658341118</v>
      </c>
      <c r="CJ312" s="436">
        <v>24.2</v>
      </c>
      <c r="CK312" s="436">
        <v>3.5</v>
      </c>
      <c r="CL312" s="423"/>
      <c r="CM312" s="423"/>
      <c r="CN312" s="423"/>
      <c r="CO312" s="432"/>
      <c r="CP312" s="432"/>
      <c r="CQ312" s="437"/>
      <c r="CR312" s="437">
        <v>0.98</v>
      </c>
      <c r="CS312" s="424"/>
      <c r="CT312" s="432">
        <f t="shared" si="590"/>
        <v>4.1299965583362015</v>
      </c>
      <c r="CU312" s="434">
        <v>7.2</v>
      </c>
      <c r="CV312" s="438"/>
      <c r="CW312" s="439"/>
      <c r="CX312" s="440"/>
      <c r="CY312" s="441"/>
      <c r="CZ312" s="442"/>
      <c r="DA312" s="442"/>
      <c r="DB312" s="442"/>
      <c r="DC312" s="442"/>
      <c r="DD312" s="443"/>
      <c r="DE312" s="440"/>
      <c r="DF312" s="444">
        <v>20108</v>
      </c>
      <c r="DG312" s="445">
        <f t="shared" si="574"/>
        <v>20108</v>
      </c>
      <c r="DH312" s="421">
        <f t="shared" si="533"/>
        <v>0.80432000000000003</v>
      </c>
      <c r="DI312" s="446">
        <f t="shared" si="534"/>
        <v>7.996817187189178</v>
      </c>
      <c r="DJ312" s="434">
        <v>8.17</v>
      </c>
      <c r="DK312" s="427"/>
      <c r="DL312" s="446">
        <f t="shared" si="535"/>
        <v>11.33877063855182</v>
      </c>
      <c r="DM312" s="422">
        <v>24.3</v>
      </c>
      <c r="DN312" s="422">
        <v>3.89</v>
      </c>
      <c r="DO312" s="423">
        <v>8.1300000000000008</v>
      </c>
      <c r="DP312" s="423"/>
      <c r="DQ312" s="423"/>
      <c r="DR312" s="432"/>
      <c r="DS312" s="432"/>
      <c r="DT312" s="437"/>
      <c r="DU312" s="437">
        <v>0.98</v>
      </c>
      <c r="DV312" s="424"/>
      <c r="DW312" s="446">
        <f t="shared" si="536"/>
        <v>4.1774418142033021</v>
      </c>
      <c r="DX312" s="434">
        <v>6.82</v>
      </c>
      <c r="DY312" s="438">
        <v>8.27</v>
      </c>
      <c r="DZ312" s="439">
        <v>22.1</v>
      </c>
      <c r="EA312" s="440">
        <v>66</v>
      </c>
      <c r="EB312" s="441">
        <v>9510</v>
      </c>
      <c r="EC312" s="442">
        <v>16</v>
      </c>
      <c r="ED312" s="442"/>
      <c r="EE312" s="442"/>
      <c r="EF312" s="442"/>
      <c r="EG312" s="443">
        <v>20</v>
      </c>
      <c r="EH312" s="440"/>
      <c r="EI312" s="429">
        <f t="shared" si="529"/>
        <v>8.27</v>
      </c>
      <c r="EJ312" s="447">
        <f t="shared" si="577"/>
        <v>22.1</v>
      </c>
      <c r="EK312" s="448">
        <f t="shared" si="530"/>
        <v>66</v>
      </c>
      <c r="EL312" s="417">
        <f t="shared" si="531"/>
        <v>9510</v>
      </c>
      <c r="EM312" s="431">
        <f t="shared" si="532"/>
        <v>16</v>
      </c>
      <c r="EN312" s="431"/>
      <c r="EO312" s="431"/>
      <c r="EP312" s="431"/>
      <c r="EQ312" s="430">
        <f t="shared" si="502"/>
        <v>20</v>
      </c>
      <c r="ER312" s="448"/>
      <c r="ES312" s="449">
        <f t="shared" si="537"/>
        <v>26.108240413380475</v>
      </c>
      <c r="ET312" s="450">
        <f t="shared" si="591"/>
        <v>0.80893999999999999</v>
      </c>
      <c r="EU312" s="451">
        <f t="shared" si="570"/>
        <v>0.23348950000000002</v>
      </c>
      <c r="EV312" s="450">
        <f t="shared" si="516"/>
        <v>0.43238796296296295</v>
      </c>
      <c r="EW312" s="513"/>
      <c r="EX312" s="514">
        <f t="shared" si="478"/>
        <v>14.5</v>
      </c>
      <c r="EY312" s="513">
        <f t="shared" si="578"/>
        <v>0.65468749999999998</v>
      </c>
      <c r="EZ312" s="514">
        <f t="shared" si="579"/>
        <v>41.9</v>
      </c>
      <c r="FA312" s="450">
        <f t="shared" si="517"/>
        <v>0.74015748031496065</v>
      </c>
      <c r="FB312" s="431">
        <f t="shared" si="518"/>
        <v>188</v>
      </c>
      <c r="FC312" s="452"/>
      <c r="FD312" s="431"/>
      <c r="FE312" s="452">
        <f t="shared" si="519"/>
        <v>0.83050847457627119</v>
      </c>
      <c r="FF312" s="430">
        <f t="shared" si="520"/>
        <v>98</v>
      </c>
      <c r="FG312" s="405">
        <v>50400</v>
      </c>
      <c r="FH312" s="589"/>
      <c r="FI312" s="590"/>
      <c r="FJ312" s="591"/>
      <c r="FK312" s="455">
        <f t="shared" si="592"/>
        <v>1.780107300912305</v>
      </c>
      <c r="FL312" s="530"/>
      <c r="FM312" s="455"/>
      <c r="FN312" s="530">
        <v>12093</v>
      </c>
      <c r="FO312" s="532">
        <f t="shared" si="503"/>
        <v>0.90381165919282513</v>
      </c>
      <c r="FP312" s="449">
        <f t="shared" si="593"/>
        <v>298.98385541572924</v>
      </c>
      <c r="FQ312" s="457">
        <v>83.2</v>
      </c>
      <c r="FR312" s="458">
        <f t="shared" si="594"/>
        <v>2.0570128810542192</v>
      </c>
      <c r="FS312" s="576">
        <v>8</v>
      </c>
      <c r="FT312" s="577">
        <v>18.3</v>
      </c>
      <c r="FU312" s="578">
        <v>62</v>
      </c>
      <c r="FV312" s="579">
        <v>1</v>
      </c>
      <c r="FW312" s="580"/>
      <c r="FX312" s="579"/>
      <c r="FY312" s="452">
        <f t="shared" si="559"/>
        <v>0.95</v>
      </c>
      <c r="FZ312" s="452"/>
      <c r="GA312" s="429"/>
      <c r="GB312" s="513">
        <f t="shared" si="580"/>
        <v>0.17194570135746612</v>
      </c>
      <c r="GC312" s="514">
        <f t="shared" si="581"/>
        <v>3.8000000000000007</v>
      </c>
      <c r="GD312" s="513">
        <f t="shared" si="487"/>
        <v>6.0606060606060552E-2</v>
      </c>
      <c r="GE312" s="527">
        <f t="shared" si="493"/>
        <v>4</v>
      </c>
      <c r="GF312" s="461">
        <f t="shared" si="595"/>
        <v>2.4328133112468167</v>
      </c>
      <c r="GG312" s="606">
        <v>30</v>
      </c>
      <c r="GH312" s="450">
        <f t="shared" si="538"/>
        <v>0.375</v>
      </c>
      <c r="GI312" s="405">
        <v>195</v>
      </c>
      <c r="GJ312" s="462">
        <f t="shared" si="539"/>
        <v>6.5</v>
      </c>
      <c r="GK312" s="463">
        <f t="shared" si="540"/>
        <v>17.801073009123051</v>
      </c>
      <c r="GL312" s="464">
        <v>8.17</v>
      </c>
      <c r="GM312" s="529">
        <v>17.7</v>
      </c>
      <c r="GN312" s="405">
        <v>59</v>
      </c>
      <c r="GO312" s="513">
        <f t="shared" si="582"/>
        <v>3.2786885245901676E-2</v>
      </c>
      <c r="GP312" s="450">
        <f t="shared" si="541"/>
        <v>4.8387096774193505E-2</v>
      </c>
      <c r="GQ312" s="577">
        <v>2</v>
      </c>
      <c r="GR312" s="455">
        <f t="shared" si="542"/>
        <v>2.551487131307637</v>
      </c>
      <c r="GS312" s="531">
        <f t="shared" si="583"/>
        <v>17</v>
      </c>
      <c r="GT312" s="531">
        <f t="shared" si="543"/>
        <v>54.400000000000006</v>
      </c>
      <c r="GU312" s="513">
        <f t="shared" si="584"/>
        <v>3.9548022598870025E-2</v>
      </c>
      <c r="GV312" s="513">
        <f t="shared" si="544"/>
        <v>7.7966101694915135E-2</v>
      </c>
      <c r="GW312" s="513">
        <f t="shared" si="585"/>
        <v>7.1038251366120297E-2</v>
      </c>
      <c r="GX312" s="513">
        <f t="shared" si="545"/>
        <v>0.12258064516129019</v>
      </c>
      <c r="GY312" s="462">
        <f t="shared" si="546"/>
        <v>2.3422464485688241</v>
      </c>
      <c r="GZ312" s="405">
        <v>42764</v>
      </c>
      <c r="HA312" s="581">
        <v>8.42</v>
      </c>
      <c r="HB312" s="451">
        <v>8.32</v>
      </c>
      <c r="HC312" s="577">
        <v>17</v>
      </c>
      <c r="HD312" s="463">
        <f>HC312*3.2</f>
        <v>54.400000000000006</v>
      </c>
      <c r="HE312" s="463">
        <v>18</v>
      </c>
      <c r="HF312" s="463"/>
      <c r="HG312" s="582"/>
      <c r="HH312" s="575">
        <v>2</v>
      </c>
      <c r="HI312" s="583">
        <v>9630</v>
      </c>
      <c r="HJ312" s="406">
        <f t="shared" si="526"/>
        <v>6452.1</v>
      </c>
      <c r="HK312" s="406"/>
      <c r="HL312" s="549"/>
      <c r="HM312" s="584"/>
      <c r="HN312" s="461">
        <v>16.2</v>
      </c>
      <c r="HO312" s="574"/>
      <c r="HP312" s="548">
        <v>0.01</v>
      </c>
      <c r="HQ312" s="585"/>
      <c r="HR312" s="586"/>
      <c r="HS312" s="520">
        <v>0.27</v>
      </c>
      <c r="HT312" s="587">
        <v>2</v>
      </c>
      <c r="HU312" s="522">
        <f t="shared" si="486"/>
        <v>43.01925977204737</v>
      </c>
      <c r="HV312" s="513">
        <f t="shared" si="586"/>
        <v>0.734375</v>
      </c>
      <c r="HW312" s="513">
        <f t="shared" si="527"/>
        <v>0.78582677165354331</v>
      </c>
      <c r="HX312" s="513">
        <f t="shared" si="528"/>
        <v>0.4688524590163935</v>
      </c>
      <c r="HY312" s="599"/>
    </row>
    <row r="313" spans="1:233" s="598" customFormat="1" ht="15" customHeight="1" x14ac:dyDescent="0.15">
      <c r="A313" s="400">
        <v>43795</v>
      </c>
      <c r="B313" s="515">
        <v>39049</v>
      </c>
      <c r="C313" s="402">
        <f t="shared" si="560"/>
        <v>0.78098000000000001</v>
      </c>
      <c r="D313" s="571">
        <v>8.65</v>
      </c>
      <c r="E313" s="572">
        <v>42</v>
      </c>
      <c r="F313" s="573">
        <v>248</v>
      </c>
      <c r="G313" s="406">
        <f t="shared" si="564"/>
        <v>9684.152</v>
      </c>
      <c r="H313" s="402">
        <f t="shared" si="565"/>
        <v>0.38736608</v>
      </c>
      <c r="I313" s="573">
        <v>8610</v>
      </c>
      <c r="J313" s="406">
        <f t="shared" si="566"/>
        <v>5768.7000000000007</v>
      </c>
      <c r="K313" s="574">
        <v>33.299999999999997</v>
      </c>
      <c r="L313" s="574">
        <v>35</v>
      </c>
      <c r="M313" s="574">
        <v>3.2</v>
      </c>
      <c r="N313" s="575">
        <v>158</v>
      </c>
      <c r="O313" s="575">
        <v>32</v>
      </c>
      <c r="P313" s="409"/>
      <c r="Q313" s="409"/>
      <c r="R313" s="409"/>
      <c r="S313" s="409"/>
      <c r="T313" s="410"/>
      <c r="U313" s="411"/>
      <c r="V313" s="409"/>
      <c r="W313" s="409"/>
      <c r="X313" s="516"/>
      <c r="Y313" s="473"/>
      <c r="Z313" s="429"/>
      <c r="AA313" s="447"/>
      <c r="AB313" s="409"/>
      <c r="AC313" s="409"/>
      <c r="AD313" s="474">
        <v>2.7</v>
      </c>
      <c r="AE313" s="477">
        <f t="shared" si="495"/>
        <v>0.375</v>
      </c>
      <c r="AF313" s="478"/>
      <c r="AG313" s="477"/>
      <c r="AH313" s="478"/>
      <c r="AI313" s="478"/>
      <c r="AJ313" s="473"/>
      <c r="AK313" s="477"/>
      <c r="AL313" s="447"/>
      <c r="AM313" s="479"/>
      <c r="AN313" s="473"/>
      <c r="AO313" s="473"/>
      <c r="AP313" s="479"/>
      <c r="AQ313" s="447"/>
      <c r="AR313" s="473"/>
      <c r="AS313" s="473"/>
      <c r="AT313" s="473"/>
      <c r="AU313" s="447"/>
      <c r="AV313" s="480"/>
      <c r="AW313" s="479"/>
      <c r="AX313" s="479"/>
      <c r="AY313" s="480"/>
      <c r="AZ313" s="480"/>
      <c r="BA313" s="420">
        <f t="shared" si="561"/>
        <v>40415</v>
      </c>
      <c r="BB313" s="421">
        <f t="shared" si="562"/>
        <v>0.80830000000000002</v>
      </c>
      <c r="BC313" s="422"/>
      <c r="BD313" s="423">
        <v>8.56</v>
      </c>
      <c r="BE313" s="424">
        <v>51</v>
      </c>
      <c r="BF313" s="425">
        <v>277</v>
      </c>
      <c r="BG313" s="426">
        <v>7540</v>
      </c>
      <c r="BH313" s="420">
        <f t="shared" si="567"/>
        <v>5051.8</v>
      </c>
      <c r="BI313" s="432">
        <v>1191</v>
      </c>
      <c r="BJ313" s="421">
        <f>BI313/35.5*(23+35.5)/BH313</f>
        <v>0.3885018810754387</v>
      </c>
      <c r="BK313" s="427">
        <v>24.7</v>
      </c>
      <c r="BL313" s="427">
        <v>24.2</v>
      </c>
      <c r="BM313" s="428">
        <v>5.6</v>
      </c>
      <c r="BN313" s="422">
        <v>2.7</v>
      </c>
      <c r="BO313" s="425">
        <v>155</v>
      </c>
      <c r="BP313" s="425">
        <v>32</v>
      </c>
      <c r="BQ313" s="423">
        <v>4.8</v>
      </c>
      <c r="BR313" s="421">
        <f t="shared" si="496"/>
        <v>0.66666666666666663</v>
      </c>
      <c r="BS313" s="409">
        <f t="shared" si="563"/>
        <v>40415</v>
      </c>
      <c r="BT313" s="429">
        <f t="shared" si="571"/>
        <v>8.56</v>
      </c>
      <c r="BU313" s="430">
        <f t="shared" si="576"/>
        <v>51</v>
      </c>
      <c r="BV313" s="430">
        <f t="shared" si="572"/>
        <v>277</v>
      </c>
      <c r="BW313" s="430">
        <f t="shared" si="573"/>
        <v>7540</v>
      </c>
      <c r="BX313" s="430">
        <f t="shared" si="568"/>
        <v>4901</v>
      </c>
      <c r="BY313" s="430">
        <f t="shared" si="569"/>
        <v>24.7</v>
      </c>
      <c r="BZ313" s="430">
        <f>BL313</f>
        <v>24.2</v>
      </c>
      <c r="CA313" s="431">
        <f>BN313</f>
        <v>2.7</v>
      </c>
      <c r="CB313" s="430">
        <f t="shared" si="575"/>
        <v>155</v>
      </c>
      <c r="CC313" s="432">
        <v>20152</v>
      </c>
      <c r="CD313" s="411">
        <f t="shared" si="494"/>
        <v>20152</v>
      </c>
      <c r="CE313" s="421">
        <f t="shared" si="587"/>
        <v>0.80608000000000002</v>
      </c>
      <c r="CF313" s="433">
        <f t="shared" si="588"/>
        <v>7.9793568876538314</v>
      </c>
      <c r="CG313" s="434"/>
      <c r="CH313" s="427"/>
      <c r="CI313" s="446">
        <f t="shared" si="589"/>
        <v>11.31401349741961</v>
      </c>
      <c r="CJ313" s="436">
        <v>23.3</v>
      </c>
      <c r="CK313" s="436">
        <v>1.97</v>
      </c>
      <c r="CL313" s="423"/>
      <c r="CM313" s="423"/>
      <c r="CN313" s="423"/>
      <c r="CO313" s="432"/>
      <c r="CP313" s="432"/>
      <c r="CQ313" s="437"/>
      <c r="CR313" s="437">
        <v>0.98</v>
      </c>
      <c r="CS313" s="424"/>
      <c r="CT313" s="432">
        <f t="shared" si="590"/>
        <v>4.1683207622072249</v>
      </c>
      <c r="CU313" s="434">
        <v>6.64</v>
      </c>
      <c r="CV313" s="438"/>
      <c r="CW313" s="439"/>
      <c r="CX313" s="440"/>
      <c r="CY313" s="441"/>
      <c r="CZ313" s="442"/>
      <c r="DA313" s="442"/>
      <c r="DB313" s="442"/>
      <c r="DC313" s="442"/>
      <c r="DD313" s="443"/>
      <c r="DE313" s="440"/>
      <c r="DF313" s="444">
        <v>20263</v>
      </c>
      <c r="DG313" s="445">
        <f t="shared" si="574"/>
        <v>20263</v>
      </c>
      <c r="DH313" s="421">
        <f t="shared" si="533"/>
        <v>0.81052000000000002</v>
      </c>
      <c r="DI313" s="446">
        <f t="shared" si="534"/>
        <v>7.9356462517889748</v>
      </c>
      <c r="DJ313" s="434">
        <v>8.17</v>
      </c>
      <c r="DK313" s="427">
        <v>13.5</v>
      </c>
      <c r="DL313" s="446">
        <f t="shared" si="535"/>
        <v>11.252035730148545</v>
      </c>
      <c r="DM313" s="422">
        <v>23.5</v>
      </c>
      <c r="DN313" s="422">
        <v>2.16</v>
      </c>
      <c r="DO313" s="423">
        <v>8.1300000000000008</v>
      </c>
      <c r="DP313" s="423"/>
      <c r="DQ313" s="423"/>
      <c r="DR313" s="432">
        <v>7743</v>
      </c>
      <c r="DS313" s="432">
        <v>3740</v>
      </c>
      <c r="DT313" s="437">
        <f>DS313/DR313</f>
        <v>0.4830169185070386</v>
      </c>
      <c r="DU313" s="437">
        <v>0.98</v>
      </c>
      <c r="DV313" s="424"/>
      <c r="DW313" s="446">
        <f t="shared" si="536"/>
        <v>4.1454868479494644</v>
      </c>
      <c r="DX313" s="434">
        <v>7.21</v>
      </c>
      <c r="DY313" s="438">
        <v>8.15</v>
      </c>
      <c r="DZ313" s="439">
        <v>20.399999999999999</v>
      </c>
      <c r="EA313" s="440">
        <v>68</v>
      </c>
      <c r="EB313" s="441">
        <v>8730</v>
      </c>
      <c r="EC313" s="442">
        <v>14.7</v>
      </c>
      <c r="ED313" s="442">
        <v>0.24</v>
      </c>
      <c r="EE313" s="442">
        <v>14.4</v>
      </c>
      <c r="EF313" s="442">
        <v>1.6</v>
      </c>
      <c r="EG313" s="443">
        <v>18</v>
      </c>
      <c r="EH313" s="440">
        <v>16</v>
      </c>
      <c r="EI313" s="429">
        <f t="shared" si="529"/>
        <v>8.15</v>
      </c>
      <c r="EJ313" s="447">
        <f t="shared" si="577"/>
        <v>20.399999999999999</v>
      </c>
      <c r="EK313" s="448">
        <f t="shared" si="530"/>
        <v>68</v>
      </c>
      <c r="EL313" s="417">
        <f t="shared" si="531"/>
        <v>8730</v>
      </c>
      <c r="EM313" s="431">
        <f t="shared" si="532"/>
        <v>14.7</v>
      </c>
      <c r="EN313" s="431">
        <f>ED313</f>
        <v>0.24</v>
      </c>
      <c r="EO313" s="431">
        <f>EE313</f>
        <v>14.4</v>
      </c>
      <c r="EP313" s="431">
        <f>EF313</f>
        <v>1.6</v>
      </c>
      <c r="EQ313" s="430">
        <f t="shared" si="502"/>
        <v>18</v>
      </c>
      <c r="ER313" s="448">
        <f>EH313</f>
        <v>16</v>
      </c>
      <c r="ES313" s="449">
        <f t="shared" si="537"/>
        <v>26.128912532475567</v>
      </c>
      <c r="ET313" s="450">
        <f t="shared" si="591"/>
        <v>0.80830000000000002</v>
      </c>
      <c r="EU313" s="451">
        <f t="shared" si="570"/>
        <v>0.2544307954545455</v>
      </c>
      <c r="EV313" s="450">
        <f t="shared" si="516"/>
        <v>0.47116813973063976</v>
      </c>
      <c r="EW313" s="513">
        <f>1-EM313/BY313</f>
        <v>0.40485829959514175</v>
      </c>
      <c r="EX313" s="514">
        <f t="shared" si="478"/>
        <v>10</v>
      </c>
      <c r="EY313" s="513">
        <f t="shared" si="578"/>
        <v>0.60000000000000009</v>
      </c>
      <c r="EZ313" s="514">
        <f t="shared" si="579"/>
        <v>30.6</v>
      </c>
      <c r="FA313" s="450">
        <f t="shared" si="517"/>
        <v>0.75451263537906144</v>
      </c>
      <c r="FB313" s="431">
        <f t="shared" si="518"/>
        <v>209</v>
      </c>
      <c r="FC313" s="452">
        <f>1-EP313/CA313</f>
        <v>0.40740740740740744</v>
      </c>
      <c r="FD313" s="431">
        <f>CA313-EP313</f>
        <v>1.1000000000000001</v>
      </c>
      <c r="FE313" s="452">
        <f t="shared" si="519"/>
        <v>0.88387096774193552</v>
      </c>
      <c r="FF313" s="430">
        <f t="shared" si="520"/>
        <v>137</v>
      </c>
      <c r="FG313" s="405">
        <v>50400</v>
      </c>
      <c r="FH313" s="589"/>
      <c r="FI313" s="590"/>
      <c r="FJ313" s="591"/>
      <c r="FK313" s="455">
        <f t="shared" si="592"/>
        <v>1.7815167635778795</v>
      </c>
      <c r="FL313" s="530"/>
      <c r="FM313" s="455"/>
      <c r="FN313" s="530">
        <v>10147</v>
      </c>
      <c r="FO313" s="532">
        <f t="shared" si="503"/>
        <v>0.75837070254110617</v>
      </c>
      <c r="FP313" s="449">
        <f t="shared" si="593"/>
        <v>251.07014722256588</v>
      </c>
      <c r="FQ313" s="457">
        <v>83.2</v>
      </c>
      <c r="FR313" s="458">
        <f t="shared" si="594"/>
        <v>2.058641593467772</v>
      </c>
      <c r="FS313" s="576">
        <v>8.0500000000000007</v>
      </c>
      <c r="FT313" s="577">
        <v>17.5</v>
      </c>
      <c r="FU313" s="578">
        <v>57</v>
      </c>
      <c r="FV313" s="579">
        <v>1</v>
      </c>
      <c r="FW313" s="580">
        <v>0.28000000000000003</v>
      </c>
      <c r="FX313" s="579">
        <v>16</v>
      </c>
      <c r="FY313" s="452">
        <f t="shared" si="559"/>
        <v>0.94444444444444442</v>
      </c>
      <c r="FZ313" s="452">
        <f>1-FW313/(EF313+DC313)</f>
        <v>0.82499999999999996</v>
      </c>
      <c r="GA313" s="429">
        <f>EF313+DC313-FW313</f>
        <v>1.32</v>
      </c>
      <c r="GB313" s="513">
        <f t="shared" si="580"/>
        <v>0.14215686274509798</v>
      </c>
      <c r="GC313" s="514">
        <f t="shared" si="581"/>
        <v>2.8999999999999986</v>
      </c>
      <c r="GD313" s="513">
        <f t="shared" si="487"/>
        <v>0.16176470588235292</v>
      </c>
      <c r="GE313" s="527">
        <f t="shared" si="493"/>
        <v>11</v>
      </c>
      <c r="GF313" s="461">
        <f t="shared" si="595"/>
        <v>2.4347395768897688</v>
      </c>
      <c r="GG313" s="606">
        <v>30</v>
      </c>
      <c r="GH313" s="450">
        <f t="shared" si="538"/>
        <v>0.375</v>
      </c>
      <c r="GI313" s="405">
        <v>195</v>
      </c>
      <c r="GJ313" s="462">
        <f t="shared" si="539"/>
        <v>6.5</v>
      </c>
      <c r="GK313" s="463">
        <f t="shared" si="540"/>
        <v>17.815167635778799</v>
      </c>
      <c r="GL313" s="464">
        <v>8.16</v>
      </c>
      <c r="GM313" s="529">
        <v>17.100000000000001</v>
      </c>
      <c r="GN313" s="405">
        <v>54</v>
      </c>
      <c r="GO313" s="513">
        <f t="shared" si="582"/>
        <v>2.2857142857142798E-2</v>
      </c>
      <c r="GP313" s="450">
        <f t="shared" si="541"/>
        <v>5.2631578947368474E-2</v>
      </c>
      <c r="GQ313" s="577">
        <v>2</v>
      </c>
      <c r="GR313" s="455">
        <f t="shared" si="542"/>
        <v>2.5535073611282937</v>
      </c>
      <c r="GS313" s="531">
        <f t="shared" si="583"/>
        <v>16.7</v>
      </c>
      <c r="GT313" s="531">
        <f t="shared" si="543"/>
        <v>53.44</v>
      </c>
      <c r="GU313" s="513">
        <f t="shared" si="584"/>
        <v>2.3391812865497186E-2</v>
      </c>
      <c r="GV313" s="513">
        <f t="shared" si="544"/>
        <v>1.0370370370370363E-2</v>
      </c>
      <c r="GW313" s="513">
        <f t="shared" si="585"/>
        <v>4.5714285714285707E-2</v>
      </c>
      <c r="GX313" s="513">
        <f t="shared" si="545"/>
        <v>6.2456140350877209E-2</v>
      </c>
      <c r="GY313" s="462">
        <f t="shared" si="546"/>
        <v>5.0042605718479738</v>
      </c>
      <c r="GZ313" s="405">
        <v>41540</v>
      </c>
      <c r="HA313" s="581">
        <v>8.35</v>
      </c>
      <c r="HB313" s="451">
        <v>8.2799999999999994</v>
      </c>
      <c r="HC313" s="577">
        <v>16.7</v>
      </c>
      <c r="HD313" s="463">
        <f>HC313*3.2</f>
        <v>53.44</v>
      </c>
      <c r="HE313" s="463">
        <v>19</v>
      </c>
      <c r="HF313" s="463"/>
      <c r="HG313" s="582"/>
      <c r="HH313" s="575">
        <v>1</v>
      </c>
      <c r="HI313" s="583">
        <v>8730</v>
      </c>
      <c r="HJ313" s="406">
        <f t="shared" si="526"/>
        <v>5849.1</v>
      </c>
      <c r="HK313" s="406"/>
      <c r="HL313" s="549">
        <v>1638</v>
      </c>
      <c r="HM313" s="584">
        <v>14.1</v>
      </c>
      <c r="HN313" s="461">
        <v>14</v>
      </c>
      <c r="HO313" s="574">
        <v>0.19</v>
      </c>
      <c r="HP313" s="548">
        <v>0.01</v>
      </c>
      <c r="HQ313" s="585">
        <v>14.3</v>
      </c>
      <c r="HR313" s="586">
        <v>0.26</v>
      </c>
      <c r="HS313" s="520">
        <v>0.22</v>
      </c>
      <c r="HT313" s="587">
        <v>2</v>
      </c>
      <c r="HU313" s="522">
        <f t="shared" si="486"/>
        <v>43.053321786465425</v>
      </c>
      <c r="HV313" s="513">
        <f t="shared" si="586"/>
        <v>0.67254901960784319</v>
      </c>
      <c r="HW313" s="513">
        <f t="shared" si="527"/>
        <v>0.8070758122743682</v>
      </c>
      <c r="HX313" s="513">
        <f t="shared" si="528"/>
        <v>0.4331983805668016</v>
      </c>
      <c r="HY313" s="599"/>
    </row>
    <row r="314" spans="1:233" s="598" customFormat="1" ht="15" customHeight="1" x14ac:dyDescent="0.15">
      <c r="A314" s="400">
        <v>43796</v>
      </c>
      <c r="B314" s="515">
        <v>42475</v>
      </c>
      <c r="C314" s="402">
        <f t="shared" si="560"/>
        <v>0.84950000000000003</v>
      </c>
      <c r="D314" s="571">
        <v>8.4499999999999993</v>
      </c>
      <c r="E314" s="572">
        <v>40.200000000000003</v>
      </c>
      <c r="F314" s="573">
        <v>212</v>
      </c>
      <c r="G314" s="406">
        <f t="shared" si="564"/>
        <v>9004.7000000000007</v>
      </c>
      <c r="H314" s="402">
        <f t="shared" si="565"/>
        <v>0.36018800000000001</v>
      </c>
      <c r="I314" s="573">
        <v>8760</v>
      </c>
      <c r="J314" s="406">
        <f t="shared" si="566"/>
        <v>5869.2000000000007</v>
      </c>
      <c r="K314" s="574">
        <v>26.5</v>
      </c>
      <c r="L314" s="574"/>
      <c r="M314" s="574"/>
      <c r="N314" s="575">
        <v>127</v>
      </c>
      <c r="O314" s="575"/>
      <c r="P314" s="409"/>
      <c r="Q314" s="409"/>
      <c r="R314" s="409"/>
      <c r="S314" s="409"/>
      <c r="T314" s="410"/>
      <c r="U314" s="411"/>
      <c r="V314" s="409"/>
      <c r="W314" s="409"/>
      <c r="X314" s="516"/>
      <c r="Y314" s="473">
        <v>360</v>
      </c>
      <c r="Z314" s="429">
        <v>8.0299999999999994</v>
      </c>
      <c r="AA314" s="447"/>
      <c r="AB314" s="409">
        <v>2200</v>
      </c>
      <c r="AC314" s="409">
        <v>8090</v>
      </c>
      <c r="AD314" s="474">
        <v>4.2699999999999996</v>
      </c>
      <c r="AE314" s="477">
        <f t="shared" si="495"/>
        <v>0.59305555555555545</v>
      </c>
      <c r="AF314" s="478">
        <f t="shared" ref="AF314:AF345" si="596">Y314</f>
        <v>360</v>
      </c>
      <c r="AG314" s="477">
        <f t="shared" ref="AG314:AG345" si="597">AF314/$AF$6</f>
        <v>0.14399999999999999</v>
      </c>
      <c r="AH314" s="478"/>
      <c r="AI314" s="478">
        <f t="shared" ref="AI314:AI345" si="598">AB314</f>
        <v>2200</v>
      </c>
      <c r="AJ314" s="473">
        <f t="shared" ref="AJ314:AJ345" si="599">AB314*Y314/1000</f>
        <v>792</v>
      </c>
      <c r="AK314" s="477">
        <f>AJ314/25000*2</f>
        <v>6.336E-2</v>
      </c>
      <c r="AL314" s="447"/>
      <c r="AM314" s="479"/>
      <c r="AN314" s="473"/>
      <c r="AO314" s="473"/>
      <c r="AP314" s="479"/>
      <c r="AQ314" s="447"/>
      <c r="AR314" s="473"/>
      <c r="AS314" s="473"/>
      <c r="AT314" s="473"/>
      <c r="AU314" s="447"/>
      <c r="AV314" s="480"/>
      <c r="AW314" s="479"/>
      <c r="AX314" s="479"/>
      <c r="AY314" s="480"/>
      <c r="AZ314" s="480"/>
      <c r="BA314" s="420">
        <f t="shared" si="561"/>
        <v>40668</v>
      </c>
      <c r="BB314" s="421">
        <f t="shared" si="562"/>
        <v>0.81335999999999997</v>
      </c>
      <c r="BC314" s="422"/>
      <c r="BD314" s="423">
        <v>8.5</v>
      </c>
      <c r="BE314" s="424">
        <v>51.7</v>
      </c>
      <c r="BF314" s="425">
        <v>292</v>
      </c>
      <c r="BG314" s="426">
        <v>9590</v>
      </c>
      <c r="BH314" s="420">
        <f t="shared" si="567"/>
        <v>6425.3</v>
      </c>
      <c r="BI314" s="432"/>
      <c r="BJ314" s="421"/>
      <c r="BK314" s="427">
        <v>26.1</v>
      </c>
      <c r="BL314" s="427"/>
      <c r="BM314" s="428"/>
      <c r="BN314" s="422"/>
      <c r="BO314" s="425">
        <v>138</v>
      </c>
      <c r="BP314" s="425"/>
      <c r="BQ314" s="423">
        <v>2.5299999999999998</v>
      </c>
      <c r="BR314" s="421">
        <f t="shared" si="496"/>
        <v>0.35138888888888886</v>
      </c>
      <c r="BS314" s="409">
        <f t="shared" si="563"/>
        <v>40668</v>
      </c>
      <c r="BT314" s="429">
        <f t="shared" si="571"/>
        <v>8.5</v>
      </c>
      <c r="BU314" s="430">
        <f t="shared" si="576"/>
        <v>51.7</v>
      </c>
      <c r="BV314" s="430">
        <f t="shared" si="572"/>
        <v>292</v>
      </c>
      <c r="BW314" s="430">
        <f t="shared" si="573"/>
        <v>9590</v>
      </c>
      <c r="BX314" s="430">
        <f t="shared" si="568"/>
        <v>6233.5</v>
      </c>
      <c r="BY314" s="430">
        <f t="shared" si="569"/>
        <v>26.1</v>
      </c>
      <c r="BZ314" s="430"/>
      <c r="CA314" s="431"/>
      <c r="CB314" s="430">
        <f t="shared" si="575"/>
        <v>138</v>
      </c>
      <c r="CC314" s="432">
        <v>20153</v>
      </c>
      <c r="CD314" s="411">
        <f t="shared" si="494"/>
        <v>20153</v>
      </c>
      <c r="CE314" s="421">
        <f t="shared" si="587"/>
        <v>0.80611999999999995</v>
      </c>
      <c r="CF314" s="433">
        <f t="shared" si="588"/>
        <v>7.978960948742122</v>
      </c>
      <c r="CG314" s="434"/>
      <c r="CH314" s="427"/>
      <c r="CI314" s="446">
        <f t="shared" si="589"/>
        <v>11.313452091500025</v>
      </c>
      <c r="CJ314" s="436">
        <v>23.3</v>
      </c>
      <c r="CK314" s="436">
        <v>3.58</v>
      </c>
      <c r="CL314" s="423"/>
      <c r="CM314" s="423"/>
      <c r="CN314" s="423"/>
      <c r="CO314" s="432"/>
      <c r="CP314" s="432"/>
      <c r="CQ314" s="437"/>
      <c r="CR314" s="437">
        <v>0.97</v>
      </c>
      <c r="CS314" s="424"/>
      <c r="CT314" s="432">
        <f t="shared" si="590"/>
        <v>4.1681139284473776</v>
      </c>
      <c r="CU314" s="434">
        <v>7.2</v>
      </c>
      <c r="CV314" s="438"/>
      <c r="CW314" s="439"/>
      <c r="CX314" s="440"/>
      <c r="CY314" s="441"/>
      <c r="CZ314" s="442"/>
      <c r="DA314" s="442"/>
      <c r="DB314" s="442"/>
      <c r="DC314" s="442"/>
      <c r="DD314" s="443"/>
      <c r="DE314" s="440"/>
      <c r="DF314" s="444">
        <v>20515</v>
      </c>
      <c r="DG314" s="445">
        <f t="shared" si="574"/>
        <v>20515</v>
      </c>
      <c r="DH314" s="421">
        <f t="shared" si="533"/>
        <v>0.8206</v>
      </c>
      <c r="DI314" s="446">
        <f t="shared" si="534"/>
        <v>7.8381671947355596</v>
      </c>
      <c r="DJ314" s="434">
        <v>8.02</v>
      </c>
      <c r="DK314" s="427"/>
      <c r="DL314" s="446">
        <f t="shared" si="535"/>
        <v>11.113819156714598</v>
      </c>
      <c r="DM314" s="422">
        <v>23.5</v>
      </c>
      <c r="DN314" s="422">
        <v>3.1</v>
      </c>
      <c r="DO314" s="423">
        <v>7.99</v>
      </c>
      <c r="DP314" s="423"/>
      <c r="DQ314" s="423"/>
      <c r="DR314" s="432"/>
      <c r="DS314" s="432"/>
      <c r="DT314" s="437"/>
      <c r="DU314" s="437">
        <v>0.98</v>
      </c>
      <c r="DV314" s="424"/>
      <c r="DW314" s="446">
        <f t="shared" si="536"/>
        <v>4.0945649524737995</v>
      </c>
      <c r="DX314" s="434">
        <v>8.2799999999999994</v>
      </c>
      <c r="DY314" s="438">
        <v>8.2200000000000006</v>
      </c>
      <c r="DZ314" s="439">
        <v>21.9</v>
      </c>
      <c r="EA314" s="440">
        <v>68</v>
      </c>
      <c r="EB314" s="441">
        <v>8770</v>
      </c>
      <c r="EC314" s="442">
        <v>13.7</v>
      </c>
      <c r="ED314" s="442"/>
      <c r="EE314" s="442"/>
      <c r="EF314" s="442"/>
      <c r="EG314" s="443">
        <v>17</v>
      </c>
      <c r="EH314" s="440"/>
      <c r="EI314" s="429">
        <f t="shared" si="529"/>
        <v>8.2200000000000006</v>
      </c>
      <c r="EJ314" s="447">
        <f t="shared" si="577"/>
        <v>21.9</v>
      </c>
      <c r="EK314" s="448">
        <f t="shared" si="530"/>
        <v>68</v>
      </c>
      <c r="EL314" s="417">
        <f t="shared" si="531"/>
        <v>8770</v>
      </c>
      <c r="EM314" s="431">
        <f t="shared" si="532"/>
        <v>13.7</v>
      </c>
      <c r="EN314" s="431"/>
      <c r="EO314" s="431"/>
      <c r="EP314" s="431"/>
      <c r="EQ314" s="430">
        <f t="shared" si="502"/>
        <v>17</v>
      </c>
      <c r="ER314" s="448"/>
      <c r="ES314" s="449">
        <f t="shared" si="537"/>
        <v>25.966361758630864</v>
      </c>
      <c r="ET314" s="450">
        <f t="shared" si="591"/>
        <v>0.81335999999999997</v>
      </c>
      <c r="EU314" s="451">
        <f t="shared" si="570"/>
        <v>0.26988763636363633</v>
      </c>
      <c r="EV314" s="450">
        <f t="shared" si="516"/>
        <v>0.49979191919191912</v>
      </c>
      <c r="EW314" s="513"/>
      <c r="EX314" s="514">
        <f t="shared" ref="EX314:EX377" si="600">BY314-EM314</f>
        <v>12.400000000000002</v>
      </c>
      <c r="EY314" s="513">
        <f t="shared" si="578"/>
        <v>0.57640232108317213</v>
      </c>
      <c r="EZ314" s="514">
        <f t="shared" si="579"/>
        <v>29.800000000000004</v>
      </c>
      <c r="FA314" s="450">
        <f t="shared" si="517"/>
        <v>0.76712328767123283</v>
      </c>
      <c r="FB314" s="431">
        <f t="shared" si="518"/>
        <v>224</v>
      </c>
      <c r="FC314" s="452"/>
      <c r="FD314" s="431"/>
      <c r="FE314" s="452">
        <f t="shared" si="519"/>
        <v>0.87681159420289856</v>
      </c>
      <c r="FF314" s="430">
        <f t="shared" si="520"/>
        <v>121</v>
      </c>
      <c r="FG314" s="405">
        <v>50400</v>
      </c>
      <c r="FH314" s="589"/>
      <c r="FI314" s="590"/>
      <c r="FJ314" s="591"/>
      <c r="FK314" s="455">
        <f t="shared" si="592"/>
        <v>1.7704337562702861</v>
      </c>
      <c r="FL314" s="530"/>
      <c r="FM314" s="455"/>
      <c r="FN314" s="530">
        <v>8479</v>
      </c>
      <c r="FO314" s="532">
        <f t="shared" si="503"/>
        <v>0.63370702541106128</v>
      </c>
      <c r="FP314" s="449">
        <f t="shared" si="593"/>
        <v>208.49316415855219</v>
      </c>
      <c r="FQ314" s="457">
        <v>83.2</v>
      </c>
      <c r="FR314" s="458">
        <f t="shared" si="594"/>
        <v>2.0458345628012196</v>
      </c>
      <c r="FS314" s="576">
        <v>8</v>
      </c>
      <c r="FT314" s="577">
        <v>18.600000000000001</v>
      </c>
      <c r="FU314" s="578">
        <v>59</v>
      </c>
      <c r="FV314" s="579">
        <v>1</v>
      </c>
      <c r="FW314" s="580"/>
      <c r="FX314" s="579"/>
      <c r="FY314" s="452">
        <f t="shared" si="559"/>
        <v>0.94117647058823528</v>
      </c>
      <c r="FZ314" s="452"/>
      <c r="GA314" s="429"/>
      <c r="GB314" s="513">
        <f t="shared" si="580"/>
        <v>0.15068493150684914</v>
      </c>
      <c r="GC314" s="514">
        <f t="shared" si="581"/>
        <v>3.2999999999999972</v>
      </c>
      <c r="GD314" s="513">
        <f t="shared" si="487"/>
        <v>0.13235294117647056</v>
      </c>
      <c r="GE314" s="527">
        <f t="shared" si="493"/>
        <v>9</v>
      </c>
      <c r="GF314" s="461">
        <f t="shared" si="595"/>
        <v>2.419592800236058</v>
      </c>
      <c r="GG314" s="606">
        <v>30</v>
      </c>
      <c r="GH314" s="450">
        <f t="shared" si="538"/>
        <v>0.375</v>
      </c>
      <c r="GI314" s="405">
        <v>195</v>
      </c>
      <c r="GJ314" s="462">
        <f t="shared" si="539"/>
        <v>6.5</v>
      </c>
      <c r="GK314" s="463">
        <f t="shared" si="540"/>
        <v>17.704337562702861</v>
      </c>
      <c r="GL314" s="464">
        <v>8.09</v>
      </c>
      <c r="GM314" s="529">
        <v>17.399999999999999</v>
      </c>
      <c r="GN314" s="405">
        <v>55</v>
      </c>
      <c r="GO314" s="513">
        <f t="shared" si="582"/>
        <v>6.4516129032258229E-2</v>
      </c>
      <c r="GP314" s="450">
        <f t="shared" si="541"/>
        <v>6.7796610169491567E-2</v>
      </c>
      <c r="GQ314" s="577">
        <v>2</v>
      </c>
      <c r="GR314" s="455">
        <f t="shared" si="542"/>
        <v>2.5376217173207438</v>
      </c>
      <c r="GS314" s="531">
        <f t="shared" si="583"/>
        <v>15.8</v>
      </c>
      <c r="GT314" s="531">
        <f t="shared" si="543"/>
        <v>50.56</v>
      </c>
      <c r="GU314" s="513">
        <f t="shared" si="584"/>
        <v>9.1954022988505635E-2</v>
      </c>
      <c r="GV314" s="513">
        <f t="shared" si="544"/>
        <v>8.0727272727272648E-2</v>
      </c>
      <c r="GW314" s="513">
        <f t="shared" si="585"/>
        <v>0.15053763440860213</v>
      </c>
      <c r="GX314" s="513">
        <f t="shared" si="545"/>
        <v>0.14305084745762708</v>
      </c>
      <c r="GY314" s="462">
        <f t="shared" si="546"/>
        <v>2.0976703273344626</v>
      </c>
      <c r="GZ314" s="405">
        <v>42150</v>
      </c>
      <c r="HA314" s="581">
        <v>8.44</v>
      </c>
      <c r="HB314" s="451">
        <v>8.34</v>
      </c>
      <c r="HC314" s="577">
        <v>15.8</v>
      </c>
      <c r="HD314" s="463">
        <f>HC314*3.2</f>
        <v>50.56</v>
      </c>
      <c r="HE314" s="463">
        <v>17.5</v>
      </c>
      <c r="HF314" s="463"/>
      <c r="HG314" s="582"/>
      <c r="HH314" s="575">
        <v>7</v>
      </c>
      <c r="HI314" s="583">
        <v>8580</v>
      </c>
      <c r="HJ314" s="406">
        <f t="shared" si="526"/>
        <v>5748.6</v>
      </c>
      <c r="HK314" s="406"/>
      <c r="HL314" s="549"/>
      <c r="HM314" s="584"/>
      <c r="HN314" s="461">
        <v>13.9</v>
      </c>
      <c r="HO314" s="574"/>
      <c r="HP314" s="548">
        <v>0.01</v>
      </c>
      <c r="HQ314" s="585"/>
      <c r="HR314" s="586"/>
      <c r="HS314" s="520">
        <v>0.27</v>
      </c>
      <c r="HT314" s="587">
        <v>2</v>
      </c>
      <c r="HU314" s="522">
        <f t="shared" si="486"/>
        <v>42.785482443198589</v>
      </c>
      <c r="HV314" s="513">
        <f t="shared" si="586"/>
        <v>0.69439071566731148</v>
      </c>
      <c r="HW314" s="513">
        <f t="shared" si="527"/>
        <v>0.82684931506849313</v>
      </c>
      <c r="HX314" s="513">
        <f t="shared" si="528"/>
        <v>0.46743295019157094</v>
      </c>
      <c r="HY314" s="599"/>
    </row>
    <row r="315" spans="1:233" s="598" customFormat="1" ht="15" customHeight="1" x14ac:dyDescent="0.15">
      <c r="A315" s="400">
        <v>43797</v>
      </c>
      <c r="B315" s="515">
        <v>44314</v>
      </c>
      <c r="C315" s="402">
        <f t="shared" si="560"/>
        <v>0.88627999999999996</v>
      </c>
      <c r="D315" s="571">
        <v>8.61</v>
      </c>
      <c r="E315" s="572"/>
      <c r="F315" s="573">
        <v>406</v>
      </c>
      <c r="G315" s="406">
        <f t="shared" si="564"/>
        <v>17991.484</v>
      </c>
      <c r="H315" s="402">
        <f t="shared" si="565"/>
        <v>0.71965935999999997</v>
      </c>
      <c r="I315" s="573">
        <v>7760</v>
      </c>
      <c r="J315" s="406">
        <f t="shared" si="566"/>
        <v>5199.2000000000007</v>
      </c>
      <c r="K315" s="574">
        <v>31.6</v>
      </c>
      <c r="L315" s="574"/>
      <c r="M315" s="574"/>
      <c r="N315" s="575">
        <v>96</v>
      </c>
      <c r="O315" s="575"/>
      <c r="P315" s="409"/>
      <c r="Q315" s="409"/>
      <c r="R315" s="409"/>
      <c r="S315" s="409"/>
      <c r="T315" s="410"/>
      <c r="U315" s="411"/>
      <c r="V315" s="409"/>
      <c r="W315" s="409"/>
      <c r="X315" s="516"/>
      <c r="Y315" s="473">
        <v>360</v>
      </c>
      <c r="Z315" s="429">
        <v>8.3800000000000008</v>
      </c>
      <c r="AA315" s="447"/>
      <c r="AB315" s="409">
        <v>1660</v>
      </c>
      <c r="AC315" s="409">
        <v>8810</v>
      </c>
      <c r="AD315" s="474">
        <v>4.9400000000000004</v>
      </c>
      <c r="AE315" s="477">
        <f t="shared" si="495"/>
        <v>0.68611111111111112</v>
      </c>
      <c r="AF315" s="478">
        <f t="shared" si="596"/>
        <v>360</v>
      </c>
      <c r="AG315" s="477">
        <f t="shared" si="597"/>
        <v>0.14399999999999999</v>
      </c>
      <c r="AH315" s="478"/>
      <c r="AI315" s="478">
        <f t="shared" si="598"/>
        <v>1660</v>
      </c>
      <c r="AJ315" s="473">
        <f t="shared" si="599"/>
        <v>597.6</v>
      </c>
      <c r="AK315" s="477">
        <f>AJ315/25000*2</f>
        <v>4.7808000000000003E-2</v>
      </c>
      <c r="AL315" s="447"/>
      <c r="AM315" s="479"/>
      <c r="AN315" s="473"/>
      <c r="AO315" s="473"/>
      <c r="AP315" s="479"/>
      <c r="AQ315" s="447"/>
      <c r="AR315" s="473"/>
      <c r="AS315" s="473"/>
      <c r="AT315" s="473"/>
      <c r="AU315" s="447"/>
      <c r="AV315" s="480"/>
      <c r="AW315" s="479"/>
      <c r="AX315" s="479"/>
      <c r="AY315" s="480"/>
      <c r="AZ315" s="480"/>
      <c r="BA315" s="420">
        <f t="shared" si="561"/>
        <v>42652</v>
      </c>
      <c r="BB315" s="421">
        <f t="shared" si="562"/>
        <v>0.85304000000000002</v>
      </c>
      <c r="BC315" s="422"/>
      <c r="BD315" s="423">
        <v>8.59</v>
      </c>
      <c r="BE315" s="424"/>
      <c r="BF315" s="425">
        <v>469</v>
      </c>
      <c r="BG315" s="426">
        <v>8310</v>
      </c>
      <c r="BH315" s="420">
        <f t="shared" si="567"/>
        <v>5567.7000000000007</v>
      </c>
      <c r="BI315" s="432"/>
      <c r="BJ315" s="421"/>
      <c r="BK315" s="427">
        <v>22.6</v>
      </c>
      <c r="BL315" s="427"/>
      <c r="BM315" s="428"/>
      <c r="BN315" s="422"/>
      <c r="BO315" s="425">
        <v>115</v>
      </c>
      <c r="BP315" s="425"/>
      <c r="BQ315" s="423">
        <v>4.54</v>
      </c>
      <c r="BR315" s="421">
        <f t="shared" si="496"/>
        <v>0.63055555555555554</v>
      </c>
      <c r="BS315" s="409">
        <f t="shared" si="563"/>
        <v>42652</v>
      </c>
      <c r="BT315" s="429">
        <f t="shared" si="571"/>
        <v>8.59</v>
      </c>
      <c r="BU315" s="430"/>
      <c r="BV315" s="430">
        <f t="shared" si="572"/>
        <v>469</v>
      </c>
      <c r="BW315" s="430">
        <f t="shared" si="573"/>
        <v>8310</v>
      </c>
      <c r="BX315" s="430">
        <f t="shared" si="568"/>
        <v>5401.5</v>
      </c>
      <c r="BY315" s="430">
        <f t="shared" si="569"/>
        <v>22.6</v>
      </c>
      <c r="BZ315" s="430"/>
      <c r="CA315" s="431"/>
      <c r="CB315" s="430">
        <f t="shared" si="575"/>
        <v>115</v>
      </c>
      <c r="CC315" s="432">
        <v>22727</v>
      </c>
      <c r="CD315" s="411">
        <f t="shared" si="494"/>
        <v>22727</v>
      </c>
      <c r="CE315" s="421">
        <f t="shared" si="587"/>
        <v>0.90908</v>
      </c>
      <c r="CF315" s="433">
        <f t="shared" si="588"/>
        <v>7.075284903418841</v>
      </c>
      <c r="CG315" s="434"/>
      <c r="CH315" s="427"/>
      <c r="CI315" s="446">
        <f t="shared" si="589"/>
        <v>10.032120385444626</v>
      </c>
      <c r="CJ315" s="436">
        <v>22.9</v>
      </c>
      <c r="CK315" s="436">
        <v>4.6399999999999997</v>
      </c>
      <c r="CL315" s="423"/>
      <c r="CM315" s="423"/>
      <c r="CN315" s="423"/>
      <c r="CO315" s="432"/>
      <c r="CP315" s="432"/>
      <c r="CQ315" s="437"/>
      <c r="CR315" s="437">
        <v>0.97</v>
      </c>
      <c r="CS315" s="424"/>
      <c r="CT315" s="432">
        <f t="shared" si="590"/>
        <v>3.6960443525322302</v>
      </c>
      <c r="CU315" s="434">
        <v>6.46</v>
      </c>
      <c r="CV315" s="438"/>
      <c r="CW315" s="439"/>
      <c r="CX315" s="440"/>
      <c r="CY315" s="441"/>
      <c r="CZ315" s="442"/>
      <c r="DA315" s="442"/>
      <c r="DB315" s="442"/>
      <c r="DC315" s="442"/>
      <c r="DD315" s="443"/>
      <c r="DE315" s="440"/>
      <c r="DF315" s="444">
        <v>19925</v>
      </c>
      <c r="DG315" s="445">
        <f t="shared" si="574"/>
        <v>19925</v>
      </c>
      <c r="DH315" s="421">
        <f t="shared" si="533"/>
        <v>0.79700000000000004</v>
      </c>
      <c r="DI315" s="446">
        <f t="shared" si="534"/>
        <v>8.0702634880803004</v>
      </c>
      <c r="DJ315" s="434">
        <v>8.19</v>
      </c>
      <c r="DK315" s="427"/>
      <c r="DL315" s="446">
        <f t="shared" si="535"/>
        <v>11.442910915934755</v>
      </c>
      <c r="DM315" s="422">
        <v>23.1</v>
      </c>
      <c r="DN315" s="422">
        <v>4.6900000000000004</v>
      </c>
      <c r="DO315" s="423">
        <v>8.14</v>
      </c>
      <c r="DP315" s="423"/>
      <c r="DQ315" s="423"/>
      <c r="DR315" s="432"/>
      <c r="DS315" s="432"/>
      <c r="DT315" s="437"/>
      <c r="DU315" s="437">
        <v>0.97</v>
      </c>
      <c r="DV315" s="424"/>
      <c r="DW315" s="446">
        <f t="shared" si="536"/>
        <v>4.2158092848180679</v>
      </c>
      <c r="DX315" s="434">
        <v>7.11</v>
      </c>
      <c r="DY315" s="438">
        <v>8.27</v>
      </c>
      <c r="DZ315" s="439"/>
      <c r="EA315" s="440">
        <v>71</v>
      </c>
      <c r="EB315" s="441">
        <v>8810</v>
      </c>
      <c r="EC315" s="442">
        <v>11.2</v>
      </c>
      <c r="ED315" s="442"/>
      <c r="EE315" s="442"/>
      <c r="EF315" s="442"/>
      <c r="EG315" s="443">
        <v>19</v>
      </c>
      <c r="EH315" s="440"/>
      <c r="EI315" s="429">
        <f t="shared" si="529"/>
        <v>8.27</v>
      </c>
      <c r="EJ315" s="447"/>
      <c r="EK315" s="448">
        <f t="shared" si="530"/>
        <v>71</v>
      </c>
      <c r="EL315" s="417">
        <f t="shared" si="531"/>
        <v>8810</v>
      </c>
      <c r="EM315" s="431">
        <f t="shared" si="532"/>
        <v>11.2</v>
      </c>
      <c r="EN315" s="431"/>
      <c r="EO315" s="431"/>
      <c r="EP315" s="431"/>
      <c r="EQ315" s="430">
        <f t="shared" si="502"/>
        <v>19</v>
      </c>
      <c r="ER315" s="448"/>
      <c r="ES315" s="449">
        <f t="shared" si="537"/>
        <v>24.758510738066214</v>
      </c>
      <c r="ET315" s="450">
        <f t="shared" si="591"/>
        <v>0.85304000000000002</v>
      </c>
      <c r="EU315" s="451">
        <f t="shared" si="570"/>
        <v>0.45463154545454532</v>
      </c>
      <c r="EV315" s="450">
        <f t="shared" si="516"/>
        <v>0.84191026936026903</v>
      </c>
      <c r="EW315" s="513"/>
      <c r="EX315" s="514">
        <f t="shared" si="600"/>
        <v>11.400000000000002</v>
      </c>
      <c r="EY315" s="513"/>
      <c r="EZ315" s="514"/>
      <c r="FA315" s="450">
        <f t="shared" si="517"/>
        <v>0.84861407249466947</v>
      </c>
      <c r="FB315" s="431">
        <f t="shared" si="518"/>
        <v>398</v>
      </c>
      <c r="FC315" s="452"/>
      <c r="FD315" s="431"/>
      <c r="FE315" s="452">
        <f t="shared" si="519"/>
        <v>0.83478260869565224</v>
      </c>
      <c r="FF315" s="430">
        <f t="shared" si="520"/>
        <v>96</v>
      </c>
      <c r="FG315" s="405">
        <v>50400</v>
      </c>
      <c r="FH315" s="589"/>
      <c r="FI315" s="590"/>
      <c r="FJ315" s="591"/>
      <c r="FK315" s="455">
        <f t="shared" si="592"/>
        <v>1.6880802775954233</v>
      </c>
      <c r="FL315" s="530"/>
      <c r="FM315" s="455"/>
      <c r="FN315" s="530">
        <v>14167</v>
      </c>
      <c r="FO315" s="532">
        <f t="shared" si="503"/>
        <v>1.0588191330343795</v>
      </c>
      <c r="FP315" s="449">
        <f t="shared" si="593"/>
        <v>332.15324017631059</v>
      </c>
      <c r="FQ315" s="457">
        <v>93.6</v>
      </c>
      <c r="FR315" s="458">
        <f t="shared" si="594"/>
        <v>2.19450436087405</v>
      </c>
      <c r="FS315" s="576">
        <v>8.1300000000000008</v>
      </c>
      <c r="FT315" s="577"/>
      <c r="FU315" s="578">
        <v>60</v>
      </c>
      <c r="FV315" s="579">
        <v>3</v>
      </c>
      <c r="FW315" s="580"/>
      <c r="FX315" s="579"/>
      <c r="FY315" s="452">
        <f t="shared" si="559"/>
        <v>0.84210526315789469</v>
      </c>
      <c r="FZ315" s="452"/>
      <c r="GA315" s="429"/>
      <c r="GB315" s="513"/>
      <c r="GC315" s="514"/>
      <c r="GD315" s="513">
        <f t="shared" si="487"/>
        <v>0.15492957746478875</v>
      </c>
      <c r="GE315" s="527">
        <f t="shared" si="493"/>
        <v>11</v>
      </c>
      <c r="GF315" s="461">
        <f t="shared" si="595"/>
        <v>2.3070430460470783</v>
      </c>
      <c r="GG315" s="606">
        <v>30</v>
      </c>
      <c r="GH315" s="450">
        <f t="shared" si="538"/>
        <v>0.375</v>
      </c>
      <c r="GI315" s="405">
        <v>195</v>
      </c>
      <c r="GJ315" s="462">
        <f t="shared" si="539"/>
        <v>6.5</v>
      </c>
      <c r="GK315" s="463">
        <f t="shared" si="540"/>
        <v>16.880802775954237</v>
      </c>
      <c r="GL315" s="464">
        <v>8.24</v>
      </c>
      <c r="GM315" s="529"/>
      <c r="GN315" s="405">
        <v>59</v>
      </c>
      <c r="GO315" s="513"/>
      <c r="GP315" s="450">
        <f t="shared" si="541"/>
        <v>1.6666666666666718E-2</v>
      </c>
      <c r="GQ315" s="577">
        <v>2</v>
      </c>
      <c r="GR315" s="455">
        <f t="shared" si="542"/>
        <v>2.4195817312201067</v>
      </c>
      <c r="GS315" s="531"/>
      <c r="GT315" s="531">
        <f t="shared" si="543"/>
        <v>52</v>
      </c>
      <c r="GU315" s="513"/>
      <c r="GV315" s="513">
        <f t="shared" si="544"/>
        <v>0.11864406779661019</v>
      </c>
      <c r="GW315" s="513"/>
      <c r="GX315" s="513">
        <f t="shared" si="545"/>
        <v>0.1333333333333333</v>
      </c>
      <c r="GY315" s="462">
        <f t="shared" si="546"/>
        <v>2.1101003469942796</v>
      </c>
      <c r="GZ315" s="405">
        <v>41266</v>
      </c>
      <c r="HA315" s="581">
        <v>8.4700000000000006</v>
      </c>
      <c r="HB315" s="451">
        <v>8.34</v>
      </c>
      <c r="HC315" s="577"/>
      <c r="HD315" s="463">
        <v>52</v>
      </c>
      <c r="HE315" s="463">
        <v>16.8</v>
      </c>
      <c r="HF315" s="463"/>
      <c r="HG315" s="582"/>
      <c r="HH315" s="575">
        <v>3</v>
      </c>
      <c r="HI315" s="583">
        <v>8780</v>
      </c>
      <c r="HJ315" s="406">
        <f t="shared" si="526"/>
        <v>5882.6</v>
      </c>
      <c r="HK315" s="406"/>
      <c r="HL315" s="549"/>
      <c r="HM315" s="584"/>
      <c r="HN315" s="461">
        <v>9.7899999999999991</v>
      </c>
      <c r="HO315" s="574"/>
      <c r="HP315" s="548">
        <v>0.01</v>
      </c>
      <c r="HQ315" s="585"/>
      <c r="HR315" s="586"/>
      <c r="HS315" s="520">
        <v>0.37</v>
      </c>
      <c r="HT315" s="587">
        <v>2</v>
      </c>
      <c r="HU315" s="522">
        <f t="shared" si="486"/>
        <v>40.795273375222735</v>
      </c>
      <c r="HV315" s="513"/>
      <c r="HW315" s="513">
        <f t="shared" si="527"/>
        <v>0.88912579957356075</v>
      </c>
      <c r="HX315" s="513">
        <f t="shared" si="528"/>
        <v>0.56681415929203549</v>
      </c>
      <c r="HY315" s="599" t="s">
        <v>214</v>
      </c>
    </row>
    <row r="316" spans="1:233" s="598" customFormat="1" ht="15" customHeight="1" x14ac:dyDescent="0.15">
      <c r="A316" s="400">
        <v>43798</v>
      </c>
      <c r="B316" s="515">
        <v>44995</v>
      </c>
      <c r="C316" s="402">
        <f t="shared" si="560"/>
        <v>0.89990000000000003</v>
      </c>
      <c r="D316" s="571">
        <v>8.48</v>
      </c>
      <c r="E316" s="572"/>
      <c r="F316" s="573">
        <v>408</v>
      </c>
      <c r="G316" s="406">
        <f t="shared" si="564"/>
        <v>18357.96</v>
      </c>
      <c r="H316" s="402">
        <f t="shared" si="565"/>
        <v>0.73431839999999993</v>
      </c>
      <c r="I316" s="573">
        <v>8190</v>
      </c>
      <c r="J316" s="406">
        <f t="shared" si="566"/>
        <v>5487.3</v>
      </c>
      <c r="K316" s="574">
        <v>25.9</v>
      </c>
      <c r="L316" s="574">
        <v>21.8</v>
      </c>
      <c r="M316" s="574">
        <v>2</v>
      </c>
      <c r="N316" s="575">
        <v>85</v>
      </c>
      <c r="O316" s="575">
        <v>32</v>
      </c>
      <c r="P316" s="409"/>
      <c r="Q316" s="409"/>
      <c r="R316" s="409"/>
      <c r="S316" s="409"/>
      <c r="T316" s="410"/>
      <c r="U316" s="411"/>
      <c r="V316" s="409"/>
      <c r="W316" s="409"/>
      <c r="X316" s="516"/>
      <c r="Y316" s="473">
        <v>360</v>
      </c>
      <c r="Z316" s="429">
        <v>8.58</v>
      </c>
      <c r="AA316" s="447"/>
      <c r="AB316" s="409">
        <v>2060</v>
      </c>
      <c r="AC316" s="409">
        <v>9370</v>
      </c>
      <c r="AD316" s="474">
        <v>4.16</v>
      </c>
      <c r="AE316" s="477">
        <f t="shared" si="495"/>
        <v>0.57777777777777783</v>
      </c>
      <c r="AF316" s="478">
        <f t="shared" si="596"/>
        <v>360</v>
      </c>
      <c r="AG316" s="477">
        <f t="shared" si="597"/>
        <v>0.14399999999999999</v>
      </c>
      <c r="AH316" s="478"/>
      <c r="AI316" s="478">
        <f t="shared" si="598"/>
        <v>2060</v>
      </c>
      <c r="AJ316" s="473">
        <f t="shared" si="599"/>
        <v>741.6</v>
      </c>
      <c r="AK316" s="477">
        <f>AJ316/25000*2</f>
        <v>5.9327999999999999E-2</v>
      </c>
      <c r="AL316" s="447"/>
      <c r="AM316" s="479"/>
      <c r="AN316" s="473"/>
      <c r="AO316" s="473"/>
      <c r="AP316" s="479"/>
      <c r="AQ316" s="447"/>
      <c r="AR316" s="473"/>
      <c r="AS316" s="473"/>
      <c r="AT316" s="473"/>
      <c r="AU316" s="447"/>
      <c r="AV316" s="480"/>
      <c r="AW316" s="479"/>
      <c r="AX316" s="479"/>
      <c r="AY316" s="480"/>
      <c r="AZ316" s="480"/>
      <c r="BA316" s="420">
        <f t="shared" si="561"/>
        <v>43680</v>
      </c>
      <c r="BB316" s="421">
        <f t="shared" si="562"/>
        <v>0.87360000000000004</v>
      </c>
      <c r="BC316" s="422"/>
      <c r="BD316" s="423">
        <v>8.5500000000000007</v>
      </c>
      <c r="BE316" s="424"/>
      <c r="BF316" s="425">
        <v>479</v>
      </c>
      <c r="BG316" s="426">
        <v>8440</v>
      </c>
      <c r="BH316" s="420">
        <f t="shared" si="567"/>
        <v>5654.8</v>
      </c>
      <c r="BI316" s="432"/>
      <c r="BJ316" s="421"/>
      <c r="BK316" s="427">
        <v>20.9</v>
      </c>
      <c r="BL316" s="427">
        <v>18</v>
      </c>
      <c r="BM316" s="428">
        <v>3</v>
      </c>
      <c r="BN316" s="422">
        <v>1.8</v>
      </c>
      <c r="BO316" s="425">
        <v>112</v>
      </c>
      <c r="BP316" s="425">
        <v>32</v>
      </c>
      <c r="BQ316" s="423">
        <v>6.47</v>
      </c>
      <c r="BR316" s="421">
        <f t="shared" si="496"/>
        <v>0.89861111111111103</v>
      </c>
      <c r="BS316" s="409">
        <f t="shared" si="563"/>
        <v>43680</v>
      </c>
      <c r="BT316" s="429">
        <f t="shared" si="571"/>
        <v>8.5500000000000007</v>
      </c>
      <c r="BU316" s="430"/>
      <c r="BV316" s="430">
        <f t="shared" si="572"/>
        <v>479</v>
      </c>
      <c r="BW316" s="430">
        <f t="shared" si="573"/>
        <v>8440</v>
      </c>
      <c r="BX316" s="430">
        <f t="shared" si="568"/>
        <v>5486</v>
      </c>
      <c r="BY316" s="430">
        <f t="shared" si="569"/>
        <v>20.9</v>
      </c>
      <c r="BZ316" s="430">
        <f>BL316</f>
        <v>18</v>
      </c>
      <c r="CA316" s="431">
        <f>BN316</f>
        <v>1.8</v>
      </c>
      <c r="CB316" s="430">
        <f t="shared" si="575"/>
        <v>112</v>
      </c>
      <c r="CC316" s="432">
        <v>23140</v>
      </c>
      <c r="CD316" s="411">
        <f t="shared" si="494"/>
        <v>23140</v>
      </c>
      <c r="CE316" s="421">
        <f t="shared" si="587"/>
        <v>0.92559999999999998</v>
      </c>
      <c r="CF316" s="433">
        <f t="shared" si="588"/>
        <v>6.949006050129646</v>
      </c>
      <c r="CG316" s="434"/>
      <c r="CH316" s="427"/>
      <c r="CI316" s="446">
        <f t="shared" si="589"/>
        <v>9.8530682800345719</v>
      </c>
      <c r="CJ316" s="436">
        <v>24.4</v>
      </c>
      <c r="CK316" s="436">
        <v>4.47</v>
      </c>
      <c r="CL316" s="423"/>
      <c r="CM316" s="423"/>
      <c r="CN316" s="423"/>
      <c r="CO316" s="432"/>
      <c r="CP316" s="432"/>
      <c r="CQ316" s="437"/>
      <c r="CR316" s="437">
        <v>0.98</v>
      </c>
      <c r="CS316" s="424"/>
      <c r="CT316" s="432">
        <f t="shared" si="590"/>
        <v>3.6300777873811585</v>
      </c>
      <c r="CU316" s="434">
        <v>6.23</v>
      </c>
      <c r="CV316" s="438"/>
      <c r="CW316" s="439"/>
      <c r="CX316" s="440"/>
      <c r="CY316" s="441"/>
      <c r="CZ316" s="442"/>
      <c r="DA316" s="442"/>
      <c r="DB316" s="442"/>
      <c r="DC316" s="442"/>
      <c r="DD316" s="443"/>
      <c r="DE316" s="440"/>
      <c r="DF316" s="444">
        <v>20540</v>
      </c>
      <c r="DG316" s="445">
        <f t="shared" si="574"/>
        <v>20540</v>
      </c>
      <c r="DH316" s="421">
        <f t="shared" si="533"/>
        <v>0.8216</v>
      </c>
      <c r="DI316" s="446">
        <f t="shared" si="534"/>
        <v>7.8286270691333986</v>
      </c>
      <c r="DJ316" s="434">
        <v>8.1199999999999992</v>
      </c>
      <c r="DK316" s="427">
        <v>5.9</v>
      </c>
      <c r="DL316" s="446">
        <f t="shared" si="535"/>
        <v>11.100292112950342</v>
      </c>
      <c r="DM316" s="422">
        <v>23.9</v>
      </c>
      <c r="DN316" s="422">
        <v>3.73</v>
      </c>
      <c r="DO316" s="423">
        <v>8.15</v>
      </c>
      <c r="DP316" s="423"/>
      <c r="DQ316" s="423"/>
      <c r="DR316" s="432"/>
      <c r="DS316" s="432"/>
      <c r="DT316" s="437"/>
      <c r="DU316" s="437">
        <v>0.98</v>
      </c>
      <c r="DV316" s="424"/>
      <c r="DW316" s="446">
        <f t="shared" si="536"/>
        <v>4.089581304771178</v>
      </c>
      <c r="DX316" s="434">
        <v>7.03</v>
      </c>
      <c r="DY316" s="438">
        <v>8.27</v>
      </c>
      <c r="DZ316" s="439"/>
      <c r="EA316" s="440">
        <v>73</v>
      </c>
      <c r="EB316" s="441">
        <v>8750</v>
      </c>
      <c r="EC316" s="442">
        <v>2.8</v>
      </c>
      <c r="ED316" s="442">
        <v>0.25</v>
      </c>
      <c r="EE316" s="442">
        <v>2.6</v>
      </c>
      <c r="EF316" s="442">
        <v>1.4</v>
      </c>
      <c r="EG316" s="443">
        <v>22</v>
      </c>
      <c r="EH316" s="440">
        <v>16</v>
      </c>
      <c r="EI316" s="429">
        <f t="shared" si="529"/>
        <v>8.27</v>
      </c>
      <c r="EJ316" s="447"/>
      <c r="EK316" s="448">
        <f t="shared" si="530"/>
        <v>73</v>
      </c>
      <c r="EL316" s="417">
        <f t="shared" si="531"/>
        <v>8750</v>
      </c>
      <c r="EM316" s="431">
        <f t="shared" si="532"/>
        <v>2.8</v>
      </c>
      <c r="EN316" s="431">
        <f>ED316</f>
        <v>0.25</v>
      </c>
      <c r="EO316" s="431">
        <f>EE316</f>
        <v>2.6</v>
      </c>
      <c r="EP316" s="431">
        <f>EF316</f>
        <v>1.4</v>
      </c>
      <c r="EQ316" s="430">
        <f t="shared" si="502"/>
        <v>22</v>
      </c>
      <c r="ER316" s="448">
        <f>EH316</f>
        <v>16</v>
      </c>
      <c r="ES316" s="449">
        <f t="shared" si="537"/>
        <v>24.175824175824175</v>
      </c>
      <c r="ET316" s="450">
        <f t="shared" si="591"/>
        <v>0.87360000000000004</v>
      </c>
      <c r="EU316" s="451">
        <f t="shared" si="570"/>
        <v>0.47551636363636363</v>
      </c>
      <c r="EV316" s="450">
        <f t="shared" si="516"/>
        <v>0.88058585858585847</v>
      </c>
      <c r="EW316" s="513">
        <f>1-EM316/BY316</f>
        <v>0.86602870813397126</v>
      </c>
      <c r="EX316" s="514">
        <f t="shared" si="600"/>
        <v>18.099999999999998</v>
      </c>
      <c r="EY316" s="513"/>
      <c r="EZ316" s="514"/>
      <c r="FA316" s="450">
        <f t="shared" si="517"/>
        <v>0.8475991649269311</v>
      </c>
      <c r="FB316" s="431">
        <f t="shared" si="518"/>
        <v>406</v>
      </c>
      <c r="FC316" s="452">
        <f>1-EP316/CA316</f>
        <v>0.22222222222222232</v>
      </c>
      <c r="FD316" s="431">
        <f>CA316-EP316</f>
        <v>0.40000000000000013</v>
      </c>
      <c r="FE316" s="452">
        <f t="shared" si="519"/>
        <v>0.8035714285714286</v>
      </c>
      <c r="FF316" s="430">
        <f t="shared" si="520"/>
        <v>90</v>
      </c>
      <c r="FG316" s="405">
        <v>50400</v>
      </c>
      <c r="FH316" s="589"/>
      <c r="FI316" s="590"/>
      <c r="FJ316" s="591"/>
      <c r="FK316" s="455">
        <f t="shared" si="592"/>
        <v>1.6483516483516485</v>
      </c>
      <c r="FL316" s="530"/>
      <c r="FM316" s="455"/>
      <c r="FN316" s="530">
        <v>11743</v>
      </c>
      <c r="FO316" s="532">
        <f t="shared" si="503"/>
        <v>0.87765321375186856</v>
      </c>
      <c r="FP316" s="449">
        <f t="shared" si="593"/>
        <v>268.84157509157507</v>
      </c>
      <c r="FQ316" s="457">
        <v>93.6</v>
      </c>
      <c r="FR316" s="458">
        <f t="shared" si="594"/>
        <v>2.1428571428571423</v>
      </c>
      <c r="FS316" s="576">
        <v>8.2200000000000006</v>
      </c>
      <c r="FT316" s="577"/>
      <c r="FU316" s="578">
        <v>66</v>
      </c>
      <c r="FV316" s="579">
        <v>1</v>
      </c>
      <c r="FW316" s="580">
        <v>0.38</v>
      </c>
      <c r="FX316" s="579">
        <v>16</v>
      </c>
      <c r="FY316" s="452">
        <f t="shared" si="559"/>
        <v>0.95454545454545459</v>
      </c>
      <c r="FZ316" s="452">
        <f>1-FW316/(EF316+DC316)</f>
        <v>0.72857142857142854</v>
      </c>
      <c r="GA316" s="429">
        <f>EF316+DC316-FW316</f>
        <v>1.02</v>
      </c>
      <c r="GB316" s="513"/>
      <c r="GC316" s="514"/>
      <c r="GD316" s="513">
        <f t="shared" si="487"/>
        <v>9.589041095890416E-2</v>
      </c>
      <c r="GE316" s="527">
        <f t="shared" si="493"/>
        <v>7</v>
      </c>
      <c r="GF316" s="461">
        <f t="shared" si="595"/>
        <v>2.2527472527472527</v>
      </c>
      <c r="GG316" s="606">
        <v>30</v>
      </c>
      <c r="GH316" s="450">
        <f t="shared" si="538"/>
        <v>0.375</v>
      </c>
      <c r="GI316" s="405">
        <v>195</v>
      </c>
      <c r="GJ316" s="462">
        <f t="shared" si="539"/>
        <v>6.5</v>
      </c>
      <c r="GK316" s="463">
        <f t="shared" si="540"/>
        <v>16.483516483516485</v>
      </c>
      <c r="GL316" s="464">
        <v>8.34</v>
      </c>
      <c r="GM316" s="529"/>
      <c r="GN316" s="405">
        <v>65</v>
      </c>
      <c r="GO316" s="513"/>
      <c r="GP316" s="450">
        <f t="shared" si="541"/>
        <v>1.5151515151515138E-2</v>
      </c>
      <c r="GQ316" s="577">
        <v>2</v>
      </c>
      <c r="GR316" s="455">
        <f t="shared" si="542"/>
        <v>2.3626373626373627</v>
      </c>
      <c r="GS316" s="531"/>
      <c r="GT316" s="531">
        <f t="shared" si="543"/>
        <v>58</v>
      </c>
      <c r="GU316" s="513"/>
      <c r="GV316" s="513">
        <f t="shared" si="544"/>
        <v>0.10769230769230764</v>
      </c>
      <c r="GW316" s="513"/>
      <c r="GX316" s="513">
        <f t="shared" si="545"/>
        <v>0.12121212121212122</v>
      </c>
      <c r="GY316" s="462">
        <f t="shared" si="546"/>
        <v>2.0604395604395607</v>
      </c>
      <c r="GZ316" s="405">
        <v>45113</v>
      </c>
      <c r="HA316" s="581">
        <v>8.5299999999999994</v>
      </c>
      <c r="HB316" s="451">
        <v>8.4</v>
      </c>
      <c r="HC316" s="577"/>
      <c r="HD316" s="463">
        <v>58</v>
      </c>
      <c r="HE316" s="463">
        <v>20.6</v>
      </c>
      <c r="HF316" s="463"/>
      <c r="HG316" s="582"/>
      <c r="HH316" s="575">
        <v>9</v>
      </c>
      <c r="HI316" s="583">
        <v>8730</v>
      </c>
      <c r="HJ316" s="406">
        <f t="shared" si="526"/>
        <v>5849.1</v>
      </c>
      <c r="HK316" s="406"/>
      <c r="HL316" s="549"/>
      <c r="HM316" s="584">
        <v>3.3</v>
      </c>
      <c r="HN316" s="461">
        <v>3.5</v>
      </c>
      <c r="HO316" s="574">
        <v>0.14000000000000001</v>
      </c>
      <c r="HP316" s="548">
        <v>0.01</v>
      </c>
      <c r="HQ316" s="585">
        <v>4.5999999999999996</v>
      </c>
      <c r="HR316" s="586">
        <v>0.5</v>
      </c>
      <c r="HS316" s="520">
        <v>0.28999999999999998</v>
      </c>
      <c r="HT316" s="587">
        <v>2</v>
      </c>
      <c r="HU316" s="522">
        <f t="shared" si="486"/>
        <v>39.835164835164839</v>
      </c>
      <c r="HV316" s="513"/>
      <c r="HW316" s="513">
        <f t="shared" si="527"/>
        <v>0.87891440501043838</v>
      </c>
      <c r="HX316" s="513">
        <f t="shared" si="528"/>
        <v>0.83253588516746413</v>
      </c>
      <c r="HY316" s="599"/>
    </row>
    <row r="317" spans="1:233" s="656" customFormat="1" ht="15" customHeight="1" x14ac:dyDescent="0.15">
      <c r="A317" s="607">
        <v>43799</v>
      </c>
      <c r="B317" s="608">
        <v>44672</v>
      </c>
      <c r="C317" s="609">
        <f t="shared" si="560"/>
        <v>0.89344000000000001</v>
      </c>
      <c r="D317" s="610">
        <v>8.56</v>
      </c>
      <c r="E317" s="611"/>
      <c r="F317" s="612">
        <v>406</v>
      </c>
      <c r="G317" s="612">
        <f t="shared" si="564"/>
        <v>18136.831999999999</v>
      </c>
      <c r="H317" s="609">
        <f t="shared" si="565"/>
        <v>0.72547327999999989</v>
      </c>
      <c r="I317" s="612">
        <v>7780</v>
      </c>
      <c r="J317" s="612">
        <f t="shared" si="566"/>
        <v>5212.6000000000004</v>
      </c>
      <c r="K317" s="613">
        <v>20.100000000000001</v>
      </c>
      <c r="L317" s="613"/>
      <c r="M317" s="613"/>
      <c r="N317" s="614">
        <v>70</v>
      </c>
      <c r="O317" s="614"/>
      <c r="P317" s="612"/>
      <c r="Q317" s="612"/>
      <c r="R317" s="612"/>
      <c r="S317" s="612"/>
      <c r="T317" s="610"/>
      <c r="U317" s="615"/>
      <c r="V317" s="612"/>
      <c r="W317" s="612"/>
      <c r="X317" s="616"/>
      <c r="Y317" s="617">
        <v>720</v>
      </c>
      <c r="Z317" s="618">
        <v>8.4600000000000009</v>
      </c>
      <c r="AA317" s="619"/>
      <c r="AB317" s="612">
        <v>2680</v>
      </c>
      <c r="AC317" s="612">
        <v>9210</v>
      </c>
      <c r="AD317" s="620">
        <v>4.05</v>
      </c>
      <c r="AE317" s="621">
        <f t="shared" si="495"/>
        <v>0.5625</v>
      </c>
      <c r="AF317" s="622">
        <f t="shared" si="596"/>
        <v>720</v>
      </c>
      <c r="AG317" s="621">
        <f t="shared" si="597"/>
        <v>0.28799999999999998</v>
      </c>
      <c r="AH317" s="622"/>
      <c r="AI317" s="622">
        <f t="shared" si="598"/>
        <v>2680</v>
      </c>
      <c r="AJ317" s="617">
        <f t="shared" si="599"/>
        <v>1929.6</v>
      </c>
      <c r="AK317" s="621">
        <f t="shared" ref="AK317:AK348" si="601">AJ317/$AJ$6</f>
        <v>8.5760000000000003E-2</v>
      </c>
      <c r="AL317" s="619">
        <v>34</v>
      </c>
      <c r="AM317" s="623"/>
      <c r="AN317" s="617">
        <v>2410</v>
      </c>
      <c r="AO317" s="617">
        <v>2383</v>
      </c>
      <c r="AP317" s="623">
        <v>7.92</v>
      </c>
      <c r="AQ317" s="619"/>
      <c r="AR317" s="617">
        <v>1060</v>
      </c>
      <c r="AS317" s="617"/>
      <c r="AT317" s="617">
        <v>6110</v>
      </c>
      <c r="AU317" s="619">
        <v>136</v>
      </c>
      <c r="AV317" s="624"/>
      <c r="AW317" s="623">
        <v>4.72</v>
      </c>
      <c r="AX317" s="623">
        <v>29.42</v>
      </c>
      <c r="AY317" s="624"/>
      <c r="AZ317" s="624"/>
      <c r="BA317" s="612">
        <f t="shared" si="561"/>
        <v>42988</v>
      </c>
      <c r="BB317" s="609">
        <f t="shared" si="562"/>
        <v>0.85975999999999997</v>
      </c>
      <c r="BC317" s="625"/>
      <c r="BD317" s="620">
        <v>8.4499999999999993</v>
      </c>
      <c r="BE317" s="626"/>
      <c r="BF317" s="627">
        <v>404</v>
      </c>
      <c r="BG317" s="628">
        <v>7580</v>
      </c>
      <c r="BH317" s="612">
        <f t="shared" si="567"/>
        <v>5078.6000000000004</v>
      </c>
      <c r="BI317" s="617"/>
      <c r="BJ317" s="609"/>
      <c r="BK317" s="629">
        <v>13</v>
      </c>
      <c r="BL317" s="629"/>
      <c r="BM317" s="630"/>
      <c r="BN317" s="625"/>
      <c r="BO317" s="627">
        <v>121</v>
      </c>
      <c r="BP317" s="627"/>
      <c r="BQ317" s="620">
        <v>6.27</v>
      </c>
      <c r="BR317" s="609">
        <f t="shared" si="496"/>
        <v>0.87083333333333324</v>
      </c>
      <c r="BS317" s="612">
        <f t="shared" ref="BS317:BS348" si="602">BA317+Y317</f>
        <v>43708</v>
      </c>
      <c r="BT317" s="618">
        <f t="shared" ref="BT317:BT348" si="603">(BD317*BA317+AP317*AF317)/(AF317+BA317)</f>
        <v>8.4412693328452466</v>
      </c>
      <c r="BU317" s="627"/>
      <c r="BV317" s="627">
        <f t="shared" ref="BV317:BV348" si="604">(BA317*BF317+AR317*AF317)/(AF317+BA317)</f>
        <v>414.80625972362037</v>
      </c>
      <c r="BW317" s="627">
        <f t="shared" ref="BW317:BW348" si="605">(BA317*BG317+AS317*AF317)/(AF317+BA317)</f>
        <v>7455.1349867301178</v>
      </c>
      <c r="BX317" s="627">
        <f t="shared" si="568"/>
        <v>4845.8377413745766</v>
      </c>
      <c r="BY317" s="627">
        <f t="shared" ref="BY317:BY348" si="606">(BK317*BA317+AY317*AF317)/BS317</f>
        <v>12.785851560355084</v>
      </c>
      <c r="BZ317" s="627"/>
      <c r="CA317" s="625"/>
      <c r="CB317" s="627">
        <f t="shared" ref="CB317:CB334" si="607">(BO317*BA317+AU317*AF317)/BS317</f>
        <v>121.24709435343644</v>
      </c>
      <c r="CC317" s="617">
        <v>19818</v>
      </c>
      <c r="CD317" s="615">
        <f t="shared" ref="CD317:CD348" si="608">CC317+AF317/2</f>
        <v>20178</v>
      </c>
      <c r="CE317" s="609">
        <f t="shared" ref="CE317:CE348" si="609">CD317/25000</f>
        <v>0.80711999999999995</v>
      </c>
      <c r="CF317" s="611">
        <f t="shared" ref="CF317:CF348" si="610">6700/CD317*24</f>
        <v>7.969075230449004</v>
      </c>
      <c r="CG317" s="618"/>
      <c r="CH317" s="629"/>
      <c r="CI317" s="631">
        <f t="shared" ref="CI317:CI348" si="611">9500/CD317*24</f>
        <v>11.299435028248586</v>
      </c>
      <c r="CJ317" s="632">
        <v>24.2</v>
      </c>
      <c r="CK317" s="632">
        <v>4.71</v>
      </c>
      <c r="CL317" s="620"/>
      <c r="CM317" s="620"/>
      <c r="CN317" s="620"/>
      <c r="CO317" s="617"/>
      <c r="CP317" s="617"/>
      <c r="CQ317" s="621"/>
      <c r="CR317" s="621">
        <v>0.96</v>
      </c>
      <c r="CS317" s="626"/>
      <c r="CT317" s="617">
        <f t="shared" ref="CT317:CT348" si="612">3500/CD317*24</f>
        <v>4.1629497472494794</v>
      </c>
      <c r="CU317" s="618">
        <v>5.59</v>
      </c>
      <c r="CV317" s="618"/>
      <c r="CW317" s="619"/>
      <c r="CX317" s="633"/>
      <c r="CY317" s="634"/>
      <c r="CZ317" s="625"/>
      <c r="DA317" s="625"/>
      <c r="DB317" s="625"/>
      <c r="DC317" s="625"/>
      <c r="DD317" s="627"/>
      <c r="DE317" s="633"/>
      <c r="DF317" s="635">
        <v>23170</v>
      </c>
      <c r="DG317" s="635">
        <f t="shared" ref="DG317:DG348" si="613">DF317+AF317/2</f>
        <v>23530</v>
      </c>
      <c r="DH317" s="609">
        <f t="shared" ref="DH317:DH348" si="614">DG317/25000</f>
        <v>0.94120000000000004</v>
      </c>
      <c r="DI317" s="631">
        <f t="shared" ref="DI317:DI348" si="615">6700/DG317*24</f>
        <v>6.8338291542711431</v>
      </c>
      <c r="DJ317" s="618">
        <v>8.16</v>
      </c>
      <c r="DK317" s="629"/>
      <c r="DL317" s="631">
        <f t="shared" ref="DL317:DL348" si="616">9500/DG317*24</f>
        <v>9.6897577560560979</v>
      </c>
      <c r="DM317" s="625">
        <v>23.9</v>
      </c>
      <c r="DN317" s="625">
        <v>3.63</v>
      </c>
      <c r="DO317" s="620">
        <v>8.31</v>
      </c>
      <c r="DP317" s="620"/>
      <c r="DQ317" s="620"/>
      <c r="DR317" s="617"/>
      <c r="DS317" s="617"/>
      <c r="DT317" s="621"/>
      <c r="DU317" s="621">
        <v>0.97</v>
      </c>
      <c r="DV317" s="626"/>
      <c r="DW317" s="631">
        <f t="shared" ref="DW317:DW348" si="617">3500/DG317*24</f>
        <v>3.5699107522311939</v>
      </c>
      <c r="DX317" s="618">
        <v>6.88</v>
      </c>
      <c r="DY317" s="618">
        <v>8.2200000000000006</v>
      </c>
      <c r="DZ317" s="619"/>
      <c r="EA317" s="633">
        <v>60</v>
      </c>
      <c r="EB317" s="634">
        <v>8270</v>
      </c>
      <c r="EC317" s="625">
        <v>2.7</v>
      </c>
      <c r="ED317" s="625"/>
      <c r="EE317" s="625"/>
      <c r="EF317" s="625"/>
      <c r="EG317" s="627">
        <v>24</v>
      </c>
      <c r="EH317" s="633"/>
      <c r="EI317" s="618">
        <f t="shared" si="529"/>
        <v>8.2200000000000006</v>
      </c>
      <c r="EJ317" s="619"/>
      <c r="EK317" s="633">
        <f t="shared" si="530"/>
        <v>60</v>
      </c>
      <c r="EL317" s="634">
        <f t="shared" si="531"/>
        <v>8270</v>
      </c>
      <c r="EM317" s="625">
        <f t="shared" si="532"/>
        <v>2.7</v>
      </c>
      <c r="EN317" s="625"/>
      <c r="EO317" s="625"/>
      <c r="EP317" s="625"/>
      <c r="EQ317" s="627">
        <f t="shared" si="502"/>
        <v>24</v>
      </c>
      <c r="ER317" s="633"/>
      <c r="ES317" s="634">
        <f t="shared" ref="ES317:ES348" si="618">44000/(BA317+AF317)*24</f>
        <v>24.160336780452091</v>
      </c>
      <c r="ET317" s="621">
        <f t="shared" ref="ET317:ET348" si="619">(BA317+AF317)/BA$6</f>
        <v>0.87416000000000005</v>
      </c>
      <c r="EU317" s="451">
        <f t="shared" si="570"/>
        <v>0.4120534545454545</v>
      </c>
      <c r="EV317" s="621">
        <f t="shared" si="516"/>
        <v>0.76306195286195277</v>
      </c>
      <c r="EW317" s="636"/>
      <c r="EX317" s="514">
        <f t="shared" si="600"/>
        <v>10.085851560355085</v>
      </c>
      <c r="EY317" s="636"/>
      <c r="EZ317" s="637"/>
      <c r="FA317" s="450">
        <f t="shared" si="517"/>
        <v>0.85535415969860928</v>
      </c>
      <c r="FB317" s="431">
        <f t="shared" si="518"/>
        <v>354.80625972362037</v>
      </c>
      <c r="FC317" s="638"/>
      <c r="FD317" s="625"/>
      <c r="FE317" s="452">
        <f t="shared" si="519"/>
        <v>0.80205711214786091</v>
      </c>
      <c r="FF317" s="430">
        <f t="shared" si="520"/>
        <v>97.247094353436438</v>
      </c>
      <c r="FG317" s="612">
        <v>50400</v>
      </c>
      <c r="FH317" s="639"/>
      <c r="FI317" s="632"/>
      <c r="FJ317" s="609"/>
      <c r="FK317" s="640">
        <f t="shared" ref="FK317:FK348" si="620">3000/BS317*24</f>
        <v>1.6472956895762789</v>
      </c>
      <c r="FL317" s="641"/>
      <c r="FM317" s="640"/>
      <c r="FN317" s="641">
        <v>13344</v>
      </c>
      <c r="FO317" s="642">
        <f t="shared" si="503"/>
        <v>0.99730941704035891</v>
      </c>
      <c r="FP317" s="634">
        <f t="shared" ref="FP317:FP348" si="621">FN317/BS317*1000</f>
        <v>305.29880113480368</v>
      </c>
      <c r="FQ317" s="624">
        <v>93.6</v>
      </c>
      <c r="FR317" s="613">
        <f t="shared" ref="FR317:FR348" si="622">FQ317/BS317*1000</f>
        <v>2.1414843964491626</v>
      </c>
      <c r="FS317" s="643">
        <v>8.18</v>
      </c>
      <c r="FT317" s="619"/>
      <c r="FU317" s="633">
        <v>56</v>
      </c>
      <c r="FV317" s="641">
        <v>1</v>
      </c>
      <c r="FW317" s="644"/>
      <c r="FX317" s="641"/>
      <c r="FY317" s="638">
        <f t="shared" si="559"/>
        <v>0.95833333333333337</v>
      </c>
      <c r="FZ317" s="638"/>
      <c r="GA317" s="618"/>
      <c r="GB317" s="636"/>
      <c r="GC317" s="637"/>
      <c r="GD317" s="636">
        <f t="shared" si="487"/>
        <v>6.6666666666666652E-2</v>
      </c>
      <c r="GE317" s="631">
        <f t="shared" si="493"/>
        <v>4</v>
      </c>
      <c r="GF317" s="645">
        <f t="shared" ref="GF317:GF348" si="623">4100/BS317*24</f>
        <v>2.2513041090875814</v>
      </c>
      <c r="GG317" s="646">
        <v>30</v>
      </c>
      <c r="GH317" s="621">
        <f t="shared" ref="GH317:GH348" si="624">GG317/80</f>
        <v>0.375</v>
      </c>
      <c r="GI317" s="612">
        <v>195</v>
      </c>
      <c r="GJ317" s="625">
        <f t="shared" ref="GJ317:GJ348" si="625">GI317/GG317</f>
        <v>6.5</v>
      </c>
      <c r="GK317" s="627">
        <f t="shared" ref="GK317:GK348" si="626">GG317/(BS317/24)*1000</f>
        <v>16.472956895762788</v>
      </c>
      <c r="GL317" s="623">
        <v>8.2799999999999994</v>
      </c>
      <c r="GM317" s="647"/>
      <c r="GN317" s="612">
        <v>55</v>
      </c>
      <c r="GO317" s="636"/>
      <c r="GP317" s="621">
        <f t="shared" ref="GP317:GP348" si="627">1-GN317/FU317</f>
        <v>1.7857142857142905E-2</v>
      </c>
      <c r="GQ317" s="619">
        <v>4</v>
      </c>
      <c r="GR317" s="640">
        <f t="shared" ref="GR317:GR348" si="628">4300/BS317*24</f>
        <v>2.3611238217259998</v>
      </c>
      <c r="GS317" s="641"/>
      <c r="GT317" s="641">
        <f t="shared" ref="GT317:GT348" si="629">HD317</f>
        <v>53</v>
      </c>
      <c r="GU317" s="636"/>
      <c r="GV317" s="636">
        <f t="shared" si="544"/>
        <v>3.6363636363636376E-2</v>
      </c>
      <c r="GW317" s="636"/>
      <c r="GX317" s="636">
        <f t="shared" ref="GX317:GX348" si="630">1-HD317/FU317</f>
        <v>5.3571428571428603E-2</v>
      </c>
      <c r="GY317" s="625">
        <f t="shared" ref="GY317:GY348" si="631">GK317/(FU317-HD317)</f>
        <v>5.4909856319209291</v>
      </c>
      <c r="GZ317" s="612">
        <v>45644</v>
      </c>
      <c r="HA317" s="618">
        <v>8.4700000000000006</v>
      </c>
      <c r="HB317" s="618">
        <v>8.33</v>
      </c>
      <c r="HC317" s="619"/>
      <c r="HD317" s="627">
        <v>53</v>
      </c>
      <c r="HE317" s="627">
        <v>17.600000000000001</v>
      </c>
      <c r="HF317" s="627"/>
      <c r="HG317" s="627"/>
      <c r="HH317" s="614">
        <v>6</v>
      </c>
      <c r="HI317" s="648">
        <v>8510</v>
      </c>
      <c r="HJ317" s="612">
        <f t="shared" si="526"/>
        <v>5701.7000000000007</v>
      </c>
      <c r="HK317" s="612"/>
      <c r="HL317" s="617"/>
      <c r="HM317" s="649"/>
      <c r="HN317" s="645">
        <v>2.69</v>
      </c>
      <c r="HO317" s="613"/>
      <c r="HP317" s="650">
        <v>0.01</v>
      </c>
      <c r="HQ317" s="651"/>
      <c r="HR317" s="652"/>
      <c r="HS317" s="652">
        <v>0.28000000000000003</v>
      </c>
      <c r="HT317" s="653">
        <v>2</v>
      </c>
      <c r="HU317" s="654">
        <f t="shared" ref="HU317:HU380" si="632">72500/BA317*24</f>
        <v>40.476412021959618</v>
      </c>
      <c r="HV317" s="636"/>
      <c r="HW317" s="636">
        <f t="shared" si="527"/>
        <v>0.86881188118811881</v>
      </c>
      <c r="HX317" s="636">
        <f t="shared" si="528"/>
        <v>0.79307692307692301</v>
      </c>
      <c r="HY317" s="655"/>
    </row>
    <row r="318" spans="1:233" x14ac:dyDescent="0.15">
      <c r="A318" s="485">
        <v>43800</v>
      </c>
      <c r="B318" s="486">
        <v>42697</v>
      </c>
      <c r="C318" s="487">
        <f t="shared" si="560"/>
        <v>0.85394000000000003</v>
      </c>
      <c r="D318" s="488">
        <v>8.51</v>
      </c>
      <c r="E318" s="489"/>
      <c r="F318" s="490">
        <v>629</v>
      </c>
      <c r="G318" s="490">
        <f t="shared" si="564"/>
        <v>26856.413</v>
      </c>
      <c r="H318" s="487">
        <f t="shared" si="565"/>
        <v>1.07425652</v>
      </c>
      <c r="I318" s="490">
        <v>8500</v>
      </c>
      <c r="J318" s="490">
        <f t="shared" si="566"/>
        <v>5695</v>
      </c>
      <c r="K318" s="491">
        <v>15.4</v>
      </c>
      <c r="L318" s="491"/>
      <c r="M318" s="491"/>
      <c r="N318" s="492">
        <v>67</v>
      </c>
      <c r="O318" s="492"/>
      <c r="P318" s="409"/>
      <c r="Q318" s="409"/>
      <c r="R318" s="409"/>
      <c r="S318" s="409"/>
      <c r="T318" s="410"/>
      <c r="U318" s="411"/>
      <c r="V318" s="409"/>
      <c r="W318" s="409"/>
      <c r="X318" s="412"/>
      <c r="Y318" s="473">
        <v>960</v>
      </c>
      <c r="Z318" s="429">
        <v>8.4600000000000009</v>
      </c>
      <c r="AA318" s="447"/>
      <c r="AB318" s="409">
        <v>1940</v>
      </c>
      <c r="AC318" s="409">
        <v>8500</v>
      </c>
      <c r="AD318" s="474">
        <v>5.16</v>
      </c>
      <c r="AE318" s="477">
        <f t="shared" si="495"/>
        <v>0.71666666666666667</v>
      </c>
      <c r="AF318" s="478">
        <f t="shared" si="596"/>
        <v>960</v>
      </c>
      <c r="AG318" s="477">
        <f t="shared" si="597"/>
        <v>0.38400000000000001</v>
      </c>
      <c r="AH318" s="478"/>
      <c r="AI318" s="478">
        <f t="shared" si="598"/>
        <v>1940</v>
      </c>
      <c r="AJ318" s="473">
        <f t="shared" si="599"/>
        <v>1862.4</v>
      </c>
      <c r="AK318" s="477">
        <f t="shared" si="601"/>
        <v>8.2773333333333338E-2</v>
      </c>
      <c r="AL318" s="447">
        <v>35</v>
      </c>
      <c r="AM318" s="479"/>
      <c r="AN318" s="473">
        <v>2428</v>
      </c>
      <c r="AO318" s="473">
        <v>2411</v>
      </c>
      <c r="AP318" s="479">
        <v>7.85</v>
      </c>
      <c r="AQ318" s="447"/>
      <c r="AR318" s="473">
        <v>1000</v>
      </c>
      <c r="AS318" s="473"/>
      <c r="AT318" s="473">
        <v>6160</v>
      </c>
      <c r="AU318" s="447">
        <v>168</v>
      </c>
      <c r="AV318" s="480"/>
      <c r="AW318" s="479">
        <v>4.07</v>
      </c>
      <c r="AX318" s="479">
        <v>35.799999999999997</v>
      </c>
      <c r="AY318" s="480"/>
      <c r="AZ318" s="480"/>
      <c r="BA318" s="420">
        <f t="shared" si="561"/>
        <v>44189</v>
      </c>
      <c r="BB318" s="421">
        <f t="shared" si="562"/>
        <v>0.88378000000000001</v>
      </c>
      <c r="BC318" s="422"/>
      <c r="BD318" s="423">
        <v>8.32</v>
      </c>
      <c r="BE318" s="424"/>
      <c r="BF318" s="425">
        <v>398</v>
      </c>
      <c r="BG318" s="426">
        <v>8170</v>
      </c>
      <c r="BH318" s="420">
        <f t="shared" si="567"/>
        <v>5473.9000000000005</v>
      </c>
      <c r="BI318" s="420"/>
      <c r="BJ318" s="421"/>
      <c r="BK318" s="427">
        <v>14.6</v>
      </c>
      <c r="BL318" s="427"/>
      <c r="BM318" s="428"/>
      <c r="BN318" s="422"/>
      <c r="BO318" s="425">
        <v>107</v>
      </c>
      <c r="BP318" s="425"/>
      <c r="BQ318" s="423">
        <v>6.5</v>
      </c>
      <c r="BR318" s="421">
        <f t="shared" si="496"/>
        <v>0.90277777777777779</v>
      </c>
      <c r="BS318" s="409">
        <f t="shared" si="602"/>
        <v>45149</v>
      </c>
      <c r="BT318" s="429">
        <f t="shared" si="603"/>
        <v>8.3100064231765938</v>
      </c>
      <c r="BU318" s="430"/>
      <c r="BV318" s="430">
        <f t="shared" si="604"/>
        <v>410.80028350572547</v>
      </c>
      <c r="BW318" s="430">
        <f t="shared" si="605"/>
        <v>7996.281866708011</v>
      </c>
      <c r="BX318" s="430">
        <f t="shared" si="568"/>
        <v>5197.5832133602071</v>
      </c>
      <c r="BY318" s="430">
        <f t="shared" si="606"/>
        <v>14.289561230592041</v>
      </c>
      <c r="BZ318" s="430"/>
      <c r="CA318" s="431"/>
      <c r="CB318" s="430">
        <f t="shared" si="607"/>
        <v>108.29703869410176</v>
      </c>
      <c r="CC318" s="432">
        <v>19074</v>
      </c>
      <c r="CD318" s="411">
        <f t="shared" si="608"/>
        <v>19554</v>
      </c>
      <c r="CE318" s="421">
        <f t="shared" si="609"/>
        <v>0.78215999999999997</v>
      </c>
      <c r="CF318" s="433">
        <f t="shared" si="610"/>
        <v>8.2233814053390617</v>
      </c>
      <c r="CG318" s="434"/>
      <c r="CH318" s="427"/>
      <c r="CI318" s="446">
        <f t="shared" si="611"/>
        <v>11.660018410555386</v>
      </c>
      <c r="CJ318" s="436">
        <v>23.4</v>
      </c>
      <c r="CK318" s="436">
        <v>3.1</v>
      </c>
      <c r="CL318" s="423"/>
      <c r="CM318" s="423"/>
      <c r="CN318" s="423"/>
      <c r="CO318" s="432"/>
      <c r="CP318" s="432"/>
      <c r="CQ318" s="437"/>
      <c r="CR318" s="437">
        <v>0.97</v>
      </c>
      <c r="CS318" s="481"/>
      <c r="CT318" s="432">
        <f t="shared" si="612"/>
        <v>4.2957962565204051</v>
      </c>
      <c r="CU318" s="434">
        <v>5.66</v>
      </c>
      <c r="CV318" s="493"/>
      <c r="CW318" s="494"/>
      <c r="CX318" s="495"/>
      <c r="CY318" s="496"/>
      <c r="CZ318" s="497"/>
      <c r="DA318" s="497"/>
      <c r="DB318" s="497"/>
      <c r="DC318" s="497"/>
      <c r="DD318" s="498"/>
      <c r="DE318" s="498"/>
      <c r="DF318" s="432">
        <v>25115</v>
      </c>
      <c r="DG318" s="445">
        <f t="shared" si="613"/>
        <v>25595</v>
      </c>
      <c r="DH318" s="421">
        <f t="shared" si="614"/>
        <v>1.0238</v>
      </c>
      <c r="DI318" s="446">
        <f t="shared" si="615"/>
        <v>6.282477046298105</v>
      </c>
      <c r="DJ318" s="434">
        <v>8.19</v>
      </c>
      <c r="DK318" s="427"/>
      <c r="DL318" s="446">
        <f t="shared" si="616"/>
        <v>8.9079898417659695</v>
      </c>
      <c r="DM318" s="541">
        <v>23.5</v>
      </c>
      <c r="DN318" s="541">
        <v>3.89</v>
      </c>
      <c r="DO318" s="542">
        <v>8.0500000000000007</v>
      </c>
      <c r="DP318" s="542"/>
      <c r="DQ318" s="542"/>
      <c r="DR318" s="432"/>
      <c r="DS318" s="432"/>
      <c r="DT318" s="437"/>
      <c r="DU318" s="437">
        <v>0.96</v>
      </c>
      <c r="DV318" s="481"/>
      <c r="DW318" s="446">
        <f t="shared" si="617"/>
        <v>3.2818909943348311</v>
      </c>
      <c r="DX318" s="434">
        <v>6.38</v>
      </c>
      <c r="DY318" s="493">
        <v>8.15</v>
      </c>
      <c r="DZ318" s="494"/>
      <c r="EA318" s="495">
        <v>61</v>
      </c>
      <c r="EB318" s="496">
        <v>8240</v>
      </c>
      <c r="EC318" s="497">
        <v>2.2000000000000002</v>
      </c>
      <c r="ED318" s="497"/>
      <c r="EE318" s="497"/>
      <c r="EF318" s="497"/>
      <c r="EG318" s="498">
        <v>12</v>
      </c>
      <c r="EH318" s="495"/>
      <c r="EI318" s="429">
        <f t="shared" si="529"/>
        <v>8.15</v>
      </c>
      <c r="EJ318" s="447"/>
      <c r="EK318" s="448">
        <f t="shared" si="530"/>
        <v>61</v>
      </c>
      <c r="EL318" s="417">
        <f t="shared" si="531"/>
        <v>8240</v>
      </c>
      <c r="EM318" s="431">
        <f t="shared" si="532"/>
        <v>2.2000000000000002</v>
      </c>
      <c r="EN318" s="431"/>
      <c r="EO318" s="431"/>
      <c r="EP318" s="431"/>
      <c r="EQ318" s="430">
        <f t="shared" si="502"/>
        <v>12</v>
      </c>
      <c r="ER318" s="448"/>
      <c r="ES318" s="449">
        <f t="shared" si="618"/>
        <v>23.389222352654542</v>
      </c>
      <c r="ET318" s="450">
        <f t="shared" si="619"/>
        <v>0.90298</v>
      </c>
      <c r="EU318" s="451">
        <f t="shared" si="570"/>
        <v>0.42152777272727271</v>
      </c>
      <c r="EV318" s="499">
        <f t="shared" si="516"/>
        <v>0.78060698653198646</v>
      </c>
      <c r="EW318" s="526"/>
      <c r="EX318" s="514">
        <f t="shared" si="600"/>
        <v>12.089561230592039</v>
      </c>
      <c r="EY318" s="526"/>
      <c r="EZ318" s="514"/>
      <c r="FA318" s="450">
        <f t="shared" si="517"/>
        <v>0.85150935272139405</v>
      </c>
      <c r="FB318" s="431">
        <f t="shared" si="518"/>
        <v>349.80028350572547</v>
      </c>
      <c r="FC318" s="452"/>
      <c r="FD318" s="431"/>
      <c r="FE318" s="452">
        <f t="shared" si="519"/>
        <v>0.88919364606177764</v>
      </c>
      <c r="FF318" s="430">
        <f t="shared" si="520"/>
        <v>96.297038694101758</v>
      </c>
      <c r="FG318" s="490">
        <v>50400</v>
      </c>
      <c r="FH318" s="498"/>
      <c r="FI318" s="501"/>
      <c r="FJ318" s="487"/>
      <c r="FK318" s="455">
        <f t="shared" si="620"/>
        <v>1.5947197058628098</v>
      </c>
      <c r="FL318" s="490"/>
      <c r="FM318" s="502"/>
      <c r="FN318" s="490">
        <v>8574.0000000000091</v>
      </c>
      <c r="FO318" s="532">
        <f t="shared" si="503"/>
        <v>0.64080717488789307</v>
      </c>
      <c r="FP318" s="449">
        <f t="shared" si="621"/>
        <v>189.90453830649648</v>
      </c>
      <c r="FQ318" s="503">
        <v>93.6</v>
      </c>
      <c r="FR318" s="458">
        <f t="shared" si="622"/>
        <v>2.0731356176216522</v>
      </c>
      <c r="FS318" s="504">
        <v>8.0299999999999994</v>
      </c>
      <c r="FT318" s="535"/>
      <c r="FU318" s="495">
        <v>54</v>
      </c>
      <c r="FV318" s="490">
        <v>1</v>
      </c>
      <c r="FW318" s="504"/>
      <c r="FX318" s="490"/>
      <c r="FY318" s="452">
        <f t="shared" si="559"/>
        <v>0.91666666666666663</v>
      </c>
      <c r="FZ318" s="452"/>
      <c r="GA318" s="429"/>
      <c r="GB318" s="499"/>
      <c r="GC318" s="514"/>
      <c r="GD318" s="499">
        <f t="shared" ref="GD318:GD381" si="633">1-FU318/EA318</f>
        <v>0.11475409836065575</v>
      </c>
      <c r="GE318" s="527">
        <f t="shared" si="493"/>
        <v>7</v>
      </c>
      <c r="GF318" s="461">
        <f t="shared" si="623"/>
        <v>2.1794502646791734</v>
      </c>
      <c r="GG318" s="490">
        <v>30</v>
      </c>
      <c r="GH318" s="526">
        <f t="shared" si="624"/>
        <v>0.375</v>
      </c>
      <c r="GI318" s="490">
        <v>195</v>
      </c>
      <c r="GJ318" s="544">
        <f t="shared" si="625"/>
        <v>6.5</v>
      </c>
      <c r="GK318" s="463">
        <f t="shared" si="626"/>
        <v>15.947197058628099</v>
      </c>
      <c r="GL318" s="507">
        <v>8.16</v>
      </c>
      <c r="GM318" s="535"/>
      <c r="GN318" s="536">
        <v>52</v>
      </c>
      <c r="GO318" s="526"/>
      <c r="GP318" s="526">
        <f t="shared" si="627"/>
        <v>3.703703703703709E-2</v>
      </c>
      <c r="GQ318" s="535">
        <v>8</v>
      </c>
      <c r="GR318" s="455">
        <f t="shared" si="628"/>
        <v>2.285764911736694</v>
      </c>
      <c r="GS318" s="536"/>
      <c r="GT318" s="536">
        <f t="shared" si="629"/>
        <v>47</v>
      </c>
      <c r="GU318" s="526"/>
      <c r="GV318" s="526">
        <f t="shared" si="544"/>
        <v>9.6153846153846145E-2</v>
      </c>
      <c r="GW318" s="526"/>
      <c r="GX318" s="526">
        <f t="shared" si="630"/>
        <v>0.12962962962962965</v>
      </c>
      <c r="GY318" s="544">
        <f t="shared" si="631"/>
        <v>2.2781710083754425</v>
      </c>
      <c r="GZ318" s="490">
        <v>45746</v>
      </c>
      <c r="HA318" s="493">
        <v>8.32</v>
      </c>
      <c r="HB318" s="493">
        <v>8.23</v>
      </c>
      <c r="HC318" s="494"/>
      <c r="HD318" s="498">
        <v>47</v>
      </c>
      <c r="HE318" s="498">
        <v>18.899999999999999</v>
      </c>
      <c r="HF318" s="498"/>
      <c r="HG318" s="498"/>
      <c r="HH318" s="492">
        <v>4</v>
      </c>
      <c r="HI318" s="508">
        <v>8040</v>
      </c>
      <c r="HJ318" s="490">
        <f t="shared" si="526"/>
        <v>5386.8</v>
      </c>
      <c r="HK318" s="490"/>
      <c r="HL318" s="490"/>
      <c r="HM318" s="543"/>
      <c r="HN318" s="506">
        <v>2.83</v>
      </c>
      <c r="HO318" s="491"/>
      <c r="HP318" s="545">
        <v>0.01</v>
      </c>
      <c r="HQ318" s="523"/>
      <c r="HR318" s="524"/>
      <c r="HS318" s="524">
        <v>0.18</v>
      </c>
      <c r="HT318" s="511">
        <v>4</v>
      </c>
      <c r="HU318" s="525">
        <f t="shared" si="632"/>
        <v>39.37631537260404</v>
      </c>
      <c r="HV318" s="526"/>
      <c r="HW318" s="526">
        <f t="shared" si="527"/>
        <v>0.88190954773869346</v>
      </c>
      <c r="HX318" s="526">
        <f t="shared" si="528"/>
        <v>0.80616438356164388</v>
      </c>
      <c r="HY318" s="512"/>
    </row>
    <row r="319" spans="1:233" s="598" customFormat="1" ht="15" customHeight="1" x14ac:dyDescent="0.15">
      <c r="A319" s="400">
        <v>43801</v>
      </c>
      <c r="B319" s="515">
        <v>44893</v>
      </c>
      <c r="C319" s="402">
        <f t="shared" si="560"/>
        <v>0.89785999999999999</v>
      </c>
      <c r="D319" s="571">
        <v>8.2799999999999994</v>
      </c>
      <c r="E319" s="572"/>
      <c r="F319" s="573">
        <v>359</v>
      </c>
      <c r="G319" s="406">
        <f t="shared" si="564"/>
        <v>16116.587</v>
      </c>
      <c r="H319" s="402">
        <f t="shared" si="565"/>
        <v>0.64466347999999996</v>
      </c>
      <c r="I319" s="573">
        <v>7300</v>
      </c>
      <c r="J319" s="406">
        <f t="shared" si="566"/>
        <v>4891</v>
      </c>
      <c r="K319" s="574">
        <v>18.7</v>
      </c>
      <c r="L319" s="574"/>
      <c r="M319" s="574"/>
      <c r="N319" s="575">
        <v>148</v>
      </c>
      <c r="O319" s="575"/>
      <c r="P319" s="409"/>
      <c r="Q319" s="409"/>
      <c r="R319" s="409"/>
      <c r="S319" s="409"/>
      <c r="T319" s="410"/>
      <c r="U319" s="411"/>
      <c r="V319" s="409"/>
      <c r="W319" s="409"/>
      <c r="X319" s="516"/>
      <c r="Y319" s="473">
        <v>960</v>
      </c>
      <c r="Z319" s="429">
        <v>8.48</v>
      </c>
      <c r="AA319" s="447"/>
      <c r="AB319" s="409">
        <v>1780</v>
      </c>
      <c r="AC319" s="409">
        <v>8890</v>
      </c>
      <c r="AD319" s="474">
        <v>5.88</v>
      </c>
      <c r="AE319" s="477">
        <f t="shared" si="495"/>
        <v>0.81666666666666665</v>
      </c>
      <c r="AF319" s="478">
        <f t="shared" si="596"/>
        <v>960</v>
      </c>
      <c r="AG319" s="477">
        <f t="shared" si="597"/>
        <v>0.38400000000000001</v>
      </c>
      <c r="AH319" s="478"/>
      <c r="AI319" s="478">
        <f t="shared" si="598"/>
        <v>1780</v>
      </c>
      <c r="AJ319" s="473">
        <f t="shared" si="599"/>
        <v>1708.8</v>
      </c>
      <c r="AK319" s="477">
        <f t="shared" si="601"/>
        <v>7.5946666666666662E-2</v>
      </c>
      <c r="AL319" s="447">
        <v>34</v>
      </c>
      <c r="AM319" s="479"/>
      <c r="AN319" s="473">
        <v>2446</v>
      </c>
      <c r="AO319" s="473">
        <v>2484</v>
      </c>
      <c r="AP319" s="479">
        <v>8.09</v>
      </c>
      <c r="AQ319" s="447"/>
      <c r="AR319" s="473">
        <v>1080</v>
      </c>
      <c r="AS319" s="473"/>
      <c r="AT319" s="473">
        <v>6510</v>
      </c>
      <c r="AU319" s="447">
        <v>168</v>
      </c>
      <c r="AV319" s="480"/>
      <c r="AW319" s="479">
        <v>4.49</v>
      </c>
      <c r="AX319" s="479">
        <v>34.6</v>
      </c>
      <c r="AY319" s="480"/>
      <c r="AZ319" s="480"/>
      <c r="BA319" s="420">
        <f t="shared" si="561"/>
        <v>43825</v>
      </c>
      <c r="BB319" s="421">
        <f t="shared" si="562"/>
        <v>0.87649999999999995</v>
      </c>
      <c r="BC319" s="422"/>
      <c r="BD319" s="423">
        <v>8.41</v>
      </c>
      <c r="BE319" s="424"/>
      <c r="BF319" s="425">
        <v>410</v>
      </c>
      <c r="BG319" s="426">
        <v>8890</v>
      </c>
      <c r="BH319" s="420">
        <f t="shared" si="567"/>
        <v>5956.3</v>
      </c>
      <c r="BI319" s="432"/>
      <c r="BJ319" s="421"/>
      <c r="BK319" s="427">
        <v>10.1</v>
      </c>
      <c r="BL319" s="427"/>
      <c r="BM319" s="428"/>
      <c r="BN319" s="422"/>
      <c r="BO319" s="425">
        <v>95</v>
      </c>
      <c r="BP319" s="425"/>
      <c r="BQ319" s="423">
        <v>6.41</v>
      </c>
      <c r="BR319" s="421">
        <f t="shared" si="496"/>
        <v>0.89027777777777772</v>
      </c>
      <c r="BS319" s="409">
        <f t="shared" si="602"/>
        <v>44785</v>
      </c>
      <c r="BT319" s="429">
        <f t="shared" si="603"/>
        <v>8.4031405604555101</v>
      </c>
      <c r="BU319" s="430"/>
      <c r="BV319" s="430">
        <f t="shared" si="604"/>
        <v>424.36195154627666</v>
      </c>
      <c r="BW319" s="430">
        <f t="shared" si="605"/>
        <v>8699.4361951546271</v>
      </c>
      <c r="BX319" s="430">
        <f t="shared" si="568"/>
        <v>5654.6335268505081</v>
      </c>
      <c r="BY319" s="430">
        <f t="shared" si="606"/>
        <v>9.8834989393770236</v>
      </c>
      <c r="BZ319" s="430"/>
      <c r="CA319" s="431"/>
      <c r="CB319" s="430">
        <f t="shared" si="607"/>
        <v>96.564809646086857</v>
      </c>
      <c r="CC319" s="432">
        <v>18339</v>
      </c>
      <c r="CD319" s="411">
        <f t="shared" si="608"/>
        <v>18819</v>
      </c>
      <c r="CE319" s="421">
        <f t="shared" si="609"/>
        <v>0.75275999999999998</v>
      </c>
      <c r="CF319" s="433">
        <f t="shared" si="610"/>
        <v>8.5445560337956312</v>
      </c>
      <c r="CG319" s="434"/>
      <c r="CH319" s="427"/>
      <c r="CI319" s="446">
        <f t="shared" si="611"/>
        <v>12.115415271799776</v>
      </c>
      <c r="CJ319" s="436">
        <v>22.3</v>
      </c>
      <c r="CK319" s="436">
        <v>2.77</v>
      </c>
      <c r="CL319" s="423"/>
      <c r="CM319" s="423"/>
      <c r="CN319" s="423"/>
      <c r="CO319" s="432"/>
      <c r="CP319" s="432"/>
      <c r="CQ319" s="437"/>
      <c r="CR319" s="437">
        <v>0.96</v>
      </c>
      <c r="CS319" s="424"/>
      <c r="CT319" s="432">
        <f t="shared" si="612"/>
        <v>4.4635740475051806</v>
      </c>
      <c r="CU319" s="434">
        <v>5.46</v>
      </c>
      <c r="CV319" s="438"/>
      <c r="CW319" s="439"/>
      <c r="CX319" s="440"/>
      <c r="CY319" s="441"/>
      <c r="CZ319" s="442"/>
      <c r="DA319" s="442"/>
      <c r="DB319" s="442"/>
      <c r="DC319" s="442"/>
      <c r="DD319" s="443"/>
      <c r="DE319" s="440"/>
      <c r="DF319" s="444">
        <v>25486</v>
      </c>
      <c r="DG319" s="445">
        <f t="shared" si="613"/>
        <v>25966</v>
      </c>
      <c r="DH319" s="421">
        <f t="shared" si="614"/>
        <v>1.03864</v>
      </c>
      <c r="DI319" s="446">
        <f t="shared" si="615"/>
        <v>6.1927135484864824</v>
      </c>
      <c r="DJ319" s="434">
        <v>8.1300000000000008</v>
      </c>
      <c r="DK319" s="427"/>
      <c r="DL319" s="446">
        <f t="shared" si="616"/>
        <v>8.7807132403912824</v>
      </c>
      <c r="DM319" s="422">
        <v>22.3</v>
      </c>
      <c r="DN319" s="422">
        <v>3.17</v>
      </c>
      <c r="DO319" s="423">
        <v>8.33</v>
      </c>
      <c r="DP319" s="423"/>
      <c r="DQ319" s="423"/>
      <c r="DR319" s="432"/>
      <c r="DS319" s="432"/>
      <c r="DT319" s="437"/>
      <c r="DU319" s="437">
        <v>0.96</v>
      </c>
      <c r="DV319" s="424"/>
      <c r="DW319" s="446">
        <f t="shared" si="617"/>
        <v>3.2349996148809979</v>
      </c>
      <c r="DX319" s="434">
        <v>6.24</v>
      </c>
      <c r="DY319" s="438">
        <v>8.2799999999999994</v>
      </c>
      <c r="DZ319" s="439"/>
      <c r="EA319" s="440">
        <v>61</v>
      </c>
      <c r="EB319" s="441">
        <v>8070</v>
      </c>
      <c r="EC319" s="442">
        <v>2.1</v>
      </c>
      <c r="ED319" s="442"/>
      <c r="EE319" s="442"/>
      <c r="EF319" s="442"/>
      <c r="EG319" s="443">
        <v>14</v>
      </c>
      <c r="EH319" s="440"/>
      <c r="EI319" s="429">
        <f t="shared" si="529"/>
        <v>8.2799999999999994</v>
      </c>
      <c r="EJ319" s="447"/>
      <c r="EK319" s="448">
        <f t="shared" si="530"/>
        <v>61</v>
      </c>
      <c r="EL319" s="417">
        <f t="shared" si="531"/>
        <v>8070</v>
      </c>
      <c r="EM319" s="431">
        <f t="shared" si="532"/>
        <v>2.1</v>
      </c>
      <c r="EN319" s="431"/>
      <c r="EO319" s="431"/>
      <c r="EP319" s="431"/>
      <c r="EQ319" s="430">
        <f t="shared" si="502"/>
        <v>14</v>
      </c>
      <c r="ER319" s="448"/>
      <c r="ES319" s="449">
        <f t="shared" si="618"/>
        <v>23.579323434185554</v>
      </c>
      <c r="ET319" s="450">
        <f t="shared" si="619"/>
        <v>0.89570000000000005</v>
      </c>
      <c r="EU319" s="451">
        <f t="shared" si="570"/>
        <v>0.43193295454545455</v>
      </c>
      <c r="EV319" s="450">
        <f t="shared" si="516"/>
        <v>0.7998758417508417</v>
      </c>
      <c r="EW319" s="513"/>
      <c r="EX319" s="514">
        <f t="shared" si="600"/>
        <v>7.783498939377024</v>
      </c>
      <c r="EY319" s="513"/>
      <c r="EZ319" s="514"/>
      <c r="FA319" s="450">
        <f t="shared" si="517"/>
        <v>0.85625478491243112</v>
      </c>
      <c r="FB319" s="431">
        <f t="shared" si="518"/>
        <v>363.36195154627666</v>
      </c>
      <c r="FC319" s="452"/>
      <c r="FD319" s="431"/>
      <c r="FE319" s="452">
        <f t="shared" si="519"/>
        <v>0.85501964896621807</v>
      </c>
      <c r="FF319" s="430">
        <f t="shared" si="520"/>
        <v>82.564809646086857</v>
      </c>
      <c r="FG319" s="405">
        <v>50400</v>
      </c>
      <c r="FH319" s="589"/>
      <c r="FI319" s="590"/>
      <c r="FJ319" s="591"/>
      <c r="FK319" s="455">
        <f t="shared" si="620"/>
        <v>1.6076811432399241</v>
      </c>
      <c r="FL319" s="530"/>
      <c r="FM319" s="455"/>
      <c r="FN319" s="530">
        <v>7923</v>
      </c>
      <c r="FO319" s="532">
        <f t="shared" si="503"/>
        <v>0.59215246636771302</v>
      </c>
      <c r="FP319" s="449">
        <f t="shared" si="621"/>
        <v>176.91191247069332</v>
      </c>
      <c r="FQ319" s="457">
        <v>93.6</v>
      </c>
      <c r="FR319" s="458">
        <f t="shared" si="622"/>
        <v>2.0899854862119009</v>
      </c>
      <c r="FS319" s="576">
        <v>8.1300000000000008</v>
      </c>
      <c r="FT319" s="577"/>
      <c r="FU319" s="578">
        <v>52</v>
      </c>
      <c r="FV319" s="579">
        <v>1</v>
      </c>
      <c r="FW319" s="580"/>
      <c r="FX319" s="579"/>
      <c r="FY319" s="452">
        <f t="shared" ref="FY319:FY324" si="634">1-FV319/(EG319+DD319)</f>
        <v>0.9285714285714286</v>
      </c>
      <c r="FZ319" s="452"/>
      <c r="GA319" s="429"/>
      <c r="GB319" s="513"/>
      <c r="GC319" s="514"/>
      <c r="GD319" s="513">
        <f t="shared" si="633"/>
        <v>0.14754098360655743</v>
      </c>
      <c r="GE319" s="527">
        <f t="shared" ref="GE319:GE382" si="635">CX319+EA319-FU319</f>
        <v>9</v>
      </c>
      <c r="GF319" s="461">
        <f t="shared" si="623"/>
        <v>2.1971642290945628</v>
      </c>
      <c r="GG319" s="606">
        <v>30</v>
      </c>
      <c r="GH319" s="450">
        <f t="shared" si="624"/>
        <v>0.375</v>
      </c>
      <c r="GI319" s="405">
        <v>195</v>
      </c>
      <c r="GJ319" s="462">
        <f t="shared" si="625"/>
        <v>6.5</v>
      </c>
      <c r="GK319" s="463">
        <f t="shared" si="626"/>
        <v>16.076811432399243</v>
      </c>
      <c r="GL319" s="464">
        <v>8.2799999999999994</v>
      </c>
      <c r="GM319" s="529"/>
      <c r="GN319" s="405">
        <v>50</v>
      </c>
      <c r="GO319" s="513"/>
      <c r="GP319" s="450">
        <f t="shared" si="627"/>
        <v>3.8461538461538436E-2</v>
      </c>
      <c r="GQ319" s="577">
        <v>8</v>
      </c>
      <c r="GR319" s="455">
        <f t="shared" si="628"/>
        <v>2.3043429719772246</v>
      </c>
      <c r="GS319" s="531"/>
      <c r="GT319" s="531">
        <f t="shared" si="629"/>
        <v>50</v>
      </c>
      <c r="GU319" s="513"/>
      <c r="GV319" s="513"/>
      <c r="GW319" s="513"/>
      <c r="GX319" s="513">
        <f t="shared" si="630"/>
        <v>3.8461538461538436E-2</v>
      </c>
      <c r="GY319" s="462">
        <f t="shared" si="631"/>
        <v>8.0384057161996214</v>
      </c>
      <c r="GZ319" s="405">
        <v>44575</v>
      </c>
      <c r="HA319" s="581">
        <v>8.44</v>
      </c>
      <c r="HB319" s="451">
        <v>8.33</v>
      </c>
      <c r="HC319" s="577"/>
      <c r="HD319" s="463">
        <v>50</v>
      </c>
      <c r="HE319" s="463">
        <v>18.8</v>
      </c>
      <c r="HF319" s="463"/>
      <c r="HG319" s="582"/>
      <c r="HH319" s="575">
        <v>5</v>
      </c>
      <c r="HI319" s="583">
        <v>7930</v>
      </c>
      <c r="HJ319" s="406">
        <f t="shared" si="526"/>
        <v>5313.1</v>
      </c>
      <c r="HK319" s="406"/>
      <c r="HL319" s="549"/>
      <c r="HM319" s="584"/>
      <c r="HN319" s="461">
        <v>2.3199999999999998</v>
      </c>
      <c r="HO319" s="574"/>
      <c r="HP319" s="548">
        <v>0.01</v>
      </c>
      <c r="HQ319" s="585"/>
      <c r="HR319" s="586"/>
      <c r="HS319" s="520">
        <v>0.2</v>
      </c>
      <c r="HT319" s="587">
        <v>4</v>
      </c>
      <c r="HU319" s="522">
        <f t="shared" si="632"/>
        <v>39.70336565887051</v>
      </c>
      <c r="HV319" s="513"/>
      <c r="HW319" s="513">
        <f t="shared" si="527"/>
        <v>0.87804878048780488</v>
      </c>
      <c r="HX319" s="513">
        <f t="shared" si="528"/>
        <v>0.77029702970297032</v>
      </c>
      <c r="HY319" s="599"/>
    </row>
    <row r="320" spans="1:233" s="598" customFormat="1" ht="15" customHeight="1" x14ac:dyDescent="0.15">
      <c r="A320" s="400">
        <v>43802</v>
      </c>
      <c r="B320" s="515">
        <v>30791</v>
      </c>
      <c r="C320" s="402">
        <f t="shared" si="560"/>
        <v>0.61582000000000003</v>
      </c>
      <c r="D320" s="571">
        <v>8.5399999999999991</v>
      </c>
      <c r="E320" s="572"/>
      <c r="F320" s="573">
        <v>473</v>
      </c>
      <c r="G320" s="406">
        <f t="shared" si="564"/>
        <v>14564.143</v>
      </c>
      <c r="H320" s="402">
        <f t="shared" si="565"/>
        <v>0.58256571999999995</v>
      </c>
      <c r="I320" s="573">
        <v>8280</v>
      </c>
      <c r="J320" s="406">
        <f t="shared" si="566"/>
        <v>5547.6</v>
      </c>
      <c r="K320" s="574"/>
      <c r="L320" s="574">
        <v>13.8</v>
      </c>
      <c r="M320" s="574">
        <v>1.1000000000000001</v>
      </c>
      <c r="N320" s="575">
        <v>45</v>
      </c>
      <c r="O320" s="575">
        <v>32</v>
      </c>
      <c r="P320" s="409"/>
      <c r="Q320" s="409"/>
      <c r="R320" s="409"/>
      <c r="S320" s="409"/>
      <c r="T320" s="410"/>
      <c r="U320" s="411"/>
      <c r="V320" s="409"/>
      <c r="W320" s="409"/>
      <c r="X320" s="516"/>
      <c r="Y320" s="473">
        <v>960</v>
      </c>
      <c r="Z320" s="429">
        <v>8.35</v>
      </c>
      <c r="AA320" s="447"/>
      <c r="AB320" s="409">
        <v>1960</v>
      </c>
      <c r="AC320" s="409">
        <v>7890</v>
      </c>
      <c r="AD320" s="474">
        <v>4.8499999999999996</v>
      </c>
      <c r="AE320" s="477">
        <f t="shared" si="495"/>
        <v>0.67361111111111105</v>
      </c>
      <c r="AF320" s="478">
        <f t="shared" si="596"/>
        <v>960</v>
      </c>
      <c r="AG320" s="477">
        <f t="shared" si="597"/>
        <v>0.38400000000000001</v>
      </c>
      <c r="AH320" s="478"/>
      <c r="AI320" s="478">
        <f t="shared" si="598"/>
        <v>1960</v>
      </c>
      <c r="AJ320" s="473">
        <f t="shared" si="599"/>
        <v>1881.6</v>
      </c>
      <c r="AK320" s="477">
        <f t="shared" si="601"/>
        <v>8.3626666666666669E-2</v>
      </c>
      <c r="AL320" s="447">
        <v>34</v>
      </c>
      <c r="AM320" s="479"/>
      <c r="AN320" s="473">
        <v>2475</v>
      </c>
      <c r="AO320" s="473">
        <v>2400</v>
      </c>
      <c r="AP320" s="479">
        <v>8.1199999999999992</v>
      </c>
      <c r="AQ320" s="447"/>
      <c r="AR320" s="473">
        <v>1040</v>
      </c>
      <c r="AS320" s="473"/>
      <c r="AT320" s="473">
        <v>6580</v>
      </c>
      <c r="AU320" s="447">
        <v>139</v>
      </c>
      <c r="AV320" s="480"/>
      <c r="AW320" s="479">
        <v>5.52</v>
      </c>
      <c r="AX320" s="479">
        <v>34.22</v>
      </c>
      <c r="AY320" s="480"/>
      <c r="AZ320" s="480"/>
      <c r="BA320" s="420">
        <f t="shared" si="561"/>
        <v>35289</v>
      </c>
      <c r="BB320" s="421">
        <f t="shared" si="562"/>
        <v>0.70577999999999996</v>
      </c>
      <c r="BC320" s="422"/>
      <c r="BD320" s="423">
        <v>8.3699999999999992</v>
      </c>
      <c r="BE320" s="424"/>
      <c r="BF320" s="425">
        <v>449</v>
      </c>
      <c r="BG320" s="426">
        <v>8470</v>
      </c>
      <c r="BH320" s="420">
        <f t="shared" si="567"/>
        <v>5674.9000000000005</v>
      </c>
      <c r="BI320" s="432">
        <v>1448</v>
      </c>
      <c r="BJ320" s="421">
        <f>BI320/35.5*(23+35.5)/BH320</f>
        <v>0.42047275636053894</v>
      </c>
      <c r="BK320" s="427">
        <v>10.9</v>
      </c>
      <c r="BL320" s="427">
        <v>11.6</v>
      </c>
      <c r="BM320" s="428"/>
      <c r="BN320" s="422">
        <v>1.6</v>
      </c>
      <c r="BO320" s="425">
        <v>120</v>
      </c>
      <c r="BP320" s="425">
        <v>32</v>
      </c>
      <c r="BQ320" s="423">
        <v>3.87</v>
      </c>
      <c r="BR320" s="421">
        <f t="shared" si="496"/>
        <v>0.53749999999999998</v>
      </c>
      <c r="BS320" s="409">
        <f t="shared" si="602"/>
        <v>36249</v>
      </c>
      <c r="BT320" s="429">
        <f t="shared" si="603"/>
        <v>8.3633791277000746</v>
      </c>
      <c r="BU320" s="430"/>
      <c r="BV320" s="430">
        <f t="shared" si="604"/>
        <v>464.6517421170239</v>
      </c>
      <c r="BW320" s="430">
        <f t="shared" si="605"/>
        <v>8245.6848464785235</v>
      </c>
      <c r="BX320" s="430">
        <f t="shared" si="568"/>
        <v>5359.6951502110405</v>
      </c>
      <c r="BY320" s="430">
        <f t="shared" si="606"/>
        <v>10.611329967723249</v>
      </c>
      <c r="BZ320" s="430">
        <f>BL320</f>
        <v>11.6</v>
      </c>
      <c r="CA320" s="431">
        <f>BN320</f>
        <v>1.6</v>
      </c>
      <c r="CB320" s="430">
        <f t="shared" si="607"/>
        <v>120.50318629479433</v>
      </c>
      <c r="CC320" s="432">
        <v>16699</v>
      </c>
      <c r="CD320" s="411">
        <f t="shared" si="608"/>
        <v>17179</v>
      </c>
      <c r="CE320" s="421">
        <f t="shared" si="609"/>
        <v>0.68715999999999999</v>
      </c>
      <c r="CF320" s="433">
        <f t="shared" si="610"/>
        <v>9.3602654403632339</v>
      </c>
      <c r="CG320" s="434"/>
      <c r="CH320" s="427"/>
      <c r="CI320" s="446">
        <f t="shared" si="611"/>
        <v>13.272018161709063</v>
      </c>
      <c r="CJ320" s="436">
        <v>23.9</v>
      </c>
      <c r="CK320" s="436">
        <v>4.57</v>
      </c>
      <c r="CL320" s="423"/>
      <c r="CM320" s="423"/>
      <c r="CN320" s="423"/>
      <c r="CO320" s="432"/>
      <c r="CP320" s="432"/>
      <c r="CQ320" s="437"/>
      <c r="CR320" s="437">
        <v>0.96</v>
      </c>
      <c r="CS320" s="424"/>
      <c r="CT320" s="432">
        <f t="shared" si="612"/>
        <v>4.889690901682286</v>
      </c>
      <c r="CU320" s="434">
        <v>5.51</v>
      </c>
      <c r="CV320" s="438"/>
      <c r="CW320" s="439"/>
      <c r="CX320" s="440"/>
      <c r="CY320" s="441"/>
      <c r="CZ320" s="442"/>
      <c r="DA320" s="442"/>
      <c r="DB320" s="442"/>
      <c r="DC320" s="442"/>
      <c r="DD320" s="443"/>
      <c r="DE320" s="440"/>
      <c r="DF320" s="444">
        <v>18590</v>
      </c>
      <c r="DG320" s="445">
        <f t="shared" si="613"/>
        <v>19070</v>
      </c>
      <c r="DH320" s="421">
        <f t="shared" si="614"/>
        <v>0.76280000000000003</v>
      </c>
      <c r="DI320" s="446">
        <f t="shared" si="615"/>
        <v>8.4320922915574208</v>
      </c>
      <c r="DJ320" s="434">
        <v>8.15</v>
      </c>
      <c r="DK320" s="427">
        <v>4.2</v>
      </c>
      <c r="DL320" s="446">
        <f t="shared" si="616"/>
        <v>11.955951756685895</v>
      </c>
      <c r="DM320" s="422">
        <v>24</v>
      </c>
      <c r="DN320" s="422">
        <v>4.7</v>
      </c>
      <c r="DO320" s="423">
        <v>8.16</v>
      </c>
      <c r="DP320" s="423"/>
      <c r="DQ320" s="423"/>
      <c r="DR320" s="432">
        <v>7260</v>
      </c>
      <c r="DS320" s="432">
        <v>3500</v>
      </c>
      <c r="DT320" s="437">
        <f>DS320/DR320</f>
        <v>0.48209366391184572</v>
      </c>
      <c r="DU320" s="437">
        <v>0.97</v>
      </c>
      <c r="DV320" s="424"/>
      <c r="DW320" s="446">
        <f t="shared" si="617"/>
        <v>4.4048243314105928</v>
      </c>
      <c r="DX320" s="434">
        <v>6.47</v>
      </c>
      <c r="DY320" s="438">
        <v>8.2100000000000009</v>
      </c>
      <c r="DZ320" s="439"/>
      <c r="EA320" s="440">
        <v>65</v>
      </c>
      <c r="EB320" s="441">
        <v>8200</v>
      </c>
      <c r="EC320" s="442">
        <v>2.6</v>
      </c>
      <c r="ED320" s="442">
        <v>0.33</v>
      </c>
      <c r="EE320" s="442">
        <v>2.7</v>
      </c>
      <c r="EF320" s="442">
        <v>0.7</v>
      </c>
      <c r="EG320" s="443">
        <v>9</v>
      </c>
      <c r="EH320" s="440">
        <v>16</v>
      </c>
      <c r="EI320" s="429">
        <f t="shared" si="529"/>
        <v>8.2100000000000009</v>
      </c>
      <c r="EJ320" s="447"/>
      <c r="EK320" s="448">
        <f t="shared" si="530"/>
        <v>65</v>
      </c>
      <c r="EL320" s="417">
        <f t="shared" si="531"/>
        <v>8200</v>
      </c>
      <c r="EM320" s="431">
        <f t="shared" si="532"/>
        <v>2.6</v>
      </c>
      <c r="EN320" s="431">
        <f>ED320</f>
        <v>0.33</v>
      </c>
      <c r="EO320" s="431">
        <f>EE320</f>
        <v>2.7</v>
      </c>
      <c r="EP320" s="431">
        <f>EF320</f>
        <v>0.7</v>
      </c>
      <c r="EQ320" s="430">
        <f t="shared" si="502"/>
        <v>9</v>
      </c>
      <c r="ER320" s="448">
        <f>EH320</f>
        <v>16</v>
      </c>
      <c r="ES320" s="449">
        <f t="shared" si="618"/>
        <v>29.131838119672267</v>
      </c>
      <c r="ET320" s="450">
        <f t="shared" si="619"/>
        <v>0.72497999999999996</v>
      </c>
      <c r="EU320" s="451">
        <f t="shared" si="570"/>
        <v>0.38279911363636365</v>
      </c>
      <c r="EV320" s="450">
        <f t="shared" si="516"/>
        <v>0.70888724747474741</v>
      </c>
      <c r="EW320" s="513">
        <f t="shared" ref="EW320:EW351" si="636">1-EM320/BY320</f>
        <v>0.75497887560668775</v>
      </c>
      <c r="EX320" s="514">
        <f t="shared" si="600"/>
        <v>8.011329967723249</v>
      </c>
      <c r="EY320" s="513"/>
      <c r="EZ320" s="514"/>
      <c r="FA320" s="450">
        <f t="shared" si="517"/>
        <v>0.86011028452438354</v>
      </c>
      <c r="FB320" s="431">
        <f t="shared" si="518"/>
        <v>399.6517421170239</v>
      </c>
      <c r="FC320" s="452">
        <f>1-EP320/CA320</f>
        <v>0.5625</v>
      </c>
      <c r="FD320" s="431">
        <f>CA320-EP320</f>
        <v>0.90000000000000013</v>
      </c>
      <c r="FE320" s="452">
        <f t="shared" si="519"/>
        <v>0.92531317820938985</v>
      </c>
      <c r="FF320" s="430">
        <f t="shared" si="520"/>
        <v>111.50318629479433</v>
      </c>
      <c r="FG320" s="405">
        <v>50400</v>
      </c>
      <c r="FH320" s="589"/>
      <c r="FI320" s="590"/>
      <c r="FJ320" s="591"/>
      <c r="FK320" s="455">
        <f t="shared" si="620"/>
        <v>1.9862616899776546</v>
      </c>
      <c r="FL320" s="530"/>
      <c r="FM320" s="455"/>
      <c r="FN320" s="530">
        <v>7089</v>
      </c>
      <c r="FO320" s="532">
        <f t="shared" si="503"/>
        <v>0.52982062780269068</v>
      </c>
      <c r="FP320" s="449">
        <f t="shared" si="621"/>
        <v>195.56401555904989</v>
      </c>
      <c r="FQ320" s="457">
        <v>83.2</v>
      </c>
      <c r="FR320" s="458">
        <f t="shared" si="622"/>
        <v>2.2952357306408451</v>
      </c>
      <c r="FS320" s="576">
        <v>8.2100000000000009</v>
      </c>
      <c r="FT320" s="577"/>
      <c r="FU320" s="578">
        <v>60</v>
      </c>
      <c r="FV320" s="579">
        <v>1</v>
      </c>
      <c r="FW320" s="580">
        <v>0.22</v>
      </c>
      <c r="FX320" s="579">
        <v>16</v>
      </c>
      <c r="FY320" s="452">
        <f t="shared" si="634"/>
        <v>0.88888888888888884</v>
      </c>
      <c r="FZ320" s="452">
        <f>1-FW320/(EF320+DC320)</f>
        <v>0.68571428571428572</v>
      </c>
      <c r="GA320" s="429">
        <f>EF320+DC320-FW320</f>
        <v>0.48</v>
      </c>
      <c r="GB320" s="513"/>
      <c r="GC320" s="514"/>
      <c r="GD320" s="513">
        <f t="shared" si="633"/>
        <v>7.6923076923076872E-2</v>
      </c>
      <c r="GE320" s="527">
        <f t="shared" si="635"/>
        <v>5</v>
      </c>
      <c r="GF320" s="461">
        <f t="shared" si="623"/>
        <v>2.7145576429694609</v>
      </c>
      <c r="GG320" s="606">
        <v>30</v>
      </c>
      <c r="GH320" s="450">
        <f t="shared" si="624"/>
        <v>0.375</v>
      </c>
      <c r="GI320" s="405">
        <v>195</v>
      </c>
      <c r="GJ320" s="462">
        <f t="shared" si="625"/>
        <v>6.5</v>
      </c>
      <c r="GK320" s="463">
        <f t="shared" si="626"/>
        <v>19.862616899776544</v>
      </c>
      <c r="GL320" s="464">
        <v>8.2899999999999991</v>
      </c>
      <c r="GM320" s="529"/>
      <c r="GN320" s="405">
        <v>55</v>
      </c>
      <c r="GO320" s="513"/>
      <c r="GP320" s="450">
        <f t="shared" si="627"/>
        <v>8.333333333333337E-2</v>
      </c>
      <c r="GQ320" s="577">
        <v>4</v>
      </c>
      <c r="GR320" s="455">
        <f t="shared" si="628"/>
        <v>2.8469750889679717</v>
      </c>
      <c r="GS320" s="531"/>
      <c r="GT320" s="531">
        <f t="shared" si="629"/>
        <v>51</v>
      </c>
      <c r="GU320" s="513"/>
      <c r="GV320" s="513">
        <f t="shared" ref="GV320:GV351" si="637">1-GT320/GN320</f>
        <v>7.2727272727272751E-2</v>
      </c>
      <c r="GW320" s="513"/>
      <c r="GX320" s="513">
        <f t="shared" si="630"/>
        <v>0.15000000000000002</v>
      </c>
      <c r="GY320" s="462">
        <f t="shared" si="631"/>
        <v>2.2069574333085047</v>
      </c>
      <c r="GZ320" s="405">
        <v>36592</v>
      </c>
      <c r="HA320" s="581">
        <v>8.48</v>
      </c>
      <c r="HB320" s="451">
        <v>8.4499999999999993</v>
      </c>
      <c r="HC320" s="577"/>
      <c r="HD320" s="463">
        <v>51</v>
      </c>
      <c r="HE320" s="463">
        <v>15.8</v>
      </c>
      <c r="HF320" s="463"/>
      <c r="HG320" s="582"/>
      <c r="HH320" s="575">
        <v>7</v>
      </c>
      <c r="HI320" s="583">
        <v>8080</v>
      </c>
      <c r="HJ320" s="406">
        <f t="shared" si="526"/>
        <v>5413.6</v>
      </c>
      <c r="HK320" s="406"/>
      <c r="HL320" s="549">
        <v>1267</v>
      </c>
      <c r="HM320" s="584">
        <v>2.8</v>
      </c>
      <c r="HN320" s="461">
        <v>2.5</v>
      </c>
      <c r="HO320" s="574">
        <v>0.23</v>
      </c>
      <c r="HP320" s="548">
        <v>0.01</v>
      </c>
      <c r="HQ320" s="585">
        <v>3.8</v>
      </c>
      <c r="HR320" s="586">
        <v>0.22</v>
      </c>
      <c r="HS320" s="520">
        <v>0.18</v>
      </c>
      <c r="HT320" s="587">
        <v>4</v>
      </c>
      <c r="HU320" s="522">
        <f t="shared" si="632"/>
        <v>49.307149536682822</v>
      </c>
      <c r="HV320" s="513"/>
      <c r="HW320" s="513">
        <f t="shared" si="527"/>
        <v>0.88641425389755013</v>
      </c>
      <c r="HX320" s="513">
        <f t="shared" si="528"/>
        <v>0.77064220183486243</v>
      </c>
      <c r="HY320" s="599"/>
    </row>
    <row r="321" spans="1:233" s="598" customFormat="1" ht="15" customHeight="1" x14ac:dyDescent="0.15">
      <c r="A321" s="400">
        <v>43803</v>
      </c>
      <c r="B321" s="515">
        <v>45285</v>
      </c>
      <c r="C321" s="402">
        <f t="shared" si="560"/>
        <v>0.90569999999999995</v>
      </c>
      <c r="D321" s="571">
        <v>8.5500000000000007</v>
      </c>
      <c r="E321" s="572">
        <v>96</v>
      </c>
      <c r="F321" s="573">
        <v>494</v>
      </c>
      <c r="G321" s="406">
        <f t="shared" si="564"/>
        <v>22370.79</v>
      </c>
      <c r="H321" s="402">
        <f t="shared" si="565"/>
        <v>0.89483160000000006</v>
      </c>
      <c r="I321" s="573">
        <v>11245</v>
      </c>
      <c r="J321" s="406">
        <f t="shared" si="566"/>
        <v>7534.1500000000005</v>
      </c>
      <c r="K321" s="574">
        <v>9.3000000000000007</v>
      </c>
      <c r="L321" s="574">
        <v>6</v>
      </c>
      <c r="M321" s="574">
        <v>1.2</v>
      </c>
      <c r="N321" s="575">
        <v>109</v>
      </c>
      <c r="O321" s="575"/>
      <c r="P321" s="409"/>
      <c r="Q321" s="409"/>
      <c r="R321" s="409"/>
      <c r="S321" s="409"/>
      <c r="T321" s="410"/>
      <c r="U321" s="411"/>
      <c r="V321" s="409"/>
      <c r="W321" s="409"/>
      <c r="X321" s="516"/>
      <c r="Y321" s="473">
        <v>960</v>
      </c>
      <c r="Z321" s="429">
        <v>7.52</v>
      </c>
      <c r="AA321" s="409">
        <v>771</v>
      </c>
      <c r="AB321" s="409">
        <v>2920</v>
      </c>
      <c r="AC321" s="409">
        <v>8280</v>
      </c>
      <c r="AD321" s="474">
        <v>4.08</v>
      </c>
      <c r="AE321" s="477">
        <f t="shared" si="495"/>
        <v>0.56666666666666665</v>
      </c>
      <c r="AF321" s="478">
        <f t="shared" si="596"/>
        <v>960</v>
      </c>
      <c r="AG321" s="477">
        <f t="shared" si="597"/>
        <v>0.38400000000000001</v>
      </c>
      <c r="AH321" s="478">
        <v>771</v>
      </c>
      <c r="AI321" s="478">
        <f t="shared" si="598"/>
        <v>2920</v>
      </c>
      <c r="AJ321" s="473">
        <f t="shared" si="599"/>
        <v>2803.2</v>
      </c>
      <c r="AK321" s="477">
        <f t="shared" si="601"/>
        <v>0.12458666666666667</v>
      </c>
      <c r="AL321" s="447">
        <v>34</v>
      </c>
      <c r="AM321" s="479"/>
      <c r="AN321" s="473">
        <v>2357</v>
      </c>
      <c r="AO321" s="473">
        <v>2371</v>
      </c>
      <c r="AP321" s="479">
        <v>7.69</v>
      </c>
      <c r="AQ321" s="447">
        <v>225</v>
      </c>
      <c r="AR321" s="473">
        <v>1360</v>
      </c>
      <c r="AS321" s="657">
        <f t="shared" ref="AS321:AS352" si="638">AR321/AQ321</f>
        <v>6.0444444444444443</v>
      </c>
      <c r="AT321" s="473">
        <v>7020</v>
      </c>
      <c r="AU321" s="447">
        <v>125</v>
      </c>
      <c r="AV321" s="480"/>
      <c r="AW321" s="479">
        <v>6.36</v>
      </c>
      <c r="AX321" s="479">
        <v>35.31</v>
      </c>
      <c r="AY321" s="480"/>
      <c r="AZ321" s="480"/>
      <c r="BA321" s="420">
        <f t="shared" si="561"/>
        <v>41834</v>
      </c>
      <c r="BB321" s="421">
        <f t="shared" si="562"/>
        <v>0.83667999999999998</v>
      </c>
      <c r="BC321" s="422"/>
      <c r="BD321" s="423">
        <v>8.51</v>
      </c>
      <c r="BE321" s="424">
        <v>115</v>
      </c>
      <c r="BF321" s="425">
        <v>526</v>
      </c>
      <c r="BG321" s="426">
        <v>11900</v>
      </c>
      <c r="BH321" s="420">
        <f t="shared" si="567"/>
        <v>7973.0000000000009</v>
      </c>
      <c r="BI321" s="432"/>
      <c r="BJ321" s="421"/>
      <c r="BK321" s="427">
        <v>7.1</v>
      </c>
      <c r="BL321" s="427"/>
      <c r="BM321" s="428"/>
      <c r="BN321" s="422"/>
      <c r="BO321" s="425">
        <v>81</v>
      </c>
      <c r="BP321" s="425"/>
      <c r="BQ321" s="423">
        <v>2.4700000000000002</v>
      </c>
      <c r="BR321" s="421">
        <f t="shared" si="496"/>
        <v>0.34305555555555556</v>
      </c>
      <c r="BS321" s="409">
        <f t="shared" si="602"/>
        <v>42794</v>
      </c>
      <c r="BT321" s="429">
        <f t="shared" si="603"/>
        <v>8.4916048978828798</v>
      </c>
      <c r="BU321" s="430">
        <f t="shared" ref="BU321:BU352" si="639">(AQ321*Y321+BA321*BE321)/(BA321+Y321)</f>
        <v>117.46763564985746</v>
      </c>
      <c r="BV321" s="430">
        <f t="shared" si="604"/>
        <v>544.70916483619203</v>
      </c>
      <c r="BW321" s="430">
        <f t="shared" si="605"/>
        <v>11633.182284120827</v>
      </c>
      <c r="BX321" s="430">
        <f t="shared" si="568"/>
        <v>7561.568484678538</v>
      </c>
      <c r="BY321" s="430">
        <f t="shared" si="606"/>
        <v>6.9407253353273815</v>
      </c>
      <c r="BZ321" s="430"/>
      <c r="CA321" s="431"/>
      <c r="CB321" s="430">
        <f t="shared" si="607"/>
        <v>81.98705425994298</v>
      </c>
      <c r="CC321" s="432">
        <v>20052</v>
      </c>
      <c r="CD321" s="411">
        <f t="shared" si="608"/>
        <v>20532</v>
      </c>
      <c r="CE321" s="421">
        <f t="shared" si="609"/>
        <v>0.82128000000000001</v>
      </c>
      <c r="CF321" s="433">
        <f t="shared" si="610"/>
        <v>7.8316773816481593</v>
      </c>
      <c r="CG321" s="434"/>
      <c r="CH321" s="427"/>
      <c r="CI321" s="446">
        <f t="shared" si="611"/>
        <v>11.104617182933957</v>
      </c>
      <c r="CJ321" s="436">
        <v>24.1</v>
      </c>
      <c r="CK321" s="436">
        <v>5.43</v>
      </c>
      <c r="CL321" s="423"/>
      <c r="CM321" s="423"/>
      <c r="CN321" s="423"/>
      <c r="CO321" s="432"/>
      <c r="CP321" s="432"/>
      <c r="CQ321" s="437"/>
      <c r="CR321" s="437">
        <v>0.96</v>
      </c>
      <c r="CS321" s="424"/>
      <c r="CT321" s="432">
        <f t="shared" si="612"/>
        <v>4.0911747516072472</v>
      </c>
      <c r="CU321" s="434">
        <v>7.35</v>
      </c>
      <c r="CV321" s="438"/>
      <c r="CW321" s="439"/>
      <c r="CX321" s="440"/>
      <c r="CY321" s="441"/>
      <c r="CZ321" s="442"/>
      <c r="DA321" s="442"/>
      <c r="DB321" s="442"/>
      <c r="DC321" s="442"/>
      <c r="DD321" s="443"/>
      <c r="DE321" s="440"/>
      <c r="DF321" s="444">
        <v>21782</v>
      </c>
      <c r="DG321" s="445">
        <f t="shared" si="613"/>
        <v>22262</v>
      </c>
      <c r="DH321" s="421">
        <f t="shared" si="614"/>
        <v>0.89048000000000005</v>
      </c>
      <c r="DI321" s="446">
        <f t="shared" si="615"/>
        <v>7.2230707034408406</v>
      </c>
      <c r="DJ321" s="434">
        <v>8.17</v>
      </c>
      <c r="DK321" s="427"/>
      <c r="DL321" s="446">
        <f t="shared" si="616"/>
        <v>10.241667415326566</v>
      </c>
      <c r="DM321" s="422">
        <v>23.5</v>
      </c>
      <c r="DN321" s="422">
        <v>4.17</v>
      </c>
      <c r="DO321" s="423">
        <v>8.24</v>
      </c>
      <c r="DP321" s="423"/>
      <c r="DQ321" s="423"/>
      <c r="DR321" s="432"/>
      <c r="DS321" s="432"/>
      <c r="DT321" s="437"/>
      <c r="DU321" s="437">
        <v>0.96</v>
      </c>
      <c r="DV321" s="424"/>
      <c r="DW321" s="446">
        <f t="shared" si="617"/>
        <v>3.7732458898571557</v>
      </c>
      <c r="DX321" s="434">
        <v>6.84</v>
      </c>
      <c r="DY321" s="438">
        <v>8.35</v>
      </c>
      <c r="DZ321" s="439">
        <v>20.6</v>
      </c>
      <c r="EA321" s="440">
        <v>69</v>
      </c>
      <c r="EB321" s="441">
        <v>8320</v>
      </c>
      <c r="EC321" s="442">
        <v>2.2000000000000002</v>
      </c>
      <c r="ED321" s="442"/>
      <c r="EE321" s="442"/>
      <c r="EF321" s="442"/>
      <c r="EG321" s="443">
        <v>14</v>
      </c>
      <c r="EH321" s="440"/>
      <c r="EI321" s="429">
        <f t="shared" si="529"/>
        <v>8.35</v>
      </c>
      <c r="EJ321" s="447">
        <f t="shared" ref="EJ321:EJ352" si="640">DZ321</f>
        <v>20.6</v>
      </c>
      <c r="EK321" s="448">
        <f t="shared" si="530"/>
        <v>69</v>
      </c>
      <c r="EL321" s="417">
        <f t="shared" si="531"/>
        <v>8320</v>
      </c>
      <c r="EM321" s="431">
        <f t="shared" si="532"/>
        <v>2.2000000000000002</v>
      </c>
      <c r="EN321" s="431"/>
      <c r="EO321" s="431"/>
      <c r="EP321" s="431"/>
      <c r="EQ321" s="430">
        <f t="shared" si="502"/>
        <v>14</v>
      </c>
      <c r="ER321" s="448"/>
      <c r="ES321" s="449">
        <f t="shared" si="618"/>
        <v>24.676356498574563</v>
      </c>
      <c r="ET321" s="450">
        <f t="shared" si="619"/>
        <v>0.85587999999999997</v>
      </c>
      <c r="EU321" s="451">
        <f t="shared" si="570"/>
        <v>0.52977918181818195</v>
      </c>
      <c r="EV321" s="450">
        <f t="shared" si="516"/>
        <v>0.98107255892255907</v>
      </c>
      <c r="EW321" s="513">
        <f t="shared" si="636"/>
        <v>0.68303024630548492</v>
      </c>
      <c r="EX321" s="514">
        <f t="shared" si="600"/>
        <v>4.7407253353273813</v>
      </c>
      <c r="EY321" s="513">
        <f t="shared" ref="EY321:EY352" si="641">1-EJ321/BU321</f>
        <v>0.82463254762866256</v>
      </c>
      <c r="EZ321" s="514">
        <f t="shared" ref="EZ321:EZ352" si="642">BU321-EJ321</f>
        <v>96.867635649857448</v>
      </c>
      <c r="FA321" s="450">
        <f t="shared" si="517"/>
        <v>0.87332689726131174</v>
      </c>
      <c r="FB321" s="431">
        <f t="shared" si="518"/>
        <v>475.70916483619203</v>
      </c>
      <c r="FC321" s="452"/>
      <c r="FD321" s="431"/>
      <c r="FE321" s="452">
        <f t="shared" si="519"/>
        <v>0.82924133417926593</v>
      </c>
      <c r="FF321" s="430">
        <f t="shared" si="520"/>
        <v>67.98705425994298</v>
      </c>
      <c r="FG321" s="405">
        <v>50400</v>
      </c>
      <c r="FH321" s="589"/>
      <c r="FI321" s="590"/>
      <c r="FJ321" s="591"/>
      <c r="FK321" s="455">
        <f t="shared" si="620"/>
        <v>1.6824788521755387</v>
      </c>
      <c r="FL321" s="530"/>
      <c r="FM321" s="455"/>
      <c r="FN321" s="530">
        <v>6811</v>
      </c>
      <c r="FO321" s="532">
        <f t="shared" si="503"/>
        <v>0.50904334828101638</v>
      </c>
      <c r="FP321" s="449">
        <f t="shared" si="621"/>
        <v>159.1578258634388</v>
      </c>
      <c r="FQ321" s="457">
        <v>83.2</v>
      </c>
      <c r="FR321" s="458">
        <f t="shared" si="622"/>
        <v>1.9441977847361782</v>
      </c>
      <c r="FS321" s="576">
        <v>8.19</v>
      </c>
      <c r="FT321" s="577">
        <v>16.5</v>
      </c>
      <c r="FU321" s="578">
        <v>60</v>
      </c>
      <c r="FV321" s="579">
        <v>2</v>
      </c>
      <c r="FW321" s="580"/>
      <c r="FX321" s="579"/>
      <c r="FY321" s="452">
        <f t="shared" si="634"/>
        <v>0.85714285714285721</v>
      </c>
      <c r="FZ321" s="452"/>
      <c r="GA321" s="429"/>
      <c r="GB321" s="513">
        <f t="shared" ref="GB321:GB352" si="643">1-FT321/DZ321</f>
        <v>0.19902912621359226</v>
      </c>
      <c r="GC321" s="514">
        <f t="shared" ref="GC321:GC352" si="644">(CW321+DZ321-FT321)</f>
        <v>4.1000000000000014</v>
      </c>
      <c r="GD321" s="513">
        <f t="shared" si="633"/>
        <v>0.13043478260869568</v>
      </c>
      <c r="GE321" s="527">
        <f t="shared" si="635"/>
        <v>9</v>
      </c>
      <c r="GF321" s="461">
        <f t="shared" si="623"/>
        <v>2.2993877646399028</v>
      </c>
      <c r="GG321" s="606">
        <v>30</v>
      </c>
      <c r="GH321" s="450">
        <f t="shared" si="624"/>
        <v>0.375</v>
      </c>
      <c r="GI321" s="405">
        <v>195</v>
      </c>
      <c r="GJ321" s="462">
        <f t="shared" si="625"/>
        <v>6.5</v>
      </c>
      <c r="GK321" s="463">
        <f t="shared" si="626"/>
        <v>16.824788521755387</v>
      </c>
      <c r="GL321" s="464">
        <v>8.25</v>
      </c>
      <c r="GM321" s="529">
        <v>16.3</v>
      </c>
      <c r="GN321" s="405">
        <v>58</v>
      </c>
      <c r="GO321" s="513">
        <f t="shared" ref="GO321:GO352" si="645">1-GM321/FT321</f>
        <v>1.2121212121212088E-2</v>
      </c>
      <c r="GP321" s="450">
        <f t="shared" si="627"/>
        <v>3.3333333333333326E-2</v>
      </c>
      <c r="GQ321" s="577">
        <v>4</v>
      </c>
      <c r="GR321" s="455">
        <f t="shared" si="628"/>
        <v>2.4115530214516054</v>
      </c>
      <c r="GS321" s="531">
        <f t="shared" ref="GS321:GS352" si="646">HC321</f>
        <v>16</v>
      </c>
      <c r="GT321" s="531">
        <f t="shared" si="629"/>
        <v>54.08</v>
      </c>
      <c r="GU321" s="513">
        <f t="shared" ref="GU321:GU352" si="647">1-GS321/GM321</f>
        <v>1.8404907975460127E-2</v>
      </c>
      <c r="GV321" s="513">
        <f t="shared" si="637"/>
        <v>6.7586206896551704E-2</v>
      </c>
      <c r="GW321" s="513">
        <f t="shared" ref="GW321:GW352" si="648">1-HC321/FT321</f>
        <v>3.0303030303030276E-2</v>
      </c>
      <c r="GX321" s="513">
        <f t="shared" si="630"/>
        <v>9.866666666666668E-2</v>
      </c>
      <c r="GY321" s="462">
        <f t="shared" si="631"/>
        <v>2.8420250881343549</v>
      </c>
      <c r="GZ321" s="405">
        <v>44166</v>
      </c>
      <c r="HA321" s="581">
        <v>8.4499999999999993</v>
      </c>
      <c r="HB321" s="451">
        <v>8.36</v>
      </c>
      <c r="HC321" s="577">
        <v>16</v>
      </c>
      <c r="HD321" s="463">
        <f t="shared" ref="HD321:HD352" si="649">HC321*3.38</f>
        <v>54.08</v>
      </c>
      <c r="HE321" s="463">
        <v>17</v>
      </c>
      <c r="HF321" s="463"/>
      <c r="HG321" s="582"/>
      <c r="HH321" s="575">
        <v>6</v>
      </c>
      <c r="HI321" s="583">
        <v>8150</v>
      </c>
      <c r="HJ321" s="406">
        <f t="shared" si="526"/>
        <v>5460.5</v>
      </c>
      <c r="HK321" s="406"/>
      <c r="HL321" s="549"/>
      <c r="HM321" s="584"/>
      <c r="HN321" s="461">
        <v>1.94</v>
      </c>
      <c r="HO321" s="574"/>
      <c r="HP321" s="548">
        <v>0.01</v>
      </c>
      <c r="HQ321" s="585"/>
      <c r="HR321" s="586"/>
      <c r="HS321" s="520">
        <v>0.19</v>
      </c>
      <c r="HT321" s="587">
        <v>4</v>
      </c>
      <c r="HU321" s="522">
        <f t="shared" si="632"/>
        <v>41.592962661949606</v>
      </c>
      <c r="HV321" s="513">
        <f t="shared" ref="HV321:HV352" si="650">1-HC321/BE321</f>
        <v>0.86086956521739133</v>
      </c>
      <c r="HW321" s="513">
        <f t="shared" si="527"/>
        <v>0.8971863117870722</v>
      </c>
      <c r="HX321" s="513">
        <f t="shared" si="528"/>
        <v>0.72676056338028161</v>
      </c>
      <c r="HY321" s="599" t="s">
        <v>213</v>
      </c>
    </row>
    <row r="322" spans="1:233" s="598" customFormat="1" ht="15" customHeight="1" x14ac:dyDescent="0.15">
      <c r="A322" s="400">
        <v>43804</v>
      </c>
      <c r="B322" s="515">
        <v>40896</v>
      </c>
      <c r="C322" s="402">
        <f t="shared" si="560"/>
        <v>0.81791999999999998</v>
      </c>
      <c r="D322" s="571">
        <v>8.25</v>
      </c>
      <c r="E322" s="572">
        <v>37</v>
      </c>
      <c r="F322" s="573">
        <v>159</v>
      </c>
      <c r="G322" s="406">
        <f t="shared" si="564"/>
        <v>6502.4639999999999</v>
      </c>
      <c r="H322" s="402">
        <f t="shared" si="565"/>
        <v>0.26009855999999998</v>
      </c>
      <c r="I322" s="573">
        <v>7520</v>
      </c>
      <c r="J322" s="406">
        <f t="shared" si="566"/>
        <v>5038.4000000000005</v>
      </c>
      <c r="K322" s="574">
        <v>20.5</v>
      </c>
      <c r="L322" s="574"/>
      <c r="M322" s="574"/>
      <c r="N322" s="575">
        <v>159</v>
      </c>
      <c r="O322" s="575"/>
      <c r="P322" s="409"/>
      <c r="Q322" s="409"/>
      <c r="R322" s="409"/>
      <c r="S322" s="409"/>
      <c r="T322" s="410"/>
      <c r="U322" s="411"/>
      <c r="V322" s="409"/>
      <c r="W322" s="409"/>
      <c r="X322" s="516"/>
      <c r="Y322" s="473">
        <v>960</v>
      </c>
      <c r="Z322" s="429">
        <v>7.85</v>
      </c>
      <c r="AA322" s="409">
        <v>931</v>
      </c>
      <c r="AB322" s="409">
        <v>3260</v>
      </c>
      <c r="AC322" s="409">
        <v>9020</v>
      </c>
      <c r="AD322" s="474">
        <v>5.81</v>
      </c>
      <c r="AE322" s="477">
        <f t="shared" si="495"/>
        <v>0.80694444444444435</v>
      </c>
      <c r="AF322" s="478">
        <f t="shared" si="596"/>
        <v>960</v>
      </c>
      <c r="AG322" s="477">
        <f t="shared" si="597"/>
        <v>0.38400000000000001</v>
      </c>
      <c r="AH322" s="478">
        <v>931</v>
      </c>
      <c r="AI322" s="478">
        <f t="shared" si="598"/>
        <v>3260</v>
      </c>
      <c r="AJ322" s="473">
        <f t="shared" si="599"/>
        <v>3129.6</v>
      </c>
      <c r="AK322" s="477">
        <f t="shared" si="601"/>
        <v>0.13909333333333332</v>
      </c>
      <c r="AL322" s="447">
        <v>34</v>
      </c>
      <c r="AM322" s="479"/>
      <c r="AN322" s="473">
        <v>2382</v>
      </c>
      <c r="AO322" s="473">
        <v>2271</v>
      </c>
      <c r="AP322" s="479">
        <v>7.89</v>
      </c>
      <c r="AQ322" s="447">
        <v>295</v>
      </c>
      <c r="AR322" s="473">
        <v>1560</v>
      </c>
      <c r="AS322" s="657">
        <f t="shared" si="638"/>
        <v>5.2881355932203391</v>
      </c>
      <c r="AT322" s="473">
        <v>7480</v>
      </c>
      <c r="AU322" s="447">
        <v>146</v>
      </c>
      <c r="AV322" s="480"/>
      <c r="AW322" s="479">
        <v>8.02</v>
      </c>
      <c r="AX322" s="479">
        <v>34.28</v>
      </c>
      <c r="AY322" s="480"/>
      <c r="AZ322" s="480"/>
      <c r="BA322" s="420">
        <f t="shared" si="561"/>
        <v>39112</v>
      </c>
      <c r="BB322" s="421">
        <f t="shared" si="562"/>
        <v>0.78224000000000005</v>
      </c>
      <c r="BC322" s="422"/>
      <c r="BD322" s="423">
        <v>8.19</v>
      </c>
      <c r="BE322" s="424">
        <v>45.2</v>
      </c>
      <c r="BF322" s="425">
        <v>200</v>
      </c>
      <c r="BG322" s="426">
        <v>6760</v>
      </c>
      <c r="BH322" s="420">
        <f t="shared" si="567"/>
        <v>4529.2</v>
      </c>
      <c r="BI322" s="432"/>
      <c r="BJ322" s="421"/>
      <c r="BK322" s="427">
        <v>18.2</v>
      </c>
      <c r="BL322" s="427"/>
      <c r="BM322" s="428"/>
      <c r="BN322" s="422"/>
      <c r="BO322" s="425">
        <v>138</v>
      </c>
      <c r="BP322" s="425"/>
      <c r="BQ322" s="423">
        <v>4.66</v>
      </c>
      <c r="BR322" s="421">
        <f t="shared" si="496"/>
        <v>0.64722222222222225</v>
      </c>
      <c r="BS322" s="409">
        <f t="shared" si="602"/>
        <v>40072</v>
      </c>
      <c r="BT322" s="429">
        <f t="shared" si="603"/>
        <v>8.1828129367139155</v>
      </c>
      <c r="BU322" s="430">
        <f t="shared" si="639"/>
        <v>51.184428029546822</v>
      </c>
      <c r="BV322" s="430">
        <f t="shared" si="604"/>
        <v>232.58135356358554</v>
      </c>
      <c r="BW322" s="430">
        <f t="shared" si="605"/>
        <v>6598.1781945041303</v>
      </c>
      <c r="BX322" s="430">
        <f t="shared" si="568"/>
        <v>4288.8158264276844</v>
      </c>
      <c r="BY322" s="430">
        <f t="shared" si="606"/>
        <v>17.763984827310843</v>
      </c>
      <c r="BZ322" s="430"/>
      <c r="CA322" s="431"/>
      <c r="CB322" s="430">
        <f t="shared" si="607"/>
        <v>138.19165502096226</v>
      </c>
      <c r="CC322" s="432">
        <v>19886</v>
      </c>
      <c r="CD322" s="411">
        <f t="shared" si="608"/>
        <v>20366</v>
      </c>
      <c r="CE322" s="421">
        <f t="shared" si="609"/>
        <v>0.81464000000000003</v>
      </c>
      <c r="CF322" s="433">
        <f t="shared" si="610"/>
        <v>7.8955121280565654</v>
      </c>
      <c r="CG322" s="434"/>
      <c r="CH322" s="427"/>
      <c r="CI322" s="446">
        <f t="shared" si="611"/>
        <v>11.195129136796622</v>
      </c>
      <c r="CJ322" s="436">
        <v>24</v>
      </c>
      <c r="CK322" s="436">
        <v>5.53</v>
      </c>
      <c r="CL322" s="423"/>
      <c r="CM322" s="423"/>
      <c r="CN322" s="423"/>
      <c r="CO322" s="432"/>
      <c r="CP322" s="432"/>
      <c r="CQ322" s="437"/>
      <c r="CR322" s="437">
        <v>0.96</v>
      </c>
      <c r="CS322" s="424"/>
      <c r="CT322" s="432">
        <f t="shared" si="612"/>
        <v>4.1245212609250714</v>
      </c>
      <c r="CU322" s="434">
        <v>8.0500000000000007</v>
      </c>
      <c r="CV322" s="438"/>
      <c r="CW322" s="439"/>
      <c r="CX322" s="440"/>
      <c r="CY322" s="441"/>
      <c r="CZ322" s="442"/>
      <c r="DA322" s="442"/>
      <c r="DB322" s="442"/>
      <c r="DC322" s="442"/>
      <c r="DD322" s="443"/>
      <c r="DE322" s="440"/>
      <c r="DF322" s="444">
        <v>19226</v>
      </c>
      <c r="DG322" s="445">
        <f t="shared" si="613"/>
        <v>19706</v>
      </c>
      <c r="DH322" s="421">
        <f t="shared" si="614"/>
        <v>0.78824000000000005</v>
      </c>
      <c r="DI322" s="446">
        <f t="shared" si="615"/>
        <v>8.1599512838729318</v>
      </c>
      <c r="DJ322" s="434">
        <v>8.07</v>
      </c>
      <c r="DK322" s="427"/>
      <c r="DL322" s="446">
        <f t="shared" si="616"/>
        <v>11.570080178625799</v>
      </c>
      <c r="DM322" s="422">
        <v>24.4</v>
      </c>
      <c r="DN322" s="422">
        <v>4.41</v>
      </c>
      <c r="DO322" s="423">
        <v>8.06</v>
      </c>
      <c r="DP322" s="423"/>
      <c r="DQ322" s="423"/>
      <c r="DR322" s="432"/>
      <c r="DS322" s="432"/>
      <c r="DT322" s="437"/>
      <c r="DU322" s="437">
        <v>0.98</v>
      </c>
      <c r="DV322" s="424"/>
      <c r="DW322" s="446">
        <f t="shared" si="617"/>
        <v>4.2626611184410841</v>
      </c>
      <c r="DX322" s="434">
        <v>7.58</v>
      </c>
      <c r="DY322" s="438">
        <v>8.15</v>
      </c>
      <c r="DZ322" s="439">
        <v>19.3</v>
      </c>
      <c r="EA322" s="440">
        <v>68</v>
      </c>
      <c r="EB322" s="441">
        <v>9040</v>
      </c>
      <c r="EC322" s="442">
        <v>4</v>
      </c>
      <c r="ED322" s="442"/>
      <c r="EE322" s="442"/>
      <c r="EF322" s="442"/>
      <c r="EG322" s="443">
        <v>8</v>
      </c>
      <c r="EH322" s="440"/>
      <c r="EI322" s="429">
        <f t="shared" si="529"/>
        <v>8.15</v>
      </c>
      <c r="EJ322" s="447">
        <f t="shared" si="640"/>
        <v>19.3</v>
      </c>
      <c r="EK322" s="448">
        <f t="shared" si="530"/>
        <v>68</v>
      </c>
      <c r="EL322" s="417">
        <f t="shared" si="531"/>
        <v>9040</v>
      </c>
      <c r="EM322" s="431">
        <f t="shared" si="532"/>
        <v>4</v>
      </c>
      <c r="EN322" s="431"/>
      <c r="EO322" s="431"/>
      <c r="EP322" s="431"/>
      <c r="EQ322" s="430">
        <f t="shared" si="502"/>
        <v>8</v>
      </c>
      <c r="ER322" s="448"/>
      <c r="ES322" s="449">
        <f t="shared" si="618"/>
        <v>26.352565382311838</v>
      </c>
      <c r="ET322" s="450">
        <f t="shared" si="619"/>
        <v>0.80144000000000004</v>
      </c>
      <c r="EU322" s="451">
        <f t="shared" si="570"/>
        <v>0.21181818181818179</v>
      </c>
      <c r="EV322" s="450">
        <f t="shared" si="516"/>
        <v>0.39225589225589219</v>
      </c>
      <c r="EW322" s="513">
        <f t="shared" si="636"/>
        <v>0.77482529742705653</v>
      </c>
      <c r="EX322" s="514">
        <f t="shared" si="600"/>
        <v>13.763984827310843</v>
      </c>
      <c r="EY322" s="513">
        <f t="shared" si="641"/>
        <v>0.62293219357928853</v>
      </c>
      <c r="EZ322" s="514">
        <f t="shared" si="642"/>
        <v>31.884428029546822</v>
      </c>
      <c r="FA322" s="450">
        <f t="shared" si="517"/>
        <v>0.70762918454935619</v>
      </c>
      <c r="FB322" s="431">
        <f t="shared" si="518"/>
        <v>164.58135356358554</v>
      </c>
      <c r="FC322" s="452"/>
      <c r="FD322" s="431"/>
      <c r="FE322" s="452">
        <f t="shared" si="519"/>
        <v>0.94210938425488511</v>
      </c>
      <c r="FF322" s="430">
        <f t="shared" si="520"/>
        <v>130.19165502096226</v>
      </c>
      <c r="FG322" s="405">
        <v>50400</v>
      </c>
      <c r="FH322" s="589"/>
      <c r="FI322" s="590"/>
      <c r="FJ322" s="591"/>
      <c r="FK322" s="455">
        <f t="shared" si="620"/>
        <v>1.7967658215212619</v>
      </c>
      <c r="FL322" s="530"/>
      <c r="FM322" s="455"/>
      <c r="FN322" s="530">
        <v>9730</v>
      </c>
      <c r="FO322" s="532">
        <f t="shared" si="503"/>
        <v>0.72720478325859494</v>
      </c>
      <c r="FP322" s="449">
        <f t="shared" si="621"/>
        <v>242.81293671391495</v>
      </c>
      <c r="FQ322" s="457">
        <v>75.599999999999994</v>
      </c>
      <c r="FR322" s="458">
        <f t="shared" si="622"/>
        <v>1.8866041125973247</v>
      </c>
      <c r="FS322" s="576">
        <v>8.1300000000000008</v>
      </c>
      <c r="FT322" s="577">
        <v>17.600000000000001</v>
      </c>
      <c r="FU322" s="578">
        <v>62</v>
      </c>
      <c r="FV322" s="579">
        <v>1</v>
      </c>
      <c r="FW322" s="580"/>
      <c r="FX322" s="579"/>
      <c r="FY322" s="452">
        <f t="shared" si="634"/>
        <v>0.875</v>
      </c>
      <c r="FZ322" s="452"/>
      <c r="GA322" s="429"/>
      <c r="GB322" s="513">
        <f t="shared" si="643"/>
        <v>8.8082901554404125E-2</v>
      </c>
      <c r="GC322" s="514">
        <f t="shared" si="644"/>
        <v>1.6999999999999993</v>
      </c>
      <c r="GD322" s="513">
        <f t="shared" si="633"/>
        <v>8.8235294117647078E-2</v>
      </c>
      <c r="GE322" s="527">
        <f t="shared" si="635"/>
        <v>6</v>
      </c>
      <c r="GF322" s="461">
        <f t="shared" si="623"/>
        <v>2.4555799560790579</v>
      </c>
      <c r="GG322" s="606">
        <v>30</v>
      </c>
      <c r="GH322" s="450">
        <f t="shared" si="624"/>
        <v>0.375</v>
      </c>
      <c r="GI322" s="405">
        <v>195</v>
      </c>
      <c r="GJ322" s="462">
        <f t="shared" si="625"/>
        <v>6.5</v>
      </c>
      <c r="GK322" s="463">
        <f t="shared" si="626"/>
        <v>17.967658215212616</v>
      </c>
      <c r="GL322" s="464">
        <v>8.18</v>
      </c>
      <c r="GM322" s="529">
        <v>16.899999999999999</v>
      </c>
      <c r="GN322" s="405">
        <v>60</v>
      </c>
      <c r="GO322" s="513">
        <f t="shared" si="645"/>
        <v>3.9772727272727404E-2</v>
      </c>
      <c r="GP322" s="450">
        <f t="shared" si="627"/>
        <v>3.2258064516129004E-2</v>
      </c>
      <c r="GQ322" s="577">
        <v>8</v>
      </c>
      <c r="GR322" s="455">
        <f t="shared" si="628"/>
        <v>2.5753643441804752</v>
      </c>
      <c r="GS322" s="531">
        <f t="shared" si="646"/>
        <v>16.600000000000001</v>
      </c>
      <c r="GT322" s="531">
        <f t="shared" si="629"/>
        <v>56.108000000000004</v>
      </c>
      <c r="GU322" s="513">
        <f t="shared" si="647"/>
        <v>1.7751479289940697E-2</v>
      </c>
      <c r="GV322" s="513">
        <f t="shared" si="637"/>
        <v>6.4866666666666628E-2</v>
      </c>
      <c r="GW322" s="513">
        <f t="shared" si="648"/>
        <v>5.6818181818181768E-2</v>
      </c>
      <c r="GX322" s="513">
        <f t="shared" si="630"/>
        <v>9.5032258064516095E-2</v>
      </c>
      <c r="GY322" s="462">
        <f t="shared" si="631"/>
        <v>3.0495007154128695</v>
      </c>
      <c r="GZ322" s="405">
        <v>35689</v>
      </c>
      <c r="HA322" s="581">
        <v>8.39</v>
      </c>
      <c r="HB322" s="451">
        <v>8.33</v>
      </c>
      <c r="HC322" s="577">
        <v>16.600000000000001</v>
      </c>
      <c r="HD322" s="463">
        <f t="shared" si="649"/>
        <v>56.108000000000004</v>
      </c>
      <c r="HE322" s="463">
        <v>16.899999999999999</v>
      </c>
      <c r="HF322" s="463"/>
      <c r="HG322" s="582"/>
      <c r="HH322" s="575">
        <v>8</v>
      </c>
      <c r="HI322" s="583">
        <v>9340</v>
      </c>
      <c r="HJ322" s="406">
        <f t="shared" si="526"/>
        <v>6257.8</v>
      </c>
      <c r="HK322" s="406"/>
      <c r="HL322" s="549"/>
      <c r="HM322" s="584"/>
      <c r="HN322" s="461">
        <v>4.84</v>
      </c>
      <c r="HO322" s="574"/>
      <c r="HP322" s="548">
        <v>0.01</v>
      </c>
      <c r="HQ322" s="585"/>
      <c r="HR322" s="586"/>
      <c r="HS322" s="520">
        <v>0.21</v>
      </c>
      <c r="HT322" s="587">
        <v>8</v>
      </c>
      <c r="HU322" s="522">
        <f t="shared" si="632"/>
        <v>44.487625281243609</v>
      </c>
      <c r="HV322" s="513">
        <f t="shared" si="650"/>
        <v>0.63274336283185839</v>
      </c>
      <c r="HW322" s="513">
        <f t="shared" si="527"/>
        <v>0.71945999999999999</v>
      </c>
      <c r="HX322" s="513">
        <f t="shared" si="528"/>
        <v>0.73406593406593412</v>
      </c>
      <c r="HY322" s="599"/>
    </row>
    <row r="323" spans="1:233" s="598" customFormat="1" ht="15" customHeight="1" x14ac:dyDescent="0.15">
      <c r="A323" s="400">
        <v>43805</v>
      </c>
      <c r="B323" s="515">
        <v>39437</v>
      </c>
      <c r="C323" s="402">
        <f t="shared" si="560"/>
        <v>0.78874</v>
      </c>
      <c r="D323" s="571">
        <v>7.98</v>
      </c>
      <c r="E323" s="572">
        <v>39</v>
      </c>
      <c r="F323" s="573">
        <v>180</v>
      </c>
      <c r="G323" s="406">
        <f t="shared" si="564"/>
        <v>7098.66</v>
      </c>
      <c r="H323" s="402">
        <f t="shared" si="565"/>
        <v>0.28394639999999999</v>
      </c>
      <c r="I323" s="573">
        <v>7290</v>
      </c>
      <c r="J323" s="406">
        <f t="shared" si="566"/>
        <v>4884.3</v>
      </c>
      <c r="K323" s="574">
        <v>21</v>
      </c>
      <c r="L323" s="574">
        <v>16.2</v>
      </c>
      <c r="M323" s="574">
        <v>1.2</v>
      </c>
      <c r="N323" s="575">
        <v>85</v>
      </c>
      <c r="O323" s="575">
        <v>32</v>
      </c>
      <c r="P323" s="409"/>
      <c r="Q323" s="409"/>
      <c r="R323" s="409"/>
      <c r="S323" s="409"/>
      <c r="T323" s="410"/>
      <c r="U323" s="411"/>
      <c r="V323" s="409"/>
      <c r="W323" s="409"/>
      <c r="X323" s="516"/>
      <c r="Y323" s="473">
        <v>960</v>
      </c>
      <c r="Z323" s="429">
        <v>7.28</v>
      </c>
      <c r="AA323" s="409">
        <v>1171</v>
      </c>
      <c r="AB323" s="409">
        <v>4100</v>
      </c>
      <c r="AC323" s="409">
        <v>9810</v>
      </c>
      <c r="AD323" s="474">
        <v>6.39</v>
      </c>
      <c r="AE323" s="477">
        <f t="shared" si="495"/>
        <v>0.88749999999999996</v>
      </c>
      <c r="AF323" s="478">
        <f t="shared" si="596"/>
        <v>960</v>
      </c>
      <c r="AG323" s="477">
        <f t="shared" si="597"/>
        <v>0.38400000000000001</v>
      </c>
      <c r="AH323" s="478">
        <v>1171</v>
      </c>
      <c r="AI323" s="478">
        <f t="shared" si="598"/>
        <v>4100</v>
      </c>
      <c r="AJ323" s="473">
        <f t="shared" si="599"/>
        <v>3936</v>
      </c>
      <c r="AK323" s="477">
        <f t="shared" si="601"/>
        <v>0.17493333333333333</v>
      </c>
      <c r="AL323" s="447">
        <v>34</v>
      </c>
      <c r="AM323" s="479"/>
      <c r="AN323" s="473">
        <v>2460</v>
      </c>
      <c r="AO323" s="473">
        <v>2441</v>
      </c>
      <c r="AP323" s="479">
        <v>7.73</v>
      </c>
      <c r="AQ323" s="447">
        <v>705</v>
      </c>
      <c r="AR323" s="473">
        <v>1920</v>
      </c>
      <c r="AS323" s="657">
        <f t="shared" si="638"/>
        <v>2.7234042553191489</v>
      </c>
      <c r="AT323" s="473">
        <v>7820</v>
      </c>
      <c r="AU323" s="447">
        <v>143</v>
      </c>
      <c r="AV323" s="480"/>
      <c r="AW323" s="479">
        <v>12.13</v>
      </c>
      <c r="AX323" s="479">
        <v>36</v>
      </c>
      <c r="AY323" s="480"/>
      <c r="AZ323" s="480"/>
      <c r="BA323" s="420">
        <f t="shared" si="561"/>
        <v>40519</v>
      </c>
      <c r="BB323" s="421">
        <f t="shared" si="562"/>
        <v>0.81037999999999999</v>
      </c>
      <c r="BC323" s="422"/>
      <c r="BD323" s="423">
        <v>8.33</v>
      </c>
      <c r="BE323" s="424">
        <v>45.5</v>
      </c>
      <c r="BF323" s="425">
        <v>201</v>
      </c>
      <c r="BG323" s="426">
        <v>9580</v>
      </c>
      <c r="BH323" s="420">
        <f t="shared" si="567"/>
        <v>6418.6</v>
      </c>
      <c r="BI323" s="432"/>
      <c r="BJ323" s="421"/>
      <c r="BK323" s="427">
        <v>20.8</v>
      </c>
      <c r="BL323" s="427">
        <v>18.2</v>
      </c>
      <c r="BM323" s="428">
        <v>2.6</v>
      </c>
      <c r="BN323" s="422">
        <v>2.1</v>
      </c>
      <c r="BO323" s="425">
        <v>147</v>
      </c>
      <c r="BP323" s="425">
        <v>32</v>
      </c>
      <c r="BQ323" s="423">
        <v>4.5199999999999996</v>
      </c>
      <c r="BR323" s="421">
        <f t="shared" si="496"/>
        <v>0.62777777777777766</v>
      </c>
      <c r="BS323" s="409">
        <f t="shared" si="602"/>
        <v>41479</v>
      </c>
      <c r="BT323" s="429">
        <f t="shared" si="603"/>
        <v>8.3161134550013269</v>
      </c>
      <c r="BU323" s="430">
        <f t="shared" si="639"/>
        <v>60.763627377709206</v>
      </c>
      <c r="BV323" s="430">
        <f t="shared" si="604"/>
        <v>240.7849514212011</v>
      </c>
      <c r="BW323" s="430">
        <f t="shared" si="605"/>
        <v>9358.3411959807399</v>
      </c>
      <c r="BX323" s="430">
        <f t="shared" si="568"/>
        <v>6082.9217773874816</v>
      </c>
      <c r="BY323" s="430">
        <f t="shared" si="606"/>
        <v>20.318599773379301</v>
      </c>
      <c r="BZ323" s="430">
        <f>BL323</f>
        <v>18.2</v>
      </c>
      <c r="CA323" s="431">
        <f>BN323</f>
        <v>2.1</v>
      </c>
      <c r="CB323" s="430">
        <f t="shared" si="607"/>
        <v>146.90742303334218</v>
      </c>
      <c r="CC323" s="432">
        <v>20146</v>
      </c>
      <c r="CD323" s="411">
        <f t="shared" si="608"/>
        <v>20626</v>
      </c>
      <c r="CE323" s="421">
        <f t="shared" si="609"/>
        <v>0.82504</v>
      </c>
      <c r="CF323" s="433">
        <f t="shared" si="610"/>
        <v>7.7959856491806452</v>
      </c>
      <c r="CG323" s="434"/>
      <c r="CH323" s="427"/>
      <c r="CI323" s="446">
        <f t="shared" si="611"/>
        <v>11.054009502569572</v>
      </c>
      <c r="CJ323" s="436">
        <v>23.5</v>
      </c>
      <c r="CK323" s="436">
        <v>5.45</v>
      </c>
      <c r="CL323" s="423"/>
      <c r="CM323" s="423"/>
      <c r="CN323" s="423"/>
      <c r="CO323" s="432"/>
      <c r="CP323" s="432"/>
      <c r="CQ323" s="437"/>
      <c r="CR323" s="437">
        <v>0.97</v>
      </c>
      <c r="CS323" s="424"/>
      <c r="CT323" s="432">
        <f t="shared" si="612"/>
        <v>4.072529816736159</v>
      </c>
      <c r="CU323" s="434">
        <v>7.97</v>
      </c>
      <c r="CV323" s="438"/>
      <c r="CW323" s="439"/>
      <c r="CX323" s="440"/>
      <c r="CY323" s="441"/>
      <c r="CZ323" s="442"/>
      <c r="DA323" s="442"/>
      <c r="DB323" s="442"/>
      <c r="DC323" s="442"/>
      <c r="DD323" s="443"/>
      <c r="DE323" s="440"/>
      <c r="DF323" s="444">
        <v>20373</v>
      </c>
      <c r="DG323" s="445">
        <f t="shared" si="613"/>
        <v>20853</v>
      </c>
      <c r="DH323" s="421">
        <f t="shared" si="614"/>
        <v>0.83411999999999997</v>
      </c>
      <c r="DI323" s="446">
        <f t="shared" si="615"/>
        <v>7.7111207020572579</v>
      </c>
      <c r="DJ323" s="434">
        <v>8.02</v>
      </c>
      <c r="DK323" s="427">
        <v>11.5</v>
      </c>
      <c r="DL323" s="446">
        <f t="shared" si="616"/>
        <v>10.933678607394619</v>
      </c>
      <c r="DM323" s="422">
        <v>23.5</v>
      </c>
      <c r="DN323" s="422">
        <v>4.8499999999999996</v>
      </c>
      <c r="DO323" s="423">
        <v>8.15</v>
      </c>
      <c r="DP323" s="423"/>
      <c r="DQ323" s="423"/>
      <c r="DR323" s="432"/>
      <c r="DS323" s="432"/>
      <c r="DT323" s="437"/>
      <c r="DU323" s="437">
        <v>0.98</v>
      </c>
      <c r="DV323" s="424"/>
      <c r="DW323" s="446">
        <f t="shared" si="617"/>
        <v>4.0281973816717018</v>
      </c>
      <c r="DX323" s="434">
        <v>6.83</v>
      </c>
      <c r="DY323" s="438">
        <v>8.17</v>
      </c>
      <c r="DZ323" s="439">
        <v>22.5</v>
      </c>
      <c r="EA323" s="440">
        <v>77</v>
      </c>
      <c r="EB323" s="441">
        <v>8600</v>
      </c>
      <c r="EC323" s="442">
        <v>10.199999999999999</v>
      </c>
      <c r="ED323" s="442">
        <v>0.36</v>
      </c>
      <c r="EE323" s="442">
        <v>11.2</v>
      </c>
      <c r="EF323" s="442">
        <v>1.05</v>
      </c>
      <c r="EG323" s="443">
        <v>12</v>
      </c>
      <c r="EH323" s="440">
        <v>16</v>
      </c>
      <c r="EI323" s="429">
        <f t="shared" si="529"/>
        <v>8.17</v>
      </c>
      <c r="EJ323" s="447">
        <f t="shared" si="640"/>
        <v>22.5</v>
      </c>
      <c r="EK323" s="448">
        <f t="shared" si="530"/>
        <v>77</v>
      </c>
      <c r="EL323" s="417">
        <f t="shared" si="531"/>
        <v>8600</v>
      </c>
      <c r="EM323" s="431">
        <f t="shared" si="532"/>
        <v>10.199999999999999</v>
      </c>
      <c r="EN323" s="431">
        <f>ED323</f>
        <v>0.36</v>
      </c>
      <c r="EO323" s="431">
        <f>EE323</f>
        <v>11.2</v>
      </c>
      <c r="EP323" s="431">
        <f>EF323</f>
        <v>1.05</v>
      </c>
      <c r="EQ323" s="430">
        <f t="shared" si="502"/>
        <v>12</v>
      </c>
      <c r="ER323" s="448">
        <f>EH323</f>
        <v>16</v>
      </c>
      <c r="ES323" s="449">
        <f t="shared" si="618"/>
        <v>25.458665830902383</v>
      </c>
      <c r="ET323" s="450">
        <f t="shared" si="619"/>
        <v>0.82957999999999998</v>
      </c>
      <c r="EU323" s="451">
        <f t="shared" si="570"/>
        <v>0.22698906818181822</v>
      </c>
      <c r="EV323" s="450">
        <f t="shared" si="516"/>
        <v>0.4203501262626263</v>
      </c>
      <c r="EW323" s="513">
        <f t="shared" si="636"/>
        <v>0.49799690363685034</v>
      </c>
      <c r="EX323" s="514">
        <f t="shared" si="600"/>
        <v>10.118599773379302</v>
      </c>
      <c r="EY323" s="513">
        <f t="shared" si="641"/>
        <v>0.62971269209885916</v>
      </c>
      <c r="EZ323" s="514">
        <f t="shared" si="642"/>
        <v>38.263627377709206</v>
      </c>
      <c r="FA323" s="450">
        <f t="shared" si="517"/>
        <v>0.68021257331275164</v>
      </c>
      <c r="FB323" s="431">
        <f t="shared" si="518"/>
        <v>163.7849514212011</v>
      </c>
      <c r="FC323" s="452">
        <f>1-EP323/CA323</f>
        <v>0.5</v>
      </c>
      <c r="FD323" s="431">
        <f>CA323-EP323</f>
        <v>1.05</v>
      </c>
      <c r="FE323" s="452">
        <f t="shared" si="519"/>
        <v>0.9183159043142668</v>
      </c>
      <c r="FF323" s="430">
        <f t="shared" si="520"/>
        <v>134.90742303334218</v>
      </c>
      <c r="FG323" s="405">
        <v>50400</v>
      </c>
      <c r="FH323" s="589"/>
      <c r="FI323" s="590"/>
      <c r="FJ323" s="591"/>
      <c r="FK323" s="455">
        <f t="shared" si="620"/>
        <v>1.7358181248342535</v>
      </c>
      <c r="FL323" s="530"/>
      <c r="FM323" s="455"/>
      <c r="FN323" s="530">
        <v>9869</v>
      </c>
      <c r="FO323" s="532">
        <f t="shared" si="503"/>
        <v>0.73759342301943198</v>
      </c>
      <c r="FP323" s="449">
        <f t="shared" si="621"/>
        <v>237.92762602762843</v>
      </c>
      <c r="FQ323" s="457">
        <v>75.599999999999994</v>
      </c>
      <c r="FR323" s="458">
        <f t="shared" si="622"/>
        <v>1.8226090310759659</v>
      </c>
      <c r="FS323" s="576">
        <v>8.01</v>
      </c>
      <c r="FT323" s="577">
        <v>17.8</v>
      </c>
      <c r="FU323" s="578">
        <v>65</v>
      </c>
      <c r="FV323" s="579">
        <v>2</v>
      </c>
      <c r="FW323" s="580">
        <v>0.18</v>
      </c>
      <c r="FX323" s="579">
        <v>16</v>
      </c>
      <c r="FY323" s="452">
        <f t="shared" si="634"/>
        <v>0.83333333333333337</v>
      </c>
      <c r="FZ323" s="452">
        <f>1-FW323/(EF323+DC323)</f>
        <v>0.82857142857142863</v>
      </c>
      <c r="GA323" s="429">
        <f>EF323+DC323-FW323</f>
        <v>0.87000000000000011</v>
      </c>
      <c r="GB323" s="513">
        <f t="shared" si="643"/>
        <v>0.2088888888888889</v>
      </c>
      <c r="GC323" s="514">
        <f t="shared" si="644"/>
        <v>4.6999999999999993</v>
      </c>
      <c r="GD323" s="513">
        <f t="shared" si="633"/>
        <v>0.1558441558441559</v>
      </c>
      <c r="GE323" s="527">
        <f t="shared" si="635"/>
        <v>12</v>
      </c>
      <c r="GF323" s="461">
        <f t="shared" si="623"/>
        <v>2.3722847706068131</v>
      </c>
      <c r="GG323" s="606">
        <v>30</v>
      </c>
      <c r="GH323" s="450">
        <f t="shared" si="624"/>
        <v>0.375</v>
      </c>
      <c r="GI323" s="405">
        <v>195</v>
      </c>
      <c r="GJ323" s="462">
        <f t="shared" si="625"/>
        <v>6.5</v>
      </c>
      <c r="GK323" s="463">
        <f t="shared" si="626"/>
        <v>17.358181248342536</v>
      </c>
      <c r="GL323" s="464">
        <v>8.1999999999999993</v>
      </c>
      <c r="GM323" s="529">
        <v>17.5</v>
      </c>
      <c r="GN323" s="405">
        <v>64</v>
      </c>
      <c r="GO323" s="513">
        <f t="shared" si="645"/>
        <v>1.6853932584269704E-2</v>
      </c>
      <c r="GP323" s="450">
        <f t="shared" si="627"/>
        <v>1.538461538461533E-2</v>
      </c>
      <c r="GQ323" s="577">
        <v>4</v>
      </c>
      <c r="GR323" s="455">
        <f t="shared" si="628"/>
        <v>2.4880059789290967</v>
      </c>
      <c r="GS323" s="531">
        <f t="shared" si="646"/>
        <v>16.7</v>
      </c>
      <c r="GT323" s="531">
        <f t="shared" si="629"/>
        <v>56.445999999999998</v>
      </c>
      <c r="GU323" s="513">
        <f t="shared" si="647"/>
        <v>4.5714285714285707E-2</v>
      </c>
      <c r="GV323" s="513">
        <f t="shared" si="637"/>
        <v>0.11803125000000003</v>
      </c>
      <c r="GW323" s="513">
        <f t="shared" si="648"/>
        <v>6.1797752808988804E-2</v>
      </c>
      <c r="GX323" s="513">
        <f t="shared" si="630"/>
        <v>0.13160000000000005</v>
      </c>
      <c r="GY323" s="462">
        <f t="shared" si="631"/>
        <v>2.0292472817795804</v>
      </c>
      <c r="GZ323" s="405">
        <v>35231</v>
      </c>
      <c r="HA323" s="581">
        <v>8.39</v>
      </c>
      <c r="HB323" s="451">
        <v>8.32</v>
      </c>
      <c r="HC323" s="577">
        <v>16.7</v>
      </c>
      <c r="HD323" s="463">
        <f t="shared" si="649"/>
        <v>56.445999999999998</v>
      </c>
      <c r="HE323" s="463">
        <v>15.5</v>
      </c>
      <c r="HF323" s="463"/>
      <c r="HG323" s="582"/>
      <c r="HH323" s="575">
        <v>5</v>
      </c>
      <c r="HI323" s="583">
        <v>8180</v>
      </c>
      <c r="HJ323" s="406">
        <f t="shared" si="526"/>
        <v>5480.6</v>
      </c>
      <c r="HK323" s="406"/>
      <c r="HL323" s="549"/>
      <c r="HM323" s="584">
        <v>7.9</v>
      </c>
      <c r="HN323" s="461">
        <v>12.18</v>
      </c>
      <c r="HO323" s="574">
        <v>0.15</v>
      </c>
      <c r="HP323" s="548">
        <v>0.01</v>
      </c>
      <c r="HQ323" s="585">
        <v>9.1999999999999993</v>
      </c>
      <c r="HR323" s="586">
        <v>0.22</v>
      </c>
      <c r="HS323" s="520">
        <v>0.22</v>
      </c>
      <c r="HT323" s="587">
        <v>4</v>
      </c>
      <c r="HU323" s="522">
        <f t="shared" si="632"/>
        <v>42.94281695007281</v>
      </c>
      <c r="HV323" s="513">
        <f t="shared" si="650"/>
        <v>0.63296703296703294</v>
      </c>
      <c r="HW323" s="513">
        <f t="shared" si="527"/>
        <v>0.71917412935323388</v>
      </c>
      <c r="HX323" s="513">
        <f t="shared" si="528"/>
        <v>0.41442307692307701</v>
      </c>
      <c r="HY323" s="599"/>
    </row>
    <row r="324" spans="1:233" s="598" customFormat="1" ht="15" customHeight="1" x14ac:dyDescent="0.15">
      <c r="A324" s="400">
        <v>43806</v>
      </c>
      <c r="B324" s="515">
        <v>39915</v>
      </c>
      <c r="C324" s="402">
        <f t="shared" si="560"/>
        <v>0.79830000000000001</v>
      </c>
      <c r="D324" s="571">
        <v>8</v>
      </c>
      <c r="E324" s="572">
        <v>41</v>
      </c>
      <c r="F324" s="573">
        <v>167</v>
      </c>
      <c r="G324" s="406">
        <f t="shared" si="564"/>
        <v>6665.8050000000003</v>
      </c>
      <c r="H324" s="402">
        <f t="shared" si="565"/>
        <v>0.26663219999999999</v>
      </c>
      <c r="I324" s="573">
        <v>7450</v>
      </c>
      <c r="J324" s="406">
        <f t="shared" si="566"/>
        <v>4991.5</v>
      </c>
      <c r="K324" s="574">
        <v>15.5</v>
      </c>
      <c r="L324" s="574"/>
      <c r="M324" s="574"/>
      <c r="N324" s="575">
        <v>89</v>
      </c>
      <c r="O324" s="575"/>
      <c r="P324" s="409"/>
      <c r="Q324" s="409"/>
      <c r="R324" s="409"/>
      <c r="S324" s="409"/>
      <c r="T324" s="410"/>
      <c r="U324" s="411"/>
      <c r="V324" s="409"/>
      <c r="W324" s="409"/>
      <c r="X324" s="516"/>
      <c r="Y324" s="473">
        <v>960</v>
      </c>
      <c r="Z324" s="429">
        <v>7.54</v>
      </c>
      <c r="AA324" s="409">
        <v>1256</v>
      </c>
      <c r="AB324" s="409">
        <v>3840</v>
      </c>
      <c r="AC324" s="409">
        <v>9320</v>
      </c>
      <c r="AD324" s="474">
        <v>6.22</v>
      </c>
      <c r="AE324" s="477">
        <f t="shared" si="495"/>
        <v>0.86388888888888882</v>
      </c>
      <c r="AF324" s="478">
        <f t="shared" si="596"/>
        <v>960</v>
      </c>
      <c r="AG324" s="477">
        <f t="shared" si="597"/>
        <v>0.38400000000000001</v>
      </c>
      <c r="AH324" s="478">
        <v>1256</v>
      </c>
      <c r="AI324" s="478">
        <f t="shared" si="598"/>
        <v>3840</v>
      </c>
      <c r="AJ324" s="473">
        <f t="shared" si="599"/>
        <v>3686.4</v>
      </c>
      <c r="AK324" s="477">
        <f t="shared" si="601"/>
        <v>0.16384000000000001</v>
      </c>
      <c r="AL324" s="447">
        <v>33</v>
      </c>
      <c r="AM324" s="479"/>
      <c r="AN324" s="473">
        <v>2285</v>
      </c>
      <c r="AO324" s="473">
        <v>2299</v>
      </c>
      <c r="AP324" s="479">
        <v>7.66</v>
      </c>
      <c r="AQ324" s="447">
        <v>773</v>
      </c>
      <c r="AR324" s="473">
        <v>1980</v>
      </c>
      <c r="AS324" s="657">
        <f t="shared" si="638"/>
        <v>2.5614489003880982</v>
      </c>
      <c r="AT324" s="473">
        <v>8030</v>
      </c>
      <c r="AU324" s="447">
        <v>143</v>
      </c>
      <c r="AV324" s="480"/>
      <c r="AW324" s="479">
        <v>12.69</v>
      </c>
      <c r="AX324" s="479">
        <v>39.36</v>
      </c>
      <c r="AY324" s="480"/>
      <c r="AZ324" s="480"/>
      <c r="BA324" s="420">
        <f t="shared" si="561"/>
        <v>37009</v>
      </c>
      <c r="BB324" s="421">
        <f t="shared" si="562"/>
        <v>0.74017999999999995</v>
      </c>
      <c r="BC324" s="422"/>
      <c r="BD324" s="423">
        <v>8.25</v>
      </c>
      <c r="BE324" s="424">
        <v>65.8</v>
      </c>
      <c r="BF324" s="425">
        <v>292</v>
      </c>
      <c r="BG324" s="426">
        <v>10280</v>
      </c>
      <c r="BH324" s="420">
        <f t="shared" si="567"/>
        <v>6887.6</v>
      </c>
      <c r="BI324" s="432"/>
      <c r="BJ324" s="421"/>
      <c r="BK324" s="427">
        <v>18</v>
      </c>
      <c r="BL324" s="427"/>
      <c r="BM324" s="428"/>
      <c r="BN324" s="422"/>
      <c r="BO324" s="425">
        <v>88</v>
      </c>
      <c r="BP324" s="425"/>
      <c r="BQ324" s="423">
        <v>4.5999999999999996</v>
      </c>
      <c r="BR324" s="421">
        <f t="shared" si="496"/>
        <v>0.63888888888888884</v>
      </c>
      <c r="BS324" s="409">
        <f t="shared" si="602"/>
        <v>37969</v>
      </c>
      <c r="BT324" s="429">
        <f t="shared" si="603"/>
        <v>8.2350825673575798</v>
      </c>
      <c r="BU324" s="430">
        <f t="shared" si="639"/>
        <v>83.680692143590818</v>
      </c>
      <c r="BV324" s="430">
        <f t="shared" si="604"/>
        <v>334.67902762780164</v>
      </c>
      <c r="BW324" s="430">
        <f t="shared" si="605"/>
        <v>10020.14746216504</v>
      </c>
      <c r="BX324" s="430">
        <f t="shared" si="568"/>
        <v>6513.095850407276</v>
      </c>
      <c r="BY324" s="430">
        <f t="shared" si="606"/>
        <v>17.544891885485526</v>
      </c>
      <c r="BZ324" s="430"/>
      <c r="CA324" s="431"/>
      <c r="CB324" s="430">
        <f t="shared" si="607"/>
        <v>89.390608127683109</v>
      </c>
      <c r="CC324" s="432">
        <v>18565</v>
      </c>
      <c r="CD324" s="411">
        <f t="shared" si="608"/>
        <v>19045</v>
      </c>
      <c r="CE324" s="421">
        <f t="shared" si="609"/>
        <v>0.76180000000000003</v>
      </c>
      <c r="CF324" s="433">
        <f t="shared" si="610"/>
        <v>8.4431609346285121</v>
      </c>
      <c r="CG324" s="434"/>
      <c r="CH324" s="427"/>
      <c r="CI324" s="446">
        <f t="shared" si="611"/>
        <v>11.971646101338933</v>
      </c>
      <c r="CJ324" s="436">
        <v>23.2</v>
      </c>
      <c r="CK324" s="436">
        <v>4.5999999999999996</v>
      </c>
      <c r="CL324" s="423"/>
      <c r="CM324" s="423"/>
      <c r="CN324" s="423"/>
      <c r="CO324" s="432"/>
      <c r="CP324" s="432"/>
      <c r="CQ324" s="437"/>
      <c r="CR324" s="437">
        <v>0.95</v>
      </c>
      <c r="CS324" s="424"/>
      <c r="CT324" s="432">
        <f t="shared" si="612"/>
        <v>4.4106064583880285</v>
      </c>
      <c r="CU324" s="434">
        <v>7.18</v>
      </c>
      <c r="CV324" s="438"/>
      <c r="CW324" s="439"/>
      <c r="CX324" s="440"/>
      <c r="CY324" s="441"/>
      <c r="CZ324" s="442"/>
      <c r="DA324" s="442"/>
      <c r="DB324" s="442"/>
      <c r="DC324" s="442"/>
      <c r="DD324" s="443"/>
      <c r="DE324" s="440"/>
      <c r="DF324" s="444">
        <v>18444</v>
      </c>
      <c r="DG324" s="445">
        <f t="shared" si="613"/>
        <v>18924</v>
      </c>
      <c r="DH324" s="421">
        <f t="shared" si="614"/>
        <v>0.75695999999999997</v>
      </c>
      <c r="DI324" s="446">
        <f t="shared" si="615"/>
        <v>8.497146480659481</v>
      </c>
      <c r="DJ324" s="434">
        <v>8</v>
      </c>
      <c r="DK324" s="427"/>
      <c r="DL324" s="446">
        <f t="shared" si="616"/>
        <v>12.048192771084338</v>
      </c>
      <c r="DM324" s="422">
        <v>23.2</v>
      </c>
      <c r="DN324" s="422">
        <v>4.8</v>
      </c>
      <c r="DO324" s="423">
        <v>8.01</v>
      </c>
      <c r="DP324" s="423"/>
      <c r="DQ324" s="423"/>
      <c r="DR324" s="432"/>
      <c r="DS324" s="432"/>
      <c r="DT324" s="437"/>
      <c r="DU324" s="437">
        <v>0.95</v>
      </c>
      <c r="DV324" s="424"/>
      <c r="DW324" s="446">
        <f t="shared" si="617"/>
        <v>4.4388078630310712</v>
      </c>
      <c r="DX324" s="434">
        <v>6.87</v>
      </c>
      <c r="DY324" s="438">
        <v>8.02</v>
      </c>
      <c r="DZ324" s="439">
        <v>23.7</v>
      </c>
      <c r="EA324" s="440">
        <v>77</v>
      </c>
      <c r="EB324" s="441">
        <v>8750</v>
      </c>
      <c r="EC324" s="442">
        <v>9.9</v>
      </c>
      <c r="ED324" s="442"/>
      <c r="EE324" s="442"/>
      <c r="EF324" s="442"/>
      <c r="EG324" s="443">
        <v>9</v>
      </c>
      <c r="EH324" s="440"/>
      <c r="EI324" s="429">
        <f t="shared" si="529"/>
        <v>8.02</v>
      </c>
      <c r="EJ324" s="447">
        <f t="shared" si="640"/>
        <v>23.7</v>
      </c>
      <c r="EK324" s="448">
        <f t="shared" si="530"/>
        <v>77</v>
      </c>
      <c r="EL324" s="417">
        <f t="shared" si="531"/>
        <v>8750</v>
      </c>
      <c r="EM324" s="431">
        <f t="shared" si="532"/>
        <v>9.9</v>
      </c>
      <c r="EN324" s="431"/>
      <c r="EO324" s="431"/>
      <c r="EP324" s="431"/>
      <c r="EQ324" s="430">
        <f t="shared" si="502"/>
        <v>9</v>
      </c>
      <c r="ER324" s="448"/>
      <c r="ES324" s="449">
        <f t="shared" si="618"/>
        <v>27.812162553662198</v>
      </c>
      <c r="ET324" s="450">
        <f t="shared" si="619"/>
        <v>0.75938000000000005</v>
      </c>
      <c r="EU324" s="451">
        <f t="shared" si="570"/>
        <v>0.28880518181818182</v>
      </c>
      <c r="EV324" s="450">
        <f t="shared" si="516"/>
        <v>0.53482441077441079</v>
      </c>
      <c r="EW324" s="513">
        <f t="shared" si="636"/>
        <v>0.43573320003242444</v>
      </c>
      <c r="EX324" s="514">
        <f t="shared" si="600"/>
        <v>7.6448918854855261</v>
      </c>
      <c r="EY324" s="513">
        <f t="shared" si="641"/>
        <v>0.71678054527402468</v>
      </c>
      <c r="EZ324" s="514">
        <f t="shared" si="642"/>
        <v>59.980692143590815</v>
      </c>
      <c r="FA324" s="450">
        <f t="shared" si="517"/>
        <v>0.76992881643712641</v>
      </c>
      <c r="FB324" s="431">
        <f t="shared" si="518"/>
        <v>257.67902762780164</v>
      </c>
      <c r="FC324" s="452"/>
      <c r="FD324" s="431"/>
      <c r="FE324" s="452">
        <f t="shared" si="519"/>
        <v>0.89931828199283925</v>
      </c>
      <c r="FF324" s="430">
        <f t="shared" si="520"/>
        <v>80.390608127683109</v>
      </c>
      <c r="FG324" s="405">
        <v>50400</v>
      </c>
      <c r="FH324" s="589"/>
      <c r="FI324" s="590"/>
      <c r="FJ324" s="591"/>
      <c r="FK324" s="455">
        <f t="shared" si="620"/>
        <v>1.8962838104769681</v>
      </c>
      <c r="FL324" s="530"/>
      <c r="FM324" s="455"/>
      <c r="FN324" s="530">
        <v>12466</v>
      </c>
      <c r="FO324" s="532">
        <f t="shared" si="503"/>
        <v>0.93168908819133034</v>
      </c>
      <c r="FP324" s="449">
        <f t="shared" si="621"/>
        <v>328.32047196397065</v>
      </c>
      <c r="FQ324" s="457">
        <v>75.599999999999994</v>
      </c>
      <c r="FR324" s="458">
        <f t="shared" si="622"/>
        <v>1.9910980010008164</v>
      </c>
      <c r="FS324" s="576">
        <v>8.0299999999999994</v>
      </c>
      <c r="FT324" s="577">
        <v>19</v>
      </c>
      <c r="FU324" s="578">
        <v>65</v>
      </c>
      <c r="FV324" s="579">
        <v>1</v>
      </c>
      <c r="FW324" s="580"/>
      <c r="FX324" s="579"/>
      <c r="FY324" s="452">
        <f t="shared" si="634"/>
        <v>0.88888888888888884</v>
      </c>
      <c r="FZ324" s="452"/>
      <c r="GA324" s="429"/>
      <c r="GB324" s="513">
        <f t="shared" si="643"/>
        <v>0.19831223628691985</v>
      </c>
      <c r="GC324" s="514">
        <f t="shared" si="644"/>
        <v>4.6999999999999993</v>
      </c>
      <c r="GD324" s="513">
        <f t="shared" si="633"/>
        <v>0.1558441558441559</v>
      </c>
      <c r="GE324" s="527">
        <f t="shared" si="635"/>
        <v>12</v>
      </c>
      <c r="GF324" s="461">
        <f t="shared" si="623"/>
        <v>2.591587874318523</v>
      </c>
      <c r="GG324" s="606">
        <v>30</v>
      </c>
      <c r="GH324" s="450">
        <f t="shared" si="624"/>
        <v>0.375</v>
      </c>
      <c r="GI324" s="405">
        <v>195</v>
      </c>
      <c r="GJ324" s="462">
        <f t="shared" si="625"/>
        <v>6.5</v>
      </c>
      <c r="GK324" s="463">
        <f t="shared" si="626"/>
        <v>18.962838104769677</v>
      </c>
      <c r="GL324" s="464">
        <v>8.16</v>
      </c>
      <c r="GM324" s="529">
        <v>18.100000000000001</v>
      </c>
      <c r="GN324" s="405">
        <v>63</v>
      </c>
      <c r="GO324" s="513">
        <f t="shared" si="645"/>
        <v>4.7368421052631504E-2</v>
      </c>
      <c r="GP324" s="450">
        <f t="shared" si="627"/>
        <v>3.0769230769230771E-2</v>
      </c>
      <c r="GQ324" s="577">
        <v>4</v>
      </c>
      <c r="GR324" s="455">
        <f t="shared" si="628"/>
        <v>2.7180067950169873</v>
      </c>
      <c r="GS324" s="531">
        <f t="shared" si="646"/>
        <v>17.600000000000001</v>
      </c>
      <c r="GT324" s="531">
        <f t="shared" si="629"/>
        <v>59.488</v>
      </c>
      <c r="GU324" s="513">
        <f t="shared" si="647"/>
        <v>2.7624309392265234E-2</v>
      </c>
      <c r="GV324" s="513">
        <f t="shared" si="637"/>
        <v>5.5746031746031766E-2</v>
      </c>
      <c r="GW324" s="513">
        <f t="shared" si="648"/>
        <v>7.3684210526315685E-2</v>
      </c>
      <c r="GX324" s="513">
        <f t="shared" si="630"/>
        <v>8.4799999999999986E-2</v>
      </c>
      <c r="GY324" s="462">
        <f t="shared" si="631"/>
        <v>3.4402826750307831</v>
      </c>
      <c r="GZ324" s="405">
        <v>33070</v>
      </c>
      <c r="HA324" s="581">
        <v>8.36</v>
      </c>
      <c r="HB324" s="451">
        <v>8.3000000000000007</v>
      </c>
      <c r="HC324" s="577">
        <v>17.600000000000001</v>
      </c>
      <c r="HD324" s="463">
        <f t="shared" si="649"/>
        <v>59.488</v>
      </c>
      <c r="HE324" s="463">
        <v>19</v>
      </c>
      <c r="HF324" s="463"/>
      <c r="HG324" s="582"/>
      <c r="HH324" s="575">
        <v>6</v>
      </c>
      <c r="HI324" s="583">
        <v>8930</v>
      </c>
      <c r="HJ324" s="406">
        <f t="shared" si="526"/>
        <v>5983.1</v>
      </c>
      <c r="HK324" s="406"/>
      <c r="HL324" s="549"/>
      <c r="HM324" s="584"/>
      <c r="HN324" s="461">
        <v>12.78</v>
      </c>
      <c r="HO324" s="574"/>
      <c r="HP324" s="548">
        <v>0.01</v>
      </c>
      <c r="HQ324" s="585"/>
      <c r="HR324" s="586"/>
      <c r="HS324" s="520">
        <v>0.2</v>
      </c>
      <c r="HT324" s="587">
        <v>4</v>
      </c>
      <c r="HU324" s="522">
        <f t="shared" si="632"/>
        <v>47.015590802237291</v>
      </c>
      <c r="HV324" s="513">
        <f t="shared" si="650"/>
        <v>0.73252279635258355</v>
      </c>
      <c r="HW324" s="513">
        <f t="shared" si="527"/>
        <v>0.79627397260273969</v>
      </c>
      <c r="HX324" s="513">
        <f t="shared" si="528"/>
        <v>0.29000000000000004</v>
      </c>
      <c r="HY324" s="599"/>
    </row>
    <row r="325" spans="1:233" x14ac:dyDescent="0.15">
      <c r="A325" s="485">
        <v>43807</v>
      </c>
      <c r="B325" s="486">
        <v>37212</v>
      </c>
      <c r="C325" s="487">
        <f t="shared" si="560"/>
        <v>0.74424000000000001</v>
      </c>
      <c r="D325" s="488">
        <v>8.15</v>
      </c>
      <c r="E325" s="489">
        <v>38.6</v>
      </c>
      <c r="F325" s="490">
        <v>225</v>
      </c>
      <c r="G325" s="490">
        <f t="shared" si="564"/>
        <v>8372.7000000000007</v>
      </c>
      <c r="H325" s="487">
        <f t="shared" si="565"/>
        <v>0.33490800000000004</v>
      </c>
      <c r="I325" s="490">
        <v>9050</v>
      </c>
      <c r="J325" s="490">
        <f t="shared" si="566"/>
        <v>6063.5</v>
      </c>
      <c r="K325" s="491">
        <v>28.6</v>
      </c>
      <c r="L325" s="491"/>
      <c r="M325" s="491"/>
      <c r="N325" s="492">
        <v>135</v>
      </c>
      <c r="O325" s="492"/>
      <c r="P325" s="409"/>
      <c r="Q325" s="409"/>
      <c r="R325" s="409"/>
      <c r="S325" s="409"/>
      <c r="T325" s="410"/>
      <c r="U325" s="411"/>
      <c r="V325" s="409"/>
      <c r="W325" s="409"/>
      <c r="X325" s="412"/>
      <c r="Y325" s="473">
        <v>960</v>
      </c>
      <c r="Z325" s="429">
        <v>7.82</v>
      </c>
      <c r="AA325" s="447">
        <v>1263</v>
      </c>
      <c r="AB325" s="409">
        <v>3880</v>
      </c>
      <c r="AC325" s="409">
        <v>9370</v>
      </c>
      <c r="AD325" s="474">
        <v>6.24</v>
      </c>
      <c r="AE325" s="477">
        <f t="shared" si="495"/>
        <v>0.8666666666666667</v>
      </c>
      <c r="AF325" s="478">
        <f t="shared" si="596"/>
        <v>960</v>
      </c>
      <c r="AG325" s="477">
        <f t="shared" si="597"/>
        <v>0.38400000000000001</v>
      </c>
      <c r="AH325" s="478">
        <v>1263</v>
      </c>
      <c r="AI325" s="478">
        <f t="shared" si="598"/>
        <v>3880</v>
      </c>
      <c r="AJ325" s="473">
        <f t="shared" si="599"/>
        <v>3724.8</v>
      </c>
      <c r="AK325" s="477">
        <f t="shared" si="601"/>
        <v>0.16554666666666668</v>
      </c>
      <c r="AL325" s="447">
        <v>34</v>
      </c>
      <c r="AM325" s="479"/>
      <c r="AN325" s="473">
        <v>2284</v>
      </c>
      <c r="AO325" s="473">
        <v>2292</v>
      </c>
      <c r="AP325" s="479">
        <v>7.76</v>
      </c>
      <c r="AQ325" s="447">
        <v>578</v>
      </c>
      <c r="AR325" s="473">
        <v>2140</v>
      </c>
      <c r="AS325" s="657">
        <f t="shared" si="638"/>
        <v>3.7024221453287196</v>
      </c>
      <c r="AT325" s="473">
        <v>8330</v>
      </c>
      <c r="AU325" s="447">
        <v>202</v>
      </c>
      <c r="AV325" s="480"/>
      <c r="AW325" s="479">
        <v>12.16</v>
      </c>
      <c r="AX325" s="479">
        <v>39.18</v>
      </c>
      <c r="AY325" s="480"/>
      <c r="AZ325" s="480"/>
      <c r="BA325" s="420">
        <f t="shared" si="561"/>
        <v>40286</v>
      </c>
      <c r="BB325" s="421">
        <f t="shared" si="562"/>
        <v>0.80571999999999999</v>
      </c>
      <c r="BC325" s="422"/>
      <c r="BD325" s="423">
        <v>8.1</v>
      </c>
      <c r="BE325" s="424">
        <v>50.8</v>
      </c>
      <c r="BF325" s="425">
        <v>256</v>
      </c>
      <c r="BG325" s="426">
        <v>9590</v>
      </c>
      <c r="BH325" s="420">
        <f t="shared" si="567"/>
        <v>6425.3</v>
      </c>
      <c r="BI325" s="420"/>
      <c r="BJ325" s="421"/>
      <c r="BK325" s="427">
        <v>22.1</v>
      </c>
      <c r="BL325" s="427"/>
      <c r="BM325" s="428"/>
      <c r="BN325" s="422"/>
      <c r="BO325" s="425">
        <v>112</v>
      </c>
      <c r="BP325" s="425"/>
      <c r="BQ325" s="423">
        <v>4.3600000000000003</v>
      </c>
      <c r="BR325" s="421">
        <f t="shared" si="496"/>
        <v>0.60555555555555562</v>
      </c>
      <c r="BS325" s="409">
        <f t="shared" si="602"/>
        <v>41246</v>
      </c>
      <c r="BT325" s="429">
        <f t="shared" si="603"/>
        <v>8.092086505358095</v>
      </c>
      <c r="BU325" s="430">
        <f t="shared" si="639"/>
        <v>63.07057169180041</v>
      </c>
      <c r="BV325" s="430">
        <f t="shared" si="604"/>
        <v>299.85007030984821</v>
      </c>
      <c r="BW325" s="430">
        <f t="shared" si="605"/>
        <v>9366.8790749468917</v>
      </c>
      <c r="BX325" s="430">
        <f t="shared" si="568"/>
        <v>6088.4713987154801</v>
      </c>
      <c r="BY325" s="430">
        <f t="shared" si="606"/>
        <v>21.585622848276198</v>
      </c>
      <c r="BZ325" s="430"/>
      <c r="CA325" s="431"/>
      <c r="CB325" s="430">
        <f t="shared" si="607"/>
        <v>114.09474858168065</v>
      </c>
      <c r="CC325" s="432">
        <v>20085</v>
      </c>
      <c r="CD325" s="411">
        <f t="shared" si="608"/>
        <v>20565</v>
      </c>
      <c r="CE325" s="421">
        <f t="shared" si="609"/>
        <v>0.8226</v>
      </c>
      <c r="CF325" s="433">
        <f t="shared" si="610"/>
        <v>7.8191101385849748</v>
      </c>
      <c r="CG325" s="434"/>
      <c r="CH325" s="427"/>
      <c r="CI325" s="446">
        <f t="shared" si="611"/>
        <v>11.086797957695113</v>
      </c>
      <c r="CJ325" s="436">
        <v>23.2</v>
      </c>
      <c r="CK325" s="436">
        <v>5.66</v>
      </c>
      <c r="CL325" s="423"/>
      <c r="CM325" s="423"/>
      <c r="CN325" s="423"/>
      <c r="CO325" s="432"/>
      <c r="CP325" s="432"/>
      <c r="CQ325" s="437"/>
      <c r="CR325" s="437">
        <v>0.97</v>
      </c>
      <c r="CS325" s="481"/>
      <c r="CT325" s="432">
        <f t="shared" si="612"/>
        <v>4.0846097738876725</v>
      </c>
      <c r="CU325" s="434">
        <v>7.14</v>
      </c>
      <c r="CV325" s="493"/>
      <c r="CW325" s="494"/>
      <c r="CX325" s="495"/>
      <c r="CY325" s="496"/>
      <c r="CZ325" s="497"/>
      <c r="DA325" s="497"/>
      <c r="DB325" s="497"/>
      <c r="DC325" s="497"/>
      <c r="DD325" s="498"/>
      <c r="DE325" s="498"/>
      <c r="DF325" s="432">
        <v>20201</v>
      </c>
      <c r="DG325" s="445">
        <f t="shared" si="613"/>
        <v>20681</v>
      </c>
      <c r="DH325" s="421">
        <f t="shared" si="614"/>
        <v>0.82723999999999998</v>
      </c>
      <c r="DI325" s="446">
        <f t="shared" si="615"/>
        <v>7.7752526473574779</v>
      </c>
      <c r="DJ325" s="434">
        <v>7.99</v>
      </c>
      <c r="DK325" s="427"/>
      <c r="DL325" s="446">
        <f t="shared" si="616"/>
        <v>11.024611962671051</v>
      </c>
      <c r="DM325" s="541">
        <v>23.1</v>
      </c>
      <c r="DN325" s="541">
        <v>5.28</v>
      </c>
      <c r="DO325" s="542">
        <v>8</v>
      </c>
      <c r="DP325" s="542"/>
      <c r="DQ325" s="542"/>
      <c r="DR325" s="432"/>
      <c r="DS325" s="432"/>
      <c r="DT325" s="437"/>
      <c r="DU325" s="437">
        <v>0.96</v>
      </c>
      <c r="DV325" s="481"/>
      <c r="DW325" s="446">
        <f t="shared" si="617"/>
        <v>4.0616991441419659</v>
      </c>
      <c r="DX325" s="434">
        <v>6.4</v>
      </c>
      <c r="DY325" s="493">
        <v>8.11</v>
      </c>
      <c r="DZ325" s="494">
        <v>20.7</v>
      </c>
      <c r="EA325" s="495">
        <v>74</v>
      </c>
      <c r="EB325" s="496">
        <v>9040</v>
      </c>
      <c r="EC325" s="497">
        <v>8.6</v>
      </c>
      <c r="ED325" s="497">
        <v>0.34</v>
      </c>
      <c r="EE325" s="497">
        <v>10.1</v>
      </c>
      <c r="EF325" s="497">
        <v>0.7</v>
      </c>
      <c r="EG325" s="498">
        <v>18</v>
      </c>
      <c r="EH325" s="495"/>
      <c r="EI325" s="429">
        <f t="shared" si="529"/>
        <v>8.11</v>
      </c>
      <c r="EJ325" s="447">
        <f t="shared" si="640"/>
        <v>20.7</v>
      </c>
      <c r="EK325" s="448">
        <f t="shared" si="530"/>
        <v>74</v>
      </c>
      <c r="EL325" s="417">
        <f t="shared" si="531"/>
        <v>9040</v>
      </c>
      <c r="EM325" s="431">
        <f t="shared" si="532"/>
        <v>8.6</v>
      </c>
      <c r="EN325" s="431">
        <f>ED325</f>
        <v>0.34</v>
      </c>
      <c r="EO325" s="431">
        <f>EE325</f>
        <v>10.1</v>
      </c>
      <c r="EP325" s="431">
        <f>EF325</f>
        <v>0.7</v>
      </c>
      <c r="EQ325" s="430">
        <f t="shared" si="502"/>
        <v>18</v>
      </c>
      <c r="ER325" s="448"/>
      <c r="ES325" s="449">
        <f t="shared" si="618"/>
        <v>25.602482664985693</v>
      </c>
      <c r="ET325" s="450">
        <f t="shared" si="619"/>
        <v>0.82491999999999999</v>
      </c>
      <c r="EU325" s="451">
        <f t="shared" si="570"/>
        <v>0.28108218181818184</v>
      </c>
      <c r="EV325" s="499">
        <f t="shared" si="516"/>
        <v>0.52052255892255894</v>
      </c>
      <c r="EW325" s="513">
        <f t="shared" si="636"/>
        <v>0.60158666439931863</v>
      </c>
      <c r="EX325" s="514">
        <f t="shared" si="600"/>
        <v>12.985622848276199</v>
      </c>
      <c r="EY325" s="513">
        <f t="shared" si="641"/>
        <v>0.67179622057094601</v>
      </c>
      <c r="EZ325" s="514">
        <f t="shared" si="642"/>
        <v>42.370571691800407</v>
      </c>
      <c r="FA325" s="450">
        <f t="shared" si="517"/>
        <v>0.75320999617064432</v>
      </c>
      <c r="FB325" s="431">
        <f t="shared" si="518"/>
        <v>225.85007030984821</v>
      </c>
      <c r="FC325" s="452"/>
      <c r="FD325" s="431"/>
      <c r="FE325" s="452">
        <f t="shared" si="519"/>
        <v>0.84223638490150343</v>
      </c>
      <c r="FF325" s="430">
        <f t="shared" si="520"/>
        <v>96.094748581680648</v>
      </c>
      <c r="FG325" s="490">
        <v>50400</v>
      </c>
      <c r="FH325" s="498"/>
      <c r="FI325" s="501"/>
      <c r="FJ325" s="487"/>
      <c r="FK325" s="455">
        <f t="shared" si="620"/>
        <v>1.7456238180672066</v>
      </c>
      <c r="FL325" s="490"/>
      <c r="FM325" s="502"/>
      <c r="FN325" s="490">
        <v>10981</v>
      </c>
      <c r="FO325" s="532">
        <f t="shared" si="503"/>
        <v>0.82070254110612861</v>
      </c>
      <c r="FP325" s="449">
        <f t="shared" si="621"/>
        <v>266.23187703049996</v>
      </c>
      <c r="FQ325" s="503">
        <v>75.599999999999994</v>
      </c>
      <c r="FR325" s="458">
        <f t="shared" si="622"/>
        <v>1.8329050089705665</v>
      </c>
      <c r="FS325" s="504">
        <v>7.95</v>
      </c>
      <c r="FT325" s="535">
        <v>19.399999999999999</v>
      </c>
      <c r="FU325" s="495">
        <v>69</v>
      </c>
      <c r="FV325" s="490">
        <v>1</v>
      </c>
      <c r="FW325" s="504"/>
      <c r="FX325" s="490"/>
      <c r="FY325" s="452">
        <f>1-FV325/(EG325+DD325)*2</f>
        <v>0.88888888888888884</v>
      </c>
      <c r="FZ325" s="452"/>
      <c r="GA325" s="429"/>
      <c r="GB325" s="499">
        <f t="shared" si="643"/>
        <v>6.2801932367149815E-2</v>
      </c>
      <c r="GC325" s="514">
        <f t="shared" si="644"/>
        <v>1.3000000000000007</v>
      </c>
      <c r="GD325" s="499">
        <f t="shared" si="633"/>
        <v>6.7567567567567544E-2</v>
      </c>
      <c r="GE325" s="527">
        <f t="shared" si="635"/>
        <v>5</v>
      </c>
      <c r="GF325" s="461">
        <f t="shared" si="623"/>
        <v>2.3856858846918492</v>
      </c>
      <c r="GG325" s="490">
        <v>30</v>
      </c>
      <c r="GH325" s="526">
        <f t="shared" si="624"/>
        <v>0.375</v>
      </c>
      <c r="GI325" s="490">
        <v>195</v>
      </c>
      <c r="GJ325" s="544">
        <f t="shared" si="625"/>
        <v>6.5</v>
      </c>
      <c r="GK325" s="463">
        <f t="shared" si="626"/>
        <v>17.456238180672067</v>
      </c>
      <c r="GL325" s="507">
        <v>8.07</v>
      </c>
      <c r="GM325" s="535">
        <v>18.5</v>
      </c>
      <c r="GN325" s="536">
        <v>67</v>
      </c>
      <c r="GO325" s="526">
        <f t="shared" si="645"/>
        <v>4.6391752577319534E-2</v>
      </c>
      <c r="GP325" s="526">
        <f t="shared" si="627"/>
        <v>2.8985507246376829E-2</v>
      </c>
      <c r="GQ325" s="535">
        <v>4</v>
      </c>
      <c r="GR325" s="455">
        <f t="shared" si="628"/>
        <v>2.5020608058963294</v>
      </c>
      <c r="GS325" s="536">
        <f t="shared" si="646"/>
        <v>17.8</v>
      </c>
      <c r="GT325" s="536">
        <f t="shared" si="629"/>
        <v>60.164000000000001</v>
      </c>
      <c r="GU325" s="526">
        <f t="shared" si="647"/>
        <v>3.7837837837837784E-2</v>
      </c>
      <c r="GV325" s="526">
        <f t="shared" si="637"/>
        <v>0.10202985074626858</v>
      </c>
      <c r="GW325" s="526">
        <f t="shared" si="648"/>
        <v>8.247422680412364E-2</v>
      </c>
      <c r="GX325" s="526">
        <f t="shared" si="630"/>
        <v>0.12805797101449268</v>
      </c>
      <c r="GY325" s="544">
        <f t="shared" si="631"/>
        <v>1.975581505282036</v>
      </c>
      <c r="GZ325" s="490">
        <v>35717</v>
      </c>
      <c r="HA325" s="493">
        <v>8.27</v>
      </c>
      <c r="HB325" s="493">
        <v>8.1999999999999993</v>
      </c>
      <c r="HC325" s="494">
        <v>17.8</v>
      </c>
      <c r="HD325" s="498">
        <f t="shared" si="649"/>
        <v>60.164000000000001</v>
      </c>
      <c r="HE325" s="498">
        <v>18.600000000000001</v>
      </c>
      <c r="HF325" s="498"/>
      <c r="HG325" s="498"/>
      <c r="HH325" s="492">
        <v>7</v>
      </c>
      <c r="HI325" s="508">
        <v>8960</v>
      </c>
      <c r="HJ325" s="490">
        <f t="shared" si="526"/>
        <v>6003.2000000000007</v>
      </c>
      <c r="HK325" s="490"/>
      <c r="HL325" s="490"/>
      <c r="HM325" s="543"/>
      <c r="HN325" s="506">
        <v>11.85</v>
      </c>
      <c r="HO325" s="491"/>
      <c r="HP325" s="545">
        <v>0.01</v>
      </c>
      <c r="HQ325" s="523"/>
      <c r="HR325" s="524"/>
      <c r="HS325" s="524">
        <v>0.16</v>
      </c>
      <c r="HT325" s="511">
        <v>4</v>
      </c>
      <c r="HU325" s="525">
        <f t="shared" si="632"/>
        <v>43.19118304125503</v>
      </c>
      <c r="HV325" s="526">
        <f t="shared" si="650"/>
        <v>0.64960629921259838</v>
      </c>
      <c r="HW325" s="526">
        <f t="shared" si="527"/>
        <v>0.76498437500000005</v>
      </c>
      <c r="HX325" s="526">
        <f t="shared" si="528"/>
        <v>0.46380090497737558</v>
      </c>
      <c r="HY325" s="512"/>
    </row>
    <row r="326" spans="1:233" s="598" customFormat="1" ht="15" customHeight="1" x14ac:dyDescent="0.15">
      <c r="A326" s="400">
        <v>43808</v>
      </c>
      <c r="B326" s="515">
        <v>40812</v>
      </c>
      <c r="C326" s="402">
        <f t="shared" si="560"/>
        <v>0.81623999999999997</v>
      </c>
      <c r="D326" s="571">
        <v>8.1999999999999993</v>
      </c>
      <c r="E326" s="572">
        <v>50.7</v>
      </c>
      <c r="F326" s="573">
        <v>262</v>
      </c>
      <c r="G326" s="406">
        <f t="shared" si="564"/>
        <v>10692.744000000001</v>
      </c>
      <c r="H326" s="402">
        <f t="shared" si="565"/>
        <v>0.42770976000000005</v>
      </c>
      <c r="I326" s="573">
        <v>7950</v>
      </c>
      <c r="J326" s="406">
        <f t="shared" si="566"/>
        <v>5326.5</v>
      </c>
      <c r="K326" s="574">
        <v>37.6</v>
      </c>
      <c r="L326" s="574"/>
      <c r="M326" s="574"/>
      <c r="N326" s="575">
        <v>155</v>
      </c>
      <c r="O326" s="575"/>
      <c r="P326" s="409"/>
      <c r="Q326" s="409"/>
      <c r="R326" s="409"/>
      <c r="S326" s="409"/>
      <c r="T326" s="410"/>
      <c r="U326" s="411"/>
      <c r="V326" s="409"/>
      <c r="W326" s="409"/>
      <c r="X326" s="516"/>
      <c r="Y326" s="473">
        <v>960</v>
      </c>
      <c r="Z326" s="429">
        <v>7.47</v>
      </c>
      <c r="AA326" s="447">
        <v>1328</v>
      </c>
      <c r="AB326" s="409">
        <v>4080</v>
      </c>
      <c r="AC326" s="409">
        <v>9560</v>
      </c>
      <c r="AD326" s="474">
        <v>6.23</v>
      </c>
      <c r="AE326" s="477">
        <f t="shared" si="495"/>
        <v>0.86527777777777781</v>
      </c>
      <c r="AF326" s="478">
        <f t="shared" si="596"/>
        <v>960</v>
      </c>
      <c r="AG326" s="477">
        <f t="shared" si="597"/>
        <v>0.38400000000000001</v>
      </c>
      <c r="AH326" s="478">
        <v>1328</v>
      </c>
      <c r="AI326" s="478">
        <f t="shared" si="598"/>
        <v>4080</v>
      </c>
      <c r="AJ326" s="473">
        <f t="shared" si="599"/>
        <v>3916.8</v>
      </c>
      <c r="AK326" s="477">
        <f t="shared" si="601"/>
        <v>0.17408000000000001</v>
      </c>
      <c r="AL326" s="447">
        <v>34</v>
      </c>
      <c r="AM326" s="479"/>
      <c r="AN326" s="473">
        <v>2430</v>
      </c>
      <c r="AO326" s="473">
        <v>2411</v>
      </c>
      <c r="AP326" s="479">
        <v>7.29</v>
      </c>
      <c r="AQ326" s="447">
        <v>599.6</v>
      </c>
      <c r="AR326" s="473">
        <v>2240</v>
      </c>
      <c r="AS326" s="657">
        <f t="shared" si="638"/>
        <v>3.735823882588392</v>
      </c>
      <c r="AT326" s="473">
        <v>8620</v>
      </c>
      <c r="AU326" s="447">
        <v>138</v>
      </c>
      <c r="AV326" s="480"/>
      <c r="AW326" s="479">
        <v>13.55</v>
      </c>
      <c r="AX326" s="479">
        <v>37.24</v>
      </c>
      <c r="AY326" s="480"/>
      <c r="AZ326" s="480"/>
      <c r="BA326" s="420">
        <f t="shared" si="561"/>
        <v>39012</v>
      </c>
      <c r="BB326" s="421">
        <f t="shared" si="562"/>
        <v>0.78024000000000004</v>
      </c>
      <c r="BC326" s="422"/>
      <c r="BD326" s="423">
        <v>8.33</v>
      </c>
      <c r="BE326" s="424">
        <v>61.2</v>
      </c>
      <c r="BF326" s="425">
        <v>220</v>
      </c>
      <c r="BG326" s="426">
        <v>9650</v>
      </c>
      <c r="BH326" s="420">
        <f t="shared" si="567"/>
        <v>6465.5</v>
      </c>
      <c r="BI326" s="432"/>
      <c r="BJ326" s="421"/>
      <c r="BK326" s="427">
        <v>26.9</v>
      </c>
      <c r="BL326" s="427"/>
      <c r="BM326" s="428"/>
      <c r="BN326" s="422"/>
      <c r="BO326" s="425">
        <v>92</v>
      </c>
      <c r="BP326" s="425"/>
      <c r="BQ326" s="423">
        <v>4.12</v>
      </c>
      <c r="BR326" s="421">
        <f t="shared" si="496"/>
        <v>0.57222222222222219</v>
      </c>
      <c r="BS326" s="409">
        <f t="shared" si="602"/>
        <v>39972</v>
      </c>
      <c r="BT326" s="429">
        <f t="shared" si="603"/>
        <v>8.3050225157610331</v>
      </c>
      <c r="BU326" s="430">
        <f t="shared" si="639"/>
        <v>74.130651456019208</v>
      </c>
      <c r="BV326" s="430">
        <f t="shared" si="604"/>
        <v>268.51395977184029</v>
      </c>
      <c r="BW326" s="430">
        <f t="shared" si="605"/>
        <v>9418.3274890154917</v>
      </c>
      <c r="BX326" s="430">
        <f t="shared" si="568"/>
        <v>6121.91286786007</v>
      </c>
      <c r="BY326" s="430">
        <f t="shared" si="606"/>
        <v>26.253947763434404</v>
      </c>
      <c r="BZ326" s="430"/>
      <c r="CA326" s="431"/>
      <c r="CB326" s="430">
        <f t="shared" si="607"/>
        <v>93.104773341338941</v>
      </c>
      <c r="CC326" s="432">
        <v>19870</v>
      </c>
      <c r="CD326" s="411">
        <f t="shared" si="608"/>
        <v>20350</v>
      </c>
      <c r="CE326" s="421">
        <f t="shared" si="609"/>
        <v>0.81399999999999995</v>
      </c>
      <c r="CF326" s="433">
        <f t="shared" si="610"/>
        <v>7.9017199017199022</v>
      </c>
      <c r="CG326" s="434"/>
      <c r="CH326" s="427"/>
      <c r="CI326" s="446">
        <f t="shared" si="611"/>
        <v>11.203931203931203</v>
      </c>
      <c r="CJ326" s="436">
        <v>23.2</v>
      </c>
      <c r="CK326" s="436">
        <v>5.82</v>
      </c>
      <c r="CL326" s="423"/>
      <c r="CM326" s="423"/>
      <c r="CN326" s="423"/>
      <c r="CO326" s="432"/>
      <c r="CP326" s="432"/>
      <c r="CQ326" s="437"/>
      <c r="CR326" s="437">
        <v>0.96</v>
      </c>
      <c r="CS326" s="424"/>
      <c r="CT326" s="432">
        <f t="shared" si="612"/>
        <v>4.1277641277641282</v>
      </c>
      <c r="CU326" s="434">
        <v>7.87</v>
      </c>
      <c r="CV326" s="438"/>
      <c r="CW326" s="439"/>
      <c r="CX326" s="440"/>
      <c r="CY326" s="441"/>
      <c r="CZ326" s="442"/>
      <c r="DA326" s="442"/>
      <c r="DB326" s="442"/>
      <c r="DC326" s="442"/>
      <c r="DD326" s="443"/>
      <c r="DE326" s="440"/>
      <c r="DF326" s="444">
        <v>19142</v>
      </c>
      <c r="DG326" s="445">
        <f t="shared" si="613"/>
        <v>19622</v>
      </c>
      <c r="DH326" s="421">
        <f t="shared" si="614"/>
        <v>0.78488000000000002</v>
      </c>
      <c r="DI326" s="446">
        <f t="shared" si="615"/>
        <v>8.1948832942615439</v>
      </c>
      <c r="DJ326" s="434">
        <v>7.96</v>
      </c>
      <c r="DK326" s="427"/>
      <c r="DL326" s="446">
        <f t="shared" si="616"/>
        <v>11.619610641117113</v>
      </c>
      <c r="DM326" s="422">
        <v>23.1</v>
      </c>
      <c r="DN326" s="422">
        <v>4.62</v>
      </c>
      <c r="DO326" s="423">
        <v>7.95</v>
      </c>
      <c r="DP326" s="423"/>
      <c r="DQ326" s="423"/>
      <c r="DR326" s="432"/>
      <c r="DS326" s="432"/>
      <c r="DT326" s="437"/>
      <c r="DU326" s="437">
        <v>0.96</v>
      </c>
      <c r="DV326" s="424"/>
      <c r="DW326" s="446">
        <f t="shared" si="617"/>
        <v>4.280909183569463</v>
      </c>
      <c r="DX326" s="434">
        <v>6.68</v>
      </c>
      <c r="DY326" s="438">
        <v>8.14</v>
      </c>
      <c r="DZ326" s="439">
        <v>21.8</v>
      </c>
      <c r="EA326" s="440">
        <v>78</v>
      </c>
      <c r="EB326" s="441">
        <v>9160</v>
      </c>
      <c r="EC326" s="442">
        <v>14.5</v>
      </c>
      <c r="ED326" s="442"/>
      <c r="EE326" s="442"/>
      <c r="EF326" s="442"/>
      <c r="EG326" s="443">
        <v>14</v>
      </c>
      <c r="EH326" s="440"/>
      <c r="EI326" s="429">
        <f t="shared" si="529"/>
        <v>8.14</v>
      </c>
      <c r="EJ326" s="447">
        <f t="shared" si="640"/>
        <v>21.8</v>
      </c>
      <c r="EK326" s="448">
        <f t="shared" si="530"/>
        <v>78</v>
      </c>
      <c r="EL326" s="417">
        <f t="shared" si="531"/>
        <v>9160</v>
      </c>
      <c r="EM326" s="431">
        <f t="shared" si="532"/>
        <v>14.5</v>
      </c>
      <c r="EN326" s="431"/>
      <c r="EO326" s="431"/>
      <c r="EP326" s="431"/>
      <c r="EQ326" s="430">
        <f t="shared" si="502"/>
        <v>14</v>
      </c>
      <c r="ER326" s="448"/>
      <c r="ES326" s="449">
        <f t="shared" si="618"/>
        <v>26.418492945061541</v>
      </c>
      <c r="ET326" s="450">
        <f t="shared" si="619"/>
        <v>0.79944000000000004</v>
      </c>
      <c r="EU326" s="451">
        <f t="shared" si="570"/>
        <v>0.2439327272727273</v>
      </c>
      <c r="EV326" s="450">
        <f t="shared" si="516"/>
        <v>0.45172727272727276</v>
      </c>
      <c r="EW326" s="513">
        <f t="shared" si="636"/>
        <v>0.44770210824464651</v>
      </c>
      <c r="EX326" s="514">
        <f t="shared" si="600"/>
        <v>11.753947763434404</v>
      </c>
      <c r="EY326" s="513">
        <f t="shared" si="641"/>
        <v>0.70592461320896838</v>
      </c>
      <c r="EZ326" s="514">
        <f t="shared" si="642"/>
        <v>52.330651456019211</v>
      </c>
      <c r="FA326" s="450">
        <f t="shared" si="517"/>
        <v>0.70951230965318302</v>
      </c>
      <c r="FB326" s="431">
        <f t="shared" si="518"/>
        <v>190.51395977184029</v>
      </c>
      <c r="FC326" s="452"/>
      <c r="FD326" s="431"/>
      <c r="FE326" s="452">
        <f t="shared" si="519"/>
        <v>0.84963176969806409</v>
      </c>
      <c r="FF326" s="430">
        <f t="shared" si="520"/>
        <v>79.104773341338941</v>
      </c>
      <c r="FG326" s="405">
        <v>50400</v>
      </c>
      <c r="FH326" s="589"/>
      <c r="FI326" s="590"/>
      <c r="FJ326" s="591"/>
      <c r="FK326" s="455">
        <f t="shared" si="620"/>
        <v>1.8012608826178322</v>
      </c>
      <c r="FL326" s="530"/>
      <c r="FM326" s="455"/>
      <c r="FN326" s="530">
        <v>7006</v>
      </c>
      <c r="FO326" s="532">
        <f t="shared" si="503"/>
        <v>0.52361733931240662</v>
      </c>
      <c r="FP326" s="449">
        <f t="shared" si="621"/>
        <v>175.27269088361851</v>
      </c>
      <c r="FQ326" s="457">
        <v>75.599999999999994</v>
      </c>
      <c r="FR326" s="458">
        <f t="shared" si="622"/>
        <v>1.8913239267487238</v>
      </c>
      <c r="FS326" s="576">
        <v>7.84</v>
      </c>
      <c r="FT326" s="577">
        <v>21.6</v>
      </c>
      <c r="FU326" s="578">
        <v>74</v>
      </c>
      <c r="FV326" s="579">
        <v>1</v>
      </c>
      <c r="FW326" s="580"/>
      <c r="FX326" s="579"/>
      <c r="FY326" s="452">
        <f t="shared" ref="FY326:FY357" si="651">1-FV326/(EG326+DD326)</f>
        <v>0.9285714285714286</v>
      </c>
      <c r="FZ326" s="452"/>
      <c r="GA326" s="429"/>
      <c r="GB326" s="513">
        <f t="shared" si="643"/>
        <v>9.1743119266054496E-3</v>
      </c>
      <c r="GC326" s="514">
        <f t="shared" si="644"/>
        <v>0.19999999999999929</v>
      </c>
      <c r="GD326" s="513">
        <f t="shared" si="633"/>
        <v>5.1282051282051322E-2</v>
      </c>
      <c r="GE326" s="527">
        <f t="shared" si="635"/>
        <v>4</v>
      </c>
      <c r="GF326" s="461">
        <f t="shared" si="623"/>
        <v>2.461723206244371</v>
      </c>
      <c r="GG326" s="606">
        <v>30</v>
      </c>
      <c r="GH326" s="450">
        <f t="shared" si="624"/>
        <v>0.375</v>
      </c>
      <c r="GI326" s="405">
        <v>195</v>
      </c>
      <c r="GJ326" s="462">
        <f t="shared" si="625"/>
        <v>6.5</v>
      </c>
      <c r="GK326" s="463">
        <f t="shared" si="626"/>
        <v>18.012608826178326</v>
      </c>
      <c r="GL326" s="464">
        <v>8.0500000000000007</v>
      </c>
      <c r="GM326" s="529">
        <v>20.2</v>
      </c>
      <c r="GN326" s="405">
        <v>68</v>
      </c>
      <c r="GO326" s="513">
        <f t="shared" si="645"/>
        <v>6.4814814814814881E-2</v>
      </c>
      <c r="GP326" s="450">
        <f t="shared" si="627"/>
        <v>8.108108108108103E-2</v>
      </c>
      <c r="GQ326" s="577">
        <v>2</v>
      </c>
      <c r="GR326" s="455">
        <f t="shared" si="628"/>
        <v>2.5818072650855601</v>
      </c>
      <c r="GS326" s="531">
        <f t="shared" si="646"/>
        <v>17.8</v>
      </c>
      <c r="GT326" s="531">
        <f t="shared" si="629"/>
        <v>60.164000000000001</v>
      </c>
      <c r="GU326" s="513">
        <f t="shared" si="647"/>
        <v>0.1188118811881187</v>
      </c>
      <c r="GV326" s="513">
        <f t="shared" si="637"/>
        <v>0.11523529411764699</v>
      </c>
      <c r="GW326" s="513">
        <f t="shared" si="648"/>
        <v>0.17592592592592593</v>
      </c>
      <c r="GX326" s="513">
        <f t="shared" si="630"/>
        <v>0.186972972972973</v>
      </c>
      <c r="GY326" s="462">
        <f t="shared" si="631"/>
        <v>1.3018653386945886</v>
      </c>
      <c r="GZ326" s="405">
        <v>36562</v>
      </c>
      <c r="HA326" s="581">
        <v>8.32</v>
      </c>
      <c r="HB326" s="451">
        <v>8.14</v>
      </c>
      <c r="HC326" s="577">
        <v>17.8</v>
      </c>
      <c r="HD326" s="463">
        <f t="shared" si="649"/>
        <v>60.164000000000001</v>
      </c>
      <c r="HE326" s="463">
        <v>17</v>
      </c>
      <c r="HF326" s="463"/>
      <c r="HG326" s="582"/>
      <c r="HH326" s="575">
        <v>8</v>
      </c>
      <c r="HI326" s="583">
        <v>9090</v>
      </c>
      <c r="HJ326" s="406">
        <f t="shared" si="526"/>
        <v>6090.3</v>
      </c>
      <c r="HK326" s="406"/>
      <c r="HL326" s="549"/>
      <c r="HM326" s="584"/>
      <c r="HN326" s="461">
        <v>13.82</v>
      </c>
      <c r="HO326" s="574"/>
      <c r="HP326" s="548">
        <v>0.01</v>
      </c>
      <c r="HQ326" s="585"/>
      <c r="HR326" s="586"/>
      <c r="HS326" s="520">
        <v>0.13</v>
      </c>
      <c r="HT326" s="587">
        <v>2</v>
      </c>
      <c r="HU326" s="522">
        <f t="shared" si="632"/>
        <v>44.601661027376196</v>
      </c>
      <c r="HV326" s="513">
        <f t="shared" si="650"/>
        <v>0.70915032679738554</v>
      </c>
      <c r="HW326" s="513">
        <f t="shared" si="527"/>
        <v>0.72652727272727269</v>
      </c>
      <c r="HX326" s="513">
        <f t="shared" si="528"/>
        <v>0.48624535315985129</v>
      </c>
      <c r="HY326" s="599"/>
    </row>
    <row r="327" spans="1:233" s="598" customFormat="1" ht="15" customHeight="1" x14ac:dyDescent="0.15">
      <c r="A327" s="400">
        <v>43809</v>
      </c>
      <c r="B327" s="515">
        <v>35447</v>
      </c>
      <c r="C327" s="402">
        <f t="shared" si="560"/>
        <v>0.70894000000000001</v>
      </c>
      <c r="D327" s="571">
        <v>8.16</v>
      </c>
      <c r="E327" s="572">
        <v>50.2</v>
      </c>
      <c r="F327" s="573">
        <v>228</v>
      </c>
      <c r="G327" s="406">
        <f t="shared" si="564"/>
        <v>8081.9160000000002</v>
      </c>
      <c r="H327" s="402">
        <f t="shared" si="565"/>
        <v>0.32327664</v>
      </c>
      <c r="I327" s="573">
        <v>7950</v>
      </c>
      <c r="J327" s="406">
        <f t="shared" si="566"/>
        <v>5326.5</v>
      </c>
      <c r="K327" s="574">
        <v>35.4</v>
      </c>
      <c r="L327" s="574">
        <v>25.2</v>
      </c>
      <c r="M327" s="574">
        <v>2.5</v>
      </c>
      <c r="N327" s="575">
        <v>168</v>
      </c>
      <c r="O327" s="575">
        <v>32</v>
      </c>
      <c r="P327" s="409"/>
      <c r="Q327" s="409"/>
      <c r="R327" s="409"/>
      <c r="S327" s="409"/>
      <c r="T327" s="410"/>
      <c r="U327" s="411"/>
      <c r="V327" s="409"/>
      <c r="W327" s="409"/>
      <c r="X327" s="516"/>
      <c r="Y327" s="473">
        <v>960</v>
      </c>
      <c r="Z327" s="429">
        <v>7.57</v>
      </c>
      <c r="AA327" s="447">
        <v>1298</v>
      </c>
      <c r="AB327" s="409">
        <v>4010</v>
      </c>
      <c r="AC327" s="409">
        <v>10320</v>
      </c>
      <c r="AD327" s="474">
        <v>5.6</v>
      </c>
      <c r="AE327" s="477">
        <f t="shared" ref="AE327:AE390" si="652">AD327/$AD$6</f>
        <v>0.77777777777777768</v>
      </c>
      <c r="AF327" s="478">
        <f t="shared" si="596"/>
        <v>960</v>
      </c>
      <c r="AG327" s="477">
        <f t="shared" si="597"/>
        <v>0.38400000000000001</v>
      </c>
      <c r="AH327" s="478">
        <v>1298</v>
      </c>
      <c r="AI327" s="478">
        <f t="shared" si="598"/>
        <v>4010</v>
      </c>
      <c r="AJ327" s="473">
        <f t="shared" si="599"/>
        <v>3849.6</v>
      </c>
      <c r="AK327" s="477">
        <f t="shared" si="601"/>
        <v>0.17109333333333332</v>
      </c>
      <c r="AL327" s="447">
        <v>34</v>
      </c>
      <c r="AM327" s="479"/>
      <c r="AN327" s="473">
        <v>2669</v>
      </c>
      <c r="AO327" s="473">
        <v>2691</v>
      </c>
      <c r="AP327" s="479">
        <v>7.46</v>
      </c>
      <c r="AQ327" s="447">
        <v>615</v>
      </c>
      <c r="AR327" s="473">
        <v>2300</v>
      </c>
      <c r="AS327" s="657">
        <f t="shared" si="638"/>
        <v>3.7398373983739837</v>
      </c>
      <c r="AT327" s="473">
        <v>9060</v>
      </c>
      <c r="AU327" s="447">
        <v>139</v>
      </c>
      <c r="AV327" s="480"/>
      <c r="AW327" s="479">
        <v>13.65</v>
      </c>
      <c r="AX327" s="479">
        <v>42.32</v>
      </c>
      <c r="AY327" s="480"/>
      <c r="AZ327" s="480"/>
      <c r="BA327" s="420">
        <f t="shared" si="561"/>
        <v>37610</v>
      </c>
      <c r="BB327" s="421">
        <f t="shared" si="562"/>
        <v>0.75219999999999998</v>
      </c>
      <c r="BC327" s="422"/>
      <c r="BD327" s="423">
        <v>8.23</v>
      </c>
      <c r="BE327" s="424">
        <v>93</v>
      </c>
      <c r="BF327" s="425">
        <v>353</v>
      </c>
      <c r="BG327" s="426">
        <v>9940</v>
      </c>
      <c r="BH327" s="420">
        <f t="shared" si="567"/>
        <v>6659.8</v>
      </c>
      <c r="BI327" s="432">
        <v>1819</v>
      </c>
      <c r="BJ327" s="421">
        <f>BI327/35.5*(23+35.5)/BH327</f>
        <v>0.45008964867616463</v>
      </c>
      <c r="BK327" s="427">
        <v>25.7</v>
      </c>
      <c r="BL327" s="427">
        <v>15.2</v>
      </c>
      <c r="BM327" s="428">
        <v>17.8</v>
      </c>
      <c r="BN327" s="422">
        <v>2</v>
      </c>
      <c r="BO327" s="425">
        <v>138</v>
      </c>
      <c r="BP327" s="425">
        <v>32</v>
      </c>
      <c r="BQ327" s="423">
        <v>4.46</v>
      </c>
      <c r="BR327" s="421">
        <f t="shared" ref="BR327:BR390" si="653">BQ327/$BQ$6</f>
        <v>0.61944444444444446</v>
      </c>
      <c r="BS327" s="409">
        <f t="shared" si="602"/>
        <v>38570</v>
      </c>
      <c r="BT327" s="429">
        <f t="shared" si="603"/>
        <v>8.2108348457350271</v>
      </c>
      <c r="BU327" s="430">
        <f t="shared" si="639"/>
        <v>105.99248120300751</v>
      </c>
      <c r="BV327" s="430">
        <f t="shared" si="604"/>
        <v>401.46046149857403</v>
      </c>
      <c r="BW327" s="430">
        <f t="shared" si="605"/>
        <v>9692.6883651517364</v>
      </c>
      <c r="BX327" s="430">
        <f t="shared" si="568"/>
        <v>6300.2474373486293</v>
      </c>
      <c r="BY327" s="430">
        <f t="shared" si="606"/>
        <v>25.060331864143116</v>
      </c>
      <c r="BZ327" s="430">
        <f>BL327</f>
        <v>15.2</v>
      </c>
      <c r="CA327" s="431">
        <f>BN327</f>
        <v>2</v>
      </c>
      <c r="CB327" s="430">
        <f t="shared" si="607"/>
        <v>138.02488981073373</v>
      </c>
      <c r="CC327" s="432">
        <v>19449</v>
      </c>
      <c r="CD327" s="411">
        <f t="shared" si="608"/>
        <v>19929</v>
      </c>
      <c r="CE327" s="421">
        <f t="shared" si="609"/>
        <v>0.79715999999999998</v>
      </c>
      <c r="CF327" s="433">
        <f t="shared" si="610"/>
        <v>8.0686436850820407</v>
      </c>
      <c r="CG327" s="434"/>
      <c r="CH327" s="427"/>
      <c r="CI327" s="446">
        <f t="shared" si="611"/>
        <v>11.440614180340209</v>
      </c>
      <c r="CJ327" s="436">
        <v>23.2</v>
      </c>
      <c r="CK327" s="436">
        <v>4.6100000000000003</v>
      </c>
      <c r="CL327" s="423"/>
      <c r="CM327" s="423"/>
      <c r="CN327" s="423"/>
      <c r="CO327" s="432"/>
      <c r="CP327" s="432"/>
      <c r="CQ327" s="437"/>
      <c r="CR327" s="437">
        <v>0.96</v>
      </c>
      <c r="CS327" s="424"/>
      <c r="CT327" s="432">
        <f t="shared" si="612"/>
        <v>4.2149631190727082</v>
      </c>
      <c r="CU327" s="434">
        <v>7.78</v>
      </c>
      <c r="CV327" s="438"/>
      <c r="CW327" s="439"/>
      <c r="CX327" s="440"/>
      <c r="CY327" s="441"/>
      <c r="CZ327" s="442"/>
      <c r="DA327" s="442"/>
      <c r="DB327" s="442"/>
      <c r="DC327" s="442"/>
      <c r="DD327" s="443"/>
      <c r="DE327" s="440"/>
      <c r="DF327" s="444">
        <v>18161</v>
      </c>
      <c r="DG327" s="445">
        <f t="shared" si="613"/>
        <v>18641</v>
      </c>
      <c r="DH327" s="421">
        <f t="shared" si="614"/>
        <v>0.74563999999999997</v>
      </c>
      <c r="DI327" s="446">
        <f t="shared" si="615"/>
        <v>8.6261466659513975</v>
      </c>
      <c r="DJ327" s="434">
        <v>7.9</v>
      </c>
      <c r="DK327" s="427">
        <v>11.6</v>
      </c>
      <c r="DL327" s="446">
        <f t="shared" si="616"/>
        <v>12.231103481572877</v>
      </c>
      <c r="DM327" s="422">
        <v>23.1</v>
      </c>
      <c r="DN327" s="422">
        <v>4.4800000000000004</v>
      </c>
      <c r="DO327" s="423">
        <v>7.95</v>
      </c>
      <c r="DP327" s="423"/>
      <c r="DQ327" s="423"/>
      <c r="DR327" s="432">
        <v>7248</v>
      </c>
      <c r="DS327" s="432">
        <v>3602</v>
      </c>
      <c r="DT327" s="437">
        <f>DS327/DR327</f>
        <v>0.49696467991169979</v>
      </c>
      <c r="DU327" s="437">
        <v>0.96</v>
      </c>
      <c r="DV327" s="424"/>
      <c r="DW327" s="446">
        <f t="shared" si="617"/>
        <v>4.5061960195268496</v>
      </c>
      <c r="DX327" s="434">
        <v>6.54</v>
      </c>
      <c r="DY327" s="438">
        <v>8.1199999999999992</v>
      </c>
      <c r="DZ327" s="439">
        <v>20.2</v>
      </c>
      <c r="EA327" s="440">
        <v>74</v>
      </c>
      <c r="EB327" s="441">
        <v>8860</v>
      </c>
      <c r="EC327" s="442">
        <v>14.9</v>
      </c>
      <c r="ED327" s="442">
        <v>0.4</v>
      </c>
      <c r="EE327" s="442">
        <v>14.4</v>
      </c>
      <c r="EF327" s="442">
        <v>0.95</v>
      </c>
      <c r="EG327" s="443">
        <v>12</v>
      </c>
      <c r="EH327" s="440">
        <v>16</v>
      </c>
      <c r="EI327" s="429">
        <f t="shared" si="529"/>
        <v>8.1199999999999992</v>
      </c>
      <c r="EJ327" s="447">
        <f t="shared" si="640"/>
        <v>20.2</v>
      </c>
      <c r="EK327" s="448">
        <f t="shared" si="530"/>
        <v>74</v>
      </c>
      <c r="EL327" s="417">
        <f t="shared" si="531"/>
        <v>8860</v>
      </c>
      <c r="EM327" s="431">
        <f t="shared" si="532"/>
        <v>14.9</v>
      </c>
      <c r="EN327" s="431">
        <f>ED327</f>
        <v>0.4</v>
      </c>
      <c r="EO327" s="431">
        <f>EE327</f>
        <v>14.4</v>
      </c>
      <c r="EP327" s="431">
        <f>EF327</f>
        <v>0.95</v>
      </c>
      <c r="EQ327" s="430">
        <f t="shared" ref="EQ327:EQ390" si="654">EG327</f>
        <v>12</v>
      </c>
      <c r="ER327" s="448">
        <f>EH327</f>
        <v>16</v>
      </c>
      <c r="ES327" s="449">
        <f t="shared" si="618"/>
        <v>27.378791807103966</v>
      </c>
      <c r="ET327" s="450">
        <f t="shared" si="619"/>
        <v>0.77139999999999997</v>
      </c>
      <c r="EU327" s="451">
        <f t="shared" si="570"/>
        <v>0.35191659090909094</v>
      </c>
      <c r="EV327" s="450">
        <f t="shared" si="516"/>
        <v>0.65169739057239062</v>
      </c>
      <c r="EW327" s="513">
        <f t="shared" si="636"/>
        <v>0.40543484895667903</v>
      </c>
      <c r="EX327" s="514">
        <f t="shared" si="600"/>
        <v>10.160331864143116</v>
      </c>
      <c r="EY327" s="513">
        <f t="shared" si="641"/>
        <v>0.80942044406611335</v>
      </c>
      <c r="EZ327" s="514">
        <f t="shared" si="642"/>
        <v>85.792481203007512</v>
      </c>
      <c r="FA327" s="450">
        <f t="shared" si="517"/>
        <v>0.81567300619400385</v>
      </c>
      <c r="FB327" s="431">
        <f t="shared" si="518"/>
        <v>327.46046149857403</v>
      </c>
      <c r="FC327" s="452">
        <f>1-EP327/CA327</f>
        <v>0.52500000000000002</v>
      </c>
      <c r="FD327" s="431">
        <f>CA327-EP327</f>
        <v>1.05</v>
      </c>
      <c r="FE327" s="452">
        <f t="shared" si="519"/>
        <v>0.91305915899331658</v>
      </c>
      <c r="FF327" s="430">
        <f t="shared" si="520"/>
        <v>126.02488981073373</v>
      </c>
      <c r="FG327" s="405">
        <v>50400</v>
      </c>
      <c r="FH327" s="589"/>
      <c r="FI327" s="590"/>
      <c r="FJ327" s="591"/>
      <c r="FK327" s="455">
        <f t="shared" si="620"/>
        <v>1.866735805029816</v>
      </c>
      <c r="FL327" s="530"/>
      <c r="FM327" s="455"/>
      <c r="FN327" s="530">
        <v>5811</v>
      </c>
      <c r="FO327" s="532">
        <f t="shared" ref="FO327:FO390" si="655">FN327/11.15/1.2/1000</f>
        <v>0.43430493273542597</v>
      </c>
      <c r="FP327" s="449">
        <f t="shared" si="621"/>
        <v>150.66113559761473</v>
      </c>
      <c r="FQ327" s="457">
        <v>75.599999999999994</v>
      </c>
      <c r="FR327" s="458">
        <f t="shared" si="622"/>
        <v>1.9600725952813067</v>
      </c>
      <c r="FS327" s="576">
        <v>8.09</v>
      </c>
      <c r="FT327" s="577">
        <v>19.2</v>
      </c>
      <c r="FU327" s="578">
        <v>64</v>
      </c>
      <c r="FV327" s="579">
        <v>2</v>
      </c>
      <c r="FW327" s="580">
        <v>0.2</v>
      </c>
      <c r="FX327" s="579">
        <v>16</v>
      </c>
      <c r="FY327" s="452">
        <f t="shared" si="651"/>
        <v>0.83333333333333337</v>
      </c>
      <c r="FZ327" s="452">
        <f>1-FW327/(EF327+DC327)</f>
        <v>0.78947368421052633</v>
      </c>
      <c r="GA327" s="429">
        <f>EF327+DC327-FW327</f>
        <v>0.75</v>
      </c>
      <c r="GB327" s="513">
        <f t="shared" si="643"/>
        <v>4.9504950495049549E-2</v>
      </c>
      <c r="GC327" s="514">
        <f t="shared" si="644"/>
        <v>1</v>
      </c>
      <c r="GD327" s="513">
        <f t="shared" si="633"/>
        <v>0.13513513513513509</v>
      </c>
      <c r="GE327" s="527">
        <f t="shared" si="635"/>
        <v>10</v>
      </c>
      <c r="GF327" s="461">
        <f t="shared" si="623"/>
        <v>2.5512056002074148</v>
      </c>
      <c r="GG327" s="606">
        <v>30</v>
      </c>
      <c r="GH327" s="450">
        <f t="shared" si="624"/>
        <v>0.375</v>
      </c>
      <c r="GI327" s="405">
        <v>195</v>
      </c>
      <c r="GJ327" s="462">
        <f t="shared" si="625"/>
        <v>6.5</v>
      </c>
      <c r="GK327" s="463">
        <f t="shared" si="626"/>
        <v>18.667358050298159</v>
      </c>
      <c r="GL327" s="464">
        <v>8.08</v>
      </c>
      <c r="GM327" s="529">
        <v>19</v>
      </c>
      <c r="GN327" s="405">
        <v>63</v>
      </c>
      <c r="GO327" s="513">
        <f t="shared" si="645"/>
        <v>1.041666666666663E-2</v>
      </c>
      <c r="GP327" s="450">
        <f t="shared" si="627"/>
        <v>1.5625E-2</v>
      </c>
      <c r="GQ327" s="577">
        <v>4</v>
      </c>
      <c r="GR327" s="455">
        <f t="shared" si="628"/>
        <v>2.6756546538760695</v>
      </c>
      <c r="GS327" s="531">
        <f t="shared" si="646"/>
        <v>16.8</v>
      </c>
      <c r="GT327" s="531">
        <f t="shared" si="629"/>
        <v>56.783999999999999</v>
      </c>
      <c r="GU327" s="513">
        <f t="shared" si="647"/>
        <v>0.11578947368421044</v>
      </c>
      <c r="GV327" s="513">
        <f t="shared" si="637"/>
        <v>9.866666666666668E-2</v>
      </c>
      <c r="GW327" s="513">
        <f t="shared" si="648"/>
        <v>0.12499999999999989</v>
      </c>
      <c r="GX327" s="513">
        <f t="shared" si="630"/>
        <v>0.11275000000000002</v>
      </c>
      <c r="GY327" s="462">
        <f t="shared" si="631"/>
        <v>2.5869398628461968</v>
      </c>
      <c r="GZ327" s="405">
        <v>35004</v>
      </c>
      <c r="HA327" s="581">
        <v>8.33</v>
      </c>
      <c r="HB327" s="451">
        <v>8.3000000000000007</v>
      </c>
      <c r="HC327" s="577">
        <v>16.8</v>
      </c>
      <c r="HD327" s="463">
        <f t="shared" si="649"/>
        <v>56.783999999999999</v>
      </c>
      <c r="HE327" s="463">
        <v>16.399999999999999</v>
      </c>
      <c r="HF327" s="463"/>
      <c r="HG327" s="582"/>
      <c r="HH327" s="575">
        <v>7</v>
      </c>
      <c r="HI327" s="583">
        <v>9170</v>
      </c>
      <c r="HJ327" s="406">
        <f t="shared" si="526"/>
        <v>6143.9000000000005</v>
      </c>
      <c r="HK327" s="406"/>
      <c r="HL327" s="549">
        <v>1697</v>
      </c>
      <c r="HM327" s="584">
        <v>12.6</v>
      </c>
      <c r="HN327" s="461">
        <v>12.4</v>
      </c>
      <c r="HO327" s="574">
        <v>0.31</v>
      </c>
      <c r="HP327" s="548">
        <v>0.01</v>
      </c>
      <c r="HQ327" s="585">
        <v>12.4</v>
      </c>
      <c r="HR327" s="586">
        <v>0.2</v>
      </c>
      <c r="HS327" s="520">
        <v>0.15</v>
      </c>
      <c r="HT327" s="587">
        <v>4</v>
      </c>
      <c r="HU327" s="522">
        <f t="shared" si="632"/>
        <v>46.264291411858551</v>
      </c>
      <c r="HV327" s="513">
        <f t="shared" si="650"/>
        <v>0.8193548387096774</v>
      </c>
      <c r="HW327" s="513">
        <f t="shared" si="527"/>
        <v>0.83913881019830028</v>
      </c>
      <c r="HX327" s="513">
        <f t="shared" si="528"/>
        <v>0.51750972762645908</v>
      </c>
      <c r="HY327" s="599"/>
    </row>
    <row r="328" spans="1:233" s="598" customFormat="1" ht="15" customHeight="1" x14ac:dyDescent="0.15">
      <c r="A328" s="400">
        <v>43810</v>
      </c>
      <c r="B328" s="515">
        <v>41089</v>
      </c>
      <c r="C328" s="402">
        <f t="shared" si="560"/>
        <v>0.82177999999999995</v>
      </c>
      <c r="D328" s="571">
        <v>8.1</v>
      </c>
      <c r="E328" s="572">
        <v>44.3</v>
      </c>
      <c r="F328" s="573">
        <v>208</v>
      </c>
      <c r="G328" s="406">
        <f t="shared" si="564"/>
        <v>8546.5120000000006</v>
      </c>
      <c r="H328" s="402">
        <f t="shared" si="565"/>
        <v>0.34186048000000002</v>
      </c>
      <c r="I328" s="573">
        <v>6300</v>
      </c>
      <c r="J328" s="406">
        <f t="shared" si="566"/>
        <v>4221</v>
      </c>
      <c r="K328" s="574">
        <v>36.1</v>
      </c>
      <c r="L328" s="574"/>
      <c r="M328" s="574"/>
      <c r="N328" s="575">
        <v>174</v>
      </c>
      <c r="O328" s="575"/>
      <c r="P328" s="409"/>
      <c r="Q328" s="409"/>
      <c r="R328" s="409"/>
      <c r="S328" s="409"/>
      <c r="T328" s="410"/>
      <c r="U328" s="411"/>
      <c r="V328" s="409"/>
      <c r="W328" s="409"/>
      <c r="X328" s="516"/>
      <c r="Y328" s="473">
        <v>960</v>
      </c>
      <c r="Z328" s="429">
        <v>7.79</v>
      </c>
      <c r="AA328" s="409">
        <v>1350</v>
      </c>
      <c r="AB328" s="409">
        <v>4020</v>
      </c>
      <c r="AC328" s="409">
        <v>9770</v>
      </c>
      <c r="AD328" s="474">
        <v>5.78</v>
      </c>
      <c r="AE328" s="477">
        <f t="shared" si="652"/>
        <v>0.80277777777777781</v>
      </c>
      <c r="AF328" s="478">
        <f t="shared" si="596"/>
        <v>960</v>
      </c>
      <c r="AG328" s="477">
        <f t="shared" si="597"/>
        <v>0.38400000000000001</v>
      </c>
      <c r="AH328" s="478">
        <v>1350</v>
      </c>
      <c r="AI328" s="478">
        <f t="shared" si="598"/>
        <v>4020</v>
      </c>
      <c r="AJ328" s="473">
        <f t="shared" si="599"/>
        <v>3859.2</v>
      </c>
      <c r="AK328" s="477">
        <f t="shared" si="601"/>
        <v>0.17152000000000001</v>
      </c>
      <c r="AL328" s="447">
        <v>34</v>
      </c>
      <c r="AM328" s="479"/>
      <c r="AN328" s="473">
        <v>1785</v>
      </c>
      <c r="AO328" s="473">
        <v>1803</v>
      </c>
      <c r="AP328" s="479">
        <v>7.61</v>
      </c>
      <c r="AQ328" s="447">
        <v>616</v>
      </c>
      <c r="AR328" s="473">
        <v>2050</v>
      </c>
      <c r="AS328" s="657">
        <f t="shared" si="638"/>
        <v>3.3279220779220777</v>
      </c>
      <c r="AT328" s="473">
        <v>9470</v>
      </c>
      <c r="AU328" s="447">
        <v>102</v>
      </c>
      <c r="AV328" s="480"/>
      <c r="AW328" s="479">
        <v>15.64</v>
      </c>
      <c r="AX328" s="479">
        <v>39.74</v>
      </c>
      <c r="AY328" s="480"/>
      <c r="AZ328" s="480"/>
      <c r="BA328" s="420">
        <f t="shared" si="561"/>
        <v>38595</v>
      </c>
      <c r="BB328" s="421">
        <f t="shared" si="562"/>
        <v>0.77190000000000003</v>
      </c>
      <c r="BC328" s="422"/>
      <c r="BD328" s="423">
        <v>8.2100000000000009</v>
      </c>
      <c r="BE328" s="424">
        <v>76.400000000000006</v>
      </c>
      <c r="BF328" s="425">
        <v>282</v>
      </c>
      <c r="BG328" s="426">
        <v>9610</v>
      </c>
      <c r="BH328" s="420">
        <f t="shared" si="567"/>
        <v>6438.7000000000007</v>
      </c>
      <c r="BI328" s="432"/>
      <c r="BJ328" s="421"/>
      <c r="BK328" s="427">
        <v>21.2</v>
      </c>
      <c r="BL328" s="427"/>
      <c r="BM328" s="428"/>
      <c r="BN328" s="422"/>
      <c r="BO328" s="425">
        <v>101</v>
      </c>
      <c r="BP328" s="425"/>
      <c r="BQ328" s="423">
        <v>5.28</v>
      </c>
      <c r="BR328" s="421">
        <f t="shared" si="653"/>
        <v>0.73333333333333339</v>
      </c>
      <c r="BS328" s="409">
        <f t="shared" si="602"/>
        <v>39555</v>
      </c>
      <c r="BT328" s="429">
        <f t="shared" si="603"/>
        <v>8.195437997724687</v>
      </c>
      <c r="BU328" s="430">
        <f t="shared" si="639"/>
        <v>89.496094046264702</v>
      </c>
      <c r="BV328" s="430">
        <f t="shared" si="604"/>
        <v>324.90936670458854</v>
      </c>
      <c r="BW328" s="430">
        <f t="shared" si="605"/>
        <v>9376.8460322385235</v>
      </c>
      <c r="BX328" s="430">
        <f t="shared" si="568"/>
        <v>6094.9499209550404</v>
      </c>
      <c r="BY328" s="430">
        <f t="shared" si="606"/>
        <v>20.685475919605611</v>
      </c>
      <c r="BZ328" s="430"/>
      <c r="CA328" s="431"/>
      <c r="CB328" s="430">
        <f t="shared" si="607"/>
        <v>101.02427000379218</v>
      </c>
      <c r="CC328" s="432">
        <v>19728</v>
      </c>
      <c r="CD328" s="411">
        <f t="shared" si="608"/>
        <v>20208</v>
      </c>
      <c r="CE328" s="421">
        <f t="shared" si="609"/>
        <v>0.80832000000000004</v>
      </c>
      <c r="CF328" s="433">
        <f t="shared" si="610"/>
        <v>7.9572446555819472</v>
      </c>
      <c r="CG328" s="434"/>
      <c r="CH328" s="427"/>
      <c r="CI328" s="446">
        <f t="shared" si="611"/>
        <v>11.282660332541568</v>
      </c>
      <c r="CJ328" s="436">
        <v>23.4</v>
      </c>
      <c r="CK328" s="436">
        <v>3.85</v>
      </c>
      <c r="CL328" s="423"/>
      <c r="CM328" s="423"/>
      <c r="CN328" s="423"/>
      <c r="CO328" s="432"/>
      <c r="CP328" s="432"/>
      <c r="CQ328" s="437"/>
      <c r="CR328" s="437">
        <v>0.96</v>
      </c>
      <c r="CS328" s="424"/>
      <c r="CT328" s="432">
        <f t="shared" si="612"/>
        <v>4.156769596199525</v>
      </c>
      <c r="CU328" s="434">
        <v>7.75</v>
      </c>
      <c r="CV328" s="438"/>
      <c r="CW328" s="439"/>
      <c r="CX328" s="440"/>
      <c r="CY328" s="441"/>
      <c r="CZ328" s="442"/>
      <c r="DA328" s="442"/>
      <c r="DB328" s="442"/>
      <c r="DC328" s="442"/>
      <c r="DD328" s="443"/>
      <c r="DE328" s="440"/>
      <c r="DF328" s="444">
        <v>18867</v>
      </c>
      <c r="DG328" s="445">
        <f t="shared" si="613"/>
        <v>19347</v>
      </c>
      <c r="DH328" s="421">
        <f t="shared" si="614"/>
        <v>0.77388000000000001</v>
      </c>
      <c r="DI328" s="446">
        <f t="shared" si="615"/>
        <v>8.3113661032718245</v>
      </c>
      <c r="DJ328" s="434">
        <v>7.97</v>
      </c>
      <c r="DK328" s="427"/>
      <c r="DL328" s="446">
        <f t="shared" si="616"/>
        <v>11.784772832997364</v>
      </c>
      <c r="DM328" s="422">
        <v>23.4</v>
      </c>
      <c r="DN328" s="422">
        <v>3.53</v>
      </c>
      <c r="DO328" s="423">
        <v>8.0500000000000007</v>
      </c>
      <c r="DP328" s="423"/>
      <c r="DQ328" s="423"/>
      <c r="DR328" s="432"/>
      <c r="DS328" s="432"/>
      <c r="DT328" s="437"/>
      <c r="DU328" s="437">
        <v>0.96</v>
      </c>
      <c r="DV328" s="424"/>
      <c r="DW328" s="446">
        <f t="shared" si="617"/>
        <v>4.3417584121569233</v>
      </c>
      <c r="DX328" s="434">
        <v>5.6</v>
      </c>
      <c r="DY328" s="438">
        <v>8.14</v>
      </c>
      <c r="DZ328" s="439">
        <v>20.8</v>
      </c>
      <c r="EA328" s="440">
        <v>72</v>
      </c>
      <c r="EB328" s="441">
        <v>8820</v>
      </c>
      <c r="EC328" s="442">
        <v>8.9</v>
      </c>
      <c r="ED328" s="442"/>
      <c r="EE328" s="442"/>
      <c r="EF328" s="442"/>
      <c r="EG328" s="443">
        <v>23</v>
      </c>
      <c r="EH328" s="440"/>
      <c r="EI328" s="429">
        <f t="shared" si="529"/>
        <v>8.14</v>
      </c>
      <c r="EJ328" s="447">
        <f t="shared" si="640"/>
        <v>20.8</v>
      </c>
      <c r="EK328" s="448">
        <f t="shared" si="530"/>
        <v>72</v>
      </c>
      <c r="EL328" s="417">
        <f t="shared" si="531"/>
        <v>8820</v>
      </c>
      <c r="EM328" s="431">
        <f t="shared" si="532"/>
        <v>8.9</v>
      </c>
      <c r="EN328" s="431"/>
      <c r="EO328" s="431"/>
      <c r="EP328" s="431"/>
      <c r="EQ328" s="430">
        <f t="shared" si="654"/>
        <v>23</v>
      </c>
      <c r="ER328" s="448"/>
      <c r="ES328" s="449">
        <f t="shared" si="618"/>
        <v>26.697004171406903</v>
      </c>
      <c r="ET328" s="450">
        <f t="shared" si="619"/>
        <v>0.79110000000000003</v>
      </c>
      <c r="EU328" s="451">
        <f t="shared" si="570"/>
        <v>0.29208613636363634</v>
      </c>
      <c r="EV328" s="450">
        <f t="shared" si="516"/>
        <v>0.54090025252525242</v>
      </c>
      <c r="EW328" s="513">
        <f t="shared" si="636"/>
        <v>0.56974642330734993</v>
      </c>
      <c r="EX328" s="514">
        <f t="shared" si="600"/>
        <v>11.785475919605611</v>
      </c>
      <c r="EY328" s="513">
        <f t="shared" si="641"/>
        <v>0.76758762243581813</v>
      </c>
      <c r="EZ328" s="514">
        <f t="shared" si="642"/>
        <v>68.696094046264705</v>
      </c>
      <c r="FA328" s="450">
        <f t="shared" si="517"/>
        <v>0.77839974042526372</v>
      </c>
      <c r="FB328" s="431">
        <f t="shared" si="518"/>
        <v>252.90936670458854</v>
      </c>
      <c r="FC328" s="452"/>
      <c r="FD328" s="431"/>
      <c r="FE328" s="452">
        <f t="shared" si="519"/>
        <v>0.77233193569093206</v>
      </c>
      <c r="FF328" s="430">
        <f t="shared" si="520"/>
        <v>78.024270003792182</v>
      </c>
      <c r="FG328" s="405">
        <v>50400</v>
      </c>
      <c r="FH328" s="589"/>
      <c r="FI328" s="590"/>
      <c r="FJ328" s="591"/>
      <c r="FK328" s="455">
        <f t="shared" si="620"/>
        <v>1.8202502844141071</v>
      </c>
      <c r="FL328" s="530"/>
      <c r="FM328" s="455"/>
      <c r="FN328" s="530">
        <v>4909</v>
      </c>
      <c r="FO328" s="532">
        <f t="shared" si="655"/>
        <v>0.36689088191330343</v>
      </c>
      <c r="FP328" s="449">
        <f t="shared" si="621"/>
        <v>124.10567564151181</v>
      </c>
      <c r="FQ328" s="457">
        <v>75.599999999999994</v>
      </c>
      <c r="FR328" s="458">
        <f t="shared" si="622"/>
        <v>1.9112627986348121</v>
      </c>
      <c r="FS328" s="576">
        <v>7.97</v>
      </c>
      <c r="FT328" s="577">
        <v>20.2</v>
      </c>
      <c r="FU328" s="578">
        <v>70</v>
      </c>
      <c r="FV328" s="579">
        <v>1</v>
      </c>
      <c r="FW328" s="580"/>
      <c r="FX328" s="579"/>
      <c r="FY328" s="452">
        <f t="shared" si="651"/>
        <v>0.95652173913043481</v>
      </c>
      <c r="FZ328" s="452"/>
      <c r="GA328" s="429"/>
      <c r="GB328" s="513">
        <f t="shared" si="643"/>
        <v>2.8846153846153966E-2</v>
      </c>
      <c r="GC328" s="514">
        <f t="shared" si="644"/>
        <v>0.60000000000000142</v>
      </c>
      <c r="GD328" s="513">
        <f t="shared" si="633"/>
        <v>2.777777777777779E-2</v>
      </c>
      <c r="GE328" s="527">
        <f t="shared" si="635"/>
        <v>2</v>
      </c>
      <c r="GF328" s="461">
        <f t="shared" si="623"/>
        <v>2.4876753886992793</v>
      </c>
      <c r="GG328" s="606">
        <v>30</v>
      </c>
      <c r="GH328" s="450">
        <f t="shared" si="624"/>
        <v>0.375</v>
      </c>
      <c r="GI328" s="405">
        <v>195</v>
      </c>
      <c r="GJ328" s="462">
        <f t="shared" si="625"/>
        <v>6.5</v>
      </c>
      <c r="GK328" s="463">
        <f t="shared" si="626"/>
        <v>18.202502844141069</v>
      </c>
      <c r="GL328" s="464">
        <v>8.1300000000000008</v>
      </c>
      <c r="GM328" s="529">
        <v>19.399999999999999</v>
      </c>
      <c r="GN328" s="405">
        <v>66</v>
      </c>
      <c r="GO328" s="513">
        <f t="shared" si="645"/>
        <v>3.9603960396039639E-2</v>
      </c>
      <c r="GP328" s="450">
        <f t="shared" si="627"/>
        <v>5.7142857142857162E-2</v>
      </c>
      <c r="GQ328" s="577">
        <v>4</v>
      </c>
      <c r="GR328" s="455">
        <f t="shared" si="628"/>
        <v>2.6090254076602197</v>
      </c>
      <c r="GS328" s="531">
        <f t="shared" si="646"/>
        <v>16.899999999999999</v>
      </c>
      <c r="GT328" s="531">
        <f t="shared" si="629"/>
        <v>57.121999999999993</v>
      </c>
      <c r="GU328" s="513">
        <f t="shared" si="647"/>
        <v>0.12886597938144329</v>
      </c>
      <c r="GV328" s="513">
        <f t="shared" si="637"/>
        <v>0.13451515151515159</v>
      </c>
      <c r="GW328" s="513">
        <f t="shared" si="648"/>
        <v>0.1633663366336634</v>
      </c>
      <c r="GX328" s="513">
        <f t="shared" si="630"/>
        <v>0.18397142857142867</v>
      </c>
      <c r="GY328" s="462">
        <f t="shared" si="631"/>
        <v>1.4134572794021634</v>
      </c>
      <c r="GZ328" s="405">
        <v>36521</v>
      </c>
      <c r="HA328" s="581">
        <v>8.32</v>
      </c>
      <c r="HB328" s="451">
        <v>8.18</v>
      </c>
      <c r="HC328" s="577">
        <v>16.899999999999999</v>
      </c>
      <c r="HD328" s="463">
        <f t="shared" si="649"/>
        <v>57.121999999999993</v>
      </c>
      <c r="HE328" s="463">
        <v>17</v>
      </c>
      <c r="HF328" s="463"/>
      <c r="HG328" s="582"/>
      <c r="HH328" s="575">
        <v>9</v>
      </c>
      <c r="HI328" s="583">
        <v>8960</v>
      </c>
      <c r="HJ328" s="406">
        <f t="shared" si="526"/>
        <v>6003.2000000000007</v>
      </c>
      <c r="HK328" s="406"/>
      <c r="HL328" s="549"/>
      <c r="HM328" s="584"/>
      <c r="HN328" s="461">
        <v>7.65</v>
      </c>
      <c r="HO328" s="574"/>
      <c r="HP328" s="548">
        <v>0.01</v>
      </c>
      <c r="HQ328" s="585"/>
      <c r="HR328" s="586"/>
      <c r="HS328" s="520">
        <v>0.17</v>
      </c>
      <c r="HT328" s="587">
        <v>4</v>
      </c>
      <c r="HU328" s="522">
        <f t="shared" si="632"/>
        <v>45.083560046638162</v>
      </c>
      <c r="HV328" s="513">
        <f t="shared" si="650"/>
        <v>0.77879581151832467</v>
      </c>
      <c r="HW328" s="513">
        <f t="shared" si="527"/>
        <v>0.79743971631205679</v>
      </c>
      <c r="HX328" s="513">
        <f t="shared" si="528"/>
        <v>0.63915094339622636</v>
      </c>
      <c r="HY328" s="599"/>
    </row>
    <row r="329" spans="1:233" s="598" customFormat="1" ht="15" customHeight="1" x14ac:dyDescent="0.15">
      <c r="A329" s="400">
        <v>43811</v>
      </c>
      <c r="B329" s="515">
        <v>39913</v>
      </c>
      <c r="C329" s="402">
        <f t="shared" si="560"/>
        <v>0.79825999999999997</v>
      </c>
      <c r="D329" s="571">
        <v>8.1300000000000008</v>
      </c>
      <c r="E329" s="572">
        <v>53</v>
      </c>
      <c r="F329" s="573">
        <v>199</v>
      </c>
      <c r="G329" s="406">
        <f t="shared" si="564"/>
        <v>7942.6869999999999</v>
      </c>
      <c r="H329" s="402">
        <f t="shared" si="565"/>
        <v>0.31770747999999999</v>
      </c>
      <c r="I329" s="573">
        <v>7860</v>
      </c>
      <c r="J329" s="406">
        <f t="shared" si="566"/>
        <v>5266.2000000000007</v>
      </c>
      <c r="K329" s="574">
        <v>36.5</v>
      </c>
      <c r="L329" s="574"/>
      <c r="M329" s="574"/>
      <c r="N329" s="575">
        <v>162</v>
      </c>
      <c r="O329" s="575"/>
      <c r="P329" s="409"/>
      <c r="Q329" s="409"/>
      <c r="R329" s="409"/>
      <c r="S329" s="409"/>
      <c r="T329" s="410"/>
      <c r="U329" s="411"/>
      <c r="V329" s="409"/>
      <c r="W329" s="409"/>
      <c r="X329" s="516"/>
      <c r="Y329" s="473">
        <v>960</v>
      </c>
      <c r="Z329" s="429">
        <v>7.8</v>
      </c>
      <c r="AA329" s="409">
        <v>1339</v>
      </c>
      <c r="AB329" s="409">
        <v>3950</v>
      </c>
      <c r="AC329" s="409">
        <v>10760</v>
      </c>
      <c r="AD329" s="474">
        <v>6.13</v>
      </c>
      <c r="AE329" s="477">
        <f t="shared" si="652"/>
        <v>0.85138888888888886</v>
      </c>
      <c r="AF329" s="478">
        <f t="shared" si="596"/>
        <v>960</v>
      </c>
      <c r="AG329" s="477">
        <f t="shared" si="597"/>
        <v>0.38400000000000001</v>
      </c>
      <c r="AH329" s="478">
        <v>1339</v>
      </c>
      <c r="AI329" s="478">
        <f t="shared" si="598"/>
        <v>3950</v>
      </c>
      <c r="AJ329" s="473">
        <f t="shared" si="599"/>
        <v>3792</v>
      </c>
      <c r="AK329" s="477">
        <f t="shared" si="601"/>
        <v>0.16853333333333334</v>
      </c>
      <c r="AL329" s="447">
        <v>33</v>
      </c>
      <c r="AM329" s="479"/>
      <c r="AN329" s="473">
        <v>1640</v>
      </c>
      <c r="AO329" s="473">
        <v>1654</v>
      </c>
      <c r="AP329" s="479">
        <v>7.8</v>
      </c>
      <c r="AQ329" s="447">
        <v>743</v>
      </c>
      <c r="AR329" s="473">
        <v>2120</v>
      </c>
      <c r="AS329" s="657">
        <f t="shared" si="638"/>
        <v>2.8532974427994615</v>
      </c>
      <c r="AT329" s="473">
        <v>9510</v>
      </c>
      <c r="AU329" s="447">
        <v>112</v>
      </c>
      <c r="AV329" s="480"/>
      <c r="AW329" s="479">
        <v>14.19</v>
      </c>
      <c r="AX329" s="479">
        <v>41.64</v>
      </c>
      <c r="AY329" s="480"/>
      <c r="AZ329" s="480"/>
      <c r="BA329" s="420">
        <f t="shared" si="561"/>
        <v>42332</v>
      </c>
      <c r="BB329" s="421">
        <f t="shared" si="562"/>
        <v>0.84663999999999995</v>
      </c>
      <c r="BC329" s="422"/>
      <c r="BD329" s="423">
        <v>8.1199999999999992</v>
      </c>
      <c r="BE329" s="424">
        <v>70</v>
      </c>
      <c r="BF329" s="425">
        <v>245</v>
      </c>
      <c r="BG329" s="426">
        <v>7680</v>
      </c>
      <c r="BH329" s="420">
        <f t="shared" si="567"/>
        <v>5145.6000000000004</v>
      </c>
      <c r="BI329" s="432"/>
      <c r="BJ329" s="421"/>
      <c r="BK329" s="427">
        <v>24.5</v>
      </c>
      <c r="BL329" s="427"/>
      <c r="BM329" s="428"/>
      <c r="BN329" s="422"/>
      <c r="BO329" s="425">
        <v>111</v>
      </c>
      <c r="BP329" s="425"/>
      <c r="BQ329" s="423">
        <v>5.8</v>
      </c>
      <c r="BR329" s="421">
        <f t="shared" si="653"/>
        <v>0.80555555555555547</v>
      </c>
      <c r="BS329" s="409">
        <f t="shared" si="602"/>
        <v>43292</v>
      </c>
      <c r="BT329" s="429">
        <f t="shared" si="603"/>
        <v>8.1129040007391655</v>
      </c>
      <c r="BU329" s="430">
        <f t="shared" si="639"/>
        <v>84.923773445440261</v>
      </c>
      <c r="BV329" s="430">
        <f t="shared" si="604"/>
        <v>286.57812066894576</v>
      </c>
      <c r="BW329" s="430">
        <f t="shared" si="605"/>
        <v>7509.7592896042015</v>
      </c>
      <c r="BX329" s="430">
        <f t="shared" si="568"/>
        <v>4881.3435382427315</v>
      </c>
      <c r="BY329" s="430">
        <f t="shared" si="606"/>
        <v>23.956712556592443</v>
      </c>
      <c r="BZ329" s="430"/>
      <c r="CA329" s="431"/>
      <c r="CB329" s="430">
        <f t="shared" si="607"/>
        <v>111.0221749976901</v>
      </c>
      <c r="CC329" s="432">
        <v>22319</v>
      </c>
      <c r="CD329" s="411">
        <f t="shared" si="608"/>
        <v>22799</v>
      </c>
      <c r="CE329" s="421">
        <f t="shared" si="609"/>
        <v>0.91195999999999999</v>
      </c>
      <c r="CF329" s="433">
        <f t="shared" si="610"/>
        <v>7.0529409184613359</v>
      </c>
      <c r="CG329" s="434"/>
      <c r="CH329" s="427"/>
      <c r="CI329" s="446">
        <f t="shared" si="611"/>
        <v>10.000438615728761</v>
      </c>
      <c r="CJ329" s="436">
        <v>24.7</v>
      </c>
      <c r="CK329" s="436">
        <v>4.51</v>
      </c>
      <c r="CL329" s="423"/>
      <c r="CM329" s="423"/>
      <c r="CN329" s="423"/>
      <c r="CO329" s="432"/>
      <c r="CP329" s="432"/>
      <c r="CQ329" s="437"/>
      <c r="CR329" s="437">
        <v>0.96</v>
      </c>
      <c r="CS329" s="424"/>
      <c r="CT329" s="432">
        <f t="shared" si="612"/>
        <v>3.6843721215842802</v>
      </c>
      <c r="CU329" s="434">
        <v>7.06</v>
      </c>
      <c r="CV329" s="438"/>
      <c r="CW329" s="439"/>
      <c r="CX329" s="440"/>
      <c r="CY329" s="441"/>
      <c r="CZ329" s="442"/>
      <c r="DA329" s="442"/>
      <c r="DB329" s="442"/>
      <c r="DC329" s="442"/>
      <c r="DD329" s="443"/>
      <c r="DE329" s="440"/>
      <c r="DF329" s="444">
        <v>20013</v>
      </c>
      <c r="DG329" s="445">
        <f t="shared" si="613"/>
        <v>20493</v>
      </c>
      <c r="DH329" s="421">
        <f t="shared" si="614"/>
        <v>0.81972</v>
      </c>
      <c r="DI329" s="446">
        <f t="shared" si="615"/>
        <v>7.8465817596252379</v>
      </c>
      <c r="DJ329" s="434">
        <v>7.92</v>
      </c>
      <c r="DK329" s="427"/>
      <c r="DL329" s="446">
        <f t="shared" si="616"/>
        <v>11.125750256185039</v>
      </c>
      <c r="DM329" s="422">
        <v>23.7</v>
      </c>
      <c r="DN329" s="422">
        <v>3.73</v>
      </c>
      <c r="DO329" s="423">
        <v>7.9</v>
      </c>
      <c r="DP329" s="423"/>
      <c r="DQ329" s="423"/>
      <c r="DR329" s="432"/>
      <c r="DS329" s="432"/>
      <c r="DT329" s="437"/>
      <c r="DU329" s="437">
        <v>0.97</v>
      </c>
      <c r="DV329" s="424"/>
      <c r="DW329" s="446">
        <f t="shared" si="617"/>
        <v>4.0989606206997511</v>
      </c>
      <c r="DX329" s="434">
        <v>6.44</v>
      </c>
      <c r="DY329" s="438">
        <v>8</v>
      </c>
      <c r="DZ329" s="439">
        <v>22</v>
      </c>
      <c r="EA329" s="440">
        <v>74</v>
      </c>
      <c r="EB329" s="441">
        <v>8220</v>
      </c>
      <c r="EC329" s="442">
        <v>8.5</v>
      </c>
      <c r="ED329" s="442"/>
      <c r="EE329" s="442"/>
      <c r="EF329" s="442"/>
      <c r="EG329" s="443">
        <v>15</v>
      </c>
      <c r="EH329" s="440"/>
      <c r="EI329" s="429">
        <f t="shared" si="529"/>
        <v>8</v>
      </c>
      <c r="EJ329" s="447">
        <f t="shared" si="640"/>
        <v>22</v>
      </c>
      <c r="EK329" s="448">
        <f t="shared" si="530"/>
        <v>74</v>
      </c>
      <c r="EL329" s="417">
        <f t="shared" si="531"/>
        <v>8220</v>
      </c>
      <c r="EM329" s="431">
        <f t="shared" si="532"/>
        <v>8.5</v>
      </c>
      <c r="EN329" s="431"/>
      <c r="EO329" s="431"/>
      <c r="EP329" s="431"/>
      <c r="EQ329" s="430">
        <f t="shared" si="654"/>
        <v>15</v>
      </c>
      <c r="ER329" s="448"/>
      <c r="ES329" s="449">
        <f t="shared" si="618"/>
        <v>24.39249745911485</v>
      </c>
      <c r="ET329" s="450">
        <f t="shared" si="619"/>
        <v>0.86584000000000005</v>
      </c>
      <c r="EU329" s="451">
        <f t="shared" si="570"/>
        <v>0.28196681818181818</v>
      </c>
      <c r="EV329" s="450">
        <f t="shared" si="516"/>
        <v>0.52216077441077435</v>
      </c>
      <c r="EW329" s="513">
        <f t="shared" si="636"/>
        <v>0.64519338870387055</v>
      </c>
      <c r="EX329" s="514">
        <f t="shared" si="600"/>
        <v>15.456712556592443</v>
      </c>
      <c r="EY329" s="513">
        <f t="shared" si="641"/>
        <v>0.74094415371057409</v>
      </c>
      <c r="EZ329" s="514">
        <f t="shared" si="642"/>
        <v>62.923773445440261</v>
      </c>
      <c r="FA329" s="450">
        <f t="shared" si="517"/>
        <v>0.74178070598248991</v>
      </c>
      <c r="FB329" s="431">
        <f t="shared" si="518"/>
        <v>212.57812066894576</v>
      </c>
      <c r="FC329" s="452"/>
      <c r="FD329" s="431"/>
      <c r="FE329" s="452">
        <f t="shared" si="519"/>
        <v>0.86489185606107888</v>
      </c>
      <c r="FF329" s="430">
        <f t="shared" si="520"/>
        <v>96.022174997690101</v>
      </c>
      <c r="FG329" s="405">
        <v>50400</v>
      </c>
      <c r="FH329" s="589"/>
      <c r="FI329" s="590"/>
      <c r="FJ329" s="591"/>
      <c r="FK329" s="455">
        <f t="shared" si="620"/>
        <v>1.6631248267578305</v>
      </c>
      <c r="FL329" s="530"/>
      <c r="FM329" s="455"/>
      <c r="FN329" s="530">
        <v>5699</v>
      </c>
      <c r="FO329" s="532">
        <f t="shared" si="655"/>
        <v>0.42593423019431986</v>
      </c>
      <c r="FP329" s="449">
        <f t="shared" si="621"/>
        <v>131.64094982906775</v>
      </c>
      <c r="FQ329" s="457">
        <v>72</v>
      </c>
      <c r="FR329" s="458">
        <f t="shared" si="622"/>
        <v>1.6631248267578307</v>
      </c>
      <c r="FS329" s="576">
        <v>8.08</v>
      </c>
      <c r="FT329" s="577">
        <v>21.4</v>
      </c>
      <c r="FU329" s="578">
        <v>74</v>
      </c>
      <c r="FV329" s="579">
        <v>3</v>
      </c>
      <c r="FW329" s="580"/>
      <c r="FX329" s="579"/>
      <c r="FY329" s="452">
        <f t="shared" si="651"/>
        <v>0.8</v>
      </c>
      <c r="FZ329" s="452"/>
      <c r="GA329" s="429"/>
      <c r="GB329" s="513">
        <f t="shared" si="643"/>
        <v>2.7272727272727337E-2</v>
      </c>
      <c r="GC329" s="514">
        <f t="shared" si="644"/>
        <v>0.60000000000000142</v>
      </c>
      <c r="GD329" s="513">
        <f t="shared" si="633"/>
        <v>0</v>
      </c>
      <c r="GE329" s="527">
        <f t="shared" si="635"/>
        <v>0</v>
      </c>
      <c r="GF329" s="461">
        <f t="shared" si="623"/>
        <v>2.2729372632357019</v>
      </c>
      <c r="GG329" s="606">
        <v>30</v>
      </c>
      <c r="GH329" s="450">
        <f t="shared" si="624"/>
        <v>0.375</v>
      </c>
      <c r="GI329" s="405">
        <v>195</v>
      </c>
      <c r="GJ329" s="462">
        <f t="shared" si="625"/>
        <v>6.5</v>
      </c>
      <c r="GK329" s="463">
        <f t="shared" si="626"/>
        <v>16.631248267578304</v>
      </c>
      <c r="GL329" s="464">
        <v>8.2100000000000009</v>
      </c>
      <c r="GM329" s="529">
        <v>20</v>
      </c>
      <c r="GN329" s="405">
        <v>70</v>
      </c>
      <c r="GO329" s="513">
        <f t="shared" si="645"/>
        <v>6.5420560747663448E-2</v>
      </c>
      <c r="GP329" s="450">
        <f t="shared" si="627"/>
        <v>5.4054054054054057E-2</v>
      </c>
      <c r="GQ329" s="577">
        <v>8</v>
      </c>
      <c r="GR329" s="455">
        <f t="shared" si="628"/>
        <v>2.3838122516862237</v>
      </c>
      <c r="GS329" s="531">
        <f t="shared" si="646"/>
        <v>18</v>
      </c>
      <c r="GT329" s="531">
        <f t="shared" si="629"/>
        <v>60.839999999999996</v>
      </c>
      <c r="GU329" s="513">
        <f t="shared" si="647"/>
        <v>9.9999999999999978E-2</v>
      </c>
      <c r="GV329" s="513">
        <f t="shared" si="637"/>
        <v>0.13085714285714289</v>
      </c>
      <c r="GW329" s="513">
        <f t="shared" si="648"/>
        <v>0.1588785046728971</v>
      </c>
      <c r="GX329" s="513">
        <f t="shared" si="630"/>
        <v>0.17783783783783791</v>
      </c>
      <c r="GY329" s="462">
        <f t="shared" si="631"/>
        <v>1.2637726647095973</v>
      </c>
      <c r="GZ329" s="405">
        <v>39533</v>
      </c>
      <c r="HA329" s="581">
        <v>8.49</v>
      </c>
      <c r="HB329" s="451">
        <v>8.34</v>
      </c>
      <c r="HC329" s="577">
        <v>18</v>
      </c>
      <c r="HD329" s="463">
        <f t="shared" si="649"/>
        <v>60.839999999999996</v>
      </c>
      <c r="HE329" s="463">
        <v>16.5</v>
      </c>
      <c r="HF329" s="463"/>
      <c r="HG329" s="582"/>
      <c r="HH329" s="575">
        <v>5</v>
      </c>
      <c r="HI329" s="583">
        <v>8520</v>
      </c>
      <c r="HJ329" s="406">
        <f t="shared" si="526"/>
        <v>5708.4000000000005</v>
      </c>
      <c r="HK329" s="406"/>
      <c r="HL329" s="549"/>
      <c r="HM329" s="584"/>
      <c r="HN329" s="461">
        <v>7.33</v>
      </c>
      <c r="HO329" s="574"/>
      <c r="HP329" s="548">
        <v>0.01</v>
      </c>
      <c r="HQ329" s="585"/>
      <c r="HR329" s="586"/>
      <c r="HS329" s="520">
        <v>0.28000000000000003</v>
      </c>
      <c r="HT329" s="587">
        <v>4</v>
      </c>
      <c r="HU329" s="522">
        <f t="shared" si="632"/>
        <v>41.103656808088445</v>
      </c>
      <c r="HV329" s="513">
        <f t="shared" si="650"/>
        <v>0.74285714285714288</v>
      </c>
      <c r="HW329" s="513">
        <f t="shared" si="527"/>
        <v>0.75167346938775514</v>
      </c>
      <c r="HX329" s="513">
        <f t="shared" si="528"/>
        <v>0.70081632653061221</v>
      </c>
      <c r="HY329" s="599"/>
    </row>
    <row r="330" spans="1:233" s="598" customFormat="1" ht="15" customHeight="1" x14ac:dyDescent="0.15">
      <c r="A330" s="400">
        <v>43812</v>
      </c>
      <c r="B330" s="515">
        <v>42888</v>
      </c>
      <c r="C330" s="402">
        <f t="shared" si="560"/>
        <v>0.85775999999999997</v>
      </c>
      <c r="D330" s="571">
        <v>8.2200000000000006</v>
      </c>
      <c r="E330" s="572">
        <v>48</v>
      </c>
      <c r="F330" s="573">
        <v>213</v>
      </c>
      <c r="G330" s="406">
        <f t="shared" si="564"/>
        <v>9135.1440000000002</v>
      </c>
      <c r="H330" s="402">
        <f t="shared" si="565"/>
        <v>0.36540576000000002</v>
      </c>
      <c r="I330" s="573">
        <v>7000</v>
      </c>
      <c r="J330" s="406">
        <f t="shared" si="566"/>
        <v>4690</v>
      </c>
      <c r="K330" s="574">
        <v>32.9</v>
      </c>
      <c r="L330" s="574">
        <v>26.8</v>
      </c>
      <c r="M330" s="574">
        <v>2.2000000000000002</v>
      </c>
      <c r="N330" s="575">
        <v>123</v>
      </c>
      <c r="O330" s="575">
        <v>32</v>
      </c>
      <c r="P330" s="409"/>
      <c r="Q330" s="409"/>
      <c r="R330" s="409"/>
      <c r="S330" s="409"/>
      <c r="T330" s="410"/>
      <c r="U330" s="411"/>
      <c r="V330" s="409"/>
      <c r="W330" s="409"/>
      <c r="X330" s="516"/>
      <c r="Y330" s="473">
        <v>960</v>
      </c>
      <c r="Z330" s="429">
        <v>7.85</v>
      </c>
      <c r="AA330" s="409">
        <v>1427</v>
      </c>
      <c r="AB330" s="409">
        <v>4070</v>
      </c>
      <c r="AC330" s="409">
        <v>11030</v>
      </c>
      <c r="AD330" s="474">
        <v>6.22</v>
      </c>
      <c r="AE330" s="477">
        <f t="shared" si="652"/>
        <v>0.86388888888888882</v>
      </c>
      <c r="AF330" s="478">
        <f t="shared" si="596"/>
        <v>960</v>
      </c>
      <c r="AG330" s="477">
        <f t="shared" si="597"/>
        <v>0.38400000000000001</v>
      </c>
      <c r="AH330" s="478">
        <v>1427</v>
      </c>
      <c r="AI330" s="478">
        <f t="shared" si="598"/>
        <v>4070</v>
      </c>
      <c r="AJ330" s="473">
        <f t="shared" si="599"/>
        <v>3907.2</v>
      </c>
      <c r="AK330" s="477">
        <f t="shared" si="601"/>
        <v>0.17365333333333333</v>
      </c>
      <c r="AL330" s="447">
        <v>33</v>
      </c>
      <c r="AM330" s="479"/>
      <c r="AN330" s="473">
        <v>1482</v>
      </c>
      <c r="AO330" s="473">
        <v>1495</v>
      </c>
      <c r="AP330" s="479">
        <v>7.86</v>
      </c>
      <c r="AQ330" s="447">
        <v>653</v>
      </c>
      <c r="AR330" s="473">
        <v>2000</v>
      </c>
      <c r="AS330" s="657">
        <f t="shared" si="638"/>
        <v>3.0627871362940278</v>
      </c>
      <c r="AT330" s="473">
        <v>9660</v>
      </c>
      <c r="AU330" s="447">
        <v>106</v>
      </c>
      <c r="AV330" s="480"/>
      <c r="AW330" s="479">
        <v>14.06</v>
      </c>
      <c r="AX330" s="479">
        <v>42.72</v>
      </c>
      <c r="AY330" s="480"/>
      <c r="AZ330" s="480"/>
      <c r="BA330" s="420">
        <f t="shared" si="561"/>
        <v>39838</v>
      </c>
      <c r="BB330" s="421">
        <f t="shared" si="562"/>
        <v>0.79676000000000002</v>
      </c>
      <c r="BC330" s="422"/>
      <c r="BD330" s="423">
        <v>8.23</v>
      </c>
      <c r="BE330" s="424">
        <v>62.5</v>
      </c>
      <c r="BF330" s="425">
        <v>265</v>
      </c>
      <c r="BG330" s="426">
        <v>8780</v>
      </c>
      <c r="BH330" s="420">
        <f t="shared" si="567"/>
        <v>5882.6</v>
      </c>
      <c r="BI330" s="432"/>
      <c r="BJ330" s="421"/>
      <c r="BK330" s="427">
        <v>20.2</v>
      </c>
      <c r="BL330" s="427">
        <v>13.6</v>
      </c>
      <c r="BM330" s="428">
        <v>10</v>
      </c>
      <c r="BN330" s="422">
        <v>1.2</v>
      </c>
      <c r="BO330" s="425">
        <v>93</v>
      </c>
      <c r="BP330" s="425">
        <v>32</v>
      </c>
      <c r="BQ330" s="423">
        <v>3.91</v>
      </c>
      <c r="BR330" s="421">
        <f t="shared" si="653"/>
        <v>0.54305555555555551</v>
      </c>
      <c r="BS330" s="409">
        <f t="shared" si="602"/>
        <v>40798</v>
      </c>
      <c r="BT330" s="429">
        <f t="shared" si="603"/>
        <v>8.2212936908671992</v>
      </c>
      <c r="BU330" s="430">
        <f t="shared" si="639"/>
        <v>76.39479876464533</v>
      </c>
      <c r="BV330" s="430">
        <f t="shared" si="604"/>
        <v>305.82553066326778</v>
      </c>
      <c r="BW330" s="430">
        <f t="shared" si="605"/>
        <v>8573.4737064476412</v>
      </c>
      <c r="BX330" s="430">
        <f t="shared" si="568"/>
        <v>5572.7579091909674</v>
      </c>
      <c r="BY330" s="430">
        <f t="shared" si="606"/>
        <v>19.724682582479534</v>
      </c>
      <c r="BZ330" s="430">
        <f>BL330</f>
        <v>13.6</v>
      </c>
      <c r="CA330" s="431">
        <f>BN330</f>
        <v>1.2</v>
      </c>
      <c r="CB330" s="430">
        <f t="shared" si="607"/>
        <v>93.305897347909209</v>
      </c>
      <c r="CC330" s="432">
        <v>19656</v>
      </c>
      <c r="CD330" s="411">
        <f t="shared" si="608"/>
        <v>20136</v>
      </c>
      <c r="CE330" s="421">
        <f t="shared" si="609"/>
        <v>0.80544000000000004</v>
      </c>
      <c r="CF330" s="433">
        <f t="shared" si="610"/>
        <v>7.9856972586412391</v>
      </c>
      <c r="CG330" s="434"/>
      <c r="CH330" s="427"/>
      <c r="CI330" s="446">
        <f t="shared" si="611"/>
        <v>11.323003575685339</v>
      </c>
      <c r="CJ330" s="436">
        <v>23.5</v>
      </c>
      <c r="CK330" s="436">
        <v>1.72</v>
      </c>
      <c r="CL330" s="423"/>
      <c r="CM330" s="423"/>
      <c r="CN330" s="423"/>
      <c r="CO330" s="432"/>
      <c r="CP330" s="432"/>
      <c r="CQ330" s="437"/>
      <c r="CR330" s="437">
        <v>0.95</v>
      </c>
      <c r="CS330" s="424"/>
      <c r="CT330" s="432">
        <f t="shared" si="612"/>
        <v>4.171632896305125</v>
      </c>
      <c r="CU330" s="434">
        <v>7.11</v>
      </c>
      <c r="CV330" s="438"/>
      <c r="CW330" s="439"/>
      <c r="CX330" s="440"/>
      <c r="CY330" s="441"/>
      <c r="CZ330" s="442"/>
      <c r="DA330" s="442"/>
      <c r="DB330" s="442"/>
      <c r="DC330" s="442"/>
      <c r="DD330" s="443"/>
      <c r="DE330" s="440"/>
      <c r="DF330" s="444">
        <v>20182</v>
      </c>
      <c r="DG330" s="445">
        <f t="shared" si="613"/>
        <v>20662</v>
      </c>
      <c r="DH330" s="421">
        <f t="shared" si="614"/>
        <v>0.82647999999999999</v>
      </c>
      <c r="DI330" s="446">
        <f t="shared" si="615"/>
        <v>7.7824024779788985</v>
      </c>
      <c r="DJ330" s="434">
        <v>7.9</v>
      </c>
      <c r="DK330" s="427">
        <v>5.5</v>
      </c>
      <c r="DL330" s="446">
        <f t="shared" si="616"/>
        <v>11.034749782208886</v>
      </c>
      <c r="DM330" s="422">
        <v>23.7</v>
      </c>
      <c r="DN330" s="422">
        <v>1.31</v>
      </c>
      <c r="DO330" s="423">
        <v>7.94</v>
      </c>
      <c r="DP330" s="423"/>
      <c r="DQ330" s="423"/>
      <c r="DR330" s="432"/>
      <c r="DS330" s="432"/>
      <c r="DT330" s="437"/>
      <c r="DU330" s="437">
        <v>0.96</v>
      </c>
      <c r="DV330" s="424"/>
      <c r="DW330" s="446">
        <f t="shared" si="617"/>
        <v>4.0654341302874837</v>
      </c>
      <c r="DX330" s="434">
        <v>6.36</v>
      </c>
      <c r="DY330" s="438">
        <v>8.1199999999999992</v>
      </c>
      <c r="DZ330" s="439">
        <v>20.399999999999999</v>
      </c>
      <c r="EA330" s="440">
        <v>70</v>
      </c>
      <c r="EB330" s="441">
        <v>8020</v>
      </c>
      <c r="EC330" s="442">
        <v>7.5</v>
      </c>
      <c r="ED330" s="442">
        <v>0.34</v>
      </c>
      <c r="EE330" s="442">
        <v>7.1</v>
      </c>
      <c r="EF330" s="442">
        <v>0.9</v>
      </c>
      <c r="EG330" s="443">
        <v>22</v>
      </c>
      <c r="EH330" s="440">
        <v>16</v>
      </c>
      <c r="EI330" s="429">
        <f t="shared" si="529"/>
        <v>8.1199999999999992</v>
      </c>
      <c r="EJ330" s="447">
        <f t="shared" si="640"/>
        <v>20.399999999999999</v>
      </c>
      <c r="EK330" s="448">
        <f t="shared" si="530"/>
        <v>70</v>
      </c>
      <c r="EL330" s="417">
        <f t="shared" si="531"/>
        <v>8020</v>
      </c>
      <c r="EM330" s="431">
        <f t="shared" si="532"/>
        <v>7.5</v>
      </c>
      <c r="EN330" s="431">
        <f>ED330</f>
        <v>0.34</v>
      </c>
      <c r="EO330" s="431">
        <f>EE330</f>
        <v>7.1</v>
      </c>
      <c r="EP330" s="431">
        <f>EF330</f>
        <v>0.9</v>
      </c>
      <c r="EQ330" s="430">
        <f t="shared" si="654"/>
        <v>22</v>
      </c>
      <c r="ER330" s="448">
        <f>EH330</f>
        <v>16</v>
      </c>
      <c r="ES330" s="449">
        <f t="shared" si="618"/>
        <v>25.883621746164032</v>
      </c>
      <c r="ET330" s="450">
        <f t="shared" si="619"/>
        <v>0.81596000000000002</v>
      </c>
      <c r="EU330" s="451">
        <f t="shared" si="570"/>
        <v>0.28356977272727268</v>
      </c>
      <c r="EV330" s="450">
        <f t="shared" si="516"/>
        <v>0.52512920875420865</v>
      </c>
      <c r="EW330" s="513">
        <f t="shared" si="636"/>
        <v>0.61976574433385911</v>
      </c>
      <c r="EX330" s="514">
        <f t="shared" si="600"/>
        <v>12.224682582479534</v>
      </c>
      <c r="EY330" s="513">
        <f t="shared" si="641"/>
        <v>0.73296611379463572</v>
      </c>
      <c r="EZ330" s="514">
        <f t="shared" si="642"/>
        <v>55.994798764645331</v>
      </c>
      <c r="FA330" s="450">
        <f t="shared" si="517"/>
        <v>0.77111132661754722</v>
      </c>
      <c r="FB330" s="431">
        <f t="shared" si="518"/>
        <v>235.82553066326778</v>
      </c>
      <c r="FC330" s="452">
        <f>1-EP330/CA330</f>
        <v>0.25</v>
      </c>
      <c r="FD330" s="431">
        <f>CA330-EP330</f>
        <v>0.29999999999999993</v>
      </c>
      <c r="FE330" s="452">
        <f t="shared" si="519"/>
        <v>0.76421640405033875</v>
      </c>
      <c r="FF330" s="430">
        <f t="shared" si="520"/>
        <v>71.305897347909209</v>
      </c>
      <c r="FG330" s="405">
        <v>50400</v>
      </c>
      <c r="FH330" s="589"/>
      <c r="FI330" s="590"/>
      <c r="FJ330" s="591"/>
      <c r="FK330" s="455">
        <f t="shared" si="620"/>
        <v>1.764792391783911</v>
      </c>
      <c r="FL330" s="530"/>
      <c r="FM330" s="455"/>
      <c r="FN330" s="530">
        <v>3197</v>
      </c>
      <c r="FO330" s="532">
        <f t="shared" si="655"/>
        <v>0.23893871449925264</v>
      </c>
      <c r="FP330" s="449">
        <f t="shared" si="621"/>
        <v>78.361684396293924</v>
      </c>
      <c r="FQ330" s="457">
        <v>72</v>
      </c>
      <c r="FR330" s="458">
        <f t="shared" si="622"/>
        <v>1.764792391783911</v>
      </c>
      <c r="FS330" s="576">
        <v>7.99</v>
      </c>
      <c r="FT330" s="577">
        <v>19.2</v>
      </c>
      <c r="FU330" s="578">
        <v>67</v>
      </c>
      <c r="FV330" s="579">
        <v>1</v>
      </c>
      <c r="FW330" s="580">
        <v>0.14000000000000001</v>
      </c>
      <c r="FX330" s="579">
        <v>16</v>
      </c>
      <c r="FY330" s="452">
        <f t="shared" si="651"/>
        <v>0.95454545454545459</v>
      </c>
      <c r="FZ330" s="452">
        <f>1-FW330/(EF330+DC330)</f>
        <v>0.84444444444444444</v>
      </c>
      <c r="GA330" s="429">
        <f>EF330+DC330-FW330</f>
        <v>0.76</v>
      </c>
      <c r="GB330" s="513">
        <f t="shared" si="643"/>
        <v>5.8823529411764719E-2</v>
      </c>
      <c r="GC330" s="514">
        <f t="shared" si="644"/>
        <v>1.1999999999999993</v>
      </c>
      <c r="GD330" s="513">
        <f t="shared" si="633"/>
        <v>4.2857142857142816E-2</v>
      </c>
      <c r="GE330" s="527">
        <f t="shared" si="635"/>
        <v>3</v>
      </c>
      <c r="GF330" s="461">
        <f t="shared" si="623"/>
        <v>2.4118829354380118</v>
      </c>
      <c r="GG330" s="606">
        <v>30</v>
      </c>
      <c r="GH330" s="450">
        <f t="shared" si="624"/>
        <v>0.375</v>
      </c>
      <c r="GI330" s="405">
        <v>195</v>
      </c>
      <c r="GJ330" s="462">
        <f t="shared" si="625"/>
        <v>6.5</v>
      </c>
      <c r="GK330" s="463">
        <f t="shared" si="626"/>
        <v>17.647923917839108</v>
      </c>
      <c r="GL330" s="464">
        <v>8.14</v>
      </c>
      <c r="GM330" s="529">
        <v>18</v>
      </c>
      <c r="GN330" s="405">
        <v>64</v>
      </c>
      <c r="GO330" s="513">
        <f t="shared" si="645"/>
        <v>6.25E-2</v>
      </c>
      <c r="GP330" s="450">
        <f t="shared" si="627"/>
        <v>4.4776119402985093E-2</v>
      </c>
      <c r="GQ330" s="577">
        <v>4</v>
      </c>
      <c r="GR330" s="455">
        <f t="shared" si="628"/>
        <v>2.5295357615569389</v>
      </c>
      <c r="GS330" s="531">
        <f t="shared" si="646"/>
        <v>16</v>
      </c>
      <c r="GT330" s="531">
        <f t="shared" si="629"/>
        <v>54.08</v>
      </c>
      <c r="GU330" s="513">
        <f t="shared" si="647"/>
        <v>0.11111111111111116</v>
      </c>
      <c r="GV330" s="513">
        <f t="shared" si="637"/>
        <v>0.15500000000000003</v>
      </c>
      <c r="GW330" s="513">
        <f t="shared" si="648"/>
        <v>0.16666666666666663</v>
      </c>
      <c r="GX330" s="513">
        <f t="shared" si="630"/>
        <v>0.19283582089552243</v>
      </c>
      <c r="GY330" s="462">
        <f t="shared" si="631"/>
        <v>1.3659383837336769</v>
      </c>
      <c r="GZ330" s="405">
        <v>38187</v>
      </c>
      <c r="HA330" s="581">
        <v>8.42</v>
      </c>
      <c r="HB330" s="451">
        <v>8.33</v>
      </c>
      <c r="HC330" s="577">
        <v>16</v>
      </c>
      <c r="HD330" s="463">
        <f t="shared" si="649"/>
        <v>54.08</v>
      </c>
      <c r="HE330" s="463">
        <v>15</v>
      </c>
      <c r="HF330" s="463"/>
      <c r="HG330" s="582"/>
      <c r="HH330" s="575">
        <v>7</v>
      </c>
      <c r="HI330" s="583">
        <v>7940</v>
      </c>
      <c r="HJ330" s="406">
        <f t="shared" si="526"/>
        <v>5319.8</v>
      </c>
      <c r="HK330" s="406"/>
      <c r="HL330" s="549"/>
      <c r="HM330" s="584">
        <v>7</v>
      </c>
      <c r="HN330" s="461">
        <v>7.04</v>
      </c>
      <c r="HO330" s="574">
        <v>0.3</v>
      </c>
      <c r="HP330" s="548">
        <v>0.01</v>
      </c>
      <c r="HQ330" s="585">
        <v>8.3000000000000007</v>
      </c>
      <c r="HR330" s="586">
        <v>0.18</v>
      </c>
      <c r="HS330" s="520">
        <v>0.2</v>
      </c>
      <c r="HT330" s="587">
        <v>4</v>
      </c>
      <c r="HU330" s="522">
        <f t="shared" si="632"/>
        <v>43.676891410211354</v>
      </c>
      <c r="HV330" s="513">
        <f t="shared" si="650"/>
        <v>0.74399999999999999</v>
      </c>
      <c r="HW330" s="513">
        <f t="shared" si="527"/>
        <v>0.79592452830188676</v>
      </c>
      <c r="HX330" s="513">
        <f t="shared" si="528"/>
        <v>0.6514851485148514</v>
      </c>
      <c r="HY330" s="599"/>
    </row>
    <row r="331" spans="1:233" s="598" customFormat="1" ht="15" customHeight="1" x14ac:dyDescent="0.15">
      <c r="A331" s="400">
        <v>43813</v>
      </c>
      <c r="B331" s="515">
        <v>41996</v>
      </c>
      <c r="C331" s="402">
        <f t="shared" si="560"/>
        <v>0.83992</v>
      </c>
      <c r="D331" s="571">
        <v>8.1999999999999993</v>
      </c>
      <c r="E331" s="572">
        <v>45.4</v>
      </c>
      <c r="F331" s="573">
        <v>218</v>
      </c>
      <c r="G331" s="406">
        <f t="shared" si="564"/>
        <v>9155.1280000000006</v>
      </c>
      <c r="H331" s="402">
        <f t="shared" si="565"/>
        <v>0.36620512000000005</v>
      </c>
      <c r="I331" s="573">
        <v>7010</v>
      </c>
      <c r="J331" s="406">
        <f t="shared" si="566"/>
        <v>4696.7000000000007</v>
      </c>
      <c r="K331" s="574">
        <v>31.8</v>
      </c>
      <c r="L331" s="574"/>
      <c r="M331" s="574"/>
      <c r="N331" s="575">
        <v>350</v>
      </c>
      <c r="O331" s="575"/>
      <c r="P331" s="409"/>
      <c r="Q331" s="409"/>
      <c r="R331" s="409"/>
      <c r="S331" s="409"/>
      <c r="T331" s="410"/>
      <c r="U331" s="411"/>
      <c r="V331" s="409"/>
      <c r="W331" s="409"/>
      <c r="X331" s="516"/>
      <c r="Y331" s="473">
        <v>960</v>
      </c>
      <c r="Z331" s="429">
        <v>7.52</v>
      </c>
      <c r="AA331" s="409">
        <v>1673</v>
      </c>
      <c r="AB331" s="409">
        <v>4900</v>
      </c>
      <c r="AC331" s="409">
        <v>10770</v>
      </c>
      <c r="AD331" s="474">
        <v>6.02</v>
      </c>
      <c r="AE331" s="477">
        <f t="shared" si="652"/>
        <v>0.83611111111111103</v>
      </c>
      <c r="AF331" s="478">
        <f t="shared" si="596"/>
        <v>960</v>
      </c>
      <c r="AG331" s="477">
        <f t="shared" si="597"/>
        <v>0.38400000000000001</v>
      </c>
      <c r="AH331" s="478">
        <v>1673</v>
      </c>
      <c r="AI331" s="478">
        <f t="shared" si="598"/>
        <v>4900</v>
      </c>
      <c r="AJ331" s="473">
        <f t="shared" si="599"/>
        <v>4704</v>
      </c>
      <c r="AK331" s="477">
        <f t="shared" si="601"/>
        <v>0.20906666666666668</v>
      </c>
      <c r="AL331" s="447">
        <v>34</v>
      </c>
      <c r="AM331" s="479"/>
      <c r="AN331" s="473">
        <v>1514</v>
      </c>
      <c r="AO331" s="473">
        <v>1484</v>
      </c>
      <c r="AP331" s="479">
        <v>7.67</v>
      </c>
      <c r="AQ331" s="447">
        <v>815</v>
      </c>
      <c r="AR331" s="473">
        <v>2440</v>
      </c>
      <c r="AS331" s="657">
        <f t="shared" si="638"/>
        <v>2.9938650306748467</v>
      </c>
      <c r="AT331" s="473">
        <v>9730</v>
      </c>
      <c r="AU331" s="447">
        <v>102</v>
      </c>
      <c r="AV331" s="480"/>
      <c r="AW331" s="479">
        <v>16.04</v>
      </c>
      <c r="AX331" s="479">
        <v>41.9</v>
      </c>
      <c r="AY331" s="480"/>
      <c r="AZ331" s="480"/>
      <c r="BA331" s="420">
        <f t="shared" si="561"/>
        <v>42315</v>
      </c>
      <c r="BB331" s="421">
        <f t="shared" si="562"/>
        <v>0.84630000000000005</v>
      </c>
      <c r="BC331" s="422"/>
      <c r="BD331" s="423">
        <v>8.17</v>
      </c>
      <c r="BE331" s="424">
        <v>47</v>
      </c>
      <c r="BF331" s="425">
        <v>216</v>
      </c>
      <c r="BG331" s="426">
        <v>7010</v>
      </c>
      <c r="BH331" s="420">
        <f t="shared" si="567"/>
        <v>4696.7000000000007</v>
      </c>
      <c r="BI331" s="432"/>
      <c r="BJ331" s="421"/>
      <c r="BK331" s="427">
        <v>27.3</v>
      </c>
      <c r="BL331" s="427"/>
      <c r="BM331" s="428"/>
      <c r="BN331" s="422"/>
      <c r="BO331" s="425">
        <v>92</v>
      </c>
      <c r="BP331" s="425"/>
      <c r="BQ331" s="423">
        <v>6.57</v>
      </c>
      <c r="BR331" s="421">
        <f t="shared" si="653"/>
        <v>0.91249999999999998</v>
      </c>
      <c r="BS331" s="409">
        <f t="shared" si="602"/>
        <v>43275</v>
      </c>
      <c r="BT331" s="429">
        <f t="shared" si="603"/>
        <v>8.1589081455805896</v>
      </c>
      <c r="BU331" s="430">
        <f t="shared" si="639"/>
        <v>64.037088388214912</v>
      </c>
      <c r="BV331" s="430">
        <f t="shared" si="604"/>
        <v>265.33656845753899</v>
      </c>
      <c r="BW331" s="430">
        <f t="shared" si="605"/>
        <v>6854.558616070005</v>
      </c>
      <c r="BX331" s="430">
        <f t="shared" si="568"/>
        <v>4455.4631004455032</v>
      </c>
      <c r="BY331" s="430">
        <f t="shared" si="606"/>
        <v>26.694384748700173</v>
      </c>
      <c r="BZ331" s="430"/>
      <c r="CA331" s="431"/>
      <c r="CB331" s="430">
        <f t="shared" si="607"/>
        <v>92.221837088388213</v>
      </c>
      <c r="CC331" s="432">
        <v>20662</v>
      </c>
      <c r="CD331" s="411">
        <f t="shared" si="608"/>
        <v>21142</v>
      </c>
      <c r="CE331" s="421">
        <f t="shared" si="609"/>
        <v>0.84567999999999999</v>
      </c>
      <c r="CF331" s="433">
        <f t="shared" si="610"/>
        <v>7.6057137451518315</v>
      </c>
      <c r="CG331" s="434"/>
      <c r="CH331" s="427"/>
      <c r="CI331" s="446">
        <f t="shared" si="611"/>
        <v>10.7842209819317</v>
      </c>
      <c r="CJ331" s="436">
        <v>23.5</v>
      </c>
      <c r="CK331" s="436">
        <v>2.56</v>
      </c>
      <c r="CL331" s="423"/>
      <c r="CM331" s="423"/>
      <c r="CN331" s="423"/>
      <c r="CO331" s="432"/>
      <c r="CP331" s="432"/>
      <c r="CQ331" s="437"/>
      <c r="CR331" s="437">
        <v>0.96</v>
      </c>
      <c r="CS331" s="424"/>
      <c r="CT331" s="432">
        <f t="shared" si="612"/>
        <v>3.9731340459748368</v>
      </c>
      <c r="CU331" s="434">
        <v>7.35</v>
      </c>
      <c r="CV331" s="438"/>
      <c r="CW331" s="439"/>
      <c r="CX331" s="440"/>
      <c r="CY331" s="441"/>
      <c r="CZ331" s="442"/>
      <c r="DA331" s="442"/>
      <c r="DB331" s="442"/>
      <c r="DC331" s="442"/>
      <c r="DD331" s="443"/>
      <c r="DE331" s="440"/>
      <c r="DF331" s="444">
        <v>21653</v>
      </c>
      <c r="DG331" s="445">
        <f t="shared" si="613"/>
        <v>22133</v>
      </c>
      <c r="DH331" s="421">
        <f t="shared" si="614"/>
        <v>0.88532</v>
      </c>
      <c r="DI331" s="446">
        <f t="shared" si="615"/>
        <v>7.2651696561695207</v>
      </c>
      <c r="DJ331" s="434">
        <v>7.92</v>
      </c>
      <c r="DK331" s="427"/>
      <c r="DL331" s="446">
        <f t="shared" si="616"/>
        <v>10.301359960240365</v>
      </c>
      <c r="DM331" s="422">
        <v>23.7</v>
      </c>
      <c r="DN331" s="422">
        <v>1.89</v>
      </c>
      <c r="DO331" s="423">
        <v>7.87</v>
      </c>
      <c r="DP331" s="423"/>
      <c r="DQ331" s="423"/>
      <c r="DR331" s="432"/>
      <c r="DS331" s="432"/>
      <c r="DT331" s="437"/>
      <c r="DU331" s="437">
        <v>0.95</v>
      </c>
      <c r="DV331" s="424"/>
      <c r="DW331" s="446">
        <f t="shared" si="617"/>
        <v>3.7952378800885556</v>
      </c>
      <c r="DX331" s="434">
        <v>7.02</v>
      </c>
      <c r="DY331" s="438">
        <v>7.97</v>
      </c>
      <c r="DZ331" s="439">
        <v>20.399999999999999</v>
      </c>
      <c r="EA331" s="440">
        <v>74</v>
      </c>
      <c r="EB331" s="441">
        <v>7880</v>
      </c>
      <c r="EC331" s="442">
        <v>9.3000000000000007</v>
      </c>
      <c r="ED331" s="442"/>
      <c r="EE331" s="442"/>
      <c r="EF331" s="442"/>
      <c r="EG331" s="443">
        <v>15</v>
      </c>
      <c r="EH331" s="440"/>
      <c r="EI331" s="429">
        <f t="shared" si="529"/>
        <v>7.97</v>
      </c>
      <c r="EJ331" s="447">
        <f t="shared" si="640"/>
        <v>20.399999999999999</v>
      </c>
      <c r="EK331" s="448">
        <f t="shared" si="530"/>
        <v>74</v>
      </c>
      <c r="EL331" s="417">
        <f t="shared" si="531"/>
        <v>7880</v>
      </c>
      <c r="EM331" s="431">
        <f t="shared" si="532"/>
        <v>9.3000000000000007</v>
      </c>
      <c r="EN331" s="431"/>
      <c r="EO331" s="431"/>
      <c r="EP331" s="431"/>
      <c r="EQ331" s="430">
        <f t="shared" si="654"/>
        <v>15</v>
      </c>
      <c r="ER331" s="448"/>
      <c r="ES331" s="449">
        <f t="shared" si="618"/>
        <v>24.40207972270364</v>
      </c>
      <c r="ET331" s="450">
        <f t="shared" si="619"/>
        <v>0.86550000000000005</v>
      </c>
      <c r="EU331" s="451">
        <f t="shared" si="570"/>
        <v>0.2609645454545455</v>
      </c>
      <c r="EV331" s="450">
        <f t="shared" si="516"/>
        <v>0.48326767676767685</v>
      </c>
      <c r="EW331" s="513">
        <f t="shared" si="636"/>
        <v>0.65161212413959668</v>
      </c>
      <c r="EX331" s="514">
        <f t="shared" si="600"/>
        <v>17.394384748700173</v>
      </c>
      <c r="EY331" s="513">
        <f t="shared" si="641"/>
        <v>0.68143461057554389</v>
      </c>
      <c r="EZ331" s="514">
        <f t="shared" si="642"/>
        <v>43.637088388214913</v>
      </c>
      <c r="FA331" s="450">
        <f t="shared" si="517"/>
        <v>0.72110892806755356</v>
      </c>
      <c r="FB331" s="431">
        <f t="shared" si="518"/>
        <v>191.33656845753899</v>
      </c>
      <c r="FC331" s="452"/>
      <c r="FD331" s="431"/>
      <c r="FE331" s="452">
        <f t="shared" si="519"/>
        <v>0.83734871833421032</v>
      </c>
      <c r="FF331" s="430">
        <f t="shared" si="520"/>
        <v>77.221837088388213</v>
      </c>
      <c r="FG331" s="405">
        <v>50400</v>
      </c>
      <c r="FH331" s="589"/>
      <c r="FI331" s="590"/>
      <c r="FJ331" s="591"/>
      <c r="FK331" s="455">
        <f t="shared" si="620"/>
        <v>1.6637781629116117</v>
      </c>
      <c r="FL331" s="530"/>
      <c r="FM331" s="455"/>
      <c r="FN331" s="530">
        <v>3058</v>
      </c>
      <c r="FO331" s="532">
        <f t="shared" si="655"/>
        <v>0.22855007473841554</v>
      </c>
      <c r="FP331" s="449">
        <f t="shared" si="621"/>
        <v>70.664355863662621</v>
      </c>
      <c r="FQ331" s="457">
        <v>72</v>
      </c>
      <c r="FR331" s="458">
        <f t="shared" si="622"/>
        <v>1.6637781629116117</v>
      </c>
      <c r="FS331" s="576">
        <v>7.95</v>
      </c>
      <c r="FT331" s="577">
        <v>18.2</v>
      </c>
      <c r="FU331" s="578">
        <v>65</v>
      </c>
      <c r="FV331" s="579">
        <v>3</v>
      </c>
      <c r="FW331" s="580"/>
      <c r="FX331" s="579"/>
      <c r="FY331" s="452">
        <f t="shared" si="651"/>
        <v>0.8</v>
      </c>
      <c r="FZ331" s="452"/>
      <c r="GA331" s="429"/>
      <c r="GB331" s="513">
        <f t="shared" si="643"/>
        <v>0.10784313725490191</v>
      </c>
      <c r="GC331" s="514">
        <f t="shared" si="644"/>
        <v>2.1999999999999993</v>
      </c>
      <c r="GD331" s="513">
        <f t="shared" si="633"/>
        <v>0.1216216216216216</v>
      </c>
      <c r="GE331" s="527">
        <f t="shared" si="635"/>
        <v>9</v>
      </c>
      <c r="GF331" s="461">
        <f t="shared" si="623"/>
        <v>2.2738301559792027</v>
      </c>
      <c r="GG331" s="606">
        <v>30</v>
      </c>
      <c r="GH331" s="450">
        <f t="shared" si="624"/>
        <v>0.375</v>
      </c>
      <c r="GI331" s="405">
        <v>195</v>
      </c>
      <c r="GJ331" s="462">
        <f t="shared" si="625"/>
        <v>6.5</v>
      </c>
      <c r="GK331" s="463">
        <f t="shared" si="626"/>
        <v>16.637781629116116</v>
      </c>
      <c r="GL331" s="464">
        <v>8.1</v>
      </c>
      <c r="GM331" s="529">
        <v>17.399999999999999</v>
      </c>
      <c r="GN331" s="405">
        <v>61</v>
      </c>
      <c r="GO331" s="513">
        <f t="shared" si="645"/>
        <v>4.3956043956044022E-2</v>
      </c>
      <c r="GP331" s="450">
        <f t="shared" si="627"/>
        <v>6.1538461538461542E-2</v>
      </c>
      <c r="GQ331" s="577">
        <v>8</v>
      </c>
      <c r="GR331" s="455">
        <f t="shared" si="628"/>
        <v>2.3847487001733101</v>
      </c>
      <c r="GS331" s="531">
        <f t="shared" si="646"/>
        <v>16.100000000000001</v>
      </c>
      <c r="GT331" s="531">
        <f t="shared" si="629"/>
        <v>54.418000000000006</v>
      </c>
      <c r="GU331" s="513">
        <f t="shared" si="647"/>
        <v>7.4712643678160773E-2</v>
      </c>
      <c r="GV331" s="513">
        <f t="shared" si="637"/>
        <v>0.10790163934426222</v>
      </c>
      <c r="GW331" s="513">
        <f t="shared" si="648"/>
        <v>0.11538461538461531</v>
      </c>
      <c r="GX331" s="513">
        <f t="shared" si="630"/>
        <v>0.16279999999999994</v>
      </c>
      <c r="GY331" s="462">
        <f t="shared" si="631"/>
        <v>1.5722719362234101</v>
      </c>
      <c r="GZ331" s="405">
        <v>40454</v>
      </c>
      <c r="HA331" s="581">
        <v>8.43</v>
      </c>
      <c r="HB331" s="451">
        <v>8.35</v>
      </c>
      <c r="HC331" s="577">
        <v>16.100000000000001</v>
      </c>
      <c r="HD331" s="463">
        <f t="shared" si="649"/>
        <v>54.418000000000006</v>
      </c>
      <c r="HE331" s="463">
        <v>15</v>
      </c>
      <c r="HF331" s="463"/>
      <c r="HG331" s="582"/>
      <c r="HH331" s="575">
        <v>5</v>
      </c>
      <c r="HI331" s="583">
        <v>8060</v>
      </c>
      <c r="HJ331" s="406">
        <f t="shared" si="526"/>
        <v>5400.2000000000007</v>
      </c>
      <c r="HK331" s="406"/>
      <c r="HL331" s="549"/>
      <c r="HM331" s="584"/>
      <c r="HN331" s="461">
        <v>10.01</v>
      </c>
      <c r="HO331" s="574"/>
      <c r="HP331" s="548">
        <v>0.01</v>
      </c>
      <c r="HQ331" s="585"/>
      <c r="HR331" s="586"/>
      <c r="HS331" s="520">
        <v>0.28999999999999998</v>
      </c>
      <c r="HT331" s="587">
        <v>4</v>
      </c>
      <c r="HU331" s="522">
        <f t="shared" si="632"/>
        <v>41.120170152428216</v>
      </c>
      <c r="HV331" s="513">
        <f t="shared" si="650"/>
        <v>0.65744680851063819</v>
      </c>
      <c r="HW331" s="513">
        <f t="shared" si="527"/>
        <v>0.74806481481481479</v>
      </c>
      <c r="HX331" s="513">
        <f t="shared" si="528"/>
        <v>0.6333333333333333</v>
      </c>
      <c r="HY331" s="599"/>
    </row>
    <row r="332" spans="1:233" x14ac:dyDescent="0.15">
      <c r="A332" s="485">
        <v>43814</v>
      </c>
      <c r="B332" s="486">
        <v>35536</v>
      </c>
      <c r="C332" s="487">
        <f t="shared" si="560"/>
        <v>0.71072000000000002</v>
      </c>
      <c r="D332" s="488">
        <v>8.1300000000000008</v>
      </c>
      <c r="E332" s="489">
        <v>45</v>
      </c>
      <c r="F332" s="490">
        <v>240</v>
      </c>
      <c r="G332" s="490">
        <f t="shared" si="564"/>
        <v>8528.64</v>
      </c>
      <c r="H332" s="487">
        <f t="shared" si="565"/>
        <v>0.34114559999999999</v>
      </c>
      <c r="I332" s="490">
        <v>6400</v>
      </c>
      <c r="J332" s="490">
        <f t="shared" si="566"/>
        <v>4288</v>
      </c>
      <c r="K332" s="491">
        <v>30.1</v>
      </c>
      <c r="L332" s="491"/>
      <c r="M332" s="491"/>
      <c r="N332" s="492">
        <v>178</v>
      </c>
      <c r="O332" s="492"/>
      <c r="P332" s="409"/>
      <c r="Q332" s="409"/>
      <c r="R332" s="409"/>
      <c r="S332" s="409"/>
      <c r="T332" s="410"/>
      <c r="U332" s="411"/>
      <c r="V332" s="409"/>
      <c r="W332" s="409"/>
      <c r="X332" s="412"/>
      <c r="Y332" s="473">
        <v>960</v>
      </c>
      <c r="Z332" s="429">
        <v>7.6</v>
      </c>
      <c r="AA332" s="447">
        <v>1698</v>
      </c>
      <c r="AB332" s="409">
        <v>5030</v>
      </c>
      <c r="AC332" s="409">
        <v>9770</v>
      </c>
      <c r="AD332" s="474">
        <v>6.17</v>
      </c>
      <c r="AE332" s="477">
        <f t="shared" si="652"/>
        <v>0.8569444444444444</v>
      </c>
      <c r="AF332" s="478">
        <f t="shared" si="596"/>
        <v>960</v>
      </c>
      <c r="AG332" s="477">
        <f t="shared" si="597"/>
        <v>0.38400000000000001</v>
      </c>
      <c r="AH332" s="478">
        <v>1698</v>
      </c>
      <c r="AI332" s="478">
        <f t="shared" si="598"/>
        <v>5030</v>
      </c>
      <c r="AJ332" s="473">
        <f t="shared" si="599"/>
        <v>4828.8</v>
      </c>
      <c r="AK332" s="477">
        <f t="shared" si="601"/>
        <v>0.21461333333333335</v>
      </c>
      <c r="AL332" s="447">
        <v>34</v>
      </c>
      <c r="AM332" s="479"/>
      <c r="AN332" s="473">
        <v>1479</v>
      </c>
      <c r="AO332" s="473">
        <v>1495</v>
      </c>
      <c r="AP332" s="479">
        <v>7.53</v>
      </c>
      <c r="AQ332" s="447">
        <v>942</v>
      </c>
      <c r="AR332" s="473">
        <v>2490</v>
      </c>
      <c r="AS332" s="657">
        <f t="shared" si="638"/>
        <v>2.6433121019108281</v>
      </c>
      <c r="AT332" s="473">
        <v>10060</v>
      </c>
      <c r="AU332" s="447">
        <v>91</v>
      </c>
      <c r="AV332" s="480"/>
      <c r="AW332" s="479">
        <v>15.28</v>
      </c>
      <c r="AX332" s="479">
        <v>41.5</v>
      </c>
      <c r="AY332" s="480"/>
      <c r="AZ332" s="480"/>
      <c r="BA332" s="420">
        <f t="shared" si="561"/>
        <v>41665</v>
      </c>
      <c r="BB332" s="421">
        <f t="shared" si="562"/>
        <v>0.83330000000000004</v>
      </c>
      <c r="BC332" s="422"/>
      <c r="BD332" s="423">
        <v>8.23</v>
      </c>
      <c r="BE332" s="424">
        <v>49</v>
      </c>
      <c r="BF332" s="425">
        <v>224</v>
      </c>
      <c r="BG332" s="426">
        <v>9160</v>
      </c>
      <c r="BH332" s="420">
        <f t="shared" si="567"/>
        <v>6137.2000000000007</v>
      </c>
      <c r="BI332" s="420"/>
      <c r="BJ332" s="421"/>
      <c r="BK332" s="427">
        <v>21.5</v>
      </c>
      <c r="BL332" s="427"/>
      <c r="BM332" s="428"/>
      <c r="BN332" s="422"/>
      <c r="BO332" s="425">
        <v>149</v>
      </c>
      <c r="BP332" s="425"/>
      <c r="BQ332" s="423">
        <v>4.2300000000000004</v>
      </c>
      <c r="BR332" s="421">
        <f t="shared" si="653"/>
        <v>0.58750000000000002</v>
      </c>
      <c r="BS332" s="409">
        <f t="shared" si="602"/>
        <v>42625</v>
      </c>
      <c r="BT332" s="429">
        <f t="shared" si="603"/>
        <v>8.214234604105572</v>
      </c>
      <c r="BU332" s="430">
        <f t="shared" si="639"/>
        <v>69.112140762463341</v>
      </c>
      <c r="BV332" s="430">
        <f t="shared" si="604"/>
        <v>275.03483870967744</v>
      </c>
      <c r="BW332" s="430">
        <f t="shared" si="605"/>
        <v>8953.7580663839963</v>
      </c>
      <c r="BX332" s="430">
        <f t="shared" si="568"/>
        <v>5819.9427431495978</v>
      </c>
      <c r="BY332" s="430">
        <f t="shared" si="606"/>
        <v>21.015777126099707</v>
      </c>
      <c r="BZ332" s="430"/>
      <c r="CA332" s="431"/>
      <c r="CB332" s="430">
        <f t="shared" si="607"/>
        <v>147.69372434017595</v>
      </c>
      <c r="CC332" s="432">
        <v>20776</v>
      </c>
      <c r="CD332" s="411">
        <f t="shared" si="608"/>
        <v>21256</v>
      </c>
      <c r="CE332" s="421">
        <f t="shared" si="609"/>
        <v>0.85024</v>
      </c>
      <c r="CF332" s="433">
        <f t="shared" si="610"/>
        <v>7.5649228453142641</v>
      </c>
      <c r="CG332" s="434"/>
      <c r="CH332" s="427"/>
      <c r="CI332" s="446">
        <f t="shared" si="611"/>
        <v>10.726383138878434</v>
      </c>
      <c r="CJ332" s="436">
        <v>23.5</v>
      </c>
      <c r="CK332" s="436">
        <v>1.97</v>
      </c>
      <c r="CL332" s="423"/>
      <c r="CM332" s="423"/>
      <c r="CN332" s="423"/>
      <c r="CO332" s="432"/>
      <c r="CP332" s="432"/>
      <c r="CQ332" s="437"/>
      <c r="CR332" s="437">
        <v>0.95</v>
      </c>
      <c r="CS332" s="481"/>
      <c r="CT332" s="432">
        <f t="shared" si="612"/>
        <v>3.9518253669552128</v>
      </c>
      <c r="CU332" s="434">
        <v>7.24</v>
      </c>
      <c r="CV332" s="493"/>
      <c r="CW332" s="494"/>
      <c r="CX332" s="495"/>
      <c r="CY332" s="496"/>
      <c r="CZ332" s="497"/>
      <c r="DA332" s="497"/>
      <c r="DB332" s="497"/>
      <c r="DC332" s="497"/>
      <c r="DD332" s="498"/>
      <c r="DE332" s="498"/>
      <c r="DF332" s="432">
        <v>20889</v>
      </c>
      <c r="DG332" s="445">
        <f t="shared" si="613"/>
        <v>21369</v>
      </c>
      <c r="DH332" s="421">
        <f t="shared" si="614"/>
        <v>0.85475999999999996</v>
      </c>
      <c r="DI332" s="446">
        <f t="shared" si="615"/>
        <v>7.5249192755861287</v>
      </c>
      <c r="DJ332" s="434">
        <v>7.88</v>
      </c>
      <c r="DK332" s="427"/>
      <c r="DL332" s="446">
        <f t="shared" si="616"/>
        <v>10.669661659413169</v>
      </c>
      <c r="DM332" s="541">
        <v>23.9</v>
      </c>
      <c r="DN332" s="541">
        <v>1.45</v>
      </c>
      <c r="DO332" s="542">
        <v>7.81</v>
      </c>
      <c r="DP332" s="542"/>
      <c r="DQ332" s="542"/>
      <c r="DR332" s="432"/>
      <c r="DS332" s="432"/>
      <c r="DT332" s="437"/>
      <c r="DU332" s="437">
        <v>0.95</v>
      </c>
      <c r="DV332" s="481"/>
      <c r="DW332" s="446">
        <f t="shared" si="617"/>
        <v>3.9309279797837995</v>
      </c>
      <c r="DX332" s="434">
        <v>5.87</v>
      </c>
      <c r="DY332" s="493">
        <v>7.9</v>
      </c>
      <c r="DZ332" s="494">
        <v>21</v>
      </c>
      <c r="EA332" s="495">
        <v>70</v>
      </c>
      <c r="EB332" s="496">
        <v>7880</v>
      </c>
      <c r="EC332" s="497">
        <v>11.5</v>
      </c>
      <c r="ED332" s="497"/>
      <c r="EE332" s="497"/>
      <c r="EF332" s="497"/>
      <c r="EG332" s="498">
        <v>14</v>
      </c>
      <c r="EH332" s="495"/>
      <c r="EI332" s="429">
        <f t="shared" si="529"/>
        <v>7.9</v>
      </c>
      <c r="EJ332" s="447">
        <f t="shared" si="640"/>
        <v>21</v>
      </c>
      <c r="EK332" s="448">
        <f t="shared" si="530"/>
        <v>70</v>
      </c>
      <c r="EL332" s="417">
        <f t="shared" si="531"/>
        <v>7880</v>
      </c>
      <c r="EM332" s="431">
        <f t="shared" si="532"/>
        <v>11.5</v>
      </c>
      <c r="EN332" s="431"/>
      <c r="EO332" s="431"/>
      <c r="EP332" s="431"/>
      <c r="EQ332" s="430">
        <f t="shared" si="654"/>
        <v>14</v>
      </c>
      <c r="ER332" s="448"/>
      <c r="ES332" s="449">
        <f t="shared" si="618"/>
        <v>24.774193548387096</v>
      </c>
      <c r="ET332" s="450">
        <f t="shared" si="619"/>
        <v>0.85250000000000004</v>
      </c>
      <c r="EU332" s="451">
        <f t="shared" si="570"/>
        <v>0.26644000000000001</v>
      </c>
      <c r="EV332" s="499">
        <f t="shared" si="516"/>
        <v>0.49340740740740741</v>
      </c>
      <c r="EW332" s="513">
        <f t="shared" si="636"/>
        <v>0.45279206517097892</v>
      </c>
      <c r="EX332" s="514">
        <f t="shared" si="600"/>
        <v>9.5157771260997066</v>
      </c>
      <c r="EY332" s="513">
        <f t="shared" si="641"/>
        <v>0.6961460060660476</v>
      </c>
      <c r="EZ332" s="514">
        <f t="shared" si="642"/>
        <v>48.112140762463341</v>
      </c>
      <c r="FA332" s="450">
        <f t="shared" si="517"/>
        <v>0.74548678877045493</v>
      </c>
      <c r="FB332" s="431">
        <f t="shared" si="518"/>
        <v>205.03483870967744</v>
      </c>
      <c r="FC332" s="452"/>
      <c r="FD332" s="431"/>
      <c r="FE332" s="452">
        <f t="shared" si="519"/>
        <v>0.90520924255553026</v>
      </c>
      <c r="FF332" s="430">
        <f t="shared" si="520"/>
        <v>133.69372434017595</v>
      </c>
      <c r="FG332" s="490">
        <v>50400</v>
      </c>
      <c r="FH332" s="498"/>
      <c r="FI332" s="501"/>
      <c r="FJ332" s="487"/>
      <c r="FK332" s="455">
        <f t="shared" si="620"/>
        <v>1.6891495601173023</v>
      </c>
      <c r="FL332" s="490"/>
      <c r="FM332" s="502"/>
      <c r="FN332" s="490">
        <v>3752.99999999999</v>
      </c>
      <c r="FO332" s="532">
        <f t="shared" si="655"/>
        <v>0.28049327354260017</v>
      </c>
      <c r="FP332" s="449">
        <f t="shared" si="621"/>
        <v>88.046920821114142</v>
      </c>
      <c r="FQ332" s="503">
        <v>72</v>
      </c>
      <c r="FR332" s="458">
        <f t="shared" si="622"/>
        <v>1.6891495601173019</v>
      </c>
      <c r="FS332" s="504">
        <v>7.95</v>
      </c>
      <c r="FT332" s="535">
        <v>20</v>
      </c>
      <c r="FU332" s="495">
        <v>65</v>
      </c>
      <c r="FV332" s="490">
        <v>2</v>
      </c>
      <c r="FW332" s="504"/>
      <c r="FX332" s="490"/>
      <c r="FY332" s="452">
        <f t="shared" si="651"/>
        <v>0.85714285714285721</v>
      </c>
      <c r="FZ332" s="452"/>
      <c r="GA332" s="429"/>
      <c r="GB332" s="499">
        <f t="shared" si="643"/>
        <v>4.7619047619047672E-2</v>
      </c>
      <c r="GC332" s="514">
        <f t="shared" si="644"/>
        <v>1</v>
      </c>
      <c r="GD332" s="499">
        <f t="shared" si="633"/>
        <v>7.1428571428571397E-2</v>
      </c>
      <c r="GE332" s="527">
        <f t="shared" si="635"/>
        <v>5</v>
      </c>
      <c r="GF332" s="461">
        <f t="shared" si="623"/>
        <v>2.3085043988269796</v>
      </c>
      <c r="GG332" s="490">
        <v>30</v>
      </c>
      <c r="GH332" s="526">
        <f t="shared" si="624"/>
        <v>0.375</v>
      </c>
      <c r="GI332" s="490">
        <v>195</v>
      </c>
      <c r="GJ332" s="544">
        <f t="shared" si="625"/>
        <v>6.5</v>
      </c>
      <c r="GK332" s="463">
        <f t="shared" si="626"/>
        <v>16.89149560117302</v>
      </c>
      <c r="GL332" s="507">
        <v>8.0399999999999991</v>
      </c>
      <c r="GM332" s="535">
        <v>19</v>
      </c>
      <c r="GN332" s="536">
        <v>58</v>
      </c>
      <c r="GO332" s="526">
        <f t="shared" si="645"/>
        <v>5.0000000000000044E-2</v>
      </c>
      <c r="GP332" s="526">
        <f t="shared" si="627"/>
        <v>0.10769230769230764</v>
      </c>
      <c r="GQ332" s="535">
        <v>4</v>
      </c>
      <c r="GR332" s="455">
        <f t="shared" si="628"/>
        <v>2.4211143695014661</v>
      </c>
      <c r="GS332" s="536">
        <f t="shared" si="646"/>
        <v>16.2</v>
      </c>
      <c r="GT332" s="536">
        <f t="shared" si="629"/>
        <v>54.755999999999993</v>
      </c>
      <c r="GU332" s="526">
        <f t="shared" si="647"/>
        <v>0.14736842105263159</v>
      </c>
      <c r="GV332" s="526">
        <f t="shared" si="637"/>
        <v>5.5931034482758712E-2</v>
      </c>
      <c r="GW332" s="526">
        <f t="shared" si="648"/>
        <v>0.19000000000000006</v>
      </c>
      <c r="GX332" s="526">
        <f t="shared" si="630"/>
        <v>0.15760000000000007</v>
      </c>
      <c r="GY332" s="544">
        <f t="shared" si="631"/>
        <v>1.6489160094858462</v>
      </c>
      <c r="GZ332" s="490">
        <v>41510</v>
      </c>
      <c r="HA332" s="493">
        <v>8.31</v>
      </c>
      <c r="HB332" s="493">
        <v>8.23</v>
      </c>
      <c r="HC332" s="494">
        <v>16.2</v>
      </c>
      <c r="HD332" s="498">
        <f t="shared" si="649"/>
        <v>54.755999999999993</v>
      </c>
      <c r="HE332" s="498">
        <v>17.899999999999999</v>
      </c>
      <c r="HF332" s="498"/>
      <c r="HG332" s="498"/>
      <c r="HH332" s="492">
        <v>6</v>
      </c>
      <c r="HI332" s="508">
        <v>7610</v>
      </c>
      <c r="HJ332" s="490">
        <f t="shared" si="526"/>
        <v>5098.7000000000007</v>
      </c>
      <c r="HK332" s="490"/>
      <c r="HL332" s="490"/>
      <c r="HM332" s="543"/>
      <c r="HN332" s="506">
        <v>12.48</v>
      </c>
      <c r="HO332" s="491"/>
      <c r="HP332" s="545">
        <v>0.01</v>
      </c>
      <c r="HQ332" s="523"/>
      <c r="HR332" s="524"/>
      <c r="HS332" s="524">
        <v>0.33</v>
      </c>
      <c r="HT332" s="511">
        <v>4</v>
      </c>
      <c r="HU332" s="525">
        <f t="shared" si="632"/>
        <v>41.761670466818671</v>
      </c>
      <c r="HV332" s="526">
        <f t="shared" si="650"/>
        <v>0.66938775510204085</v>
      </c>
      <c r="HW332" s="526">
        <f t="shared" si="527"/>
        <v>0.75555357142857149</v>
      </c>
      <c r="HX332" s="526">
        <f t="shared" si="528"/>
        <v>0.41953488372093017</v>
      </c>
      <c r="HY332" s="512"/>
    </row>
    <row r="333" spans="1:233" s="598" customFormat="1" ht="15" customHeight="1" x14ac:dyDescent="0.15">
      <c r="A333" s="400">
        <v>43815</v>
      </c>
      <c r="B333" s="515">
        <v>39945</v>
      </c>
      <c r="C333" s="402">
        <f t="shared" si="560"/>
        <v>0.79890000000000005</v>
      </c>
      <c r="D333" s="571">
        <v>8.06</v>
      </c>
      <c r="E333" s="572">
        <v>55</v>
      </c>
      <c r="F333" s="573">
        <v>301</v>
      </c>
      <c r="G333" s="406">
        <f t="shared" si="564"/>
        <v>12023.445</v>
      </c>
      <c r="H333" s="402">
        <f t="shared" si="565"/>
        <v>0.48093779999999997</v>
      </c>
      <c r="I333" s="573">
        <v>7610</v>
      </c>
      <c r="J333" s="406">
        <f t="shared" si="566"/>
        <v>5098.7000000000007</v>
      </c>
      <c r="K333" s="574">
        <v>39.799999999999997</v>
      </c>
      <c r="L333" s="574"/>
      <c r="M333" s="574"/>
      <c r="N333" s="575">
        <v>121</v>
      </c>
      <c r="O333" s="575"/>
      <c r="P333" s="409"/>
      <c r="Q333" s="409"/>
      <c r="R333" s="409"/>
      <c r="S333" s="409"/>
      <c r="T333" s="410"/>
      <c r="U333" s="411"/>
      <c r="V333" s="409"/>
      <c r="W333" s="409"/>
      <c r="X333" s="516"/>
      <c r="Y333" s="473">
        <v>960</v>
      </c>
      <c r="Z333" s="429">
        <v>7.04</v>
      </c>
      <c r="AA333" s="447">
        <v>1680</v>
      </c>
      <c r="AB333" s="409">
        <v>5120</v>
      </c>
      <c r="AC333" s="409">
        <v>9950</v>
      </c>
      <c r="AD333" s="474">
        <v>5.84</v>
      </c>
      <c r="AE333" s="477">
        <f t="shared" si="652"/>
        <v>0.81111111111111112</v>
      </c>
      <c r="AF333" s="478">
        <f t="shared" si="596"/>
        <v>960</v>
      </c>
      <c r="AG333" s="477">
        <f t="shared" si="597"/>
        <v>0.38400000000000001</v>
      </c>
      <c r="AH333" s="478">
        <v>1680</v>
      </c>
      <c r="AI333" s="478">
        <f t="shared" si="598"/>
        <v>5120</v>
      </c>
      <c r="AJ333" s="473">
        <f t="shared" si="599"/>
        <v>4915.2</v>
      </c>
      <c r="AK333" s="477">
        <f t="shared" si="601"/>
        <v>0.21845333333333333</v>
      </c>
      <c r="AL333" s="447">
        <v>34</v>
      </c>
      <c r="AM333" s="479"/>
      <c r="AN333" s="473">
        <v>1579</v>
      </c>
      <c r="AO333" s="473">
        <v>1553</v>
      </c>
      <c r="AP333" s="479">
        <v>7.7</v>
      </c>
      <c r="AQ333" s="447">
        <v>736</v>
      </c>
      <c r="AR333" s="473">
        <v>2540</v>
      </c>
      <c r="AS333" s="657">
        <f t="shared" si="638"/>
        <v>3.4510869565217392</v>
      </c>
      <c r="AT333" s="473">
        <v>10300</v>
      </c>
      <c r="AU333" s="447">
        <v>105</v>
      </c>
      <c r="AV333" s="480"/>
      <c r="AW333" s="479">
        <v>18.690000000000001</v>
      </c>
      <c r="AX333" s="479">
        <v>45.5</v>
      </c>
      <c r="AY333" s="480"/>
      <c r="AZ333" s="480"/>
      <c r="BA333" s="420">
        <f t="shared" si="561"/>
        <v>37584</v>
      </c>
      <c r="BB333" s="421">
        <f t="shared" si="562"/>
        <v>0.75168000000000001</v>
      </c>
      <c r="BC333" s="422"/>
      <c r="BD333" s="423">
        <v>8.23</v>
      </c>
      <c r="BE333" s="424">
        <v>50.6</v>
      </c>
      <c r="BF333" s="425">
        <v>232</v>
      </c>
      <c r="BG333" s="426">
        <v>8460</v>
      </c>
      <c r="BH333" s="420">
        <f t="shared" si="567"/>
        <v>5668.2000000000007</v>
      </c>
      <c r="BI333" s="432"/>
      <c r="BJ333" s="421"/>
      <c r="BK333" s="427">
        <v>26.2</v>
      </c>
      <c r="BL333" s="427"/>
      <c r="BM333" s="428"/>
      <c r="BN333" s="422"/>
      <c r="BO333" s="425">
        <v>207</v>
      </c>
      <c r="BP333" s="425"/>
      <c r="BQ333" s="423">
        <v>4.58</v>
      </c>
      <c r="BR333" s="421">
        <f t="shared" si="653"/>
        <v>0.63611111111111107</v>
      </c>
      <c r="BS333" s="409">
        <f t="shared" si="602"/>
        <v>38544</v>
      </c>
      <c r="BT333" s="429">
        <f t="shared" si="603"/>
        <v>8.216799501867996</v>
      </c>
      <c r="BU333" s="430">
        <f t="shared" si="639"/>
        <v>67.670983810709842</v>
      </c>
      <c r="BV333" s="430">
        <f t="shared" si="604"/>
        <v>289.48443337484434</v>
      </c>
      <c r="BW333" s="430">
        <f t="shared" si="605"/>
        <v>8249.3761167361517</v>
      </c>
      <c r="BX333" s="430">
        <f t="shared" si="568"/>
        <v>5362.094475878499</v>
      </c>
      <c r="BY333" s="430">
        <f t="shared" si="606"/>
        <v>25.547447073474469</v>
      </c>
      <c r="BZ333" s="430"/>
      <c r="CA333" s="431"/>
      <c r="CB333" s="430">
        <f t="shared" si="607"/>
        <v>204.45952677459528</v>
      </c>
      <c r="CC333" s="432">
        <v>18233</v>
      </c>
      <c r="CD333" s="411">
        <f t="shared" si="608"/>
        <v>18713</v>
      </c>
      <c r="CE333" s="421">
        <f t="shared" si="609"/>
        <v>0.74851999999999996</v>
      </c>
      <c r="CF333" s="433">
        <f t="shared" si="610"/>
        <v>8.5929567680222316</v>
      </c>
      <c r="CG333" s="434"/>
      <c r="CH333" s="427"/>
      <c r="CI333" s="446">
        <f t="shared" si="611"/>
        <v>12.184043178538982</v>
      </c>
      <c r="CJ333" s="436">
        <v>23.7</v>
      </c>
      <c r="CK333" s="436">
        <v>2.36</v>
      </c>
      <c r="CL333" s="423"/>
      <c r="CM333" s="423"/>
      <c r="CN333" s="423"/>
      <c r="CO333" s="432"/>
      <c r="CP333" s="432"/>
      <c r="CQ333" s="437"/>
      <c r="CR333" s="437">
        <v>0.96</v>
      </c>
      <c r="CS333" s="424"/>
      <c r="CT333" s="432">
        <f t="shared" si="612"/>
        <v>4.4888580131459408</v>
      </c>
      <c r="CU333" s="434">
        <v>7.3</v>
      </c>
      <c r="CV333" s="438"/>
      <c r="CW333" s="439"/>
      <c r="CX333" s="440"/>
      <c r="CY333" s="441"/>
      <c r="CZ333" s="442"/>
      <c r="DA333" s="442"/>
      <c r="DB333" s="442"/>
      <c r="DC333" s="442"/>
      <c r="DD333" s="443"/>
      <c r="DE333" s="440"/>
      <c r="DF333" s="444">
        <v>19351</v>
      </c>
      <c r="DG333" s="445">
        <f t="shared" si="613"/>
        <v>19831</v>
      </c>
      <c r="DH333" s="421">
        <f t="shared" si="614"/>
        <v>0.79323999999999995</v>
      </c>
      <c r="DI333" s="446">
        <f t="shared" si="615"/>
        <v>8.1085169683828351</v>
      </c>
      <c r="DJ333" s="434">
        <v>7.94</v>
      </c>
      <c r="DK333" s="427"/>
      <c r="DL333" s="446">
        <f t="shared" si="616"/>
        <v>11.497150925318945</v>
      </c>
      <c r="DM333" s="422">
        <v>23.7</v>
      </c>
      <c r="DN333" s="422">
        <v>2.75</v>
      </c>
      <c r="DO333" s="423">
        <v>7.95</v>
      </c>
      <c r="DP333" s="423"/>
      <c r="DQ333" s="423"/>
      <c r="DR333" s="432"/>
      <c r="DS333" s="432"/>
      <c r="DT333" s="437"/>
      <c r="DU333" s="437">
        <v>0.95</v>
      </c>
      <c r="DV333" s="424"/>
      <c r="DW333" s="446">
        <f t="shared" si="617"/>
        <v>4.2357924461701373</v>
      </c>
      <c r="DX333" s="434">
        <v>5.68</v>
      </c>
      <c r="DY333" s="438">
        <v>8.08</v>
      </c>
      <c r="DZ333" s="439">
        <v>21</v>
      </c>
      <c r="EA333" s="440">
        <v>66</v>
      </c>
      <c r="EB333" s="441">
        <v>8330</v>
      </c>
      <c r="EC333" s="442">
        <v>13.2</v>
      </c>
      <c r="ED333" s="442"/>
      <c r="EE333" s="442"/>
      <c r="EF333" s="442"/>
      <c r="EG333" s="443">
        <v>16</v>
      </c>
      <c r="EH333" s="440"/>
      <c r="EI333" s="429">
        <f t="shared" si="529"/>
        <v>8.08</v>
      </c>
      <c r="EJ333" s="447">
        <f t="shared" si="640"/>
        <v>21</v>
      </c>
      <c r="EK333" s="448">
        <f t="shared" si="530"/>
        <v>66</v>
      </c>
      <c r="EL333" s="417">
        <f t="shared" si="531"/>
        <v>8330</v>
      </c>
      <c r="EM333" s="431">
        <f t="shared" si="532"/>
        <v>13.2</v>
      </c>
      <c r="EN333" s="431"/>
      <c r="EO333" s="431"/>
      <c r="EP333" s="431"/>
      <c r="EQ333" s="430">
        <f t="shared" si="654"/>
        <v>16</v>
      </c>
      <c r="ER333" s="448"/>
      <c r="ES333" s="449">
        <f t="shared" si="618"/>
        <v>27.397260273972606</v>
      </c>
      <c r="ET333" s="450">
        <f t="shared" si="619"/>
        <v>0.77088000000000001</v>
      </c>
      <c r="EU333" s="451">
        <f t="shared" si="570"/>
        <v>0.25358836363636361</v>
      </c>
      <c r="EV333" s="450">
        <f t="shared" si="516"/>
        <v>0.46960808080808075</v>
      </c>
      <c r="EW333" s="513">
        <f t="shared" si="636"/>
        <v>0.48331432248252459</v>
      </c>
      <c r="EX333" s="514">
        <f t="shared" si="600"/>
        <v>12.34744707347447</v>
      </c>
      <c r="EY333" s="513">
        <f t="shared" si="641"/>
        <v>0.68967497119974674</v>
      </c>
      <c r="EZ333" s="514">
        <f t="shared" si="642"/>
        <v>46.670983810709842</v>
      </c>
      <c r="FA333" s="450">
        <f t="shared" si="517"/>
        <v>0.77200846611831919</v>
      </c>
      <c r="FB333" s="431">
        <f t="shared" si="518"/>
        <v>223.48443337484434</v>
      </c>
      <c r="FC333" s="452"/>
      <c r="FD333" s="431"/>
      <c r="FE333" s="452">
        <f t="shared" si="519"/>
        <v>0.92174490349065974</v>
      </c>
      <c r="FF333" s="430">
        <f t="shared" si="520"/>
        <v>188.45952677459528</v>
      </c>
      <c r="FG333" s="405">
        <v>50400</v>
      </c>
      <c r="FH333" s="589"/>
      <c r="FI333" s="590"/>
      <c r="FJ333" s="591"/>
      <c r="FK333" s="455">
        <f t="shared" si="620"/>
        <v>1.8679950186799503</v>
      </c>
      <c r="FL333" s="530"/>
      <c r="FM333" s="455"/>
      <c r="FN333" s="530">
        <v>4865</v>
      </c>
      <c r="FO333" s="532">
        <f t="shared" si="655"/>
        <v>0.36360239162929747</v>
      </c>
      <c r="FP333" s="449">
        <f t="shared" si="621"/>
        <v>126.21938563719384</v>
      </c>
      <c r="FQ333" s="457">
        <v>64.8</v>
      </c>
      <c r="FR333" s="458">
        <f t="shared" si="622"/>
        <v>1.6811955168119552</v>
      </c>
      <c r="FS333" s="576">
        <v>8</v>
      </c>
      <c r="FT333" s="577">
        <v>20</v>
      </c>
      <c r="FU333" s="578">
        <v>65</v>
      </c>
      <c r="FV333" s="579">
        <v>1</v>
      </c>
      <c r="FW333" s="580"/>
      <c r="FX333" s="579"/>
      <c r="FY333" s="452">
        <f t="shared" si="651"/>
        <v>0.9375</v>
      </c>
      <c r="FZ333" s="452"/>
      <c r="GA333" s="429"/>
      <c r="GB333" s="513">
        <f t="shared" si="643"/>
        <v>4.7619047619047672E-2</v>
      </c>
      <c r="GC333" s="514">
        <f t="shared" si="644"/>
        <v>1</v>
      </c>
      <c r="GD333" s="513">
        <f t="shared" si="633"/>
        <v>1.5151515151515138E-2</v>
      </c>
      <c r="GE333" s="527">
        <f t="shared" si="635"/>
        <v>1</v>
      </c>
      <c r="GF333" s="461">
        <f t="shared" si="623"/>
        <v>2.5529265255292652</v>
      </c>
      <c r="GG333" s="606">
        <v>30</v>
      </c>
      <c r="GH333" s="450">
        <f t="shared" si="624"/>
        <v>0.375</v>
      </c>
      <c r="GI333" s="405">
        <v>195</v>
      </c>
      <c r="GJ333" s="462">
        <f t="shared" si="625"/>
        <v>6.5</v>
      </c>
      <c r="GK333" s="463">
        <f t="shared" si="626"/>
        <v>18.679950186799502</v>
      </c>
      <c r="GL333" s="464">
        <v>8.14</v>
      </c>
      <c r="GM333" s="529">
        <v>19.600000000000001</v>
      </c>
      <c r="GN333" s="405">
        <v>64</v>
      </c>
      <c r="GO333" s="513">
        <f t="shared" si="645"/>
        <v>1.9999999999999907E-2</v>
      </c>
      <c r="GP333" s="450">
        <f t="shared" si="627"/>
        <v>1.538461538461533E-2</v>
      </c>
      <c r="GQ333" s="577">
        <v>4</v>
      </c>
      <c r="GR333" s="455">
        <f t="shared" si="628"/>
        <v>2.6774595267745953</v>
      </c>
      <c r="GS333" s="531">
        <f t="shared" si="646"/>
        <v>17.399999999999999</v>
      </c>
      <c r="GT333" s="531">
        <f t="shared" si="629"/>
        <v>58.811999999999991</v>
      </c>
      <c r="GU333" s="513">
        <f t="shared" si="647"/>
        <v>0.1122448979591838</v>
      </c>
      <c r="GV333" s="513">
        <f t="shared" si="637"/>
        <v>8.1062500000000148E-2</v>
      </c>
      <c r="GW333" s="513">
        <f t="shared" si="648"/>
        <v>0.13000000000000012</v>
      </c>
      <c r="GX333" s="513">
        <f t="shared" si="630"/>
        <v>9.5200000000000173E-2</v>
      </c>
      <c r="GY333" s="462">
        <f t="shared" si="631"/>
        <v>3.0187379099546661</v>
      </c>
      <c r="GZ333" s="405">
        <v>35524</v>
      </c>
      <c r="HA333" s="581">
        <v>8.42</v>
      </c>
      <c r="HB333" s="451">
        <v>8.3000000000000007</v>
      </c>
      <c r="HC333" s="577">
        <v>17.399999999999999</v>
      </c>
      <c r="HD333" s="463">
        <f t="shared" si="649"/>
        <v>58.811999999999991</v>
      </c>
      <c r="HE333" s="463">
        <v>18</v>
      </c>
      <c r="HF333" s="658"/>
      <c r="HG333" s="659"/>
      <c r="HH333" s="575">
        <v>5</v>
      </c>
      <c r="HI333" s="583">
        <v>8370</v>
      </c>
      <c r="HJ333" s="406">
        <f t="shared" si="526"/>
        <v>5607.9000000000005</v>
      </c>
      <c r="HK333" s="406"/>
      <c r="HL333" s="549"/>
      <c r="HM333" s="584"/>
      <c r="HN333" s="461">
        <v>13.68</v>
      </c>
      <c r="HO333" s="574"/>
      <c r="HP333" s="548">
        <v>0.01</v>
      </c>
      <c r="HQ333" s="585"/>
      <c r="HR333" s="586"/>
      <c r="HS333" s="520">
        <v>0.26</v>
      </c>
      <c r="HT333" s="587">
        <v>4</v>
      </c>
      <c r="HU333" s="522">
        <f t="shared" si="632"/>
        <v>46.296296296296291</v>
      </c>
      <c r="HV333" s="513">
        <f t="shared" si="650"/>
        <v>0.65612648221343872</v>
      </c>
      <c r="HW333" s="513">
        <f t="shared" si="527"/>
        <v>0.74650000000000005</v>
      </c>
      <c r="HX333" s="513">
        <f t="shared" si="528"/>
        <v>0.47786259541984732</v>
      </c>
      <c r="HY333" s="599"/>
    </row>
    <row r="334" spans="1:233" s="598" customFormat="1" ht="15" customHeight="1" x14ac:dyDescent="0.15">
      <c r="A334" s="400">
        <v>43816</v>
      </c>
      <c r="B334" s="515">
        <v>38024</v>
      </c>
      <c r="C334" s="402">
        <f t="shared" si="560"/>
        <v>0.76048000000000004</v>
      </c>
      <c r="D334" s="571">
        <v>7.97</v>
      </c>
      <c r="E334" s="572">
        <v>55</v>
      </c>
      <c r="F334" s="573">
        <v>233</v>
      </c>
      <c r="G334" s="406">
        <f t="shared" si="564"/>
        <v>8859.5920000000006</v>
      </c>
      <c r="H334" s="402">
        <f t="shared" si="565"/>
        <v>0.35438368000000003</v>
      </c>
      <c r="I334" s="573">
        <v>8620</v>
      </c>
      <c r="J334" s="406">
        <f t="shared" si="566"/>
        <v>5775.4000000000005</v>
      </c>
      <c r="K334" s="574">
        <v>31.7</v>
      </c>
      <c r="L334" s="574">
        <v>26.6</v>
      </c>
      <c r="M334" s="574">
        <v>2.4</v>
      </c>
      <c r="N334" s="575">
        <v>108</v>
      </c>
      <c r="O334" s="575">
        <v>32</v>
      </c>
      <c r="P334" s="409"/>
      <c r="Q334" s="409"/>
      <c r="R334" s="409"/>
      <c r="S334" s="409"/>
      <c r="T334" s="410"/>
      <c r="U334" s="411"/>
      <c r="V334" s="409"/>
      <c r="W334" s="409"/>
      <c r="X334" s="516"/>
      <c r="Y334" s="473">
        <v>960</v>
      </c>
      <c r="Z334" s="429">
        <v>6.42</v>
      </c>
      <c r="AA334" s="447">
        <v>1544</v>
      </c>
      <c r="AB334" s="409">
        <v>5240</v>
      </c>
      <c r="AC334" s="409">
        <v>10840</v>
      </c>
      <c r="AD334" s="474">
        <v>5.86</v>
      </c>
      <c r="AE334" s="477">
        <f t="shared" si="652"/>
        <v>0.81388888888888888</v>
      </c>
      <c r="AF334" s="478">
        <f t="shared" si="596"/>
        <v>960</v>
      </c>
      <c r="AG334" s="477">
        <f t="shared" si="597"/>
        <v>0.38400000000000001</v>
      </c>
      <c r="AH334" s="478">
        <v>1544</v>
      </c>
      <c r="AI334" s="478">
        <f t="shared" si="598"/>
        <v>5240</v>
      </c>
      <c r="AJ334" s="473">
        <f t="shared" si="599"/>
        <v>5030.3999999999996</v>
      </c>
      <c r="AK334" s="477">
        <f t="shared" si="601"/>
        <v>0.22357333333333332</v>
      </c>
      <c r="AL334" s="447">
        <v>34</v>
      </c>
      <c r="AM334" s="479"/>
      <c r="AN334" s="473">
        <v>1839</v>
      </c>
      <c r="AO334" s="473">
        <v>1810</v>
      </c>
      <c r="AP334" s="479">
        <v>7.6</v>
      </c>
      <c r="AQ334" s="447">
        <v>744</v>
      </c>
      <c r="AR334" s="473">
        <v>2750</v>
      </c>
      <c r="AS334" s="657">
        <f t="shared" si="638"/>
        <v>3.696236559139785</v>
      </c>
      <c r="AT334" s="473">
        <v>10450</v>
      </c>
      <c r="AU334" s="447">
        <v>94</v>
      </c>
      <c r="AV334" s="480"/>
      <c r="AW334" s="479">
        <v>19.690000000000001</v>
      </c>
      <c r="AX334" s="479">
        <v>46.4</v>
      </c>
      <c r="AY334" s="480"/>
      <c r="AZ334" s="480"/>
      <c r="BA334" s="420">
        <f t="shared" si="561"/>
        <v>38308</v>
      </c>
      <c r="BB334" s="421">
        <f t="shared" si="562"/>
        <v>0.76615999999999995</v>
      </c>
      <c r="BC334" s="422"/>
      <c r="BD334" s="423">
        <v>8.19</v>
      </c>
      <c r="BE334" s="424">
        <v>100.6</v>
      </c>
      <c r="BF334" s="425">
        <v>392</v>
      </c>
      <c r="BG334" s="426">
        <v>9510</v>
      </c>
      <c r="BH334" s="420">
        <f t="shared" si="567"/>
        <v>6371.7000000000007</v>
      </c>
      <c r="BI334" s="432">
        <v>1653</v>
      </c>
      <c r="BJ334" s="421">
        <f>BI334/35.5*(23+35.5)/BH334</f>
        <v>0.42750878831063505</v>
      </c>
      <c r="BK334" s="427">
        <v>23.7</v>
      </c>
      <c r="BL334" s="427">
        <v>19</v>
      </c>
      <c r="BM334" s="428">
        <v>14.1</v>
      </c>
      <c r="BN334" s="422">
        <v>1.8</v>
      </c>
      <c r="BO334" s="425">
        <v>103</v>
      </c>
      <c r="BP334" s="425">
        <v>32</v>
      </c>
      <c r="BQ334" s="423">
        <v>4</v>
      </c>
      <c r="BR334" s="421">
        <f t="shared" si="653"/>
        <v>0.55555555555555558</v>
      </c>
      <c r="BS334" s="409">
        <f t="shared" si="602"/>
        <v>39268</v>
      </c>
      <c r="BT334" s="429">
        <f t="shared" si="603"/>
        <v>8.1755760415605572</v>
      </c>
      <c r="BU334" s="430">
        <f t="shared" si="639"/>
        <v>116.32944891514718</v>
      </c>
      <c r="BV334" s="430">
        <f t="shared" si="604"/>
        <v>449.64693898339613</v>
      </c>
      <c r="BW334" s="430">
        <f t="shared" si="605"/>
        <v>9277.5957111922362</v>
      </c>
      <c r="BX334" s="430">
        <f t="shared" si="568"/>
        <v>6030.4372122749537</v>
      </c>
      <c r="BY334" s="430">
        <f t="shared" si="606"/>
        <v>23.120596923703779</v>
      </c>
      <c r="BZ334" s="430">
        <f>BL334</f>
        <v>19</v>
      </c>
      <c r="CA334" s="431">
        <f>BN334</f>
        <v>1.8</v>
      </c>
      <c r="CB334" s="430">
        <f t="shared" si="607"/>
        <v>102.77997351533055</v>
      </c>
      <c r="CC334" s="432">
        <v>16297</v>
      </c>
      <c r="CD334" s="411">
        <f t="shared" si="608"/>
        <v>16777</v>
      </c>
      <c r="CE334" s="421">
        <f t="shared" si="609"/>
        <v>0.67108000000000001</v>
      </c>
      <c r="CF334" s="433">
        <f t="shared" si="610"/>
        <v>9.5845502771651656</v>
      </c>
      <c r="CG334" s="434"/>
      <c r="CH334" s="427"/>
      <c r="CI334" s="446">
        <f t="shared" si="611"/>
        <v>13.590033975084939</v>
      </c>
      <c r="CJ334" s="436">
        <v>23.7</v>
      </c>
      <c r="CK334" s="436">
        <v>3.5</v>
      </c>
      <c r="CL334" s="423"/>
      <c r="CM334" s="423"/>
      <c r="CN334" s="423"/>
      <c r="CO334" s="432"/>
      <c r="CP334" s="432"/>
      <c r="CQ334" s="437"/>
      <c r="CR334" s="437">
        <v>0.96</v>
      </c>
      <c r="CS334" s="424"/>
      <c r="CT334" s="432">
        <f t="shared" si="612"/>
        <v>5.0068546223997146</v>
      </c>
      <c r="CU334" s="434">
        <v>7.07</v>
      </c>
      <c r="CV334" s="438"/>
      <c r="CW334" s="439"/>
      <c r="CX334" s="440"/>
      <c r="CY334" s="441"/>
      <c r="CZ334" s="442"/>
      <c r="DA334" s="442"/>
      <c r="DB334" s="442"/>
      <c r="DC334" s="442"/>
      <c r="DD334" s="443"/>
      <c r="DE334" s="440"/>
      <c r="DF334" s="444">
        <v>22011</v>
      </c>
      <c r="DG334" s="445">
        <f t="shared" si="613"/>
        <v>22491</v>
      </c>
      <c r="DH334" s="421">
        <f t="shared" si="614"/>
        <v>0.89964</v>
      </c>
      <c r="DI334" s="446">
        <f t="shared" si="615"/>
        <v>7.1495264772575702</v>
      </c>
      <c r="DJ334" s="434">
        <v>7.87</v>
      </c>
      <c r="DK334" s="427">
        <v>5.0999999999999996</v>
      </c>
      <c r="DL334" s="446">
        <f t="shared" si="616"/>
        <v>10.137388288648793</v>
      </c>
      <c r="DM334" s="422">
        <v>23.5</v>
      </c>
      <c r="DN334" s="422">
        <v>2.5499999999999998</v>
      </c>
      <c r="DO334" s="423">
        <v>7.95</v>
      </c>
      <c r="DP334" s="423"/>
      <c r="DQ334" s="423"/>
      <c r="DR334" s="432">
        <v>6206</v>
      </c>
      <c r="DS334" s="432">
        <v>2889</v>
      </c>
      <c r="DT334" s="437">
        <f>DS334/DR334</f>
        <v>0.46551724137931033</v>
      </c>
      <c r="DU334" s="437">
        <v>0.97</v>
      </c>
      <c r="DV334" s="424"/>
      <c r="DW334" s="446">
        <f t="shared" si="617"/>
        <v>3.734827264239029</v>
      </c>
      <c r="DX334" s="434">
        <v>6.55</v>
      </c>
      <c r="DY334" s="438">
        <v>8.07</v>
      </c>
      <c r="DZ334" s="439">
        <v>22</v>
      </c>
      <c r="EA334" s="440">
        <v>70</v>
      </c>
      <c r="EB334" s="441">
        <v>8360</v>
      </c>
      <c r="EC334" s="442">
        <v>11.5</v>
      </c>
      <c r="ED334" s="442">
        <v>0.31</v>
      </c>
      <c r="EE334" s="442">
        <v>11.7</v>
      </c>
      <c r="EF334" s="442">
        <v>1.1499999999999999</v>
      </c>
      <c r="EG334" s="443">
        <v>18</v>
      </c>
      <c r="EH334" s="440">
        <v>16</v>
      </c>
      <c r="EI334" s="429">
        <f t="shared" si="529"/>
        <v>8.07</v>
      </c>
      <c r="EJ334" s="447">
        <f t="shared" si="640"/>
        <v>22</v>
      </c>
      <c r="EK334" s="448">
        <f t="shared" si="530"/>
        <v>70</v>
      </c>
      <c r="EL334" s="417">
        <f t="shared" si="531"/>
        <v>8360</v>
      </c>
      <c r="EM334" s="431">
        <f t="shared" si="532"/>
        <v>11.5</v>
      </c>
      <c r="EN334" s="431">
        <f>ED334</f>
        <v>0.31</v>
      </c>
      <c r="EO334" s="431">
        <f>EE334</f>
        <v>11.7</v>
      </c>
      <c r="EP334" s="431">
        <f>EF334</f>
        <v>1.1499999999999999</v>
      </c>
      <c r="EQ334" s="430">
        <f t="shared" si="654"/>
        <v>18</v>
      </c>
      <c r="ER334" s="448">
        <f>EH334</f>
        <v>16</v>
      </c>
      <c r="ES334" s="449">
        <f t="shared" si="618"/>
        <v>26.892125904044008</v>
      </c>
      <c r="ET334" s="450">
        <f t="shared" si="619"/>
        <v>0.78535999999999995</v>
      </c>
      <c r="EU334" s="451">
        <f t="shared" si="570"/>
        <v>0.4012894545454545</v>
      </c>
      <c r="EV334" s="450">
        <f t="shared" si="516"/>
        <v>0.74312861952861942</v>
      </c>
      <c r="EW334" s="513">
        <f t="shared" si="636"/>
        <v>0.50260799762440689</v>
      </c>
      <c r="EX334" s="514">
        <f t="shared" si="600"/>
        <v>11.620596923703779</v>
      </c>
      <c r="EY334" s="513">
        <f t="shared" si="641"/>
        <v>0.81088193741855341</v>
      </c>
      <c r="EZ334" s="514">
        <f t="shared" si="642"/>
        <v>94.329448915147182</v>
      </c>
      <c r="FA334" s="450">
        <f t="shared" si="517"/>
        <v>0.84432230283105558</v>
      </c>
      <c r="FB334" s="431">
        <f t="shared" si="518"/>
        <v>379.64693898339613</v>
      </c>
      <c r="FC334" s="452">
        <f>1-EP334/CA334</f>
        <v>0.36111111111111116</v>
      </c>
      <c r="FD334" s="431">
        <f>CA334-EP334</f>
        <v>0.65000000000000013</v>
      </c>
      <c r="FE334" s="452">
        <f t="shared" si="519"/>
        <v>0.82486860636021531</v>
      </c>
      <c r="FF334" s="430">
        <f t="shared" si="520"/>
        <v>84.779973515330553</v>
      </c>
      <c r="FG334" s="405">
        <v>50400</v>
      </c>
      <c r="FH334" s="589"/>
      <c r="FI334" s="590"/>
      <c r="FJ334" s="591"/>
      <c r="FK334" s="455">
        <f t="shared" si="620"/>
        <v>1.8335540389120912</v>
      </c>
      <c r="FL334" s="530"/>
      <c r="FM334" s="455"/>
      <c r="FN334" s="530">
        <v>5282</v>
      </c>
      <c r="FO334" s="532">
        <f t="shared" si="655"/>
        <v>0.3947683109118087</v>
      </c>
      <c r="FP334" s="449">
        <f t="shared" si="621"/>
        <v>134.51156157685648</v>
      </c>
      <c r="FQ334" s="457">
        <v>64.8</v>
      </c>
      <c r="FR334" s="458">
        <f t="shared" si="622"/>
        <v>1.6501986350208822</v>
      </c>
      <c r="FS334" s="576">
        <v>7.95</v>
      </c>
      <c r="FT334" s="577">
        <v>20</v>
      </c>
      <c r="FU334" s="578">
        <v>70</v>
      </c>
      <c r="FV334" s="579">
        <v>1</v>
      </c>
      <c r="FW334" s="580">
        <v>0.26</v>
      </c>
      <c r="FX334" s="579">
        <v>16</v>
      </c>
      <c r="FY334" s="452">
        <f t="shared" si="651"/>
        <v>0.94444444444444442</v>
      </c>
      <c r="FZ334" s="452">
        <f>1-FW334/(EF334+DC334)</f>
        <v>0.77391304347826084</v>
      </c>
      <c r="GA334" s="429">
        <f>EF334+DC334-FW334</f>
        <v>0.8899999999999999</v>
      </c>
      <c r="GB334" s="513">
        <f t="shared" si="643"/>
        <v>9.0909090909090939E-2</v>
      </c>
      <c r="GC334" s="514">
        <f t="shared" si="644"/>
        <v>2</v>
      </c>
      <c r="GD334" s="513">
        <f t="shared" si="633"/>
        <v>0</v>
      </c>
      <c r="GE334" s="527">
        <f t="shared" si="635"/>
        <v>0</v>
      </c>
      <c r="GF334" s="461">
        <f t="shared" si="623"/>
        <v>2.5058571865131913</v>
      </c>
      <c r="GG334" s="606">
        <v>30</v>
      </c>
      <c r="GH334" s="450">
        <f t="shared" si="624"/>
        <v>0.375</v>
      </c>
      <c r="GI334" s="405">
        <v>195</v>
      </c>
      <c r="GJ334" s="462">
        <f t="shared" si="625"/>
        <v>6.5</v>
      </c>
      <c r="GK334" s="463">
        <f t="shared" si="626"/>
        <v>18.335540389120915</v>
      </c>
      <c r="GL334" s="464">
        <v>8.15</v>
      </c>
      <c r="GM334" s="529">
        <v>19.7</v>
      </c>
      <c r="GN334" s="405">
        <v>66</v>
      </c>
      <c r="GO334" s="513">
        <f t="shared" si="645"/>
        <v>1.5000000000000013E-2</v>
      </c>
      <c r="GP334" s="450">
        <f t="shared" si="627"/>
        <v>5.7142857142857162E-2</v>
      </c>
      <c r="GQ334" s="577">
        <v>4</v>
      </c>
      <c r="GR334" s="455">
        <f t="shared" si="628"/>
        <v>2.6280941224406642</v>
      </c>
      <c r="GS334" s="531">
        <f t="shared" si="646"/>
        <v>18.7</v>
      </c>
      <c r="GT334" s="531">
        <f t="shared" si="629"/>
        <v>63.205999999999996</v>
      </c>
      <c r="GU334" s="513">
        <f t="shared" si="647"/>
        <v>5.0761421319796995E-2</v>
      </c>
      <c r="GV334" s="513">
        <f t="shared" si="637"/>
        <v>4.2333333333333445E-2</v>
      </c>
      <c r="GW334" s="513">
        <f t="shared" si="648"/>
        <v>6.5000000000000058E-2</v>
      </c>
      <c r="GX334" s="513">
        <f t="shared" si="630"/>
        <v>9.7057142857142953E-2</v>
      </c>
      <c r="GY334" s="462">
        <f t="shared" si="631"/>
        <v>2.6987842786459972</v>
      </c>
      <c r="GZ334" s="405">
        <v>36963</v>
      </c>
      <c r="HA334" s="581">
        <v>8.43</v>
      </c>
      <c r="HB334" s="451">
        <v>8.32</v>
      </c>
      <c r="HC334" s="577">
        <v>18.7</v>
      </c>
      <c r="HD334" s="463">
        <f t="shared" si="649"/>
        <v>63.205999999999996</v>
      </c>
      <c r="HE334" s="463">
        <v>17</v>
      </c>
      <c r="HF334" s="463"/>
      <c r="HG334" s="582"/>
      <c r="HH334" s="575">
        <v>4</v>
      </c>
      <c r="HI334" s="583">
        <v>8310</v>
      </c>
      <c r="HJ334" s="406">
        <f t="shared" si="526"/>
        <v>5567.7000000000007</v>
      </c>
      <c r="HK334" s="406"/>
      <c r="HL334" s="549">
        <v>1419</v>
      </c>
      <c r="HM334" s="584">
        <v>13.6</v>
      </c>
      <c r="HN334" s="461">
        <v>8.59</v>
      </c>
      <c r="HO334" s="574">
        <v>0.18</v>
      </c>
      <c r="HP334" s="548">
        <v>0.01</v>
      </c>
      <c r="HQ334" s="585">
        <v>14.4</v>
      </c>
      <c r="HR334" s="586">
        <v>0.26</v>
      </c>
      <c r="HS334" s="520">
        <v>0.24</v>
      </c>
      <c r="HT334" s="587">
        <v>4</v>
      </c>
      <c r="HU334" s="522">
        <f t="shared" si="632"/>
        <v>45.421321917093032</v>
      </c>
      <c r="HV334" s="513">
        <f t="shared" si="650"/>
        <v>0.81411530815109345</v>
      </c>
      <c r="HW334" s="513">
        <f t="shared" si="527"/>
        <v>0.83876020408163265</v>
      </c>
      <c r="HX334" s="513">
        <f t="shared" si="528"/>
        <v>0.63755274261603367</v>
      </c>
      <c r="HY334" s="599"/>
    </row>
    <row r="335" spans="1:233" s="598" customFormat="1" ht="15" customHeight="1" x14ac:dyDescent="0.15">
      <c r="A335" s="400">
        <v>43817</v>
      </c>
      <c r="B335" s="515">
        <v>39503</v>
      </c>
      <c r="C335" s="402">
        <f t="shared" si="560"/>
        <v>0.79005999999999998</v>
      </c>
      <c r="D335" s="571">
        <v>8.07</v>
      </c>
      <c r="E335" s="572">
        <v>50.5</v>
      </c>
      <c r="F335" s="573">
        <v>203</v>
      </c>
      <c r="G335" s="406">
        <f t="shared" si="564"/>
        <v>8019.1090000000004</v>
      </c>
      <c r="H335" s="402">
        <f t="shared" si="565"/>
        <v>0.32076436000000003</v>
      </c>
      <c r="I335" s="573">
        <v>7630</v>
      </c>
      <c r="J335" s="406">
        <f t="shared" si="566"/>
        <v>5112.1000000000004</v>
      </c>
      <c r="K335" s="574">
        <v>35.1</v>
      </c>
      <c r="L335" s="574"/>
      <c r="M335" s="574"/>
      <c r="N335" s="575">
        <v>142</v>
      </c>
      <c r="O335" s="575"/>
      <c r="P335" s="409"/>
      <c r="Q335" s="409"/>
      <c r="R335" s="409"/>
      <c r="S335" s="409"/>
      <c r="T335" s="410"/>
      <c r="U335" s="411"/>
      <c r="V335" s="409"/>
      <c r="W335" s="409"/>
      <c r="X335" s="516"/>
      <c r="Y335" s="473">
        <v>960</v>
      </c>
      <c r="Z335" s="429">
        <v>6.48</v>
      </c>
      <c r="AA335" s="409">
        <v>1781</v>
      </c>
      <c r="AB335" s="409">
        <v>4780</v>
      </c>
      <c r="AC335" s="409">
        <v>9930</v>
      </c>
      <c r="AD335" s="474">
        <v>5.83</v>
      </c>
      <c r="AE335" s="477">
        <f t="shared" si="652"/>
        <v>0.80972222222222223</v>
      </c>
      <c r="AF335" s="478">
        <f t="shared" si="596"/>
        <v>960</v>
      </c>
      <c r="AG335" s="477">
        <f t="shared" si="597"/>
        <v>0.38400000000000001</v>
      </c>
      <c r="AH335" s="478">
        <v>1781</v>
      </c>
      <c r="AI335" s="478">
        <f t="shared" si="598"/>
        <v>4780</v>
      </c>
      <c r="AJ335" s="473">
        <f t="shared" si="599"/>
        <v>4588.8</v>
      </c>
      <c r="AK335" s="477">
        <f t="shared" si="601"/>
        <v>0.20394666666666666</v>
      </c>
      <c r="AL335" s="447">
        <v>34</v>
      </c>
      <c r="AM335" s="479"/>
      <c r="AN335" s="473">
        <v>1792</v>
      </c>
      <c r="AO335" s="473">
        <v>1793</v>
      </c>
      <c r="AP335" s="479">
        <v>7.44</v>
      </c>
      <c r="AQ335" s="447">
        <v>882</v>
      </c>
      <c r="AR335" s="473">
        <v>2650</v>
      </c>
      <c r="AS335" s="657">
        <f t="shared" si="638"/>
        <v>3.0045351473922901</v>
      </c>
      <c r="AT335" s="473">
        <v>10300</v>
      </c>
      <c r="AU335" s="447"/>
      <c r="AV335" s="480">
        <v>1.5</v>
      </c>
      <c r="AW335" s="479">
        <v>22.32</v>
      </c>
      <c r="AX335" s="479">
        <v>44.7</v>
      </c>
      <c r="AY335" s="480"/>
      <c r="AZ335" s="480"/>
      <c r="BA335" s="420">
        <f t="shared" si="561"/>
        <v>40182</v>
      </c>
      <c r="BB335" s="421">
        <f t="shared" si="562"/>
        <v>0.80364000000000002</v>
      </c>
      <c r="BC335" s="422"/>
      <c r="BD335" s="423">
        <v>8.2799999999999994</v>
      </c>
      <c r="BE335" s="424">
        <v>51.5</v>
      </c>
      <c r="BF335" s="425">
        <v>206</v>
      </c>
      <c r="BG335" s="426">
        <v>9500</v>
      </c>
      <c r="BH335" s="420">
        <f t="shared" si="567"/>
        <v>6365</v>
      </c>
      <c r="BI335" s="432"/>
      <c r="BJ335" s="421"/>
      <c r="BK335" s="427">
        <v>24.3</v>
      </c>
      <c r="BL335" s="427"/>
      <c r="BM335" s="428"/>
      <c r="BN335" s="422"/>
      <c r="BO335" s="425">
        <v>88</v>
      </c>
      <c r="BP335" s="425"/>
      <c r="BQ335" s="423">
        <v>4.6500000000000004</v>
      </c>
      <c r="BR335" s="421">
        <f t="shared" si="653"/>
        <v>0.64583333333333337</v>
      </c>
      <c r="BS335" s="409">
        <f t="shared" si="602"/>
        <v>41142</v>
      </c>
      <c r="BT335" s="429">
        <f t="shared" si="603"/>
        <v>8.2603995916581585</v>
      </c>
      <c r="BU335" s="430">
        <f t="shared" si="639"/>
        <v>70.878737057022022</v>
      </c>
      <c r="BV335" s="430">
        <f t="shared" si="604"/>
        <v>263.0278547469739</v>
      </c>
      <c r="BW335" s="430">
        <f t="shared" si="605"/>
        <v>9278.398822462239</v>
      </c>
      <c r="BX335" s="430">
        <f t="shared" si="568"/>
        <v>6030.9592346004556</v>
      </c>
      <c r="BY335" s="430">
        <f t="shared" si="606"/>
        <v>23.732988187253902</v>
      </c>
      <c r="BZ335" s="430"/>
      <c r="CA335" s="431"/>
      <c r="CB335" s="430">
        <f t="shared" ref="CB335:CB366" si="656">BO335</f>
        <v>88</v>
      </c>
      <c r="CC335" s="432">
        <v>18729</v>
      </c>
      <c r="CD335" s="411">
        <f t="shared" si="608"/>
        <v>19209</v>
      </c>
      <c r="CE335" s="421">
        <f t="shared" si="609"/>
        <v>0.76836000000000004</v>
      </c>
      <c r="CF335" s="433">
        <f t="shared" si="610"/>
        <v>8.371076058097767</v>
      </c>
      <c r="CG335" s="434"/>
      <c r="CH335" s="427"/>
      <c r="CI335" s="446">
        <f t="shared" si="611"/>
        <v>11.869436201780417</v>
      </c>
      <c r="CJ335" s="436">
        <v>23.9</v>
      </c>
      <c r="CK335" s="436">
        <v>1.97</v>
      </c>
      <c r="CL335" s="423"/>
      <c r="CM335" s="423"/>
      <c r="CN335" s="423"/>
      <c r="CO335" s="432"/>
      <c r="CP335" s="432"/>
      <c r="CQ335" s="437"/>
      <c r="CR335" s="437">
        <v>0.96</v>
      </c>
      <c r="CS335" s="424"/>
      <c r="CT335" s="432">
        <f t="shared" si="612"/>
        <v>4.3729501796033112</v>
      </c>
      <c r="CU335" s="434">
        <v>7.64</v>
      </c>
      <c r="CV335" s="438"/>
      <c r="CW335" s="439"/>
      <c r="CX335" s="440"/>
      <c r="CY335" s="441"/>
      <c r="CZ335" s="442"/>
      <c r="DA335" s="442"/>
      <c r="DB335" s="442"/>
      <c r="DC335" s="442"/>
      <c r="DD335" s="443"/>
      <c r="DE335" s="440"/>
      <c r="DF335" s="444">
        <v>21453</v>
      </c>
      <c r="DG335" s="445">
        <f t="shared" si="613"/>
        <v>21933</v>
      </c>
      <c r="DH335" s="421">
        <f t="shared" si="614"/>
        <v>0.87731999999999999</v>
      </c>
      <c r="DI335" s="446">
        <f t="shared" si="615"/>
        <v>7.3314184106141429</v>
      </c>
      <c r="DJ335" s="434">
        <v>7.93</v>
      </c>
      <c r="DK335" s="427"/>
      <c r="DL335" s="446">
        <f t="shared" si="616"/>
        <v>10.39529476131856</v>
      </c>
      <c r="DM335" s="422">
        <v>23.9</v>
      </c>
      <c r="DN335" s="422">
        <v>2.0699999999999998</v>
      </c>
      <c r="DO335" s="423">
        <v>7.94</v>
      </c>
      <c r="DP335" s="423"/>
      <c r="DQ335" s="423"/>
      <c r="DR335" s="432"/>
      <c r="DS335" s="432"/>
      <c r="DT335" s="437"/>
      <c r="DU335" s="437">
        <v>0.95</v>
      </c>
      <c r="DV335" s="424"/>
      <c r="DW335" s="446">
        <f t="shared" si="617"/>
        <v>3.8298454383805227</v>
      </c>
      <c r="DX335" s="434">
        <v>6.42</v>
      </c>
      <c r="DY335" s="438">
        <v>8.11</v>
      </c>
      <c r="DZ335" s="439">
        <v>22</v>
      </c>
      <c r="EA335" s="440">
        <v>68</v>
      </c>
      <c r="EB335" s="441">
        <v>8550</v>
      </c>
      <c r="EC335" s="442">
        <v>7.8</v>
      </c>
      <c r="ED335" s="442"/>
      <c r="EE335" s="442"/>
      <c r="EF335" s="442"/>
      <c r="EG335" s="443">
        <v>19</v>
      </c>
      <c r="EH335" s="440"/>
      <c r="EI335" s="429">
        <f t="shared" si="529"/>
        <v>8.11</v>
      </c>
      <c r="EJ335" s="447">
        <f t="shared" si="640"/>
        <v>22</v>
      </c>
      <c r="EK335" s="448">
        <f t="shared" si="530"/>
        <v>68</v>
      </c>
      <c r="EL335" s="417">
        <f t="shared" si="531"/>
        <v>8550</v>
      </c>
      <c r="EM335" s="431">
        <f t="shared" si="532"/>
        <v>7.8</v>
      </c>
      <c r="EN335" s="431"/>
      <c r="EO335" s="431"/>
      <c r="EP335" s="431"/>
      <c r="EQ335" s="430">
        <f t="shared" si="654"/>
        <v>19</v>
      </c>
      <c r="ER335" s="448"/>
      <c r="ES335" s="449">
        <f t="shared" si="618"/>
        <v>25.667201400029168</v>
      </c>
      <c r="ET335" s="450">
        <f t="shared" si="619"/>
        <v>0.82284000000000002</v>
      </c>
      <c r="EU335" s="451">
        <f t="shared" si="570"/>
        <v>0.24594299999999999</v>
      </c>
      <c r="EV335" s="450">
        <f t="shared" si="516"/>
        <v>0.45544999999999997</v>
      </c>
      <c r="EW335" s="513">
        <f t="shared" si="636"/>
        <v>0.67134353506360878</v>
      </c>
      <c r="EX335" s="514">
        <f t="shared" si="600"/>
        <v>15.932988187253901</v>
      </c>
      <c r="EY335" s="513">
        <f t="shared" si="641"/>
        <v>0.68961072229177878</v>
      </c>
      <c r="EZ335" s="514">
        <f t="shared" si="642"/>
        <v>48.878737057022022</v>
      </c>
      <c r="FA335" s="450">
        <f t="shared" si="517"/>
        <v>0.74147224800424927</v>
      </c>
      <c r="FB335" s="431">
        <f t="shared" si="518"/>
        <v>195.0278547469739</v>
      </c>
      <c r="FC335" s="452"/>
      <c r="FD335" s="431"/>
      <c r="FE335" s="452">
        <f t="shared" si="519"/>
        <v>0.78409090909090906</v>
      </c>
      <c r="FF335" s="430">
        <f t="shared" si="520"/>
        <v>69</v>
      </c>
      <c r="FG335" s="405">
        <v>50400</v>
      </c>
      <c r="FH335" s="589"/>
      <c r="FI335" s="590"/>
      <c r="FJ335" s="591"/>
      <c r="FK335" s="455">
        <f t="shared" si="620"/>
        <v>1.7500364590928978</v>
      </c>
      <c r="FL335" s="530"/>
      <c r="FM335" s="455"/>
      <c r="FN335" s="530">
        <v>6116</v>
      </c>
      <c r="FO335" s="532">
        <f t="shared" si="655"/>
        <v>0.45710014947683109</v>
      </c>
      <c r="FP335" s="449">
        <f t="shared" si="621"/>
        <v>148.65587477516891</v>
      </c>
      <c r="FQ335" s="457">
        <v>64.8</v>
      </c>
      <c r="FR335" s="458">
        <f t="shared" si="622"/>
        <v>1.575032813183608</v>
      </c>
      <c r="FS335" s="576">
        <v>7.96</v>
      </c>
      <c r="FT335" s="577">
        <v>21</v>
      </c>
      <c r="FU335" s="578">
        <v>67</v>
      </c>
      <c r="FV335" s="579">
        <v>1</v>
      </c>
      <c r="FW335" s="580"/>
      <c r="FX335" s="579"/>
      <c r="FY335" s="452">
        <f t="shared" si="651"/>
        <v>0.94736842105263164</v>
      </c>
      <c r="FZ335" s="452"/>
      <c r="GA335" s="429"/>
      <c r="GB335" s="513">
        <f t="shared" si="643"/>
        <v>4.5454545454545414E-2</v>
      </c>
      <c r="GC335" s="514">
        <f t="shared" si="644"/>
        <v>1</v>
      </c>
      <c r="GD335" s="513">
        <f t="shared" si="633"/>
        <v>1.4705882352941124E-2</v>
      </c>
      <c r="GE335" s="527">
        <f t="shared" si="635"/>
        <v>1</v>
      </c>
      <c r="GF335" s="461">
        <f t="shared" si="623"/>
        <v>2.3917164940936271</v>
      </c>
      <c r="GG335" s="606">
        <v>30</v>
      </c>
      <c r="GH335" s="450">
        <f t="shared" si="624"/>
        <v>0.375</v>
      </c>
      <c r="GI335" s="405">
        <v>195</v>
      </c>
      <c r="GJ335" s="462">
        <f t="shared" si="625"/>
        <v>6.5</v>
      </c>
      <c r="GK335" s="463">
        <f t="shared" si="626"/>
        <v>17.500364590928978</v>
      </c>
      <c r="GL335" s="464">
        <v>8.1</v>
      </c>
      <c r="GM335" s="529">
        <v>18.600000000000001</v>
      </c>
      <c r="GN335" s="405">
        <v>58</v>
      </c>
      <c r="GO335" s="513">
        <f t="shared" si="645"/>
        <v>0.11428571428571421</v>
      </c>
      <c r="GP335" s="450">
        <f t="shared" si="627"/>
        <v>0.13432835820895528</v>
      </c>
      <c r="GQ335" s="577">
        <v>4</v>
      </c>
      <c r="GR335" s="455">
        <f t="shared" si="628"/>
        <v>2.508385591366487</v>
      </c>
      <c r="GS335" s="531">
        <f t="shared" si="646"/>
        <v>16.899999999999999</v>
      </c>
      <c r="GT335" s="531">
        <f t="shared" si="629"/>
        <v>57.121999999999993</v>
      </c>
      <c r="GU335" s="513">
        <f t="shared" si="647"/>
        <v>9.1397849462365732E-2</v>
      </c>
      <c r="GV335" s="513">
        <f t="shared" si="637"/>
        <v>1.513793103448291E-2</v>
      </c>
      <c r="GW335" s="513">
        <f t="shared" si="648"/>
        <v>0.19523809523809532</v>
      </c>
      <c r="GX335" s="513">
        <f t="shared" si="630"/>
        <v>0.14743283582089561</v>
      </c>
      <c r="GY335" s="462">
        <f t="shared" si="631"/>
        <v>1.7716505963685933</v>
      </c>
      <c r="GZ335" s="405">
        <v>38681</v>
      </c>
      <c r="HA335" s="581">
        <v>8.4</v>
      </c>
      <c r="HB335" s="451">
        <v>8.35</v>
      </c>
      <c r="HC335" s="577">
        <v>16.899999999999999</v>
      </c>
      <c r="HD335" s="463">
        <f t="shared" si="649"/>
        <v>57.121999999999993</v>
      </c>
      <c r="HE335" s="463">
        <v>15.5</v>
      </c>
      <c r="HF335" s="463"/>
      <c r="HG335" s="582"/>
      <c r="HH335" s="575">
        <v>6</v>
      </c>
      <c r="HI335" s="583">
        <v>8500</v>
      </c>
      <c r="HJ335" s="406">
        <f t="shared" si="526"/>
        <v>5695</v>
      </c>
      <c r="HK335" s="406"/>
      <c r="HL335" s="549"/>
      <c r="HM335" s="584"/>
      <c r="HN335" s="461">
        <v>8.3699999999999992</v>
      </c>
      <c r="HO335" s="574"/>
      <c r="HP335" s="548">
        <v>0.01</v>
      </c>
      <c r="HQ335" s="585"/>
      <c r="HR335" s="586"/>
      <c r="HS335" s="520">
        <v>0.19</v>
      </c>
      <c r="HT335" s="587">
        <v>4</v>
      </c>
      <c r="HU335" s="522">
        <f t="shared" si="632"/>
        <v>43.302971479767059</v>
      </c>
      <c r="HV335" s="513">
        <f t="shared" si="650"/>
        <v>0.67184466019417477</v>
      </c>
      <c r="HW335" s="513">
        <f t="shared" si="527"/>
        <v>0.72270873786407774</v>
      </c>
      <c r="HX335" s="513">
        <f t="shared" si="528"/>
        <v>0.65555555555555567</v>
      </c>
      <c r="HY335" s="599"/>
    </row>
    <row r="336" spans="1:233" s="598" customFormat="1" ht="15" customHeight="1" x14ac:dyDescent="0.15">
      <c r="A336" s="400">
        <v>43818</v>
      </c>
      <c r="B336" s="515">
        <v>39323</v>
      </c>
      <c r="C336" s="402">
        <f t="shared" si="560"/>
        <v>0.78646000000000005</v>
      </c>
      <c r="D336" s="571">
        <v>8.08</v>
      </c>
      <c r="E336" s="572">
        <v>46.1</v>
      </c>
      <c r="F336" s="573">
        <v>194</v>
      </c>
      <c r="G336" s="406">
        <f t="shared" si="564"/>
        <v>7628.6620000000003</v>
      </c>
      <c r="H336" s="402">
        <f t="shared" si="565"/>
        <v>0.30514648</v>
      </c>
      <c r="I336" s="573">
        <v>8660</v>
      </c>
      <c r="J336" s="406">
        <f t="shared" si="566"/>
        <v>5802.2000000000007</v>
      </c>
      <c r="K336" s="574">
        <v>37.5</v>
      </c>
      <c r="L336" s="574"/>
      <c r="M336" s="574"/>
      <c r="N336" s="575">
        <v>140</v>
      </c>
      <c r="O336" s="575"/>
      <c r="P336" s="409"/>
      <c r="Q336" s="409"/>
      <c r="R336" s="409"/>
      <c r="S336" s="409"/>
      <c r="T336" s="410"/>
      <c r="U336" s="411"/>
      <c r="V336" s="409"/>
      <c r="W336" s="409"/>
      <c r="X336" s="516"/>
      <c r="Y336" s="473">
        <v>960</v>
      </c>
      <c r="Z336" s="429">
        <v>5.98</v>
      </c>
      <c r="AA336" s="409">
        <v>1780</v>
      </c>
      <c r="AB336" s="409">
        <v>4710</v>
      </c>
      <c r="AC336" s="409">
        <v>9020</v>
      </c>
      <c r="AD336" s="474">
        <v>5.65</v>
      </c>
      <c r="AE336" s="477">
        <f t="shared" si="652"/>
        <v>0.78472222222222221</v>
      </c>
      <c r="AF336" s="478">
        <f t="shared" si="596"/>
        <v>960</v>
      </c>
      <c r="AG336" s="477">
        <f t="shared" si="597"/>
        <v>0.38400000000000001</v>
      </c>
      <c r="AH336" s="478">
        <v>1780</v>
      </c>
      <c r="AI336" s="478">
        <f t="shared" si="598"/>
        <v>4710</v>
      </c>
      <c r="AJ336" s="473">
        <f t="shared" si="599"/>
        <v>4521.6000000000004</v>
      </c>
      <c r="AK336" s="477">
        <f t="shared" si="601"/>
        <v>0.20096000000000003</v>
      </c>
      <c r="AL336" s="447">
        <v>35</v>
      </c>
      <c r="AM336" s="479"/>
      <c r="AN336" s="473">
        <v>1460</v>
      </c>
      <c r="AO336" s="473">
        <v>1485</v>
      </c>
      <c r="AP336" s="479">
        <v>7.5</v>
      </c>
      <c r="AQ336" s="447">
        <v>1009</v>
      </c>
      <c r="AR336" s="473">
        <v>2630</v>
      </c>
      <c r="AS336" s="657">
        <f t="shared" si="638"/>
        <v>2.6065411298315162</v>
      </c>
      <c r="AT336" s="473">
        <v>10270</v>
      </c>
      <c r="AU336" s="447"/>
      <c r="AV336" s="480">
        <v>1.5</v>
      </c>
      <c r="AW336" s="479">
        <v>20.49</v>
      </c>
      <c r="AX336" s="479">
        <v>46.8</v>
      </c>
      <c r="AY336" s="480"/>
      <c r="AZ336" s="480"/>
      <c r="BA336" s="420">
        <f t="shared" si="561"/>
        <v>38882</v>
      </c>
      <c r="BB336" s="421">
        <f t="shared" si="562"/>
        <v>0.77764</v>
      </c>
      <c r="BC336" s="422"/>
      <c r="BD336" s="423">
        <v>8.2200000000000006</v>
      </c>
      <c r="BE336" s="424">
        <v>50.2</v>
      </c>
      <c r="BF336" s="425">
        <v>178</v>
      </c>
      <c r="BG336" s="426">
        <v>9040</v>
      </c>
      <c r="BH336" s="420">
        <f t="shared" si="567"/>
        <v>6056.8</v>
      </c>
      <c r="BI336" s="432"/>
      <c r="BJ336" s="421"/>
      <c r="BK336" s="427">
        <v>27.4</v>
      </c>
      <c r="BL336" s="427"/>
      <c r="BM336" s="428"/>
      <c r="BN336" s="422"/>
      <c r="BO336" s="425">
        <v>77</v>
      </c>
      <c r="BP336" s="425"/>
      <c r="BQ336" s="423">
        <v>3.91</v>
      </c>
      <c r="BR336" s="421">
        <f t="shared" si="653"/>
        <v>0.54305555555555551</v>
      </c>
      <c r="BS336" s="409">
        <f t="shared" si="602"/>
        <v>39842</v>
      </c>
      <c r="BT336" s="429">
        <f t="shared" si="603"/>
        <v>8.2026514733196141</v>
      </c>
      <c r="BU336" s="430">
        <f t="shared" si="639"/>
        <v>73.302454696049409</v>
      </c>
      <c r="BV336" s="430">
        <f t="shared" si="604"/>
        <v>237.08137141709753</v>
      </c>
      <c r="BW336" s="430">
        <f t="shared" si="605"/>
        <v>8822.2424145244877</v>
      </c>
      <c r="BX336" s="430">
        <f t="shared" si="568"/>
        <v>5734.4575694409168</v>
      </c>
      <c r="BY336" s="430">
        <f t="shared" si="606"/>
        <v>26.739792179107475</v>
      </c>
      <c r="BZ336" s="430"/>
      <c r="CA336" s="431"/>
      <c r="CB336" s="430">
        <f t="shared" si="656"/>
        <v>77</v>
      </c>
      <c r="CC336" s="432">
        <v>19362</v>
      </c>
      <c r="CD336" s="411">
        <f t="shared" si="608"/>
        <v>19842</v>
      </c>
      <c r="CE336" s="421">
        <f t="shared" si="609"/>
        <v>0.79368000000000005</v>
      </c>
      <c r="CF336" s="433">
        <f t="shared" si="610"/>
        <v>8.1040217719987915</v>
      </c>
      <c r="CG336" s="434"/>
      <c r="CH336" s="427"/>
      <c r="CI336" s="446">
        <f t="shared" si="611"/>
        <v>11.490777139401271</v>
      </c>
      <c r="CJ336" s="436">
        <v>23.2</v>
      </c>
      <c r="CK336" s="436">
        <v>1.67</v>
      </c>
      <c r="CL336" s="423"/>
      <c r="CM336" s="423"/>
      <c r="CN336" s="423"/>
      <c r="CO336" s="432"/>
      <c r="CP336" s="432"/>
      <c r="CQ336" s="437"/>
      <c r="CR336" s="437">
        <v>0.94</v>
      </c>
      <c r="CS336" s="424"/>
      <c r="CT336" s="432">
        <f t="shared" si="612"/>
        <v>4.2334442092530997</v>
      </c>
      <c r="CU336" s="434">
        <v>6.6</v>
      </c>
      <c r="CV336" s="438"/>
      <c r="CW336" s="439"/>
      <c r="CX336" s="440"/>
      <c r="CY336" s="441"/>
      <c r="CZ336" s="442"/>
      <c r="DA336" s="442"/>
      <c r="DB336" s="442"/>
      <c r="DC336" s="442"/>
      <c r="DD336" s="443"/>
      <c r="DE336" s="440"/>
      <c r="DF336" s="444">
        <v>19520</v>
      </c>
      <c r="DG336" s="445">
        <f t="shared" si="613"/>
        <v>20000</v>
      </c>
      <c r="DH336" s="421">
        <f t="shared" si="614"/>
        <v>0.8</v>
      </c>
      <c r="DI336" s="446">
        <f t="shared" si="615"/>
        <v>8.0400000000000009</v>
      </c>
      <c r="DJ336" s="434">
        <v>7.92</v>
      </c>
      <c r="DK336" s="427"/>
      <c r="DL336" s="446">
        <f t="shared" si="616"/>
        <v>11.399999999999999</v>
      </c>
      <c r="DM336" s="422">
        <v>23.4</v>
      </c>
      <c r="DN336" s="422">
        <v>2.0099999999999998</v>
      </c>
      <c r="DO336" s="423">
        <v>7.89</v>
      </c>
      <c r="DP336" s="423"/>
      <c r="DQ336" s="423"/>
      <c r="DR336" s="432"/>
      <c r="DS336" s="432"/>
      <c r="DT336" s="437"/>
      <c r="DU336" s="437">
        <v>0.94</v>
      </c>
      <c r="DV336" s="424"/>
      <c r="DW336" s="446">
        <f t="shared" si="617"/>
        <v>4.1999999999999993</v>
      </c>
      <c r="DX336" s="434">
        <v>6.97</v>
      </c>
      <c r="DY336" s="438">
        <v>8</v>
      </c>
      <c r="DZ336" s="439">
        <v>22.9</v>
      </c>
      <c r="EA336" s="440">
        <v>72</v>
      </c>
      <c r="EB336" s="441">
        <v>8500</v>
      </c>
      <c r="EC336" s="442">
        <v>11.1</v>
      </c>
      <c r="ED336" s="442"/>
      <c r="EE336" s="442"/>
      <c r="EF336" s="442"/>
      <c r="EG336" s="443">
        <v>12</v>
      </c>
      <c r="EH336" s="440"/>
      <c r="EI336" s="429">
        <f t="shared" si="529"/>
        <v>8</v>
      </c>
      <c r="EJ336" s="447">
        <f t="shared" si="640"/>
        <v>22.9</v>
      </c>
      <c r="EK336" s="448">
        <f t="shared" si="530"/>
        <v>72</v>
      </c>
      <c r="EL336" s="417">
        <f t="shared" si="531"/>
        <v>8500</v>
      </c>
      <c r="EM336" s="431">
        <f t="shared" si="532"/>
        <v>11.1</v>
      </c>
      <c r="EN336" s="431"/>
      <c r="EO336" s="431"/>
      <c r="EP336" s="431"/>
      <c r="EQ336" s="430">
        <f t="shared" si="654"/>
        <v>12</v>
      </c>
      <c r="ER336" s="448"/>
      <c r="ES336" s="449">
        <f t="shared" si="618"/>
        <v>26.50469353948095</v>
      </c>
      <c r="ET336" s="450">
        <f t="shared" si="619"/>
        <v>0.79683999999999999</v>
      </c>
      <c r="EU336" s="451">
        <f t="shared" si="570"/>
        <v>0.21467718181818179</v>
      </c>
      <c r="EV336" s="450">
        <f t="shared" si="516"/>
        <v>0.39755033670033663</v>
      </c>
      <c r="EW336" s="513">
        <f t="shared" si="636"/>
        <v>0.58488832203143559</v>
      </c>
      <c r="EX336" s="514">
        <f t="shared" si="600"/>
        <v>15.639792179107475</v>
      </c>
      <c r="EY336" s="513">
        <f t="shared" si="641"/>
        <v>0.68759572793359425</v>
      </c>
      <c r="EZ336" s="514">
        <f t="shared" si="642"/>
        <v>50.402454696049411</v>
      </c>
      <c r="FA336" s="450">
        <f t="shared" si="517"/>
        <v>0.69630680145961232</v>
      </c>
      <c r="FB336" s="431">
        <f t="shared" si="518"/>
        <v>165.08137141709753</v>
      </c>
      <c r="FC336" s="452"/>
      <c r="FD336" s="431"/>
      <c r="FE336" s="452">
        <f t="shared" si="519"/>
        <v>0.8441558441558441</v>
      </c>
      <c r="FF336" s="430">
        <f t="shared" si="520"/>
        <v>65</v>
      </c>
      <c r="FG336" s="405">
        <v>50400</v>
      </c>
      <c r="FH336" s="589"/>
      <c r="FI336" s="590"/>
      <c r="FJ336" s="591"/>
      <c r="FK336" s="455">
        <f t="shared" si="620"/>
        <v>1.8071381958737009</v>
      </c>
      <c r="FL336" s="530"/>
      <c r="FM336" s="455"/>
      <c r="FN336" s="530">
        <v>6255</v>
      </c>
      <c r="FO336" s="532">
        <f t="shared" si="655"/>
        <v>0.46748878923766818</v>
      </c>
      <c r="FP336" s="449">
        <f t="shared" si="621"/>
        <v>156.99513076652781</v>
      </c>
      <c r="FQ336" s="457">
        <v>64.8</v>
      </c>
      <c r="FR336" s="458">
        <f t="shared" si="622"/>
        <v>1.6264243762863309</v>
      </c>
      <c r="FS336" s="576">
        <v>7.88</v>
      </c>
      <c r="FT336" s="577">
        <v>20.9</v>
      </c>
      <c r="FU336" s="578">
        <v>67</v>
      </c>
      <c r="FV336" s="579">
        <v>2</v>
      </c>
      <c r="FW336" s="580"/>
      <c r="FX336" s="579"/>
      <c r="FY336" s="452">
        <f t="shared" si="651"/>
        <v>0.83333333333333337</v>
      </c>
      <c r="FZ336" s="452"/>
      <c r="GA336" s="429"/>
      <c r="GB336" s="513">
        <f t="shared" si="643"/>
        <v>8.7336244541484698E-2</v>
      </c>
      <c r="GC336" s="514">
        <f t="shared" si="644"/>
        <v>2</v>
      </c>
      <c r="GD336" s="513">
        <f t="shared" si="633"/>
        <v>6.944444444444442E-2</v>
      </c>
      <c r="GE336" s="527">
        <f t="shared" si="635"/>
        <v>5</v>
      </c>
      <c r="GF336" s="461">
        <f t="shared" si="623"/>
        <v>2.4697555343607247</v>
      </c>
      <c r="GG336" s="606">
        <v>30</v>
      </c>
      <c r="GH336" s="450">
        <f t="shared" si="624"/>
        <v>0.375</v>
      </c>
      <c r="GI336" s="405">
        <v>195</v>
      </c>
      <c r="GJ336" s="462">
        <f t="shared" si="625"/>
        <v>6.5</v>
      </c>
      <c r="GK336" s="463">
        <f t="shared" si="626"/>
        <v>18.07138195873701</v>
      </c>
      <c r="GL336" s="464">
        <v>8.0299999999999994</v>
      </c>
      <c r="GM336" s="529">
        <v>19.5</v>
      </c>
      <c r="GN336" s="405">
        <v>63</v>
      </c>
      <c r="GO336" s="513">
        <f t="shared" si="645"/>
        <v>6.698564593301426E-2</v>
      </c>
      <c r="GP336" s="450">
        <f t="shared" si="627"/>
        <v>5.9701492537313383E-2</v>
      </c>
      <c r="GQ336" s="577">
        <v>4</v>
      </c>
      <c r="GR336" s="455">
        <f t="shared" si="628"/>
        <v>2.5902314140856384</v>
      </c>
      <c r="GS336" s="531">
        <f t="shared" si="646"/>
        <v>17</v>
      </c>
      <c r="GT336" s="531">
        <f t="shared" si="629"/>
        <v>57.46</v>
      </c>
      <c r="GU336" s="513">
        <f t="shared" si="647"/>
        <v>0.12820512820512819</v>
      </c>
      <c r="GV336" s="513">
        <f t="shared" si="637"/>
        <v>8.7936507936507868E-2</v>
      </c>
      <c r="GW336" s="513">
        <f t="shared" si="648"/>
        <v>0.1866028708133971</v>
      </c>
      <c r="GX336" s="513">
        <f t="shared" si="630"/>
        <v>0.14238805970149249</v>
      </c>
      <c r="GY336" s="462">
        <f t="shared" si="631"/>
        <v>1.8942748384420347</v>
      </c>
      <c r="GZ336" s="405">
        <v>38704</v>
      </c>
      <c r="HA336" s="581">
        <v>8.2899999999999991</v>
      </c>
      <c r="HB336" s="451">
        <v>8.3000000000000007</v>
      </c>
      <c r="HC336" s="577">
        <v>17</v>
      </c>
      <c r="HD336" s="463">
        <f t="shared" si="649"/>
        <v>57.46</v>
      </c>
      <c r="HE336" s="463">
        <v>16.2</v>
      </c>
      <c r="HF336" s="463"/>
      <c r="HG336" s="582"/>
      <c r="HH336" s="575">
        <v>8</v>
      </c>
      <c r="HI336" s="583">
        <v>8700</v>
      </c>
      <c r="HJ336" s="406">
        <f t="shared" si="526"/>
        <v>5829</v>
      </c>
      <c r="HK336" s="406"/>
      <c r="HL336" s="549"/>
      <c r="HM336" s="584"/>
      <c r="HN336" s="461">
        <v>11.38</v>
      </c>
      <c r="HO336" s="574"/>
      <c r="HP336" s="548">
        <v>0.01</v>
      </c>
      <c r="HQ336" s="585"/>
      <c r="HR336" s="586"/>
      <c r="HS336" s="520">
        <v>0.17</v>
      </c>
      <c r="HT336" s="587">
        <v>4</v>
      </c>
      <c r="HU336" s="522">
        <f t="shared" si="632"/>
        <v>44.750784424669511</v>
      </c>
      <c r="HV336" s="513">
        <f t="shared" si="650"/>
        <v>0.66135458167330685</v>
      </c>
      <c r="HW336" s="513">
        <f t="shared" si="527"/>
        <v>0.67719101123595504</v>
      </c>
      <c r="HX336" s="513">
        <f t="shared" si="528"/>
        <v>0.58467153284671536</v>
      </c>
      <c r="HY336" s="599"/>
    </row>
    <row r="337" spans="1:233" s="598" customFormat="1" ht="15" customHeight="1" x14ac:dyDescent="0.15">
      <c r="A337" s="400">
        <v>43819</v>
      </c>
      <c r="B337" s="515">
        <v>45007</v>
      </c>
      <c r="C337" s="402">
        <f t="shared" si="560"/>
        <v>0.90014000000000005</v>
      </c>
      <c r="D337" s="571">
        <v>8.07</v>
      </c>
      <c r="E337" s="572">
        <v>49</v>
      </c>
      <c r="F337" s="573">
        <v>221</v>
      </c>
      <c r="G337" s="406">
        <f t="shared" si="564"/>
        <v>9946.5470000000005</v>
      </c>
      <c r="H337" s="402">
        <f t="shared" si="565"/>
        <v>0.39786188</v>
      </c>
      <c r="I337" s="573">
        <v>8760</v>
      </c>
      <c r="J337" s="406">
        <f t="shared" si="566"/>
        <v>5869.2000000000007</v>
      </c>
      <c r="K337" s="574">
        <v>33.799999999999997</v>
      </c>
      <c r="L337" s="574">
        <v>24</v>
      </c>
      <c r="M337" s="574">
        <v>2.5</v>
      </c>
      <c r="N337" s="575">
        <v>192</v>
      </c>
      <c r="O337" s="575">
        <v>32</v>
      </c>
      <c r="P337" s="409"/>
      <c r="Q337" s="409"/>
      <c r="R337" s="409"/>
      <c r="S337" s="409"/>
      <c r="T337" s="410"/>
      <c r="U337" s="411"/>
      <c r="V337" s="409"/>
      <c r="W337" s="409"/>
      <c r="X337" s="516"/>
      <c r="Y337" s="473">
        <v>960</v>
      </c>
      <c r="Z337" s="429">
        <v>6.09</v>
      </c>
      <c r="AA337" s="409">
        <v>1680</v>
      </c>
      <c r="AB337" s="409">
        <v>4410</v>
      </c>
      <c r="AC337" s="409">
        <v>8180</v>
      </c>
      <c r="AD337" s="474">
        <v>6.3</v>
      </c>
      <c r="AE337" s="477">
        <f t="shared" si="652"/>
        <v>0.875</v>
      </c>
      <c r="AF337" s="478">
        <f t="shared" si="596"/>
        <v>960</v>
      </c>
      <c r="AG337" s="477">
        <f t="shared" si="597"/>
        <v>0.38400000000000001</v>
      </c>
      <c r="AH337" s="478">
        <v>1680</v>
      </c>
      <c r="AI337" s="478">
        <f t="shared" si="598"/>
        <v>4410</v>
      </c>
      <c r="AJ337" s="473">
        <f t="shared" si="599"/>
        <v>4233.6000000000004</v>
      </c>
      <c r="AK337" s="477">
        <f t="shared" si="601"/>
        <v>0.18816000000000002</v>
      </c>
      <c r="AL337" s="447">
        <v>37</v>
      </c>
      <c r="AM337" s="479"/>
      <c r="AN337" s="473">
        <v>1414</v>
      </c>
      <c r="AO337" s="473">
        <v>1456</v>
      </c>
      <c r="AP337" s="479">
        <v>7.4</v>
      </c>
      <c r="AQ337" s="447">
        <v>988</v>
      </c>
      <c r="AR337" s="473">
        <v>2590</v>
      </c>
      <c r="AS337" s="657">
        <f t="shared" si="638"/>
        <v>2.6214574898785425</v>
      </c>
      <c r="AT337" s="473">
        <v>9890</v>
      </c>
      <c r="AU337" s="447"/>
      <c r="AV337" s="480">
        <v>1.4</v>
      </c>
      <c r="AW337" s="479">
        <v>20.96</v>
      </c>
      <c r="AX337" s="479">
        <v>45</v>
      </c>
      <c r="AY337" s="480">
        <v>32.6</v>
      </c>
      <c r="AZ337" s="480"/>
      <c r="BA337" s="420">
        <f t="shared" si="561"/>
        <v>42015</v>
      </c>
      <c r="BB337" s="421">
        <f t="shared" si="562"/>
        <v>0.84030000000000005</v>
      </c>
      <c r="BC337" s="422"/>
      <c r="BD337" s="423">
        <v>8.27</v>
      </c>
      <c r="BE337" s="424">
        <v>51.5</v>
      </c>
      <c r="BF337" s="425">
        <v>217</v>
      </c>
      <c r="BG337" s="426">
        <v>9360</v>
      </c>
      <c r="BH337" s="420">
        <f t="shared" si="567"/>
        <v>6271.2000000000007</v>
      </c>
      <c r="BI337" s="432"/>
      <c r="BJ337" s="421"/>
      <c r="BK337" s="427">
        <v>25.8</v>
      </c>
      <c r="BL337" s="427">
        <v>13.4</v>
      </c>
      <c r="BM337" s="428">
        <v>15.3</v>
      </c>
      <c r="BN337" s="422">
        <v>1.9</v>
      </c>
      <c r="BO337" s="425">
        <v>150</v>
      </c>
      <c r="BP337" s="425">
        <v>16</v>
      </c>
      <c r="BQ337" s="423">
        <v>3.95</v>
      </c>
      <c r="BR337" s="421">
        <f t="shared" si="653"/>
        <v>0.54861111111111116</v>
      </c>
      <c r="BS337" s="409">
        <f t="shared" si="602"/>
        <v>42975</v>
      </c>
      <c r="BT337" s="429">
        <f t="shared" si="603"/>
        <v>8.2505654450261776</v>
      </c>
      <c r="BU337" s="430">
        <f t="shared" si="639"/>
        <v>72.420069808027918</v>
      </c>
      <c r="BV337" s="430">
        <f t="shared" si="604"/>
        <v>270.00942408376966</v>
      </c>
      <c r="BW337" s="430">
        <f t="shared" si="605"/>
        <v>9150.9695543732469</v>
      </c>
      <c r="BX337" s="430">
        <f t="shared" si="568"/>
        <v>5948.1302103426106</v>
      </c>
      <c r="BY337" s="430">
        <f t="shared" si="606"/>
        <v>25.951902268760907</v>
      </c>
      <c r="BZ337" s="430">
        <f>(BL337*BA337+AY337*AF337)/BS337</f>
        <v>13.828900523560209</v>
      </c>
      <c r="CA337" s="431">
        <f>BN337</f>
        <v>1.9</v>
      </c>
      <c r="CB337" s="430">
        <f t="shared" si="656"/>
        <v>150</v>
      </c>
      <c r="CC337" s="432">
        <v>20930</v>
      </c>
      <c r="CD337" s="411">
        <f t="shared" si="608"/>
        <v>21410</v>
      </c>
      <c r="CE337" s="421">
        <f t="shared" si="609"/>
        <v>0.85640000000000005</v>
      </c>
      <c r="CF337" s="433">
        <f t="shared" si="610"/>
        <v>7.5105091078935082</v>
      </c>
      <c r="CG337" s="434"/>
      <c r="CH337" s="427"/>
      <c r="CI337" s="446">
        <f t="shared" si="611"/>
        <v>10.64922933208781</v>
      </c>
      <c r="CJ337" s="436">
        <v>23.2</v>
      </c>
      <c r="CK337" s="436">
        <v>1.25</v>
      </c>
      <c r="CL337" s="423"/>
      <c r="CM337" s="423"/>
      <c r="CN337" s="423"/>
      <c r="CO337" s="432"/>
      <c r="CP337" s="432"/>
      <c r="CQ337" s="437"/>
      <c r="CR337" s="437">
        <v>0.94</v>
      </c>
      <c r="CS337" s="424"/>
      <c r="CT337" s="432">
        <f t="shared" si="612"/>
        <v>3.9234002802428769</v>
      </c>
      <c r="CU337" s="434">
        <v>6.6</v>
      </c>
      <c r="CV337" s="438"/>
      <c r="CW337" s="439"/>
      <c r="CX337" s="440"/>
      <c r="CY337" s="441"/>
      <c r="CZ337" s="442"/>
      <c r="DA337" s="442"/>
      <c r="DB337" s="442"/>
      <c r="DC337" s="442"/>
      <c r="DD337" s="443"/>
      <c r="DE337" s="440"/>
      <c r="DF337" s="444">
        <v>21085</v>
      </c>
      <c r="DG337" s="445">
        <f t="shared" si="613"/>
        <v>21565</v>
      </c>
      <c r="DH337" s="421">
        <f t="shared" si="614"/>
        <v>0.86260000000000003</v>
      </c>
      <c r="DI337" s="446">
        <f t="shared" si="615"/>
        <v>7.4565267795038253</v>
      </c>
      <c r="DJ337" s="434">
        <v>7.9</v>
      </c>
      <c r="DK337" s="427">
        <v>10.8</v>
      </c>
      <c r="DL337" s="446">
        <f t="shared" si="616"/>
        <v>10.572687224669604</v>
      </c>
      <c r="DM337" s="422">
        <v>23.4</v>
      </c>
      <c r="DN337" s="422">
        <v>1.1000000000000001</v>
      </c>
      <c r="DO337" s="423">
        <v>7.84</v>
      </c>
      <c r="DP337" s="423"/>
      <c r="DQ337" s="423"/>
      <c r="DR337" s="432"/>
      <c r="DS337" s="432"/>
      <c r="DT337" s="437"/>
      <c r="DU337" s="437">
        <v>0.93</v>
      </c>
      <c r="DV337" s="424"/>
      <c r="DW337" s="446">
        <f t="shared" si="617"/>
        <v>3.8952005564572225</v>
      </c>
      <c r="DX337" s="434">
        <v>6.44</v>
      </c>
      <c r="DY337" s="438">
        <v>8.0299999999999994</v>
      </c>
      <c r="DZ337" s="439">
        <v>21.3</v>
      </c>
      <c r="EA337" s="440">
        <v>66</v>
      </c>
      <c r="EB337" s="441">
        <v>8220</v>
      </c>
      <c r="EC337" s="442">
        <v>12.1</v>
      </c>
      <c r="ED337" s="442">
        <v>0.28999999999999998</v>
      </c>
      <c r="EE337" s="442">
        <v>11.5</v>
      </c>
      <c r="EF337" s="442">
        <v>1</v>
      </c>
      <c r="EG337" s="443">
        <v>15</v>
      </c>
      <c r="EH337" s="440">
        <v>16</v>
      </c>
      <c r="EI337" s="429">
        <f t="shared" si="529"/>
        <v>8.0299999999999994</v>
      </c>
      <c r="EJ337" s="447">
        <f t="shared" si="640"/>
        <v>21.3</v>
      </c>
      <c r="EK337" s="448">
        <f t="shared" si="530"/>
        <v>66</v>
      </c>
      <c r="EL337" s="417">
        <f t="shared" si="531"/>
        <v>8220</v>
      </c>
      <c r="EM337" s="431">
        <f t="shared" si="532"/>
        <v>12.1</v>
      </c>
      <c r="EN337" s="431">
        <f>ED337</f>
        <v>0.28999999999999998</v>
      </c>
      <c r="EO337" s="431">
        <f>EE337</f>
        <v>11.5</v>
      </c>
      <c r="EP337" s="431">
        <f>EF337</f>
        <v>1</v>
      </c>
      <c r="EQ337" s="430">
        <f t="shared" si="654"/>
        <v>15</v>
      </c>
      <c r="ER337" s="448">
        <f>EH337</f>
        <v>16</v>
      </c>
      <c r="ES337" s="449">
        <f t="shared" si="618"/>
        <v>24.572425828970331</v>
      </c>
      <c r="ET337" s="450">
        <f t="shared" si="619"/>
        <v>0.85950000000000004</v>
      </c>
      <c r="EU337" s="451">
        <f t="shared" si="570"/>
        <v>0.26371943181818186</v>
      </c>
      <c r="EV337" s="450">
        <f t="shared" si="516"/>
        <v>0.48836931818181822</v>
      </c>
      <c r="EW337" s="513">
        <f t="shared" si="636"/>
        <v>0.53375286810612188</v>
      </c>
      <c r="EX337" s="514">
        <f t="shared" si="600"/>
        <v>13.851902268760908</v>
      </c>
      <c r="EY337" s="513">
        <f t="shared" si="641"/>
        <v>0.70588263645060922</v>
      </c>
      <c r="EZ337" s="514">
        <f t="shared" si="642"/>
        <v>51.120069808027921</v>
      </c>
      <c r="FA337" s="450">
        <f t="shared" si="517"/>
        <v>0.75556408735006342</v>
      </c>
      <c r="FB337" s="431">
        <f t="shared" si="518"/>
        <v>204.00942408376966</v>
      </c>
      <c r="FC337" s="452">
        <f>1-EP337/CA337</f>
        <v>0.47368421052631582</v>
      </c>
      <c r="FD337" s="431">
        <f>CA337-EP337</f>
        <v>0.89999999999999991</v>
      </c>
      <c r="FE337" s="452">
        <f t="shared" si="519"/>
        <v>0.9</v>
      </c>
      <c r="FF337" s="430">
        <f t="shared" si="520"/>
        <v>135</v>
      </c>
      <c r="FG337" s="405">
        <v>50400</v>
      </c>
      <c r="FH337" s="589"/>
      <c r="FI337" s="590"/>
      <c r="FJ337" s="591"/>
      <c r="FK337" s="455">
        <f t="shared" si="620"/>
        <v>1.6753926701570681</v>
      </c>
      <c r="FL337" s="530"/>
      <c r="FM337" s="455"/>
      <c r="FN337" s="530">
        <v>6433</v>
      </c>
      <c r="FO337" s="532">
        <f t="shared" si="655"/>
        <v>0.48079222720478326</v>
      </c>
      <c r="FP337" s="449">
        <f t="shared" si="621"/>
        <v>149.69168121000581</v>
      </c>
      <c r="FQ337" s="457">
        <v>64.8</v>
      </c>
      <c r="FR337" s="458">
        <f t="shared" si="622"/>
        <v>1.5078534031413613</v>
      </c>
      <c r="FS337" s="576">
        <v>7.97</v>
      </c>
      <c r="FT337" s="577">
        <v>20</v>
      </c>
      <c r="FU337" s="578">
        <v>63</v>
      </c>
      <c r="FV337" s="579">
        <v>1</v>
      </c>
      <c r="FW337" s="580">
        <v>0.2</v>
      </c>
      <c r="FX337" s="579">
        <v>16</v>
      </c>
      <c r="FY337" s="452">
        <f t="shared" si="651"/>
        <v>0.93333333333333335</v>
      </c>
      <c r="FZ337" s="452">
        <f>1-FW337/(EF337+DC337)</f>
        <v>0.8</v>
      </c>
      <c r="GA337" s="429">
        <f>EF337+DC337-FW337</f>
        <v>0.8</v>
      </c>
      <c r="GB337" s="513">
        <f t="shared" si="643"/>
        <v>6.1032863849765251E-2</v>
      </c>
      <c r="GC337" s="514">
        <f t="shared" si="644"/>
        <v>1.3000000000000007</v>
      </c>
      <c r="GD337" s="513">
        <f t="shared" si="633"/>
        <v>4.5454545454545414E-2</v>
      </c>
      <c r="GE337" s="527">
        <f t="shared" si="635"/>
        <v>3</v>
      </c>
      <c r="GF337" s="461">
        <f t="shared" si="623"/>
        <v>2.2897033158813267</v>
      </c>
      <c r="GG337" s="606">
        <v>30</v>
      </c>
      <c r="GH337" s="450">
        <f t="shared" si="624"/>
        <v>0.375</v>
      </c>
      <c r="GI337" s="405">
        <v>195</v>
      </c>
      <c r="GJ337" s="462">
        <f t="shared" si="625"/>
        <v>6.5</v>
      </c>
      <c r="GK337" s="463">
        <f t="shared" si="626"/>
        <v>16.753926701570684</v>
      </c>
      <c r="GL337" s="464">
        <v>8.07</v>
      </c>
      <c r="GM337" s="529">
        <v>19</v>
      </c>
      <c r="GN337" s="405">
        <v>61</v>
      </c>
      <c r="GO337" s="513">
        <f t="shared" si="645"/>
        <v>5.0000000000000044E-2</v>
      </c>
      <c r="GP337" s="450">
        <f t="shared" si="627"/>
        <v>3.1746031746031744E-2</v>
      </c>
      <c r="GQ337" s="577">
        <v>4</v>
      </c>
      <c r="GR337" s="455">
        <f t="shared" si="628"/>
        <v>2.4013961605584644</v>
      </c>
      <c r="GS337" s="531">
        <f t="shared" si="646"/>
        <v>17.2</v>
      </c>
      <c r="GT337" s="531">
        <f t="shared" si="629"/>
        <v>58.135999999999996</v>
      </c>
      <c r="GU337" s="513">
        <f t="shared" si="647"/>
        <v>9.473684210526323E-2</v>
      </c>
      <c r="GV337" s="513">
        <f t="shared" si="637"/>
        <v>4.6950819672131217E-2</v>
      </c>
      <c r="GW337" s="513">
        <f t="shared" si="648"/>
        <v>0.14000000000000001</v>
      </c>
      <c r="GX337" s="513">
        <f t="shared" si="630"/>
        <v>7.7206349206349278E-2</v>
      </c>
      <c r="GY337" s="462">
        <f t="shared" si="631"/>
        <v>3.4444750620005489</v>
      </c>
      <c r="GZ337" s="405">
        <v>40800</v>
      </c>
      <c r="HA337" s="581">
        <v>8.3800000000000008</v>
      </c>
      <c r="HB337" s="451">
        <v>8.34</v>
      </c>
      <c r="HC337" s="577">
        <v>17.2</v>
      </c>
      <c r="HD337" s="463">
        <f t="shared" si="649"/>
        <v>58.135999999999996</v>
      </c>
      <c r="HE337" s="463">
        <v>17.600000000000001</v>
      </c>
      <c r="HF337" s="463"/>
      <c r="HG337" s="582"/>
      <c r="HH337" s="575">
        <v>7</v>
      </c>
      <c r="HI337" s="583">
        <v>8330</v>
      </c>
      <c r="HJ337" s="406">
        <f t="shared" si="526"/>
        <v>5581.1</v>
      </c>
      <c r="HK337" s="406"/>
      <c r="HL337" s="549"/>
      <c r="HM337" s="584">
        <v>12.4</v>
      </c>
      <c r="HN337" s="461">
        <v>13.19</v>
      </c>
      <c r="HO337" s="574">
        <v>0.15</v>
      </c>
      <c r="HP337" s="548">
        <v>0.01</v>
      </c>
      <c r="HQ337" s="585">
        <v>12.6</v>
      </c>
      <c r="HR337" s="586">
        <v>0.18</v>
      </c>
      <c r="HS337" s="520">
        <v>0.17</v>
      </c>
      <c r="HT337" s="587">
        <v>4</v>
      </c>
      <c r="HU337" s="522">
        <f t="shared" si="632"/>
        <v>41.41378079257408</v>
      </c>
      <c r="HV337" s="513">
        <f t="shared" si="650"/>
        <v>0.66601941747572813</v>
      </c>
      <c r="HW337" s="513">
        <f t="shared" si="527"/>
        <v>0.73209216589861748</v>
      </c>
      <c r="HX337" s="513">
        <f t="shared" si="528"/>
        <v>0.48875968992248064</v>
      </c>
      <c r="HY337" s="599"/>
    </row>
    <row r="338" spans="1:233" s="598" customFormat="1" ht="15" customHeight="1" x14ac:dyDescent="0.15">
      <c r="A338" s="400">
        <v>43820</v>
      </c>
      <c r="B338" s="515">
        <v>53259</v>
      </c>
      <c r="C338" s="402">
        <f t="shared" si="560"/>
        <v>1.06518</v>
      </c>
      <c r="D338" s="571">
        <v>8.16</v>
      </c>
      <c r="E338" s="572">
        <v>48</v>
      </c>
      <c r="F338" s="573">
        <v>222</v>
      </c>
      <c r="G338" s="406">
        <f t="shared" si="564"/>
        <v>11823.498</v>
      </c>
      <c r="H338" s="402">
        <f t="shared" si="565"/>
        <v>0.47293991999999996</v>
      </c>
      <c r="I338" s="573">
        <v>5900</v>
      </c>
      <c r="J338" s="406">
        <f t="shared" si="566"/>
        <v>3953.0000000000005</v>
      </c>
      <c r="K338" s="574">
        <v>33.9</v>
      </c>
      <c r="L338" s="574"/>
      <c r="M338" s="574"/>
      <c r="N338" s="575">
        <v>120</v>
      </c>
      <c r="O338" s="575"/>
      <c r="P338" s="409"/>
      <c r="Q338" s="409"/>
      <c r="R338" s="409"/>
      <c r="S338" s="409"/>
      <c r="T338" s="410"/>
      <c r="U338" s="411"/>
      <c r="V338" s="409"/>
      <c r="W338" s="409"/>
      <c r="X338" s="516"/>
      <c r="Y338" s="473">
        <v>960</v>
      </c>
      <c r="Z338" s="429">
        <v>5.0599999999999996</v>
      </c>
      <c r="AA338" s="409">
        <v>1601</v>
      </c>
      <c r="AB338" s="409">
        <v>3730</v>
      </c>
      <c r="AC338" s="409">
        <v>7000</v>
      </c>
      <c r="AD338" s="474">
        <v>6.35</v>
      </c>
      <c r="AE338" s="477">
        <f t="shared" si="652"/>
        <v>0.88194444444444442</v>
      </c>
      <c r="AF338" s="478">
        <f t="shared" si="596"/>
        <v>960</v>
      </c>
      <c r="AG338" s="477">
        <f t="shared" si="597"/>
        <v>0.38400000000000001</v>
      </c>
      <c r="AH338" s="478">
        <v>1601</v>
      </c>
      <c r="AI338" s="478">
        <f t="shared" si="598"/>
        <v>3730</v>
      </c>
      <c r="AJ338" s="473">
        <f t="shared" si="599"/>
        <v>3580.8</v>
      </c>
      <c r="AK338" s="477">
        <f t="shared" si="601"/>
        <v>0.15914666666666669</v>
      </c>
      <c r="AL338" s="447">
        <v>38</v>
      </c>
      <c r="AM338" s="479"/>
      <c r="AN338" s="473">
        <v>1477</v>
      </c>
      <c r="AO338" s="473">
        <v>1478</v>
      </c>
      <c r="AP338" s="479">
        <v>7.58</v>
      </c>
      <c r="AQ338" s="447">
        <v>942</v>
      </c>
      <c r="AR338" s="473">
        <v>2200</v>
      </c>
      <c r="AS338" s="657">
        <f t="shared" si="638"/>
        <v>2.335456475583864</v>
      </c>
      <c r="AT338" s="473">
        <v>9560</v>
      </c>
      <c r="AU338" s="447"/>
      <c r="AV338" s="480">
        <v>2.7</v>
      </c>
      <c r="AW338" s="479">
        <v>17.66</v>
      </c>
      <c r="AX338" s="479">
        <v>47.8</v>
      </c>
      <c r="AY338" s="480">
        <v>30.5</v>
      </c>
      <c r="AZ338" s="480">
        <v>3.5</v>
      </c>
      <c r="BA338" s="420">
        <f t="shared" si="561"/>
        <v>47783</v>
      </c>
      <c r="BB338" s="421">
        <f t="shared" si="562"/>
        <v>0.95565999999999995</v>
      </c>
      <c r="BC338" s="422"/>
      <c r="BD338" s="423">
        <v>8</v>
      </c>
      <c r="BE338" s="424">
        <v>52</v>
      </c>
      <c r="BF338" s="425">
        <v>250</v>
      </c>
      <c r="BG338" s="426">
        <v>6820</v>
      </c>
      <c r="BH338" s="420">
        <f t="shared" si="567"/>
        <v>4569.4000000000005</v>
      </c>
      <c r="BI338" s="432"/>
      <c r="BJ338" s="421"/>
      <c r="BK338" s="427">
        <v>25.4</v>
      </c>
      <c r="BL338" s="427"/>
      <c r="BM338" s="428"/>
      <c r="BN338" s="422"/>
      <c r="BO338" s="425">
        <v>89</v>
      </c>
      <c r="BP338" s="425"/>
      <c r="BQ338" s="423">
        <v>6.04</v>
      </c>
      <c r="BR338" s="421">
        <f t="shared" si="653"/>
        <v>0.83888888888888891</v>
      </c>
      <c r="BS338" s="409">
        <f t="shared" si="602"/>
        <v>48743</v>
      </c>
      <c r="BT338" s="429">
        <f t="shared" si="603"/>
        <v>7.9917280430010464</v>
      </c>
      <c r="BU338" s="430">
        <f t="shared" si="639"/>
        <v>69.52867078349712</v>
      </c>
      <c r="BV338" s="430">
        <f t="shared" si="604"/>
        <v>288.40551463799932</v>
      </c>
      <c r="BW338" s="430">
        <f t="shared" si="605"/>
        <v>6685.7251715777966</v>
      </c>
      <c r="BX338" s="430">
        <f t="shared" si="568"/>
        <v>4345.7213615255678</v>
      </c>
      <c r="BY338" s="430">
        <f t="shared" si="606"/>
        <v>25.500445192130151</v>
      </c>
      <c r="BZ338" s="430"/>
      <c r="CA338" s="431"/>
      <c r="CB338" s="430">
        <f t="shared" si="656"/>
        <v>89</v>
      </c>
      <c r="CC338" s="432">
        <v>23922</v>
      </c>
      <c r="CD338" s="411">
        <f t="shared" si="608"/>
        <v>24402</v>
      </c>
      <c r="CE338" s="421">
        <f t="shared" si="609"/>
        <v>0.97607999999999995</v>
      </c>
      <c r="CF338" s="433">
        <f t="shared" si="610"/>
        <v>6.5896238013277593</v>
      </c>
      <c r="CG338" s="434"/>
      <c r="CH338" s="427"/>
      <c r="CI338" s="446">
        <f t="shared" si="611"/>
        <v>9.3434964347184657</v>
      </c>
      <c r="CJ338" s="436">
        <v>23.1</v>
      </c>
      <c r="CK338" s="436">
        <v>3.15</v>
      </c>
      <c r="CL338" s="423"/>
      <c r="CM338" s="423"/>
      <c r="CN338" s="423"/>
      <c r="CO338" s="432"/>
      <c r="CP338" s="432"/>
      <c r="CQ338" s="437"/>
      <c r="CR338" s="437">
        <v>0.94</v>
      </c>
      <c r="CS338" s="424"/>
      <c r="CT338" s="432">
        <f t="shared" si="612"/>
        <v>3.4423407917383821</v>
      </c>
      <c r="CU338" s="434">
        <v>6.48</v>
      </c>
      <c r="CV338" s="438"/>
      <c r="CW338" s="439"/>
      <c r="CX338" s="440"/>
      <c r="CY338" s="441"/>
      <c r="CZ338" s="442"/>
      <c r="DA338" s="442"/>
      <c r="DB338" s="442"/>
      <c r="DC338" s="442"/>
      <c r="DD338" s="443"/>
      <c r="DE338" s="440"/>
      <c r="DF338" s="444">
        <v>23861</v>
      </c>
      <c r="DG338" s="445">
        <f t="shared" si="613"/>
        <v>24341</v>
      </c>
      <c r="DH338" s="421">
        <f t="shared" si="614"/>
        <v>0.97363999999999995</v>
      </c>
      <c r="DI338" s="446">
        <f t="shared" si="615"/>
        <v>6.6061377922024569</v>
      </c>
      <c r="DJ338" s="434">
        <v>7.82</v>
      </c>
      <c r="DK338" s="427"/>
      <c r="DL338" s="446">
        <f t="shared" si="616"/>
        <v>9.366911794913932</v>
      </c>
      <c r="DM338" s="422">
        <v>23.3</v>
      </c>
      <c r="DN338" s="422">
        <v>2.88</v>
      </c>
      <c r="DO338" s="423">
        <v>7.84</v>
      </c>
      <c r="DP338" s="423"/>
      <c r="DQ338" s="423"/>
      <c r="DR338" s="432"/>
      <c r="DS338" s="432"/>
      <c r="DT338" s="437"/>
      <c r="DU338" s="437">
        <v>0.94</v>
      </c>
      <c r="DV338" s="424"/>
      <c r="DW338" s="446">
        <f t="shared" si="617"/>
        <v>3.450967503389343</v>
      </c>
      <c r="DX338" s="434">
        <v>6.36</v>
      </c>
      <c r="DY338" s="438">
        <v>7.96</v>
      </c>
      <c r="DZ338" s="439">
        <v>21.7</v>
      </c>
      <c r="EA338" s="440">
        <v>72</v>
      </c>
      <c r="EB338" s="441">
        <v>7890</v>
      </c>
      <c r="EC338" s="442">
        <v>13.6</v>
      </c>
      <c r="ED338" s="442"/>
      <c r="EE338" s="442"/>
      <c r="EF338" s="442"/>
      <c r="EG338" s="443">
        <v>19</v>
      </c>
      <c r="EH338" s="440"/>
      <c r="EI338" s="429">
        <f t="shared" si="529"/>
        <v>7.96</v>
      </c>
      <c r="EJ338" s="447">
        <f t="shared" si="640"/>
        <v>21.7</v>
      </c>
      <c r="EK338" s="448">
        <f t="shared" si="530"/>
        <v>72</v>
      </c>
      <c r="EL338" s="417">
        <f t="shared" si="531"/>
        <v>7890</v>
      </c>
      <c r="EM338" s="431">
        <f t="shared" si="532"/>
        <v>13.6</v>
      </c>
      <c r="EN338" s="431"/>
      <c r="EO338" s="431"/>
      <c r="EP338" s="431"/>
      <c r="EQ338" s="430">
        <f t="shared" si="654"/>
        <v>19</v>
      </c>
      <c r="ER338" s="448"/>
      <c r="ES338" s="449">
        <f t="shared" si="618"/>
        <v>21.664649282973965</v>
      </c>
      <c r="ET338" s="450">
        <f t="shared" si="619"/>
        <v>0.97485999999999995</v>
      </c>
      <c r="EU338" s="451">
        <f t="shared" si="570"/>
        <v>0.31949431818181817</v>
      </c>
      <c r="EV338" s="450">
        <f t="shared" si="516"/>
        <v>0.5916561447811447</v>
      </c>
      <c r="EW338" s="513">
        <f t="shared" si="636"/>
        <v>0.46667597771206049</v>
      </c>
      <c r="EX338" s="514">
        <f t="shared" si="600"/>
        <v>11.900445192130151</v>
      </c>
      <c r="EY338" s="513">
        <f t="shared" si="641"/>
        <v>0.6878985351586705</v>
      </c>
      <c r="EZ338" s="514">
        <f t="shared" si="642"/>
        <v>47.828670783497117</v>
      </c>
      <c r="FA338" s="450">
        <f t="shared" si="517"/>
        <v>0.75035151428927105</v>
      </c>
      <c r="FB338" s="431">
        <f t="shared" si="518"/>
        <v>216.40551463799932</v>
      </c>
      <c r="FC338" s="452"/>
      <c r="FD338" s="431"/>
      <c r="FE338" s="452">
        <f t="shared" si="519"/>
        <v>0.7865168539325843</v>
      </c>
      <c r="FF338" s="430">
        <f t="shared" si="520"/>
        <v>70</v>
      </c>
      <c r="FG338" s="405">
        <v>50400</v>
      </c>
      <c r="FH338" s="589"/>
      <c r="FI338" s="590"/>
      <c r="FJ338" s="591"/>
      <c r="FK338" s="455">
        <f t="shared" si="620"/>
        <v>1.4771351783845885</v>
      </c>
      <c r="FL338" s="530"/>
      <c r="FM338" s="455"/>
      <c r="FN338" s="530">
        <v>4865</v>
      </c>
      <c r="FO338" s="532">
        <f t="shared" si="655"/>
        <v>0.36360239162929747</v>
      </c>
      <c r="FP338" s="449">
        <f t="shared" si="621"/>
        <v>99.809203372791984</v>
      </c>
      <c r="FQ338" s="457">
        <v>64.8</v>
      </c>
      <c r="FR338" s="458">
        <f t="shared" si="622"/>
        <v>1.3294216605461295</v>
      </c>
      <c r="FS338" s="576">
        <v>7.91</v>
      </c>
      <c r="FT338" s="577">
        <v>20.7</v>
      </c>
      <c r="FU338" s="578">
        <v>67</v>
      </c>
      <c r="FV338" s="579">
        <v>1</v>
      </c>
      <c r="FW338" s="580"/>
      <c r="FX338" s="579"/>
      <c r="FY338" s="452">
        <f t="shared" si="651"/>
        <v>0.94736842105263164</v>
      </c>
      <c r="FZ338" s="452"/>
      <c r="GA338" s="429"/>
      <c r="GB338" s="513">
        <f t="shared" si="643"/>
        <v>4.6082949308755783E-2</v>
      </c>
      <c r="GC338" s="514">
        <f t="shared" si="644"/>
        <v>1</v>
      </c>
      <c r="GD338" s="513">
        <f t="shared" si="633"/>
        <v>6.944444444444442E-2</v>
      </c>
      <c r="GE338" s="527">
        <f t="shared" si="635"/>
        <v>5</v>
      </c>
      <c r="GF338" s="461">
        <f t="shared" si="623"/>
        <v>2.0187514104589379</v>
      </c>
      <c r="GG338" s="606">
        <v>30</v>
      </c>
      <c r="GH338" s="450">
        <f t="shared" si="624"/>
        <v>0.375</v>
      </c>
      <c r="GI338" s="405">
        <v>195</v>
      </c>
      <c r="GJ338" s="462">
        <f t="shared" si="625"/>
        <v>6.5</v>
      </c>
      <c r="GK338" s="463">
        <f t="shared" si="626"/>
        <v>14.771351783845885</v>
      </c>
      <c r="GL338" s="464">
        <v>8.06</v>
      </c>
      <c r="GM338" s="529">
        <v>19.899999999999999</v>
      </c>
      <c r="GN338" s="405">
        <v>65</v>
      </c>
      <c r="GO338" s="513">
        <f t="shared" si="645"/>
        <v>3.8647342995169143E-2</v>
      </c>
      <c r="GP338" s="450">
        <f t="shared" si="627"/>
        <v>2.9850746268656692E-2</v>
      </c>
      <c r="GQ338" s="577">
        <v>4</v>
      </c>
      <c r="GR338" s="455">
        <f t="shared" si="628"/>
        <v>2.1172270890179101</v>
      </c>
      <c r="GS338" s="531">
        <f t="shared" si="646"/>
        <v>17.399999999999999</v>
      </c>
      <c r="GT338" s="531">
        <f t="shared" si="629"/>
        <v>58.811999999999991</v>
      </c>
      <c r="GU338" s="513">
        <f t="shared" si="647"/>
        <v>0.12562814070351758</v>
      </c>
      <c r="GV338" s="513">
        <f t="shared" si="637"/>
        <v>9.5200000000000173E-2</v>
      </c>
      <c r="GW338" s="513">
        <f t="shared" si="648"/>
        <v>0.15942028985507251</v>
      </c>
      <c r="GX338" s="513">
        <f t="shared" si="630"/>
        <v>0.12220895522388076</v>
      </c>
      <c r="GY338" s="462">
        <f t="shared" si="631"/>
        <v>1.80402439959036</v>
      </c>
      <c r="GZ338" s="405">
        <v>48734</v>
      </c>
      <c r="HA338" s="581">
        <v>8.3000000000000007</v>
      </c>
      <c r="HB338" s="451">
        <v>8.23</v>
      </c>
      <c r="HC338" s="577">
        <v>17.399999999999999</v>
      </c>
      <c r="HD338" s="463">
        <f t="shared" si="649"/>
        <v>58.811999999999991</v>
      </c>
      <c r="HE338" s="463">
        <v>17.600000000000001</v>
      </c>
      <c r="HF338" s="463"/>
      <c r="HG338" s="582"/>
      <c r="HH338" s="575">
        <v>5</v>
      </c>
      <c r="HI338" s="583">
        <v>8180</v>
      </c>
      <c r="HJ338" s="406">
        <f t="shared" si="526"/>
        <v>5480.6</v>
      </c>
      <c r="HK338" s="406"/>
      <c r="HL338" s="549"/>
      <c r="HM338" s="584"/>
      <c r="HN338" s="461">
        <v>12.03</v>
      </c>
      <c r="HO338" s="574"/>
      <c r="HP338" s="548">
        <v>0.01</v>
      </c>
      <c r="HQ338" s="585"/>
      <c r="HR338" s="586"/>
      <c r="HS338" s="520">
        <v>0.21</v>
      </c>
      <c r="HT338" s="587">
        <v>4</v>
      </c>
      <c r="HU338" s="522">
        <f t="shared" si="632"/>
        <v>36.41462444802545</v>
      </c>
      <c r="HV338" s="513">
        <f t="shared" si="650"/>
        <v>0.66538461538461546</v>
      </c>
      <c r="HW338" s="513">
        <f t="shared" si="527"/>
        <v>0.7647520000000001</v>
      </c>
      <c r="HX338" s="513">
        <f t="shared" si="528"/>
        <v>0.52637795275590549</v>
      </c>
      <c r="HY338" s="599"/>
    </row>
    <row r="339" spans="1:233" x14ac:dyDescent="0.15">
      <c r="A339" s="485">
        <v>43821</v>
      </c>
      <c r="B339" s="486">
        <v>46461</v>
      </c>
      <c r="C339" s="487">
        <f t="shared" si="560"/>
        <v>0.92922000000000005</v>
      </c>
      <c r="D339" s="488">
        <v>8</v>
      </c>
      <c r="E339" s="489">
        <v>42</v>
      </c>
      <c r="F339" s="490">
        <v>186</v>
      </c>
      <c r="G339" s="490">
        <f t="shared" si="564"/>
        <v>8641.7459999999992</v>
      </c>
      <c r="H339" s="487">
        <f t="shared" si="565"/>
        <v>0.34566983999999995</v>
      </c>
      <c r="I339" s="490">
        <v>5640</v>
      </c>
      <c r="J339" s="490">
        <f t="shared" si="566"/>
        <v>3778.8</v>
      </c>
      <c r="K339" s="491">
        <v>25</v>
      </c>
      <c r="L339" s="491"/>
      <c r="M339" s="491"/>
      <c r="N339" s="492">
        <v>106</v>
      </c>
      <c r="O339" s="492"/>
      <c r="P339" s="409"/>
      <c r="Q339" s="409"/>
      <c r="R339" s="409"/>
      <c r="S339" s="409"/>
      <c r="T339" s="410"/>
      <c r="U339" s="411"/>
      <c r="V339" s="409"/>
      <c r="W339" s="409"/>
      <c r="X339" s="412"/>
      <c r="Y339" s="473">
        <v>960</v>
      </c>
      <c r="Z339" s="429">
        <v>5.63</v>
      </c>
      <c r="AA339" s="447">
        <v>1383</v>
      </c>
      <c r="AB339" s="409">
        <v>3610</v>
      </c>
      <c r="AC339" s="409">
        <v>6330</v>
      </c>
      <c r="AD339" s="474">
        <v>5.76</v>
      </c>
      <c r="AE339" s="477">
        <f t="shared" si="652"/>
        <v>0.79999999999999993</v>
      </c>
      <c r="AF339" s="478">
        <f t="shared" si="596"/>
        <v>960</v>
      </c>
      <c r="AG339" s="477">
        <f t="shared" si="597"/>
        <v>0.38400000000000001</v>
      </c>
      <c r="AH339" s="478">
        <v>1383</v>
      </c>
      <c r="AI339" s="478">
        <f t="shared" si="598"/>
        <v>3610</v>
      </c>
      <c r="AJ339" s="473">
        <f t="shared" si="599"/>
        <v>3465.6</v>
      </c>
      <c r="AK339" s="477">
        <f t="shared" si="601"/>
        <v>0.15402666666666667</v>
      </c>
      <c r="AL339" s="447">
        <v>37</v>
      </c>
      <c r="AM339" s="479"/>
      <c r="AN339" s="473">
        <v>1218</v>
      </c>
      <c r="AO339" s="473">
        <v>1227</v>
      </c>
      <c r="AP339" s="479">
        <v>7.55</v>
      </c>
      <c r="AQ339" s="447">
        <v>824</v>
      </c>
      <c r="AR339" s="473">
        <v>2180</v>
      </c>
      <c r="AS339" s="657">
        <f t="shared" si="638"/>
        <v>2.645631067961165</v>
      </c>
      <c r="AT339" s="473">
        <v>9150</v>
      </c>
      <c r="AU339" s="447"/>
      <c r="AV339" s="480">
        <v>3.9</v>
      </c>
      <c r="AW339" s="479">
        <v>18.91</v>
      </c>
      <c r="AX339" s="479">
        <v>43.6</v>
      </c>
      <c r="AY339" s="480">
        <v>35.700000000000003</v>
      </c>
      <c r="AZ339" s="480">
        <v>2.2000000000000002</v>
      </c>
      <c r="BA339" s="420">
        <f t="shared" si="561"/>
        <v>45748</v>
      </c>
      <c r="BB339" s="421">
        <f t="shared" si="562"/>
        <v>0.91496</v>
      </c>
      <c r="BC339" s="422"/>
      <c r="BD339" s="423">
        <v>8.1</v>
      </c>
      <c r="BE339" s="424">
        <v>48</v>
      </c>
      <c r="BF339" s="425">
        <v>216</v>
      </c>
      <c r="BG339" s="426">
        <v>6530</v>
      </c>
      <c r="BH339" s="420">
        <f t="shared" si="567"/>
        <v>4375.1000000000004</v>
      </c>
      <c r="BI339" s="420"/>
      <c r="BJ339" s="421"/>
      <c r="BK339" s="427">
        <v>23.4</v>
      </c>
      <c r="BL339" s="427"/>
      <c r="BM339" s="428"/>
      <c r="BN339" s="422"/>
      <c r="BO339" s="425">
        <v>72</v>
      </c>
      <c r="BP339" s="425"/>
      <c r="BQ339" s="423">
        <v>6.59</v>
      </c>
      <c r="BR339" s="421">
        <f t="shared" si="653"/>
        <v>0.91527777777777775</v>
      </c>
      <c r="BS339" s="409">
        <f t="shared" si="602"/>
        <v>46708</v>
      </c>
      <c r="BT339" s="429">
        <f t="shared" si="603"/>
        <v>8.0886957266421167</v>
      </c>
      <c r="BU339" s="430">
        <f t="shared" si="639"/>
        <v>63.949302046758582</v>
      </c>
      <c r="BV339" s="430">
        <f t="shared" si="604"/>
        <v>256.36653249978588</v>
      </c>
      <c r="BW339" s="430">
        <f t="shared" si="605"/>
        <v>6395.8418216542186</v>
      </c>
      <c r="BX339" s="430">
        <f t="shared" si="568"/>
        <v>4157.2971840752425</v>
      </c>
      <c r="BY339" s="430">
        <f t="shared" si="606"/>
        <v>23.652804658730837</v>
      </c>
      <c r="BZ339" s="430"/>
      <c r="CA339" s="431"/>
      <c r="CB339" s="430">
        <f t="shared" si="656"/>
        <v>72</v>
      </c>
      <c r="CC339" s="432">
        <v>21792</v>
      </c>
      <c r="CD339" s="411">
        <f t="shared" si="608"/>
        <v>22272</v>
      </c>
      <c r="CE339" s="421">
        <f t="shared" si="609"/>
        <v>0.89088000000000001</v>
      </c>
      <c r="CF339" s="433">
        <f t="shared" si="610"/>
        <v>7.2198275862068968</v>
      </c>
      <c r="CG339" s="434"/>
      <c r="CH339" s="427"/>
      <c r="CI339" s="446">
        <f t="shared" si="611"/>
        <v>10.237068965517242</v>
      </c>
      <c r="CJ339" s="436">
        <v>22.8</v>
      </c>
      <c r="CK339" s="436">
        <v>2.5499999999999998</v>
      </c>
      <c r="CL339" s="423"/>
      <c r="CM339" s="423"/>
      <c r="CN339" s="423"/>
      <c r="CO339" s="432"/>
      <c r="CP339" s="432"/>
      <c r="CQ339" s="437"/>
      <c r="CR339" s="437">
        <v>0.95</v>
      </c>
      <c r="CS339" s="481"/>
      <c r="CT339" s="432">
        <f t="shared" si="612"/>
        <v>3.771551724137931</v>
      </c>
      <c r="CU339" s="434">
        <v>5.9</v>
      </c>
      <c r="CV339" s="493"/>
      <c r="CW339" s="494"/>
      <c r="CX339" s="495"/>
      <c r="CY339" s="496"/>
      <c r="CZ339" s="497"/>
      <c r="DA339" s="497"/>
      <c r="DB339" s="497"/>
      <c r="DC339" s="497"/>
      <c r="DD339" s="498"/>
      <c r="DE339" s="498"/>
      <c r="DF339" s="432">
        <v>23956</v>
      </c>
      <c r="DG339" s="445">
        <f t="shared" si="613"/>
        <v>24436</v>
      </c>
      <c r="DH339" s="421">
        <f t="shared" si="614"/>
        <v>0.97743999999999998</v>
      </c>
      <c r="DI339" s="446">
        <f t="shared" si="615"/>
        <v>6.58045506629563</v>
      </c>
      <c r="DJ339" s="434">
        <v>7.81</v>
      </c>
      <c r="DK339" s="427"/>
      <c r="DL339" s="446">
        <f t="shared" si="616"/>
        <v>9.3304959895236532</v>
      </c>
      <c r="DM339" s="541">
        <v>22.8</v>
      </c>
      <c r="DN339" s="541">
        <v>2.0099999999999998</v>
      </c>
      <c r="DO339" s="542">
        <v>7.89</v>
      </c>
      <c r="DP339" s="542"/>
      <c r="DQ339" s="542"/>
      <c r="DR339" s="432"/>
      <c r="DS339" s="432"/>
      <c r="DT339" s="437"/>
      <c r="DU339" s="437">
        <v>0.95</v>
      </c>
      <c r="DV339" s="481"/>
      <c r="DW339" s="446">
        <f t="shared" si="617"/>
        <v>3.4375511540350301</v>
      </c>
      <c r="DX339" s="434">
        <v>5.71</v>
      </c>
      <c r="DY339" s="493">
        <v>7.9</v>
      </c>
      <c r="DZ339" s="494">
        <v>19.100000000000001</v>
      </c>
      <c r="EA339" s="495">
        <v>65</v>
      </c>
      <c r="EB339" s="496">
        <v>7100</v>
      </c>
      <c r="EC339" s="497">
        <v>10.5</v>
      </c>
      <c r="ED339" s="497"/>
      <c r="EE339" s="497"/>
      <c r="EF339" s="497"/>
      <c r="EG339" s="498">
        <v>8</v>
      </c>
      <c r="EH339" s="495"/>
      <c r="EI339" s="429">
        <f t="shared" si="529"/>
        <v>7.9</v>
      </c>
      <c r="EJ339" s="447">
        <f t="shared" si="640"/>
        <v>19.100000000000001</v>
      </c>
      <c r="EK339" s="448">
        <f t="shared" si="530"/>
        <v>65</v>
      </c>
      <c r="EL339" s="417">
        <f t="shared" si="531"/>
        <v>7100</v>
      </c>
      <c r="EM339" s="431">
        <f t="shared" si="532"/>
        <v>10.5</v>
      </c>
      <c r="EN339" s="431"/>
      <c r="EO339" s="431"/>
      <c r="EP339" s="431"/>
      <c r="EQ339" s="430">
        <f t="shared" si="654"/>
        <v>8</v>
      </c>
      <c r="ER339" s="448"/>
      <c r="ES339" s="449">
        <f t="shared" si="618"/>
        <v>22.608546715766035</v>
      </c>
      <c r="ET339" s="450">
        <f t="shared" si="619"/>
        <v>0.93415999999999999</v>
      </c>
      <c r="EU339" s="451">
        <f t="shared" si="570"/>
        <v>0.27214472727272726</v>
      </c>
      <c r="EV339" s="499">
        <f t="shared" si="516"/>
        <v>0.50397171717171707</v>
      </c>
      <c r="EW339" s="513">
        <f t="shared" si="636"/>
        <v>0.5560780147852703</v>
      </c>
      <c r="EX339" s="514">
        <f t="shared" si="600"/>
        <v>13.152804658730837</v>
      </c>
      <c r="EY339" s="513">
        <f t="shared" si="641"/>
        <v>0.70132590366608816</v>
      </c>
      <c r="EZ339" s="514">
        <f t="shared" si="642"/>
        <v>44.849302046758581</v>
      </c>
      <c r="FA339" s="450">
        <f t="shared" si="517"/>
        <v>0.74645676498333779</v>
      </c>
      <c r="FB339" s="431">
        <f t="shared" si="518"/>
        <v>191.36653249978588</v>
      </c>
      <c r="FC339" s="452"/>
      <c r="FD339" s="431"/>
      <c r="FE339" s="452">
        <f t="shared" si="519"/>
        <v>0.88888888888888884</v>
      </c>
      <c r="FF339" s="430">
        <f t="shared" si="520"/>
        <v>64</v>
      </c>
      <c r="FG339" s="490">
        <v>50400</v>
      </c>
      <c r="FH339" s="498"/>
      <c r="FI339" s="501"/>
      <c r="FJ339" s="487"/>
      <c r="FK339" s="455">
        <f t="shared" si="620"/>
        <v>1.5414918215295026</v>
      </c>
      <c r="FL339" s="490"/>
      <c r="FM339" s="502"/>
      <c r="FN339" s="490">
        <v>5143</v>
      </c>
      <c r="FO339" s="532">
        <f t="shared" si="655"/>
        <v>0.3843796711509716</v>
      </c>
      <c r="FP339" s="449">
        <f t="shared" si="621"/>
        <v>110.10961719619765</v>
      </c>
      <c r="FQ339" s="503">
        <v>64.8</v>
      </c>
      <c r="FR339" s="458">
        <f t="shared" si="622"/>
        <v>1.387342639376552</v>
      </c>
      <c r="FS339" s="504">
        <v>7.82</v>
      </c>
      <c r="FT339" s="535">
        <v>18.399999999999999</v>
      </c>
      <c r="FU339" s="495">
        <v>60</v>
      </c>
      <c r="FV339" s="490">
        <v>1</v>
      </c>
      <c r="FW339" s="504"/>
      <c r="FX339" s="490"/>
      <c r="FY339" s="452">
        <f t="shared" si="651"/>
        <v>0.875</v>
      </c>
      <c r="FZ339" s="452"/>
      <c r="GA339" s="429"/>
      <c r="GB339" s="499">
        <f t="shared" si="643"/>
        <v>3.6649214659685958E-2</v>
      </c>
      <c r="GC339" s="514">
        <f t="shared" si="644"/>
        <v>0.70000000000000284</v>
      </c>
      <c r="GD339" s="499">
        <f t="shared" si="633"/>
        <v>7.6923076923076872E-2</v>
      </c>
      <c r="GE339" s="527">
        <f t="shared" si="635"/>
        <v>5</v>
      </c>
      <c r="GF339" s="461">
        <f t="shared" si="623"/>
        <v>2.1067054894236534</v>
      </c>
      <c r="GG339" s="490">
        <v>30</v>
      </c>
      <c r="GH339" s="526">
        <f t="shared" si="624"/>
        <v>0.375</v>
      </c>
      <c r="GI339" s="490">
        <v>195</v>
      </c>
      <c r="GJ339" s="544">
        <f t="shared" si="625"/>
        <v>6.5</v>
      </c>
      <c r="GK339" s="463">
        <f t="shared" si="626"/>
        <v>15.414918215295025</v>
      </c>
      <c r="GL339" s="507">
        <v>7.98</v>
      </c>
      <c r="GM339" s="535">
        <v>17.600000000000001</v>
      </c>
      <c r="GN339" s="536">
        <v>58</v>
      </c>
      <c r="GO339" s="526">
        <f t="shared" si="645"/>
        <v>4.3478260869565077E-2</v>
      </c>
      <c r="GP339" s="526">
        <f t="shared" si="627"/>
        <v>3.3333333333333326E-2</v>
      </c>
      <c r="GQ339" s="535">
        <v>4</v>
      </c>
      <c r="GR339" s="455">
        <f t="shared" si="628"/>
        <v>2.2094716108589534</v>
      </c>
      <c r="GS339" s="536">
        <f t="shared" si="646"/>
        <v>16.8</v>
      </c>
      <c r="GT339" s="536">
        <f t="shared" si="629"/>
        <v>56.783999999999999</v>
      </c>
      <c r="GU339" s="526">
        <f t="shared" si="647"/>
        <v>4.5454545454545525E-2</v>
      </c>
      <c r="GV339" s="526">
        <f t="shared" si="637"/>
        <v>2.0965517241379295E-2</v>
      </c>
      <c r="GW339" s="526">
        <f t="shared" si="648"/>
        <v>8.6956521739130377E-2</v>
      </c>
      <c r="GX339" s="526">
        <f t="shared" si="630"/>
        <v>5.3599999999999981E-2</v>
      </c>
      <c r="GY339" s="544">
        <f t="shared" si="631"/>
        <v>4.7931959624673564</v>
      </c>
      <c r="GZ339" s="490">
        <v>47017</v>
      </c>
      <c r="HA339" s="493">
        <v>8.31</v>
      </c>
      <c r="HB339" s="493">
        <v>8.3000000000000007</v>
      </c>
      <c r="HC339" s="494">
        <v>16.8</v>
      </c>
      <c r="HD339" s="498">
        <f t="shared" si="649"/>
        <v>56.783999999999999</v>
      </c>
      <c r="HE339" s="498">
        <v>15.7</v>
      </c>
      <c r="HF339" s="498"/>
      <c r="HG339" s="498"/>
      <c r="HH339" s="492">
        <v>7</v>
      </c>
      <c r="HI339" s="508">
        <v>7200</v>
      </c>
      <c r="HJ339" s="490">
        <f t="shared" si="526"/>
        <v>4824</v>
      </c>
      <c r="HK339" s="490"/>
      <c r="HL339" s="490"/>
      <c r="HM339" s="543"/>
      <c r="HN339" s="506">
        <v>12.29</v>
      </c>
      <c r="HO339" s="491"/>
      <c r="HP339" s="545">
        <v>0.01</v>
      </c>
      <c r="HQ339" s="523"/>
      <c r="HR339" s="524"/>
      <c r="HS339" s="524">
        <v>0.2</v>
      </c>
      <c r="HT339" s="511">
        <v>4</v>
      </c>
      <c r="HU339" s="525">
        <f t="shared" si="632"/>
        <v>38.034449593424853</v>
      </c>
      <c r="HV339" s="526">
        <f t="shared" si="650"/>
        <v>0.64999999999999991</v>
      </c>
      <c r="HW339" s="526">
        <f t="shared" si="527"/>
        <v>0.73711111111111105</v>
      </c>
      <c r="HX339" s="526">
        <f t="shared" si="528"/>
        <v>0.47478632478632476</v>
      </c>
      <c r="HY339" s="512"/>
    </row>
    <row r="340" spans="1:233" s="598" customFormat="1" ht="15" customHeight="1" x14ac:dyDescent="0.15">
      <c r="A340" s="400">
        <v>43822</v>
      </c>
      <c r="B340" s="515">
        <v>43645</v>
      </c>
      <c r="C340" s="402">
        <f t="shared" si="560"/>
        <v>0.87290000000000001</v>
      </c>
      <c r="D340" s="571">
        <v>8.2100000000000009</v>
      </c>
      <c r="E340" s="572">
        <v>42.4</v>
      </c>
      <c r="F340" s="573">
        <v>190</v>
      </c>
      <c r="G340" s="406">
        <f t="shared" si="564"/>
        <v>8292.5499999999993</v>
      </c>
      <c r="H340" s="402">
        <f t="shared" si="565"/>
        <v>0.331702</v>
      </c>
      <c r="I340" s="573">
        <v>6780</v>
      </c>
      <c r="J340" s="406">
        <f t="shared" si="566"/>
        <v>4542.6000000000004</v>
      </c>
      <c r="K340" s="574">
        <v>21.9</v>
      </c>
      <c r="L340" s="574"/>
      <c r="M340" s="574"/>
      <c r="N340" s="575">
        <v>70</v>
      </c>
      <c r="O340" s="575"/>
      <c r="P340" s="409"/>
      <c r="Q340" s="409"/>
      <c r="R340" s="409"/>
      <c r="S340" s="409"/>
      <c r="T340" s="410"/>
      <c r="U340" s="411"/>
      <c r="V340" s="409"/>
      <c r="W340" s="409"/>
      <c r="X340" s="516"/>
      <c r="Y340" s="473">
        <v>960</v>
      </c>
      <c r="Z340" s="429">
        <v>5.04</v>
      </c>
      <c r="AA340" s="447">
        <v>1273</v>
      </c>
      <c r="AB340" s="409">
        <v>3460</v>
      </c>
      <c r="AC340" s="409">
        <v>3460</v>
      </c>
      <c r="AD340" s="474">
        <v>4.75</v>
      </c>
      <c r="AE340" s="477">
        <f t="shared" si="652"/>
        <v>0.65972222222222221</v>
      </c>
      <c r="AF340" s="478">
        <f t="shared" si="596"/>
        <v>960</v>
      </c>
      <c r="AG340" s="477">
        <f t="shared" si="597"/>
        <v>0.38400000000000001</v>
      </c>
      <c r="AH340" s="478">
        <v>1273</v>
      </c>
      <c r="AI340" s="478">
        <f t="shared" si="598"/>
        <v>3460</v>
      </c>
      <c r="AJ340" s="473">
        <f t="shared" si="599"/>
        <v>3321.6</v>
      </c>
      <c r="AK340" s="477">
        <f t="shared" si="601"/>
        <v>0.14762666666666666</v>
      </c>
      <c r="AL340" s="447">
        <v>37</v>
      </c>
      <c r="AM340" s="479"/>
      <c r="AN340" s="473">
        <v>1001</v>
      </c>
      <c r="AO340" s="473">
        <v>1128</v>
      </c>
      <c r="AP340" s="479">
        <v>7.76</v>
      </c>
      <c r="AQ340" s="447">
        <v>750</v>
      </c>
      <c r="AR340" s="473">
        <v>2020</v>
      </c>
      <c r="AS340" s="657">
        <f t="shared" si="638"/>
        <v>2.6933333333333334</v>
      </c>
      <c r="AT340" s="473">
        <v>8710</v>
      </c>
      <c r="AU340" s="447"/>
      <c r="AV340" s="480">
        <v>2.6</v>
      </c>
      <c r="AW340" s="479">
        <v>14.2</v>
      </c>
      <c r="AX340" s="479">
        <v>44.2</v>
      </c>
      <c r="AY340" s="480">
        <v>46</v>
      </c>
      <c r="AZ340" s="480">
        <v>2.5</v>
      </c>
      <c r="BA340" s="420">
        <f t="shared" si="561"/>
        <v>45399</v>
      </c>
      <c r="BB340" s="421">
        <f t="shared" si="562"/>
        <v>0.90798000000000001</v>
      </c>
      <c r="BC340" s="422"/>
      <c r="BD340" s="423">
        <v>8.0399999999999991</v>
      </c>
      <c r="BE340" s="424">
        <v>53</v>
      </c>
      <c r="BF340" s="425">
        <v>236</v>
      </c>
      <c r="BG340" s="426">
        <v>6820</v>
      </c>
      <c r="BH340" s="420">
        <f t="shared" si="567"/>
        <v>4569.4000000000005</v>
      </c>
      <c r="BI340" s="432"/>
      <c r="BJ340" s="421"/>
      <c r="BK340" s="427">
        <v>17</v>
      </c>
      <c r="BL340" s="427"/>
      <c r="BM340" s="428"/>
      <c r="BN340" s="422"/>
      <c r="BO340" s="425">
        <v>114</v>
      </c>
      <c r="BP340" s="425"/>
      <c r="BQ340" s="423">
        <v>6.36</v>
      </c>
      <c r="BR340" s="421">
        <f t="shared" si="653"/>
        <v>0.8833333333333333</v>
      </c>
      <c r="BS340" s="409">
        <f t="shared" si="602"/>
        <v>46359</v>
      </c>
      <c r="BT340" s="429">
        <f t="shared" si="603"/>
        <v>8.0342017731184878</v>
      </c>
      <c r="BU340" s="430">
        <f t="shared" si="639"/>
        <v>67.433443344334435</v>
      </c>
      <c r="BV340" s="430">
        <f t="shared" si="604"/>
        <v>272.94298841648873</v>
      </c>
      <c r="BW340" s="430">
        <f t="shared" si="605"/>
        <v>6678.8275329493736</v>
      </c>
      <c r="BX340" s="430">
        <f t="shared" si="568"/>
        <v>4341.237896417093</v>
      </c>
      <c r="BY340" s="430">
        <f t="shared" si="606"/>
        <v>17.600530641299425</v>
      </c>
      <c r="BZ340" s="430"/>
      <c r="CA340" s="431"/>
      <c r="CB340" s="430">
        <f t="shared" si="656"/>
        <v>114</v>
      </c>
      <c r="CC340" s="432">
        <v>22375</v>
      </c>
      <c r="CD340" s="411">
        <f t="shared" si="608"/>
        <v>22855</v>
      </c>
      <c r="CE340" s="421">
        <f t="shared" si="609"/>
        <v>0.91420000000000001</v>
      </c>
      <c r="CF340" s="433">
        <f t="shared" si="610"/>
        <v>7.0356595930868524</v>
      </c>
      <c r="CG340" s="434"/>
      <c r="CH340" s="427"/>
      <c r="CI340" s="446">
        <f t="shared" si="611"/>
        <v>9.9759352439291185</v>
      </c>
      <c r="CJ340" s="436">
        <v>21.5</v>
      </c>
      <c r="CK340" s="436">
        <v>1.24</v>
      </c>
      <c r="CL340" s="423"/>
      <c r="CM340" s="423"/>
      <c r="CN340" s="423"/>
      <c r="CO340" s="432"/>
      <c r="CP340" s="432"/>
      <c r="CQ340" s="437"/>
      <c r="CR340" s="437">
        <v>0.96</v>
      </c>
      <c r="CS340" s="424"/>
      <c r="CT340" s="432">
        <f t="shared" si="612"/>
        <v>3.6753445635528328</v>
      </c>
      <c r="CU340" s="434">
        <v>5.8</v>
      </c>
      <c r="CV340" s="438"/>
      <c r="CW340" s="439"/>
      <c r="CX340" s="440"/>
      <c r="CY340" s="441"/>
      <c r="CZ340" s="442"/>
      <c r="DA340" s="442"/>
      <c r="DB340" s="442"/>
      <c r="DC340" s="442"/>
      <c r="DD340" s="443"/>
      <c r="DE340" s="440"/>
      <c r="DF340" s="444">
        <v>23024</v>
      </c>
      <c r="DG340" s="445">
        <f t="shared" si="613"/>
        <v>23504</v>
      </c>
      <c r="DH340" s="421">
        <f t="shared" si="614"/>
        <v>0.94016</v>
      </c>
      <c r="DI340" s="446">
        <f t="shared" si="615"/>
        <v>6.8413886997957789</v>
      </c>
      <c r="DJ340" s="434">
        <v>7.85</v>
      </c>
      <c r="DK340" s="427"/>
      <c r="DL340" s="446">
        <f t="shared" si="616"/>
        <v>9.7004765146358061</v>
      </c>
      <c r="DM340" s="422">
        <v>21.4</v>
      </c>
      <c r="DN340" s="422">
        <v>1.66</v>
      </c>
      <c r="DO340" s="423">
        <v>7.86</v>
      </c>
      <c r="DP340" s="423"/>
      <c r="DQ340" s="423"/>
      <c r="DR340" s="432"/>
      <c r="DS340" s="432"/>
      <c r="DT340" s="437"/>
      <c r="DU340" s="437">
        <v>0.95</v>
      </c>
      <c r="DV340" s="424"/>
      <c r="DW340" s="446">
        <f t="shared" si="617"/>
        <v>3.573859768550034</v>
      </c>
      <c r="DX340" s="434">
        <v>5.76</v>
      </c>
      <c r="DY340" s="438">
        <v>8.0299999999999994</v>
      </c>
      <c r="DZ340" s="439">
        <v>19.100000000000001</v>
      </c>
      <c r="EA340" s="440">
        <v>68</v>
      </c>
      <c r="EB340" s="441">
        <v>6920</v>
      </c>
      <c r="EC340" s="442">
        <v>11.4</v>
      </c>
      <c r="ED340" s="442"/>
      <c r="EE340" s="442"/>
      <c r="EF340" s="442"/>
      <c r="EG340" s="443">
        <v>7</v>
      </c>
      <c r="EH340" s="440"/>
      <c r="EI340" s="429">
        <f t="shared" si="529"/>
        <v>8.0299999999999994</v>
      </c>
      <c r="EJ340" s="447">
        <f t="shared" si="640"/>
        <v>19.100000000000001</v>
      </c>
      <c r="EK340" s="448">
        <f t="shared" si="530"/>
        <v>68</v>
      </c>
      <c r="EL340" s="417">
        <f t="shared" si="531"/>
        <v>6920</v>
      </c>
      <c r="EM340" s="431">
        <f t="shared" si="532"/>
        <v>11.4</v>
      </c>
      <c r="EN340" s="431"/>
      <c r="EO340" s="431"/>
      <c r="EP340" s="431"/>
      <c r="EQ340" s="430">
        <f t="shared" si="654"/>
        <v>7</v>
      </c>
      <c r="ER340" s="448"/>
      <c r="ES340" s="449">
        <f t="shared" si="618"/>
        <v>22.778748463081602</v>
      </c>
      <c r="ET340" s="450">
        <f t="shared" si="619"/>
        <v>0.92718</v>
      </c>
      <c r="EU340" s="451">
        <f t="shared" si="570"/>
        <v>0.28757645454545461</v>
      </c>
      <c r="EV340" s="450">
        <f t="shared" si="516"/>
        <v>0.53254898989899002</v>
      </c>
      <c r="EW340" s="513">
        <f t="shared" si="636"/>
        <v>0.35229225570903855</v>
      </c>
      <c r="EX340" s="514">
        <f t="shared" si="600"/>
        <v>6.2005306412994248</v>
      </c>
      <c r="EY340" s="513">
        <f t="shared" si="641"/>
        <v>0.71675775323425284</v>
      </c>
      <c r="EZ340" s="514">
        <f t="shared" si="642"/>
        <v>48.333443344334434</v>
      </c>
      <c r="FA340" s="450">
        <f t="shared" si="517"/>
        <v>0.75086372288033443</v>
      </c>
      <c r="FB340" s="431">
        <f t="shared" si="518"/>
        <v>204.94298841648873</v>
      </c>
      <c r="FC340" s="452"/>
      <c r="FD340" s="431"/>
      <c r="FE340" s="452">
        <f t="shared" si="519"/>
        <v>0.93859649122807021</v>
      </c>
      <c r="FF340" s="430">
        <f t="shared" si="520"/>
        <v>107</v>
      </c>
      <c r="FG340" s="405">
        <v>50400</v>
      </c>
      <c r="FH340" s="589"/>
      <c r="FI340" s="590"/>
      <c r="FJ340" s="591"/>
      <c r="FK340" s="455">
        <f t="shared" si="620"/>
        <v>1.5530964861192</v>
      </c>
      <c r="FL340" s="530"/>
      <c r="FM340" s="455"/>
      <c r="FN340" s="530">
        <v>5004</v>
      </c>
      <c r="FO340" s="532">
        <f t="shared" si="655"/>
        <v>0.37399103139013457</v>
      </c>
      <c r="FP340" s="449">
        <f t="shared" si="621"/>
        <v>107.94020578528441</v>
      </c>
      <c r="FQ340" s="457">
        <v>64.8</v>
      </c>
      <c r="FR340" s="458">
        <f t="shared" si="622"/>
        <v>1.3977868375072802</v>
      </c>
      <c r="FS340" s="576">
        <v>7.9</v>
      </c>
      <c r="FT340" s="577">
        <v>17.8</v>
      </c>
      <c r="FU340" s="578">
        <v>61</v>
      </c>
      <c r="FV340" s="579">
        <v>1</v>
      </c>
      <c r="FW340" s="580"/>
      <c r="FX340" s="579"/>
      <c r="FY340" s="452">
        <f t="shared" si="651"/>
        <v>0.85714285714285721</v>
      </c>
      <c r="FZ340" s="452"/>
      <c r="GA340" s="429"/>
      <c r="GB340" s="513">
        <f t="shared" si="643"/>
        <v>6.8062827225130906E-2</v>
      </c>
      <c r="GC340" s="514">
        <f t="shared" si="644"/>
        <v>1.3000000000000007</v>
      </c>
      <c r="GD340" s="513">
        <f t="shared" si="633"/>
        <v>0.1029411764705882</v>
      </c>
      <c r="GE340" s="527">
        <f t="shared" si="635"/>
        <v>7</v>
      </c>
      <c r="GF340" s="461">
        <f t="shared" si="623"/>
        <v>2.1225651976962401</v>
      </c>
      <c r="GG340" s="606">
        <v>30</v>
      </c>
      <c r="GH340" s="450">
        <f t="shared" si="624"/>
        <v>0.375</v>
      </c>
      <c r="GI340" s="405">
        <v>195</v>
      </c>
      <c r="GJ340" s="462">
        <f t="shared" si="625"/>
        <v>6.5</v>
      </c>
      <c r="GK340" s="463">
        <f t="shared" si="626"/>
        <v>15.530964861192</v>
      </c>
      <c r="GL340" s="464">
        <v>8.14</v>
      </c>
      <c r="GM340" s="529">
        <v>16.5</v>
      </c>
      <c r="GN340" s="405">
        <v>58</v>
      </c>
      <c r="GO340" s="513">
        <f t="shared" si="645"/>
        <v>7.3033707865168607E-2</v>
      </c>
      <c r="GP340" s="450">
        <f t="shared" si="627"/>
        <v>4.9180327868852514E-2</v>
      </c>
      <c r="GQ340" s="577">
        <v>4</v>
      </c>
      <c r="GR340" s="455">
        <f t="shared" si="628"/>
        <v>2.2261049634375203</v>
      </c>
      <c r="GS340" s="531">
        <f t="shared" si="646"/>
        <v>14.8</v>
      </c>
      <c r="GT340" s="531">
        <f t="shared" si="629"/>
        <v>50.024000000000001</v>
      </c>
      <c r="GU340" s="513">
        <f t="shared" si="647"/>
        <v>0.10303030303030303</v>
      </c>
      <c r="GV340" s="513">
        <f t="shared" si="637"/>
        <v>0.13751724137931032</v>
      </c>
      <c r="GW340" s="513">
        <f t="shared" si="648"/>
        <v>0.1685393258426966</v>
      </c>
      <c r="GX340" s="513">
        <f t="shared" si="630"/>
        <v>0.17993442622950817</v>
      </c>
      <c r="GY340" s="462">
        <f t="shared" si="631"/>
        <v>1.4149931542631198</v>
      </c>
      <c r="GZ340" s="405">
        <v>42610</v>
      </c>
      <c r="HA340" s="581">
        <v>8.34</v>
      </c>
      <c r="HB340" s="451">
        <v>8.25</v>
      </c>
      <c r="HC340" s="577">
        <v>14.8</v>
      </c>
      <c r="HD340" s="463">
        <f t="shared" si="649"/>
        <v>50.024000000000001</v>
      </c>
      <c r="HE340" s="463">
        <v>15.3</v>
      </c>
      <c r="HF340" s="463"/>
      <c r="HG340" s="582"/>
      <c r="HH340" s="575">
        <v>7</v>
      </c>
      <c r="HI340" s="583">
        <v>6970</v>
      </c>
      <c r="HJ340" s="406">
        <f t="shared" si="526"/>
        <v>4669.9000000000005</v>
      </c>
      <c r="HK340" s="406"/>
      <c r="HL340" s="549"/>
      <c r="HM340" s="584"/>
      <c r="HN340" s="461">
        <v>7.6</v>
      </c>
      <c r="HO340" s="574"/>
      <c r="HP340" s="548">
        <v>0</v>
      </c>
      <c r="HQ340" s="585"/>
      <c r="HR340" s="586"/>
      <c r="HS340" s="520">
        <v>0.19</v>
      </c>
      <c r="HT340" s="587">
        <v>4</v>
      </c>
      <c r="HU340" s="522">
        <f t="shared" si="632"/>
        <v>38.326835392850057</v>
      </c>
      <c r="HV340" s="513">
        <f t="shared" si="650"/>
        <v>0.72075471698113214</v>
      </c>
      <c r="HW340" s="513">
        <f t="shared" si="527"/>
        <v>0.78803389830508475</v>
      </c>
      <c r="HX340" s="513">
        <f t="shared" si="528"/>
        <v>0.55294117647058827</v>
      </c>
      <c r="HY340" s="599"/>
    </row>
    <row r="341" spans="1:233" s="598" customFormat="1" ht="15" customHeight="1" x14ac:dyDescent="0.15">
      <c r="A341" s="400">
        <v>43823</v>
      </c>
      <c r="B341" s="515">
        <v>46035</v>
      </c>
      <c r="C341" s="402">
        <f t="shared" si="560"/>
        <v>0.92069999999999996</v>
      </c>
      <c r="D341" s="571">
        <v>8.2200000000000006</v>
      </c>
      <c r="E341" s="572">
        <v>42.6</v>
      </c>
      <c r="F341" s="573">
        <v>179</v>
      </c>
      <c r="G341" s="406">
        <f t="shared" si="564"/>
        <v>8240.2649999999994</v>
      </c>
      <c r="H341" s="402">
        <f t="shared" si="565"/>
        <v>0.32961059999999998</v>
      </c>
      <c r="I341" s="573">
        <v>6820</v>
      </c>
      <c r="J341" s="406">
        <f t="shared" si="566"/>
        <v>4569.4000000000005</v>
      </c>
      <c r="K341" s="574">
        <v>23.2</v>
      </c>
      <c r="L341" s="574">
        <v>17.2</v>
      </c>
      <c r="M341" s="574">
        <v>1.7</v>
      </c>
      <c r="N341" s="575">
        <v>79</v>
      </c>
      <c r="O341" s="575">
        <v>32</v>
      </c>
      <c r="P341" s="409"/>
      <c r="Q341" s="409"/>
      <c r="R341" s="409"/>
      <c r="S341" s="409"/>
      <c r="T341" s="410"/>
      <c r="U341" s="411"/>
      <c r="V341" s="409"/>
      <c r="W341" s="409"/>
      <c r="X341" s="516"/>
      <c r="Y341" s="473">
        <v>960</v>
      </c>
      <c r="Z341" s="429">
        <v>5.38</v>
      </c>
      <c r="AA341" s="447">
        <v>1247</v>
      </c>
      <c r="AB341" s="409">
        <v>3580</v>
      </c>
      <c r="AC341" s="409">
        <v>5860</v>
      </c>
      <c r="AD341" s="474">
        <v>5.15</v>
      </c>
      <c r="AE341" s="477">
        <f t="shared" si="652"/>
        <v>0.71527777777777779</v>
      </c>
      <c r="AF341" s="478">
        <f t="shared" si="596"/>
        <v>960</v>
      </c>
      <c r="AG341" s="477">
        <f t="shared" si="597"/>
        <v>0.38400000000000001</v>
      </c>
      <c r="AH341" s="478">
        <v>1247</v>
      </c>
      <c r="AI341" s="478">
        <f t="shared" si="598"/>
        <v>3580</v>
      </c>
      <c r="AJ341" s="473">
        <f t="shared" si="599"/>
        <v>3436.8</v>
      </c>
      <c r="AK341" s="477">
        <f t="shared" si="601"/>
        <v>0.15274666666666667</v>
      </c>
      <c r="AL341" s="447">
        <v>38</v>
      </c>
      <c r="AM341" s="479"/>
      <c r="AN341" s="473">
        <v>1045</v>
      </c>
      <c r="AO341" s="473">
        <v>1142</v>
      </c>
      <c r="AP341" s="479">
        <v>7.32</v>
      </c>
      <c r="AQ341" s="447">
        <v>728</v>
      </c>
      <c r="AR341" s="473">
        <v>1960</v>
      </c>
      <c r="AS341" s="657">
        <f t="shared" si="638"/>
        <v>2.6923076923076925</v>
      </c>
      <c r="AT341" s="473">
        <v>8100</v>
      </c>
      <c r="AU341" s="447"/>
      <c r="AV341" s="480">
        <v>0.15</v>
      </c>
      <c r="AW341" s="479">
        <v>16.79</v>
      </c>
      <c r="AX341" s="479">
        <v>34.380000000000003</v>
      </c>
      <c r="AY341" s="480">
        <v>51.5</v>
      </c>
      <c r="AZ341" s="480">
        <v>2.5</v>
      </c>
      <c r="BA341" s="420">
        <f t="shared" si="561"/>
        <v>48025</v>
      </c>
      <c r="BB341" s="421">
        <f t="shared" si="562"/>
        <v>0.96050000000000002</v>
      </c>
      <c r="BC341" s="422"/>
      <c r="BD341" s="423">
        <v>8.15</v>
      </c>
      <c r="BE341" s="424">
        <v>54.3</v>
      </c>
      <c r="BF341" s="425">
        <v>248</v>
      </c>
      <c r="BG341" s="426">
        <v>7040</v>
      </c>
      <c r="BH341" s="420">
        <f t="shared" si="567"/>
        <v>4716.8</v>
      </c>
      <c r="BI341" s="432">
        <v>1167</v>
      </c>
      <c r="BJ341" s="421">
        <f>BI341/35.5*(23+35.5)/BH341</f>
        <v>0.40770957154050491</v>
      </c>
      <c r="BK341" s="427">
        <v>20.100000000000001</v>
      </c>
      <c r="BL341" s="427">
        <v>12.6</v>
      </c>
      <c r="BM341" s="428">
        <v>10.6</v>
      </c>
      <c r="BN341" s="422">
        <v>1.2</v>
      </c>
      <c r="BO341" s="425">
        <v>73</v>
      </c>
      <c r="BP341" s="425">
        <v>32</v>
      </c>
      <c r="BQ341" s="423">
        <v>5.15</v>
      </c>
      <c r="BR341" s="421">
        <f t="shared" si="653"/>
        <v>0.71527777777777779</v>
      </c>
      <c r="BS341" s="409">
        <f t="shared" si="602"/>
        <v>48985</v>
      </c>
      <c r="BT341" s="429">
        <f t="shared" si="603"/>
        <v>8.1337337960600191</v>
      </c>
      <c r="BU341" s="430">
        <f t="shared" si="639"/>
        <v>67.503062161886291</v>
      </c>
      <c r="BV341" s="430">
        <f t="shared" si="604"/>
        <v>281.55149535572116</v>
      </c>
      <c r="BW341" s="430">
        <f t="shared" si="605"/>
        <v>6902.0839974560504</v>
      </c>
      <c r="BX341" s="430">
        <f t="shared" si="568"/>
        <v>4486.3545983464328</v>
      </c>
      <c r="BY341" s="430">
        <f t="shared" si="606"/>
        <v>20.715372052669188</v>
      </c>
      <c r="BZ341" s="430">
        <f>(BL341*BA341+AY341*AF341)/BS341</f>
        <v>13.362355823211187</v>
      </c>
      <c r="CA341" s="431">
        <f>(BN341*BA341+AZ341*AF341)/BS341</f>
        <v>1.2254771868939471</v>
      </c>
      <c r="CB341" s="430">
        <f t="shared" si="656"/>
        <v>73</v>
      </c>
      <c r="CC341" s="432">
        <v>23911</v>
      </c>
      <c r="CD341" s="411">
        <f t="shared" si="608"/>
        <v>24391</v>
      </c>
      <c r="CE341" s="421">
        <f t="shared" si="609"/>
        <v>0.97563999999999995</v>
      </c>
      <c r="CF341" s="433">
        <f t="shared" si="610"/>
        <v>6.5925956295354844</v>
      </c>
      <c r="CG341" s="434"/>
      <c r="CH341" s="427"/>
      <c r="CI341" s="446">
        <f t="shared" si="611"/>
        <v>9.3477102209831493</v>
      </c>
      <c r="CJ341" s="436">
        <v>20.8</v>
      </c>
      <c r="CK341" s="436">
        <v>1.77</v>
      </c>
      <c r="CL341" s="423"/>
      <c r="CM341" s="423"/>
      <c r="CN341" s="423"/>
      <c r="CO341" s="432"/>
      <c r="CP341" s="432"/>
      <c r="CQ341" s="437"/>
      <c r="CR341" s="437">
        <v>0.95</v>
      </c>
      <c r="CS341" s="424"/>
      <c r="CT341" s="432">
        <f t="shared" si="612"/>
        <v>3.4438932393095816</v>
      </c>
      <c r="CU341" s="434">
        <v>5.5</v>
      </c>
      <c r="CV341" s="438"/>
      <c r="CW341" s="439"/>
      <c r="CX341" s="440"/>
      <c r="CY341" s="441"/>
      <c r="CZ341" s="442"/>
      <c r="DA341" s="442"/>
      <c r="DB341" s="442"/>
      <c r="DC341" s="442"/>
      <c r="DD341" s="443"/>
      <c r="DE341" s="440"/>
      <c r="DF341" s="444">
        <v>24114</v>
      </c>
      <c r="DG341" s="445">
        <f t="shared" si="613"/>
        <v>24594</v>
      </c>
      <c r="DH341" s="421">
        <f t="shared" si="614"/>
        <v>0.98375999999999997</v>
      </c>
      <c r="DI341" s="446">
        <f t="shared" si="615"/>
        <v>6.5381800439131492</v>
      </c>
      <c r="DJ341" s="434">
        <v>7.9</v>
      </c>
      <c r="DK341" s="427">
        <v>3.8</v>
      </c>
      <c r="DL341" s="446">
        <f t="shared" si="616"/>
        <v>9.2705537936081974</v>
      </c>
      <c r="DM341" s="422">
        <v>21.3</v>
      </c>
      <c r="DN341" s="422">
        <v>1.66</v>
      </c>
      <c r="DO341" s="423">
        <v>7.9</v>
      </c>
      <c r="DP341" s="423"/>
      <c r="DQ341" s="423"/>
      <c r="DR341" s="432">
        <v>5860</v>
      </c>
      <c r="DS341" s="432">
        <v>2966</v>
      </c>
      <c r="DT341" s="437">
        <f>DS341/DR341</f>
        <v>0.50614334470989764</v>
      </c>
      <c r="DU341" s="437">
        <v>0.95</v>
      </c>
      <c r="DV341" s="424"/>
      <c r="DW341" s="446">
        <f t="shared" si="617"/>
        <v>3.4154671871188094</v>
      </c>
      <c r="DX341" s="434">
        <v>5.0599999999999996</v>
      </c>
      <c r="DY341" s="438">
        <v>8.09</v>
      </c>
      <c r="DZ341" s="439">
        <v>18.899999999999999</v>
      </c>
      <c r="EA341" s="440">
        <v>66</v>
      </c>
      <c r="EB341" s="441">
        <v>6660</v>
      </c>
      <c r="EC341" s="442">
        <v>7.5</v>
      </c>
      <c r="ED341" s="442">
        <v>0.24</v>
      </c>
      <c r="EE341" s="442">
        <v>6.6</v>
      </c>
      <c r="EF341" s="442">
        <v>0.7</v>
      </c>
      <c r="EG341" s="443">
        <v>8</v>
      </c>
      <c r="EH341" s="440">
        <v>16</v>
      </c>
      <c r="EI341" s="429">
        <f t="shared" si="529"/>
        <v>8.09</v>
      </c>
      <c r="EJ341" s="447">
        <f t="shared" si="640"/>
        <v>18.899999999999999</v>
      </c>
      <c r="EK341" s="448">
        <f t="shared" si="530"/>
        <v>66</v>
      </c>
      <c r="EL341" s="417">
        <f t="shared" si="531"/>
        <v>6660</v>
      </c>
      <c r="EM341" s="431">
        <f t="shared" si="532"/>
        <v>7.5</v>
      </c>
      <c r="EN341" s="431">
        <f>ED341</f>
        <v>0.24</v>
      </c>
      <c r="EO341" s="431">
        <f>EE341</f>
        <v>6.6</v>
      </c>
      <c r="EP341" s="431">
        <f>EF341</f>
        <v>0.7</v>
      </c>
      <c r="EQ341" s="430">
        <f t="shared" si="654"/>
        <v>8</v>
      </c>
      <c r="ER341" s="448">
        <f>EH341</f>
        <v>16</v>
      </c>
      <c r="ES341" s="449">
        <f t="shared" si="618"/>
        <v>21.557619679493722</v>
      </c>
      <c r="ET341" s="450">
        <f t="shared" si="619"/>
        <v>0.97970000000000002</v>
      </c>
      <c r="EU341" s="451">
        <f t="shared" si="570"/>
        <v>0.31345000000000001</v>
      </c>
      <c r="EV341" s="450">
        <f t="shared" si="516"/>
        <v>0.58046296296296296</v>
      </c>
      <c r="EW341" s="513">
        <f t="shared" si="636"/>
        <v>0.63795002180356108</v>
      </c>
      <c r="EX341" s="514">
        <f t="shared" si="600"/>
        <v>13.215372052669188</v>
      </c>
      <c r="EY341" s="513">
        <f t="shared" si="641"/>
        <v>0.72001270172493959</v>
      </c>
      <c r="EZ341" s="514">
        <f t="shared" si="642"/>
        <v>48.603062161886292</v>
      </c>
      <c r="FA341" s="450">
        <f t="shared" si="517"/>
        <v>0.76558462274684957</v>
      </c>
      <c r="FB341" s="431">
        <f t="shared" si="518"/>
        <v>215.55149535572116</v>
      </c>
      <c r="FC341" s="452">
        <f>1-EP341/CA341</f>
        <v>0.42879393636515084</v>
      </c>
      <c r="FD341" s="431">
        <f>CA341-EP341</f>
        <v>0.52547718689394718</v>
      </c>
      <c r="FE341" s="452">
        <f t="shared" si="519"/>
        <v>0.8904109589041096</v>
      </c>
      <c r="FF341" s="430">
        <f t="shared" si="520"/>
        <v>65</v>
      </c>
      <c r="FG341" s="405">
        <v>50400</v>
      </c>
      <c r="FH341" s="589"/>
      <c r="FI341" s="590"/>
      <c r="FJ341" s="591"/>
      <c r="FK341" s="455">
        <f t="shared" si="620"/>
        <v>1.4698377054200265</v>
      </c>
      <c r="FL341" s="530">
        <v>800</v>
      </c>
      <c r="FM341" s="455">
        <f t="shared" ref="FM341:FM356" si="657">FL341/BS341*1000</f>
        <v>16.331530060222519</v>
      </c>
      <c r="FN341" s="530">
        <v>4865</v>
      </c>
      <c r="FO341" s="532">
        <f t="shared" si="655"/>
        <v>0.36360239162929747</v>
      </c>
      <c r="FP341" s="449">
        <f t="shared" si="621"/>
        <v>99.316117178728177</v>
      </c>
      <c r="FQ341" s="457">
        <v>64.8</v>
      </c>
      <c r="FR341" s="458">
        <f t="shared" si="622"/>
        <v>1.3228539348780239</v>
      </c>
      <c r="FS341" s="576">
        <v>7.99</v>
      </c>
      <c r="FT341" s="577">
        <v>17.8</v>
      </c>
      <c r="FU341" s="578">
        <v>61</v>
      </c>
      <c r="FV341" s="579">
        <v>1</v>
      </c>
      <c r="FW341" s="580">
        <v>0.2</v>
      </c>
      <c r="FX341" s="579">
        <v>16</v>
      </c>
      <c r="FY341" s="452">
        <f t="shared" si="651"/>
        <v>0.875</v>
      </c>
      <c r="FZ341" s="452">
        <f>1-FW341/(EF341+DC341)</f>
        <v>0.71428571428571419</v>
      </c>
      <c r="GA341" s="429">
        <f>EF341+DC341-FW341</f>
        <v>0.49999999999999994</v>
      </c>
      <c r="GB341" s="513">
        <f t="shared" si="643"/>
        <v>5.8201058201058142E-2</v>
      </c>
      <c r="GC341" s="514">
        <f t="shared" si="644"/>
        <v>1.0999999999999979</v>
      </c>
      <c r="GD341" s="513">
        <f t="shared" si="633"/>
        <v>7.5757575757575801E-2</v>
      </c>
      <c r="GE341" s="527">
        <f t="shared" si="635"/>
        <v>5</v>
      </c>
      <c r="GF341" s="461">
        <f t="shared" si="623"/>
        <v>2.0087781974073695</v>
      </c>
      <c r="GG341" s="606">
        <v>38</v>
      </c>
      <c r="GH341" s="450">
        <f t="shared" si="624"/>
        <v>0.47499999999999998</v>
      </c>
      <c r="GI341" s="405">
        <v>250</v>
      </c>
      <c r="GJ341" s="462">
        <f t="shared" si="625"/>
        <v>6.5789473684210522</v>
      </c>
      <c r="GK341" s="463">
        <f t="shared" si="626"/>
        <v>18.61794426865367</v>
      </c>
      <c r="GL341" s="464">
        <v>8.17</v>
      </c>
      <c r="GM341" s="529">
        <v>16.3</v>
      </c>
      <c r="GN341" s="405">
        <v>57</v>
      </c>
      <c r="GO341" s="513">
        <f t="shared" si="645"/>
        <v>8.4269662921348298E-2</v>
      </c>
      <c r="GP341" s="450">
        <f t="shared" si="627"/>
        <v>6.557377049180324E-2</v>
      </c>
      <c r="GQ341" s="577">
        <v>4</v>
      </c>
      <c r="GR341" s="455">
        <f t="shared" si="628"/>
        <v>2.1067673777687048</v>
      </c>
      <c r="GS341" s="531">
        <f t="shared" si="646"/>
        <v>14.2</v>
      </c>
      <c r="GT341" s="531">
        <f t="shared" si="629"/>
        <v>47.995999999999995</v>
      </c>
      <c r="GU341" s="513">
        <f t="shared" si="647"/>
        <v>0.12883435582822089</v>
      </c>
      <c r="GV341" s="513">
        <f t="shared" si="637"/>
        <v>0.15796491228070186</v>
      </c>
      <c r="GW341" s="513">
        <f t="shared" si="648"/>
        <v>0.202247191011236</v>
      </c>
      <c r="GX341" s="513">
        <f t="shared" si="630"/>
        <v>0.21318032786885255</v>
      </c>
      <c r="GY341" s="462">
        <f t="shared" si="631"/>
        <v>1.4317090332708138</v>
      </c>
      <c r="GZ341" s="405">
        <v>45986</v>
      </c>
      <c r="HA341" s="581">
        <v>8.34</v>
      </c>
      <c r="HB341" s="451">
        <v>8.26</v>
      </c>
      <c r="HC341" s="577">
        <v>14.2</v>
      </c>
      <c r="HD341" s="463">
        <f t="shared" si="649"/>
        <v>47.995999999999995</v>
      </c>
      <c r="HE341" s="463">
        <v>14</v>
      </c>
      <c r="HF341" s="463"/>
      <c r="HG341" s="582"/>
      <c r="HH341" s="575">
        <v>5</v>
      </c>
      <c r="HI341" s="583">
        <v>6540</v>
      </c>
      <c r="HJ341" s="406">
        <f t="shared" si="526"/>
        <v>4381.8</v>
      </c>
      <c r="HK341" s="406"/>
      <c r="HL341" s="549">
        <v>861</v>
      </c>
      <c r="HM341" s="584">
        <v>6.5</v>
      </c>
      <c r="HN341" s="461">
        <v>7.8</v>
      </c>
      <c r="HO341" s="574">
        <v>0.14000000000000001</v>
      </c>
      <c r="HP341" s="548">
        <v>0.03</v>
      </c>
      <c r="HQ341" s="585">
        <v>6.4</v>
      </c>
      <c r="HR341" s="586">
        <v>0.16</v>
      </c>
      <c r="HS341" s="520">
        <v>0.16</v>
      </c>
      <c r="HT341" s="587">
        <v>2</v>
      </c>
      <c r="HU341" s="522">
        <f t="shared" si="632"/>
        <v>36.231129619989588</v>
      </c>
      <c r="HV341" s="513">
        <f t="shared" si="650"/>
        <v>0.73848987108655617</v>
      </c>
      <c r="HW341" s="513">
        <f t="shared" si="527"/>
        <v>0.80646774193548387</v>
      </c>
      <c r="HX341" s="513">
        <f t="shared" si="528"/>
        <v>0.61194029850746268</v>
      </c>
      <c r="HY341" s="599"/>
    </row>
    <row r="342" spans="1:233" s="598" customFormat="1" ht="15" customHeight="1" x14ac:dyDescent="0.15">
      <c r="A342" s="400">
        <v>43824</v>
      </c>
      <c r="B342" s="515">
        <v>44527</v>
      </c>
      <c r="C342" s="402">
        <f t="shared" si="560"/>
        <v>0.89054</v>
      </c>
      <c r="D342" s="571">
        <v>8.23</v>
      </c>
      <c r="E342" s="572">
        <v>39</v>
      </c>
      <c r="F342" s="573">
        <v>179</v>
      </c>
      <c r="G342" s="406">
        <f t="shared" si="564"/>
        <v>7970.3329999999996</v>
      </c>
      <c r="H342" s="402">
        <f t="shared" si="565"/>
        <v>0.31881332000000001</v>
      </c>
      <c r="I342" s="573">
        <v>6750</v>
      </c>
      <c r="J342" s="406">
        <f t="shared" si="566"/>
        <v>4522.5</v>
      </c>
      <c r="K342" s="574">
        <v>23.4</v>
      </c>
      <c r="L342" s="574"/>
      <c r="M342" s="574"/>
      <c r="N342" s="575">
        <v>87</v>
      </c>
      <c r="O342" s="575"/>
      <c r="P342" s="409"/>
      <c r="Q342" s="409"/>
      <c r="R342" s="409"/>
      <c r="S342" s="409"/>
      <c r="T342" s="410"/>
      <c r="U342" s="411"/>
      <c r="V342" s="409"/>
      <c r="W342" s="409"/>
      <c r="X342" s="516"/>
      <c r="Y342" s="473">
        <v>960</v>
      </c>
      <c r="Z342" s="429">
        <v>5.86</v>
      </c>
      <c r="AA342" s="409">
        <v>1224</v>
      </c>
      <c r="AB342" s="409">
        <v>3270</v>
      </c>
      <c r="AC342" s="409">
        <v>6320</v>
      </c>
      <c r="AD342" s="474">
        <v>3.86</v>
      </c>
      <c r="AE342" s="477">
        <f t="shared" si="652"/>
        <v>0.53611111111111109</v>
      </c>
      <c r="AF342" s="478">
        <f t="shared" si="596"/>
        <v>960</v>
      </c>
      <c r="AG342" s="477">
        <f t="shared" si="597"/>
        <v>0.38400000000000001</v>
      </c>
      <c r="AH342" s="478">
        <v>1224</v>
      </c>
      <c r="AI342" s="478">
        <f t="shared" si="598"/>
        <v>3270</v>
      </c>
      <c r="AJ342" s="473">
        <f t="shared" si="599"/>
        <v>3139.2</v>
      </c>
      <c r="AK342" s="477">
        <f t="shared" si="601"/>
        <v>0.13952000000000001</v>
      </c>
      <c r="AL342" s="447">
        <v>37</v>
      </c>
      <c r="AM342" s="479"/>
      <c r="AN342" s="473">
        <v>1161</v>
      </c>
      <c r="AO342" s="473">
        <v>1195</v>
      </c>
      <c r="AP342" s="479">
        <v>7.76</v>
      </c>
      <c r="AQ342" s="447">
        <v>685</v>
      </c>
      <c r="AR342" s="473">
        <v>1850</v>
      </c>
      <c r="AS342" s="657">
        <f t="shared" si="638"/>
        <v>2.7007299270072993</v>
      </c>
      <c r="AT342" s="473">
        <v>7640</v>
      </c>
      <c r="AU342" s="447"/>
      <c r="AV342" s="480">
        <v>1.1000000000000001</v>
      </c>
      <c r="AW342" s="479">
        <v>12.81</v>
      </c>
      <c r="AX342" s="479">
        <v>38.840000000000003</v>
      </c>
      <c r="AY342" s="480">
        <v>53</v>
      </c>
      <c r="AZ342" s="480">
        <v>2.5</v>
      </c>
      <c r="BA342" s="420">
        <f t="shared" si="561"/>
        <v>47332</v>
      </c>
      <c r="BB342" s="421">
        <f t="shared" si="562"/>
        <v>0.94664000000000004</v>
      </c>
      <c r="BC342" s="422"/>
      <c r="BD342" s="423">
        <v>8.1</v>
      </c>
      <c r="BE342" s="424">
        <v>40</v>
      </c>
      <c r="BF342" s="425">
        <v>174</v>
      </c>
      <c r="BG342" s="426">
        <v>7570</v>
      </c>
      <c r="BH342" s="420">
        <f t="shared" si="567"/>
        <v>5071.9000000000005</v>
      </c>
      <c r="BI342" s="432"/>
      <c r="BJ342" s="421"/>
      <c r="BK342" s="427">
        <v>20.399999999999999</v>
      </c>
      <c r="BL342" s="427"/>
      <c r="BM342" s="428"/>
      <c r="BN342" s="422"/>
      <c r="BO342" s="425">
        <v>70</v>
      </c>
      <c r="BP342" s="425"/>
      <c r="BQ342" s="423">
        <v>6.11</v>
      </c>
      <c r="BR342" s="421">
        <f t="shared" si="653"/>
        <v>0.84861111111111109</v>
      </c>
      <c r="BS342" s="409">
        <f t="shared" si="602"/>
        <v>48292</v>
      </c>
      <c r="BT342" s="429">
        <f t="shared" si="603"/>
        <v>8.0932411165410425</v>
      </c>
      <c r="BU342" s="430">
        <f t="shared" si="639"/>
        <v>52.821999503023278</v>
      </c>
      <c r="BV342" s="430">
        <f t="shared" si="604"/>
        <v>207.31731963886358</v>
      </c>
      <c r="BW342" s="430">
        <f t="shared" si="605"/>
        <v>7419.5691356897605</v>
      </c>
      <c r="BX342" s="430">
        <f t="shared" si="568"/>
        <v>4822.7199381983446</v>
      </c>
      <c r="BY342" s="430">
        <f t="shared" si="606"/>
        <v>21.048057649300091</v>
      </c>
      <c r="BZ342" s="430"/>
      <c r="CA342" s="431"/>
      <c r="CB342" s="430">
        <f t="shared" si="656"/>
        <v>70</v>
      </c>
      <c r="CC342" s="432">
        <v>23682</v>
      </c>
      <c r="CD342" s="411">
        <f t="shared" si="608"/>
        <v>24162</v>
      </c>
      <c r="CE342" s="421">
        <f t="shared" si="609"/>
        <v>0.96648000000000001</v>
      </c>
      <c r="CF342" s="433">
        <f t="shared" si="610"/>
        <v>6.6550782220014906</v>
      </c>
      <c r="CG342" s="434"/>
      <c r="CH342" s="427"/>
      <c r="CI342" s="446">
        <f t="shared" si="611"/>
        <v>9.436304941643904</v>
      </c>
      <c r="CJ342" s="436">
        <v>21.4</v>
      </c>
      <c r="CK342" s="436">
        <v>2.15</v>
      </c>
      <c r="CL342" s="423"/>
      <c r="CM342" s="423"/>
      <c r="CN342" s="423"/>
      <c r="CO342" s="432"/>
      <c r="CP342" s="432"/>
      <c r="CQ342" s="437"/>
      <c r="CR342" s="437">
        <v>0.94</v>
      </c>
      <c r="CS342" s="424"/>
      <c r="CT342" s="432">
        <f t="shared" si="612"/>
        <v>3.4765333995530172</v>
      </c>
      <c r="CU342" s="434">
        <v>5.46</v>
      </c>
      <c r="CV342" s="438"/>
      <c r="CW342" s="439"/>
      <c r="CX342" s="440"/>
      <c r="CY342" s="441"/>
      <c r="CZ342" s="442"/>
      <c r="DA342" s="442"/>
      <c r="DB342" s="442"/>
      <c r="DC342" s="442"/>
      <c r="DD342" s="443"/>
      <c r="DE342" s="440"/>
      <c r="DF342" s="444">
        <v>23650</v>
      </c>
      <c r="DG342" s="445">
        <f t="shared" si="613"/>
        <v>24130</v>
      </c>
      <c r="DH342" s="421">
        <f t="shared" si="614"/>
        <v>0.96519999999999995</v>
      </c>
      <c r="DI342" s="446">
        <f t="shared" si="615"/>
        <v>6.6639038541234967</v>
      </c>
      <c r="DJ342" s="434">
        <v>7.99</v>
      </c>
      <c r="DK342" s="427"/>
      <c r="DL342" s="446">
        <f t="shared" si="616"/>
        <v>9.4488188976377963</v>
      </c>
      <c r="DM342" s="422">
        <v>21.3</v>
      </c>
      <c r="DN342" s="422">
        <v>2.15</v>
      </c>
      <c r="DO342" s="423">
        <v>7.97</v>
      </c>
      <c r="DP342" s="423"/>
      <c r="DQ342" s="423"/>
      <c r="DR342" s="432"/>
      <c r="DS342" s="432"/>
      <c r="DT342" s="437"/>
      <c r="DU342" s="437">
        <v>0.95</v>
      </c>
      <c r="DV342" s="424"/>
      <c r="DW342" s="446">
        <f t="shared" si="617"/>
        <v>3.4811438043928717</v>
      </c>
      <c r="DX342" s="434">
        <v>5.46</v>
      </c>
      <c r="DY342" s="438">
        <v>8.02</v>
      </c>
      <c r="DZ342" s="439">
        <v>19.8</v>
      </c>
      <c r="EA342" s="440">
        <v>63</v>
      </c>
      <c r="EB342" s="441">
        <v>7010</v>
      </c>
      <c r="EC342" s="442">
        <v>8.1999999999999993</v>
      </c>
      <c r="ED342" s="442"/>
      <c r="EE342" s="442"/>
      <c r="EF342" s="442"/>
      <c r="EG342" s="443">
        <v>7</v>
      </c>
      <c r="EH342" s="440"/>
      <c r="EI342" s="429">
        <f t="shared" si="529"/>
        <v>8.02</v>
      </c>
      <c r="EJ342" s="447">
        <f t="shared" si="640"/>
        <v>19.8</v>
      </c>
      <c r="EK342" s="448">
        <f t="shared" si="530"/>
        <v>63</v>
      </c>
      <c r="EL342" s="417">
        <f t="shared" si="531"/>
        <v>7010</v>
      </c>
      <c r="EM342" s="431">
        <f t="shared" si="532"/>
        <v>8.1999999999999993</v>
      </c>
      <c r="EN342" s="431"/>
      <c r="EO342" s="431"/>
      <c r="EP342" s="431"/>
      <c r="EQ342" s="430">
        <f t="shared" si="654"/>
        <v>7</v>
      </c>
      <c r="ER342" s="448"/>
      <c r="ES342" s="449">
        <f t="shared" si="618"/>
        <v>21.866975896628841</v>
      </c>
      <c r="ET342" s="450">
        <f t="shared" si="619"/>
        <v>0.96584000000000003</v>
      </c>
      <c r="EU342" s="451">
        <f t="shared" si="570"/>
        <v>0.22754018181818181</v>
      </c>
      <c r="EV342" s="450">
        <f t="shared" si="516"/>
        <v>0.42137070707070701</v>
      </c>
      <c r="EW342" s="513">
        <f t="shared" si="636"/>
        <v>0.61041535819469439</v>
      </c>
      <c r="EX342" s="514">
        <f t="shared" si="600"/>
        <v>12.848057649300092</v>
      </c>
      <c r="EY342" s="513">
        <f t="shared" si="641"/>
        <v>0.62515618139622409</v>
      </c>
      <c r="EZ342" s="514">
        <f t="shared" si="642"/>
        <v>33.021999503023281</v>
      </c>
      <c r="FA342" s="450">
        <f t="shared" si="517"/>
        <v>0.6961180083277998</v>
      </c>
      <c r="FB342" s="431">
        <f t="shared" si="518"/>
        <v>144.31731963886358</v>
      </c>
      <c r="FC342" s="452"/>
      <c r="FD342" s="431"/>
      <c r="FE342" s="452">
        <f t="shared" si="519"/>
        <v>0.9</v>
      </c>
      <c r="FF342" s="430">
        <f t="shared" si="520"/>
        <v>63</v>
      </c>
      <c r="FG342" s="405">
        <v>50400</v>
      </c>
      <c r="FH342" s="589"/>
      <c r="FI342" s="590"/>
      <c r="FJ342" s="591"/>
      <c r="FK342" s="455">
        <f t="shared" si="620"/>
        <v>1.4909301747701482</v>
      </c>
      <c r="FL342" s="530">
        <v>1125</v>
      </c>
      <c r="FM342" s="455">
        <f t="shared" si="657"/>
        <v>23.295783980783565</v>
      </c>
      <c r="FN342" s="530">
        <v>4726</v>
      </c>
      <c r="FO342" s="532">
        <f t="shared" si="655"/>
        <v>0.35321375186846032</v>
      </c>
      <c r="FP342" s="449">
        <f t="shared" si="621"/>
        <v>97.863000082829458</v>
      </c>
      <c r="FQ342" s="457">
        <v>64.8</v>
      </c>
      <c r="FR342" s="458">
        <f t="shared" si="622"/>
        <v>1.3418371572931334</v>
      </c>
      <c r="FS342" s="576">
        <v>7.93</v>
      </c>
      <c r="FT342" s="577">
        <v>17.899999999999999</v>
      </c>
      <c r="FU342" s="578">
        <v>55</v>
      </c>
      <c r="FV342" s="579">
        <v>1</v>
      </c>
      <c r="FW342" s="580"/>
      <c r="FX342" s="579"/>
      <c r="FY342" s="452">
        <f t="shared" si="651"/>
        <v>0.85714285714285721</v>
      </c>
      <c r="FZ342" s="452"/>
      <c r="GA342" s="429"/>
      <c r="GB342" s="513">
        <f t="shared" si="643"/>
        <v>9.5959595959596022E-2</v>
      </c>
      <c r="GC342" s="514">
        <f t="shared" si="644"/>
        <v>1.9000000000000021</v>
      </c>
      <c r="GD342" s="513">
        <f t="shared" si="633"/>
        <v>0.12698412698412698</v>
      </c>
      <c r="GE342" s="527">
        <f t="shared" si="635"/>
        <v>8</v>
      </c>
      <c r="GF342" s="461">
        <f t="shared" si="623"/>
        <v>2.0376045721858693</v>
      </c>
      <c r="GG342" s="606">
        <v>38</v>
      </c>
      <c r="GH342" s="450">
        <f t="shared" si="624"/>
        <v>0.47499999999999998</v>
      </c>
      <c r="GI342" s="405">
        <v>250</v>
      </c>
      <c r="GJ342" s="462">
        <f t="shared" si="625"/>
        <v>6.5789473684210522</v>
      </c>
      <c r="GK342" s="463">
        <f t="shared" si="626"/>
        <v>18.885115547088546</v>
      </c>
      <c r="GL342" s="464">
        <v>8.11</v>
      </c>
      <c r="GM342" s="529">
        <v>16.2</v>
      </c>
      <c r="GN342" s="405">
        <v>51</v>
      </c>
      <c r="GO342" s="513">
        <f t="shared" si="645"/>
        <v>9.4972067039106101E-2</v>
      </c>
      <c r="GP342" s="450">
        <f t="shared" si="627"/>
        <v>7.2727272727272751E-2</v>
      </c>
      <c r="GQ342" s="577">
        <v>2</v>
      </c>
      <c r="GR342" s="455">
        <f t="shared" si="628"/>
        <v>2.136999917170546</v>
      </c>
      <c r="GS342" s="531">
        <f t="shared" si="646"/>
        <v>14.1</v>
      </c>
      <c r="GT342" s="531">
        <f t="shared" si="629"/>
        <v>47.657999999999994</v>
      </c>
      <c r="GU342" s="513">
        <f t="shared" si="647"/>
        <v>0.12962962962962965</v>
      </c>
      <c r="GV342" s="513">
        <f t="shared" si="637"/>
        <v>6.5529411764705947E-2</v>
      </c>
      <c r="GW342" s="513">
        <f t="shared" si="648"/>
        <v>0.21229050279329609</v>
      </c>
      <c r="GX342" s="513">
        <f t="shared" si="630"/>
        <v>0.13349090909090922</v>
      </c>
      <c r="GY342" s="462">
        <f t="shared" si="631"/>
        <v>2.5722031526952507</v>
      </c>
      <c r="GZ342" s="405">
        <v>47021</v>
      </c>
      <c r="HA342" s="581">
        <v>8.35</v>
      </c>
      <c r="HB342" s="451">
        <v>8.1999999999999993</v>
      </c>
      <c r="HC342" s="577">
        <v>14.1</v>
      </c>
      <c r="HD342" s="463">
        <f t="shared" si="649"/>
        <v>47.657999999999994</v>
      </c>
      <c r="HE342" s="463">
        <v>14</v>
      </c>
      <c r="HF342" s="463"/>
      <c r="HG342" s="582"/>
      <c r="HH342" s="575">
        <v>8</v>
      </c>
      <c r="HI342" s="583">
        <v>6860</v>
      </c>
      <c r="HJ342" s="406">
        <f t="shared" si="526"/>
        <v>4596.2000000000007</v>
      </c>
      <c r="HK342" s="406"/>
      <c r="HL342" s="549"/>
      <c r="HM342" s="584"/>
      <c r="HN342" s="461">
        <v>7.5</v>
      </c>
      <c r="HO342" s="574"/>
      <c r="HP342" s="548">
        <v>0.01</v>
      </c>
      <c r="HQ342" s="585"/>
      <c r="HR342" s="586"/>
      <c r="HS342" s="520">
        <v>0.14000000000000001</v>
      </c>
      <c r="HT342" s="587">
        <v>2</v>
      </c>
      <c r="HU342" s="522">
        <f t="shared" si="632"/>
        <v>36.76159891827939</v>
      </c>
      <c r="HV342" s="513">
        <f t="shared" si="650"/>
        <v>0.64749999999999996</v>
      </c>
      <c r="HW342" s="513">
        <f t="shared" si="527"/>
        <v>0.72610344827586215</v>
      </c>
      <c r="HX342" s="513">
        <f t="shared" si="528"/>
        <v>0.63235294117647056</v>
      </c>
      <c r="HY342" s="599"/>
    </row>
    <row r="343" spans="1:233" s="598" customFormat="1" ht="15" customHeight="1" x14ac:dyDescent="0.15">
      <c r="A343" s="400">
        <v>43825</v>
      </c>
      <c r="B343" s="515">
        <v>46575</v>
      </c>
      <c r="C343" s="402">
        <f t="shared" si="560"/>
        <v>0.93149999999999999</v>
      </c>
      <c r="D343" s="571">
        <v>8.6</v>
      </c>
      <c r="E343" s="572">
        <v>33.6</v>
      </c>
      <c r="F343" s="573">
        <v>135</v>
      </c>
      <c r="G343" s="406">
        <f t="shared" si="564"/>
        <v>6287.625</v>
      </c>
      <c r="H343" s="402">
        <f t="shared" si="565"/>
        <v>0.25150499999999998</v>
      </c>
      <c r="I343" s="573">
        <v>5600</v>
      </c>
      <c r="J343" s="406">
        <f t="shared" si="566"/>
        <v>3752</v>
      </c>
      <c r="K343" s="574">
        <v>19.2</v>
      </c>
      <c r="L343" s="574"/>
      <c r="M343" s="574"/>
      <c r="N343" s="575">
        <v>84</v>
      </c>
      <c r="O343" s="575"/>
      <c r="P343" s="409"/>
      <c r="Q343" s="409"/>
      <c r="R343" s="409"/>
      <c r="S343" s="409"/>
      <c r="T343" s="410"/>
      <c r="U343" s="411"/>
      <c r="V343" s="409"/>
      <c r="W343" s="409"/>
      <c r="X343" s="516"/>
      <c r="Y343" s="473">
        <v>960</v>
      </c>
      <c r="Z343" s="429">
        <v>6.88</v>
      </c>
      <c r="AA343" s="409">
        <v>1290</v>
      </c>
      <c r="AB343" s="409">
        <v>3360</v>
      </c>
      <c r="AC343" s="409">
        <v>6880</v>
      </c>
      <c r="AD343" s="474">
        <v>4.26</v>
      </c>
      <c r="AE343" s="477">
        <f t="shared" si="652"/>
        <v>0.59166666666666667</v>
      </c>
      <c r="AF343" s="478">
        <f t="shared" si="596"/>
        <v>960</v>
      </c>
      <c r="AG343" s="477">
        <f t="shared" si="597"/>
        <v>0.38400000000000001</v>
      </c>
      <c r="AH343" s="478">
        <v>1290</v>
      </c>
      <c r="AI343" s="478">
        <f t="shared" si="598"/>
        <v>3360</v>
      </c>
      <c r="AJ343" s="473">
        <f t="shared" si="599"/>
        <v>3225.6</v>
      </c>
      <c r="AK343" s="477">
        <f t="shared" si="601"/>
        <v>0.14335999999999999</v>
      </c>
      <c r="AL343" s="447">
        <v>38</v>
      </c>
      <c r="AM343" s="479"/>
      <c r="AN343" s="473">
        <v>1151</v>
      </c>
      <c r="AO343" s="473">
        <v>1155</v>
      </c>
      <c r="AP343" s="479">
        <v>7.48</v>
      </c>
      <c r="AQ343" s="447">
        <v>668</v>
      </c>
      <c r="AR343" s="473">
        <v>1830</v>
      </c>
      <c r="AS343" s="657">
        <f t="shared" si="638"/>
        <v>2.7395209580838324</v>
      </c>
      <c r="AT343" s="473">
        <v>7350</v>
      </c>
      <c r="AU343" s="447"/>
      <c r="AV343" s="480">
        <v>0.25</v>
      </c>
      <c r="AW343" s="479">
        <v>13.99</v>
      </c>
      <c r="AX343" s="479">
        <v>32.020000000000003</v>
      </c>
      <c r="AY343" s="480">
        <v>54.3</v>
      </c>
      <c r="AZ343" s="480">
        <v>3</v>
      </c>
      <c r="BA343" s="420">
        <f t="shared" si="561"/>
        <v>45088</v>
      </c>
      <c r="BB343" s="421">
        <f t="shared" si="562"/>
        <v>0.90176000000000001</v>
      </c>
      <c r="BC343" s="422"/>
      <c r="BD343" s="423">
        <v>8.5399999999999991</v>
      </c>
      <c r="BE343" s="424">
        <v>36.4</v>
      </c>
      <c r="BF343" s="425">
        <v>142</v>
      </c>
      <c r="BG343" s="426">
        <v>6870</v>
      </c>
      <c r="BH343" s="420">
        <f t="shared" si="567"/>
        <v>4602.9000000000005</v>
      </c>
      <c r="BI343" s="432"/>
      <c r="BJ343" s="421"/>
      <c r="BK343" s="427">
        <v>20.5</v>
      </c>
      <c r="BL343" s="427"/>
      <c r="BM343" s="428"/>
      <c r="BN343" s="422"/>
      <c r="BO343" s="425">
        <v>47</v>
      </c>
      <c r="BP343" s="425"/>
      <c r="BQ343" s="423">
        <v>5.01</v>
      </c>
      <c r="BR343" s="421">
        <f t="shared" si="653"/>
        <v>0.6958333333333333</v>
      </c>
      <c r="BS343" s="409">
        <f t="shared" si="602"/>
        <v>46048</v>
      </c>
      <c r="BT343" s="429">
        <f t="shared" si="603"/>
        <v>8.5179013203613607</v>
      </c>
      <c r="BU343" s="430">
        <f t="shared" si="639"/>
        <v>49.567477414871441</v>
      </c>
      <c r="BV343" s="430">
        <f t="shared" si="604"/>
        <v>177.19110493398193</v>
      </c>
      <c r="BW343" s="430">
        <f t="shared" si="605"/>
        <v>6726.8326515835597</v>
      </c>
      <c r="BX343" s="430">
        <f t="shared" si="568"/>
        <v>4372.4412235293139</v>
      </c>
      <c r="BY343" s="430">
        <f t="shared" si="606"/>
        <v>21.204656011118832</v>
      </c>
      <c r="BZ343" s="430"/>
      <c r="CA343" s="431"/>
      <c r="CB343" s="430">
        <f t="shared" si="656"/>
        <v>47</v>
      </c>
      <c r="CC343" s="432">
        <v>22544</v>
      </c>
      <c r="CD343" s="411">
        <f t="shared" si="608"/>
        <v>23024</v>
      </c>
      <c r="CE343" s="421">
        <f t="shared" si="609"/>
        <v>0.92096</v>
      </c>
      <c r="CF343" s="433">
        <f t="shared" si="610"/>
        <v>6.9840166782487838</v>
      </c>
      <c r="CG343" s="434"/>
      <c r="CH343" s="427"/>
      <c r="CI343" s="446">
        <f t="shared" si="611"/>
        <v>9.9027102154273798</v>
      </c>
      <c r="CJ343" s="436">
        <v>21.6</v>
      </c>
      <c r="CK343" s="436">
        <v>2.5099999999999998</v>
      </c>
      <c r="CL343" s="423"/>
      <c r="CM343" s="423"/>
      <c r="CN343" s="423"/>
      <c r="CO343" s="432"/>
      <c r="CP343" s="432"/>
      <c r="CQ343" s="437"/>
      <c r="CR343" s="437">
        <v>0.94</v>
      </c>
      <c r="CS343" s="424"/>
      <c r="CT343" s="432">
        <f t="shared" si="612"/>
        <v>3.6483669214732455</v>
      </c>
      <c r="CU343" s="434">
        <v>5.87</v>
      </c>
      <c r="CV343" s="438"/>
      <c r="CW343" s="439"/>
      <c r="CX343" s="440"/>
      <c r="CY343" s="441"/>
      <c r="CZ343" s="442"/>
      <c r="DA343" s="442"/>
      <c r="DB343" s="442"/>
      <c r="DC343" s="442"/>
      <c r="DD343" s="443"/>
      <c r="DE343" s="440"/>
      <c r="DF343" s="444">
        <v>22544</v>
      </c>
      <c r="DG343" s="445">
        <f t="shared" si="613"/>
        <v>23024</v>
      </c>
      <c r="DH343" s="421">
        <f t="shared" si="614"/>
        <v>0.92096</v>
      </c>
      <c r="DI343" s="446">
        <f t="shared" si="615"/>
        <v>6.9840166782487838</v>
      </c>
      <c r="DJ343" s="434">
        <v>8.1199999999999992</v>
      </c>
      <c r="DK343" s="427"/>
      <c r="DL343" s="446">
        <f t="shared" si="616"/>
        <v>9.9027102154273798</v>
      </c>
      <c r="DM343" s="422">
        <v>21.4</v>
      </c>
      <c r="DN343" s="422">
        <v>2.35</v>
      </c>
      <c r="DO343" s="423">
        <v>8.11</v>
      </c>
      <c r="DP343" s="423"/>
      <c r="DQ343" s="423"/>
      <c r="DR343" s="432"/>
      <c r="DS343" s="432"/>
      <c r="DT343" s="437"/>
      <c r="DU343" s="437">
        <v>0.96</v>
      </c>
      <c r="DV343" s="424"/>
      <c r="DW343" s="446">
        <f t="shared" si="617"/>
        <v>3.6483669214732455</v>
      </c>
      <c r="DX343" s="434">
        <v>6.01</v>
      </c>
      <c r="DY343" s="438">
        <v>8.19</v>
      </c>
      <c r="DZ343" s="439">
        <v>17.100000000000001</v>
      </c>
      <c r="EA343" s="440">
        <v>59</v>
      </c>
      <c r="EB343" s="441">
        <v>7040</v>
      </c>
      <c r="EC343" s="442">
        <v>10</v>
      </c>
      <c r="ED343" s="442"/>
      <c r="EE343" s="442"/>
      <c r="EF343" s="442"/>
      <c r="EG343" s="443">
        <v>16</v>
      </c>
      <c r="EH343" s="440"/>
      <c r="EI343" s="429">
        <f t="shared" si="529"/>
        <v>8.19</v>
      </c>
      <c r="EJ343" s="447">
        <f t="shared" si="640"/>
        <v>17.100000000000001</v>
      </c>
      <c r="EK343" s="448">
        <f t="shared" si="530"/>
        <v>59</v>
      </c>
      <c r="EL343" s="417">
        <f t="shared" si="531"/>
        <v>7040</v>
      </c>
      <c r="EM343" s="431">
        <f t="shared" si="532"/>
        <v>10</v>
      </c>
      <c r="EN343" s="431"/>
      <c r="EO343" s="431"/>
      <c r="EP343" s="431"/>
      <c r="EQ343" s="430">
        <f t="shared" si="654"/>
        <v>16</v>
      </c>
      <c r="ER343" s="448"/>
      <c r="ES343" s="449">
        <f t="shared" si="618"/>
        <v>22.932592077831828</v>
      </c>
      <c r="ET343" s="450">
        <f t="shared" si="619"/>
        <v>0.92096</v>
      </c>
      <c r="EU343" s="451">
        <f t="shared" si="570"/>
        <v>0.18543854545454547</v>
      </c>
      <c r="EV343" s="450">
        <f t="shared" ref="EV343:EV406" si="658">EU343/$EU$6</f>
        <v>0.34340471380471382</v>
      </c>
      <c r="EW343" s="513">
        <f t="shared" si="636"/>
        <v>0.52840545987841447</v>
      </c>
      <c r="EX343" s="514">
        <f t="shared" si="600"/>
        <v>11.204656011118832</v>
      </c>
      <c r="EY343" s="513">
        <f t="shared" si="641"/>
        <v>0.65501573023626203</v>
      </c>
      <c r="EZ343" s="514">
        <f t="shared" si="642"/>
        <v>32.467477414871439</v>
      </c>
      <c r="FA343" s="450">
        <f t="shared" ref="FA343:FA406" si="659">1-EK343/BV343</f>
        <v>0.66702617480723825</v>
      </c>
      <c r="FB343" s="431">
        <f t="shared" ref="FB343:FB406" si="660">BV343-EK343</f>
        <v>118.19110493398193</v>
      </c>
      <c r="FC343" s="452"/>
      <c r="FD343" s="431"/>
      <c r="FE343" s="452">
        <f t="shared" ref="FE343:FE406" si="661">1-EQ343/CB343</f>
        <v>0.65957446808510634</v>
      </c>
      <c r="FF343" s="430">
        <f t="shared" ref="FF343:FF406" si="662">CB343-EQ343</f>
        <v>31</v>
      </c>
      <c r="FG343" s="405">
        <v>50400</v>
      </c>
      <c r="FH343" s="589"/>
      <c r="FI343" s="590"/>
      <c r="FJ343" s="591"/>
      <c r="FK343" s="455">
        <f t="shared" si="620"/>
        <v>1.5635858234885336</v>
      </c>
      <c r="FL343" s="530">
        <v>1800</v>
      </c>
      <c r="FM343" s="455">
        <f t="shared" si="657"/>
        <v>39.08964558721334</v>
      </c>
      <c r="FN343" s="530">
        <v>4448</v>
      </c>
      <c r="FO343" s="532">
        <f t="shared" si="655"/>
        <v>0.33243647234678625</v>
      </c>
      <c r="FP343" s="449">
        <f t="shared" si="621"/>
        <v>96.594857539958312</v>
      </c>
      <c r="FQ343" s="457">
        <v>57.6</v>
      </c>
      <c r="FR343" s="458">
        <f t="shared" si="622"/>
        <v>1.2508686587908271</v>
      </c>
      <c r="FS343" s="576">
        <v>8.18</v>
      </c>
      <c r="FT343" s="577">
        <v>13.2</v>
      </c>
      <c r="FU343" s="578">
        <v>42</v>
      </c>
      <c r="FV343" s="579">
        <v>1</v>
      </c>
      <c r="FW343" s="580"/>
      <c r="FX343" s="579"/>
      <c r="FY343" s="452">
        <f t="shared" si="651"/>
        <v>0.9375</v>
      </c>
      <c r="FZ343" s="452"/>
      <c r="GA343" s="429"/>
      <c r="GB343" s="513">
        <f t="shared" si="643"/>
        <v>0.22807017543859665</v>
      </c>
      <c r="GC343" s="514">
        <f t="shared" si="644"/>
        <v>3.9000000000000021</v>
      </c>
      <c r="GD343" s="513">
        <f t="shared" si="633"/>
        <v>0.28813559322033899</v>
      </c>
      <c r="GE343" s="527">
        <f t="shared" si="635"/>
        <v>17</v>
      </c>
      <c r="GF343" s="461">
        <f t="shared" si="623"/>
        <v>2.1369006254343295</v>
      </c>
      <c r="GG343" s="606">
        <v>38</v>
      </c>
      <c r="GH343" s="450">
        <f t="shared" si="624"/>
        <v>0.47499999999999998</v>
      </c>
      <c r="GI343" s="405">
        <v>250</v>
      </c>
      <c r="GJ343" s="462">
        <f t="shared" si="625"/>
        <v>6.5789473684210522</v>
      </c>
      <c r="GK343" s="463">
        <f t="shared" si="626"/>
        <v>19.80542043085476</v>
      </c>
      <c r="GL343" s="464">
        <v>8.41</v>
      </c>
      <c r="GM343" s="529">
        <v>12.3</v>
      </c>
      <c r="GN343" s="405">
        <v>39</v>
      </c>
      <c r="GO343" s="513">
        <f t="shared" si="645"/>
        <v>6.8181818181818121E-2</v>
      </c>
      <c r="GP343" s="450">
        <f t="shared" si="627"/>
        <v>7.1428571428571397E-2</v>
      </c>
      <c r="GQ343" s="577">
        <v>2</v>
      </c>
      <c r="GR343" s="455">
        <f t="shared" si="628"/>
        <v>2.241139680333565</v>
      </c>
      <c r="GS343" s="531">
        <f t="shared" si="646"/>
        <v>11</v>
      </c>
      <c r="GT343" s="531">
        <f t="shared" si="629"/>
        <v>37.18</v>
      </c>
      <c r="GU343" s="513">
        <f t="shared" si="647"/>
        <v>0.10569105691056913</v>
      </c>
      <c r="GV343" s="513">
        <f t="shared" si="637"/>
        <v>4.6666666666666634E-2</v>
      </c>
      <c r="GW343" s="513">
        <f t="shared" si="648"/>
        <v>0.16666666666666663</v>
      </c>
      <c r="GX343" s="513">
        <f t="shared" si="630"/>
        <v>0.11476190476190473</v>
      </c>
      <c r="GY343" s="462">
        <f t="shared" si="631"/>
        <v>4.109008388144141</v>
      </c>
      <c r="GZ343" s="405">
        <v>41942</v>
      </c>
      <c r="HA343" s="581">
        <v>8.5500000000000007</v>
      </c>
      <c r="HB343" s="451">
        <v>8.4600000000000009</v>
      </c>
      <c r="HC343" s="577">
        <v>11</v>
      </c>
      <c r="HD343" s="463">
        <f t="shared" si="649"/>
        <v>37.18</v>
      </c>
      <c r="HE343" s="463">
        <v>10.6</v>
      </c>
      <c r="HF343" s="463"/>
      <c r="HG343" s="582"/>
      <c r="HH343" s="575">
        <v>8</v>
      </c>
      <c r="HI343" s="583">
        <v>7000</v>
      </c>
      <c r="HJ343" s="406">
        <f t="shared" ref="HJ343:HJ406" si="663">HI343*0.67</f>
        <v>4690</v>
      </c>
      <c r="HK343" s="406"/>
      <c r="HL343" s="549"/>
      <c r="HM343" s="584"/>
      <c r="HN343" s="461">
        <v>9.9499999999999993</v>
      </c>
      <c r="HO343" s="574"/>
      <c r="HP343" s="548">
        <v>0.01</v>
      </c>
      <c r="HQ343" s="585"/>
      <c r="HR343" s="586"/>
      <c r="HS343" s="520">
        <v>0.16</v>
      </c>
      <c r="HT343" s="587">
        <v>2</v>
      </c>
      <c r="HU343" s="522">
        <f t="shared" si="632"/>
        <v>38.59119943222143</v>
      </c>
      <c r="HV343" s="513">
        <f t="shared" si="650"/>
        <v>0.69780219780219777</v>
      </c>
      <c r="HW343" s="513">
        <f t="shared" ref="HW343:HW406" si="664">1-HD343/BF343</f>
        <v>0.73816901408450697</v>
      </c>
      <c r="HX343" s="513">
        <f t="shared" ref="HX343:HX406" si="665">1-HN343/BK343</f>
        <v>0.51463414634146343</v>
      </c>
      <c r="HY343" s="599"/>
    </row>
    <row r="344" spans="1:233" s="598" customFormat="1" ht="15" customHeight="1" x14ac:dyDescent="0.15">
      <c r="A344" s="400">
        <v>43826</v>
      </c>
      <c r="B344" s="515">
        <v>51555</v>
      </c>
      <c r="C344" s="402">
        <f t="shared" si="560"/>
        <v>1.0310999999999999</v>
      </c>
      <c r="D344" s="571">
        <v>8.26</v>
      </c>
      <c r="E344" s="572">
        <v>35.1</v>
      </c>
      <c r="F344" s="573">
        <v>186</v>
      </c>
      <c r="G344" s="406">
        <f t="shared" si="564"/>
        <v>9589.23</v>
      </c>
      <c r="H344" s="402">
        <f t="shared" si="565"/>
        <v>0.3835692</v>
      </c>
      <c r="I344" s="573">
        <v>5940</v>
      </c>
      <c r="J344" s="406">
        <f t="shared" si="566"/>
        <v>3979.8</v>
      </c>
      <c r="K344" s="574">
        <v>24.5</v>
      </c>
      <c r="L344" s="574">
        <v>17.8</v>
      </c>
      <c r="M344" s="574">
        <v>1.6</v>
      </c>
      <c r="N344" s="575">
        <v>95</v>
      </c>
      <c r="O344" s="575">
        <v>32</v>
      </c>
      <c r="P344" s="409"/>
      <c r="Q344" s="409"/>
      <c r="R344" s="409"/>
      <c r="S344" s="409"/>
      <c r="T344" s="410"/>
      <c r="U344" s="411"/>
      <c r="V344" s="409"/>
      <c r="W344" s="409"/>
      <c r="X344" s="516"/>
      <c r="Y344" s="473">
        <v>960</v>
      </c>
      <c r="Z344" s="429">
        <v>6.71</v>
      </c>
      <c r="AA344" s="409">
        <v>1390</v>
      </c>
      <c r="AB344" s="409">
        <v>3660</v>
      </c>
      <c r="AC344" s="409">
        <v>6750</v>
      </c>
      <c r="AD344" s="474">
        <v>4.17</v>
      </c>
      <c r="AE344" s="477">
        <f t="shared" si="652"/>
        <v>0.57916666666666661</v>
      </c>
      <c r="AF344" s="478">
        <f t="shared" si="596"/>
        <v>960</v>
      </c>
      <c r="AG344" s="477">
        <f t="shared" si="597"/>
        <v>0.38400000000000001</v>
      </c>
      <c r="AH344" s="478">
        <v>1390</v>
      </c>
      <c r="AI344" s="478">
        <f t="shared" si="598"/>
        <v>3660</v>
      </c>
      <c r="AJ344" s="473">
        <f t="shared" si="599"/>
        <v>3513.6</v>
      </c>
      <c r="AK344" s="477">
        <f t="shared" si="601"/>
        <v>0.15615999999999999</v>
      </c>
      <c r="AL344" s="447">
        <v>37</v>
      </c>
      <c r="AM344" s="479"/>
      <c r="AN344" s="473">
        <v>1121</v>
      </c>
      <c r="AO344" s="473">
        <v>1274</v>
      </c>
      <c r="AP344" s="479">
        <v>7.7</v>
      </c>
      <c r="AQ344" s="447">
        <v>563</v>
      </c>
      <c r="AR344" s="473">
        <v>1840</v>
      </c>
      <c r="AS344" s="657">
        <f t="shared" si="638"/>
        <v>3.2682060390763765</v>
      </c>
      <c r="AT344" s="473">
        <v>7250</v>
      </c>
      <c r="AU344" s="447"/>
      <c r="AV344" s="480">
        <v>1.6</v>
      </c>
      <c r="AW344" s="479">
        <v>11.14</v>
      </c>
      <c r="AX344" s="479">
        <v>34.6</v>
      </c>
      <c r="AY344" s="480">
        <v>55.2</v>
      </c>
      <c r="AZ344" s="480">
        <v>3.5</v>
      </c>
      <c r="BA344" s="420">
        <f t="shared" si="561"/>
        <v>48931</v>
      </c>
      <c r="BB344" s="421">
        <f t="shared" si="562"/>
        <v>0.97862000000000005</v>
      </c>
      <c r="BC344" s="422"/>
      <c r="BD344" s="423">
        <v>8.3699999999999992</v>
      </c>
      <c r="BE344" s="424">
        <v>39.299999999999997</v>
      </c>
      <c r="BF344" s="425">
        <v>236</v>
      </c>
      <c r="BG344" s="426">
        <v>6950</v>
      </c>
      <c r="BH344" s="420">
        <f t="shared" si="567"/>
        <v>4656.5</v>
      </c>
      <c r="BI344" s="432"/>
      <c r="BJ344" s="421"/>
      <c r="BK344" s="427">
        <v>19.8</v>
      </c>
      <c r="BL344" s="427">
        <v>12.2</v>
      </c>
      <c r="BM344" s="428">
        <v>10.9</v>
      </c>
      <c r="BN344" s="422">
        <v>1.2</v>
      </c>
      <c r="BO344" s="425">
        <v>64</v>
      </c>
      <c r="BP344" s="425">
        <v>32</v>
      </c>
      <c r="BQ344" s="423">
        <v>6.51</v>
      </c>
      <c r="BR344" s="421">
        <f t="shared" si="653"/>
        <v>0.90416666666666656</v>
      </c>
      <c r="BS344" s="409">
        <f t="shared" si="602"/>
        <v>49891</v>
      </c>
      <c r="BT344" s="429">
        <f t="shared" si="603"/>
        <v>8.3571078952115609</v>
      </c>
      <c r="BU344" s="430">
        <f t="shared" si="639"/>
        <v>49.377007877172232</v>
      </c>
      <c r="BV344" s="430">
        <f t="shared" si="604"/>
        <v>266.86408370247136</v>
      </c>
      <c r="BW344" s="430">
        <f t="shared" si="605"/>
        <v>6816.3313519030989</v>
      </c>
      <c r="BX344" s="430">
        <f t="shared" si="568"/>
        <v>4430.6153787370149</v>
      </c>
      <c r="BY344" s="430">
        <f t="shared" si="606"/>
        <v>20.481164939568259</v>
      </c>
      <c r="BZ344" s="430">
        <f>(BL344*BA344+AY344*AF344)/BS344</f>
        <v>13.027403740153535</v>
      </c>
      <c r="CA344" s="431">
        <f>(BN344*BA344+AZ344*AF344)/BS344</f>
        <v>1.2442564791244914</v>
      </c>
      <c r="CB344" s="430">
        <f t="shared" si="656"/>
        <v>64</v>
      </c>
      <c r="CC344" s="432">
        <v>24675</v>
      </c>
      <c r="CD344" s="411">
        <f t="shared" si="608"/>
        <v>25155</v>
      </c>
      <c r="CE344" s="421">
        <f t="shared" si="609"/>
        <v>1.0062</v>
      </c>
      <c r="CF344" s="433">
        <f t="shared" si="610"/>
        <v>6.3923673225998803</v>
      </c>
      <c r="CG344" s="434"/>
      <c r="CH344" s="427"/>
      <c r="CI344" s="446">
        <f t="shared" si="611"/>
        <v>9.0638044126416233</v>
      </c>
      <c r="CJ344" s="436">
        <v>22.2</v>
      </c>
      <c r="CK344" s="436">
        <v>2.06</v>
      </c>
      <c r="CL344" s="423"/>
      <c r="CM344" s="423"/>
      <c r="CN344" s="423"/>
      <c r="CO344" s="432"/>
      <c r="CP344" s="432"/>
      <c r="CQ344" s="437"/>
      <c r="CR344" s="437">
        <v>0.95</v>
      </c>
      <c r="CS344" s="424"/>
      <c r="CT344" s="432">
        <f t="shared" si="612"/>
        <v>3.3392963625521763</v>
      </c>
      <c r="CU344" s="434">
        <v>5.12</v>
      </c>
      <c r="CV344" s="438"/>
      <c r="CW344" s="439"/>
      <c r="CX344" s="440"/>
      <c r="CY344" s="441"/>
      <c r="CZ344" s="442"/>
      <c r="DA344" s="442"/>
      <c r="DB344" s="442"/>
      <c r="DC344" s="442"/>
      <c r="DD344" s="443"/>
      <c r="DE344" s="440"/>
      <c r="DF344" s="444">
        <v>24256</v>
      </c>
      <c r="DG344" s="445">
        <f t="shared" si="613"/>
        <v>24736</v>
      </c>
      <c r="DH344" s="421">
        <f t="shared" si="614"/>
        <v>0.98943999999999999</v>
      </c>
      <c r="DI344" s="446">
        <f t="shared" si="615"/>
        <v>6.5006468305304015</v>
      </c>
      <c r="DJ344" s="434">
        <v>8.0299999999999994</v>
      </c>
      <c r="DK344" s="427">
        <v>9.6999999999999993</v>
      </c>
      <c r="DL344" s="446">
        <f t="shared" si="616"/>
        <v>9.2173350582147471</v>
      </c>
      <c r="DM344" s="422">
        <v>22.6</v>
      </c>
      <c r="DN344" s="422">
        <v>1.56</v>
      </c>
      <c r="DO344" s="423">
        <v>7.99</v>
      </c>
      <c r="DP344" s="423"/>
      <c r="DQ344" s="423"/>
      <c r="DR344" s="432"/>
      <c r="DS344" s="432"/>
      <c r="DT344" s="437"/>
      <c r="DU344" s="437">
        <v>0.96</v>
      </c>
      <c r="DV344" s="424"/>
      <c r="DW344" s="446">
        <f t="shared" si="617"/>
        <v>3.3958602846054333</v>
      </c>
      <c r="DX344" s="434">
        <v>5.07</v>
      </c>
      <c r="DY344" s="438">
        <v>8.2200000000000006</v>
      </c>
      <c r="DZ344" s="439">
        <v>17.399999999999999</v>
      </c>
      <c r="EA344" s="440">
        <v>67</v>
      </c>
      <c r="EB344" s="441">
        <v>6810</v>
      </c>
      <c r="EC344" s="442">
        <v>11.2</v>
      </c>
      <c r="ED344" s="442">
        <v>0.24</v>
      </c>
      <c r="EE344" s="442">
        <v>9.8000000000000007</v>
      </c>
      <c r="EF344" s="442">
        <v>0.65</v>
      </c>
      <c r="EG344" s="443">
        <v>6</v>
      </c>
      <c r="EH344" s="440">
        <v>16</v>
      </c>
      <c r="EI344" s="429">
        <f t="shared" si="529"/>
        <v>8.2200000000000006</v>
      </c>
      <c r="EJ344" s="447">
        <f t="shared" si="640"/>
        <v>17.399999999999999</v>
      </c>
      <c r="EK344" s="448">
        <f t="shared" si="530"/>
        <v>67</v>
      </c>
      <c r="EL344" s="417">
        <f t="shared" si="531"/>
        <v>6810</v>
      </c>
      <c r="EM344" s="431">
        <f t="shared" si="532"/>
        <v>11.2</v>
      </c>
      <c r="EN344" s="431">
        <f>ED344</f>
        <v>0.24</v>
      </c>
      <c r="EO344" s="431">
        <f>EE344</f>
        <v>9.8000000000000007</v>
      </c>
      <c r="EP344" s="431">
        <f>EF344</f>
        <v>0.65</v>
      </c>
      <c r="EQ344" s="430">
        <f t="shared" si="654"/>
        <v>6</v>
      </c>
      <c r="ER344" s="448">
        <f>EH344</f>
        <v>16</v>
      </c>
      <c r="ES344" s="449">
        <f t="shared" si="618"/>
        <v>21.166142189974146</v>
      </c>
      <c r="ET344" s="450">
        <f t="shared" si="619"/>
        <v>0.99782000000000004</v>
      </c>
      <c r="EU344" s="451">
        <f t="shared" si="570"/>
        <v>0.30259354545454542</v>
      </c>
      <c r="EV344" s="450">
        <f t="shared" si="658"/>
        <v>0.56035841750841742</v>
      </c>
      <c r="EW344" s="513">
        <f t="shared" si="636"/>
        <v>0.45315610547316387</v>
      </c>
      <c r="EX344" s="514">
        <f t="shared" si="600"/>
        <v>9.2811649395682601</v>
      </c>
      <c r="EY344" s="513">
        <f t="shared" si="641"/>
        <v>0.64760926698346388</v>
      </c>
      <c r="EZ344" s="514">
        <f t="shared" si="642"/>
        <v>31.977007877172234</v>
      </c>
      <c r="FA344" s="450">
        <f t="shared" si="659"/>
        <v>0.7489358662640464</v>
      </c>
      <c r="FB344" s="431">
        <f t="shared" si="660"/>
        <v>199.86408370247136</v>
      </c>
      <c r="FC344" s="452">
        <f>1-EP344/CA344</f>
        <v>0.47759966622205896</v>
      </c>
      <c r="FD344" s="431">
        <f>CA344-EP344</f>
        <v>0.59425647912449142</v>
      </c>
      <c r="FE344" s="452">
        <f t="shared" si="661"/>
        <v>0.90625</v>
      </c>
      <c r="FF344" s="430">
        <f t="shared" si="662"/>
        <v>58</v>
      </c>
      <c r="FG344" s="405">
        <v>50400</v>
      </c>
      <c r="FH344" s="589"/>
      <c r="FI344" s="590"/>
      <c r="FJ344" s="591"/>
      <c r="FK344" s="455">
        <f t="shared" si="620"/>
        <v>1.4431460584073279</v>
      </c>
      <c r="FL344" s="530">
        <v>1800</v>
      </c>
      <c r="FM344" s="455">
        <f t="shared" si="657"/>
        <v>36.078651460183202</v>
      </c>
      <c r="FN344" s="530">
        <v>4170</v>
      </c>
      <c r="FO344" s="532">
        <f t="shared" si="655"/>
        <v>0.31165919282511212</v>
      </c>
      <c r="FP344" s="449">
        <f t="shared" si="621"/>
        <v>83.582209216091087</v>
      </c>
      <c r="FQ344" s="457">
        <v>57.6</v>
      </c>
      <c r="FR344" s="458">
        <f t="shared" si="622"/>
        <v>1.1545168467258624</v>
      </c>
      <c r="FS344" s="576">
        <v>8.18</v>
      </c>
      <c r="FT344" s="577">
        <v>14.1</v>
      </c>
      <c r="FU344" s="578">
        <v>55</v>
      </c>
      <c r="FV344" s="579">
        <v>1</v>
      </c>
      <c r="FW344" s="580">
        <v>0.2</v>
      </c>
      <c r="FX344" s="579">
        <v>8</v>
      </c>
      <c r="FY344" s="452">
        <f t="shared" si="651"/>
        <v>0.83333333333333337</v>
      </c>
      <c r="FZ344" s="452">
        <f>1-FW344/(EF344+DC344)</f>
        <v>0.69230769230769229</v>
      </c>
      <c r="GA344" s="429">
        <f>EF344+DC344-FW344</f>
        <v>0.45</v>
      </c>
      <c r="GB344" s="513">
        <f t="shared" si="643"/>
        <v>0.18965517241379304</v>
      </c>
      <c r="GC344" s="514">
        <f t="shared" si="644"/>
        <v>3.2999999999999989</v>
      </c>
      <c r="GD344" s="513">
        <f t="shared" si="633"/>
        <v>0.17910447761194026</v>
      </c>
      <c r="GE344" s="527">
        <f t="shared" si="635"/>
        <v>12</v>
      </c>
      <c r="GF344" s="461">
        <f t="shared" si="623"/>
        <v>1.9722996131566815</v>
      </c>
      <c r="GG344" s="606">
        <v>38</v>
      </c>
      <c r="GH344" s="450">
        <f t="shared" si="624"/>
        <v>0.47499999999999998</v>
      </c>
      <c r="GI344" s="405">
        <v>250</v>
      </c>
      <c r="GJ344" s="462">
        <f t="shared" si="625"/>
        <v>6.5789473684210522</v>
      </c>
      <c r="GK344" s="463">
        <f t="shared" si="626"/>
        <v>18.279850073159491</v>
      </c>
      <c r="GL344" s="464">
        <v>8.33</v>
      </c>
      <c r="GM344" s="529">
        <v>12.7</v>
      </c>
      <c r="GN344" s="405">
        <v>45</v>
      </c>
      <c r="GO344" s="513">
        <f t="shared" si="645"/>
        <v>9.9290780141844004E-2</v>
      </c>
      <c r="GP344" s="450">
        <f t="shared" si="627"/>
        <v>0.18181818181818177</v>
      </c>
      <c r="GQ344" s="577">
        <v>2</v>
      </c>
      <c r="GR344" s="455">
        <f t="shared" si="628"/>
        <v>2.0685093503838368</v>
      </c>
      <c r="GS344" s="531">
        <f t="shared" si="646"/>
        <v>12.4</v>
      </c>
      <c r="GT344" s="531">
        <f t="shared" si="629"/>
        <v>41.911999999999999</v>
      </c>
      <c r="GU344" s="513">
        <f t="shared" si="647"/>
        <v>2.3622047244094446E-2</v>
      </c>
      <c r="GV344" s="513">
        <f t="shared" si="637"/>
        <v>6.8622222222222251E-2</v>
      </c>
      <c r="GW344" s="513">
        <f t="shared" si="648"/>
        <v>0.12056737588652477</v>
      </c>
      <c r="GX344" s="513">
        <f t="shared" si="630"/>
        <v>0.23796363636363638</v>
      </c>
      <c r="GY344" s="462">
        <f t="shared" si="631"/>
        <v>1.3966878112132861</v>
      </c>
      <c r="GZ344" s="405">
        <v>47673</v>
      </c>
      <c r="HA344" s="581">
        <v>8.59</v>
      </c>
      <c r="HB344" s="451">
        <v>8.49</v>
      </c>
      <c r="HC344" s="577">
        <v>12.4</v>
      </c>
      <c r="HD344" s="463">
        <f t="shared" si="649"/>
        <v>41.911999999999999</v>
      </c>
      <c r="HE344" s="463">
        <v>11.6</v>
      </c>
      <c r="HF344" s="463"/>
      <c r="HG344" s="582"/>
      <c r="HH344" s="575">
        <v>6</v>
      </c>
      <c r="HI344" s="583">
        <v>6740</v>
      </c>
      <c r="HJ344" s="406">
        <f t="shared" si="663"/>
        <v>4515.8</v>
      </c>
      <c r="HK344" s="406"/>
      <c r="HL344" s="549"/>
      <c r="HM344" s="584">
        <v>11.9</v>
      </c>
      <c r="HN344" s="461">
        <v>12.3</v>
      </c>
      <c r="HO344" s="574">
        <v>0.13</v>
      </c>
      <c r="HP344" s="548">
        <v>0.01</v>
      </c>
      <c r="HQ344" s="585">
        <v>12.1</v>
      </c>
      <c r="HR344" s="586">
        <v>0.18</v>
      </c>
      <c r="HS344" s="520">
        <v>0.18</v>
      </c>
      <c r="HT344" s="587">
        <v>2</v>
      </c>
      <c r="HU344" s="522">
        <f t="shared" si="632"/>
        <v>35.560278759886373</v>
      </c>
      <c r="HV344" s="513">
        <f t="shared" si="650"/>
        <v>0.68447837150127222</v>
      </c>
      <c r="HW344" s="513">
        <f t="shared" si="664"/>
        <v>0.82240677966101694</v>
      </c>
      <c r="HX344" s="513">
        <f t="shared" si="665"/>
        <v>0.37878787878787878</v>
      </c>
      <c r="HY344" s="599"/>
    </row>
    <row r="345" spans="1:233" s="598" customFormat="1" ht="15" customHeight="1" x14ac:dyDescent="0.15">
      <c r="A345" s="400">
        <v>43827</v>
      </c>
      <c r="B345" s="515">
        <v>44343</v>
      </c>
      <c r="C345" s="402">
        <f t="shared" si="560"/>
        <v>0.88685999999999998</v>
      </c>
      <c r="D345" s="571">
        <v>8.15</v>
      </c>
      <c r="E345" s="572">
        <v>41.2</v>
      </c>
      <c r="F345" s="573">
        <v>210</v>
      </c>
      <c r="G345" s="406">
        <f t="shared" si="564"/>
        <v>9312.0300000000007</v>
      </c>
      <c r="H345" s="402">
        <f t="shared" si="565"/>
        <v>0.37248120000000001</v>
      </c>
      <c r="I345" s="573">
        <v>6510</v>
      </c>
      <c r="J345" s="406">
        <f t="shared" si="566"/>
        <v>4361.7</v>
      </c>
      <c r="K345" s="574">
        <v>27.2</v>
      </c>
      <c r="L345" s="574"/>
      <c r="M345" s="574"/>
      <c r="N345" s="575">
        <v>143</v>
      </c>
      <c r="O345" s="575"/>
      <c r="P345" s="409"/>
      <c r="Q345" s="409"/>
      <c r="R345" s="409"/>
      <c r="S345" s="409"/>
      <c r="T345" s="410"/>
      <c r="U345" s="411"/>
      <c r="V345" s="409"/>
      <c r="W345" s="409"/>
      <c r="X345" s="516"/>
      <c r="Y345" s="473">
        <v>960</v>
      </c>
      <c r="Z345" s="429">
        <v>6.3</v>
      </c>
      <c r="AA345" s="409">
        <v>1307</v>
      </c>
      <c r="AB345" s="409">
        <v>3360</v>
      </c>
      <c r="AC345" s="409">
        <v>6950</v>
      </c>
      <c r="AD345" s="474">
        <v>4.66</v>
      </c>
      <c r="AE345" s="477">
        <f t="shared" si="652"/>
        <v>0.64722222222222225</v>
      </c>
      <c r="AF345" s="478">
        <f t="shared" si="596"/>
        <v>960</v>
      </c>
      <c r="AG345" s="477">
        <f t="shared" si="597"/>
        <v>0.38400000000000001</v>
      </c>
      <c r="AH345" s="478">
        <v>1307</v>
      </c>
      <c r="AI345" s="478">
        <f t="shared" si="598"/>
        <v>3360</v>
      </c>
      <c r="AJ345" s="473">
        <f t="shared" si="599"/>
        <v>3225.6</v>
      </c>
      <c r="AK345" s="477">
        <f t="shared" si="601"/>
        <v>0.14335999999999999</v>
      </c>
      <c r="AL345" s="447">
        <v>38</v>
      </c>
      <c r="AM345" s="479"/>
      <c r="AN345" s="473">
        <v>1139</v>
      </c>
      <c r="AO345" s="473">
        <v>1205</v>
      </c>
      <c r="AP345" s="479">
        <v>7.5</v>
      </c>
      <c r="AQ345" s="447">
        <v>562</v>
      </c>
      <c r="AR345" s="473">
        <v>1800</v>
      </c>
      <c r="AS345" s="657">
        <f t="shared" si="638"/>
        <v>3.2028469750889679</v>
      </c>
      <c r="AT345" s="473">
        <v>7290</v>
      </c>
      <c r="AU345" s="447"/>
      <c r="AV345" s="480">
        <v>1.8</v>
      </c>
      <c r="AW345" s="479">
        <v>11.6</v>
      </c>
      <c r="AX345" s="479">
        <v>34</v>
      </c>
      <c r="AY345" s="480">
        <v>43.2</v>
      </c>
      <c r="AZ345" s="480">
        <v>3.4</v>
      </c>
      <c r="BA345" s="420">
        <f t="shared" si="561"/>
        <v>46040</v>
      </c>
      <c r="BB345" s="421">
        <f t="shared" si="562"/>
        <v>0.92079999999999995</v>
      </c>
      <c r="BC345" s="422"/>
      <c r="BD345" s="423">
        <v>8.35</v>
      </c>
      <c r="BE345" s="424">
        <v>42.7</v>
      </c>
      <c r="BF345" s="425">
        <v>238</v>
      </c>
      <c r="BG345" s="426">
        <v>7170</v>
      </c>
      <c r="BH345" s="420">
        <f t="shared" si="567"/>
        <v>4803.9000000000005</v>
      </c>
      <c r="BI345" s="432"/>
      <c r="BJ345" s="421"/>
      <c r="BK345" s="427">
        <v>17.7</v>
      </c>
      <c r="BL345" s="427"/>
      <c r="BM345" s="428"/>
      <c r="BN345" s="422"/>
      <c r="BO345" s="425">
        <v>66</v>
      </c>
      <c r="BP345" s="425"/>
      <c r="BQ345" s="423">
        <v>6.14</v>
      </c>
      <c r="BR345" s="421">
        <f t="shared" si="653"/>
        <v>0.85277777777777775</v>
      </c>
      <c r="BS345" s="409">
        <f t="shared" si="602"/>
        <v>47000</v>
      </c>
      <c r="BT345" s="429">
        <f t="shared" si="603"/>
        <v>8.3326382978723412</v>
      </c>
      <c r="BU345" s="430">
        <f t="shared" si="639"/>
        <v>53.306978723404256</v>
      </c>
      <c r="BV345" s="430">
        <f t="shared" si="604"/>
        <v>269.9046808510638</v>
      </c>
      <c r="BW345" s="430">
        <f t="shared" si="605"/>
        <v>7023.6143560233204</v>
      </c>
      <c r="BX345" s="430">
        <f t="shared" si="568"/>
        <v>4565.3493314151583</v>
      </c>
      <c r="BY345" s="430">
        <f t="shared" si="606"/>
        <v>18.220851063829787</v>
      </c>
      <c r="BZ345" s="430"/>
      <c r="CA345" s="431"/>
      <c r="CB345" s="430">
        <f t="shared" si="656"/>
        <v>66</v>
      </c>
      <c r="CC345" s="432">
        <v>23074</v>
      </c>
      <c r="CD345" s="411">
        <f t="shared" si="608"/>
        <v>23554</v>
      </c>
      <c r="CE345" s="421">
        <f t="shared" si="609"/>
        <v>0.94216</v>
      </c>
      <c r="CF345" s="433">
        <f t="shared" si="610"/>
        <v>6.8268659251082617</v>
      </c>
      <c r="CG345" s="434"/>
      <c r="CH345" s="427"/>
      <c r="CI345" s="446">
        <f t="shared" si="611"/>
        <v>9.6798845206758948</v>
      </c>
      <c r="CJ345" s="436">
        <v>22.4</v>
      </c>
      <c r="CK345" s="436">
        <v>1.21</v>
      </c>
      <c r="CL345" s="423"/>
      <c r="CM345" s="423"/>
      <c r="CN345" s="423"/>
      <c r="CO345" s="432"/>
      <c r="CP345" s="432"/>
      <c r="CQ345" s="437"/>
      <c r="CR345" s="437">
        <v>0.95</v>
      </c>
      <c r="CS345" s="424"/>
      <c r="CT345" s="432">
        <f t="shared" si="612"/>
        <v>3.5662732444595395</v>
      </c>
      <c r="CU345" s="434">
        <v>4.4000000000000004</v>
      </c>
      <c r="CV345" s="438"/>
      <c r="CW345" s="439"/>
      <c r="CX345" s="440"/>
      <c r="CY345" s="441"/>
      <c r="CZ345" s="442"/>
      <c r="DA345" s="442"/>
      <c r="DB345" s="442"/>
      <c r="DC345" s="442"/>
      <c r="DD345" s="443"/>
      <c r="DE345" s="440"/>
      <c r="DF345" s="444">
        <v>22966</v>
      </c>
      <c r="DG345" s="445">
        <f t="shared" si="613"/>
        <v>23446</v>
      </c>
      <c r="DH345" s="421">
        <f t="shared" si="614"/>
        <v>0.93784000000000001</v>
      </c>
      <c r="DI345" s="446">
        <f t="shared" si="615"/>
        <v>6.858312718587392</v>
      </c>
      <c r="DJ345" s="434">
        <v>8.1</v>
      </c>
      <c r="DK345" s="427"/>
      <c r="DL345" s="446">
        <f t="shared" si="616"/>
        <v>9.7244732576985413</v>
      </c>
      <c r="DM345" s="422">
        <v>22.5</v>
      </c>
      <c r="DN345" s="422">
        <v>2.0099999999999998</v>
      </c>
      <c r="DO345" s="423">
        <v>8.06</v>
      </c>
      <c r="DP345" s="423"/>
      <c r="DQ345" s="423"/>
      <c r="DR345" s="432"/>
      <c r="DS345" s="432"/>
      <c r="DT345" s="437"/>
      <c r="DU345" s="437">
        <v>0.94</v>
      </c>
      <c r="DV345" s="424"/>
      <c r="DW345" s="446">
        <f t="shared" si="617"/>
        <v>3.5827006738889366</v>
      </c>
      <c r="DX345" s="434">
        <v>4.54</v>
      </c>
      <c r="DY345" s="438">
        <v>8.2200000000000006</v>
      </c>
      <c r="DZ345" s="439">
        <v>18.899999999999999</v>
      </c>
      <c r="EA345" s="440">
        <v>66</v>
      </c>
      <c r="EB345" s="441">
        <v>6570</v>
      </c>
      <c r="EC345" s="442">
        <v>11.6</v>
      </c>
      <c r="ED345" s="442"/>
      <c r="EE345" s="442"/>
      <c r="EF345" s="442"/>
      <c r="EG345" s="443">
        <v>16</v>
      </c>
      <c r="EH345" s="440"/>
      <c r="EI345" s="429">
        <f t="shared" si="529"/>
        <v>8.2200000000000006</v>
      </c>
      <c r="EJ345" s="447">
        <f t="shared" si="640"/>
        <v>18.899999999999999</v>
      </c>
      <c r="EK345" s="448">
        <f t="shared" si="530"/>
        <v>66</v>
      </c>
      <c r="EL345" s="417">
        <f t="shared" si="531"/>
        <v>6570</v>
      </c>
      <c r="EM345" s="431">
        <f t="shared" si="532"/>
        <v>11.6</v>
      </c>
      <c r="EN345" s="431"/>
      <c r="EO345" s="431"/>
      <c r="EP345" s="431"/>
      <c r="EQ345" s="430">
        <f t="shared" si="654"/>
        <v>16</v>
      </c>
      <c r="ER345" s="448"/>
      <c r="ES345" s="449">
        <f t="shared" si="618"/>
        <v>22.468085106382979</v>
      </c>
      <c r="ET345" s="450">
        <f t="shared" si="619"/>
        <v>0.94</v>
      </c>
      <c r="EU345" s="451">
        <f t="shared" si="570"/>
        <v>0.28830727272727269</v>
      </c>
      <c r="EV345" s="450">
        <f t="shared" si="658"/>
        <v>0.53390235690235677</v>
      </c>
      <c r="EW345" s="513">
        <f t="shared" si="636"/>
        <v>0.36336672972278661</v>
      </c>
      <c r="EX345" s="514">
        <f t="shared" si="600"/>
        <v>6.6208510638297877</v>
      </c>
      <c r="EY345" s="513">
        <f t="shared" si="641"/>
        <v>0.64544979939555236</v>
      </c>
      <c r="EZ345" s="514">
        <f t="shared" si="642"/>
        <v>34.406978723404258</v>
      </c>
      <c r="FA345" s="450">
        <f t="shared" si="659"/>
        <v>0.75546922790709403</v>
      </c>
      <c r="FB345" s="431">
        <f t="shared" si="660"/>
        <v>203.9046808510638</v>
      </c>
      <c r="FC345" s="452"/>
      <c r="FD345" s="431"/>
      <c r="FE345" s="452">
        <f t="shared" si="661"/>
        <v>0.75757575757575757</v>
      </c>
      <c r="FF345" s="430">
        <f t="shared" si="662"/>
        <v>50</v>
      </c>
      <c r="FG345" s="405">
        <v>50400</v>
      </c>
      <c r="FH345" s="589"/>
      <c r="FI345" s="590"/>
      <c r="FJ345" s="591"/>
      <c r="FK345" s="455">
        <f t="shared" si="620"/>
        <v>1.5319148936170213</v>
      </c>
      <c r="FL345" s="530">
        <v>1800</v>
      </c>
      <c r="FM345" s="455">
        <f t="shared" si="657"/>
        <v>38.297872340425535</v>
      </c>
      <c r="FN345" s="530">
        <v>5814</v>
      </c>
      <c r="FO345" s="532">
        <f t="shared" si="655"/>
        <v>0.43452914798206277</v>
      </c>
      <c r="FP345" s="449">
        <f t="shared" si="621"/>
        <v>123.70212765957447</v>
      </c>
      <c r="FQ345" s="457">
        <v>57.6</v>
      </c>
      <c r="FR345" s="458">
        <f t="shared" si="622"/>
        <v>1.225531914893617</v>
      </c>
      <c r="FS345" s="576">
        <v>8.1999999999999993</v>
      </c>
      <c r="FT345" s="577">
        <v>14.6</v>
      </c>
      <c r="FU345" s="578">
        <v>58</v>
      </c>
      <c r="FV345" s="579">
        <v>1</v>
      </c>
      <c r="FW345" s="580"/>
      <c r="FX345" s="579"/>
      <c r="FY345" s="452">
        <f t="shared" si="651"/>
        <v>0.9375</v>
      </c>
      <c r="FZ345" s="452"/>
      <c r="GA345" s="429"/>
      <c r="GB345" s="513">
        <f t="shared" si="643"/>
        <v>0.22751322751322745</v>
      </c>
      <c r="GC345" s="514">
        <f t="shared" si="644"/>
        <v>4.2999999999999989</v>
      </c>
      <c r="GD345" s="513">
        <f t="shared" si="633"/>
        <v>0.12121212121212122</v>
      </c>
      <c r="GE345" s="527">
        <f t="shared" si="635"/>
        <v>8</v>
      </c>
      <c r="GF345" s="461">
        <f t="shared" si="623"/>
        <v>2.0936170212765957</v>
      </c>
      <c r="GG345" s="606">
        <v>38</v>
      </c>
      <c r="GH345" s="450">
        <f t="shared" si="624"/>
        <v>0.47499999999999998</v>
      </c>
      <c r="GI345" s="405">
        <v>250</v>
      </c>
      <c r="GJ345" s="462">
        <f t="shared" si="625"/>
        <v>6.5789473684210522</v>
      </c>
      <c r="GK345" s="463">
        <f t="shared" si="626"/>
        <v>19.404255319148938</v>
      </c>
      <c r="GL345" s="464">
        <v>8.32</v>
      </c>
      <c r="GM345" s="529">
        <v>13.9</v>
      </c>
      <c r="GN345" s="405">
        <v>50</v>
      </c>
      <c r="GO345" s="513">
        <f t="shared" si="645"/>
        <v>4.7945205479452024E-2</v>
      </c>
      <c r="GP345" s="450">
        <f t="shared" si="627"/>
        <v>0.13793103448275867</v>
      </c>
      <c r="GQ345" s="577">
        <v>2</v>
      </c>
      <c r="GR345" s="455">
        <f t="shared" si="628"/>
        <v>2.1957446808510639</v>
      </c>
      <c r="GS345" s="531">
        <f t="shared" si="646"/>
        <v>12</v>
      </c>
      <c r="GT345" s="531">
        <f t="shared" si="629"/>
        <v>40.56</v>
      </c>
      <c r="GU345" s="513">
        <f t="shared" si="647"/>
        <v>0.13669064748201443</v>
      </c>
      <c r="GV345" s="513">
        <f t="shared" si="637"/>
        <v>0.18879999999999997</v>
      </c>
      <c r="GW345" s="513">
        <f t="shared" si="648"/>
        <v>0.17808219178082185</v>
      </c>
      <c r="GX345" s="513">
        <f t="shared" si="630"/>
        <v>0.30068965517241375</v>
      </c>
      <c r="GY345" s="462">
        <f t="shared" si="631"/>
        <v>1.1126293187585401</v>
      </c>
      <c r="GZ345" s="405">
        <v>44436</v>
      </c>
      <c r="HA345" s="581">
        <v>8.56</v>
      </c>
      <c r="HB345" s="451">
        <v>8.48</v>
      </c>
      <c r="HC345" s="577">
        <v>12</v>
      </c>
      <c r="HD345" s="463">
        <f t="shared" si="649"/>
        <v>40.56</v>
      </c>
      <c r="HE345" s="463">
        <v>11.4</v>
      </c>
      <c r="HF345" s="463"/>
      <c r="HG345" s="582"/>
      <c r="HH345" s="575">
        <v>8</v>
      </c>
      <c r="HI345" s="583">
        <v>6500</v>
      </c>
      <c r="HJ345" s="406">
        <f t="shared" si="663"/>
        <v>4355</v>
      </c>
      <c r="HK345" s="406"/>
      <c r="HL345" s="549"/>
      <c r="HM345" s="584"/>
      <c r="HN345" s="461">
        <v>11.98</v>
      </c>
      <c r="HO345" s="574"/>
      <c r="HP345" s="548">
        <v>0.01</v>
      </c>
      <c r="HQ345" s="585"/>
      <c r="HR345" s="586"/>
      <c r="HS345" s="520">
        <v>0.21</v>
      </c>
      <c r="HT345" s="587">
        <v>2</v>
      </c>
      <c r="HU345" s="522">
        <f t="shared" si="632"/>
        <v>37.793223284100783</v>
      </c>
      <c r="HV345" s="513">
        <f t="shared" si="650"/>
        <v>0.71896955503512883</v>
      </c>
      <c r="HW345" s="513">
        <f t="shared" si="664"/>
        <v>0.82957983193277307</v>
      </c>
      <c r="HX345" s="513">
        <f t="shared" si="665"/>
        <v>0.32316384180790958</v>
      </c>
      <c r="HY345" s="599"/>
    </row>
    <row r="346" spans="1:233" x14ac:dyDescent="0.15">
      <c r="A346" s="485">
        <v>43828</v>
      </c>
      <c r="B346" s="486">
        <v>41134</v>
      </c>
      <c r="C346" s="487">
        <f t="shared" si="560"/>
        <v>0.82267999999999997</v>
      </c>
      <c r="D346" s="488">
        <v>8.2899999999999991</v>
      </c>
      <c r="E346" s="489">
        <v>45.7</v>
      </c>
      <c r="F346" s="490">
        <v>230</v>
      </c>
      <c r="G346" s="490">
        <f t="shared" si="564"/>
        <v>9460.82</v>
      </c>
      <c r="H346" s="487">
        <f t="shared" si="565"/>
        <v>0.37843280000000001</v>
      </c>
      <c r="I346" s="490">
        <v>6620</v>
      </c>
      <c r="J346" s="490">
        <f t="shared" si="566"/>
        <v>4435.4000000000005</v>
      </c>
      <c r="K346" s="491">
        <v>27.3</v>
      </c>
      <c r="L346" s="491"/>
      <c r="M346" s="491"/>
      <c r="N346" s="492">
        <v>213</v>
      </c>
      <c r="O346" s="492"/>
      <c r="P346" s="409"/>
      <c r="Q346" s="409"/>
      <c r="R346" s="409"/>
      <c r="S346" s="409"/>
      <c r="T346" s="410"/>
      <c r="U346" s="411"/>
      <c r="V346" s="409"/>
      <c r="W346" s="409"/>
      <c r="X346" s="412"/>
      <c r="Y346" s="473">
        <v>960</v>
      </c>
      <c r="Z346" s="429">
        <v>6.4</v>
      </c>
      <c r="AA346" s="447">
        <v>1266</v>
      </c>
      <c r="AB346" s="409">
        <v>3480</v>
      </c>
      <c r="AC346" s="409">
        <v>7280</v>
      </c>
      <c r="AD346" s="474">
        <v>4.76</v>
      </c>
      <c r="AE346" s="477">
        <f t="shared" si="652"/>
        <v>0.66111111111111109</v>
      </c>
      <c r="AF346" s="478">
        <f t="shared" ref="AF346:AF377" si="666">Y346</f>
        <v>960</v>
      </c>
      <c r="AG346" s="477">
        <f t="shared" ref="AG346:AG377" si="667">AF346/$AF$6</f>
        <v>0.38400000000000001</v>
      </c>
      <c r="AH346" s="478">
        <v>1266</v>
      </c>
      <c r="AI346" s="478">
        <f t="shared" ref="AI346:AI377" si="668">AB346</f>
        <v>3480</v>
      </c>
      <c r="AJ346" s="473">
        <f t="shared" ref="AJ346:AJ377" si="669">AB346*Y346/1000</f>
        <v>3340.8</v>
      </c>
      <c r="AK346" s="477">
        <f t="shared" si="601"/>
        <v>0.14848</v>
      </c>
      <c r="AL346" s="447">
        <v>38</v>
      </c>
      <c r="AM346" s="479"/>
      <c r="AN346" s="473">
        <v>1120</v>
      </c>
      <c r="AO346" s="473">
        <v>1190</v>
      </c>
      <c r="AP346" s="479">
        <v>7.7</v>
      </c>
      <c r="AQ346" s="447">
        <v>512</v>
      </c>
      <c r="AR346" s="473">
        <v>1830</v>
      </c>
      <c r="AS346" s="657">
        <f t="shared" si="638"/>
        <v>3.57421875</v>
      </c>
      <c r="AT346" s="473">
        <v>7270</v>
      </c>
      <c r="AU346" s="447"/>
      <c r="AV346" s="480">
        <v>2</v>
      </c>
      <c r="AW346" s="479">
        <v>11.15</v>
      </c>
      <c r="AX346" s="479">
        <v>34.83</v>
      </c>
      <c r="AY346" s="480">
        <v>43</v>
      </c>
      <c r="AZ346" s="480">
        <v>3.2</v>
      </c>
      <c r="BA346" s="420">
        <f t="shared" si="561"/>
        <v>45263</v>
      </c>
      <c r="BB346" s="421">
        <f t="shared" si="562"/>
        <v>0.90525999999999995</v>
      </c>
      <c r="BC346" s="422"/>
      <c r="BD346" s="423">
        <v>8.39</v>
      </c>
      <c r="BE346" s="424">
        <v>42.9</v>
      </c>
      <c r="BF346" s="425">
        <v>218</v>
      </c>
      <c r="BG346" s="426">
        <v>8550</v>
      </c>
      <c r="BH346" s="420">
        <f t="shared" si="567"/>
        <v>5728.5</v>
      </c>
      <c r="BI346" s="420"/>
      <c r="BJ346" s="421"/>
      <c r="BK346" s="427">
        <v>18.899999999999999</v>
      </c>
      <c r="BL346" s="427"/>
      <c r="BM346" s="428"/>
      <c r="BN346" s="422"/>
      <c r="BO346" s="425">
        <v>140</v>
      </c>
      <c r="BP346" s="425"/>
      <c r="BQ346" s="423">
        <v>3.39</v>
      </c>
      <c r="BR346" s="421">
        <f t="shared" si="653"/>
        <v>0.47083333333333333</v>
      </c>
      <c r="BS346" s="409">
        <f t="shared" si="602"/>
        <v>46223</v>
      </c>
      <c r="BT346" s="429">
        <f t="shared" si="603"/>
        <v>8.3756694719079245</v>
      </c>
      <c r="BU346" s="430">
        <f t="shared" si="639"/>
        <v>52.642682214481972</v>
      </c>
      <c r="BV346" s="430">
        <f t="shared" si="604"/>
        <v>251.47943664409493</v>
      </c>
      <c r="BW346" s="430">
        <f t="shared" si="605"/>
        <v>8372.5002974709569</v>
      </c>
      <c r="BX346" s="430">
        <f t="shared" si="568"/>
        <v>5442.1251933561225</v>
      </c>
      <c r="BY346" s="430">
        <f t="shared" si="606"/>
        <v>19.400530039157992</v>
      </c>
      <c r="BZ346" s="430"/>
      <c r="CA346" s="431"/>
      <c r="CB346" s="430">
        <f t="shared" si="656"/>
        <v>140</v>
      </c>
      <c r="CC346" s="432">
        <v>22152</v>
      </c>
      <c r="CD346" s="411">
        <f t="shared" si="608"/>
        <v>22632</v>
      </c>
      <c r="CE346" s="421">
        <f t="shared" si="609"/>
        <v>0.90527999999999997</v>
      </c>
      <c r="CF346" s="433">
        <f t="shared" si="610"/>
        <v>7.1049840933191941</v>
      </c>
      <c r="CG346" s="434"/>
      <c r="CH346" s="427"/>
      <c r="CI346" s="446">
        <f t="shared" si="611"/>
        <v>10.074231177094379</v>
      </c>
      <c r="CJ346" s="436">
        <v>22.4</v>
      </c>
      <c r="CK346" s="436">
        <v>1.45</v>
      </c>
      <c r="CL346" s="423"/>
      <c r="CM346" s="423"/>
      <c r="CN346" s="423"/>
      <c r="CO346" s="432"/>
      <c r="CP346" s="432"/>
      <c r="CQ346" s="437"/>
      <c r="CR346" s="437">
        <v>0.96</v>
      </c>
      <c r="CS346" s="481"/>
      <c r="CT346" s="432">
        <f t="shared" si="612"/>
        <v>3.7115588547189819</v>
      </c>
      <c r="CU346" s="434">
        <v>3.7</v>
      </c>
      <c r="CV346" s="493"/>
      <c r="CW346" s="494"/>
      <c r="CX346" s="495"/>
      <c r="CY346" s="496"/>
      <c r="CZ346" s="497"/>
      <c r="DA346" s="497"/>
      <c r="DB346" s="497"/>
      <c r="DC346" s="497"/>
      <c r="DD346" s="498"/>
      <c r="DE346" s="498"/>
      <c r="DF346" s="432">
        <v>23111</v>
      </c>
      <c r="DG346" s="445">
        <f t="shared" si="613"/>
        <v>23591</v>
      </c>
      <c r="DH346" s="421">
        <f t="shared" si="614"/>
        <v>0.94364000000000003</v>
      </c>
      <c r="DI346" s="446">
        <f t="shared" si="615"/>
        <v>6.8161587045907339</v>
      </c>
      <c r="DJ346" s="434">
        <v>8.07</v>
      </c>
      <c r="DK346" s="427"/>
      <c r="DL346" s="446">
        <f t="shared" si="616"/>
        <v>9.6647026408376071</v>
      </c>
      <c r="DM346" s="541">
        <v>22.5</v>
      </c>
      <c r="DN346" s="541">
        <v>1.81</v>
      </c>
      <c r="DO346" s="542">
        <v>8.08</v>
      </c>
      <c r="DP346" s="542"/>
      <c r="DQ346" s="542"/>
      <c r="DR346" s="432"/>
      <c r="DS346" s="432"/>
      <c r="DT346" s="437"/>
      <c r="DU346" s="437">
        <v>0.94</v>
      </c>
      <c r="DV346" s="481"/>
      <c r="DW346" s="446">
        <f t="shared" si="617"/>
        <v>3.5606799203085919</v>
      </c>
      <c r="DX346" s="434">
        <v>4.05</v>
      </c>
      <c r="DY346" s="493">
        <v>8.15</v>
      </c>
      <c r="DZ346" s="494">
        <v>18</v>
      </c>
      <c r="EA346" s="495">
        <v>67</v>
      </c>
      <c r="EB346" s="496">
        <v>6860</v>
      </c>
      <c r="EC346" s="497">
        <v>12</v>
      </c>
      <c r="ED346" s="497"/>
      <c r="EE346" s="497"/>
      <c r="EF346" s="497"/>
      <c r="EG346" s="498">
        <v>6</v>
      </c>
      <c r="EH346" s="495"/>
      <c r="EI346" s="429">
        <f t="shared" si="529"/>
        <v>8.15</v>
      </c>
      <c r="EJ346" s="447">
        <f t="shared" si="640"/>
        <v>18</v>
      </c>
      <c r="EK346" s="448">
        <f t="shared" si="530"/>
        <v>67</v>
      </c>
      <c r="EL346" s="417">
        <f t="shared" si="531"/>
        <v>6860</v>
      </c>
      <c r="EM346" s="431">
        <f t="shared" si="532"/>
        <v>12</v>
      </c>
      <c r="EN346" s="431"/>
      <c r="EO346" s="431"/>
      <c r="EP346" s="431"/>
      <c r="EQ346" s="430">
        <f t="shared" si="654"/>
        <v>6</v>
      </c>
      <c r="ER346" s="448"/>
      <c r="ES346" s="449">
        <f t="shared" si="618"/>
        <v>22.845769422149147</v>
      </c>
      <c r="ET346" s="450">
        <f t="shared" si="619"/>
        <v>0.92445999999999995</v>
      </c>
      <c r="EU346" s="451">
        <f t="shared" si="570"/>
        <v>0.26418486363636362</v>
      </c>
      <c r="EV346" s="499">
        <f t="shared" si="658"/>
        <v>0.48923122895622889</v>
      </c>
      <c r="EW346" s="513">
        <f t="shared" si="636"/>
        <v>0.38146019846987567</v>
      </c>
      <c r="EX346" s="514">
        <f t="shared" si="600"/>
        <v>7.4005300391579922</v>
      </c>
      <c r="EY346" s="513">
        <f t="shared" si="641"/>
        <v>0.65807213381220508</v>
      </c>
      <c r="EZ346" s="514">
        <f t="shared" si="642"/>
        <v>34.642682214481972</v>
      </c>
      <c r="FA346" s="450">
        <f t="shared" si="659"/>
        <v>0.73357662600930107</v>
      </c>
      <c r="FB346" s="431">
        <f t="shared" si="660"/>
        <v>184.47943664409493</v>
      </c>
      <c r="FC346" s="452"/>
      <c r="FD346" s="431"/>
      <c r="FE346" s="452">
        <f t="shared" si="661"/>
        <v>0.95714285714285718</v>
      </c>
      <c r="FF346" s="430">
        <f t="shared" si="662"/>
        <v>134</v>
      </c>
      <c r="FG346" s="490">
        <v>50400</v>
      </c>
      <c r="FH346" s="498"/>
      <c r="FI346" s="501"/>
      <c r="FJ346" s="487"/>
      <c r="FK346" s="455">
        <f t="shared" si="620"/>
        <v>1.5576660969647145</v>
      </c>
      <c r="FL346" s="490">
        <v>1800</v>
      </c>
      <c r="FM346" s="455">
        <f t="shared" si="657"/>
        <v>38.941652424117869</v>
      </c>
      <c r="FN346" s="490">
        <v>4726</v>
      </c>
      <c r="FO346" s="532">
        <f t="shared" si="655"/>
        <v>0.35321375186846032</v>
      </c>
      <c r="FP346" s="449">
        <f t="shared" si="621"/>
        <v>102.24347186465613</v>
      </c>
      <c r="FQ346" s="503">
        <v>57.6</v>
      </c>
      <c r="FR346" s="458">
        <f t="shared" si="622"/>
        <v>1.2461328775717715</v>
      </c>
      <c r="FS346" s="504">
        <v>8.1</v>
      </c>
      <c r="FT346" s="535">
        <v>15.1</v>
      </c>
      <c r="FU346" s="495">
        <v>60</v>
      </c>
      <c r="FV346" s="490">
        <v>1</v>
      </c>
      <c r="FW346" s="504"/>
      <c r="FX346" s="490"/>
      <c r="FY346" s="452">
        <f t="shared" si="651"/>
        <v>0.83333333333333337</v>
      </c>
      <c r="FZ346" s="452"/>
      <c r="GA346" s="429"/>
      <c r="GB346" s="499">
        <f t="shared" si="643"/>
        <v>0.16111111111111109</v>
      </c>
      <c r="GC346" s="514">
        <f t="shared" si="644"/>
        <v>2.9000000000000004</v>
      </c>
      <c r="GD346" s="499">
        <f t="shared" si="633"/>
        <v>0.10447761194029848</v>
      </c>
      <c r="GE346" s="527">
        <f t="shared" si="635"/>
        <v>7</v>
      </c>
      <c r="GF346" s="461">
        <f t="shared" si="623"/>
        <v>2.1288103325184431</v>
      </c>
      <c r="GG346" s="490">
        <v>38</v>
      </c>
      <c r="GH346" s="526">
        <f t="shared" si="624"/>
        <v>0.47499999999999998</v>
      </c>
      <c r="GI346" s="490">
        <v>250</v>
      </c>
      <c r="GJ346" s="544">
        <f t="shared" si="625"/>
        <v>6.5789473684210522</v>
      </c>
      <c r="GK346" s="463">
        <f t="shared" si="626"/>
        <v>19.730437228219717</v>
      </c>
      <c r="GL346" s="507">
        <v>8.2899999999999991</v>
      </c>
      <c r="GM346" s="535">
        <v>13.6</v>
      </c>
      <c r="GN346" s="536">
        <v>54</v>
      </c>
      <c r="GO346" s="526">
        <f t="shared" si="645"/>
        <v>9.9337748344370813E-2</v>
      </c>
      <c r="GP346" s="526">
        <f t="shared" si="627"/>
        <v>9.9999999999999978E-2</v>
      </c>
      <c r="GQ346" s="535">
        <v>2</v>
      </c>
      <c r="GR346" s="455">
        <f t="shared" si="628"/>
        <v>2.2326547389827573</v>
      </c>
      <c r="GS346" s="536">
        <f t="shared" si="646"/>
        <v>12</v>
      </c>
      <c r="GT346" s="536">
        <f t="shared" si="629"/>
        <v>40.56</v>
      </c>
      <c r="GU346" s="526">
        <f t="shared" si="647"/>
        <v>0.11764705882352944</v>
      </c>
      <c r="GV346" s="526">
        <f t="shared" si="637"/>
        <v>0.24888888888888883</v>
      </c>
      <c r="GW346" s="526">
        <f t="shared" si="648"/>
        <v>0.20529801324503305</v>
      </c>
      <c r="GX346" s="526">
        <f t="shared" si="630"/>
        <v>0.32399999999999995</v>
      </c>
      <c r="GY346" s="544">
        <f t="shared" si="631"/>
        <v>1.0149401866368168</v>
      </c>
      <c r="GZ346" s="490">
        <v>43997</v>
      </c>
      <c r="HA346" s="493">
        <v>8.49</v>
      </c>
      <c r="HB346" s="493">
        <v>8.36</v>
      </c>
      <c r="HC346" s="494">
        <v>12</v>
      </c>
      <c r="HD346" s="498">
        <f t="shared" si="649"/>
        <v>40.56</v>
      </c>
      <c r="HE346" s="498">
        <v>11.6</v>
      </c>
      <c r="HF346" s="498"/>
      <c r="HG346" s="498"/>
      <c r="HH346" s="492">
        <v>5</v>
      </c>
      <c r="HI346" s="508">
        <v>6700</v>
      </c>
      <c r="HJ346" s="490">
        <f t="shared" si="663"/>
        <v>4489</v>
      </c>
      <c r="HK346" s="490"/>
      <c r="HL346" s="490"/>
      <c r="HM346" s="543"/>
      <c r="HN346" s="506">
        <v>11.08</v>
      </c>
      <c r="HO346" s="491"/>
      <c r="HP346" s="545">
        <v>0.01</v>
      </c>
      <c r="HQ346" s="523"/>
      <c r="HR346" s="524"/>
      <c r="HS346" s="524">
        <v>0.15</v>
      </c>
      <c r="HT346" s="511">
        <v>2</v>
      </c>
      <c r="HU346" s="525">
        <f t="shared" si="632"/>
        <v>38.441994565097318</v>
      </c>
      <c r="HV346" s="526">
        <f t="shared" si="650"/>
        <v>0.7202797202797202</v>
      </c>
      <c r="HW346" s="526">
        <f t="shared" si="664"/>
        <v>0.81394495412844037</v>
      </c>
      <c r="HX346" s="526">
        <f t="shared" si="665"/>
        <v>0.41375661375661366</v>
      </c>
      <c r="HY346" s="512"/>
    </row>
    <row r="347" spans="1:233" s="598" customFormat="1" ht="15" customHeight="1" x14ac:dyDescent="0.15">
      <c r="A347" s="400">
        <v>43829</v>
      </c>
      <c r="B347" s="515">
        <v>45228</v>
      </c>
      <c r="C347" s="402">
        <f t="shared" si="560"/>
        <v>0.90456000000000003</v>
      </c>
      <c r="D347" s="571">
        <v>8.1999999999999993</v>
      </c>
      <c r="E347" s="572">
        <v>46.4</v>
      </c>
      <c r="F347" s="573">
        <v>195</v>
      </c>
      <c r="G347" s="406">
        <f t="shared" si="564"/>
        <v>8819.4599999999991</v>
      </c>
      <c r="H347" s="402">
        <f t="shared" si="565"/>
        <v>0.35277839999999999</v>
      </c>
      <c r="I347" s="573">
        <v>6680</v>
      </c>
      <c r="J347" s="406">
        <f t="shared" si="566"/>
        <v>4475.6000000000004</v>
      </c>
      <c r="K347" s="574">
        <v>27.2</v>
      </c>
      <c r="L347" s="574"/>
      <c r="M347" s="574"/>
      <c r="N347" s="575">
        <v>200</v>
      </c>
      <c r="O347" s="575"/>
      <c r="P347" s="409"/>
      <c r="Q347" s="409"/>
      <c r="R347" s="409"/>
      <c r="S347" s="409"/>
      <c r="T347" s="410"/>
      <c r="U347" s="411"/>
      <c r="V347" s="409"/>
      <c r="W347" s="409"/>
      <c r="X347" s="516"/>
      <c r="Y347" s="473">
        <v>960</v>
      </c>
      <c r="Z347" s="429">
        <v>6.5</v>
      </c>
      <c r="AA347" s="447">
        <v>1357</v>
      </c>
      <c r="AB347" s="409">
        <v>3570</v>
      </c>
      <c r="AC347" s="409">
        <v>8640</v>
      </c>
      <c r="AD347" s="474">
        <v>5.42</v>
      </c>
      <c r="AE347" s="477">
        <f t="shared" si="652"/>
        <v>0.75277777777777777</v>
      </c>
      <c r="AF347" s="478">
        <f t="shared" si="666"/>
        <v>960</v>
      </c>
      <c r="AG347" s="477">
        <f t="shared" si="667"/>
        <v>0.38400000000000001</v>
      </c>
      <c r="AH347" s="478">
        <v>1357</v>
      </c>
      <c r="AI347" s="478">
        <f t="shared" si="668"/>
        <v>3570</v>
      </c>
      <c r="AJ347" s="473">
        <f t="shared" si="669"/>
        <v>3427.2</v>
      </c>
      <c r="AK347" s="477">
        <f t="shared" si="601"/>
        <v>0.15231999999999998</v>
      </c>
      <c r="AL347" s="447">
        <v>38</v>
      </c>
      <c r="AM347" s="479"/>
      <c r="AN347" s="473">
        <v>1129</v>
      </c>
      <c r="AO347" s="473">
        <v>1193</v>
      </c>
      <c r="AP347" s="479">
        <v>7.49</v>
      </c>
      <c r="AQ347" s="447">
        <v>616</v>
      </c>
      <c r="AR347" s="473">
        <v>1730</v>
      </c>
      <c r="AS347" s="657">
        <f t="shared" si="638"/>
        <v>2.8084415584415585</v>
      </c>
      <c r="AT347" s="473">
        <v>7150</v>
      </c>
      <c r="AU347" s="447"/>
      <c r="AV347" s="480">
        <v>2.8</v>
      </c>
      <c r="AW347" s="479">
        <v>13.39</v>
      </c>
      <c r="AX347" s="479">
        <v>31.7</v>
      </c>
      <c r="AY347" s="480">
        <v>55</v>
      </c>
      <c r="AZ347" s="480">
        <v>3.6</v>
      </c>
      <c r="BA347" s="420">
        <f t="shared" si="561"/>
        <v>45462</v>
      </c>
      <c r="BB347" s="421">
        <f t="shared" si="562"/>
        <v>0.90924000000000005</v>
      </c>
      <c r="BC347" s="422"/>
      <c r="BD347" s="423">
        <v>8.4600000000000009</v>
      </c>
      <c r="BE347" s="424">
        <v>45.6</v>
      </c>
      <c r="BF347" s="425">
        <v>148</v>
      </c>
      <c r="BG347" s="426">
        <v>8640</v>
      </c>
      <c r="BH347" s="420">
        <f t="shared" si="567"/>
        <v>5788.8</v>
      </c>
      <c r="BI347" s="432"/>
      <c r="BJ347" s="421"/>
      <c r="BK347" s="427">
        <v>19.5</v>
      </c>
      <c r="BL347" s="427"/>
      <c r="BM347" s="428"/>
      <c r="BN347" s="422"/>
      <c r="BO347" s="425">
        <v>47</v>
      </c>
      <c r="BP347" s="425"/>
      <c r="BQ347" s="423">
        <v>3.91</v>
      </c>
      <c r="BR347" s="421">
        <f t="shared" si="653"/>
        <v>0.54305555555555551</v>
      </c>
      <c r="BS347" s="409">
        <f t="shared" si="602"/>
        <v>46422</v>
      </c>
      <c r="BT347" s="429">
        <f t="shared" si="603"/>
        <v>8.4399405454310461</v>
      </c>
      <c r="BU347" s="430">
        <f t="shared" si="639"/>
        <v>57.395786480548018</v>
      </c>
      <c r="BV347" s="430">
        <f t="shared" si="604"/>
        <v>180.7155228124596</v>
      </c>
      <c r="BW347" s="430">
        <f t="shared" si="605"/>
        <v>8461.3841735361693</v>
      </c>
      <c r="BX347" s="430">
        <f t="shared" si="568"/>
        <v>5499.8997127985103</v>
      </c>
      <c r="BY347" s="430">
        <f t="shared" si="606"/>
        <v>20.234134677523588</v>
      </c>
      <c r="BZ347" s="430"/>
      <c r="CA347" s="431"/>
      <c r="CB347" s="430">
        <f t="shared" si="656"/>
        <v>47</v>
      </c>
      <c r="CC347" s="432">
        <v>22417</v>
      </c>
      <c r="CD347" s="411">
        <f t="shared" si="608"/>
        <v>22897</v>
      </c>
      <c r="CE347" s="421">
        <f t="shared" si="609"/>
        <v>0.91588000000000003</v>
      </c>
      <c r="CF347" s="433">
        <f t="shared" si="610"/>
        <v>7.0227540725859292</v>
      </c>
      <c r="CG347" s="434"/>
      <c r="CH347" s="427"/>
      <c r="CI347" s="446">
        <f t="shared" si="611"/>
        <v>9.9576363715770615</v>
      </c>
      <c r="CJ347" s="436">
        <v>22.6</v>
      </c>
      <c r="CK347" s="436">
        <v>1.52</v>
      </c>
      <c r="CL347" s="423"/>
      <c r="CM347" s="423"/>
      <c r="CN347" s="423"/>
      <c r="CO347" s="432"/>
      <c r="CP347" s="432"/>
      <c r="CQ347" s="437"/>
      <c r="CR347" s="437">
        <v>0.94</v>
      </c>
      <c r="CS347" s="424"/>
      <c r="CT347" s="432">
        <f t="shared" si="612"/>
        <v>3.6686028737389176</v>
      </c>
      <c r="CU347" s="434">
        <v>3.37</v>
      </c>
      <c r="CV347" s="438"/>
      <c r="CW347" s="439"/>
      <c r="CX347" s="440"/>
      <c r="CY347" s="441"/>
      <c r="CZ347" s="442"/>
      <c r="DA347" s="442"/>
      <c r="DB347" s="442"/>
      <c r="DC347" s="442"/>
      <c r="DD347" s="443"/>
      <c r="DE347" s="440"/>
      <c r="DF347" s="444">
        <v>23045</v>
      </c>
      <c r="DG347" s="445">
        <f t="shared" si="613"/>
        <v>23525</v>
      </c>
      <c r="DH347" s="421">
        <f t="shared" si="614"/>
        <v>0.94099999999999995</v>
      </c>
      <c r="DI347" s="446">
        <f t="shared" si="615"/>
        <v>6.8352816153028693</v>
      </c>
      <c r="DJ347" s="434">
        <v>7.97</v>
      </c>
      <c r="DK347" s="427"/>
      <c r="DL347" s="446">
        <f t="shared" si="616"/>
        <v>9.6918172157279496</v>
      </c>
      <c r="DM347" s="422">
        <v>22.5</v>
      </c>
      <c r="DN347" s="422">
        <v>1.55</v>
      </c>
      <c r="DO347" s="423">
        <v>7.88</v>
      </c>
      <c r="DP347" s="423"/>
      <c r="DQ347" s="423"/>
      <c r="DR347" s="432"/>
      <c r="DS347" s="432"/>
      <c r="DT347" s="437"/>
      <c r="DU347" s="437">
        <v>0.94</v>
      </c>
      <c r="DV347" s="424"/>
      <c r="DW347" s="446">
        <f t="shared" si="617"/>
        <v>3.5706695005313498</v>
      </c>
      <c r="DX347" s="434">
        <v>4.42</v>
      </c>
      <c r="DY347" s="438">
        <v>8.02</v>
      </c>
      <c r="DZ347" s="439">
        <v>18.600000000000001</v>
      </c>
      <c r="EA347" s="440">
        <v>65</v>
      </c>
      <c r="EB347" s="441">
        <v>7370</v>
      </c>
      <c r="EC347" s="442">
        <v>11</v>
      </c>
      <c r="ED347" s="442"/>
      <c r="EE347" s="442"/>
      <c r="EF347" s="442"/>
      <c r="EG347" s="443">
        <v>9</v>
      </c>
      <c r="EH347" s="440"/>
      <c r="EI347" s="429">
        <f t="shared" ref="EI347:EI410" si="670">DY347</f>
        <v>8.02</v>
      </c>
      <c r="EJ347" s="447">
        <f t="shared" si="640"/>
        <v>18.600000000000001</v>
      </c>
      <c r="EK347" s="448">
        <f t="shared" ref="EK347:EK410" si="671">EA347</f>
        <v>65</v>
      </c>
      <c r="EL347" s="417">
        <f t="shared" ref="EL347:EL410" si="672">EB347</f>
        <v>7370</v>
      </c>
      <c r="EM347" s="431">
        <f t="shared" ref="EM347:EM410" si="673">EC347</f>
        <v>11</v>
      </c>
      <c r="EN347" s="431"/>
      <c r="EO347" s="431"/>
      <c r="EP347" s="431"/>
      <c r="EQ347" s="430">
        <f t="shared" si="654"/>
        <v>9</v>
      </c>
      <c r="ER347" s="448"/>
      <c r="ES347" s="449">
        <f t="shared" si="618"/>
        <v>22.747835078195681</v>
      </c>
      <c r="ET347" s="450">
        <f t="shared" si="619"/>
        <v>0.92844000000000004</v>
      </c>
      <c r="EU347" s="451">
        <f t="shared" si="570"/>
        <v>0.19066309090909089</v>
      </c>
      <c r="EV347" s="450">
        <f t="shared" si="658"/>
        <v>0.35307979797979794</v>
      </c>
      <c r="EW347" s="513">
        <f t="shared" si="636"/>
        <v>0.456364199640374</v>
      </c>
      <c r="EX347" s="514">
        <f t="shared" si="600"/>
        <v>9.2341346775235884</v>
      </c>
      <c r="EY347" s="513">
        <f t="shared" si="641"/>
        <v>0.67593439970887548</v>
      </c>
      <c r="EZ347" s="514">
        <f t="shared" si="642"/>
        <v>38.795786480548017</v>
      </c>
      <c r="FA347" s="450">
        <f t="shared" si="659"/>
        <v>0.64031866776903956</v>
      </c>
      <c r="FB347" s="431">
        <f t="shared" si="660"/>
        <v>115.7155228124596</v>
      </c>
      <c r="FC347" s="452"/>
      <c r="FD347" s="431"/>
      <c r="FE347" s="452">
        <f t="shared" si="661"/>
        <v>0.8085106382978724</v>
      </c>
      <c r="FF347" s="430">
        <f t="shared" si="662"/>
        <v>38</v>
      </c>
      <c r="FG347" s="405">
        <v>50400</v>
      </c>
      <c r="FH347" s="589"/>
      <c r="FI347" s="590"/>
      <c r="FJ347" s="591"/>
      <c r="FK347" s="455">
        <f t="shared" si="620"/>
        <v>1.5509887553315238</v>
      </c>
      <c r="FL347" s="530">
        <v>1800</v>
      </c>
      <c r="FM347" s="455">
        <f t="shared" si="657"/>
        <v>38.774718883288095</v>
      </c>
      <c r="FN347" s="530">
        <v>4309</v>
      </c>
      <c r="FO347" s="532">
        <f t="shared" si="655"/>
        <v>0.32204783258594916</v>
      </c>
      <c r="FP347" s="449">
        <f t="shared" si="621"/>
        <v>92.822368704493556</v>
      </c>
      <c r="FQ347" s="457">
        <v>54</v>
      </c>
      <c r="FR347" s="458">
        <f t="shared" si="622"/>
        <v>1.1632415664986429</v>
      </c>
      <c r="FS347" s="576">
        <v>8.0399999999999991</v>
      </c>
      <c r="FT347" s="577">
        <v>15.9</v>
      </c>
      <c r="FU347" s="578">
        <v>58</v>
      </c>
      <c r="FV347" s="579">
        <v>2</v>
      </c>
      <c r="FW347" s="580"/>
      <c r="FX347" s="579"/>
      <c r="FY347" s="452">
        <f t="shared" si="651"/>
        <v>0.77777777777777779</v>
      </c>
      <c r="FZ347" s="452"/>
      <c r="GA347" s="429"/>
      <c r="GB347" s="513">
        <f t="shared" si="643"/>
        <v>0.14516129032258074</v>
      </c>
      <c r="GC347" s="514">
        <f t="shared" si="644"/>
        <v>2.7000000000000011</v>
      </c>
      <c r="GD347" s="513">
        <f t="shared" si="633"/>
        <v>0.10769230769230764</v>
      </c>
      <c r="GE347" s="527">
        <f t="shared" si="635"/>
        <v>7</v>
      </c>
      <c r="GF347" s="461">
        <f t="shared" si="623"/>
        <v>2.119684632286416</v>
      </c>
      <c r="GG347" s="606">
        <v>38</v>
      </c>
      <c r="GH347" s="450">
        <f t="shared" si="624"/>
        <v>0.47499999999999998</v>
      </c>
      <c r="GI347" s="405">
        <v>250</v>
      </c>
      <c r="GJ347" s="462">
        <f t="shared" si="625"/>
        <v>6.5789473684210522</v>
      </c>
      <c r="GK347" s="463">
        <f t="shared" si="626"/>
        <v>19.645857567532634</v>
      </c>
      <c r="GL347" s="464">
        <v>8.1999999999999993</v>
      </c>
      <c r="GM347" s="529">
        <v>14.8</v>
      </c>
      <c r="GN347" s="405">
        <v>53</v>
      </c>
      <c r="GO347" s="513">
        <f t="shared" si="645"/>
        <v>6.9182389937106903E-2</v>
      </c>
      <c r="GP347" s="450">
        <f t="shared" si="627"/>
        <v>8.6206896551724088E-2</v>
      </c>
      <c r="GQ347" s="577">
        <v>2</v>
      </c>
      <c r="GR347" s="455">
        <f t="shared" si="628"/>
        <v>2.2230838826418511</v>
      </c>
      <c r="GS347" s="531">
        <f t="shared" si="646"/>
        <v>12.9</v>
      </c>
      <c r="GT347" s="531">
        <f t="shared" si="629"/>
        <v>43.601999999999997</v>
      </c>
      <c r="GU347" s="513">
        <f t="shared" si="647"/>
        <v>0.1283783783783784</v>
      </c>
      <c r="GV347" s="513">
        <f t="shared" si="637"/>
        <v>0.17732075471698117</v>
      </c>
      <c r="GW347" s="513">
        <f t="shared" si="648"/>
        <v>0.18867924528301883</v>
      </c>
      <c r="GX347" s="513">
        <f t="shared" si="630"/>
        <v>0.24824137931034485</v>
      </c>
      <c r="GY347" s="462">
        <f t="shared" si="631"/>
        <v>1.3644851762420218</v>
      </c>
      <c r="GZ347" s="405">
        <v>43819</v>
      </c>
      <c r="HA347" s="581">
        <v>8.4700000000000006</v>
      </c>
      <c r="HB347" s="451">
        <v>8.35</v>
      </c>
      <c r="HC347" s="577">
        <v>12.9</v>
      </c>
      <c r="HD347" s="463">
        <f t="shared" si="649"/>
        <v>43.601999999999997</v>
      </c>
      <c r="HE347" s="463">
        <v>12.2</v>
      </c>
      <c r="HF347" s="463"/>
      <c r="HG347" s="582"/>
      <c r="HH347" s="575">
        <v>6</v>
      </c>
      <c r="HI347" s="583">
        <v>7280</v>
      </c>
      <c r="HJ347" s="406">
        <f t="shared" si="663"/>
        <v>4877.6000000000004</v>
      </c>
      <c r="HK347" s="406"/>
      <c r="HL347" s="549"/>
      <c r="HM347" s="584"/>
      <c r="HN347" s="461">
        <v>11.15</v>
      </c>
      <c r="HO347" s="574"/>
      <c r="HP347" s="548">
        <v>0.01</v>
      </c>
      <c r="HQ347" s="585"/>
      <c r="HR347" s="586"/>
      <c r="HS347" s="520">
        <v>0.15</v>
      </c>
      <c r="HT347" s="587">
        <v>2</v>
      </c>
      <c r="HU347" s="522">
        <f t="shared" si="632"/>
        <v>38.273723109410057</v>
      </c>
      <c r="HV347" s="513">
        <f t="shared" si="650"/>
        <v>0.71710526315789469</v>
      </c>
      <c r="HW347" s="513">
        <f t="shared" si="664"/>
        <v>0.70539189189189189</v>
      </c>
      <c r="HX347" s="513">
        <f t="shared" si="665"/>
        <v>0.42820512820512824</v>
      </c>
      <c r="HY347" s="599"/>
    </row>
    <row r="348" spans="1:233" s="598" customFormat="1" ht="15" customHeight="1" x14ac:dyDescent="0.15">
      <c r="A348" s="400">
        <v>43830</v>
      </c>
      <c r="B348" s="515">
        <v>41579</v>
      </c>
      <c r="C348" s="402">
        <f t="shared" si="560"/>
        <v>0.83157999999999999</v>
      </c>
      <c r="D348" s="571">
        <v>7.93</v>
      </c>
      <c r="E348" s="572">
        <v>53</v>
      </c>
      <c r="F348" s="573">
        <v>195</v>
      </c>
      <c r="G348" s="406">
        <f t="shared" si="564"/>
        <v>8107.9049999999997</v>
      </c>
      <c r="H348" s="402">
        <f t="shared" si="565"/>
        <v>0.3243162</v>
      </c>
      <c r="I348" s="573">
        <v>8010</v>
      </c>
      <c r="J348" s="406">
        <f t="shared" si="566"/>
        <v>5366.7000000000007</v>
      </c>
      <c r="K348" s="574">
        <v>30.5</v>
      </c>
      <c r="L348" s="574">
        <v>22.8</v>
      </c>
      <c r="M348" s="574">
        <v>2.2999999999999998</v>
      </c>
      <c r="N348" s="575">
        <v>180</v>
      </c>
      <c r="O348" s="575">
        <v>32</v>
      </c>
      <c r="P348" s="409"/>
      <c r="Q348" s="409"/>
      <c r="R348" s="409"/>
      <c r="S348" s="409"/>
      <c r="T348" s="410"/>
      <c r="U348" s="411"/>
      <c r="V348" s="409"/>
      <c r="W348" s="409"/>
      <c r="X348" s="516"/>
      <c r="Y348" s="473">
        <v>960</v>
      </c>
      <c r="Z348" s="429">
        <v>6.07</v>
      </c>
      <c r="AA348" s="447">
        <v>1434</v>
      </c>
      <c r="AB348" s="409">
        <v>3520</v>
      </c>
      <c r="AC348" s="409">
        <v>7520</v>
      </c>
      <c r="AD348" s="474">
        <v>5.67</v>
      </c>
      <c r="AE348" s="477">
        <f t="shared" si="652"/>
        <v>0.78749999999999998</v>
      </c>
      <c r="AF348" s="478">
        <f t="shared" si="666"/>
        <v>960</v>
      </c>
      <c r="AG348" s="477">
        <f t="shared" si="667"/>
        <v>0.38400000000000001</v>
      </c>
      <c r="AH348" s="478">
        <v>1434</v>
      </c>
      <c r="AI348" s="478">
        <f t="shared" si="668"/>
        <v>3520</v>
      </c>
      <c r="AJ348" s="473">
        <f t="shared" si="669"/>
        <v>3379.2</v>
      </c>
      <c r="AK348" s="477">
        <f t="shared" si="601"/>
        <v>0.15018666666666666</v>
      </c>
      <c r="AL348" s="447">
        <v>37</v>
      </c>
      <c r="AM348" s="479"/>
      <c r="AN348" s="473">
        <v>1138</v>
      </c>
      <c r="AO348" s="473">
        <v>1110</v>
      </c>
      <c r="AP348" s="479">
        <v>7.55</v>
      </c>
      <c r="AQ348" s="447">
        <v>497</v>
      </c>
      <c r="AR348" s="473">
        <v>1520</v>
      </c>
      <c r="AS348" s="657">
        <f t="shared" si="638"/>
        <v>3.0583501006036218</v>
      </c>
      <c r="AT348" s="473">
        <v>7180</v>
      </c>
      <c r="AU348" s="447"/>
      <c r="AV348" s="480">
        <v>0.2</v>
      </c>
      <c r="AW348" s="479">
        <v>9.49</v>
      </c>
      <c r="AX348" s="479">
        <v>38.020000000000003</v>
      </c>
      <c r="AY348" s="480">
        <v>58.6</v>
      </c>
      <c r="AZ348" s="480">
        <v>3.2</v>
      </c>
      <c r="BA348" s="420">
        <f t="shared" si="561"/>
        <v>41347</v>
      </c>
      <c r="BB348" s="421">
        <f t="shared" si="562"/>
        <v>0.82694000000000001</v>
      </c>
      <c r="BC348" s="422"/>
      <c r="BD348" s="423">
        <v>8.25</v>
      </c>
      <c r="BE348" s="424">
        <v>46.8</v>
      </c>
      <c r="BF348" s="425">
        <v>147</v>
      </c>
      <c r="BG348" s="426">
        <v>8780</v>
      </c>
      <c r="BH348" s="420">
        <f t="shared" si="567"/>
        <v>5882.6</v>
      </c>
      <c r="BI348" s="432">
        <v>1800</v>
      </c>
      <c r="BJ348" s="421">
        <f>BI348/35.5*(23+35.5)/BH348</f>
        <v>0.50423234336833911</v>
      </c>
      <c r="BK348" s="427">
        <v>17.899999999999999</v>
      </c>
      <c r="BL348" s="427">
        <v>12</v>
      </c>
      <c r="BM348" s="428">
        <v>8.9</v>
      </c>
      <c r="BN348" s="422">
        <v>1.2</v>
      </c>
      <c r="BO348" s="425">
        <v>71</v>
      </c>
      <c r="BP348" s="425">
        <v>32</v>
      </c>
      <c r="BQ348" s="423">
        <v>3.08</v>
      </c>
      <c r="BR348" s="421">
        <f t="shared" si="653"/>
        <v>0.42777777777777776</v>
      </c>
      <c r="BS348" s="409">
        <f t="shared" si="602"/>
        <v>42307</v>
      </c>
      <c r="BT348" s="429">
        <f t="shared" si="603"/>
        <v>8.2341161037180601</v>
      </c>
      <c r="BU348" s="430">
        <f t="shared" si="639"/>
        <v>57.015614437327145</v>
      </c>
      <c r="BV348" s="430">
        <f t="shared" si="604"/>
        <v>178.15512799300353</v>
      </c>
      <c r="BW348" s="430">
        <f t="shared" si="605"/>
        <v>8580.8399559433801</v>
      </c>
      <c r="BX348" s="430">
        <f t="shared" si="568"/>
        <v>5577.5459713631972</v>
      </c>
      <c r="BY348" s="430">
        <f t="shared" si="606"/>
        <v>18.823535112392747</v>
      </c>
      <c r="BZ348" s="430">
        <f>(BL348*BA348+AY348*AF348)/BS348</f>
        <v>13.057413666769092</v>
      </c>
      <c r="CA348" s="431">
        <f>(BN348*BA348+AZ348*AF348)/BS348</f>
        <v>1.2453825608055404</v>
      </c>
      <c r="CB348" s="430">
        <f t="shared" si="656"/>
        <v>71</v>
      </c>
      <c r="CC348" s="432">
        <v>20495</v>
      </c>
      <c r="CD348" s="411">
        <f t="shared" si="608"/>
        <v>20975</v>
      </c>
      <c r="CE348" s="421">
        <f t="shared" si="609"/>
        <v>0.83899999999999997</v>
      </c>
      <c r="CF348" s="433">
        <f t="shared" si="610"/>
        <v>7.6662693682955894</v>
      </c>
      <c r="CG348" s="434"/>
      <c r="CH348" s="427"/>
      <c r="CI348" s="446">
        <f t="shared" si="611"/>
        <v>10.870083432657925</v>
      </c>
      <c r="CJ348" s="436">
        <v>22.8</v>
      </c>
      <c r="CK348" s="436">
        <v>1.1599999999999999</v>
      </c>
      <c r="CL348" s="423"/>
      <c r="CM348" s="423"/>
      <c r="CN348" s="423"/>
      <c r="CO348" s="432"/>
      <c r="CP348" s="432"/>
      <c r="CQ348" s="437"/>
      <c r="CR348" s="437">
        <v>0.96</v>
      </c>
      <c r="CS348" s="424"/>
      <c r="CT348" s="432">
        <f t="shared" si="612"/>
        <v>4.0047675804529206</v>
      </c>
      <c r="CU348" s="434">
        <v>5.66</v>
      </c>
      <c r="CV348" s="438"/>
      <c r="CW348" s="439"/>
      <c r="CX348" s="440"/>
      <c r="CY348" s="441"/>
      <c r="CZ348" s="442"/>
      <c r="DA348" s="442"/>
      <c r="DB348" s="442"/>
      <c r="DC348" s="442"/>
      <c r="DD348" s="443"/>
      <c r="DE348" s="440"/>
      <c r="DF348" s="444">
        <v>20852</v>
      </c>
      <c r="DG348" s="445">
        <f t="shared" si="613"/>
        <v>21332</v>
      </c>
      <c r="DH348" s="421">
        <f t="shared" si="614"/>
        <v>0.85328000000000004</v>
      </c>
      <c r="DI348" s="446">
        <f t="shared" si="615"/>
        <v>7.5379711231951987</v>
      </c>
      <c r="DJ348" s="434">
        <v>7.85</v>
      </c>
      <c r="DK348" s="427">
        <v>8.31</v>
      </c>
      <c r="DL348" s="446">
        <f t="shared" si="616"/>
        <v>10.688168010500657</v>
      </c>
      <c r="DM348" s="422">
        <v>22.6</v>
      </c>
      <c r="DN348" s="422">
        <v>1.22</v>
      </c>
      <c r="DO348" s="423">
        <v>7.82</v>
      </c>
      <c r="DP348" s="423"/>
      <c r="DQ348" s="423"/>
      <c r="DR348" s="432">
        <v>5397</v>
      </c>
      <c r="DS348" s="432">
        <v>2567</v>
      </c>
      <c r="DT348" s="437">
        <f>DS348/DR348</f>
        <v>0.47563461182138222</v>
      </c>
      <c r="DU348" s="437">
        <v>0.96</v>
      </c>
      <c r="DV348" s="424"/>
      <c r="DW348" s="446">
        <f t="shared" si="617"/>
        <v>3.9377461091318207</v>
      </c>
      <c r="DX348" s="434">
        <v>4.59</v>
      </c>
      <c r="DY348" s="438">
        <v>7.85</v>
      </c>
      <c r="DZ348" s="439">
        <v>21.1</v>
      </c>
      <c r="EA348" s="440">
        <v>62</v>
      </c>
      <c r="EB348" s="441">
        <v>7180</v>
      </c>
      <c r="EC348" s="442">
        <v>10.5</v>
      </c>
      <c r="ED348" s="442">
        <v>0.9</v>
      </c>
      <c r="EE348" s="442">
        <v>9.9</v>
      </c>
      <c r="EF348" s="442">
        <v>0.75</v>
      </c>
      <c r="EG348" s="443">
        <v>11</v>
      </c>
      <c r="EH348" s="440">
        <v>16</v>
      </c>
      <c r="EI348" s="429">
        <f t="shared" si="670"/>
        <v>7.85</v>
      </c>
      <c r="EJ348" s="447">
        <f t="shared" si="640"/>
        <v>21.1</v>
      </c>
      <c r="EK348" s="448">
        <f t="shared" si="671"/>
        <v>62</v>
      </c>
      <c r="EL348" s="417">
        <f t="shared" si="672"/>
        <v>7180</v>
      </c>
      <c r="EM348" s="431">
        <f t="shared" si="673"/>
        <v>10.5</v>
      </c>
      <c r="EN348" s="431">
        <f>ED348</f>
        <v>0.9</v>
      </c>
      <c r="EO348" s="431">
        <f>EE348</f>
        <v>9.9</v>
      </c>
      <c r="EP348" s="431">
        <f>EF348</f>
        <v>0.75</v>
      </c>
      <c r="EQ348" s="430">
        <f t="shared" si="654"/>
        <v>11</v>
      </c>
      <c r="ER348" s="448">
        <f>EH348</f>
        <v>16</v>
      </c>
      <c r="ES348" s="449">
        <f t="shared" si="618"/>
        <v>24.96040844304725</v>
      </c>
      <c r="ET348" s="450">
        <f t="shared" si="619"/>
        <v>0.84614</v>
      </c>
      <c r="EU348" s="451">
        <f t="shared" si="570"/>
        <v>0.17130020454545458</v>
      </c>
      <c r="EV348" s="450">
        <f t="shared" si="658"/>
        <v>0.31722260101010108</v>
      </c>
      <c r="EW348" s="513">
        <f t="shared" si="636"/>
        <v>0.4421876689311578</v>
      </c>
      <c r="EX348" s="514">
        <f t="shared" si="600"/>
        <v>8.3235351123927472</v>
      </c>
      <c r="EY348" s="513">
        <f t="shared" si="641"/>
        <v>0.62992593856559065</v>
      </c>
      <c r="EZ348" s="514">
        <f t="shared" si="642"/>
        <v>35.915614437327143</v>
      </c>
      <c r="FA348" s="450">
        <f t="shared" si="659"/>
        <v>0.65198868705909585</v>
      </c>
      <c r="FB348" s="431">
        <f t="shared" si="660"/>
        <v>116.15512799300353</v>
      </c>
      <c r="FC348" s="452">
        <f>1-EP348/CA348</f>
        <v>0.39777541166556585</v>
      </c>
      <c r="FD348" s="431">
        <f>CA348-EP348</f>
        <v>0.49538256080554044</v>
      </c>
      <c r="FE348" s="452">
        <f t="shared" si="661"/>
        <v>0.84507042253521125</v>
      </c>
      <c r="FF348" s="430">
        <f t="shared" si="662"/>
        <v>60</v>
      </c>
      <c r="FG348" s="405">
        <v>50400</v>
      </c>
      <c r="FH348" s="589"/>
      <c r="FI348" s="590"/>
      <c r="FJ348" s="591"/>
      <c r="FK348" s="455">
        <f t="shared" si="620"/>
        <v>1.7018460302077671</v>
      </c>
      <c r="FL348" s="530">
        <v>1800</v>
      </c>
      <c r="FM348" s="455">
        <f t="shared" si="657"/>
        <v>42.546150755194176</v>
      </c>
      <c r="FN348" s="530">
        <v>4309</v>
      </c>
      <c r="FO348" s="532">
        <f t="shared" si="655"/>
        <v>0.32204783258594916</v>
      </c>
      <c r="FP348" s="449">
        <f t="shared" si="621"/>
        <v>101.85075755785094</v>
      </c>
      <c r="FQ348" s="457">
        <v>54</v>
      </c>
      <c r="FR348" s="458">
        <f t="shared" si="622"/>
        <v>1.2763845226558252</v>
      </c>
      <c r="FS348" s="576">
        <v>8.0500000000000007</v>
      </c>
      <c r="FT348" s="577">
        <v>15.6</v>
      </c>
      <c r="FU348" s="578">
        <v>55</v>
      </c>
      <c r="FV348" s="579">
        <v>1</v>
      </c>
      <c r="FW348" s="580">
        <v>0.2</v>
      </c>
      <c r="FX348" s="579">
        <v>8</v>
      </c>
      <c r="FY348" s="452">
        <f t="shared" si="651"/>
        <v>0.90909090909090906</v>
      </c>
      <c r="FZ348" s="452">
        <f>1-FW348/(EF348+DC348)</f>
        <v>0.73333333333333339</v>
      </c>
      <c r="GA348" s="429">
        <f>EF348+DC348-FW348</f>
        <v>0.55000000000000004</v>
      </c>
      <c r="GB348" s="513">
        <f t="shared" si="643"/>
        <v>0.26066350710900477</v>
      </c>
      <c r="GC348" s="514">
        <f t="shared" si="644"/>
        <v>5.5000000000000018</v>
      </c>
      <c r="GD348" s="513">
        <f t="shared" si="633"/>
        <v>0.11290322580645162</v>
      </c>
      <c r="GE348" s="527">
        <f t="shared" si="635"/>
        <v>7</v>
      </c>
      <c r="GF348" s="461">
        <f t="shared" si="623"/>
        <v>2.3258562412839483</v>
      </c>
      <c r="GG348" s="606">
        <v>38</v>
      </c>
      <c r="GH348" s="450">
        <f t="shared" si="624"/>
        <v>0.47499999999999998</v>
      </c>
      <c r="GI348" s="405">
        <v>250</v>
      </c>
      <c r="GJ348" s="462">
        <f t="shared" si="625"/>
        <v>6.5789473684210522</v>
      </c>
      <c r="GK348" s="463">
        <f t="shared" si="626"/>
        <v>21.556716382631716</v>
      </c>
      <c r="GL348" s="464">
        <v>8.1</v>
      </c>
      <c r="GM348" s="529">
        <v>15.5</v>
      </c>
      <c r="GN348" s="405">
        <v>54</v>
      </c>
      <c r="GO348" s="513">
        <f t="shared" si="645"/>
        <v>6.4102564102563875E-3</v>
      </c>
      <c r="GP348" s="450">
        <f t="shared" si="627"/>
        <v>1.8181818181818188E-2</v>
      </c>
      <c r="GQ348" s="577">
        <v>2</v>
      </c>
      <c r="GR348" s="455">
        <f t="shared" si="628"/>
        <v>2.4393126432977996</v>
      </c>
      <c r="GS348" s="531">
        <f t="shared" si="646"/>
        <v>14</v>
      </c>
      <c r="GT348" s="531">
        <f t="shared" si="629"/>
        <v>47.32</v>
      </c>
      <c r="GU348" s="513">
        <f t="shared" si="647"/>
        <v>9.6774193548387122E-2</v>
      </c>
      <c r="GV348" s="513">
        <f t="shared" si="637"/>
        <v>0.12370370370370365</v>
      </c>
      <c r="GW348" s="513">
        <f t="shared" si="648"/>
        <v>0.10256410256410253</v>
      </c>
      <c r="GX348" s="513">
        <f t="shared" si="630"/>
        <v>0.13963636363636367</v>
      </c>
      <c r="GY348" s="462">
        <f t="shared" si="631"/>
        <v>2.8068641123218381</v>
      </c>
      <c r="GZ348" s="405">
        <v>38288</v>
      </c>
      <c r="HA348" s="581">
        <v>8.25</v>
      </c>
      <c r="HB348" s="451">
        <v>8.18</v>
      </c>
      <c r="HC348" s="577">
        <v>14</v>
      </c>
      <c r="HD348" s="463">
        <f t="shared" si="649"/>
        <v>47.32</v>
      </c>
      <c r="HE348" s="463">
        <v>13.2</v>
      </c>
      <c r="HF348" s="463"/>
      <c r="HG348" s="582"/>
      <c r="HH348" s="575">
        <v>6</v>
      </c>
      <c r="HI348" s="583">
        <v>7130</v>
      </c>
      <c r="HJ348" s="406">
        <f t="shared" si="663"/>
        <v>4777.1000000000004</v>
      </c>
      <c r="HK348" s="406">
        <v>173</v>
      </c>
      <c r="HL348" s="549">
        <v>1370</v>
      </c>
      <c r="HM348" s="584">
        <v>11.3</v>
      </c>
      <c r="HN348" s="461">
        <v>11.78</v>
      </c>
      <c r="HO348" s="574">
        <v>0.13</v>
      </c>
      <c r="HP348" s="548">
        <v>0</v>
      </c>
      <c r="HQ348" s="585">
        <v>11.6</v>
      </c>
      <c r="HR348" s="586">
        <v>0.2</v>
      </c>
      <c r="HS348" s="520">
        <v>0.17</v>
      </c>
      <c r="HT348" s="587">
        <v>2</v>
      </c>
      <c r="HU348" s="522">
        <f t="shared" si="632"/>
        <v>42.082859699615447</v>
      </c>
      <c r="HV348" s="513">
        <f t="shared" si="650"/>
        <v>0.70085470085470081</v>
      </c>
      <c r="HW348" s="513">
        <f t="shared" si="664"/>
        <v>0.67809523809523808</v>
      </c>
      <c r="HX348" s="513">
        <f t="shared" si="665"/>
        <v>0.3418994413407821</v>
      </c>
      <c r="HY348" s="599"/>
    </row>
    <row r="349" spans="1:233" s="598" customFormat="1" ht="15" customHeight="1" x14ac:dyDescent="0.15">
      <c r="A349" s="400">
        <v>43831</v>
      </c>
      <c r="B349" s="515">
        <v>40352</v>
      </c>
      <c r="C349" s="402">
        <f t="shared" si="560"/>
        <v>0.80703999999999998</v>
      </c>
      <c r="D349" s="571">
        <v>8.1999999999999993</v>
      </c>
      <c r="E349" s="572">
        <v>56.1</v>
      </c>
      <c r="F349" s="573">
        <v>209</v>
      </c>
      <c r="G349" s="406">
        <f t="shared" si="564"/>
        <v>8433.5679999999993</v>
      </c>
      <c r="H349" s="402">
        <f t="shared" si="565"/>
        <v>0.33734271999999998</v>
      </c>
      <c r="I349" s="573">
        <v>7300</v>
      </c>
      <c r="J349" s="406">
        <f t="shared" si="566"/>
        <v>4891</v>
      </c>
      <c r="K349" s="574">
        <v>29.8</v>
      </c>
      <c r="L349" s="574"/>
      <c r="M349" s="574"/>
      <c r="N349" s="575">
        <v>121</v>
      </c>
      <c r="O349" s="575"/>
      <c r="P349" s="409"/>
      <c r="Q349" s="409"/>
      <c r="R349" s="409"/>
      <c r="S349" s="409"/>
      <c r="T349" s="410"/>
      <c r="U349" s="411"/>
      <c r="V349" s="409"/>
      <c r="W349" s="409"/>
      <c r="X349" s="516"/>
      <c r="Y349" s="473">
        <v>960</v>
      </c>
      <c r="Z349" s="429">
        <v>6.24</v>
      </c>
      <c r="AA349" s="409">
        <v>1339</v>
      </c>
      <c r="AB349" s="409">
        <v>3400</v>
      </c>
      <c r="AC349" s="409">
        <v>7730</v>
      </c>
      <c r="AD349" s="474">
        <v>6.41</v>
      </c>
      <c r="AE349" s="477">
        <f t="shared" si="652"/>
        <v>0.89027777777777772</v>
      </c>
      <c r="AF349" s="478">
        <f t="shared" si="666"/>
        <v>960</v>
      </c>
      <c r="AG349" s="477">
        <f t="shared" si="667"/>
        <v>0.38400000000000001</v>
      </c>
      <c r="AH349" s="478">
        <v>1339</v>
      </c>
      <c r="AI349" s="478">
        <f t="shared" si="668"/>
        <v>3400</v>
      </c>
      <c r="AJ349" s="473">
        <f t="shared" si="669"/>
        <v>3264</v>
      </c>
      <c r="AK349" s="477">
        <f t="shared" ref="AK349:AK380" si="674">AJ349/$AJ$6</f>
        <v>0.14506666666666668</v>
      </c>
      <c r="AL349" s="447">
        <v>37</v>
      </c>
      <c r="AM349" s="479"/>
      <c r="AN349" s="473">
        <v>1132</v>
      </c>
      <c r="AO349" s="473">
        <v>1207</v>
      </c>
      <c r="AP349" s="479">
        <v>7.46</v>
      </c>
      <c r="AQ349" s="447">
        <v>481</v>
      </c>
      <c r="AR349" s="473">
        <v>1570</v>
      </c>
      <c r="AS349" s="657">
        <f t="shared" si="638"/>
        <v>3.2640332640332641</v>
      </c>
      <c r="AT349" s="473">
        <v>7390</v>
      </c>
      <c r="AU349" s="447"/>
      <c r="AV349" s="480">
        <v>0.1</v>
      </c>
      <c r="AW349" s="479">
        <v>9.75</v>
      </c>
      <c r="AX349" s="479">
        <v>38.700000000000003</v>
      </c>
      <c r="AY349" s="480">
        <v>47</v>
      </c>
      <c r="AZ349" s="480">
        <v>2.9</v>
      </c>
      <c r="BA349" s="420">
        <f t="shared" si="561"/>
        <v>39843</v>
      </c>
      <c r="BB349" s="421">
        <f t="shared" si="562"/>
        <v>0.79686000000000001</v>
      </c>
      <c r="BC349" s="422"/>
      <c r="BD349" s="423">
        <v>8.17</v>
      </c>
      <c r="BE349" s="424">
        <v>52.4</v>
      </c>
      <c r="BF349" s="425">
        <v>173</v>
      </c>
      <c r="BG349" s="426">
        <v>9080</v>
      </c>
      <c r="BH349" s="420">
        <f t="shared" si="567"/>
        <v>6083.6</v>
      </c>
      <c r="BI349" s="432"/>
      <c r="BJ349" s="421"/>
      <c r="BK349" s="427">
        <v>18.7</v>
      </c>
      <c r="BL349" s="427"/>
      <c r="BM349" s="428"/>
      <c r="BN349" s="422"/>
      <c r="BO349" s="425">
        <v>156</v>
      </c>
      <c r="BP349" s="425"/>
      <c r="BQ349" s="423">
        <v>3.24</v>
      </c>
      <c r="BR349" s="421">
        <f t="shared" si="653"/>
        <v>0.45</v>
      </c>
      <c r="BS349" s="409">
        <f t="shared" ref="BS349:BS380" si="675">BA349+Y349</f>
        <v>40803</v>
      </c>
      <c r="BT349" s="429">
        <f t="shared" ref="BT349:BT380" si="676">(BD349*BA349+AP349*AF349)/(AF349+BA349)</f>
        <v>8.1532953459304451</v>
      </c>
      <c r="BU349" s="430">
        <f t="shared" si="639"/>
        <v>62.483964414381298</v>
      </c>
      <c r="BV349" s="430">
        <f t="shared" ref="BV349:BV380" si="677">(BA349*BF349+AR349*AF349)/(AF349+BA349)</f>
        <v>205.86817145798102</v>
      </c>
      <c r="BW349" s="430">
        <f t="shared" ref="BW349:BW380" si="678">(BA349*BG349+AS349*AF349)/(AF349+BA349)</f>
        <v>8866.4454444999992</v>
      </c>
      <c r="BX349" s="430">
        <f t="shared" si="568"/>
        <v>5763.1895389249994</v>
      </c>
      <c r="BY349" s="430">
        <f t="shared" ref="BY349:BY380" si="679">(BK349*BA349+AY349*AF349)/BS349</f>
        <v>19.365833394603339</v>
      </c>
      <c r="BZ349" s="430"/>
      <c r="CA349" s="431"/>
      <c r="CB349" s="430">
        <f t="shared" si="656"/>
        <v>156</v>
      </c>
      <c r="CC349" s="432">
        <v>19680</v>
      </c>
      <c r="CD349" s="411">
        <f t="shared" ref="CD349:CD380" si="680">CC349+AF349/2</f>
        <v>20160</v>
      </c>
      <c r="CE349" s="421">
        <f t="shared" ref="CE349:CE380" si="681">CD349/25000</f>
        <v>0.80640000000000001</v>
      </c>
      <c r="CF349" s="433">
        <f t="shared" ref="CF349:CF380" si="682">6700/CD349*24</f>
        <v>7.9761904761904763</v>
      </c>
      <c r="CG349" s="434"/>
      <c r="CH349" s="427"/>
      <c r="CI349" s="446">
        <f t="shared" ref="CI349:CI380" si="683">9500/CD349*24</f>
        <v>11.30952380952381</v>
      </c>
      <c r="CJ349" s="436">
        <v>22.8</v>
      </c>
      <c r="CK349" s="436">
        <v>1.05</v>
      </c>
      <c r="CL349" s="423"/>
      <c r="CM349" s="423">
        <v>22.4</v>
      </c>
      <c r="CN349" s="423">
        <v>75</v>
      </c>
      <c r="CO349" s="432"/>
      <c r="CP349" s="432"/>
      <c r="CQ349" s="437"/>
      <c r="CR349" s="437">
        <v>0.94</v>
      </c>
      <c r="CS349" s="424"/>
      <c r="CT349" s="432">
        <f t="shared" ref="CT349:CT380" si="684">3500/CD349*24</f>
        <v>4.1666666666666661</v>
      </c>
      <c r="CU349" s="434">
        <v>4.8600000000000003</v>
      </c>
      <c r="CV349" s="438"/>
      <c r="CW349" s="439"/>
      <c r="CX349" s="440"/>
      <c r="CY349" s="441"/>
      <c r="CZ349" s="442"/>
      <c r="DA349" s="442"/>
      <c r="DB349" s="442"/>
      <c r="DC349" s="442"/>
      <c r="DD349" s="443"/>
      <c r="DE349" s="440"/>
      <c r="DF349" s="444">
        <v>20163</v>
      </c>
      <c r="DG349" s="445">
        <f t="shared" ref="DG349:DG380" si="685">DF349+AF349/2</f>
        <v>20643</v>
      </c>
      <c r="DH349" s="421">
        <f t="shared" ref="DH349:DH380" si="686">DG349/25000</f>
        <v>0.82572000000000001</v>
      </c>
      <c r="DI349" s="446">
        <f t="shared" ref="DI349:DI380" si="687">6700/DG349*24</f>
        <v>7.7895654701351553</v>
      </c>
      <c r="DJ349" s="434">
        <v>7.75</v>
      </c>
      <c r="DK349" s="427">
        <v>10</v>
      </c>
      <c r="DL349" s="446">
        <f t="shared" ref="DL349:DL380" si="688">9500/DG349*24</f>
        <v>11.044906263624473</v>
      </c>
      <c r="DM349" s="422">
        <v>22.6</v>
      </c>
      <c r="DN349" s="422">
        <v>1.36</v>
      </c>
      <c r="DO349" s="423">
        <v>7.73</v>
      </c>
      <c r="DP349" s="423">
        <v>23.3</v>
      </c>
      <c r="DQ349" s="423">
        <v>77</v>
      </c>
      <c r="DR349" s="432"/>
      <c r="DS349" s="432"/>
      <c r="DT349" s="437"/>
      <c r="DU349" s="437">
        <v>0.95</v>
      </c>
      <c r="DV349" s="424"/>
      <c r="DW349" s="446">
        <f t="shared" ref="DW349:DW380" si="689">3500/DG349*24</f>
        <v>4.0691759918616484</v>
      </c>
      <c r="DX349" s="434">
        <v>4.5199999999999996</v>
      </c>
      <c r="DY349" s="438">
        <v>7.94</v>
      </c>
      <c r="DZ349" s="439">
        <v>20.8</v>
      </c>
      <c r="EA349" s="440">
        <v>69</v>
      </c>
      <c r="EB349" s="441">
        <v>7590</v>
      </c>
      <c r="EC349" s="442">
        <v>12</v>
      </c>
      <c r="ED349" s="442"/>
      <c r="EE349" s="442"/>
      <c r="EF349" s="442"/>
      <c r="EG349" s="443">
        <v>10</v>
      </c>
      <c r="EH349" s="440"/>
      <c r="EI349" s="429">
        <f t="shared" si="670"/>
        <v>7.94</v>
      </c>
      <c r="EJ349" s="447">
        <f t="shared" si="640"/>
        <v>20.8</v>
      </c>
      <c r="EK349" s="448">
        <f t="shared" si="671"/>
        <v>69</v>
      </c>
      <c r="EL349" s="417">
        <f t="shared" si="672"/>
        <v>7590</v>
      </c>
      <c r="EM349" s="431">
        <f t="shared" si="673"/>
        <v>12</v>
      </c>
      <c r="EN349" s="431"/>
      <c r="EO349" s="431"/>
      <c r="EP349" s="431"/>
      <c r="EQ349" s="430">
        <f t="shared" si="654"/>
        <v>10</v>
      </c>
      <c r="ER349" s="448"/>
      <c r="ES349" s="449">
        <f t="shared" ref="ES349:ES380" si="690">44000/(BA349+AF349)*24</f>
        <v>25.880449966914199</v>
      </c>
      <c r="ET349" s="450">
        <f t="shared" ref="ET349:ET380" si="691">(BA349+AF349)/BA$6</f>
        <v>0.81606000000000001</v>
      </c>
      <c r="EU349" s="451">
        <f t="shared" si="570"/>
        <v>0.19090997727272724</v>
      </c>
      <c r="EV349" s="450">
        <f t="shared" si="658"/>
        <v>0.35353699494949486</v>
      </c>
      <c r="EW349" s="513">
        <f t="shared" si="636"/>
        <v>0.38035199645247231</v>
      </c>
      <c r="EX349" s="514">
        <f t="shared" si="600"/>
        <v>7.3658333946033387</v>
      </c>
      <c r="EY349" s="513">
        <f t="shared" si="641"/>
        <v>0.66711459180056965</v>
      </c>
      <c r="EZ349" s="514">
        <f t="shared" si="642"/>
        <v>41.683964414381293</v>
      </c>
      <c r="FA349" s="450">
        <f t="shared" si="659"/>
        <v>0.6648340561275965</v>
      </c>
      <c r="FB349" s="431">
        <f t="shared" si="660"/>
        <v>136.86817145798102</v>
      </c>
      <c r="FC349" s="452"/>
      <c r="FD349" s="431"/>
      <c r="FE349" s="452">
        <f t="shared" si="661"/>
        <v>0.9358974358974359</v>
      </c>
      <c r="FF349" s="430">
        <f t="shared" si="662"/>
        <v>146</v>
      </c>
      <c r="FG349" s="405">
        <v>50400</v>
      </c>
      <c r="FH349" s="589"/>
      <c r="FI349" s="590"/>
      <c r="FJ349" s="591"/>
      <c r="FK349" s="455">
        <f t="shared" ref="FK349:FK380" si="692">3000/BS349*24</f>
        <v>1.7645761341077864</v>
      </c>
      <c r="FL349" s="530">
        <v>1800</v>
      </c>
      <c r="FM349" s="455">
        <f t="shared" si="657"/>
        <v>44.114403352694652</v>
      </c>
      <c r="FN349" s="530">
        <v>3892</v>
      </c>
      <c r="FO349" s="532">
        <f t="shared" si="655"/>
        <v>0.29088191330343793</v>
      </c>
      <c r="FP349" s="449">
        <f t="shared" ref="FP349:FP380" si="693">FN349/BS349*1000</f>
        <v>95.385143249270882</v>
      </c>
      <c r="FQ349" s="457">
        <v>54</v>
      </c>
      <c r="FR349" s="458">
        <f t="shared" ref="FR349:FR380" si="694">FQ349/BS349*1000</f>
        <v>1.3234321005808396</v>
      </c>
      <c r="FS349" s="576">
        <v>7.87</v>
      </c>
      <c r="FT349" s="577">
        <v>17.3</v>
      </c>
      <c r="FU349" s="578">
        <v>60</v>
      </c>
      <c r="FV349" s="579">
        <v>2</v>
      </c>
      <c r="FW349" s="580"/>
      <c r="FX349" s="579"/>
      <c r="FY349" s="452">
        <f t="shared" si="651"/>
        <v>0.8</v>
      </c>
      <c r="FZ349" s="452"/>
      <c r="GA349" s="429"/>
      <c r="GB349" s="513">
        <f t="shared" si="643"/>
        <v>0.16826923076923073</v>
      </c>
      <c r="GC349" s="514">
        <f t="shared" si="644"/>
        <v>3.5</v>
      </c>
      <c r="GD349" s="513">
        <f t="shared" si="633"/>
        <v>0.13043478260869568</v>
      </c>
      <c r="GE349" s="527">
        <f t="shared" si="635"/>
        <v>9</v>
      </c>
      <c r="GF349" s="461">
        <f t="shared" ref="GF349:GF380" si="695">4100/BS349*24</f>
        <v>2.4115873832806414</v>
      </c>
      <c r="GG349" s="606">
        <v>38</v>
      </c>
      <c r="GH349" s="450">
        <f t="shared" ref="GH349:GH380" si="696">GG349/80</f>
        <v>0.47499999999999998</v>
      </c>
      <c r="GI349" s="405">
        <v>250</v>
      </c>
      <c r="GJ349" s="462">
        <f t="shared" ref="GJ349:GJ380" si="697">GI349/GG349</f>
        <v>6.5789473684210522</v>
      </c>
      <c r="GK349" s="463">
        <f t="shared" ref="GK349:GK380" si="698">GG349/(BS349/24)*1000</f>
        <v>22.351297698698627</v>
      </c>
      <c r="GL349" s="464">
        <v>8.07</v>
      </c>
      <c r="GM349" s="529">
        <v>15.5</v>
      </c>
      <c r="GN349" s="405">
        <v>54</v>
      </c>
      <c r="GO349" s="513">
        <f t="shared" si="645"/>
        <v>0.10404624277456653</v>
      </c>
      <c r="GP349" s="450">
        <f t="shared" ref="GP349:GP380" si="699">1-GN349/FU349</f>
        <v>9.9999999999999978E-2</v>
      </c>
      <c r="GQ349" s="577">
        <v>2</v>
      </c>
      <c r="GR349" s="455">
        <f t="shared" ref="GR349:GR380" si="700">4300/BS349*24</f>
        <v>2.5292257922211601</v>
      </c>
      <c r="GS349" s="531">
        <f t="shared" si="646"/>
        <v>13.1</v>
      </c>
      <c r="GT349" s="531">
        <f t="shared" ref="GT349:GT380" si="701">HD349</f>
        <v>44.277999999999999</v>
      </c>
      <c r="GU349" s="513">
        <f t="shared" si="647"/>
        <v>0.15483870967741942</v>
      </c>
      <c r="GV349" s="513">
        <f t="shared" si="637"/>
        <v>0.18003703703703711</v>
      </c>
      <c r="GW349" s="513">
        <f t="shared" si="648"/>
        <v>0.24277456647398854</v>
      </c>
      <c r="GX349" s="513">
        <f t="shared" ref="GX349:GX380" si="702">1-HD349/FU349</f>
        <v>0.26203333333333334</v>
      </c>
      <c r="GY349" s="462">
        <f t="shared" ref="GY349:GY380" si="703">GK349/(FU349-HD349)</f>
        <v>1.4216574035554399</v>
      </c>
      <c r="GZ349" s="405">
        <v>38348</v>
      </c>
      <c r="HA349" s="581">
        <v>8.1999999999999993</v>
      </c>
      <c r="HB349" s="451">
        <v>8.16</v>
      </c>
      <c r="HC349" s="577">
        <v>13.1</v>
      </c>
      <c r="HD349" s="463">
        <f t="shared" si="649"/>
        <v>44.277999999999999</v>
      </c>
      <c r="HE349" s="463">
        <v>12</v>
      </c>
      <c r="HF349" s="463"/>
      <c r="HG349" s="582"/>
      <c r="HH349" s="575">
        <v>7</v>
      </c>
      <c r="HI349" s="583">
        <v>7250</v>
      </c>
      <c r="HJ349" s="406">
        <f t="shared" si="663"/>
        <v>4857.5</v>
      </c>
      <c r="HK349" s="406"/>
      <c r="HL349" s="549"/>
      <c r="HM349" s="584"/>
      <c r="HN349" s="461">
        <v>13.31</v>
      </c>
      <c r="HO349" s="574"/>
      <c r="HP349" s="548">
        <v>0.03</v>
      </c>
      <c r="HQ349" s="585"/>
      <c r="HR349" s="586"/>
      <c r="HS349" s="520">
        <v>0.15</v>
      </c>
      <c r="HT349" s="587">
        <v>2</v>
      </c>
      <c r="HU349" s="522">
        <f t="shared" si="632"/>
        <v>43.671410285370079</v>
      </c>
      <c r="HV349" s="513">
        <f t="shared" si="650"/>
        <v>0.75</v>
      </c>
      <c r="HW349" s="513">
        <f t="shared" si="664"/>
        <v>0.74405780346820816</v>
      </c>
      <c r="HX349" s="513">
        <f t="shared" si="665"/>
        <v>0.28823529411764703</v>
      </c>
      <c r="HY349" s="599"/>
    </row>
    <row r="350" spans="1:233" s="598" customFormat="1" ht="15" customHeight="1" x14ac:dyDescent="0.15">
      <c r="A350" s="400">
        <v>43832</v>
      </c>
      <c r="B350" s="515">
        <v>39172</v>
      </c>
      <c r="C350" s="402">
        <f t="shared" si="560"/>
        <v>0.78344000000000003</v>
      </c>
      <c r="D350" s="571">
        <v>8.18</v>
      </c>
      <c r="E350" s="572">
        <v>65</v>
      </c>
      <c r="F350" s="573">
        <v>287</v>
      </c>
      <c r="G350" s="406">
        <f t="shared" si="564"/>
        <v>11242.364</v>
      </c>
      <c r="H350" s="402">
        <f t="shared" si="565"/>
        <v>0.44969455999999997</v>
      </c>
      <c r="I350" s="573">
        <v>7040</v>
      </c>
      <c r="J350" s="406">
        <f t="shared" si="566"/>
        <v>4716.8</v>
      </c>
      <c r="K350" s="574">
        <v>36.6</v>
      </c>
      <c r="L350" s="574"/>
      <c r="M350" s="574"/>
      <c r="N350" s="575">
        <v>163</v>
      </c>
      <c r="O350" s="575"/>
      <c r="P350" s="409"/>
      <c r="Q350" s="409"/>
      <c r="R350" s="409"/>
      <c r="S350" s="409"/>
      <c r="T350" s="410"/>
      <c r="U350" s="411"/>
      <c r="V350" s="409"/>
      <c r="W350" s="409"/>
      <c r="X350" s="516"/>
      <c r="Y350" s="473">
        <v>960</v>
      </c>
      <c r="Z350" s="429">
        <v>6.53</v>
      </c>
      <c r="AA350" s="409">
        <v>1243</v>
      </c>
      <c r="AB350" s="409">
        <v>3390</v>
      </c>
      <c r="AC350" s="409">
        <v>7960</v>
      </c>
      <c r="AD350" s="474">
        <v>5.51</v>
      </c>
      <c r="AE350" s="477">
        <f t="shared" si="652"/>
        <v>0.76527777777777772</v>
      </c>
      <c r="AF350" s="478">
        <f t="shared" si="666"/>
        <v>960</v>
      </c>
      <c r="AG350" s="477">
        <f t="shared" si="667"/>
        <v>0.38400000000000001</v>
      </c>
      <c r="AH350" s="478">
        <v>1243</v>
      </c>
      <c r="AI350" s="478">
        <f t="shared" si="668"/>
        <v>3390</v>
      </c>
      <c r="AJ350" s="473">
        <f t="shared" si="669"/>
        <v>3254.4</v>
      </c>
      <c r="AK350" s="477">
        <f t="shared" si="674"/>
        <v>0.14463999999999999</v>
      </c>
      <c r="AL350" s="447">
        <v>38</v>
      </c>
      <c r="AM350" s="479"/>
      <c r="AN350" s="473">
        <v>1108</v>
      </c>
      <c r="AO350" s="473">
        <v>1187</v>
      </c>
      <c r="AP350" s="479">
        <v>7.37</v>
      </c>
      <c r="AQ350" s="447">
        <v>538</v>
      </c>
      <c r="AR350" s="473">
        <v>1560</v>
      </c>
      <c r="AS350" s="657">
        <f t="shared" si="638"/>
        <v>2.8996282527881041</v>
      </c>
      <c r="AT350" s="473">
        <v>7520</v>
      </c>
      <c r="AU350" s="447"/>
      <c r="AV350" s="480">
        <v>0.1</v>
      </c>
      <c r="AW350" s="479">
        <v>10.94</v>
      </c>
      <c r="AX350" s="479">
        <v>37.04</v>
      </c>
      <c r="AY350" s="480">
        <v>55</v>
      </c>
      <c r="AZ350" s="480">
        <v>4</v>
      </c>
      <c r="BA350" s="420">
        <f t="shared" si="561"/>
        <v>41639</v>
      </c>
      <c r="BB350" s="421">
        <f t="shared" si="562"/>
        <v>0.83277999999999996</v>
      </c>
      <c r="BC350" s="422"/>
      <c r="BD350" s="423">
        <v>8.16</v>
      </c>
      <c r="BE350" s="424">
        <v>60</v>
      </c>
      <c r="BF350" s="425">
        <v>295</v>
      </c>
      <c r="BG350" s="426">
        <v>8430</v>
      </c>
      <c r="BH350" s="420">
        <f t="shared" si="567"/>
        <v>5648.1</v>
      </c>
      <c r="BI350" s="432"/>
      <c r="BJ350" s="421"/>
      <c r="BK350" s="427">
        <v>25.3</v>
      </c>
      <c r="BL350" s="427"/>
      <c r="BM350" s="428"/>
      <c r="BN350" s="422"/>
      <c r="BO350" s="425">
        <v>69</v>
      </c>
      <c r="BP350" s="425"/>
      <c r="BQ350" s="423">
        <v>4.32</v>
      </c>
      <c r="BR350" s="421">
        <f t="shared" si="653"/>
        <v>0.6</v>
      </c>
      <c r="BS350" s="409">
        <f t="shared" si="675"/>
        <v>42599</v>
      </c>
      <c r="BT350" s="429">
        <f t="shared" si="676"/>
        <v>8.1421967651822822</v>
      </c>
      <c r="BU350" s="430">
        <f t="shared" si="639"/>
        <v>70.772083851733612</v>
      </c>
      <c r="BV350" s="430">
        <f t="shared" si="677"/>
        <v>323.50771144862557</v>
      </c>
      <c r="BW350" s="430">
        <f t="shared" si="678"/>
        <v>8240.0890547459494</v>
      </c>
      <c r="BX350" s="430">
        <f t="shared" si="568"/>
        <v>5356.0578855848671</v>
      </c>
      <c r="BY350" s="430">
        <f t="shared" si="679"/>
        <v>25.96931148618512</v>
      </c>
      <c r="BZ350" s="430"/>
      <c r="CA350" s="431"/>
      <c r="CB350" s="430">
        <f t="shared" si="656"/>
        <v>69</v>
      </c>
      <c r="CC350" s="432">
        <v>20695</v>
      </c>
      <c r="CD350" s="411">
        <f t="shared" si="680"/>
        <v>21175</v>
      </c>
      <c r="CE350" s="421">
        <f t="shared" si="681"/>
        <v>0.84699999999999998</v>
      </c>
      <c r="CF350" s="433">
        <f t="shared" si="682"/>
        <v>7.5938606847697763</v>
      </c>
      <c r="CG350" s="434"/>
      <c r="CH350" s="427"/>
      <c r="CI350" s="446">
        <f t="shared" si="683"/>
        <v>10.767414403778039</v>
      </c>
      <c r="CJ350" s="436">
        <v>22</v>
      </c>
      <c r="CK350" s="436">
        <v>1.19</v>
      </c>
      <c r="CL350" s="423"/>
      <c r="CM350" s="423">
        <v>22.9</v>
      </c>
      <c r="CN350" s="423">
        <v>81</v>
      </c>
      <c r="CO350" s="432"/>
      <c r="CP350" s="432"/>
      <c r="CQ350" s="437"/>
      <c r="CR350" s="437">
        <v>0.94</v>
      </c>
      <c r="CS350" s="424"/>
      <c r="CT350" s="432">
        <f t="shared" si="684"/>
        <v>3.9669421487603307</v>
      </c>
      <c r="CU350" s="434">
        <v>5.76</v>
      </c>
      <c r="CV350" s="438"/>
      <c r="CW350" s="439"/>
      <c r="CX350" s="440"/>
      <c r="CY350" s="441"/>
      <c r="CZ350" s="442"/>
      <c r="DA350" s="442"/>
      <c r="DB350" s="442"/>
      <c r="DC350" s="442"/>
      <c r="DD350" s="443"/>
      <c r="DE350" s="440"/>
      <c r="DF350" s="444">
        <v>20944</v>
      </c>
      <c r="DG350" s="445">
        <f t="shared" si="685"/>
        <v>21424</v>
      </c>
      <c r="DH350" s="421">
        <f t="shared" si="686"/>
        <v>0.85696000000000006</v>
      </c>
      <c r="DI350" s="446">
        <f t="shared" si="687"/>
        <v>7.5056011949215833</v>
      </c>
      <c r="DJ350" s="434">
        <v>7.84</v>
      </c>
      <c r="DK350" s="427">
        <v>8.5</v>
      </c>
      <c r="DL350" s="446">
        <f t="shared" si="688"/>
        <v>10.642270351008214</v>
      </c>
      <c r="DM350" s="422">
        <v>22</v>
      </c>
      <c r="DN350" s="422">
        <v>1.45</v>
      </c>
      <c r="DO350" s="423">
        <v>7.76</v>
      </c>
      <c r="DP350" s="423">
        <v>24.5</v>
      </c>
      <c r="DQ350" s="423">
        <v>81</v>
      </c>
      <c r="DR350" s="432"/>
      <c r="DS350" s="432"/>
      <c r="DT350" s="437"/>
      <c r="DU350" s="437">
        <v>0.95</v>
      </c>
      <c r="DV350" s="424"/>
      <c r="DW350" s="446">
        <f t="shared" si="689"/>
        <v>3.9208364451082898</v>
      </c>
      <c r="DX350" s="434">
        <v>3.9</v>
      </c>
      <c r="DY350" s="438">
        <v>8.01</v>
      </c>
      <c r="DZ350" s="439">
        <v>20.399999999999999</v>
      </c>
      <c r="EA350" s="440">
        <v>73</v>
      </c>
      <c r="EB350" s="441">
        <v>7680</v>
      </c>
      <c r="EC350" s="442">
        <v>12.4</v>
      </c>
      <c r="ED350" s="442"/>
      <c r="EE350" s="442"/>
      <c r="EF350" s="442"/>
      <c r="EG350" s="443">
        <v>16</v>
      </c>
      <c r="EH350" s="440"/>
      <c r="EI350" s="429">
        <f t="shared" si="670"/>
        <v>8.01</v>
      </c>
      <c r="EJ350" s="447">
        <f t="shared" si="640"/>
        <v>20.399999999999999</v>
      </c>
      <c r="EK350" s="448">
        <f t="shared" si="671"/>
        <v>73</v>
      </c>
      <c r="EL350" s="417">
        <f t="shared" si="672"/>
        <v>7680</v>
      </c>
      <c r="EM350" s="431">
        <f t="shared" si="673"/>
        <v>12.4</v>
      </c>
      <c r="EN350" s="431"/>
      <c r="EO350" s="431"/>
      <c r="EP350" s="431"/>
      <c r="EQ350" s="430">
        <f t="shared" si="654"/>
        <v>16</v>
      </c>
      <c r="ER350" s="448"/>
      <c r="ES350" s="449">
        <f t="shared" si="690"/>
        <v>24.789314303152658</v>
      </c>
      <c r="ET350" s="450">
        <f t="shared" si="691"/>
        <v>0.85197999999999996</v>
      </c>
      <c r="EU350" s="451">
        <f t="shared" si="570"/>
        <v>0.31320693181818182</v>
      </c>
      <c r="EV350" s="450">
        <f t="shared" si="658"/>
        <v>0.58001283670033665</v>
      </c>
      <c r="EW350" s="513">
        <f t="shared" si="636"/>
        <v>0.52251333245409981</v>
      </c>
      <c r="EX350" s="514">
        <f t="shared" si="600"/>
        <v>13.56931148618512</v>
      </c>
      <c r="EY350" s="513">
        <f t="shared" si="641"/>
        <v>0.71175075128863419</v>
      </c>
      <c r="EZ350" s="514">
        <f t="shared" si="642"/>
        <v>50.372083851733613</v>
      </c>
      <c r="FA350" s="450">
        <f t="shared" si="659"/>
        <v>0.77434850108173481</v>
      </c>
      <c r="FB350" s="431">
        <f t="shared" si="660"/>
        <v>250.50771144862557</v>
      </c>
      <c r="FC350" s="452"/>
      <c r="FD350" s="431"/>
      <c r="FE350" s="452">
        <f t="shared" si="661"/>
        <v>0.76811594202898548</v>
      </c>
      <c r="FF350" s="430">
        <f t="shared" si="662"/>
        <v>53</v>
      </c>
      <c r="FG350" s="405">
        <v>50400</v>
      </c>
      <c r="FH350" s="589"/>
      <c r="FI350" s="590"/>
      <c r="FJ350" s="591"/>
      <c r="FK350" s="455">
        <f t="shared" si="692"/>
        <v>1.6901805206694993</v>
      </c>
      <c r="FL350" s="530">
        <v>1800</v>
      </c>
      <c r="FM350" s="455">
        <f t="shared" si="657"/>
        <v>42.254513016737477</v>
      </c>
      <c r="FN350" s="530">
        <v>3892</v>
      </c>
      <c r="FO350" s="532">
        <f t="shared" si="655"/>
        <v>0.29088191330343793</v>
      </c>
      <c r="FP350" s="449">
        <f t="shared" si="693"/>
        <v>91.363647033967936</v>
      </c>
      <c r="FQ350" s="457">
        <v>54</v>
      </c>
      <c r="FR350" s="458">
        <f t="shared" si="694"/>
        <v>1.2676353905021245</v>
      </c>
      <c r="FS350" s="576">
        <v>7.88</v>
      </c>
      <c r="FT350" s="577">
        <v>16</v>
      </c>
      <c r="FU350" s="578">
        <v>58</v>
      </c>
      <c r="FV350" s="579">
        <v>1</v>
      </c>
      <c r="FW350" s="580"/>
      <c r="FX350" s="579"/>
      <c r="FY350" s="452">
        <f t="shared" si="651"/>
        <v>0.9375</v>
      </c>
      <c r="FZ350" s="452"/>
      <c r="GA350" s="429"/>
      <c r="GB350" s="513">
        <f t="shared" si="643"/>
        <v>0.21568627450980382</v>
      </c>
      <c r="GC350" s="514">
        <f t="shared" si="644"/>
        <v>4.3999999999999986</v>
      </c>
      <c r="GD350" s="513">
        <f t="shared" si="633"/>
        <v>0.20547945205479456</v>
      </c>
      <c r="GE350" s="527">
        <f t="shared" si="635"/>
        <v>15</v>
      </c>
      <c r="GF350" s="461">
        <f t="shared" si="695"/>
        <v>2.3099133782483157</v>
      </c>
      <c r="GG350" s="606">
        <v>38</v>
      </c>
      <c r="GH350" s="450">
        <f t="shared" si="696"/>
        <v>0.47499999999999998</v>
      </c>
      <c r="GI350" s="405">
        <v>250</v>
      </c>
      <c r="GJ350" s="462">
        <f t="shared" si="697"/>
        <v>6.5789473684210522</v>
      </c>
      <c r="GK350" s="463">
        <f t="shared" si="698"/>
        <v>21.408953261813657</v>
      </c>
      <c r="GL350" s="464">
        <v>8.11</v>
      </c>
      <c r="GM350" s="529">
        <v>13.9</v>
      </c>
      <c r="GN350" s="405">
        <v>52</v>
      </c>
      <c r="GO350" s="513">
        <f t="shared" si="645"/>
        <v>0.13124999999999998</v>
      </c>
      <c r="GP350" s="450">
        <f t="shared" si="699"/>
        <v>0.10344827586206895</v>
      </c>
      <c r="GQ350" s="577">
        <v>2</v>
      </c>
      <c r="GR350" s="455">
        <f t="shared" si="700"/>
        <v>2.4225920796262823</v>
      </c>
      <c r="GS350" s="531">
        <f t="shared" si="646"/>
        <v>13</v>
      </c>
      <c r="GT350" s="531">
        <f t="shared" si="701"/>
        <v>43.94</v>
      </c>
      <c r="GU350" s="513">
        <f t="shared" si="647"/>
        <v>6.4748201438848962E-2</v>
      </c>
      <c r="GV350" s="513">
        <f t="shared" si="637"/>
        <v>0.15500000000000003</v>
      </c>
      <c r="GW350" s="513">
        <f t="shared" si="648"/>
        <v>0.1875</v>
      </c>
      <c r="GX350" s="513">
        <f t="shared" si="702"/>
        <v>0.24241379310344835</v>
      </c>
      <c r="GY350" s="462">
        <f t="shared" si="703"/>
        <v>1.5226851537563053</v>
      </c>
      <c r="GZ350" s="405">
        <v>40489</v>
      </c>
      <c r="HA350" s="581">
        <v>8.36</v>
      </c>
      <c r="HB350" s="451">
        <v>8.25</v>
      </c>
      <c r="HC350" s="577">
        <v>13</v>
      </c>
      <c r="HD350" s="463">
        <f t="shared" si="649"/>
        <v>43.94</v>
      </c>
      <c r="HE350" s="463">
        <v>12.1</v>
      </c>
      <c r="HF350" s="463"/>
      <c r="HG350" s="582"/>
      <c r="HH350" s="575">
        <v>5</v>
      </c>
      <c r="HI350" s="583">
        <v>7730</v>
      </c>
      <c r="HJ350" s="406">
        <f t="shared" si="663"/>
        <v>5179.1000000000004</v>
      </c>
      <c r="HK350" s="406"/>
      <c r="HL350" s="549"/>
      <c r="HM350" s="584"/>
      <c r="HN350" s="461">
        <v>13.28</v>
      </c>
      <c r="HO350" s="574"/>
      <c r="HP350" s="548">
        <v>0.01</v>
      </c>
      <c r="HQ350" s="585"/>
      <c r="HR350" s="586"/>
      <c r="HS350" s="520">
        <v>0.16</v>
      </c>
      <c r="HT350" s="587">
        <v>2</v>
      </c>
      <c r="HU350" s="522">
        <f t="shared" si="632"/>
        <v>41.787747064050535</v>
      </c>
      <c r="HV350" s="513">
        <f t="shared" si="650"/>
        <v>0.78333333333333333</v>
      </c>
      <c r="HW350" s="513">
        <f t="shared" si="664"/>
        <v>0.85105084745762716</v>
      </c>
      <c r="HX350" s="513">
        <f t="shared" si="665"/>
        <v>0.47509881422924904</v>
      </c>
      <c r="HY350" s="599"/>
    </row>
    <row r="351" spans="1:233" s="598" customFormat="1" ht="15" customHeight="1" x14ac:dyDescent="0.15">
      <c r="A351" s="400">
        <v>43833</v>
      </c>
      <c r="B351" s="515">
        <v>40109</v>
      </c>
      <c r="C351" s="402">
        <f t="shared" si="560"/>
        <v>0.80218</v>
      </c>
      <c r="D351" s="571">
        <v>8.08</v>
      </c>
      <c r="E351" s="572">
        <v>49.4</v>
      </c>
      <c r="F351" s="573">
        <v>245</v>
      </c>
      <c r="G351" s="406">
        <f t="shared" si="564"/>
        <v>9826.7049999999999</v>
      </c>
      <c r="H351" s="402">
        <f t="shared" si="565"/>
        <v>0.39306819999999998</v>
      </c>
      <c r="I351" s="573">
        <v>6140</v>
      </c>
      <c r="J351" s="406">
        <f t="shared" si="566"/>
        <v>4113.8</v>
      </c>
      <c r="K351" s="574">
        <v>33.9</v>
      </c>
      <c r="L351" s="574">
        <v>30</v>
      </c>
      <c r="M351" s="574">
        <v>2</v>
      </c>
      <c r="N351" s="575">
        <v>375</v>
      </c>
      <c r="O351" s="575">
        <v>32</v>
      </c>
      <c r="P351" s="409"/>
      <c r="Q351" s="409"/>
      <c r="R351" s="409"/>
      <c r="S351" s="409"/>
      <c r="T351" s="410"/>
      <c r="U351" s="411"/>
      <c r="V351" s="409"/>
      <c r="W351" s="409"/>
      <c r="X351" s="516"/>
      <c r="Y351" s="473">
        <v>960</v>
      </c>
      <c r="Z351" s="429">
        <v>6.02</v>
      </c>
      <c r="AA351" s="409">
        <v>1453</v>
      </c>
      <c r="AB351" s="409">
        <v>3380</v>
      </c>
      <c r="AC351" s="409">
        <v>7640</v>
      </c>
      <c r="AD351" s="474">
        <v>5.0599999999999996</v>
      </c>
      <c r="AE351" s="477">
        <f t="shared" si="652"/>
        <v>0.70277777777777772</v>
      </c>
      <c r="AF351" s="478">
        <f t="shared" si="666"/>
        <v>960</v>
      </c>
      <c r="AG351" s="477">
        <f t="shared" si="667"/>
        <v>0.38400000000000001</v>
      </c>
      <c r="AH351" s="478">
        <v>1453</v>
      </c>
      <c r="AI351" s="478">
        <f t="shared" si="668"/>
        <v>3380</v>
      </c>
      <c r="AJ351" s="473">
        <f t="shared" si="669"/>
        <v>3244.8</v>
      </c>
      <c r="AK351" s="477">
        <f t="shared" si="674"/>
        <v>0.14421333333333333</v>
      </c>
      <c r="AL351" s="447">
        <v>37</v>
      </c>
      <c r="AM351" s="479"/>
      <c r="AN351" s="473">
        <v>1372</v>
      </c>
      <c r="AO351" s="473">
        <v>1485</v>
      </c>
      <c r="AP351" s="479">
        <v>7.53</v>
      </c>
      <c r="AQ351" s="447">
        <v>432</v>
      </c>
      <c r="AR351" s="473">
        <v>1540</v>
      </c>
      <c r="AS351" s="657">
        <f t="shared" si="638"/>
        <v>3.5648148148148149</v>
      </c>
      <c r="AT351" s="473">
        <v>7550</v>
      </c>
      <c r="AU351" s="447"/>
      <c r="AV351" s="480">
        <v>0.5</v>
      </c>
      <c r="AW351" s="479">
        <v>8.25</v>
      </c>
      <c r="AX351" s="479">
        <v>41.82</v>
      </c>
      <c r="AY351" s="480">
        <v>52</v>
      </c>
      <c r="AZ351" s="480">
        <v>4.4000000000000004</v>
      </c>
      <c r="BA351" s="420">
        <f t="shared" si="561"/>
        <v>40222</v>
      </c>
      <c r="BB351" s="421">
        <f t="shared" si="562"/>
        <v>0.80444000000000004</v>
      </c>
      <c r="BC351" s="422"/>
      <c r="BD351" s="423">
        <v>8.1199999999999992</v>
      </c>
      <c r="BE351" s="424">
        <v>80.400000000000006</v>
      </c>
      <c r="BF351" s="425">
        <v>318</v>
      </c>
      <c r="BG351" s="426">
        <v>9430</v>
      </c>
      <c r="BH351" s="420">
        <f t="shared" si="567"/>
        <v>6318.1</v>
      </c>
      <c r="BI351" s="432"/>
      <c r="BJ351" s="421"/>
      <c r="BK351" s="427">
        <v>21</v>
      </c>
      <c r="BL351" s="427">
        <v>12</v>
      </c>
      <c r="BM351" s="428">
        <v>12.9</v>
      </c>
      <c r="BN351" s="422">
        <v>1.6</v>
      </c>
      <c r="BO351" s="425">
        <v>114</v>
      </c>
      <c r="BP351" s="425">
        <v>32</v>
      </c>
      <c r="BQ351" s="423">
        <v>3.64</v>
      </c>
      <c r="BR351" s="421">
        <f t="shared" si="653"/>
        <v>0.50555555555555554</v>
      </c>
      <c r="BS351" s="409">
        <f t="shared" si="675"/>
        <v>41182</v>
      </c>
      <c r="BT351" s="429">
        <f t="shared" si="676"/>
        <v>8.1062464183381078</v>
      </c>
      <c r="BU351" s="430">
        <f t="shared" si="639"/>
        <v>88.596202224272744</v>
      </c>
      <c r="BV351" s="430">
        <f t="shared" si="677"/>
        <v>346.486231848866</v>
      </c>
      <c r="BW351" s="430">
        <f t="shared" si="678"/>
        <v>9210.2589049153084</v>
      </c>
      <c r="BX351" s="430">
        <f t="shared" si="568"/>
        <v>5986.6682881949509</v>
      </c>
      <c r="BY351" s="430">
        <f t="shared" si="679"/>
        <v>21.722645816133262</v>
      </c>
      <c r="BZ351" s="430">
        <f>(BL351*BA351+AY351*AF351)/BS351</f>
        <v>12.9324462143655</v>
      </c>
      <c r="CA351" s="431">
        <f>(BN351*BA351+AZ351*AF351)/BS351</f>
        <v>1.6652712350055852</v>
      </c>
      <c r="CB351" s="430">
        <f t="shared" si="656"/>
        <v>114</v>
      </c>
      <c r="CC351" s="432">
        <v>19896</v>
      </c>
      <c r="CD351" s="411">
        <f t="shared" si="680"/>
        <v>20376</v>
      </c>
      <c r="CE351" s="421">
        <f t="shared" si="681"/>
        <v>0.81503999999999999</v>
      </c>
      <c r="CF351" s="433">
        <f t="shared" si="682"/>
        <v>7.8916372202591294</v>
      </c>
      <c r="CG351" s="434"/>
      <c r="CH351" s="427"/>
      <c r="CI351" s="446">
        <f t="shared" si="683"/>
        <v>11.189634864546527</v>
      </c>
      <c r="CJ351" s="436">
        <v>22.1</v>
      </c>
      <c r="CK351" s="436">
        <v>1.2</v>
      </c>
      <c r="CL351" s="423"/>
      <c r="CM351" s="423">
        <v>21.2</v>
      </c>
      <c r="CN351" s="423">
        <v>74</v>
      </c>
      <c r="CO351" s="432"/>
      <c r="CP351" s="432"/>
      <c r="CQ351" s="437"/>
      <c r="CR351" s="437">
        <v>0.94</v>
      </c>
      <c r="CS351" s="424"/>
      <c r="CT351" s="432">
        <f t="shared" si="684"/>
        <v>4.1224970553592462</v>
      </c>
      <c r="CU351" s="434">
        <v>5.46</v>
      </c>
      <c r="CV351" s="438"/>
      <c r="CW351" s="439"/>
      <c r="CX351" s="440"/>
      <c r="CY351" s="441"/>
      <c r="CZ351" s="442"/>
      <c r="DA351" s="442"/>
      <c r="DB351" s="442"/>
      <c r="DC351" s="442"/>
      <c r="DD351" s="443"/>
      <c r="DE351" s="440"/>
      <c r="DF351" s="444">
        <v>20326</v>
      </c>
      <c r="DG351" s="445">
        <f t="shared" si="685"/>
        <v>20806</v>
      </c>
      <c r="DH351" s="421">
        <f t="shared" si="686"/>
        <v>0.83223999999999998</v>
      </c>
      <c r="DI351" s="446">
        <f t="shared" si="687"/>
        <v>7.7285398442756907</v>
      </c>
      <c r="DJ351" s="434">
        <v>7.9</v>
      </c>
      <c r="DK351" s="427">
        <v>6.5</v>
      </c>
      <c r="DL351" s="446">
        <f t="shared" si="688"/>
        <v>10.958377391137171</v>
      </c>
      <c r="DM351" s="422">
        <v>22.1</v>
      </c>
      <c r="DN351" s="422">
        <v>1.24</v>
      </c>
      <c r="DO351" s="423">
        <v>7.76</v>
      </c>
      <c r="DP351" s="423">
        <v>22.3</v>
      </c>
      <c r="DQ351" s="423">
        <v>75</v>
      </c>
      <c r="DR351" s="432"/>
      <c r="DS351" s="432"/>
      <c r="DT351" s="437"/>
      <c r="DU351" s="437">
        <v>0.95</v>
      </c>
      <c r="DV351" s="424"/>
      <c r="DW351" s="446">
        <f t="shared" si="689"/>
        <v>4.0372969335768527</v>
      </c>
      <c r="DX351" s="434">
        <v>4.1100000000000003</v>
      </c>
      <c r="DY351" s="438">
        <v>7.97</v>
      </c>
      <c r="DZ351" s="439">
        <v>19.5</v>
      </c>
      <c r="EA351" s="440">
        <v>63</v>
      </c>
      <c r="EB351" s="441">
        <v>7900</v>
      </c>
      <c r="EC351" s="442">
        <v>9.8000000000000007</v>
      </c>
      <c r="ED351" s="442">
        <v>0.32</v>
      </c>
      <c r="EE351" s="442">
        <v>9.6</v>
      </c>
      <c r="EF351" s="442">
        <v>0.8</v>
      </c>
      <c r="EG351" s="443">
        <v>8</v>
      </c>
      <c r="EH351" s="440">
        <v>16</v>
      </c>
      <c r="EI351" s="429">
        <f t="shared" si="670"/>
        <v>7.97</v>
      </c>
      <c r="EJ351" s="447">
        <f t="shared" si="640"/>
        <v>19.5</v>
      </c>
      <c r="EK351" s="448">
        <f t="shared" si="671"/>
        <v>63</v>
      </c>
      <c r="EL351" s="417">
        <f t="shared" si="672"/>
        <v>7900</v>
      </c>
      <c r="EM351" s="431">
        <f t="shared" si="673"/>
        <v>9.8000000000000007</v>
      </c>
      <c r="EN351" s="431">
        <f>ED351</f>
        <v>0.32</v>
      </c>
      <c r="EO351" s="431">
        <f>EE351</f>
        <v>9.6</v>
      </c>
      <c r="EP351" s="431">
        <f>EF351</f>
        <v>0.8</v>
      </c>
      <c r="EQ351" s="430">
        <f t="shared" si="654"/>
        <v>8</v>
      </c>
      <c r="ER351" s="448">
        <f>EH351</f>
        <v>16</v>
      </c>
      <c r="ES351" s="449">
        <f t="shared" si="690"/>
        <v>25.642270895051237</v>
      </c>
      <c r="ET351" s="450">
        <f t="shared" si="691"/>
        <v>0.82364000000000004</v>
      </c>
      <c r="EU351" s="451">
        <f t="shared" si="570"/>
        <v>0.32429536363636363</v>
      </c>
      <c r="EV351" s="450">
        <f t="shared" si="658"/>
        <v>0.60054696969696963</v>
      </c>
      <c r="EW351" s="513">
        <f t="shared" si="636"/>
        <v>0.54885790234992426</v>
      </c>
      <c r="EX351" s="514">
        <f t="shared" si="600"/>
        <v>11.922645816133262</v>
      </c>
      <c r="EY351" s="513">
        <f t="shared" si="641"/>
        <v>0.77990027212862212</v>
      </c>
      <c r="EZ351" s="514">
        <f t="shared" si="642"/>
        <v>69.096202224272744</v>
      </c>
      <c r="FA351" s="450">
        <f t="shared" si="659"/>
        <v>0.81817459336312104</v>
      </c>
      <c r="FB351" s="431">
        <f t="shared" si="660"/>
        <v>283.486231848866</v>
      </c>
      <c r="FC351" s="452">
        <f>1-EP351/CA351</f>
        <v>0.51959777891838921</v>
      </c>
      <c r="FD351" s="431">
        <f>CA351-EP351</f>
        <v>0.86527123500558512</v>
      </c>
      <c r="FE351" s="452">
        <f t="shared" si="661"/>
        <v>0.92982456140350878</v>
      </c>
      <c r="FF351" s="430">
        <f t="shared" si="662"/>
        <v>106</v>
      </c>
      <c r="FG351" s="405">
        <v>50400</v>
      </c>
      <c r="FH351" s="589"/>
      <c r="FI351" s="590"/>
      <c r="FJ351" s="591"/>
      <c r="FK351" s="455">
        <f t="shared" si="692"/>
        <v>1.7483366519353114</v>
      </c>
      <c r="FL351" s="530">
        <v>1800</v>
      </c>
      <c r="FM351" s="455">
        <f t="shared" si="657"/>
        <v>43.708416298382794</v>
      </c>
      <c r="FN351" s="530">
        <v>3753</v>
      </c>
      <c r="FO351" s="532">
        <f t="shared" si="655"/>
        <v>0.28049327354260095</v>
      </c>
      <c r="FP351" s="449">
        <f t="shared" si="693"/>
        <v>91.132047982128114</v>
      </c>
      <c r="FQ351" s="457">
        <v>54</v>
      </c>
      <c r="FR351" s="458">
        <f t="shared" si="694"/>
        <v>1.3112524889514836</v>
      </c>
      <c r="FS351" s="576">
        <v>7.95</v>
      </c>
      <c r="FT351" s="577">
        <v>14.5</v>
      </c>
      <c r="FU351" s="578">
        <v>52</v>
      </c>
      <c r="FV351" s="579">
        <v>1</v>
      </c>
      <c r="FW351" s="580">
        <v>0.22</v>
      </c>
      <c r="FX351" s="579">
        <v>8</v>
      </c>
      <c r="FY351" s="452">
        <f t="shared" si="651"/>
        <v>0.875</v>
      </c>
      <c r="FZ351" s="452">
        <f>1-FW351/(EF351+DC351)</f>
        <v>0.72500000000000009</v>
      </c>
      <c r="GA351" s="429">
        <f>EF351+DC351-FW351</f>
        <v>0.58000000000000007</v>
      </c>
      <c r="GB351" s="513">
        <f t="shared" si="643"/>
        <v>0.25641025641025639</v>
      </c>
      <c r="GC351" s="514">
        <f t="shared" si="644"/>
        <v>5</v>
      </c>
      <c r="GD351" s="513">
        <f t="shared" si="633"/>
        <v>0.17460317460317465</v>
      </c>
      <c r="GE351" s="527">
        <f t="shared" si="635"/>
        <v>11</v>
      </c>
      <c r="GF351" s="461">
        <f t="shared" si="695"/>
        <v>2.3893934243115926</v>
      </c>
      <c r="GG351" s="606">
        <v>38</v>
      </c>
      <c r="GH351" s="450">
        <f t="shared" si="696"/>
        <v>0.47499999999999998</v>
      </c>
      <c r="GI351" s="405">
        <v>250</v>
      </c>
      <c r="GJ351" s="462">
        <f t="shared" si="697"/>
        <v>6.5789473684210522</v>
      </c>
      <c r="GK351" s="463">
        <f t="shared" si="698"/>
        <v>22.145597591180611</v>
      </c>
      <c r="GL351" s="464">
        <v>8.14</v>
      </c>
      <c r="GM351" s="529">
        <v>14.3</v>
      </c>
      <c r="GN351" s="405">
        <v>51</v>
      </c>
      <c r="GO351" s="513">
        <f t="shared" si="645"/>
        <v>1.3793103448275779E-2</v>
      </c>
      <c r="GP351" s="450">
        <f t="shared" si="699"/>
        <v>1.9230769230769273E-2</v>
      </c>
      <c r="GQ351" s="577">
        <v>2</v>
      </c>
      <c r="GR351" s="455">
        <f t="shared" si="700"/>
        <v>2.5059492011072799</v>
      </c>
      <c r="GS351" s="531">
        <f t="shared" si="646"/>
        <v>13.1</v>
      </c>
      <c r="GT351" s="531">
        <f t="shared" si="701"/>
        <v>44.277999999999999</v>
      </c>
      <c r="GU351" s="513">
        <f t="shared" si="647"/>
        <v>8.3916083916083961E-2</v>
      </c>
      <c r="GV351" s="513">
        <f t="shared" si="637"/>
        <v>0.13180392156862752</v>
      </c>
      <c r="GW351" s="513">
        <f t="shared" si="648"/>
        <v>9.6551724137931005E-2</v>
      </c>
      <c r="GX351" s="513">
        <f t="shared" si="702"/>
        <v>0.14850000000000008</v>
      </c>
      <c r="GY351" s="462">
        <f t="shared" si="703"/>
        <v>2.8678577559156446</v>
      </c>
      <c r="GZ351" s="405">
        <v>38793</v>
      </c>
      <c r="HA351" s="581">
        <v>8.3000000000000007</v>
      </c>
      <c r="HB351" s="451">
        <v>8.26</v>
      </c>
      <c r="HC351" s="577">
        <v>13.1</v>
      </c>
      <c r="HD351" s="463">
        <f t="shared" si="649"/>
        <v>44.277999999999999</v>
      </c>
      <c r="HE351" s="463">
        <v>12.3</v>
      </c>
      <c r="HF351" s="463"/>
      <c r="HG351" s="582"/>
      <c r="HH351" s="575">
        <v>6</v>
      </c>
      <c r="HI351" s="583">
        <v>7540</v>
      </c>
      <c r="HJ351" s="406">
        <f t="shared" si="663"/>
        <v>5051.8</v>
      </c>
      <c r="HK351" s="406"/>
      <c r="HL351" s="549"/>
      <c r="HM351" s="584">
        <v>12.9</v>
      </c>
      <c r="HN351" s="461">
        <v>10.050000000000001</v>
      </c>
      <c r="HO351" s="574">
        <v>0.12</v>
      </c>
      <c r="HP351" s="548">
        <v>0.01</v>
      </c>
      <c r="HQ351" s="585">
        <v>13.3</v>
      </c>
      <c r="HR351" s="586">
        <v>0.22</v>
      </c>
      <c r="HS351" s="520">
        <v>0.22</v>
      </c>
      <c r="HT351" s="587">
        <v>2</v>
      </c>
      <c r="HU351" s="522">
        <f t="shared" si="632"/>
        <v>43.259907513301179</v>
      </c>
      <c r="HV351" s="513">
        <f t="shared" si="650"/>
        <v>0.83706467661691542</v>
      </c>
      <c r="HW351" s="513">
        <f t="shared" si="664"/>
        <v>0.86076100628930818</v>
      </c>
      <c r="HX351" s="513">
        <f t="shared" si="665"/>
        <v>0.52142857142857135</v>
      </c>
      <c r="HY351" s="599"/>
    </row>
    <row r="352" spans="1:233" s="598" customFormat="1" ht="15" customHeight="1" x14ac:dyDescent="0.15">
      <c r="A352" s="400">
        <v>43834</v>
      </c>
      <c r="B352" s="515">
        <v>35539</v>
      </c>
      <c r="C352" s="402">
        <f t="shared" si="560"/>
        <v>0.71077999999999997</v>
      </c>
      <c r="D352" s="571">
        <v>8.16</v>
      </c>
      <c r="E352" s="572">
        <v>53.6</v>
      </c>
      <c r="F352" s="573">
        <v>209</v>
      </c>
      <c r="G352" s="406">
        <f t="shared" si="564"/>
        <v>7427.6509999999998</v>
      </c>
      <c r="H352" s="402">
        <f t="shared" si="565"/>
        <v>0.29710604000000002</v>
      </c>
      <c r="I352" s="573">
        <v>7680</v>
      </c>
      <c r="J352" s="406">
        <f t="shared" si="566"/>
        <v>5145.6000000000004</v>
      </c>
      <c r="K352" s="574">
        <v>27</v>
      </c>
      <c r="L352" s="574"/>
      <c r="M352" s="574"/>
      <c r="N352" s="575">
        <v>100</v>
      </c>
      <c r="O352" s="575"/>
      <c r="P352" s="409"/>
      <c r="Q352" s="409"/>
      <c r="R352" s="409"/>
      <c r="S352" s="409"/>
      <c r="T352" s="410"/>
      <c r="U352" s="411"/>
      <c r="V352" s="409"/>
      <c r="W352" s="409"/>
      <c r="X352" s="516"/>
      <c r="Y352" s="473">
        <v>960</v>
      </c>
      <c r="Z352" s="429">
        <v>5.73</v>
      </c>
      <c r="AA352" s="409">
        <v>1280</v>
      </c>
      <c r="AB352" s="409">
        <v>3360</v>
      </c>
      <c r="AC352" s="409">
        <v>6470</v>
      </c>
      <c r="AD352" s="474">
        <v>4.93</v>
      </c>
      <c r="AE352" s="477">
        <f t="shared" si="652"/>
        <v>0.68472222222222212</v>
      </c>
      <c r="AF352" s="478">
        <f t="shared" si="666"/>
        <v>960</v>
      </c>
      <c r="AG352" s="477">
        <f t="shared" si="667"/>
        <v>0.38400000000000001</v>
      </c>
      <c r="AH352" s="478">
        <v>1280</v>
      </c>
      <c r="AI352" s="478">
        <f t="shared" si="668"/>
        <v>3360</v>
      </c>
      <c r="AJ352" s="473">
        <f t="shared" si="669"/>
        <v>3225.6</v>
      </c>
      <c r="AK352" s="477">
        <f t="shared" si="674"/>
        <v>0.14335999999999999</v>
      </c>
      <c r="AL352" s="447">
        <v>38</v>
      </c>
      <c r="AM352" s="479"/>
      <c r="AN352" s="473">
        <v>1580</v>
      </c>
      <c r="AO352" s="473">
        <v>1564</v>
      </c>
      <c r="AP352" s="479">
        <v>7.53</v>
      </c>
      <c r="AQ352" s="447">
        <v>419</v>
      </c>
      <c r="AR352" s="473">
        <v>1490</v>
      </c>
      <c r="AS352" s="657">
        <f t="shared" si="638"/>
        <v>3.5560859188544152</v>
      </c>
      <c r="AT352" s="473">
        <v>7660</v>
      </c>
      <c r="AU352" s="447"/>
      <c r="AV352" s="480">
        <v>0.75</v>
      </c>
      <c r="AW352" s="479">
        <v>8</v>
      </c>
      <c r="AX352" s="479">
        <v>42</v>
      </c>
      <c r="AY352" s="480">
        <v>45</v>
      </c>
      <c r="AZ352" s="480">
        <v>4.9000000000000004</v>
      </c>
      <c r="BA352" s="420">
        <f t="shared" si="561"/>
        <v>34782</v>
      </c>
      <c r="BB352" s="421">
        <f t="shared" si="562"/>
        <v>0.69564000000000004</v>
      </c>
      <c r="BC352" s="422"/>
      <c r="BD352" s="423">
        <v>8.24</v>
      </c>
      <c r="BE352" s="424">
        <v>62.2</v>
      </c>
      <c r="BF352" s="425">
        <v>266</v>
      </c>
      <c r="BG352" s="426">
        <v>9120</v>
      </c>
      <c r="BH352" s="420">
        <f t="shared" si="567"/>
        <v>6110.4000000000005</v>
      </c>
      <c r="BI352" s="432"/>
      <c r="BJ352" s="421"/>
      <c r="BK352" s="427">
        <v>22.5</v>
      </c>
      <c r="BL352" s="427"/>
      <c r="BM352" s="428"/>
      <c r="BN352" s="422"/>
      <c r="BO352" s="425">
        <v>168</v>
      </c>
      <c r="BP352" s="425"/>
      <c r="BQ352" s="423">
        <v>3.45</v>
      </c>
      <c r="BR352" s="421">
        <f t="shared" si="653"/>
        <v>0.47916666666666669</v>
      </c>
      <c r="BS352" s="409">
        <f t="shared" si="675"/>
        <v>35742</v>
      </c>
      <c r="BT352" s="429">
        <f t="shared" si="676"/>
        <v>8.2209299983213029</v>
      </c>
      <c r="BU352" s="430">
        <f t="shared" si="639"/>
        <v>71.783347322477752</v>
      </c>
      <c r="BV352" s="430">
        <f t="shared" si="677"/>
        <v>298.87560852778245</v>
      </c>
      <c r="BW352" s="430">
        <f t="shared" si="678"/>
        <v>8875.1399989503134</v>
      </c>
      <c r="BX352" s="430">
        <f t="shared" si="568"/>
        <v>5768.8409993177038</v>
      </c>
      <c r="BY352" s="430">
        <f t="shared" si="679"/>
        <v>23.104331039113649</v>
      </c>
      <c r="BZ352" s="430"/>
      <c r="CA352" s="431"/>
      <c r="CB352" s="430">
        <f t="shared" si="656"/>
        <v>168</v>
      </c>
      <c r="CC352" s="432">
        <v>17338</v>
      </c>
      <c r="CD352" s="411">
        <f t="shared" si="680"/>
        <v>17818</v>
      </c>
      <c r="CE352" s="421">
        <f t="shared" si="681"/>
        <v>0.71272000000000002</v>
      </c>
      <c r="CF352" s="433">
        <f t="shared" si="682"/>
        <v>9.024581883488608</v>
      </c>
      <c r="CG352" s="434"/>
      <c r="CH352" s="427"/>
      <c r="CI352" s="446">
        <f t="shared" si="683"/>
        <v>12.796048939274892</v>
      </c>
      <c r="CJ352" s="436">
        <v>22.2</v>
      </c>
      <c r="CK352" s="436">
        <v>2.56</v>
      </c>
      <c r="CL352" s="423"/>
      <c r="CM352" s="423">
        <v>24.9</v>
      </c>
      <c r="CN352" s="423">
        <v>77</v>
      </c>
      <c r="CO352" s="432"/>
      <c r="CP352" s="432"/>
      <c r="CQ352" s="437"/>
      <c r="CR352" s="437">
        <v>0.96</v>
      </c>
      <c r="CS352" s="424"/>
      <c r="CT352" s="432">
        <f t="shared" si="684"/>
        <v>4.7143338197328548</v>
      </c>
      <c r="CU352" s="434">
        <v>5.7</v>
      </c>
      <c r="CV352" s="438"/>
      <c r="CW352" s="439"/>
      <c r="CX352" s="440"/>
      <c r="CY352" s="441"/>
      <c r="CZ352" s="442"/>
      <c r="DA352" s="442"/>
      <c r="DB352" s="442"/>
      <c r="DC352" s="442"/>
      <c r="DD352" s="443"/>
      <c r="DE352" s="440"/>
      <c r="DF352" s="444">
        <v>17444</v>
      </c>
      <c r="DG352" s="445">
        <f t="shared" si="685"/>
        <v>17924</v>
      </c>
      <c r="DH352" s="421">
        <f t="shared" si="686"/>
        <v>0.71696000000000004</v>
      </c>
      <c r="DI352" s="446">
        <f t="shared" si="687"/>
        <v>8.9712117830841329</v>
      </c>
      <c r="DJ352" s="434">
        <v>7.91</v>
      </c>
      <c r="DK352" s="427">
        <v>5.9</v>
      </c>
      <c r="DL352" s="446">
        <f t="shared" si="688"/>
        <v>12.720374916313324</v>
      </c>
      <c r="DM352" s="422">
        <v>22.4</v>
      </c>
      <c r="DN352" s="422">
        <v>2.25</v>
      </c>
      <c r="DO352" s="423">
        <v>7.91</v>
      </c>
      <c r="DP352" s="423">
        <v>24.6</v>
      </c>
      <c r="DQ352" s="423">
        <v>84</v>
      </c>
      <c r="DR352" s="432"/>
      <c r="DS352" s="432"/>
      <c r="DT352" s="437"/>
      <c r="DU352" s="437">
        <v>0.97</v>
      </c>
      <c r="DV352" s="424"/>
      <c r="DW352" s="446">
        <f t="shared" si="689"/>
        <v>4.6864539165364878</v>
      </c>
      <c r="DX352" s="434">
        <v>4.93</v>
      </c>
      <c r="DY352" s="438">
        <v>8.0299999999999994</v>
      </c>
      <c r="DZ352" s="439">
        <v>20.6</v>
      </c>
      <c r="EA352" s="440">
        <v>73</v>
      </c>
      <c r="EB352" s="441">
        <v>8130</v>
      </c>
      <c r="EC352" s="442">
        <v>8.3000000000000007</v>
      </c>
      <c r="ED352" s="442"/>
      <c r="EE352" s="442"/>
      <c r="EF352" s="442"/>
      <c r="EG352" s="443">
        <v>13</v>
      </c>
      <c r="EH352" s="440"/>
      <c r="EI352" s="429">
        <f t="shared" si="670"/>
        <v>8.0299999999999994</v>
      </c>
      <c r="EJ352" s="447">
        <f t="shared" si="640"/>
        <v>20.6</v>
      </c>
      <c r="EK352" s="448">
        <f t="shared" si="671"/>
        <v>73</v>
      </c>
      <c r="EL352" s="417">
        <f t="shared" si="672"/>
        <v>8130</v>
      </c>
      <c r="EM352" s="431">
        <f t="shared" si="673"/>
        <v>8.3000000000000007</v>
      </c>
      <c r="EN352" s="431"/>
      <c r="EO352" s="431"/>
      <c r="EP352" s="431"/>
      <c r="EQ352" s="430">
        <f t="shared" si="654"/>
        <v>13</v>
      </c>
      <c r="ER352" s="448"/>
      <c r="ES352" s="449">
        <f t="shared" si="690"/>
        <v>29.545073023333895</v>
      </c>
      <c r="ET352" s="450">
        <f t="shared" si="691"/>
        <v>0.71484000000000003</v>
      </c>
      <c r="EU352" s="451">
        <f t="shared" si="570"/>
        <v>0.24278209090909089</v>
      </c>
      <c r="EV352" s="450">
        <f t="shared" si="658"/>
        <v>0.44959646464646458</v>
      </c>
      <c r="EW352" s="513">
        <f t="shared" ref="EW352:EW383" si="704">1-EM352/BY352</f>
        <v>0.64075999491399194</v>
      </c>
      <c r="EX352" s="514">
        <f t="shared" si="600"/>
        <v>14.804331039113649</v>
      </c>
      <c r="EY352" s="513">
        <f t="shared" si="641"/>
        <v>0.7130253635643784</v>
      </c>
      <c r="EZ352" s="514">
        <f t="shared" si="642"/>
        <v>51.183347322477751</v>
      </c>
      <c r="FA352" s="450">
        <f t="shared" si="659"/>
        <v>0.7557512292167724</v>
      </c>
      <c r="FB352" s="431">
        <f t="shared" si="660"/>
        <v>225.87560852778245</v>
      </c>
      <c r="FC352" s="452"/>
      <c r="FD352" s="431"/>
      <c r="FE352" s="452">
        <f t="shared" si="661"/>
        <v>0.92261904761904767</v>
      </c>
      <c r="FF352" s="430">
        <f t="shared" si="662"/>
        <v>155</v>
      </c>
      <c r="FG352" s="405">
        <v>50400</v>
      </c>
      <c r="FH352" s="589"/>
      <c r="FI352" s="590"/>
      <c r="FJ352" s="591"/>
      <c r="FK352" s="455">
        <f t="shared" si="692"/>
        <v>2.0144367970454926</v>
      </c>
      <c r="FL352" s="530">
        <v>1800</v>
      </c>
      <c r="FM352" s="455">
        <f t="shared" si="657"/>
        <v>50.360919926137313</v>
      </c>
      <c r="FN352" s="530">
        <v>3753</v>
      </c>
      <c r="FO352" s="532">
        <f t="shared" si="655"/>
        <v>0.28049327354260095</v>
      </c>
      <c r="FP352" s="449">
        <f t="shared" si="693"/>
        <v>105.00251804599631</v>
      </c>
      <c r="FQ352" s="457">
        <v>54</v>
      </c>
      <c r="FR352" s="458">
        <f t="shared" si="694"/>
        <v>1.5108275977841195</v>
      </c>
      <c r="FS352" s="576">
        <v>8.06</v>
      </c>
      <c r="FT352" s="577">
        <v>14.8</v>
      </c>
      <c r="FU352" s="578">
        <v>57</v>
      </c>
      <c r="FV352" s="579">
        <v>1</v>
      </c>
      <c r="FW352" s="580"/>
      <c r="FX352" s="579"/>
      <c r="FY352" s="452">
        <f t="shared" si="651"/>
        <v>0.92307692307692313</v>
      </c>
      <c r="FZ352" s="452"/>
      <c r="GA352" s="429"/>
      <c r="GB352" s="513">
        <f t="shared" si="643"/>
        <v>0.28155339805825241</v>
      </c>
      <c r="GC352" s="514">
        <f t="shared" si="644"/>
        <v>5.8000000000000007</v>
      </c>
      <c r="GD352" s="513">
        <f t="shared" si="633"/>
        <v>0.21917808219178081</v>
      </c>
      <c r="GE352" s="527">
        <f t="shared" si="635"/>
        <v>16</v>
      </c>
      <c r="GF352" s="461">
        <f t="shared" si="695"/>
        <v>2.7530636226288401</v>
      </c>
      <c r="GG352" s="606">
        <v>38</v>
      </c>
      <c r="GH352" s="450">
        <f t="shared" si="696"/>
        <v>0.47499999999999998</v>
      </c>
      <c r="GI352" s="405">
        <v>250</v>
      </c>
      <c r="GJ352" s="462">
        <f t="shared" si="697"/>
        <v>6.5789473684210522</v>
      </c>
      <c r="GK352" s="463">
        <f t="shared" si="698"/>
        <v>25.51619942924291</v>
      </c>
      <c r="GL352" s="464">
        <v>8.1999999999999993</v>
      </c>
      <c r="GM352" s="529">
        <v>14.3</v>
      </c>
      <c r="GN352" s="405">
        <v>53</v>
      </c>
      <c r="GO352" s="513">
        <f t="shared" si="645"/>
        <v>3.3783783783783772E-2</v>
      </c>
      <c r="GP352" s="450">
        <f t="shared" si="699"/>
        <v>7.0175438596491224E-2</v>
      </c>
      <c r="GQ352" s="577">
        <v>2</v>
      </c>
      <c r="GR352" s="455">
        <f t="shared" si="700"/>
        <v>2.8873594090985395</v>
      </c>
      <c r="GS352" s="531">
        <f t="shared" si="646"/>
        <v>13.4</v>
      </c>
      <c r="GT352" s="531">
        <f t="shared" si="701"/>
        <v>45.292000000000002</v>
      </c>
      <c r="GU352" s="513">
        <f t="shared" si="647"/>
        <v>6.2937062937062915E-2</v>
      </c>
      <c r="GV352" s="513">
        <f t="shared" ref="GV352:GV388" si="705">1-GT352/GN352</f>
        <v>0.14543396226415095</v>
      </c>
      <c r="GW352" s="513">
        <f t="shared" si="648"/>
        <v>9.4594594594594628E-2</v>
      </c>
      <c r="GX352" s="513">
        <f t="shared" si="702"/>
        <v>0.20540350877192981</v>
      </c>
      <c r="GY352" s="462">
        <f t="shared" si="703"/>
        <v>2.1793815706562105</v>
      </c>
      <c r="GZ352" s="405">
        <v>32995</v>
      </c>
      <c r="HA352" s="581">
        <v>8.44</v>
      </c>
      <c r="HB352" s="451">
        <v>8.32</v>
      </c>
      <c r="HC352" s="577">
        <v>13.4</v>
      </c>
      <c r="HD352" s="463">
        <f t="shared" si="649"/>
        <v>45.292000000000002</v>
      </c>
      <c r="HE352" s="463">
        <v>13</v>
      </c>
      <c r="HF352" s="463"/>
      <c r="HG352" s="582"/>
      <c r="HH352" s="575">
        <v>3</v>
      </c>
      <c r="HI352" s="583">
        <v>8080</v>
      </c>
      <c r="HJ352" s="406">
        <f t="shared" si="663"/>
        <v>5413.6</v>
      </c>
      <c r="HK352" s="406"/>
      <c r="HL352" s="549"/>
      <c r="HM352" s="584"/>
      <c r="HN352" s="461">
        <v>6.6</v>
      </c>
      <c r="HO352" s="574"/>
      <c r="HP352" s="548">
        <v>0.01</v>
      </c>
      <c r="HQ352" s="585"/>
      <c r="HR352" s="586"/>
      <c r="HS352" s="520">
        <v>0.17</v>
      </c>
      <c r="HT352" s="587">
        <v>2</v>
      </c>
      <c r="HU352" s="522">
        <f t="shared" si="632"/>
        <v>50.025875452820429</v>
      </c>
      <c r="HV352" s="513">
        <f t="shared" si="650"/>
        <v>0.78456591639871387</v>
      </c>
      <c r="HW352" s="513">
        <f t="shared" si="664"/>
        <v>0.82972932330827065</v>
      </c>
      <c r="HX352" s="513">
        <f t="shared" si="665"/>
        <v>0.70666666666666667</v>
      </c>
      <c r="HY352" s="599"/>
    </row>
    <row r="353" spans="1:233" x14ac:dyDescent="0.15">
      <c r="A353" s="485">
        <v>43835</v>
      </c>
      <c r="B353" s="486">
        <v>35882</v>
      </c>
      <c r="C353" s="487">
        <f t="shared" si="560"/>
        <v>0.71763999999999994</v>
      </c>
      <c r="D353" s="488">
        <v>8.25</v>
      </c>
      <c r="E353" s="489">
        <v>47.9</v>
      </c>
      <c r="F353" s="490">
        <v>172</v>
      </c>
      <c r="G353" s="490">
        <f t="shared" si="564"/>
        <v>6171.7039999999997</v>
      </c>
      <c r="H353" s="487">
        <f t="shared" si="565"/>
        <v>0.24686815999999998</v>
      </c>
      <c r="I353" s="490">
        <v>7540</v>
      </c>
      <c r="J353" s="490">
        <f t="shared" si="566"/>
        <v>5051.8</v>
      </c>
      <c r="K353" s="491">
        <v>25.2</v>
      </c>
      <c r="L353" s="491"/>
      <c r="M353" s="491"/>
      <c r="N353" s="492">
        <v>95</v>
      </c>
      <c r="O353" s="492"/>
      <c r="P353" s="409"/>
      <c r="Q353" s="409"/>
      <c r="R353" s="409"/>
      <c r="S353" s="409"/>
      <c r="T353" s="410"/>
      <c r="U353" s="411"/>
      <c r="V353" s="409"/>
      <c r="W353" s="409"/>
      <c r="X353" s="412"/>
      <c r="Y353" s="473">
        <v>960</v>
      </c>
      <c r="Z353" s="429">
        <v>5.39</v>
      </c>
      <c r="AA353" s="447">
        <v>1329</v>
      </c>
      <c r="AB353" s="409">
        <v>3720</v>
      </c>
      <c r="AC353" s="409">
        <v>6280</v>
      </c>
      <c r="AD353" s="474">
        <v>5.4</v>
      </c>
      <c r="AE353" s="477">
        <f t="shared" si="652"/>
        <v>0.75</v>
      </c>
      <c r="AF353" s="478">
        <f t="shared" si="666"/>
        <v>960</v>
      </c>
      <c r="AG353" s="477">
        <f t="shared" si="667"/>
        <v>0.38400000000000001</v>
      </c>
      <c r="AH353" s="478">
        <v>1329</v>
      </c>
      <c r="AI353" s="478">
        <f t="shared" si="668"/>
        <v>3720</v>
      </c>
      <c r="AJ353" s="473">
        <f t="shared" si="669"/>
        <v>3571.2</v>
      </c>
      <c r="AK353" s="477">
        <f t="shared" si="674"/>
        <v>0.15872</v>
      </c>
      <c r="AL353" s="447">
        <v>38</v>
      </c>
      <c r="AM353" s="479"/>
      <c r="AN353" s="473">
        <v>1587</v>
      </c>
      <c r="AO353" s="473">
        <v>1601</v>
      </c>
      <c r="AP353" s="479">
        <v>7.52</v>
      </c>
      <c r="AQ353" s="447">
        <v>367</v>
      </c>
      <c r="AR353" s="473">
        <v>1510</v>
      </c>
      <c r="AS353" s="657">
        <f t="shared" ref="AS353:AS384" si="706">AR353/AQ353</f>
        <v>4.1144414168937331</v>
      </c>
      <c r="AT353" s="473">
        <v>7320</v>
      </c>
      <c r="AU353" s="447"/>
      <c r="AV353" s="480">
        <v>0.1</v>
      </c>
      <c r="AW353" s="479">
        <v>5.8</v>
      </c>
      <c r="AX353" s="479">
        <v>41.6</v>
      </c>
      <c r="AY353" s="480">
        <v>42.5</v>
      </c>
      <c r="AZ353" s="480">
        <v>4.8</v>
      </c>
      <c r="BA353" s="420">
        <f t="shared" si="561"/>
        <v>36391</v>
      </c>
      <c r="BB353" s="421">
        <f t="shared" si="562"/>
        <v>0.72782000000000002</v>
      </c>
      <c r="BC353" s="422"/>
      <c r="BD353" s="423">
        <v>8.2799999999999994</v>
      </c>
      <c r="BE353" s="424">
        <v>52.5</v>
      </c>
      <c r="BF353" s="425">
        <v>185</v>
      </c>
      <c r="BG353" s="426">
        <v>9910</v>
      </c>
      <c r="BH353" s="420">
        <f t="shared" si="567"/>
        <v>6639.7000000000007</v>
      </c>
      <c r="BI353" s="420"/>
      <c r="BJ353" s="421"/>
      <c r="BK353" s="427">
        <v>18.7</v>
      </c>
      <c r="BL353" s="427"/>
      <c r="BM353" s="428"/>
      <c r="BN353" s="422"/>
      <c r="BO353" s="425">
        <v>147</v>
      </c>
      <c r="BP353" s="425"/>
      <c r="BQ353" s="423">
        <v>3.01</v>
      </c>
      <c r="BR353" s="421">
        <f t="shared" si="653"/>
        <v>0.41805555555555551</v>
      </c>
      <c r="BS353" s="409">
        <f t="shared" si="675"/>
        <v>37351</v>
      </c>
      <c r="BT353" s="429">
        <f t="shared" si="676"/>
        <v>8.260466386442129</v>
      </c>
      <c r="BU353" s="430">
        <f t="shared" ref="BU353:BU384" si="707">(AQ353*Y353+BA353*BE353)/(BA353+Y353)</f>
        <v>60.583317715723808</v>
      </c>
      <c r="BV353" s="430">
        <f t="shared" si="677"/>
        <v>219.0553131107601</v>
      </c>
      <c r="BW353" s="430">
        <f t="shared" si="678"/>
        <v>9655.397709934412</v>
      </c>
      <c r="BX353" s="430">
        <f t="shared" si="568"/>
        <v>6276.0085114573676</v>
      </c>
      <c r="BY353" s="430">
        <f t="shared" si="679"/>
        <v>19.311710529838557</v>
      </c>
      <c r="BZ353" s="430"/>
      <c r="CA353" s="431"/>
      <c r="CB353" s="430">
        <f t="shared" si="656"/>
        <v>147</v>
      </c>
      <c r="CC353" s="432">
        <v>18107</v>
      </c>
      <c r="CD353" s="411">
        <f t="shared" si="680"/>
        <v>18587</v>
      </c>
      <c r="CE353" s="421">
        <f t="shared" si="681"/>
        <v>0.74348000000000003</v>
      </c>
      <c r="CF353" s="433">
        <f t="shared" si="682"/>
        <v>8.6512078334319682</v>
      </c>
      <c r="CG353" s="434"/>
      <c r="CH353" s="427"/>
      <c r="CI353" s="446">
        <f t="shared" si="683"/>
        <v>12.266637972776671</v>
      </c>
      <c r="CJ353" s="436">
        <v>22.1</v>
      </c>
      <c r="CK353" s="436">
        <v>3.02</v>
      </c>
      <c r="CL353" s="423"/>
      <c r="CM353" s="423">
        <v>21.2</v>
      </c>
      <c r="CN353" s="423">
        <v>67</v>
      </c>
      <c r="CO353" s="432"/>
      <c r="CP353" s="432"/>
      <c r="CQ353" s="437"/>
      <c r="CR353" s="437">
        <v>0.94</v>
      </c>
      <c r="CS353" s="481"/>
      <c r="CT353" s="432">
        <f t="shared" si="684"/>
        <v>4.5192876741808794</v>
      </c>
      <c r="CU353" s="434">
        <v>5.17</v>
      </c>
      <c r="CV353" s="493"/>
      <c r="CW353" s="494"/>
      <c r="CX353" s="495"/>
      <c r="CY353" s="496"/>
      <c r="CZ353" s="497"/>
      <c r="DA353" s="497"/>
      <c r="DB353" s="497"/>
      <c r="DC353" s="497"/>
      <c r="DD353" s="498"/>
      <c r="DE353" s="498"/>
      <c r="DF353" s="432">
        <v>18284</v>
      </c>
      <c r="DG353" s="445">
        <f t="shared" si="685"/>
        <v>18764</v>
      </c>
      <c r="DH353" s="421">
        <f t="shared" si="686"/>
        <v>0.75056</v>
      </c>
      <c r="DI353" s="446">
        <f t="shared" si="687"/>
        <v>8.5696013643146447</v>
      </c>
      <c r="DJ353" s="434">
        <v>7.91</v>
      </c>
      <c r="DK353" s="427">
        <v>12.6</v>
      </c>
      <c r="DL353" s="446">
        <f t="shared" si="688"/>
        <v>12.150927307610317</v>
      </c>
      <c r="DM353" s="541">
        <v>22.3</v>
      </c>
      <c r="DN353" s="541">
        <v>2.7</v>
      </c>
      <c r="DO353" s="542">
        <v>7.85</v>
      </c>
      <c r="DP353" s="542">
        <v>20.399999999999999</v>
      </c>
      <c r="DQ353" s="542">
        <v>68</v>
      </c>
      <c r="DR353" s="432"/>
      <c r="DS353" s="432"/>
      <c r="DT353" s="437"/>
      <c r="DU353" s="437">
        <v>0.95</v>
      </c>
      <c r="DV353" s="481"/>
      <c r="DW353" s="446">
        <f t="shared" si="689"/>
        <v>4.4766574291195909</v>
      </c>
      <c r="DX353" s="434">
        <v>4.3600000000000003</v>
      </c>
      <c r="DY353" s="493">
        <v>8.0299999999999994</v>
      </c>
      <c r="DZ353" s="494">
        <v>20.2</v>
      </c>
      <c r="EA353" s="495">
        <v>73</v>
      </c>
      <c r="EB353" s="496">
        <v>8440</v>
      </c>
      <c r="EC353" s="497">
        <v>12.6</v>
      </c>
      <c r="ED353" s="497"/>
      <c r="EE353" s="497"/>
      <c r="EF353" s="497"/>
      <c r="EG353" s="498">
        <v>16</v>
      </c>
      <c r="EH353" s="495"/>
      <c r="EI353" s="429">
        <f t="shared" si="670"/>
        <v>8.0299999999999994</v>
      </c>
      <c r="EJ353" s="447">
        <f t="shared" ref="EJ353:EJ384" si="708">DZ353</f>
        <v>20.2</v>
      </c>
      <c r="EK353" s="448">
        <f t="shared" si="671"/>
        <v>73</v>
      </c>
      <c r="EL353" s="417">
        <f t="shared" si="672"/>
        <v>8440</v>
      </c>
      <c r="EM353" s="431">
        <f t="shared" si="673"/>
        <v>12.6</v>
      </c>
      <c r="EN353" s="431"/>
      <c r="EO353" s="431"/>
      <c r="EP353" s="431"/>
      <c r="EQ353" s="430">
        <f t="shared" si="654"/>
        <v>16</v>
      </c>
      <c r="ER353" s="448"/>
      <c r="ES353" s="449">
        <f t="shared" si="690"/>
        <v>28.272335412706489</v>
      </c>
      <c r="ET353" s="450">
        <f t="shared" si="691"/>
        <v>0.74702000000000002</v>
      </c>
      <c r="EU353" s="451">
        <f t="shared" si="570"/>
        <v>0.18595306818181817</v>
      </c>
      <c r="EV353" s="499">
        <f t="shared" si="658"/>
        <v>0.34435753367003363</v>
      </c>
      <c r="EW353" s="513">
        <f t="shared" si="704"/>
        <v>0.34754614405949602</v>
      </c>
      <c r="EX353" s="514">
        <f t="shared" si="600"/>
        <v>6.7117105298385571</v>
      </c>
      <c r="EY353" s="513">
        <f t="shared" ref="EY353:EY384" si="709">1-EJ353/BU353</f>
        <v>0.66657487965936724</v>
      </c>
      <c r="EZ353" s="514">
        <f t="shared" ref="EZ353:EZ384" si="710">BU353-EJ353</f>
        <v>40.383317715723805</v>
      </c>
      <c r="FA353" s="450">
        <f t="shared" si="659"/>
        <v>0.66675083583528838</v>
      </c>
      <c r="FB353" s="431">
        <f t="shared" si="660"/>
        <v>146.0553131107601</v>
      </c>
      <c r="FC353" s="452"/>
      <c r="FD353" s="431"/>
      <c r="FE353" s="452">
        <f t="shared" si="661"/>
        <v>0.891156462585034</v>
      </c>
      <c r="FF353" s="430">
        <f t="shared" si="662"/>
        <v>131</v>
      </c>
      <c r="FG353" s="490">
        <v>50400</v>
      </c>
      <c r="FH353" s="498"/>
      <c r="FI353" s="501"/>
      <c r="FJ353" s="487"/>
      <c r="FK353" s="455">
        <f t="shared" si="692"/>
        <v>1.9276592326845332</v>
      </c>
      <c r="FL353" s="490">
        <v>1800</v>
      </c>
      <c r="FM353" s="455">
        <f t="shared" si="657"/>
        <v>48.19148081711333</v>
      </c>
      <c r="FN353" s="490">
        <v>5093</v>
      </c>
      <c r="FO353" s="532">
        <f t="shared" si="655"/>
        <v>0.38064275037369211</v>
      </c>
      <c r="FP353" s="449">
        <f t="shared" si="693"/>
        <v>136.35511766753234</v>
      </c>
      <c r="FQ353" s="503">
        <v>54</v>
      </c>
      <c r="FR353" s="458">
        <f t="shared" si="694"/>
        <v>1.4457444245133999</v>
      </c>
      <c r="FS353" s="504">
        <v>8</v>
      </c>
      <c r="FT353" s="535">
        <v>15.9</v>
      </c>
      <c r="FU353" s="495">
        <v>59</v>
      </c>
      <c r="FV353" s="490">
        <v>2</v>
      </c>
      <c r="FW353" s="504"/>
      <c r="FX353" s="490"/>
      <c r="FY353" s="452">
        <f t="shared" si="651"/>
        <v>0.875</v>
      </c>
      <c r="FZ353" s="452"/>
      <c r="GA353" s="429"/>
      <c r="GB353" s="499">
        <f t="shared" ref="GB353:GB384" si="711">1-FT353/DZ353</f>
        <v>0.21287128712871284</v>
      </c>
      <c r="GC353" s="514">
        <f t="shared" ref="GC353:GC384" si="712">(CW353+DZ353-FT353)</f>
        <v>4.2999999999999989</v>
      </c>
      <c r="GD353" s="499">
        <f t="shared" si="633"/>
        <v>0.19178082191780821</v>
      </c>
      <c r="GE353" s="527">
        <f t="shared" si="635"/>
        <v>14</v>
      </c>
      <c r="GF353" s="461">
        <f t="shared" si="695"/>
        <v>2.6344676180021955</v>
      </c>
      <c r="GG353" s="490">
        <v>38</v>
      </c>
      <c r="GH353" s="526">
        <f t="shared" si="696"/>
        <v>0.47499999999999998</v>
      </c>
      <c r="GI353" s="490">
        <v>250</v>
      </c>
      <c r="GJ353" s="544">
        <f t="shared" si="697"/>
        <v>6.5789473684210522</v>
      </c>
      <c r="GK353" s="463">
        <f t="shared" si="698"/>
        <v>24.417016947337419</v>
      </c>
      <c r="GL353" s="507">
        <v>8.15</v>
      </c>
      <c r="GM353" s="535">
        <v>13.9</v>
      </c>
      <c r="GN353" s="536">
        <v>52</v>
      </c>
      <c r="GO353" s="526">
        <f t="shared" ref="GO353:GO388" si="713">1-GM353/FT353</f>
        <v>0.12578616352201255</v>
      </c>
      <c r="GP353" s="526">
        <f t="shared" si="699"/>
        <v>0.11864406779661019</v>
      </c>
      <c r="GQ353" s="535">
        <v>2</v>
      </c>
      <c r="GR353" s="455">
        <f t="shared" si="700"/>
        <v>2.7629782335144975</v>
      </c>
      <c r="GS353" s="536">
        <f t="shared" ref="GS353:GS388" si="714">HC353</f>
        <v>12.8</v>
      </c>
      <c r="GT353" s="536">
        <f t="shared" si="701"/>
        <v>43.264000000000003</v>
      </c>
      <c r="GU353" s="526">
        <f t="shared" ref="GU353:GU388" si="715">1-GS353/GM353</f>
        <v>7.9136690647481966E-2</v>
      </c>
      <c r="GV353" s="526">
        <f t="shared" si="705"/>
        <v>0.16799999999999993</v>
      </c>
      <c r="GW353" s="526">
        <f t="shared" ref="GW353:GW388" si="716">1-HC353/FT353</f>
        <v>0.19496855345911945</v>
      </c>
      <c r="GX353" s="526">
        <f t="shared" si="702"/>
        <v>0.26671186440677963</v>
      </c>
      <c r="GY353" s="544">
        <f t="shared" si="703"/>
        <v>1.5516660490173757</v>
      </c>
      <c r="GZ353" s="490">
        <v>35699</v>
      </c>
      <c r="HA353" s="493">
        <v>8.11</v>
      </c>
      <c r="HB353" s="493">
        <v>8.09</v>
      </c>
      <c r="HC353" s="494">
        <v>12.8</v>
      </c>
      <c r="HD353" s="498">
        <f t="shared" ref="HD353:HD384" si="717">HC353*3.38</f>
        <v>43.264000000000003</v>
      </c>
      <c r="HE353" s="498">
        <v>13.3</v>
      </c>
      <c r="HF353" s="498"/>
      <c r="HG353" s="498"/>
      <c r="HH353" s="492">
        <v>9</v>
      </c>
      <c r="HI353" s="508">
        <v>8200</v>
      </c>
      <c r="HJ353" s="490">
        <f t="shared" si="663"/>
        <v>5494</v>
      </c>
      <c r="HK353" s="490"/>
      <c r="HL353" s="490"/>
      <c r="HM353" s="543"/>
      <c r="HN353" s="506">
        <v>10.39</v>
      </c>
      <c r="HO353" s="491"/>
      <c r="HP353" s="545">
        <v>0.01</v>
      </c>
      <c r="HQ353" s="523"/>
      <c r="HR353" s="524"/>
      <c r="HS353" s="524">
        <v>0.19</v>
      </c>
      <c r="HT353" s="511">
        <v>2</v>
      </c>
      <c r="HU353" s="525">
        <f t="shared" si="632"/>
        <v>47.814019949987632</v>
      </c>
      <c r="HV353" s="526">
        <f t="shared" ref="HV353:HV384" si="718">1-HC353/BE353</f>
        <v>0.75619047619047619</v>
      </c>
      <c r="HW353" s="526">
        <f t="shared" si="664"/>
        <v>0.76614054054054059</v>
      </c>
      <c r="HX353" s="526">
        <f t="shared" si="665"/>
        <v>0.44438502673796787</v>
      </c>
      <c r="HY353" s="512"/>
    </row>
    <row r="354" spans="1:233" s="598" customFormat="1" ht="15" customHeight="1" x14ac:dyDescent="0.15">
      <c r="A354" s="400">
        <v>43836</v>
      </c>
      <c r="B354" s="515">
        <v>38773</v>
      </c>
      <c r="C354" s="402">
        <f t="shared" si="560"/>
        <v>0.77546000000000004</v>
      </c>
      <c r="D354" s="571">
        <v>8.15</v>
      </c>
      <c r="E354" s="572">
        <v>46</v>
      </c>
      <c r="F354" s="573">
        <v>176</v>
      </c>
      <c r="G354" s="406">
        <f t="shared" si="564"/>
        <v>6824.0479999999998</v>
      </c>
      <c r="H354" s="402">
        <f t="shared" si="565"/>
        <v>0.27296191999999997</v>
      </c>
      <c r="I354" s="573">
        <v>8760</v>
      </c>
      <c r="J354" s="406">
        <f t="shared" si="566"/>
        <v>5869.2000000000007</v>
      </c>
      <c r="K354" s="574">
        <v>27.5</v>
      </c>
      <c r="L354" s="574"/>
      <c r="M354" s="574"/>
      <c r="N354" s="575">
        <v>83</v>
      </c>
      <c r="O354" s="575"/>
      <c r="P354" s="409"/>
      <c r="Q354" s="409"/>
      <c r="R354" s="409"/>
      <c r="S354" s="409"/>
      <c r="T354" s="410"/>
      <c r="U354" s="411"/>
      <c r="V354" s="409"/>
      <c r="W354" s="409"/>
      <c r="X354" s="516"/>
      <c r="Y354" s="473">
        <v>960</v>
      </c>
      <c r="Z354" s="429">
        <v>5.61</v>
      </c>
      <c r="AA354" s="447">
        <v>1392</v>
      </c>
      <c r="AB354" s="409">
        <v>3440</v>
      </c>
      <c r="AC354" s="409">
        <v>6540</v>
      </c>
      <c r="AD354" s="474">
        <v>5.57</v>
      </c>
      <c r="AE354" s="477">
        <f t="shared" si="652"/>
        <v>0.77361111111111114</v>
      </c>
      <c r="AF354" s="478">
        <f t="shared" si="666"/>
        <v>960</v>
      </c>
      <c r="AG354" s="477">
        <f t="shared" si="667"/>
        <v>0.38400000000000001</v>
      </c>
      <c r="AH354" s="478">
        <v>1392</v>
      </c>
      <c r="AI354" s="478">
        <f t="shared" si="668"/>
        <v>3440</v>
      </c>
      <c r="AJ354" s="473">
        <f t="shared" si="669"/>
        <v>3302.4</v>
      </c>
      <c r="AK354" s="477">
        <f t="shared" si="674"/>
        <v>0.14677333333333334</v>
      </c>
      <c r="AL354" s="447">
        <v>38</v>
      </c>
      <c r="AM354" s="479"/>
      <c r="AN354" s="473">
        <v>1742</v>
      </c>
      <c r="AO354" s="473">
        <v>1820</v>
      </c>
      <c r="AP354" s="479">
        <v>7.64</v>
      </c>
      <c r="AQ354" s="447">
        <v>355</v>
      </c>
      <c r="AR354" s="473">
        <v>1450</v>
      </c>
      <c r="AS354" s="657">
        <f t="shared" si="706"/>
        <v>4.084507042253521</v>
      </c>
      <c r="AT354" s="473">
        <v>7340</v>
      </c>
      <c r="AU354" s="447"/>
      <c r="AV354" s="480">
        <v>0.1</v>
      </c>
      <c r="AW354" s="479">
        <v>5.72</v>
      </c>
      <c r="AX354" s="479">
        <v>42.36</v>
      </c>
      <c r="AY354" s="480">
        <v>35.799999999999997</v>
      </c>
      <c r="AZ354" s="480">
        <v>4.5999999999999996</v>
      </c>
      <c r="BA354" s="420">
        <f t="shared" si="561"/>
        <v>38181</v>
      </c>
      <c r="BB354" s="421">
        <f t="shared" si="562"/>
        <v>0.76361999999999997</v>
      </c>
      <c r="BC354" s="422"/>
      <c r="BD354" s="423">
        <v>8.31</v>
      </c>
      <c r="BE354" s="424">
        <v>54.7</v>
      </c>
      <c r="BF354" s="425">
        <v>211</v>
      </c>
      <c r="BG354" s="426">
        <v>9840</v>
      </c>
      <c r="BH354" s="420">
        <f t="shared" si="567"/>
        <v>6592.8</v>
      </c>
      <c r="BI354" s="432"/>
      <c r="BJ354" s="421"/>
      <c r="BK354" s="427">
        <v>21.8</v>
      </c>
      <c r="BL354" s="427"/>
      <c r="BM354" s="428"/>
      <c r="BN354" s="422"/>
      <c r="BO354" s="425">
        <v>75</v>
      </c>
      <c r="BP354" s="425"/>
      <c r="BQ354" s="423">
        <v>3.03</v>
      </c>
      <c r="BR354" s="421">
        <f t="shared" si="653"/>
        <v>0.42083333333333328</v>
      </c>
      <c r="BS354" s="409">
        <f t="shared" si="675"/>
        <v>39141</v>
      </c>
      <c r="BT354" s="429">
        <f t="shared" si="676"/>
        <v>8.2935671035487104</v>
      </c>
      <c r="BU354" s="430">
        <f t="shared" si="707"/>
        <v>62.065371349735578</v>
      </c>
      <c r="BV354" s="430">
        <f t="shared" si="677"/>
        <v>241.38859507932858</v>
      </c>
      <c r="BW354" s="430">
        <f t="shared" si="678"/>
        <v>9598.7573420904046</v>
      </c>
      <c r="BX354" s="430">
        <f t="shared" si="568"/>
        <v>6239.1922723587631</v>
      </c>
      <c r="BY354" s="430">
        <f t="shared" si="679"/>
        <v>22.143373955698628</v>
      </c>
      <c r="BZ354" s="430"/>
      <c r="CA354" s="431"/>
      <c r="CB354" s="430">
        <f t="shared" si="656"/>
        <v>75</v>
      </c>
      <c r="CC354" s="432">
        <v>19034</v>
      </c>
      <c r="CD354" s="411">
        <f t="shared" si="680"/>
        <v>19514</v>
      </c>
      <c r="CE354" s="421">
        <f t="shared" si="681"/>
        <v>0.78056000000000003</v>
      </c>
      <c r="CF354" s="433">
        <f t="shared" si="682"/>
        <v>8.2402377780055343</v>
      </c>
      <c r="CG354" s="434"/>
      <c r="CH354" s="427"/>
      <c r="CI354" s="446">
        <f t="shared" si="683"/>
        <v>11.683919237470533</v>
      </c>
      <c r="CJ354" s="436">
        <v>25.1</v>
      </c>
      <c r="CK354" s="436">
        <v>2.34</v>
      </c>
      <c r="CL354" s="423"/>
      <c r="CM354" s="423">
        <v>22.5</v>
      </c>
      <c r="CN354" s="423">
        <v>64</v>
      </c>
      <c r="CO354" s="432"/>
      <c r="CP354" s="432"/>
      <c r="CQ354" s="437"/>
      <c r="CR354" s="437">
        <v>0.95</v>
      </c>
      <c r="CS354" s="424"/>
      <c r="CT354" s="432">
        <f t="shared" si="684"/>
        <v>4.3046018243312494</v>
      </c>
      <c r="CU354" s="434">
        <v>5.3</v>
      </c>
      <c r="CV354" s="438"/>
      <c r="CW354" s="439"/>
      <c r="CX354" s="440"/>
      <c r="CY354" s="441"/>
      <c r="CZ354" s="442"/>
      <c r="DA354" s="442"/>
      <c r="DB354" s="442"/>
      <c r="DC354" s="442"/>
      <c r="DD354" s="443"/>
      <c r="DE354" s="440"/>
      <c r="DF354" s="444">
        <v>19147</v>
      </c>
      <c r="DG354" s="445">
        <f t="shared" si="685"/>
        <v>19627</v>
      </c>
      <c r="DH354" s="421">
        <f t="shared" si="686"/>
        <v>0.78508</v>
      </c>
      <c r="DI354" s="446">
        <f t="shared" si="687"/>
        <v>8.1927956386610283</v>
      </c>
      <c r="DJ354" s="434">
        <v>7.85</v>
      </c>
      <c r="DK354" s="427">
        <v>11.4</v>
      </c>
      <c r="DL354" s="446">
        <f t="shared" si="688"/>
        <v>11.616650532429816</v>
      </c>
      <c r="DM354" s="422">
        <v>24.3</v>
      </c>
      <c r="DN354" s="422">
        <v>3.16</v>
      </c>
      <c r="DO354" s="423">
        <v>7.85</v>
      </c>
      <c r="DP354" s="423">
        <v>22.9</v>
      </c>
      <c r="DQ354" s="423">
        <v>68</v>
      </c>
      <c r="DR354" s="432"/>
      <c r="DS354" s="432"/>
      <c r="DT354" s="437"/>
      <c r="DU354" s="437">
        <v>0.95</v>
      </c>
      <c r="DV354" s="424"/>
      <c r="DW354" s="446">
        <f t="shared" si="689"/>
        <v>4.2798186172109851</v>
      </c>
      <c r="DX354" s="434">
        <v>4.63</v>
      </c>
      <c r="DY354" s="438">
        <v>8.02</v>
      </c>
      <c r="DZ354" s="439">
        <v>21.2</v>
      </c>
      <c r="EA354" s="440">
        <v>65</v>
      </c>
      <c r="EB354" s="441">
        <v>8700</v>
      </c>
      <c r="EC354" s="442">
        <v>12</v>
      </c>
      <c r="ED354" s="442"/>
      <c r="EE354" s="442"/>
      <c r="EF354" s="442"/>
      <c r="EG354" s="443">
        <v>23</v>
      </c>
      <c r="EH354" s="440"/>
      <c r="EI354" s="429">
        <f t="shared" si="670"/>
        <v>8.02</v>
      </c>
      <c r="EJ354" s="447">
        <f t="shared" si="708"/>
        <v>21.2</v>
      </c>
      <c r="EK354" s="448">
        <f t="shared" si="671"/>
        <v>65</v>
      </c>
      <c r="EL354" s="417">
        <f t="shared" si="672"/>
        <v>8700</v>
      </c>
      <c r="EM354" s="431">
        <f t="shared" si="673"/>
        <v>12</v>
      </c>
      <c r="EN354" s="431"/>
      <c r="EO354" s="431"/>
      <c r="EP354" s="431"/>
      <c r="EQ354" s="430">
        <f t="shared" si="654"/>
        <v>23</v>
      </c>
      <c r="ER354" s="448"/>
      <c r="ES354" s="449">
        <f t="shared" si="690"/>
        <v>26.979382233463632</v>
      </c>
      <c r="ET354" s="450">
        <f t="shared" si="691"/>
        <v>0.78281999999999996</v>
      </c>
      <c r="EU354" s="451">
        <f t="shared" si="570"/>
        <v>0.21473161363636364</v>
      </c>
      <c r="EV354" s="450">
        <f t="shared" si="658"/>
        <v>0.39765113636363636</v>
      </c>
      <c r="EW354" s="513">
        <f t="shared" si="704"/>
        <v>0.45807716457266512</v>
      </c>
      <c r="EX354" s="514">
        <f t="shared" si="600"/>
        <v>10.143373955698628</v>
      </c>
      <c r="EY354" s="513">
        <f t="shared" si="709"/>
        <v>0.65842466517216258</v>
      </c>
      <c r="EZ354" s="514">
        <f t="shared" si="710"/>
        <v>40.865371349735582</v>
      </c>
      <c r="FA354" s="450">
        <f t="shared" si="659"/>
        <v>0.73072464347937083</v>
      </c>
      <c r="FB354" s="431">
        <f t="shared" si="660"/>
        <v>176.38859507932858</v>
      </c>
      <c r="FC354" s="452"/>
      <c r="FD354" s="431"/>
      <c r="FE354" s="452">
        <f t="shared" si="661"/>
        <v>0.69333333333333336</v>
      </c>
      <c r="FF354" s="430">
        <f t="shared" si="662"/>
        <v>52</v>
      </c>
      <c r="FG354" s="405">
        <v>50400</v>
      </c>
      <c r="FH354" s="589"/>
      <c r="FI354" s="590"/>
      <c r="FJ354" s="591"/>
      <c r="FK354" s="455">
        <f t="shared" si="692"/>
        <v>1.8395033340997933</v>
      </c>
      <c r="FL354" s="530">
        <v>1800</v>
      </c>
      <c r="FM354" s="455">
        <f t="shared" si="657"/>
        <v>45.987583352494823</v>
      </c>
      <c r="FN354" s="530">
        <v>15012</v>
      </c>
      <c r="FO354" s="532">
        <f t="shared" si="655"/>
        <v>1.1219730941704038</v>
      </c>
      <c r="FP354" s="449">
        <f t="shared" si="693"/>
        <v>383.53644515980682</v>
      </c>
      <c r="FQ354" s="457">
        <v>46.8</v>
      </c>
      <c r="FR354" s="458">
        <f t="shared" si="694"/>
        <v>1.1956771671648654</v>
      </c>
      <c r="FS354" s="576">
        <v>8.0299999999999994</v>
      </c>
      <c r="FT354" s="577">
        <v>17.600000000000001</v>
      </c>
      <c r="FU354" s="578">
        <v>55</v>
      </c>
      <c r="FV354" s="579">
        <v>2</v>
      </c>
      <c r="FW354" s="580"/>
      <c r="FX354" s="579"/>
      <c r="FY354" s="452">
        <f t="shared" si="651"/>
        <v>0.91304347826086962</v>
      </c>
      <c r="FZ354" s="452"/>
      <c r="GA354" s="429"/>
      <c r="GB354" s="513">
        <f t="shared" si="711"/>
        <v>0.16981132075471683</v>
      </c>
      <c r="GC354" s="514">
        <f t="shared" si="712"/>
        <v>3.5999999999999979</v>
      </c>
      <c r="GD354" s="513">
        <f t="shared" si="633"/>
        <v>0.15384615384615385</v>
      </c>
      <c r="GE354" s="527">
        <f t="shared" si="635"/>
        <v>10</v>
      </c>
      <c r="GF354" s="461">
        <f t="shared" si="695"/>
        <v>2.5139878899363839</v>
      </c>
      <c r="GG354" s="606">
        <v>38</v>
      </c>
      <c r="GH354" s="450">
        <f t="shared" si="696"/>
        <v>0.47499999999999998</v>
      </c>
      <c r="GI354" s="405">
        <v>250</v>
      </c>
      <c r="GJ354" s="462">
        <f t="shared" si="697"/>
        <v>6.5789473684210522</v>
      </c>
      <c r="GK354" s="463">
        <f t="shared" si="698"/>
        <v>23.300375565264044</v>
      </c>
      <c r="GL354" s="464">
        <v>8.2100000000000009</v>
      </c>
      <c r="GM354" s="529">
        <v>17.399999999999999</v>
      </c>
      <c r="GN354" s="405">
        <v>54</v>
      </c>
      <c r="GO354" s="513">
        <f t="shared" si="713"/>
        <v>1.1363636363636576E-2</v>
      </c>
      <c r="GP354" s="450">
        <f t="shared" si="699"/>
        <v>1.8181818181818188E-2</v>
      </c>
      <c r="GQ354" s="577">
        <v>2</v>
      </c>
      <c r="GR354" s="455">
        <f t="shared" si="700"/>
        <v>2.636621445543037</v>
      </c>
      <c r="GS354" s="531">
        <f t="shared" si="714"/>
        <v>13.9</v>
      </c>
      <c r="GT354" s="531">
        <f t="shared" si="701"/>
        <v>46.981999999999999</v>
      </c>
      <c r="GU354" s="513">
        <f t="shared" si="715"/>
        <v>0.20114942528735624</v>
      </c>
      <c r="GV354" s="513">
        <f t="shared" si="705"/>
        <v>0.12996296296296295</v>
      </c>
      <c r="GW354" s="513">
        <f t="shared" si="716"/>
        <v>0.21022727272727282</v>
      </c>
      <c r="GX354" s="513">
        <f t="shared" si="702"/>
        <v>0.14578181818181823</v>
      </c>
      <c r="GY354" s="462">
        <f t="shared" si="703"/>
        <v>2.9060084266979351</v>
      </c>
      <c r="GZ354" s="405">
        <v>35324</v>
      </c>
      <c r="HA354" s="581">
        <v>8.39</v>
      </c>
      <c r="HB354" s="451">
        <v>8.31</v>
      </c>
      <c r="HC354" s="577">
        <v>13.9</v>
      </c>
      <c r="HD354" s="463">
        <f t="shared" si="717"/>
        <v>46.981999999999999</v>
      </c>
      <c r="HE354" s="463">
        <v>14.1</v>
      </c>
      <c r="HF354" s="463"/>
      <c r="HG354" s="582"/>
      <c r="HH354" s="575">
        <v>1</v>
      </c>
      <c r="HI354" s="583">
        <v>8670</v>
      </c>
      <c r="HJ354" s="406">
        <f t="shared" si="663"/>
        <v>5808.9000000000005</v>
      </c>
      <c r="HK354" s="406"/>
      <c r="HL354" s="549"/>
      <c r="HM354" s="584"/>
      <c r="HN354" s="461">
        <v>12.29</v>
      </c>
      <c r="HO354" s="574"/>
      <c r="HP354" s="548">
        <v>0.01</v>
      </c>
      <c r="HQ354" s="585"/>
      <c r="HR354" s="586"/>
      <c r="HS354" s="520">
        <v>0.46</v>
      </c>
      <c r="HT354" s="587">
        <v>2</v>
      </c>
      <c r="HU354" s="522">
        <f t="shared" si="632"/>
        <v>45.57240512296692</v>
      </c>
      <c r="HV354" s="513">
        <f t="shared" si="718"/>
        <v>0.74588665447897617</v>
      </c>
      <c r="HW354" s="513">
        <f t="shared" si="664"/>
        <v>0.77733649289099527</v>
      </c>
      <c r="HX354" s="513">
        <f t="shared" si="665"/>
        <v>0.43623853211009178</v>
      </c>
      <c r="HY354" s="599"/>
    </row>
    <row r="355" spans="1:233" s="598" customFormat="1" ht="15" customHeight="1" x14ac:dyDescent="0.15">
      <c r="A355" s="400">
        <v>43837</v>
      </c>
      <c r="B355" s="515">
        <v>38628</v>
      </c>
      <c r="C355" s="402">
        <f t="shared" si="560"/>
        <v>0.77256000000000002</v>
      </c>
      <c r="D355" s="571">
        <v>8.33</v>
      </c>
      <c r="E355" s="572">
        <v>44</v>
      </c>
      <c r="F355" s="573">
        <v>186</v>
      </c>
      <c r="G355" s="406">
        <f t="shared" si="564"/>
        <v>7184.808</v>
      </c>
      <c r="H355" s="402">
        <f t="shared" si="565"/>
        <v>0.28739231999999998</v>
      </c>
      <c r="I355" s="573">
        <v>6580</v>
      </c>
      <c r="J355" s="406">
        <f t="shared" si="566"/>
        <v>4408.6000000000004</v>
      </c>
      <c r="K355" s="574">
        <v>26.8</v>
      </c>
      <c r="L355" s="574">
        <v>14</v>
      </c>
      <c r="M355" s="574">
        <v>1.4</v>
      </c>
      <c r="N355" s="575">
        <v>65</v>
      </c>
      <c r="O355" s="575">
        <v>32</v>
      </c>
      <c r="P355" s="409"/>
      <c r="Q355" s="409"/>
      <c r="R355" s="409"/>
      <c r="S355" s="409"/>
      <c r="T355" s="410"/>
      <c r="U355" s="411"/>
      <c r="V355" s="409"/>
      <c r="W355" s="409"/>
      <c r="X355" s="516"/>
      <c r="Y355" s="473">
        <v>960</v>
      </c>
      <c r="Z355" s="429">
        <v>5.64</v>
      </c>
      <c r="AA355" s="447">
        <v>1469</v>
      </c>
      <c r="AB355" s="409">
        <v>3610</v>
      </c>
      <c r="AC355" s="409">
        <v>6790</v>
      </c>
      <c r="AD355" s="474">
        <v>5.88</v>
      </c>
      <c r="AE355" s="477">
        <f t="shared" si="652"/>
        <v>0.81666666666666665</v>
      </c>
      <c r="AF355" s="478">
        <f t="shared" si="666"/>
        <v>960</v>
      </c>
      <c r="AG355" s="477">
        <f t="shared" si="667"/>
        <v>0.38400000000000001</v>
      </c>
      <c r="AH355" s="478">
        <v>1469</v>
      </c>
      <c r="AI355" s="478">
        <f t="shared" si="668"/>
        <v>3610</v>
      </c>
      <c r="AJ355" s="473">
        <f t="shared" si="669"/>
        <v>3465.6</v>
      </c>
      <c r="AK355" s="477">
        <f t="shared" si="674"/>
        <v>0.15402666666666667</v>
      </c>
      <c r="AL355" s="447">
        <v>38</v>
      </c>
      <c r="AM355" s="479"/>
      <c r="AN355" s="473">
        <v>2143</v>
      </c>
      <c r="AO355" s="473">
        <v>2198</v>
      </c>
      <c r="AP355" s="479">
        <v>7.55</v>
      </c>
      <c r="AQ355" s="447">
        <v>366</v>
      </c>
      <c r="AR355" s="473">
        <v>1390</v>
      </c>
      <c r="AS355" s="657">
        <f t="shared" si="706"/>
        <v>3.7978142076502732</v>
      </c>
      <c r="AT355" s="473">
        <v>7100</v>
      </c>
      <c r="AU355" s="447"/>
      <c r="AV355" s="480">
        <v>0.1</v>
      </c>
      <c r="AW355" s="479">
        <v>4.95</v>
      </c>
      <c r="AX355" s="479">
        <v>41.22</v>
      </c>
      <c r="AY355" s="480">
        <v>39</v>
      </c>
      <c r="AZ355" s="480">
        <v>5.5</v>
      </c>
      <c r="BA355" s="420">
        <f t="shared" si="561"/>
        <v>38513</v>
      </c>
      <c r="BB355" s="421">
        <f t="shared" si="562"/>
        <v>0.77025999999999994</v>
      </c>
      <c r="BC355" s="422"/>
      <c r="BD355" s="423">
        <v>8.44</v>
      </c>
      <c r="BE355" s="424">
        <v>52.4</v>
      </c>
      <c r="BF355" s="425">
        <v>240</v>
      </c>
      <c r="BG355" s="426">
        <v>9230</v>
      </c>
      <c r="BH355" s="420">
        <f t="shared" si="567"/>
        <v>6184.1</v>
      </c>
      <c r="BI355" s="432">
        <v>1697</v>
      </c>
      <c r="BJ355" s="421">
        <f>BI355/35.5*(23+35.5)/BH355</f>
        <v>0.45220238817813324</v>
      </c>
      <c r="BK355" s="427">
        <v>25.7</v>
      </c>
      <c r="BL355" s="427">
        <v>7.8</v>
      </c>
      <c r="BM355" s="428">
        <v>21</v>
      </c>
      <c r="BN355" s="422">
        <v>0.8</v>
      </c>
      <c r="BO355" s="425">
        <v>134</v>
      </c>
      <c r="BP355" s="425">
        <v>32</v>
      </c>
      <c r="BQ355" s="423">
        <v>3.83</v>
      </c>
      <c r="BR355" s="421">
        <f t="shared" si="653"/>
        <v>0.53194444444444444</v>
      </c>
      <c r="BS355" s="409">
        <f t="shared" si="675"/>
        <v>39473</v>
      </c>
      <c r="BT355" s="429">
        <f t="shared" si="676"/>
        <v>8.4183548248169622</v>
      </c>
      <c r="BU355" s="430">
        <f t="shared" si="707"/>
        <v>60.026884199326126</v>
      </c>
      <c r="BV355" s="430">
        <f t="shared" si="677"/>
        <v>267.96848478706966</v>
      </c>
      <c r="BW355" s="430">
        <f t="shared" si="678"/>
        <v>9005.6148734993367</v>
      </c>
      <c r="BX355" s="430">
        <f t="shared" si="568"/>
        <v>5853.649667774569</v>
      </c>
      <c r="BY355" s="430">
        <f t="shared" si="679"/>
        <v>26.023461606667848</v>
      </c>
      <c r="BZ355" s="430">
        <f>(BL355*BA355+AY355*AF355)/BS355</f>
        <v>8.5587971524839759</v>
      </c>
      <c r="CA355" s="431">
        <f>(BN355*BA355+AZ355*AF355)/BS355</f>
        <v>0.91430598130367602</v>
      </c>
      <c r="CB355" s="430">
        <f t="shared" si="656"/>
        <v>134</v>
      </c>
      <c r="CC355" s="432">
        <v>19172</v>
      </c>
      <c r="CD355" s="411">
        <f t="shared" si="680"/>
        <v>19652</v>
      </c>
      <c r="CE355" s="421">
        <f t="shared" si="681"/>
        <v>0.78608</v>
      </c>
      <c r="CF355" s="433">
        <f t="shared" si="682"/>
        <v>8.1823732953388966</v>
      </c>
      <c r="CG355" s="434"/>
      <c r="CH355" s="427"/>
      <c r="CI355" s="446">
        <f t="shared" si="683"/>
        <v>11.601872582943212</v>
      </c>
      <c r="CJ355" s="436">
        <v>23.7</v>
      </c>
      <c r="CK355" s="436">
        <v>2.56</v>
      </c>
      <c r="CL355" s="423"/>
      <c r="CM355" s="423">
        <v>22.2</v>
      </c>
      <c r="CN355" s="423">
        <v>67</v>
      </c>
      <c r="CO355" s="432"/>
      <c r="CP355" s="432"/>
      <c r="CQ355" s="437"/>
      <c r="CR355" s="437">
        <v>0.95</v>
      </c>
      <c r="CS355" s="424"/>
      <c r="CT355" s="432">
        <f t="shared" si="684"/>
        <v>4.274374109505394</v>
      </c>
      <c r="CU355" s="434">
        <v>5.3</v>
      </c>
      <c r="CV355" s="438"/>
      <c r="CW355" s="439"/>
      <c r="CX355" s="440"/>
      <c r="CY355" s="441"/>
      <c r="CZ355" s="442"/>
      <c r="DA355" s="442"/>
      <c r="DB355" s="442"/>
      <c r="DC355" s="442"/>
      <c r="DD355" s="443"/>
      <c r="DE355" s="440"/>
      <c r="DF355" s="444">
        <v>19341</v>
      </c>
      <c r="DG355" s="445">
        <f t="shared" si="685"/>
        <v>19821</v>
      </c>
      <c r="DH355" s="421">
        <f t="shared" si="686"/>
        <v>0.79283999999999999</v>
      </c>
      <c r="DI355" s="446">
        <f t="shared" si="687"/>
        <v>8.1126078401695167</v>
      </c>
      <c r="DJ355" s="434">
        <v>7.92</v>
      </c>
      <c r="DK355" s="427">
        <v>13.7</v>
      </c>
      <c r="DL355" s="446">
        <f t="shared" si="688"/>
        <v>11.502951415165734</v>
      </c>
      <c r="DM355" s="422">
        <v>23.8</v>
      </c>
      <c r="DN355" s="422">
        <v>2.4</v>
      </c>
      <c r="DO355" s="423">
        <v>7.92</v>
      </c>
      <c r="DP355" s="423">
        <v>22</v>
      </c>
      <c r="DQ355" s="423">
        <v>74</v>
      </c>
      <c r="DR355" s="432">
        <v>5838</v>
      </c>
      <c r="DS355" s="432">
        <v>2823</v>
      </c>
      <c r="DT355" s="437">
        <f>DS355/DR355</f>
        <v>0.48355601233299073</v>
      </c>
      <c r="DU355" s="437">
        <v>0.94</v>
      </c>
      <c r="DV355" s="424"/>
      <c r="DW355" s="446">
        <f t="shared" si="689"/>
        <v>4.2379294687452704</v>
      </c>
      <c r="DX355" s="434">
        <v>4.5</v>
      </c>
      <c r="DY355" s="438">
        <v>8.02</v>
      </c>
      <c r="DZ355" s="439">
        <v>20.399999999999999</v>
      </c>
      <c r="EA355" s="440">
        <v>64</v>
      </c>
      <c r="EB355" s="441">
        <v>8830</v>
      </c>
      <c r="EC355" s="442">
        <v>15</v>
      </c>
      <c r="ED355" s="442">
        <v>0.3</v>
      </c>
      <c r="EE355" s="442">
        <v>13.7</v>
      </c>
      <c r="EF355" s="442">
        <v>1.55</v>
      </c>
      <c r="EG355" s="443">
        <v>25</v>
      </c>
      <c r="EH355" s="440">
        <v>16</v>
      </c>
      <c r="EI355" s="429">
        <f t="shared" si="670"/>
        <v>8.02</v>
      </c>
      <c r="EJ355" s="447">
        <f t="shared" si="708"/>
        <v>20.399999999999999</v>
      </c>
      <c r="EK355" s="448">
        <f t="shared" si="671"/>
        <v>64</v>
      </c>
      <c r="EL355" s="417">
        <f t="shared" si="672"/>
        <v>8830</v>
      </c>
      <c r="EM355" s="431">
        <f t="shared" si="673"/>
        <v>15</v>
      </c>
      <c r="EN355" s="431">
        <f>ED355</f>
        <v>0.3</v>
      </c>
      <c r="EO355" s="431">
        <f>EE355</f>
        <v>13.7</v>
      </c>
      <c r="EP355" s="431">
        <f>EF355</f>
        <v>1.55</v>
      </c>
      <c r="EQ355" s="430">
        <f t="shared" si="654"/>
        <v>25</v>
      </c>
      <c r="ER355" s="448">
        <f>EH355</f>
        <v>16</v>
      </c>
      <c r="ES355" s="449">
        <f t="shared" si="690"/>
        <v>26.752463709370961</v>
      </c>
      <c r="ET355" s="450">
        <f t="shared" si="691"/>
        <v>0.78946000000000005</v>
      </c>
      <c r="EU355" s="451">
        <f t="shared" si="570"/>
        <v>0.24039818181818182</v>
      </c>
      <c r="EV355" s="450">
        <f t="shared" si="658"/>
        <v>0.44518181818181812</v>
      </c>
      <c r="EW355" s="513">
        <f t="shared" si="704"/>
        <v>0.42359705150998694</v>
      </c>
      <c r="EX355" s="514">
        <f t="shared" si="600"/>
        <v>11.023461606667848</v>
      </c>
      <c r="EY355" s="513">
        <f t="shared" si="709"/>
        <v>0.66015227556607026</v>
      </c>
      <c r="EZ355" s="514">
        <f t="shared" si="710"/>
        <v>39.626884199326128</v>
      </c>
      <c r="FA355" s="450">
        <f t="shared" si="659"/>
        <v>0.76116594438015717</v>
      </c>
      <c r="FB355" s="431">
        <f t="shared" si="660"/>
        <v>203.96848478706966</v>
      </c>
      <c r="FC355" s="452">
        <f>1-EP355/CA355</f>
        <v>-0.69527492075454966</v>
      </c>
      <c r="FD355" s="431">
        <f>CA355-EP355</f>
        <v>-0.63569401869632403</v>
      </c>
      <c r="FE355" s="452">
        <f t="shared" si="661"/>
        <v>0.81343283582089554</v>
      </c>
      <c r="FF355" s="430">
        <f t="shared" si="662"/>
        <v>109</v>
      </c>
      <c r="FG355" s="405">
        <v>50400</v>
      </c>
      <c r="FH355" s="589"/>
      <c r="FI355" s="590"/>
      <c r="FJ355" s="591"/>
      <c r="FK355" s="455">
        <f t="shared" si="692"/>
        <v>1.8240316165480204</v>
      </c>
      <c r="FL355" s="530">
        <v>1800</v>
      </c>
      <c r="FM355" s="455">
        <f t="shared" si="657"/>
        <v>45.600790413700508</v>
      </c>
      <c r="FN355" s="530">
        <v>14321</v>
      </c>
      <c r="FO355" s="532">
        <f t="shared" si="655"/>
        <v>1.0703288490284006</v>
      </c>
      <c r="FP355" s="449">
        <f t="shared" si="693"/>
        <v>362.80495528589165</v>
      </c>
      <c r="FQ355" s="457">
        <v>46.8</v>
      </c>
      <c r="FR355" s="458">
        <f t="shared" si="694"/>
        <v>1.185620550756213</v>
      </c>
      <c r="FS355" s="576">
        <v>7.45</v>
      </c>
      <c r="FT355" s="577">
        <v>15.4</v>
      </c>
      <c r="FU355" s="578">
        <v>49</v>
      </c>
      <c r="FV355" s="579">
        <v>1</v>
      </c>
      <c r="FW355" s="580">
        <v>0.44</v>
      </c>
      <c r="FX355" s="579">
        <v>8</v>
      </c>
      <c r="FY355" s="452">
        <f t="shared" si="651"/>
        <v>0.96</v>
      </c>
      <c r="FZ355" s="452">
        <f>1-FW355/(EF355+DC355)</f>
        <v>0.71612903225806446</v>
      </c>
      <c r="GA355" s="429">
        <f>EF355+DC355-FW355</f>
        <v>1.1100000000000001</v>
      </c>
      <c r="GB355" s="513">
        <f t="shared" si="711"/>
        <v>0.24509803921568618</v>
      </c>
      <c r="GC355" s="514">
        <f t="shared" si="712"/>
        <v>4.9999999999999982</v>
      </c>
      <c r="GD355" s="513">
        <f t="shared" si="633"/>
        <v>0.234375</v>
      </c>
      <c r="GE355" s="527">
        <f t="shared" si="635"/>
        <v>15</v>
      </c>
      <c r="GF355" s="461">
        <f t="shared" si="695"/>
        <v>2.4928432092822943</v>
      </c>
      <c r="GG355" s="606">
        <v>38</v>
      </c>
      <c r="GH355" s="450">
        <f t="shared" si="696"/>
        <v>0.47499999999999998</v>
      </c>
      <c r="GI355" s="405">
        <v>250</v>
      </c>
      <c r="GJ355" s="462">
        <f t="shared" si="697"/>
        <v>6.5789473684210522</v>
      </c>
      <c r="GK355" s="463">
        <f t="shared" si="698"/>
        <v>23.104400476274922</v>
      </c>
      <c r="GL355" s="464">
        <v>8</v>
      </c>
      <c r="GM355" s="529">
        <v>15</v>
      </c>
      <c r="GN355" s="405">
        <v>48</v>
      </c>
      <c r="GO355" s="513">
        <f t="shared" si="713"/>
        <v>2.5974025974025983E-2</v>
      </c>
      <c r="GP355" s="450">
        <f t="shared" si="699"/>
        <v>2.0408163265306145E-2</v>
      </c>
      <c r="GQ355" s="577">
        <v>2</v>
      </c>
      <c r="GR355" s="455">
        <f t="shared" si="700"/>
        <v>2.6144453170521622</v>
      </c>
      <c r="GS355" s="531">
        <f t="shared" si="714"/>
        <v>13.2</v>
      </c>
      <c r="GT355" s="531">
        <f t="shared" si="701"/>
        <v>44.616</v>
      </c>
      <c r="GU355" s="513">
        <f t="shared" si="715"/>
        <v>0.12</v>
      </c>
      <c r="GV355" s="513">
        <f t="shared" si="705"/>
        <v>7.0500000000000007E-2</v>
      </c>
      <c r="GW355" s="513">
        <f t="shared" si="716"/>
        <v>0.1428571428571429</v>
      </c>
      <c r="GX355" s="513">
        <f t="shared" si="702"/>
        <v>8.9469387755102048E-2</v>
      </c>
      <c r="GY355" s="462">
        <f t="shared" si="703"/>
        <v>5.2701643422159945</v>
      </c>
      <c r="GZ355" s="405">
        <v>37554</v>
      </c>
      <c r="HA355" s="581">
        <v>8.34</v>
      </c>
      <c r="HB355" s="451">
        <v>8.34</v>
      </c>
      <c r="HC355" s="577">
        <v>13.2</v>
      </c>
      <c r="HD355" s="463">
        <f t="shared" si="717"/>
        <v>44.616</v>
      </c>
      <c r="HE355" s="463">
        <v>13</v>
      </c>
      <c r="HF355" s="463"/>
      <c r="HG355" s="582"/>
      <c r="HH355" s="575">
        <v>5</v>
      </c>
      <c r="HI355" s="583">
        <v>8760</v>
      </c>
      <c r="HJ355" s="406">
        <f t="shared" si="663"/>
        <v>5869.2000000000007</v>
      </c>
      <c r="HK355" s="406">
        <v>204</v>
      </c>
      <c r="HL355" s="549">
        <v>1744</v>
      </c>
      <c r="HM355" s="584">
        <v>14.4</v>
      </c>
      <c r="HN355" s="461">
        <v>13.9</v>
      </c>
      <c r="HO355" s="574">
        <v>0.16</v>
      </c>
      <c r="HP355" s="548">
        <v>0.01</v>
      </c>
      <c r="HQ355" s="585">
        <v>13.5</v>
      </c>
      <c r="HR355" s="586">
        <v>0.4</v>
      </c>
      <c r="HS355" s="520">
        <v>0.38</v>
      </c>
      <c r="HT355" s="587">
        <v>2</v>
      </c>
      <c r="HU355" s="522">
        <f t="shared" si="632"/>
        <v>45.179549762417885</v>
      </c>
      <c r="HV355" s="513">
        <f t="shared" si="718"/>
        <v>0.74809160305343514</v>
      </c>
      <c r="HW355" s="513">
        <f t="shared" si="664"/>
        <v>0.81410000000000005</v>
      </c>
      <c r="HX355" s="513">
        <f t="shared" si="665"/>
        <v>0.45914396887159525</v>
      </c>
      <c r="HY355" s="599"/>
    </row>
    <row r="356" spans="1:233" s="598" customFormat="1" ht="15" customHeight="1" x14ac:dyDescent="0.15">
      <c r="A356" s="400">
        <v>43838</v>
      </c>
      <c r="B356" s="515">
        <v>35917</v>
      </c>
      <c r="C356" s="402">
        <f t="shared" si="560"/>
        <v>0.71833999999999998</v>
      </c>
      <c r="D356" s="571">
        <v>8.25</v>
      </c>
      <c r="E356" s="572">
        <v>48.2</v>
      </c>
      <c r="F356" s="573">
        <v>203</v>
      </c>
      <c r="G356" s="406">
        <f t="shared" si="564"/>
        <v>7291.1509999999998</v>
      </c>
      <c r="H356" s="402">
        <f t="shared" si="565"/>
        <v>0.29164604</v>
      </c>
      <c r="I356" s="573">
        <v>8120</v>
      </c>
      <c r="J356" s="406">
        <f t="shared" si="566"/>
        <v>5440.4000000000005</v>
      </c>
      <c r="K356" s="574">
        <v>27.8</v>
      </c>
      <c r="L356" s="574"/>
      <c r="M356" s="574"/>
      <c r="N356" s="575">
        <v>76</v>
      </c>
      <c r="O356" s="575"/>
      <c r="P356" s="409"/>
      <c r="Q356" s="409"/>
      <c r="R356" s="409"/>
      <c r="S356" s="409"/>
      <c r="T356" s="410"/>
      <c r="U356" s="411"/>
      <c r="V356" s="409"/>
      <c r="W356" s="409"/>
      <c r="X356" s="516"/>
      <c r="Y356" s="473">
        <v>960</v>
      </c>
      <c r="Z356" s="429">
        <v>5.35</v>
      </c>
      <c r="AA356" s="409">
        <v>1592</v>
      </c>
      <c r="AB356" s="409">
        <v>4380</v>
      </c>
      <c r="AC356" s="409">
        <v>6710</v>
      </c>
      <c r="AD356" s="474">
        <v>5.34</v>
      </c>
      <c r="AE356" s="477">
        <f t="shared" si="652"/>
        <v>0.74166666666666659</v>
      </c>
      <c r="AF356" s="478">
        <f t="shared" si="666"/>
        <v>960</v>
      </c>
      <c r="AG356" s="477">
        <f t="shared" si="667"/>
        <v>0.38400000000000001</v>
      </c>
      <c r="AH356" s="478">
        <v>1592</v>
      </c>
      <c r="AI356" s="478">
        <f t="shared" si="668"/>
        <v>4380</v>
      </c>
      <c r="AJ356" s="473">
        <f t="shared" si="669"/>
        <v>4204.8</v>
      </c>
      <c r="AK356" s="477">
        <f t="shared" si="674"/>
        <v>0.18688000000000002</v>
      </c>
      <c r="AL356" s="447">
        <v>38</v>
      </c>
      <c r="AM356" s="479"/>
      <c r="AN356" s="473">
        <v>2207</v>
      </c>
      <c r="AO356" s="473">
        <v>2210</v>
      </c>
      <c r="AP356" s="479">
        <v>7.54</v>
      </c>
      <c r="AQ356" s="447">
        <v>390.9</v>
      </c>
      <c r="AR356" s="473">
        <v>1500</v>
      </c>
      <c r="AS356" s="657">
        <f t="shared" si="706"/>
        <v>3.8372985418265544</v>
      </c>
      <c r="AT356" s="473">
        <v>7110</v>
      </c>
      <c r="AU356" s="447"/>
      <c r="AV356" s="480">
        <v>0.1</v>
      </c>
      <c r="AW356" s="479">
        <v>5.25</v>
      </c>
      <c r="AX356" s="479">
        <v>42.82</v>
      </c>
      <c r="AY356" s="480">
        <v>24.5</v>
      </c>
      <c r="AZ356" s="480">
        <v>5.3</v>
      </c>
      <c r="BA356" s="420">
        <f t="shared" si="561"/>
        <v>37633</v>
      </c>
      <c r="BB356" s="421">
        <f t="shared" si="562"/>
        <v>0.75266</v>
      </c>
      <c r="BC356" s="422"/>
      <c r="BD356" s="423">
        <v>8.32</v>
      </c>
      <c r="BE356" s="424">
        <v>54.1</v>
      </c>
      <c r="BF356" s="425">
        <v>191</v>
      </c>
      <c r="BG356" s="426">
        <v>11190</v>
      </c>
      <c r="BH356" s="420">
        <f t="shared" si="567"/>
        <v>7497.3</v>
      </c>
      <c r="BI356" s="432"/>
      <c r="BJ356" s="421"/>
      <c r="BK356" s="427">
        <v>24.1</v>
      </c>
      <c r="BL356" s="427"/>
      <c r="BM356" s="428"/>
      <c r="BN356" s="422"/>
      <c r="BO356" s="425">
        <v>59</v>
      </c>
      <c r="BP356" s="425"/>
      <c r="BQ356" s="423">
        <v>3.2</v>
      </c>
      <c r="BR356" s="421">
        <f t="shared" si="653"/>
        <v>0.44444444444444448</v>
      </c>
      <c r="BS356" s="409">
        <f t="shared" si="675"/>
        <v>38593</v>
      </c>
      <c r="BT356" s="429">
        <f t="shared" si="676"/>
        <v>8.3005975176845546</v>
      </c>
      <c r="BU356" s="430">
        <f t="shared" si="707"/>
        <v>62.477892363900182</v>
      </c>
      <c r="BV356" s="430">
        <f t="shared" si="677"/>
        <v>223.56134532169045</v>
      </c>
      <c r="BW356" s="430">
        <f t="shared" si="678"/>
        <v>10911.744456419561</v>
      </c>
      <c r="BX356" s="430">
        <f t="shared" si="568"/>
        <v>7092.6338966727153</v>
      </c>
      <c r="BY356" s="430">
        <f t="shared" si="679"/>
        <v>24.109949990931</v>
      </c>
      <c r="BZ356" s="430"/>
      <c r="CA356" s="431"/>
      <c r="CB356" s="430">
        <f t="shared" si="656"/>
        <v>59</v>
      </c>
      <c r="CC356" s="432">
        <v>18623</v>
      </c>
      <c r="CD356" s="411">
        <f t="shared" si="680"/>
        <v>19103</v>
      </c>
      <c r="CE356" s="421">
        <f t="shared" si="681"/>
        <v>0.76412000000000002</v>
      </c>
      <c r="CF356" s="433">
        <f t="shared" si="682"/>
        <v>8.4175260430298913</v>
      </c>
      <c r="CG356" s="434"/>
      <c r="CH356" s="427"/>
      <c r="CI356" s="446">
        <f t="shared" si="683"/>
        <v>11.935298120714023</v>
      </c>
      <c r="CJ356" s="436">
        <v>24.4</v>
      </c>
      <c r="CK356" s="436">
        <v>1.78</v>
      </c>
      <c r="CL356" s="423"/>
      <c r="CM356" s="423">
        <v>22.6</v>
      </c>
      <c r="CN356" s="423">
        <v>83</v>
      </c>
      <c r="CO356" s="432"/>
      <c r="CP356" s="432"/>
      <c r="CQ356" s="437"/>
      <c r="CR356" s="437">
        <v>0.95</v>
      </c>
      <c r="CS356" s="424"/>
      <c r="CT356" s="432">
        <f t="shared" si="684"/>
        <v>4.3972150971051667</v>
      </c>
      <c r="CU356" s="434">
        <v>5.29</v>
      </c>
      <c r="CV356" s="438"/>
      <c r="CW356" s="439"/>
      <c r="CX356" s="440"/>
      <c r="CY356" s="441"/>
      <c r="CZ356" s="442"/>
      <c r="DA356" s="442"/>
      <c r="DB356" s="442"/>
      <c r="DC356" s="442"/>
      <c r="DD356" s="443"/>
      <c r="DE356" s="440"/>
      <c r="DF356" s="444">
        <v>19010</v>
      </c>
      <c r="DG356" s="445">
        <f t="shared" si="685"/>
        <v>19490</v>
      </c>
      <c r="DH356" s="421">
        <f t="shared" si="686"/>
        <v>0.77959999999999996</v>
      </c>
      <c r="DI356" s="446">
        <f t="shared" si="687"/>
        <v>8.250384812724473</v>
      </c>
      <c r="DJ356" s="434">
        <v>7.88</v>
      </c>
      <c r="DK356" s="427">
        <v>14.6</v>
      </c>
      <c r="DL356" s="446">
        <f t="shared" si="688"/>
        <v>11.698306824012315</v>
      </c>
      <c r="DM356" s="422">
        <v>24.3</v>
      </c>
      <c r="DN356" s="422">
        <v>1.85</v>
      </c>
      <c r="DO356" s="423">
        <v>7.87</v>
      </c>
      <c r="DP356" s="423">
        <v>22.4</v>
      </c>
      <c r="DQ356" s="423">
        <v>83</v>
      </c>
      <c r="DR356" s="432"/>
      <c r="DS356" s="432"/>
      <c r="DT356" s="437"/>
      <c r="DU356" s="437">
        <v>0.94</v>
      </c>
      <c r="DV356" s="424"/>
      <c r="DW356" s="446">
        <f t="shared" si="689"/>
        <v>4.3099025141098002</v>
      </c>
      <c r="DX356" s="434">
        <v>4.99</v>
      </c>
      <c r="DY356" s="438">
        <v>8.0500000000000007</v>
      </c>
      <c r="DZ356" s="439">
        <v>21.1</v>
      </c>
      <c r="EA356" s="440">
        <v>71</v>
      </c>
      <c r="EB356" s="441">
        <v>8500</v>
      </c>
      <c r="EC356" s="442">
        <v>15.4</v>
      </c>
      <c r="ED356" s="442"/>
      <c r="EE356" s="442"/>
      <c r="EF356" s="442"/>
      <c r="EG356" s="443">
        <v>14</v>
      </c>
      <c r="EH356" s="440"/>
      <c r="EI356" s="429">
        <f t="shared" si="670"/>
        <v>8.0500000000000007</v>
      </c>
      <c r="EJ356" s="447">
        <f t="shared" si="708"/>
        <v>21.1</v>
      </c>
      <c r="EK356" s="448">
        <f t="shared" si="671"/>
        <v>71</v>
      </c>
      <c r="EL356" s="417">
        <f t="shared" si="672"/>
        <v>8500</v>
      </c>
      <c r="EM356" s="431">
        <f t="shared" si="673"/>
        <v>15.4</v>
      </c>
      <c r="EN356" s="431"/>
      <c r="EO356" s="431"/>
      <c r="EP356" s="431"/>
      <c r="EQ356" s="430">
        <f t="shared" si="654"/>
        <v>14</v>
      </c>
      <c r="ER356" s="448"/>
      <c r="ES356" s="449">
        <f t="shared" si="690"/>
        <v>27.362475060244087</v>
      </c>
      <c r="ET356" s="450">
        <f t="shared" si="691"/>
        <v>0.77185999999999999</v>
      </c>
      <c r="EU356" s="451">
        <f t="shared" si="570"/>
        <v>0.19608870454545452</v>
      </c>
      <c r="EV356" s="450">
        <f t="shared" si="658"/>
        <v>0.36312723063973057</v>
      </c>
      <c r="EW356" s="513">
        <f t="shared" si="704"/>
        <v>0.36125956272025705</v>
      </c>
      <c r="EX356" s="514">
        <f t="shared" si="600"/>
        <v>8.7099499909309994</v>
      </c>
      <c r="EY356" s="513">
        <f t="shared" si="709"/>
        <v>0.66228054113759427</v>
      </c>
      <c r="EZ356" s="514">
        <f t="shared" si="710"/>
        <v>41.37789236390018</v>
      </c>
      <c r="FA356" s="450">
        <f t="shared" si="659"/>
        <v>0.68241379162468563</v>
      </c>
      <c r="FB356" s="431">
        <f t="shared" si="660"/>
        <v>152.56134532169045</v>
      </c>
      <c r="FC356" s="452"/>
      <c r="FD356" s="431"/>
      <c r="FE356" s="452">
        <f t="shared" si="661"/>
        <v>0.76271186440677963</v>
      </c>
      <c r="FF356" s="430">
        <f t="shared" si="662"/>
        <v>45</v>
      </c>
      <c r="FG356" s="405">
        <v>50400</v>
      </c>
      <c r="FH356" s="589"/>
      <c r="FI356" s="590"/>
      <c r="FJ356" s="591"/>
      <c r="FK356" s="455">
        <f t="shared" si="692"/>
        <v>1.8656232995620967</v>
      </c>
      <c r="FL356" s="530">
        <v>1800</v>
      </c>
      <c r="FM356" s="455">
        <f t="shared" si="657"/>
        <v>46.640582489052413</v>
      </c>
      <c r="FN356" s="530">
        <v>8139.99999999999</v>
      </c>
      <c r="FO356" s="532">
        <f t="shared" si="655"/>
        <v>0.60837070254110537</v>
      </c>
      <c r="FP356" s="449">
        <f t="shared" si="693"/>
        <v>210.91907858938126</v>
      </c>
      <c r="FQ356" s="457">
        <v>46.8</v>
      </c>
      <c r="FR356" s="458">
        <f t="shared" si="694"/>
        <v>1.2126551447153626</v>
      </c>
      <c r="FS356" s="576">
        <v>7.74</v>
      </c>
      <c r="FT356" s="577">
        <v>18.399999999999999</v>
      </c>
      <c r="FU356" s="578">
        <v>59</v>
      </c>
      <c r="FV356" s="579">
        <v>1</v>
      </c>
      <c r="FW356" s="580"/>
      <c r="FX356" s="579"/>
      <c r="FY356" s="452">
        <f t="shared" si="651"/>
        <v>0.9285714285714286</v>
      </c>
      <c r="FZ356" s="452"/>
      <c r="GA356" s="429"/>
      <c r="GB356" s="513">
        <f t="shared" si="711"/>
        <v>0.12796208530805697</v>
      </c>
      <c r="GC356" s="514">
        <f t="shared" si="712"/>
        <v>2.7000000000000028</v>
      </c>
      <c r="GD356" s="513">
        <f t="shared" si="633"/>
        <v>0.16901408450704225</v>
      </c>
      <c r="GE356" s="527">
        <f t="shared" si="635"/>
        <v>12</v>
      </c>
      <c r="GF356" s="461">
        <f t="shared" si="695"/>
        <v>2.5496851760681989</v>
      </c>
      <c r="GG356" s="606">
        <v>38</v>
      </c>
      <c r="GH356" s="450">
        <f t="shared" si="696"/>
        <v>0.47499999999999998</v>
      </c>
      <c r="GI356" s="405">
        <v>250</v>
      </c>
      <c r="GJ356" s="462">
        <f t="shared" si="697"/>
        <v>6.5789473684210522</v>
      </c>
      <c r="GK356" s="463">
        <f t="shared" si="698"/>
        <v>23.631228461119889</v>
      </c>
      <c r="GL356" s="464">
        <v>8.01</v>
      </c>
      <c r="GM356" s="529">
        <v>17.2</v>
      </c>
      <c r="GN356" s="405">
        <v>57</v>
      </c>
      <c r="GO356" s="513">
        <f t="shared" si="713"/>
        <v>6.5217391304347783E-2</v>
      </c>
      <c r="GP356" s="450">
        <f t="shared" si="699"/>
        <v>3.3898305084745783E-2</v>
      </c>
      <c r="GQ356" s="577">
        <v>2</v>
      </c>
      <c r="GR356" s="455">
        <f t="shared" si="700"/>
        <v>2.6740600627056721</v>
      </c>
      <c r="GS356" s="531">
        <f t="shared" si="714"/>
        <v>14</v>
      </c>
      <c r="GT356" s="531">
        <f t="shared" si="701"/>
        <v>47.32</v>
      </c>
      <c r="GU356" s="513">
        <f t="shared" si="715"/>
        <v>0.18604651162790697</v>
      </c>
      <c r="GV356" s="513">
        <f t="shared" si="705"/>
        <v>0.16982456140350877</v>
      </c>
      <c r="GW356" s="513">
        <f t="shared" si="716"/>
        <v>0.23913043478260865</v>
      </c>
      <c r="GX356" s="513">
        <f t="shared" si="702"/>
        <v>0.19796610169491524</v>
      </c>
      <c r="GY356" s="462">
        <f t="shared" si="703"/>
        <v>2.0232216148219084</v>
      </c>
      <c r="GZ356" s="405">
        <v>35418</v>
      </c>
      <c r="HA356" s="581">
        <v>8.2799999999999994</v>
      </c>
      <c r="HB356" s="451">
        <v>8.25</v>
      </c>
      <c r="HC356" s="577">
        <v>14</v>
      </c>
      <c r="HD356" s="463">
        <f t="shared" si="717"/>
        <v>47.32</v>
      </c>
      <c r="HE356" s="463">
        <v>15</v>
      </c>
      <c r="HF356" s="463"/>
      <c r="HG356" s="582"/>
      <c r="HH356" s="575">
        <v>1</v>
      </c>
      <c r="HI356" s="583">
        <v>8530</v>
      </c>
      <c r="HJ356" s="406">
        <f t="shared" si="663"/>
        <v>5715.1</v>
      </c>
      <c r="HK356" s="406"/>
      <c r="HL356" s="549"/>
      <c r="HM356" s="584"/>
      <c r="HN356" s="461">
        <v>14.4</v>
      </c>
      <c r="HO356" s="574"/>
      <c r="HP356" s="548">
        <v>0.01</v>
      </c>
      <c r="HQ356" s="585"/>
      <c r="HR356" s="586"/>
      <c r="HS356" s="520">
        <v>0.2</v>
      </c>
      <c r="HT356" s="587">
        <v>2</v>
      </c>
      <c r="HU356" s="522">
        <f t="shared" si="632"/>
        <v>46.236016262322963</v>
      </c>
      <c r="HV356" s="513">
        <f t="shared" si="718"/>
        <v>0.74121996303142335</v>
      </c>
      <c r="HW356" s="513">
        <f t="shared" si="664"/>
        <v>0.75225130890052361</v>
      </c>
      <c r="HX356" s="513">
        <f t="shared" si="665"/>
        <v>0.40248962655601661</v>
      </c>
      <c r="HY356" s="599"/>
    </row>
    <row r="357" spans="1:233" s="598" customFormat="1" ht="15" customHeight="1" x14ac:dyDescent="0.15">
      <c r="A357" s="400">
        <v>43839</v>
      </c>
      <c r="B357" s="515">
        <v>37509</v>
      </c>
      <c r="C357" s="402">
        <f t="shared" si="560"/>
        <v>0.75017999999999996</v>
      </c>
      <c r="D357" s="571">
        <v>8.3699999999999992</v>
      </c>
      <c r="E357" s="572">
        <v>47.6</v>
      </c>
      <c r="F357" s="573">
        <v>160</v>
      </c>
      <c r="G357" s="406">
        <f t="shared" si="564"/>
        <v>6001.44</v>
      </c>
      <c r="H357" s="402">
        <f t="shared" si="565"/>
        <v>0.24005759999999998</v>
      </c>
      <c r="I357" s="573">
        <v>7980</v>
      </c>
      <c r="J357" s="406">
        <f t="shared" si="566"/>
        <v>5346.6</v>
      </c>
      <c r="K357" s="574">
        <v>32.6</v>
      </c>
      <c r="L357" s="574"/>
      <c r="M357" s="574"/>
      <c r="N357" s="575">
        <v>76</v>
      </c>
      <c r="O357" s="575"/>
      <c r="P357" s="409"/>
      <c r="Q357" s="409"/>
      <c r="R357" s="409"/>
      <c r="S357" s="409"/>
      <c r="T357" s="410"/>
      <c r="U357" s="411"/>
      <c r="V357" s="409"/>
      <c r="W357" s="409"/>
      <c r="X357" s="516"/>
      <c r="Y357" s="473">
        <v>960</v>
      </c>
      <c r="Z357" s="429">
        <v>5.89</v>
      </c>
      <c r="AA357" s="409">
        <v>1534</v>
      </c>
      <c r="AB357" s="409">
        <v>4100</v>
      </c>
      <c r="AC357" s="409">
        <v>7080</v>
      </c>
      <c r="AD357" s="474">
        <v>4.76</v>
      </c>
      <c r="AE357" s="477">
        <f t="shared" si="652"/>
        <v>0.66111111111111109</v>
      </c>
      <c r="AF357" s="478">
        <f t="shared" si="666"/>
        <v>960</v>
      </c>
      <c r="AG357" s="477">
        <f t="shared" si="667"/>
        <v>0.38400000000000001</v>
      </c>
      <c r="AH357" s="478">
        <v>1534</v>
      </c>
      <c r="AI357" s="478">
        <f t="shared" si="668"/>
        <v>4100</v>
      </c>
      <c r="AJ357" s="473">
        <f t="shared" si="669"/>
        <v>3936</v>
      </c>
      <c r="AK357" s="477">
        <f t="shared" si="674"/>
        <v>0.17493333333333333</v>
      </c>
      <c r="AL357" s="447">
        <v>38</v>
      </c>
      <c r="AM357" s="479"/>
      <c r="AN357" s="473">
        <v>2525</v>
      </c>
      <c r="AO357" s="473">
        <v>2552</v>
      </c>
      <c r="AP357" s="479">
        <v>7.44</v>
      </c>
      <c r="AQ357" s="447">
        <v>385.7</v>
      </c>
      <c r="AR357" s="473">
        <v>1460</v>
      </c>
      <c r="AS357" s="657">
        <f t="shared" si="706"/>
        <v>3.7853253824215711</v>
      </c>
      <c r="AT357" s="473">
        <v>7060</v>
      </c>
      <c r="AU357" s="447"/>
      <c r="AV357" s="480">
        <v>0.1</v>
      </c>
      <c r="AW357" s="479">
        <v>6.68</v>
      </c>
      <c r="AX357" s="479">
        <v>40.78</v>
      </c>
      <c r="AY357" s="480">
        <v>29.5</v>
      </c>
      <c r="AZ357" s="480">
        <v>5.0999999999999996</v>
      </c>
      <c r="BA357" s="420">
        <f t="shared" si="561"/>
        <v>36660</v>
      </c>
      <c r="BB357" s="421">
        <f t="shared" si="562"/>
        <v>0.73319999999999996</v>
      </c>
      <c r="BC357" s="422"/>
      <c r="BD357" s="423">
        <v>8.35</v>
      </c>
      <c r="BE357" s="424">
        <v>80.5</v>
      </c>
      <c r="BF357" s="425">
        <v>269</v>
      </c>
      <c r="BG357" s="426">
        <v>10690</v>
      </c>
      <c r="BH357" s="420">
        <f t="shared" si="567"/>
        <v>7162.3</v>
      </c>
      <c r="BI357" s="432"/>
      <c r="BJ357" s="421"/>
      <c r="BK357" s="427">
        <v>28.1</v>
      </c>
      <c r="BL357" s="427"/>
      <c r="BM357" s="428"/>
      <c r="BN357" s="422"/>
      <c r="BO357" s="425">
        <v>72</v>
      </c>
      <c r="BP357" s="425"/>
      <c r="BQ357" s="423">
        <v>3.12</v>
      </c>
      <c r="BR357" s="421">
        <f t="shared" si="653"/>
        <v>0.43333333333333335</v>
      </c>
      <c r="BS357" s="409">
        <f t="shared" si="675"/>
        <v>37620</v>
      </c>
      <c r="BT357" s="429">
        <f t="shared" si="676"/>
        <v>8.3267783094098888</v>
      </c>
      <c r="BU357" s="430">
        <f t="shared" si="707"/>
        <v>88.288197767145135</v>
      </c>
      <c r="BV357" s="430">
        <f t="shared" si="677"/>
        <v>299.39234449760767</v>
      </c>
      <c r="BW357" s="430">
        <f t="shared" si="678"/>
        <v>10417.305526644526</v>
      </c>
      <c r="BX357" s="430">
        <f t="shared" si="568"/>
        <v>6771.2485923189424</v>
      </c>
      <c r="BY357" s="430">
        <f t="shared" si="679"/>
        <v>28.135725677830941</v>
      </c>
      <c r="BZ357" s="430"/>
      <c r="CA357" s="431"/>
      <c r="CB357" s="430">
        <f t="shared" si="656"/>
        <v>72</v>
      </c>
      <c r="CC357" s="432">
        <v>18136</v>
      </c>
      <c r="CD357" s="411">
        <f t="shared" si="680"/>
        <v>18616</v>
      </c>
      <c r="CE357" s="421">
        <f t="shared" si="681"/>
        <v>0.74463999999999997</v>
      </c>
      <c r="CF357" s="433">
        <f t="shared" si="682"/>
        <v>8.637730984099699</v>
      </c>
      <c r="CG357" s="434"/>
      <c r="CH357" s="427"/>
      <c r="CI357" s="446">
        <f t="shared" si="683"/>
        <v>12.247529007305543</v>
      </c>
      <c r="CJ357" s="436">
        <v>24.1</v>
      </c>
      <c r="CK357" s="436">
        <v>1.32</v>
      </c>
      <c r="CL357" s="423"/>
      <c r="CM357" s="423">
        <v>22.1</v>
      </c>
      <c r="CN357" s="423">
        <v>73</v>
      </c>
      <c r="CO357" s="432"/>
      <c r="CP357" s="432"/>
      <c r="CQ357" s="437"/>
      <c r="CR357" s="437">
        <v>0.97</v>
      </c>
      <c r="CS357" s="424"/>
      <c r="CT357" s="432">
        <f t="shared" si="684"/>
        <v>4.5122475290073059</v>
      </c>
      <c r="CU357" s="434">
        <v>5.88</v>
      </c>
      <c r="CV357" s="438"/>
      <c r="CW357" s="439"/>
      <c r="CX357" s="440"/>
      <c r="CY357" s="441"/>
      <c r="CZ357" s="442"/>
      <c r="DA357" s="442"/>
      <c r="DB357" s="442"/>
      <c r="DC357" s="442"/>
      <c r="DD357" s="443"/>
      <c r="DE357" s="440"/>
      <c r="DF357" s="444">
        <v>18524</v>
      </c>
      <c r="DG357" s="445">
        <f t="shared" si="685"/>
        <v>19004</v>
      </c>
      <c r="DH357" s="421">
        <f t="shared" si="686"/>
        <v>0.76015999999999995</v>
      </c>
      <c r="DI357" s="446">
        <f t="shared" si="687"/>
        <v>8.4613765523047775</v>
      </c>
      <c r="DJ357" s="434">
        <v>7.94</v>
      </c>
      <c r="DK357" s="427">
        <v>10.7</v>
      </c>
      <c r="DL357" s="446">
        <f t="shared" si="688"/>
        <v>11.997474215954536</v>
      </c>
      <c r="DM357" s="422">
        <v>24.2</v>
      </c>
      <c r="DN357" s="422">
        <v>1.1100000000000001</v>
      </c>
      <c r="DO357" s="423">
        <v>7.95</v>
      </c>
      <c r="DP357" s="423">
        <v>24.6</v>
      </c>
      <c r="DQ357" s="423">
        <v>77</v>
      </c>
      <c r="DR357" s="432"/>
      <c r="DS357" s="432"/>
      <c r="DT357" s="437"/>
      <c r="DU357" s="437">
        <v>0.96</v>
      </c>
      <c r="DV357" s="424"/>
      <c r="DW357" s="446">
        <f t="shared" si="689"/>
        <v>4.4201220795621978</v>
      </c>
      <c r="DX357" s="434">
        <v>5.26</v>
      </c>
      <c r="DY357" s="438">
        <v>8.0500000000000007</v>
      </c>
      <c r="DZ357" s="439">
        <v>21.3</v>
      </c>
      <c r="EA357" s="440">
        <v>70</v>
      </c>
      <c r="EB357" s="441">
        <v>8720</v>
      </c>
      <c r="EC357" s="442">
        <v>14.2</v>
      </c>
      <c r="ED357" s="442"/>
      <c r="EE357" s="442"/>
      <c r="EF357" s="442"/>
      <c r="EG357" s="443">
        <v>17</v>
      </c>
      <c r="EH357" s="440"/>
      <c r="EI357" s="429">
        <f t="shared" si="670"/>
        <v>8.0500000000000007</v>
      </c>
      <c r="EJ357" s="447">
        <f t="shared" si="708"/>
        <v>21.3</v>
      </c>
      <c r="EK357" s="448">
        <f t="shared" si="671"/>
        <v>70</v>
      </c>
      <c r="EL357" s="417">
        <f t="shared" si="672"/>
        <v>8720</v>
      </c>
      <c r="EM357" s="431">
        <f t="shared" si="673"/>
        <v>14.2</v>
      </c>
      <c r="EN357" s="431"/>
      <c r="EO357" s="431"/>
      <c r="EP357" s="431"/>
      <c r="EQ357" s="430">
        <f t="shared" si="654"/>
        <v>17</v>
      </c>
      <c r="ER357" s="448"/>
      <c r="ES357" s="449">
        <f t="shared" si="690"/>
        <v>28.07017543859649</v>
      </c>
      <c r="ET357" s="450">
        <f t="shared" si="691"/>
        <v>0.75239999999999996</v>
      </c>
      <c r="EU357" s="451">
        <f t="shared" si="570"/>
        <v>0.25598045454545454</v>
      </c>
      <c r="EV357" s="450">
        <f t="shared" si="658"/>
        <v>0.47403787878787873</v>
      </c>
      <c r="EW357" s="513">
        <f t="shared" si="704"/>
        <v>0.49530358084246451</v>
      </c>
      <c r="EX357" s="514">
        <f t="shared" si="600"/>
        <v>13.935725677830941</v>
      </c>
      <c r="EY357" s="513">
        <f t="shared" si="709"/>
        <v>0.75874465060236607</v>
      </c>
      <c r="EZ357" s="514">
        <f t="shared" si="710"/>
        <v>66.988197767145138</v>
      </c>
      <c r="FA357" s="450">
        <f t="shared" si="659"/>
        <v>0.76619308647499718</v>
      </c>
      <c r="FB357" s="431">
        <f t="shared" si="660"/>
        <v>229.39234449760767</v>
      </c>
      <c r="FC357" s="452"/>
      <c r="FD357" s="431"/>
      <c r="FE357" s="452">
        <f t="shared" si="661"/>
        <v>0.76388888888888884</v>
      </c>
      <c r="FF357" s="430">
        <f t="shared" si="662"/>
        <v>55</v>
      </c>
      <c r="FG357" s="405">
        <v>50400</v>
      </c>
      <c r="FH357" s="589"/>
      <c r="FI357" s="590"/>
      <c r="FJ357" s="591"/>
      <c r="FK357" s="455">
        <f t="shared" si="692"/>
        <v>1.9138755980861246</v>
      </c>
      <c r="FL357" s="530"/>
      <c r="FM357" s="455"/>
      <c r="FN357" s="530">
        <v>6448</v>
      </c>
      <c r="FO357" s="532">
        <f t="shared" si="655"/>
        <v>0.48191330343796718</v>
      </c>
      <c r="FP357" s="449">
        <f t="shared" si="693"/>
        <v>171.39819245082401</v>
      </c>
      <c r="FQ357" s="457">
        <v>46.8</v>
      </c>
      <c r="FR357" s="458">
        <f t="shared" si="694"/>
        <v>1.2440191387559807</v>
      </c>
      <c r="FS357" s="576">
        <v>7.95</v>
      </c>
      <c r="FT357" s="577">
        <v>18</v>
      </c>
      <c r="FU357" s="578">
        <v>60</v>
      </c>
      <c r="FV357" s="579">
        <v>1</v>
      </c>
      <c r="FW357" s="580"/>
      <c r="FX357" s="579"/>
      <c r="FY357" s="452">
        <f t="shared" si="651"/>
        <v>0.94117647058823528</v>
      </c>
      <c r="FZ357" s="452"/>
      <c r="GA357" s="429"/>
      <c r="GB357" s="513">
        <f t="shared" si="711"/>
        <v>0.15492957746478875</v>
      </c>
      <c r="GC357" s="514">
        <f t="shared" si="712"/>
        <v>3.3000000000000007</v>
      </c>
      <c r="GD357" s="513">
        <f t="shared" si="633"/>
        <v>0.1428571428571429</v>
      </c>
      <c r="GE357" s="527">
        <f t="shared" si="635"/>
        <v>10</v>
      </c>
      <c r="GF357" s="461">
        <f t="shared" si="695"/>
        <v>2.6156299840510369</v>
      </c>
      <c r="GG357" s="606">
        <v>38</v>
      </c>
      <c r="GH357" s="450">
        <f t="shared" si="696"/>
        <v>0.47499999999999998</v>
      </c>
      <c r="GI357" s="405">
        <v>250</v>
      </c>
      <c r="GJ357" s="462">
        <f t="shared" si="697"/>
        <v>6.5789473684210522</v>
      </c>
      <c r="GK357" s="463">
        <f t="shared" si="698"/>
        <v>24.242424242424242</v>
      </c>
      <c r="GL357" s="464">
        <v>8.1199999999999992</v>
      </c>
      <c r="GM357" s="529">
        <v>16.5</v>
      </c>
      <c r="GN357" s="405">
        <v>56</v>
      </c>
      <c r="GO357" s="513">
        <f t="shared" si="713"/>
        <v>8.333333333333337E-2</v>
      </c>
      <c r="GP357" s="450">
        <f t="shared" si="699"/>
        <v>6.6666666666666652E-2</v>
      </c>
      <c r="GQ357" s="577">
        <v>2</v>
      </c>
      <c r="GR357" s="455">
        <f t="shared" si="700"/>
        <v>2.7432216905901115</v>
      </c>
      <c r="GS357" s="531">
        <f t="shared" si="714"/>
        <v>14.3</v>
      </c>
      <c r="GT357" s="531">
        <f t="shared" si="701"/>
        <v>48.334000000000003</v>
      </c>
      <c r="GU357" s="513">
        <f t="shared" si="715"/>
        <v>0.1333333333333333</v>
      </c>
      <c r="GV357" s="513">
        <f t="shared" si="705"/>
        <v>0.13689285714285704</v>
      </c>
      <c r="GW357" s="513">
        <f t="shared" si="716"/>
        <v>0.20555555555555549</v>
      </c>
      <c r="GX357" s="513">
        <f t="shared" si="702"/>
        <v>0.19443333333333324</v>
      </c>
      <c r="GY357" s="462">
        <f t="shared" si="703"/>
        <v>2.0780408231119707</v>
      </c>
      <c r="GZ357" s="405">
        <v>35509</v>
      </c>
      <c r="HA357" s="581">
        <v>8.35</v>
      </c>
      <c r="HB357" s="451">
        <v>8.34</v>
      </c>
      <c r="HC357" s="577">
        <v>14.3</v>
      </c>
      <c r="HD357" s="463">
        <f t="shared" si="717"/>
        <v>48.334000000000003</v>
      </c>
      <c r="HE357" s="463">
        <v>15.8</v>
      </c>
      <c r="HF357" s="463"/>
      <c r="HG357" s="582"/>
      <c r="HH357" s="575">
        <v>1</v>
      </c>
      <c r="HI357" s="583">
        <v>8630</v>
      </c>
      <c r="HJ357" s="406">
        <f t="shared" si="663"/>
        <v>5782.1</v>
      </c>
      <c r="HK357" s="406"/>
      <c r="HL357" s="549"/>
      <c r="HM357" s="584"/>
      <c r="HN357" s="461">
        <v>14.15</v>
      </c>
      <c r="HO357" s="574"/>
      <c r="HP357" s="548">
        <v>0.01</v>
      </c>
      <c r="HQ357" s="585"/>
      <c r="HR357" s="586"/>
      <c r="HS357" s="520">
        <v>0.22</v>
      </c>
      <c r="HT357" s="587">
        <v>2</v>
      </c>
      <c r="HU357" s="522">
        <f t="shared" si="632"/>
        <v>47.46317512274959</v>
      </c>
      <c r="HV357" s="513">
        <f t="shared" si="718"/>
        <v>0.82236024844720501</v>
      </c>
      <c r="HW357" s="513">
        <f t="shared" si="664"/>
        <v>0.82031970260223042</v>
      </c>
      <c r="HX357" s="513">
        <f t="shared" si="665"/>
        <v>0.49644128113879005</v>
      </c>
      <c r="HY357" s="599" t="s">
        <v>215</v>
      </c>
    </row>
    <row r="358" spans="1:233" s="598" customFormat="1" ht="15" customHeight="1" x14ac:dyDescent="0.15">
      <c r="A358" s="400">
        <v>43840</v>
      </c>
      <c r="B358" s="515">
        <v>48231</v>
      </c>
      <c r="C358" s="402">
        <f t="shared" si="560"/>
        <v>0.96462000000000003</v>
      </c>
      <c r="D358" s="571">
        <v>8.17</v>
      </c>
      <c r="E358" s="572">
        <v>52.6</v>
      </c>
      <c r="F358" s="573">
        <v>201</v>
      </c>
      <c r="G358" s="406">
        <f t="shared" si="564"/>
        <v>9694.4310000000005</v>
      </c>
      <c r="H358" s="402">
        <f t="shared" si="565"/>
        <v>0.38777724000000002</v>
      </c>
      <c r="I358" s="573">
        <v>10800</v>
      </c>
      <c r="J358" s="406">
        <f t="shared" si="566"/>
        <v>7236</v>
      </c>
      <c r="K358" s="574">
        <v>38.6</v>
      </c>
      <c r="L358" s="574">
        <v>17.600000000000001</v>
      </c>
      <c r="M358" s="574">
        <v>1.7</v>
      </c>
      <c r="N358" s="575">
        <v>94</v>
      </c>
      <c r="O358" s="575">
        <v>32</v>
      </c>
      <c r="P358" s="409"/>
      <c r="Q358" s="409"/>
      <c r="R358" s="409"/>
      <c r="S358" s="409"/>
      <c r="T358" s="410"/>
      <c r="U358" s="411"/>
      <c r="V358" s="409"/>
      <c r="W358" s="409"/>
      <c r="X358" s="516"/>
      <c r="Y358" s="473">
        <v>960</v>
      </c>
      <c r="Z358" s="429">
        <v>6.89</v>
      </c>
      <c r="AA358" s="409">
        <v>1428</v>
      </c>
      <c r="AB358" s="409">
        <f t="shared" ref="AB358:AB395" si="719">AA358*2.8</f>
        <v>3998.3999999999996</v>
      </c>
      <c r="AC358" s="409">
        <v>7270</v>
      </c>
      <c r="AD358" s="474">
        <v>4.41</v>
      </c>
      <c r="AE358" s="477">
        <f t="shared" si="652"/>
        <v>0.61250000000000004</v>
      </c>
      <c r="AF358" s="478">
        <f t="shared" si="666"/>
        <v>960</v>
      </c>
      <c r="AG358" s="477">
        <f t="shared" si="667"/>
        <v>0.38400000000000001</v>
      </c>
      <c r="AH358" s="478">
        <v>1428</v>
      </c>
      <c r="AI358" s="478">
        <f t="shared" si="668"/>
        <v>3998.3999999999996</v>
      </c>
      <c r="AJ358" s="473">
        <f t="shared" si="669"/>
        <v>3838.4639999999995</v>
      </c>
      <c r="AK358" s="477">
        <f t="shared" si="674"/>
        <v>0.17059839999999998</v>
      </c>
      <c r="AL358" s="447">
        <v>38</v>
      </c>
      <c r="AM358" s="479"/>
      <c r="AN358" s="473">
        <v>2635</v>
      </c>
      <c r="AO358" s="473">
        <v>2680</v>
      </c>
      <c r="AP358" s="479">
        <v>7.69</v>
      </c>
      <c r="AQ358" s="447">
        <v>390</v>
      </c>
      <c r="AR358" s="473">
        <f t="shared" ref="AR358:AR386" si="720">AQ358*3.4</f>
        <v>1326</v>
      </c>
      <c r="AS358" s="657">
        <f t="shared" si="706"/>
        <v>3.4</v>
      </c>
      <c r="AT358" s="473">
        <v>7210</v>
      </c>
      <c r="AU358" s="447"/>
      <c r="AV358" s="480">
        <v>1</v>
      </c>
      <c r="AW358" s="479">
        <v>5.1100000000000003</v>
      </c>
      <c r="AX358" s="479">
        <v>42.5</v>
      </c>
      <c r="AY358" s="480">
        <v>27.2</v>
      </c>
      <c r="AZ358" s="480">
        <v>4.9000000000000004</v>
      </c>
      <c r="BA358" s="420">
        <f t="shared" si="561"/>
        <v>42594</v>
      </c>
      <c r="BB358" s="421">
        <f t="shared" si="562"/>
        <v>0.85187999999999997</v>
      </c>
      <c r="BC358" s="422"/>
      <c r="BD358" s="423">
        <v>8.32</v>
      </c>
      <c r="BE358" s="424">
        <v>74</v>
      </c>
      <c r="BF358" s="425">
        <v>275</v>
      </c>
      <c r="BG358" s="426">
        <v>11000</v>
      </c>
      <c r="BH358" s="420">
        <f t="shared" si="567"/>
        <v>7370</v>
      </c>
      <c r="BI358" s="432"/>
      <c r="BJ358" s="421"/>
      <c r="BK358" s="427">
        <v>24.2</v>
      </c>
      <c r="BL358" s="427">
        <v>8.8000000000000007</v>
      </c>
      <c r="BM358" s="428">
        <v>18.600000000000001</v>
      </c>
      <c r="BN358" s="422">
        <v>1.2</v>
      </c>
      <c r="BO358" s="425">
        <v>112</v>
      </c>
      <c r="BP358" s="425">
        <v>32</v>
      </c>
      <c r="BQ358" s="423">
        <v>3.86</v>
      </c>
      <c r="BR358" s="421">
        <f t="shared" si="653"/>
        <v>0.53611111111111109</v>
      </c>
      <c r="BS358" s="409">
        <f t="shared" si="675"/>
        <v>43554</v>
      </c>
      <c r="BT358" s="429">
        <f t="shared" si="676"/>
        <v>8.3061137897782071</v>
      </c>
      <c r="BU358" s="430">
        <f t="shared" si="707"/>
        <v>80.965146714423469</v>
      </c>
      <c r="BV358" s="430">
        <f t="shared" si="677"/>
        <v>298.16572530651604</v>
      </c>
      <c r="BW358" s="430">
        <f t="shared" si="678"/>
        <v>10757.617302658768</v>
      </c>
      <c r="BX358" s="430">
        <f t="shared" si="568"/>
        <v>6992.4512467281993</v>
      </c>
      <c r="BY358" s="430">
        <f t="shared" si="679"/>
        <v>24.266124810579967</v>
      </c>
      <c r="BZ358" s="430">
        <f>(BL358*BA358+AY358*AF358)/BS358</f>
        <v>9.2055655048904814</v>
      </c>
      <c r="CA358" s="431">
        <f>(BN358*BA358+AZ358*AF358)/BS358</f>
        <v>1.2815539330486292</v>
      </c>
      <c r="CB358" s="430">
        <f t="shared" si="656"/>
        <v>112</v>
      </c>
      <c r="CC358" s="432">
        <v>21162</v>
      </c>
      <c r="CD358" s="411">
        <f t="shared" si="680"/>
        <v>21642</v>
      </c>
      <c r="CE358" s="421">
        <f t="shared" si="681"/>
        <v>0.86568000000000001</v>
      </c>
      <c r="CF358" s="433">
        <f t="shared" si="682"/>
        <v>7.429997227612974</v>
      </c>
      <c r="CG358" s="434"/>
      <c r="CH358" s="427"/>
      <c r="CI358" s="446">
        <f t="shared" si="683"/>
        <v>10.535070695869143</v>
      </c>
      <c r="CJ358" s="436">
        <v>23.4</v>
      </c>
      <c r="CK358" s="436">
        <v>2.1</v>
      </c>
      <c r="CL358" s="423"/>
      <c r="CM358" s="423">
        <v>25</v>
      </c>
      <c r="CN358" s="423">
        <v>79</v>
      </c>
      <c r="CO358" s="432"/>
      <c r="CP358" s="432"/>
      <c r="CQ358" s="437"/>
      <c r="CR358" s="437">
        <v>0.92</v>
      </c>
      <c r="CS358" s="424"/>
      <c r="CT358" s="432">
        <f t="shared" si="684"/>
        <v>3.8813418353202112</v>
      </c>
      <c r="CU358" s="434">
        <v>4.83</v>
      </c>
      <c r="CV358" s="438"/>
      <c r="CW358" s="439"/>
      <c r="CX358" s="440"/>
      <c r="CY358" s="441"/>
      <c r="CZ358" s="442"/>
      <c r="DA358" s="442"/>
      <c r="DB358" s="442"/>
      <c r="DC358" s="442"/>
      <c r="DD358" s="443"/>
      <c r="DE358" s="440"/>
      <c r="DF358" s="444">
        <v>21432</v>
      </c>
      <c r="DG358" s="445">
        <f t="shared" si="685"/>
        <v>21912</v>
      </c>
      <c r="DH358" s="421">
        <f t="shared" si="686"/>
        <v>0.87648000000000004</v>
      </c>
      <c r="DI358" s="446">
        <f t="shared" si="687"/>
        <v>7.3384446878422782</v>
      </c>
      <c r="DJ358" s="434">
        <v>8.0500000000000007</v>
      </c>
      <c r="DK358" s="427">
        <v>8.5</v>
      </c>
      <c r="DL358" s="446">
        <f t="shared" si="688"/>
        <v>10.405257393209201</v>
      </c>
      <c r="DM358" s="422">
        <v>23.2</v>
      </c>
      <c r="DN358" s="422">
        <v>1.27</v>
      </c>
      <c r="DO358" s="423">
        <v>8.0399999999999991</v>
      </c>
      <c r="DP358" s="423">
        <v>25.1</v>
      </c>
      <c r="DQ358" s="423">
        <v>80</v>
      </c>
      <c r="DR358" s="432"/>
      <c r="DS358" s="432"/>
      <c r="DT358" s="437"/>
      <c r="DU358" s="437">
        <v>0.91</v>
      </c>
      <c r="DV358" s="424"/>
      <c r="DW358" s="446">
        <f t="shared" si="689"/>
        <v>3.833515881708653</v>
      </c>
      <c r="DX358" s="434">
        <v>4.3</v>
      </c>
      <c r="DY358" s="438">
        <v>8.1999999999999993</v>
      </c>
      <c r="DZ358" s="439">
        <v>23.1</v>
      </c>
      <c r="EA358" s="440">
        <v>77</v>
      </c>
      <c r="EB358" s="441">
        <v>8920</v>
      </c>
      <c r="EC358" s="442">
        <v>9.8000000000000007</v>
      </c>
      <c r="ED358" s="442">
        <v>0.24</v>
      </c>
      <c r="EE358" s="442">
        <v>10.9</v>
      </c>
      <c r="EF358" s="442">
        <v>0.95</v>
      </c>
      <c r="EG358" s="443">
        <v>18</v>
      </c>
      <c r="EH358" s="440">
        <v>16</v>
      </c>
      <c r="EI358" s="429">
        <f t="shared" si="670"/>
        <v>8.1999999999999993</v>
      </c>
      <c r="EJ358" s="447">
        <f t="shared" si="708"/>
        <v>23.1</v>
      </c>
      <c r="EK358" s="448">
        <f t="shared" si="671"/>
        <v>77</v>
      </c>
      <c r="EL358" s="417">
        <f t="shared" si="672"/>
        <v>8920</v>
      </c>
      <c r="EM358" s="431">
        <f t="shared" si="673"/>
        <v>9.8000000000000007</v>
      </c>
      <c r="EN358" s="431">
        <f>ED358</f>
        <v>0.24</v>
      </c>
      <c r="EO358" s="431">
        <f>EE358</f>
        <v>10.9</v>
      </c>
      <c r="EP358" s="431">
        <f>EF358</f>
        <v>0.95</v>
      </c>
      <c r="EQ358" s="430">
        <f t="shared" si="654"/>
        <v>18</v>
      </c>
      <c r="ER358" s="448">
        <f>EH358</f>
        <v>16</v>
      </c>
      <c r="ES358" s="449">
        <f t="shared" si="690"/>
        <v>24.245763879322219</v>
      </c>
      <c r="ET358" s="450">
        <f t="shared" si="691"/>
        <v>0.87107999999999997</v>
      </c>
      <c r="EU358" s="451">
        <f t="shared" si="570"/>
        <v>0.29514340909090908</v>
      </c>
      <c r="EV358" s="450">
        <f t="shared" si="658"/>
        <v>0.54656186868686862</v>
      </c>
      <c r="EW358" s="513">
        <f t="shared" si="704"/>
        <v>0.59614482837707872</v>
      </c>
      <c r="EX358" s="514">
        <f t="shared" si="600"/>
        <v>14.466124810579966</v>
      </c>
      <c r="EY358" s="513">
        <f t="shared" si="709"/>
        <v>0.7146920503772165</v>
      </c>
      <c r="EZ358" s="514">
        <f t="shared" si="710"/>
        <v>57.865146714423467</v>
      </c>
      <c r="FA358" s="450">
        <f t="shared" si="659"/>
        <v>0.74175435516324495</v>
      </c>
      <c r="FB358" s="431">
        <f t="shared" si="660"/>
        <v>221.16572530651604</v>
      </c>
      <c r="FC358" s="452">
        <f>1-EP358/CA358</f>
        <v>0.258712430666036</v>
      </c>
      <c r="FD358" s="431">
        <f>CA358-EP358</f>
        <v>0.33155393304862923</v>
      </c>
      <c r="FE358" s="452">
        <f t="shared" si="661"/>
        <v>0.8392857142857143</v>
      </c>
      <c r="FF358" s="430">
        <f t="shared" si="662"/>
        <v>94</v>
      </c>
      <c r="FG358" s="405">
        <v>50400</v>
      </c>
      <c r="FH358" s="589"/>
      <c r="FI358" s="590"/>
      <c r="FJ358" s="591"/>
      <c r="FK358" s="455">
        <f t="shared" si="692"/>
        <v>1.6531202644992424</v>
      </c>
      <c r="FL358" s="530"/>
      <c r="FM358" s="455"/>
      <c r="FN358" s="530">
        <v>6170</v>
      </c>
      <c r="FO358" s="532">
        <f t="shared" si="655"/>
        <v>0.46113602391629299</v>
      </c>
      <c r="FP358" s="449">
        <f t="shared" si="693"/>
        <v>141.66322266611564</v>
      </c>
      <c r="FQ358" s="457">
        <v>46.8</v>
      </c>
      <c r="FR358" s="458">
        <f t="shared" si="694"/>
        <v>1.0745281719245074</v>
      </c>
      <c r="FS358" s="576">
        <v>8.08</v>
      </c>
      <c r="FT358" s="577">
        <v>20</v>
      </c>
      <c r="FU358" s="578">
        <v>68</v>
      </c>
      <c r="FV358" s="579">
        <v>1</v>
      </c>
      <c r="FW358" s="580">
        <v>0.34</v>
      </c>
      <c r="FX358" s="579">
        <v>8</v>
      </c>
      <c r="FY358" s="452">
        <f t="shared" ref="FY358:FY389" si="721">1-FV358/(EG358+DD358)</f>
        <v>0.94444444444444442</v>
      </c>
      <c r="FZ358" s="452">
        <f>1-FW358/(EF358+DC358)</f>
        <v>0.64210526315789473</v>
      </c>
      <c r="GA358" s="429">
        <f>EF358+DC358-FW358</f>
        <v>0.60999999999999988</v>
      </c>
      <c r="GB358" s="513">
        <f t="shared" si="711"/>
        <v>0.13419913419913421</v>
      </c>
      <c r="GC358" s="514">
        <f t="shared" si="712"/>
        <v>3.1000000000000014</v>
      </c>
      <c r="GD358" s="513">
        <f t="shared" si="633"/>
        <v>0.11688311688311692</v>
      </c>
      <c r="GE358" s="527">
        <f t="shared" si="635"/>
        <v>9</v>
      </c>
      <c r="GF358" s="461">
        <f t="shared" si="695"/>
        <v>2.2592643614822978</v>
      </c>
      <c r="GG358" s="606">
        <v>38</v>
      </c>
      <c r="GH358" s="450">
        <f t="shared" si="696"/>
        <v>0.47499999999999998</v>
      </c>
      <c r="GI358" s="405">
        <v>250</v>
      </c>
      <c r="GJ358" s="462">
        <f t="shared" si="697"/>
        <v>6.5789473684210522</v>
      </c>
      <c r="GK358" s="463">
        <f t="shared" si="698"/>
        <v>20.939523350323736</v>
      </c>
      <c r="GL358" s="464">
        <v>8.2799999999999994</v>
      </c>
      <c r="GM358" s="529">
        <v>19.2</v>
      </c>
      <c r="GN358" s="405">
        <v>63</v>
      </c>
      <c r="GO358" s="513">
        <f t="shared" si="713"/>
        <v>4.0000000000000036E-2</v>
      </c>
      <c r="GP358" s="450">
        <f t="shared" si="699"/>
        <v>7.3529411764705843E-2</v>
      </c>
      <c r="GQ358" s="577">
        <v>2</v>
      </c>
      <c r="GR358" s="455">
        <f t="shared" si="700"/>
        <v>2.3694723791155807</v>
      </c>
      <c r="GS358" s="531">
        <f t="shared" si="714"/>
        <v>17.399999999999999</v>
      </c>
      <c r="GT358" s="531">
        <f t="shared" si="701"/>
        <v>58.811999999999991</v>
      </c>
      <c r="GU358" s="513">
        <f t="shared" si="715"/>
        <v>9.375E-2</v>
      </c>
      <c r="GV358" s="513">
        <f t="shared" si="705"/>
        <v>6.6476190476190578E-2</v>
      </c>
      <c r="GW358" s="513">
        <f t="shared" si="716"/>
        <v>0.13000000000000012</v>
      </c>
      <c r="GX358" s="513">
        <f t="shared" si="702"/>
        <v>0.13511764705882368</v>
      </c>
      <c r="GY358" s="462">
        <f t="shared" si="703"/>
        <v>2.2790077655990113</v>
      </c>
      <c r="GZ358" s="405">
        <v>41989</v>
      </c>
      <c r="HA358" s="581">
        <v>8.51</v>
      </c>
      <c r="HB358" s="451">
        <v>8.4499999999999993</v>
      </c>
      <c r="HC358" s="577">
        <v>17.399999999999999</v>
      </c>
      <c r="HD358" s="463">
        <f t="shared" si="717"/>
        <v>58.811999999999991</v>
      </c>
      <c r="HE358" s="463">
        <v>16.5</v>
      </c>
      <c r="HF358" s="463"/>
      <c r="HG358" s="582"/>
      <c r="HH358" s="575">
        <v>4</v>
      </c>
      <c r="HI358" s="583">
        <v>8790</v>
      </c>
      <c r="HJ358" s="406">
        <f t="shared" si="663"/>
        <v>5889.3</v>
      </c>
      <c r="HK358" s="406"/>
      <c r="HL358" s="549"/>
      <c r="HM358" s="584">
        <v>13.6</v>
      </c>
      <c r="HN358" s="461">
        <v>12.43</v>
      </c>
      <c r="HO358" s="574">
        <v>0.14000000000000001</v>
      </c>
      <c r="HP358" s="548">
        <v>0.01</v>
      </c>
      <c r="HQ358" s="585">
        <v>13</v>
      </c>
      <c r="HR358" s="586">
        <v>0.3</v>
      </c>
      <c r="HS358" s="520">
        <v>0.28000000000000003</v>
      </c>
      <c r="HT358" s="587">
        <v>2</v>
      </c>
      <c r="HU358" s="522">
        <f t="shared" si="632"/>
        <v>40.850824059726726</v>
      </c>
      <c r="HV358" s="513">
        <f t="shared" si="718"/>
        <v>0.76486486486486482</v>
      </c>
      <c r="HW358" s="513">
        <f t="shared" si="664"/>
        <v>0.78613818181818185</v>
      </c>
      <c r="HX358" s="513">
        <f t="shared" si="665"/>
        <v>0.48636363636363633</v>
      </c>
      <c r="HY358" s="599"/>
    </row>
    <row r="359" spans="1:233" s="598" customFormat="1" ht="15" customHeight="1" x14ac:dyDescent="0.15">
      <c r="A359" s="400">
        <v>43841</v>
      </c>
      <c r="B359" s="515">
        <v>50440</v>
      </c>
      <c r="C359" s="402">
        <f t="shared" ref="C359:C422" si="722">B359/$B$6</f>
        <v>1.0087999999999999</v>
      </c>
      <c r="D359" s="571">
        <v>8.0500000000000007</v>
      </c>
      <c r="E359" s="572">
        <v>47</v>
      </c>
      <c r="F359" s="573">
        <v>184</v>
      </c>
      <c r="G359" s="406">
        <f t="shared" si="564"/>
        <v>9280.9599999999991</v>
      </c>
      <c r="H359" s="402">
        <f t="shared" si="565"/>
        <v>0.37123839999999997</v>
      </c>
      <c r="I359" s="573">
        <v>7880</v>
      </c>
      <c r="J359" s="406">
        <f t="shared" si="566"/>
        <v>5279.6</v>
      </c>
      <c r="K359" s="574">
        <v>24</v>
      </c>
      <c r="L359" s="574"/>
      <c r="M359" s="574"/>
      <c r="N359" s="575">
        <v>64</v>
      </c>
      <c r="O359" s="575"/>
      <c r="P359" s="409"/>
      <c r="Q359" s="409"/>
      <c r="R359" s="409"/>
      <c r="S359" s="409"/>
      <c r="T359" s="410"/>
      <c r="U359" s="411"/>
      <c r="V359" s="409"/>
      <c r="W359" s="409"/>
      <c r="X359" s="516"/>
      <c r="Y359" s="473">
        <v>960</v>
      </c>
      <c r="Z359" s="429">
        <v>7.35</v>
      </c>
      <c r="AA359" s="409">
        <v>1292</v>
      </c>
      <c r="AB359" s="409">
        <f t="shared" si="719"/>
        <v>3617.6</v>
      </c>
      <c r="AC359" s="409">
        <v>7560</v>
      </c>
      <c r="AD359" s="474">
        <v>4.5199999999999996</v>
      </c>
      <c r="AE359" s="477">
        <f t="shared" si="652"/>
        <v>0.62777777777777766</v>
      </c>
      <c r="AF359" s="478">
        <f t="shared" si="666"/>
        <v>960</v>
      </c>
      <c r="AG359" s="477">
        <f t="shared" si="667"/>
        <v>0.38400000000000001</v>
      </c>
      <c r="AH359" s="478">
        <v>1292</v>
      </c>
      <c r="AI359" s="478">
        <f t="shared" si="668"/>
        <v>3617.6</v>
      </c>
      <c r="AJ359" s="473">
        <f t="shared" si="669"/>
        <v>3472.8960000000002</v>
      </c>
      <c r="AK359" s="477">
        <f t="shared" si="674"/>
        <v>0.15435093333333333</v>
      </c>
      <c r="AL359" s="447">
        <v>38</v>
      </c>
      <c r="AM359" s="479"/>
      <c r="AN359" s="473">
        <v>2523</v>
      </c>
      <c r="AO359" s="473">
        <v>2620</v>
      </c>
      <c r="AP359" s="479">
        <v>7.67</v>
      </c>
      <c r="AQ359" s="447">
        <v>394</v>
      </c>
      <c r="AR359" s="473">
        <f t="shared" si="720"/>
        <v>1339.6</v>
      </c>
      <c r="AS359" s="657">
        <f t="shared" si="706"/>
        <v>3.4</v>
      </c>
      <c r="AT359" s="473">
        <v>7200</v>
      </c>
      <c r="AU359" s="447"/>
      <c r="AV359" s="480">
        <v>0.1</v>
      </c>
      <c r="AW359" s="479">
        <v>5.22</v>
      </c>
      <c r="AX359" s="479">
        <v>44</v>
      </c>
      <c r="AY359" s="480">
        <v>34.799999999999997</v>
      </c>
      <c r="AZ359" s="480">
        <v>4.3</v>
      </c>
      <c r="BA359" s="420">
        <f t="shared" ref="BA359:BA422" si="723">CC359+DF359</f>
        <v>48455</v>
      </c>
      <c r="BB359" s="421">
        <f t="shared" ref="BB359:BB422" si="724">BA359/$BA$6</f>
        <v>0.96909999999999996</v>
      </c>
      <c r="BC359" s="422"/>
      <c r="BD359" s="423">
        <v>8.15</v>
      </c>
      <c r="BE359" s="424">
        <v>48.4</v>
      </c>
      <c r="BF359" s="425">
        <v>207</v>
      </c>
      <c r="BG359" s="426">
        <v>8310</v>
      </c>
      <c r="BH359" s="420">
        <f t="shared" si="567"/>
        <v>5567.7000000000007</v>
      </c>
      <c r="BI359" s="432"/>
      <c r="BJ359" s="421"/>
      <c r="BK359" s="427">
        <v>23.2</v>
      </c>
      <c r="BL359" s="427"/>
      <c r="BM359" s="428"/>
      <c r="BN359" s="422"/>
      <c r="BO359" s="425">
        <v>90</v>
      </c>
      <c r="BP359" s="425"/>
      <c r="BQ359" s="423">
        <v>6.31</v>
      </c>
      <c r="BR359" s="421">
        <f t="shared" si="653"/>
        <v>0.87638888888888877</v>
      </c>
      <c r="BS359" s="409">
        <f t="shared" si="675"/>
        <v>49415</v>
      </c>
      <c r="BT359" s="429">
        <f t="shared" si="676"/>
        <v>8.1406748962865532</v>
      </c>
      <c r="BU359" s="430">
        <f t="shared" si="707"/>
        <v>55.114074673682083</v>
      </c>
      <c r="BV359" s="430">
        <f t="shared" si="677"/>
        <v>229.00335930385509</v>
      </c>
      <c r="BW359" s="430">
        <f t="shared" si="678"/>
        <v>8148.6251947789133</v>
      </c>
      <c r="BX359" s="430">
        <f t="shared" si="568"/>
        <v>5296.6063766062935</v>
      </c>
      <c r="BY359" s="430">
        <f t="shared" si="679"/>
        <v>23.425356673074976</v>
      </c>
      <c r="BZ359" s="430"/>
      <c r="CA359" s="431"/>
      <c r="CB359" s="430">
        <f t="shared" si="656"/>
        <v>90</v>
      </c>
      <c r="CC359" s="432">
        <v>24216</v>
      </c>
      <c r="CD359" s="411">
        <f t="shared" si="680"/>
        <v>24696</v>
      </c>
      <c r="CE359" s="421">
        <f t="shared" si="681"/>
        <v>0.98784000000000005</v>
      </c>
      <c r="CF359" s="433">
        <f t="shared" si="682"/>
        <v>6.5111758989310005</v>
      </c>
      <c r="CG359" s="434"/>
      <c r="CH359" s="427"/>
      <c r="CI359" s="446">
        <f t="shared" si="683"/>
        <v>9.2322643343051514</v>
      </c>
      <c r="CJ359" s="436">
        <v>21.3</v>
      </c>
      <c r="CK359" s="436">
        <v>2.0699999999999998</v>
      </c>
      <c r="CL359" s="423"/>
      <c r="CM359" s="423">
        <v>25.6</v>
      </c>
      <c r="CN359" s="423">
        <v>80</v>
      </c>
      <c r="CO359" s="432"/>
      <c r="CP359" s="432"/>
      <c r="CQ359" s="437"/>
      <c r="CR359" s="437">
        <v>0.96</v>
      </c>
      <c r="CS359" s="424"/>
      <c r="CT359" s="432">
        <f t="shared" si="684"/>
        <v>3.4013605442176873</v>
      </c>
      <c r="CU359" s="434">
        <v>3.82</v>
      </c>
      <c r="CV359" s="438"/>
      <c r="CW359" s="439"/>
      <c r="CX359" s="440"/>
      <c r="CY359" s="441"/>
      <c r="CZ359" s="442"/>
      <c r="DA359" s="442"/>
      <c r="DB359" s="442"/>
      <c r="DC359" s="442"/>
      <c r="DD359" s="443"/>
      <c r="DE359" s="440"/>
      <c r="DF359" s="444">
        <v>24239</v>
      </c>
      <c r="DG359" s="445">
        <f t="shared" si="685"/>
        <v>24719</v>
      </c>
      <c r="DH359" s="421">
        <f t="shared" si="686"/>
        <v>0.98875999999999997</v>
      </c>
      <c r="DI359" s="446">
        <f t="shared" si="687"/>
        <v>6.5051175209353129</v>
      </c>
      <c r="DJ359" s="434">
        <v>7.93</v>
      </c>
      <c r="DK359" s="427">
        <v>13</v>
      </c>
      <c r="DL359" s="446">
        <f t="shared" si="688"/>
        <v>9.223674096848578</v>
      </c>
      <c r="DM359" s="422">
        <v>21.2</v>
      </c>
      <c r="DN359" s="422">
        <v>1.31</v>
      </c>
      <c r="DO359" s="423">
        <v>7.89</v>
      </c>
      <c r="DP359" s="423">
        <v>25.3</v>
      </c>
      <c r="DQ359" s="423">
        <v>80</v>
      </c>
      <c r="DR359" s="432"/>
      <c r="DS359" s="432"/>
      <c r="DT359" s="437"/>
      <c r="DU359" s="437">
        <v>0.93</v>
      </c>
      <c r="DV359" s="424"/>
      <c r="DW359" s="446">
        <f t="shared" si="689"/>
        <v>3.3981957198915813</v>
      </c>
      <c r="DX359" s="434">
        <v>4.16</v>
      </c>
      <c r="DY359" s="438">
        <v>7.95</v>
      </c>
      <c r="DZ359" s="439">
        <v>24.1</v>
      </c>
      <c r="EA359" s="440">
        <v>78</v>
      </c>
      <c r="EB359" s="441">
        <v>8920</v>
      </c>
      <c r="EC359" s="442">
        <v>12.8</v>
      </c>
      <c r="ED359" s="442"/>
      <c r="EE359" s="442"/>
      <c r="EF359" s="442"/>
      <c r="EG359" s="443">
        <v>16</v>
      </c>
      <c r="EH359" s="440"/>
      <c r="EI359" s="429">
        <f t="shared" si="670"/>
        <v>7.95</v>
      </c>
      <c r="EJ359" s="447">
        <f t="shared" si="708"/>
        <v>24.1</v>
      </c>
      <c r="EK359" s="448">
        <f t="shared" si="671"/>
        <v>78</v>
      </c>
      <c r="EL359" s="417">
        <f t="shared" si="672"/>
        <v>8920</v>
      </c>
      <c r="EM359" s="431">
        <f t="shared" si="673"/>
        <v>12.8</v>
      </c>
      <c r="EN359" s="431"/>
      <c r="EO359" s="431"/>
      <c r="EP359" s="431"/>
      <c r="EQ359" s="430">
        <f t="shared" si="654"/>
        <v>16</v>
      </c>
      <c r="ER359" s="448"/>
      <c r="ES359" s="449">
        <f t="shared" si="690"/>
        <v>21.370029343316808</v>
      </c>
      <c r="ET359" s="450">
        <f t="shared" si="691"/>
        <v>0.98829999999999996</v>
      </c>
      <c r="EU359" s="451">
        <f t="shared" si="570"/>
        <v>0.25718638636363633</v>
      </c>
      <c r="EV359" s="450">
        <f t="shared" si="658"/>
        <v>0.4762710858585858</v>
      </c>
      <c r="EW359" s="513">
        <f t="shared" si="704"/>
        <v>0.45358355995867172</v>
      </c>
      <c r="EX359" s="514">
        <f t="shared" si="600"/>
        <v>10.625356673074975</v>
      </c>
      <c r="EY359" s="513">
        <f t="shared" si="709"/>
        <v>0.56272512706254019</v>
      </c>
      <c r="EZ359" s="514">
        <f t="shared" si="710"/>
        <v>31.014074673682082</v>
      </c>
      <c r="FA359" s="450">
        <f t="shared" si="659"/>
        <v>0.65939364279584645</v>
      </c>
      <c r="FB359" s="431">
        <f t="shared" si="660"/>
        <v>151.00335930385509</v>
      </c>
      <c r="FC359" s="452"/>
      <c r="FD359" s="431"/>
      <c r="FE359" s="452">
        <f t="shared" si="661"/>
        <v>0.82222222222222219</v>
      </c>
      <c r="FF359" s="430">
        <f t="shared" si="662"/>
        <v>74</v>
      </c>
      <c r="FG359" s="405">
        <v>50400</v>
      </c>
      <c r="FH359" s="589"/>
      <c r="FI359" s="590"/>
      <c r="FJ359" s="591"/>
      <c r="FK359" s="455">
        <f t="shared" si="692"/>
        <v>1.4570474552261459</v>
      </c>
      <c r="FL359" s="530"/>
      <c r="FM359" s="455"/>
      <c r="FN359" s="530">
        <v>5309</v>
      </c>
      <c r="FO359" s="532">
        <f t="shared" si="655"/>
        <v>0.39678624813153962</v>
      </c>
      <c r="FP359" s="449">
        <f t="shared" si="693"/>
        <v>107.43701305271679</v>
      </c>
      <c r="FQ359" s="457">
        <v>46.8</v>
      </c>
      <c r="FR359" s="458">
        <f t="shared" si="694"/>
        <v>0.94708084589699482</v>
      </c>
      <c r="FS359" s="576">
        <v>8.0399999999999991</v>
      </c>
      <c r="FT359" s="577">
        <v>20.3</v>
      </c>
      <c r="FU359" s="578">
        <v>68</v>
      </c>
      <c r="FV359" s="579">
        <v>2</v>
      </c>
      <c r="FW359" s="580"/>
      <c r="FX359" s="579"/>
      <c r="FY359" s="452">
        <f t="shared" si="721"/>
        <v>0.875</v>
      </c>
      <c r="FZ359" s="452"/>
      <c r="GA359" s="429"/>
      <c r="GB359" s="513">
        <f t="shared" si="711"/>
        <v>0.15767634854771784</v>
      </c>
      <c r="GC359" s="514">
        <f t="shared" si="712"/>
        <v>3.8000000000000007</v>
      </c>
      <c r="GD359" s="513">
        <f t="shared" si="633"/>
        <v>0.12820512820512819</v>
      </c>
      <c r="GE359" s="527">
        <f t="shared" si="635"/>
        <v>10</v>
      </c>
      <c r="GF359" s="461">
        <f t="shared" si="695"/>
        <v>1.9912981888090659</v>
      </c>
      <c r="GG359" s="606">
        <v>38</v>
      </c>
      <c r="GH359" s="450">
        <f t="shared" si="696"/>
        <v>0.47499999999999998</v>
      </c>
      <c r="GI359" s="405">
        <v>250</v>
      </c>
      <c r="GJ359" s="462">
        <f t="shared" si="697"/>
        <v>6.5789473684210522</v>
      </c>
      <c r="GK359" s="463">
        <f t="shared" si="698"/>
        <v>18.455934432864513</v>
      </c>
      <c r="GL359" s="464">
        <v>8.17</v>
      </c>
      <c r="GM359" s="529">
        <v>20.100000000000001</v>
      </c>
      <c r="GN359" s="405">
        <v>64</v>
      </c>
      <c r="GO359" s="513">
        <f t="shared" si="713"/>
        <v>9.8522167487684609E-3</v>
      </c>
      <c r="GP359" s="450">
        <f t="shared" si="699"/>
        <v>5.8823529411764719E-2</v>
      </c>
      <c r="GQ359" s="577">
        <v>2</v>
      </c>
      <c r="GR359" s="455">
        <f t="shared" si="700"/>
        <v>2.0884346858241423</v>
      </c>
      <c r="GS359" s="531">
        <f t="shared" si="714"/>
        <v>16.899999999999999</v>
      </c>
      <c r="GT359" s="531">
        <f t="shared" si="701"/>
        <v>57.121999999999993</v>
      </c>
      <c r="GU359" s="513">
        <f t="shared" si="715"/>
        <v>0.15920398009950265</v>
      </c>
      <c r="GV359" s="513">
        <f t="shared" si="705"/>
        <v>0.10746875000000011</v>
      </c>
      <c r="GW359" s="513">
        <f t="shared" si="716"/>
        <v>0.16748768472906417</v>
      </c>
      <c r="GX359" s="513">
        <f t="shared" si="702"/>
        <v>0.1599705882352942</v>
      </c>
      <c r="GY359" s="462">
        <f t="shared" si="703"/>
        <v>1.6966293834219985</v>
      </c>
      <c r="GZ359" s="405">
        <v>45169</v>
      </c>
      <c r="HA359" s="581">
        <v>8.33</v>
      </c>
      <c r="HB359" s="451">
        <v>8.32</v>
      </c>
      <c r="HC359" s="577">
        <v>16.899999999999999</v>
      </c>
      <c r="HD359" s="463">
        <f t="shared" si="717"/>
        <v>57.121999999999993</v>
      </c>
      <c r="HE359" s="463">
        <v>17.399999999999999</v>
      </c>
      <c r="HF359" s="463"/>
      <c r="HG359" s="582"/>
      <c r="HH359" s="575">
        <v>5</v>
      </c>
      <c r="HI359" s="583">
        <v>8700</v>
      </c>
      <c r="HJ359" s="406">
        <f t="shared" si="663"/>
        <v>5829</v>
      </c>
      <c r="HK359" s="406"/>
      <c r="HL359" s="549"/>
      <c r="HM359" s="584"/>
      <c r="HN359" s="461">
        <v>13.78</v>
      </c>
      <c r="HO359" s="574"/>
      <c r="HP359" s="548">
        <v>0.01</v>
      </c>
      <c r="HQ359" s="585"/>
      <c r="HR359" s="586"/>
      <c r="HS359" s="520">
        <v>0.28999999999999998</v>
      </c>
      <c r="HT359" s="587">
        <v>2</v>
      </c>
      <c r="HU359" s="522">
        <f t="shared" si="632"/>
        <v>35.909606851718088</v>
      </c>
      <c r="HV359" s="513">
        <f t="shared" si="718"/>
        <v>0.65082644628099173</v>
      </c>
      <c r="HW359" s="513">
        <f t="shared" si="664"/>
        <v>0.72404830917874397</v>
      </c>
      <c r="HX359" s="513">
        <f t="shared" si="665"/>
        <v>0.40603448275862075</v>
      </c>
      <c r="HY359" s="599"/>
    </row>
    <row r="360" spans="1:233" x14ac:dyDescent="0.15">
      <c r="A360" s="485">
        <v>43842</v>
      </c>
      <c r="B360" s="486">
        <v>41900</v>
      </c>
      <c r="C360" s="487">
        <f t="shared" si="722"/>
        <v>0.83799999999999997</v>
      </c>
      <c r="D360" s="488">
        <v>8.2799999999999994</v>
      </c>
      <c r="E360" s="489">
        <v>40.200000000000003</v>
      </c>
      <c r="F360" s="490">
        <v>219</v>
      </c>
      <c r="G360" s="490">
        <f t="shared" ref="G360:G423" si="725">F360*B360/1000</f>
        <v>9176.1</v>
      </c>
      <c r="H360" s="487">
        <f t="shared" ref="H360:H423" si="726">G360/$G$6</f>
        <v>0.36704400000000004</v>
      </c>
      <c r="I360" s="490">
        <v>8900</v>
      </c>
      <c r="J360" s="490">
        <f t="shared" ref="J360:J423" si="727">I360*0.67</f>
        <v>5963</v>
      </c>
      <c r="K360" s="491">
        <v>19.8</v>
      </c>
      <c r="L360" s="491"/>
      <c r="M360" s="491"/>
      <c r="N360" s="492">
        <v>59</v>
      </c>
      <c r="O360" s="492"/>
      <c r="P360" s="409"/>
      <c r="Q360" s="409"/>
      <c r="R360" s="409"/>
      <c r="S360" s="409"/>
      <c r="T360" s="410"/>
      <c r="U360" s="411"/>
      <c r="V360" s="409"/>
      <c r="W360" s="409"/>
      <c r="X360" s="412"/>
      <c r="Y360" s="473">
        <v>960</v>
      </c>
      <c r="Z360" s="429">
        <v>6.66</v>
      </c>
      <c r="AA360" s="447">
        <v>1496</v>
      </c>
      <c r="AB360" s="409">
        <f t="shared" si="719"/>
        <v>4188.8</v>
      </c>
      <c r="AC360" s="409">
        <v>7590</v>
      </c>
      <c r="AD360" s="474">
        <v>4.83</v>
      </c>
      <c r="AE360" s="477">
        <f t="shared" si="652"/>
        <v>0.67083333333333328</v>
      </c>
      <c r="AF360" s="478">
        <f t="shared" si="666"/>
        <v>960</v>
      </c>
      <c r="AG360" s="477">
        <f t="shared" si="667"/>
        <v>0.38400000000000001</v>
      </c>
      <c r="AH360" s="478">
        <v>1496</v>
      </c>
      <c r="AI360" s="478">
        <f t="shared" si="668"/>
        <v>4188.8</v>
      </c>
      <c r="AJ360" s="473">
        <f t="shared" si="669"/>
        <v>4021.248</v>
      </c>
      <c r="AK360" s="477">
        <f t="shared" si="674"/>
        <v>0.17872213333333334</v>
      </c>
      <c r="AL360" s="447">
        <v>38</v>
      </c>
      <c r="AM360" s="479"/>
      <c r="AN360" s="473">
        <v>2577</v>
      </c>
      <c r="AO360" s="473">
        <v>2555</v>
      </c>
      <c r="AP360" s="479">
        <v>7.69</v>
      </c>
      <c r="AQ360" s="447">
        <v>448</v>
      </c>
      <c r="AR360" s="473">
        <f t="shared" si="720"/>
        <v>1523.2</v>
      </c>
      <c r="AS360" s="657">
        <f t="shared" si="706"/>
        <v>3.4</v>
      </c>
      <c r="AT360" s="473">
        <v>7300</v>
      </c>
      <c r="AU360" s="447"/>
      <c r="AV360" s="480">
        <v>0.5</v>
      </c>
      <c r="AW360" s="479">
        <v>5.54</v>
      </c>
      <c r="AX360" s="479">
        <v>43.9</v>
      </c>
      <c r="AY360" s="480">
        <v>25</v>
      </c>
      <c r="AZ360" s="480">
        <v>3.5</v>
      </c>
      <c r="BA360" s="420">
        <f t="shared" si="723"/>
        <v>39794</v>
      </c>
      <c r="BB360" s="421">
        <f t="shared" si="724"/>
        <v>0.79588000000000003</v>
      </c>
      <c r="BC360" s="422"/>
      <c r="BD360" s="423">
        <v>8.24</v>
      </c>
      <c r="BE360" s="424">
        <v>41.4</v>
      </c>
      <c r="BF360" s="425">
        <v>210</v>
      </c>
      <c r="BG360" s="426">
        <v>8940</v>
      </c>
      <c r="BH360" s="420">
        <f t="shared" ref="BH360:BH423" si="728">BG360*0.67</f>
        <v>5989.8</v>
      </c>
      <c r="BI360" s="420"/>
      <c r="BJ360" s="421"/>
      <c r="BK360" s="427">
        <v>16.2</v>
      </c>
      <c r="BL360" s="427"/>
      <c r="BM360" s="428"/>
      <c r="BN360" s="422"/>
      <c r="BO360" s="425">
        <v>49</v>
      </c>
      <c r="BP360" s="425"/>
      <c r="BQ360" s="423">
        <v>6.33</v>
      </c>
      <c r="BR360" s="421">
        <f t="shared" si="653"/>
        <v>0.87916666666666665</v>
      </c>
      <c r="BS360" s="409">
        <f t="shared" si="675"/>
        <v>40754</v>
      </c>
      <c r="BT360" s="429">
        <f t="shared" si="676"/>
        <v>8.2270442165186246</v>
      </c>
      <c r="BU360" s="430">
        <f t="shared" si="707"/>
        <v>50.977857388231826</v>
      </c>
      <c r="BV360" s="430">
        <f t="shared" si="677"/>
        <v>240.9336997595328</v>
      </c>
      <c r="BW360" s="430">
        <f t="shared" si="678"/>
        <v>8729.4897188006089</v>
      </c>
      <c r="BX360" s="430">
        <f t="shared" ref="BX360:BX423" si="729">BW360*0.65</f>
        <v>5674.1683172203957</v>
      </c>
      <c r="BY360" s="430">
        <f t="shared" si="679"/>
        <v>16.407292535702016</v>
      </c>
      <c r="BZ360" s="430"/>
      <c r="CA360" s="431"/>
      <c r="CB360" s="430">
        <f t="shared" si="656"/>
        <v>49</v>
      </c>
      <c r="CC360" s="432">
        <v>21010</v>
      </c>
      <c r="CD360" s="411">
        <f t="shared" si="680"/>
        <v>21490</v>
      </c>
      <c r="CE360" s="421">
        <f t="shared" si="681"/>
        <v>0.85960000000000003</v>
      </c>
      <c r="CF360" s="433">
        <f t="shared" si="682"/>
        <v>7.4825500232666355</v>
      </c>
      <c r="CG360" s="434"/>
      <c r="CH360" s="427"/>
      <c r="CI360" s="446">
        <f t="shared" si="683"/>
        <v>10.609585853885529</v>
      </c>
      <c r="CJ360" s="436">
        <v>22</v>
      </c>
      <c r="CK360" s="436">
        <v>2.67</v>
      </c>
      <c r="CL360" s="423"/>
      <c r="CM360" s="423">
        <v>24.3</v>
      </c>
      <c r="CN360" s="423">
        <v>81</v>
      </c>
      <c r="CO360" s="432"/>
      <c r="CP360" s="432"/>
      <c r="CQ360" s="437"/>
      <c r="CR360" s="437">
        <v>0.96</v>
      </c>
      <c r="CS360" s="481"/>
      <c r="CT360" s="432">
        <f t="shared" si="684"/>
        <v>3.9087947882736156</v>
      </c>
      <c r="CU360" s="434">
        <v>4.07</v>
      </c>
      <c r="CV360" s="493"/>
      <c r="CW360" s="494"/>
      <c r="CX360" s="495"/>
      <c r="CY360" s="496"/>
      <c r="CZ360" s="497"/>
      <c r="DA360" s="497"/>
      <c r="DB360" s="497"/>
      <c r="DC360" s="497"/>
      <c r="DD360" s="498"/>
      <c r="DE360" s="498"/>
      <c r="DF360" s="432">
        <v>18784</v>
      </c>
      <c r="DG360" s="445">
        <f t="shared" si="685"/>
        <v>19264</v>
      </c>
      <c r="DH360" s="421">
        <f t="shared" si="686"/>
        <v>0.77056000000000002</v>
      </c>
      <c r="DI360" s="446">
        <f t="shared" si="687"/>
        <v>8.3471760797342203</v>
      </c>
      <c r="DJ360" s="434">
        <v>7.9</v>
      </c>
      <c r="DK360" s="427">
        <v>14.3</v>
      </c>
      <c r="DL360" s="446">
        <f t="shared" si="688"/>
        <v>11.835548172757475</v>
      </c>
      <c r="DM360" s="541">
        <v>22.1</v>
      </c>
      <c r="DN360" s="541">
        <v>2.74</v>
      </c>
      <c r="DO360" s="542">
        <v>7.96</v>
      </c>
      <c r="DP360" s="542">
        <v>23.4</v>
      </c>
      <c r="DQ360" s="542">
        <v>73</v>
      </c>
      <c r="DR360" s="432"/>
      <c r="DS360" s="432"/>
      <c r="DT360" s="437"/>
      <c r="DU360" s="437">
        <v>0.94</v>
      </c>
      <c r="DV360" s="481"/>
      <c r="DW360" s="446">
        <f t="shared" si="689"/>
        <v>4.3604651162790695</v>
      </c>
      <c r="DX360" s="434">
        <v>5.1100000000000003</v>
      </c>
      <c r="DY360" s="493">
        <v>8.01</v>
      </c>
      <c r="DZ360" s="494">
        <v>18.600000000000001</v>
      </c>
      <c r="EA360" s="495">
        <v>73</v>
      </c>
      <c r="EB360" s="496">
        <v>8340</v>
      </c>
      <c r="EC360" s="497">
        <v>14.5</v>
      </c>
      <c r="ED360" s="497"/>
      <c r="EE360" s="497"/>
      <c r="EF360" s="497"/>
      <c r="EG360" s="498">
        <v>15</v>
      </c>
      <c r="EH360" s="495"/>
      <c r="EI360" s="429">
        <f t="shared" si="670"/>
        <v>8.01</v>
      </c>
      <c r="EJ360" s="447">
        <f t="shared" si="708"/>
        <v>18.600000000000001</v>
      </c>
      <c r="EK360" s="448">
        <f t="shared" si="671"/>
        <v>73</v>
      </c>
      <c r="EL360" s="417">
        <f t="shared" si="672"/>
        <v>8340</v>
      </c>
      <c r="EM360" s="431">
        <f t="shared" si="673"/>
        <v>14.5</v>
      </c>
      <c r="EN360" s="431"/>
      <c r="EO360" s="431"/>
      <c r="EP360" s="431"/>
      <c r="EQ360" s="430">
        <f t="shared" si="654"/>
        <v>15</v>
      </c>
      <c r="ER360" s="448"/>
      <c r="ES360" s="449">
        <f t="shared" si="690"/>
        <v>25.911566962752126</v>
      </c>
      <c r="ET360" s="450">
        <f t="shared" si="691"/>
        <v>0.81508000000000003</v>
      </c>
      <c r="EU360" s="451">
        <f t="shared" ref="EU360:EU423" si="730">BV360/1000/ES360*24</f>
        <v>0.2231593636363636</v>
      </c>
      <c r="EV360" s="499">
        <f t="shared" si="658"/>
        <v>0.41325808080808074</v>
      </c>
      <c r="EW360" s="513">
        <f t="shared" si="704"/>
        <v>0.1162466343274966</v>
      </c>
      <c r="EX360" s="514">
        <f t="shared" si="600"/>
        <v>1.9072925357020161</v>
      </c>
      <c r="EY360" s="513">
        <f t="shared" si="709"/>
        <v>0.63513570493267157</v>
      </c>
      <c r="EZ360" s="514">
        <f t="shared" si="710"/>
        <v>32.377857388231824</v>
      </c>
      <c r="FA360" s="450">
        <f t="shared" si="659"/>
        <v>0.69701208227467282</v>
      </c>
      <c r="FB360" s="431">
        <f t="shared" si="660"/>
        <v>167.9336997595328</v>
      </c>
      <c r="FC360" s="452"/>
      <c r="FD360" s="431"/>
      <c r="FE360" s="452">
        <f t="shared" si="661"/>
        <v>0.69387755102040816</v>
      </c>
      <c r="FF360" s="430">
        <f t="shared" si="662"/>
        <v>34</v>
      </c>
      <c r="FG360" s="490">
        <v>50400</v>
      </c>
      <c r="FH360" s="498"/>
      <c r="FI360" s="501"/>
      <c r="FJ360" s="487"/>
      <c r="FK360" s="455">
        <f t="shared" si="692"/>
        <v>1.766697747460372</v>
      </c>
      <c r="FL360" s="490"/>
      <c r="FM360" s="502"/>
      <c r="FN360" s="490">
        <v>4170</v>
      </c>
      <c r="FO360" s="532">
        <f t="shared" si="655"/>
        <v>0.31165919282511212</v>
      </c>
      <c r="FP360" s="449">
        <f t="shared" si="693"/>
        <v>102.3212445404132</v>
      </c>
      <c r="FQ360" s="503">
        <v>46.8</v>
      </c>
      <c r="FR360" s="458">
        <f t="shared" si="694"/>
        <v>1.1483535358492416</v>
      </c>
      <c r="FS360" s="504">
        <v>8.01</v>
      </c>
      <c r="FT360" s="535">
        <v>17.600000000000001</v>
      </c>
      <c r="FU360" s="495">
        <v>66</v>
      </c>
      <c r="FV360" s="490">
        <v>1</v>
      </c>
      <c r="FW360" s="504"/>
      <c r="FX360" s="490"/>
      <c r="FY360" s="452">
        <f t="shared" si="721"/>
        <v>0.93333333333333335</v>
      </c>
      <c r="FZ360" s="452"/>
      <c r="GA360" s="429"/>
      <c r="GB360" s="499">
        <f t="shared" si="711"/>
        <v>5.3763440860215006E-2</v>
      </c>
      <c r="GC360" s="514">
        <f t="shared" si="712"/>
        <v>1</v>
      </c>
      <c r="GD360" s="499">
        <f t="shared" si="633"/>
        <v>9.589041095890416E-2</v>
      </c>
      <c r="GE360" s="527">
        <f t="shared" si="635"/>
        <v>7</v>
      </c>
      <c r="GF360" s="461">
        <f t="shared" si="695"/>
        <v>2.4144869215291753</v>
      </c>
      <c r="GG360" s="490">
        <v>38</v>
      </c>
      <c r="GH360" s="526">
        <f t="shared" si="696"/>
        <v>0.47499999999999998</v>
      </c>
      <c r="GI360" s="490">
        <v>250</v>
      </c>
      <c r="GJ360" s="544">
        <f t="shared" si="697"/>
        <v>6.5789473684210522</v>
      </c>
      <c r="GK360" s="463">
        <f t="shared" si="698"/>
        <v>22.378171467831379</v>
      </c>
      <c r="GL360" s="507">
        <v>8.06</v>
      </c>
      <c r="GM360" s="535">
        <v>17</v>
      </c>
      <c r="GN360" s="536">
        <v>63</v>
      </c>
      <c r="GO360" s="526">
        <f t="shared" si="713"/>
        <v>3.4090909090909172E-2</v>
      </c>
      <c r="GP360" s="526">
        <f t="shared" si="699"/>
        <v>4.5454545454545414E-2</v>
      </c>
      <c r="GQ360" s="535">
        <v>2</v>
      </c>
      <c r="GR360" s="455">
        <f t="shared" si="700"/>
        <v>2.5322667713598666</v>
      </c>
      <c r="GS360" s="536">
        <f t="shared" si="714"/>
        <v>15.9</v>
      </c>
      <c r="GT360" s="536">
        <f t="shared" si="701"/>
        <v>53.741999999999997</v>
      </c>
      <c r="GU360" s="526">
        <f t="shared" si="715"/>
        <v>6.4705882352941169E-2</v>
      </c>
      <c r="GV360" s="526">
        <f t="shared" si="705"/>
        <v>0.14695238095238095</v>
      </c>
      <c r="GW360" s="526">
        <f t="shared" si="716"/>
        <v>9.6590909090909172E-2</v>
      </c>
      <c r="GX360" s="526">
        <f t="shared" si="702"/>
        <v>0.18572727272727274</v>
      </c>
      <c r="GY360" s="544">
        <f t="shared" si="703"/>
        <v>1.8255972807824583</v>
      </c>
      <c r="GZ360" s="490">
        <v>38887</v>
      </c>
      <c r="HA360" s="493">
        <v>8.3000000000000007</v>
      </c>
      <c r="HB360" s="493">
        <v>8.26</v>
      </c>
      <c r="HC360" s="494">
        <v>15.9</v>
      </c>
      <c r="HD360" s="498">
        <f t="shared" si="717"/>
        <v>53.741999999999997</v>
      </c>
      <c r="HE360" s="498">
        <v>14</v>
      </c>
      <c r="HF360" s="498"/>
      <c r="HG360" s="498"/>
      <c r="HH360" s="492">
        <v>3</v>
      </c>
      <c r="HI360" s="508">
        <v>8340</v>
      </c>
      <c r="HJ360" s="490">
        <f t="shared" si="663"/>
        <v>5587.8</v>
      </c>
      <c r="HK360" s="490"/>
      <c r="HL360" s="490"/>
      <c r="HM360" s="543"/>
      <c r="HN360" s="506">
        <v>14.31</v>
      </c>
      <c r="HO360" s="491"/>
      <c r="HP360" s="545">
        <v>0.01</v>
      </c>
      <c r="HQ360" s="523"/>
      <c r="HR360" s="524"/>
      <c r="HS360" s="524">
        <v>0.26</v>
      </c>
      <c r="HT360" s="511">
        <v>2</v>
      </c>
      <c r="HU360" s="525">
        <f t="shared" si="632"/>
        <v>43.725184701211234</v>
      </c>
      <c r="HV360" s="526">
        <f t="shared" si="718"/>
        <v>0.61594202898550721</v>
      </c>
      <c r="HW360" s="526">
        <f t="shared" si="664"/>
        <v>0.74408571428571424</v>
      </c>
      <c r="HX360" s="526">
        <f t="shared" si="665"/>
        <v>0.11666666666666659</v>
      </c>
      <c r="HY360" s="512"/>
    </row>
    <row r="361" spans="1:233" s="598" customFormat="1" ht="15" customHeight="1" x14ac:dyDescent="0.15">
      <c r="A361" s="400">
        <v>43843</v>
      </c>
      <c r="B361" s="515">
        <v>32629</v>
      </c>
      <c r="C361" s="402">
        <f t="shared" si="722"/>
        <v>0.65258000000000005</v>
      </c>
      <c r="D361" s="571">
        <v>8.18</v>
      </c>
      <c r="E361" s="572">
        <v>48</v>
      </c>
      <c r="F361" s="573">
        <v>179</v>
      </c>
      <c r="G361" s="406">
        <f t="shared" si="725"/>
        <v>5840.5910000000003</v>
      </c>
      <c r="H361" s="402">
        <f t="shared" si="726"/>
        <v>0.23362364000000002</v>
      </c>
      <c r="I361" s="573">
        <v>7950</v>
      </c>
      <c r="J361" s="406">
        <f t="shared" si="727"/>
        <v>5326.5</v>
      </c>
      <c r="K361" s="574">
        <v>19.3</v>
      </c>
      <c r="L361" s="574"/>
      <c r="M361" s="574"/>
      <c r="N361" s="575">
        <v>55</v>
      </c>
      <c r="O361" s="575"/>
      <c r="P361" s="409"/>
      <c r="Q361" s="409"/>
      <c r="R361" s="409"/>
      <c r="S361" s="409"/>
      <c r="T361" s="410"/>
      <c r="U361" s="411"/>
      <c r="V361" s="409"/>
      <c r="W361" s="409"/>
      <c r="X361" s="516"/>
      <c r="Y361" s="473">
        <v>960</v>
      </c>
      <c r="Z361" s="429">
        <v>6.42</v>
      </c>
      <c r="AA361" s="447">
        <v>1446</v>
      </c>
      <c r="AB361" s="409">
        <f t="shared" si="719"/>
        <v>4048.7999999999997</v>
      </c>
      <c r="AC361" s="409">
        <v>6990</v>
      </c>
      <c r="AD361" s="474">
        <v>4.68</v>
      </c>
      <c r="AE361" s="477">
        <f t="shared" si="652"/>
        <v>0.64999999999999991</v>
      </c>
      <c r="AF361" s="478">
        <f t="shared" si="666"/>
        <v>960</v>
      </c>
      <c r="AG361" s="477">
        <f t="shared" si="667"/>
        <v>0.38400000000000001</v>
      </c>
      <c r="AH361" s="478">
        <v>1446</v>
      </c>
      <c r="AI361" s="478">
        <f t="shared" si="668"/>
        <v>4048.7999999999997</v>
      </c>
      <c r="AJ361" s="473">
        <f t="shared" si="669"/>
        <v>3886.8479999999995</v>
      </c>
      <c r="AK361" s="477">
        <f t="shared" si="674"/>
        <v>0.17274879999999998</v>
      </c>
      <c r="AL361" s="447">
        <v>37</v>
      </c>
      <c r="AM361" s="479"/>
      <c r="AN361" s="473">
        <v>2565</v>
      </c>
      <c r="AO361" s="473">
        <v>2565</v>
      </c>
      <c r="AP361" s="479">
        <v>7.67</v>
      </c>
      <c r="AQ361" s="447">
        <v>396</v>
      </c>
      <c r="AR361" s="473">
        <f t="shared" si="720"/>
        <v>1346.3999999999999</v>
      </c>
      <c r="AS361" s="657">
        <f t="shared" si="706"/>
        <v>3.3999999999999995</v>
      </c>
      <c r="AT361" s="473">
        <v>7510</v>
      </c>
      <c r="AU361" s="447"/>
      <c r="AV361" s="480">
        <v>0.5</v>
      </c>
      <c r="AW361" s="479">
        <v>5.5</v>
      </c>
      <c r="AX361" s="479">
        <v>43.74</v>
      </c>
      <c r="AY361" s="480">
        <v>26.8</v>
      </c>
      <c r="AZ361" s="480">
        <v>3.3</v>
      </c>
      <c r="BA361" s="420">
        <f t="shared" si="723"/>
        <v>36062</v>
      </c>
      <c r="BB361" s="421">
        <f t="shared" si="724"/>
        <v>0.72123999999999999</v>
      </c>
      <c r="BC361" s="422"/>
      <c r="BD361" s="423">
        <v>8.2799999999999994</v>
      </c>
      <c r="BE361" s="424">
        <v>47</v>
      </c>
      <c r="BF361" s="425">
        <v>157</v>
      </c>
      <c r="BG361" s="426">
        <v>9160</v>
      </c>
      <c r="BH361" s="420">
        <f t="shared" si="728"/>
        <v>6137.2000000000007</v>
      </c>
      <c r="BI361" s="432"/>
      <c r="BJ361" s="421"/>
      <c r="BK361" s="427">
        <v>15.2</v>
      </c>
      <c r="BL361" s="427"/>
      <c r="BM361" s="428"/>
      <c r="BN361" s="422"/>
      <c r="BO361" s="425">
        <v>43</v>
      </c>
      <c r="BP361" s="425"/>
      <c r="BQ361" s="423">
        <v>5.82</v>
      </c>
      <c r="BR361" s="421">
        <f t="shared" si="653"/>
        <v>0.80833333333333335</v>
      </c>
      <c r="BS361" s="409">
        <f t="shared" si="675"/>
        <v>37022</v>
      </c>
      <c r="BT361" s="429">
        <f t="shared" si="676"/>
        <v>8.2641823780454864</v>
      </c>
      <c r="BU361" s="430">
        <f t="shared" si="707"/>
        <v>56.049754200205285</v>
      </c>
      <c r="BV361" s="430">
        <f t="shared" si="677"/>
        <v>187.84176975852196</v>
      </c>
      <c r="BW361" s="430">
        <f t="shared" si="678"/>
        <v>8922.5645291988549</v>
      </c>
      <c r="BX361" s="430">
        <f t="shared" si="729"/>
        <v>5799.6669439792558</v>
      </c>
      <c r="BY361" s="430">
        <f t="shared" si="679"/>
        <v>15.500794122413701</v>
      </c>
      <c r="BZ361" s="430"/>
      <c r="CA361" s="431"/>
      <c r="CB361" s="430">
        <f t="shared" si="656"/>
        <v>43</v>
      </c>
      <c r="CC361" s="432">
        <v>18212</v>
      </c>
      <c r="CD361" s="411">
        <f t="shared" si="680"/>
        <v>18692</v>
      </c>
      <c r="CE361" s="421">
        <f t="shared" si="681"/>
        <v>0.74768000000000001</v>
      </c>
      <c r="CF361" s="433">
        <f t="shared" si="682"/>
        <v>8.6026107425636642</v>
      </c>
      <c r="CG361" s="434"/>
      <c r="CH361" s="427"/>
      <c r="CI361" s="446">
        <f t="shared" si="683"/>
        <v>12.197731649903703</v>
      </c>
      <c r="CJ361" s="436">
        <v>22.2</v>
      </c>
      <c r="CK361" s="436">
        <v>1.45</v>
      </c>
      <c r="CL361" s="423"/>
      <c r="CM361" s="423">
        <v>19.600000000000001</v>
      </c>
      <c r="CN361" s="423">
        <v>67</v>
      </c>
      <c r="CO361" s="432"/>
      <c r="CP361" s="432"/>
      <c r="CQ361" s="437"/>
      <c r="CR361" s="437">
        <v>0.95</v>
      </c>
      <c r="CS361" s="424"/>
      <c r="CT361" s="432">
        <f t="shared" si="684"/>
        <v>4.4939011341750481</v>
      </c>
      <c r="CU361" s="434">
        <v>4.54</v>
      </c>
      <c r="CV361" s="438"/>
      <c r="CW361" s="439"/>
      <c r="CX361" s="440"/>
      <c r="CY361" s="441"/>
      <c r="CZ361" s="442"/>
      <c r="DA361" s="442"/>
      <c r="DB361" s="442"/>
      <c r="DC361" s="442"/>
      <c r="DD361" s="443"/>
      <c r="DE361" s="440"/>
      <c r="DF361" s="444">
        <v>17850</v>
      </c>
      <c r="DG361" s="445">
        <f t="shared" si="685"/>
        <v>18330</v>
      </c>
      <c r="DH361" s="421">
        <f t="shared" si="686"/>
        <v>0.73319999999999996</v>
      </c>
      <c r="DI361" s="446">
        <f t="shared" si="687"/>
        <v>8.7725040916530279</v>
      </c>
      <c r="DJ361" s="434">
        <v>7.92</v>
      </c>
      <c r="DK361" s="427">
        <v>12.2</v>
      </c>
      <c r="DL361" s="446">
        <f t="shared" si="688"/>
        <v>12.438625204582651</v>
      </c>
      <c r="DM361" s="422">
        <v>22.7</v>
      </c>
      <c r="DN361" s="422">
        <v>2.27</v>
      </c>
      <c r="DO361" s="423">
        <v>7.97</v>
      </c>
      <c r="DP361" s="423">
        <v>19.8</v>
      </c>
      <c r="DQ361" s="423">
        <v>69</v>
      </c>
      <c r="DR361" s="432"/>
      <c r="DS361" s="432"/>
      <c r="DT361" s="437"/>
      <c r="DU361" s="437">
        <v>0.95</v>
      </c>
      <c r="DV361" s="424"/>
      <c r="DW361" s="446">
        <f t="shared" si="689"/>
        <v>4.5826513911620292</v>
      </c>
      <c r="DX361" s="434">
        <v>5.73</v>
      </c>
      <c r="DY361" s="438">
        <v>8.18</v>
      </c>
      <c r="DZ361" s="439">
        <v>18.399999999999999</v>
      </c>
      <c r="EA361" s="440">
        <v>63</v>
      </c>
      <c r="EB361" s="441">
        <v>8700</v>
      </c>
      <c r="EC361" s="442">
        <v>13</v>
      </c>
      <c r="ED361" s="442"/>
      <c r="EE361" s="442"/>
      <c r="EF361" s="442"/>
      <c r="EG361" s="443">
        <v>11</v>
      </c>
      <c r="EH361" s="440"/>
      <c r="EI361" s="429">
        <f t="shared" si="670"/>
        <v>8.18</v>
      </c>
      <c r="EJ361" s="447">
        <f t="shared" si="708"/>
        <v>18.399999999999999</v>
      </c>
      <c r="EK361" s="448">
        <f t="shared" si="671"/>
        <v>63</v>
      </c>
      <c r="EL361" s="417">
        <f t="shared" si="672"/>
        <v>8700</v>
      </c>
      <c r="EM361" s="431">
        <f t="shared" si="673"/>
        <v>13</v>
      </c>
      <c r="EN361" s="431"/>
      <c r="EO361" s="431"/>
      <c r="EP361" s="431"/>
      <c r="EQ361" s="430">
        <f t="shared" si="654"/>
        <v>11</v>
      </c>
      <c r="ER361" s="448"/>
      <c r="ES361" s="449">
        <f t="shared" si="690"/>
        <v>28.523580573712927</v>
      </c>
      <c r="ET361" s="450">
        <f t="shared" si="691"/>
        <v>0.74043999999999999</v>
      </c>
      <c r="EU361" s="451">
        <f t="shared" si="730"/>
        <v>0.15805177272727272</v>
      </c>
      <c r="EV361" s="450">
        <f t="shared" si="658"/>
        <v>0.29268846801346798</v>
      </c>
      <c r="EW361" s="513">
        <f t="shared" si="704"/>
        <v>0.1613332905826822</v>
      </c>
      <c r="EX361" s="514">
        <f t="shared" si="600"/>
        <v>2.5007941224137014</v>
      </c>
      <c r="EY361" s="513">
        <f t="shared" si="709"/>
        <v>0.67172023744695375</v>
      </c>
      <c r="EZ361" s="514">
        <f t="shared" si="710"/>
        <v>37.649754200205287</v>
      </c>
      <c r="FA361" s="450">
        <f t="shared" si="659"/>
        <v>0.66461133707913311</v>
      </c>
      <c r="FB361" s="431">
        <f t="shared" si="660"/>
        <v>124.84176975852196</v>
      </c>
      <c r="FC361" s="452"/>
      <c r="FD361" s="431"/>
      <c r="FE361" s="452">
        <f t="shared" si="661"/>
        <v>0.7441860465116279</v>
      </c>
      <c r="FF361" s="430">
        <f t="shared" si="662"/>
        <v>32</v>
      </c>
      <c r="FG361" s="405">
        <v>50400</v>
      </c>
      <c r="FH361" s="589"/>
      <c r="FI361" s="590"/>
      <c r="FJ361" s="591"/>
      <c r="FK361" s="455">
        <f t="shared" si="692"/>
        <v>1.9447895845713361</v>
      </c>
      <c r="FL361" s="530"/>
      <c r="FM361" s="455"/>
      <c r="FN361" s="530">
        <v>4170</v>
      </c>
      <c r="FO361" s="532">
        <f t="shared" si="655"/>
        <v>0.31165919282511212</v>
      </c>
      <c r="FP361" s="449">
        <f t="shared" si="693"/>
        <v>112.63573010642321</v>
      </c>
      <c r="FQ361" s="457">
        <v>43.2</v>
      </c>
      <c r="FR361" s="458">
        <f t="shared" si="694"/>
        <v>1.1668737507428015</v>
      </c>
      <c r="FS361" s="576">
        <v>8.1</v>
      </c>
      <c r="FT361" s="577">
        <v>17.2</v>
      </c>
      <c r="FU361" s="578">
        <v>59</v>
      </c>
      <c r="FV361" s="579">
        <v>1</v>
      </c>
      <c r="FW361" s="580"/>
      <c r="FX361" s="579"/>
      <c r="FY361" s="452">
        <f t="shared" si="721"/>
        <v>0.90909090909090906</v>
      </c>
      <c r="FZ361" s="452"/>
      <c r="GA361" s="429"/>
      <c r="GB361" s="513">
        <f t="shared" si="711"/>
        <v>6.5217391304347783E-2</v>
      </c>
      <c r="GC361" s="514">
        <f t="shared" si="712"/>
        <v>1.1999999999999993</v>
      </c>
      <c r="GD361" s="513">
        <f t="shared" si="633"/>
        <v>6.3492063492063489E-2</v>
      </c>
      <c r="GE361" s="527">
        <f t="shared" si="635"/>
        <v>4</v>
      </c>
      <c r="GF361" s="461">
        <f t="shared" si="695"/>
        <v>2.6578790989141594</v>
      </c>
      <c r="GG361" s="606">
        <v>38</v>
      </c>
      <c r="GH361" s="450">
        <f t="shared" si="696"/>
        <v>0.47499999999999998</v>
      </c>
      <c r="GI361" s="405">
        <v>250</v>
      </c>
      <c r="GJ361" s="462">
        <f t="shared" si="697"/>
        <v>6.5789473684210522</v>
      </c>
      <c r="GK361" s="463">
        <f t="shared" si="698"/>
        <v>24.63400140457026</v>
      </c>
      <c r="GL361" s="464">
        <v>8.2200000000000006</v>
      </c>
      <c r="GM361" s="529">
        <v>16.5</v>
      </c>
      <c r="GN361" s="405">
        <v>58</v>
      </c>
      <c r="GO361" s="513">
        <f t="shared" si="713"/>
        <v>4.0697674418604612E-2</v>
      </c>
      <c r="GP361" s="450">
        <f t="shared" si="699"/>
        <v>1.6949152542372836E-2</v>
      </c>
      <c r="GQ361" s="577">
        <v>2</v>
      </c>
      <c r="GR361" s="455">
        <f t="shared" si="700"/>
        <v>2.7875317378855815</v>
      </c>
      <c r="GS361" s="531">
        <f t="shared" si="714"/>
        <v>13.9</v>
      </c>
      <c r="GT361" s="531">
        <f t="shared" si="701"/>
        <v>46.981999999999999</v>
      </c>
      <c r="GU361" s="513">
        <f t="shared" si="715"/>
        <v>0.15757575757575759</v>
      </c>
      <c r="GV361" s="513">
        <f t="shared" si="705"/>
        <v>0.18996551724137933</v>
      </c>
      <c r="GW361" s="513">
        <f t="shared" si="716"/>
        <v>0.19186046511627897</v>
      </c>
      <c r="GX361" s="513">
        <f t="shared" si="702"/>
        <v>0.20369491525423733</v>
      </c>
      <c r="GY361" s="462">
        <f t="shared" si="703"/>
        <v>2.0497588121626111</v>
      </c>
      <c r="GZ361" s="405">
        <v>36336</v>
      </c>
      <c r="HA361" s="581">
        <v>8.41</v>
      </c>
      <c r="HB361" s="451">
        <v>8.4</v>
      </c>
      <c r="HC361" s="577">
        <v>13.9</v>
      </c>
      <c r="HD361" s="463">
        <f t="shared" si="717"/>
        <v>46.981999999999999</v>
      </c>
      <c r="HE361" s="463">
        <v>15.1</v>
      </c>
      <c r="HF361" s="463"/>
      <c r="HG361" s="582"/>
      <c r="HH361" s="575">
        <v>1</v>
      </c>
      <c r="HI361" s="583">
        <v>8430</v>
      </c>
      <c r="HJ361" s="406">
        <f t="shared" si="663"/>
        <v>5648.1</v>
      </c>
      <c r="HK361" s="406"/>
      <c r="HL361" s="549"/>
      <c r="HM361" s="584"/>
      <c r="HN361" s="461">
        <v>13.8</v>
      </c>
      <c r="HO361" s="574"/>
      <c r="HP361" s="548">
        <v>0.01</v>
      </c>
      <c r="HQ361" s="585"/>
      <c r="HR361" s="586"/>
      <c r="HS361" s="520">
        <v>0.25</v>
      </c>
      <c r="HT361" s="587">
        <v>2</v>
      </c>
      <c r="HU361" s="522">
        <f t="shared" si="632"/>
        <v>48.250235705174426</v>
      </c>
      <c r="HV361" s="513">
        <f t="shared" si="718"/>
        <v>0.70425531914893624</v>
      </c>
      <c r="HW361" s="513">
        <f t="shared" si="664"/>
        <v>0.70075159235668782</v>
      </c>
      <c r="HX361" s="513">
        <f t="shared" si="665"/>
        <v>9.210526315789469E-2</v>
      </c>
      <c r="HY361" s="599"/>
    </row>
    <row r="362" spans="1:233" s="598" customFormat="1" ht="15" customHeight="1" x14ac:dyDescent="0.15">
      <c r="A362" s="400">
        <v>43844</v>
      </c>
      <c r="B362" s="515">
        <v>14772</v>
      </c>
      <c r="C362" s="402">
        <f t="shared" si="722"/>
        <v>0.29543999999999998</v>
      </c>
      <c r="D362" s="571">
        <v>8.44</v>
      </c>
      <c r="E362" s="572">
        <v>43</v>
      </c>
      <c r="F362" s="573">
        <v>180</v>
      </c>
      <c r="G362" s="406">
        <f t="shared" si="725"/>
        <v>2658.96</v>
      </c>
      <c r="H362" s="402">
        <f t="shared" si="726"/>
        <v>0.10635840000000001</v>
      </c>
      <c r="I362" s="573">
        <v>2870</v>
      </c>
      <c r="J362" s="406">
        <f t="shared" si="727"/>
        <v>1922.9</v>
      </c>
      <c r="K362" s="574">
        <v>22.2</v>
      </c>
      <c r="L362" s="574">
        <v>11.6</v>
      </c>
      <c r="M362" s="574">
        <v>1.2</v>
      </c>
      <c r="N362" s="575">
        <v>290</v>
      </c>
      <c r="O362" s="575">
        <v>32</v>
      </c>
      <c r="P362" s="409"/>
      <c r="Q362" s="409"/>
      <c r="R362" s="409"/>
      <c r="S362" s="409"/>
      <c r="T362" s="410"/>
      <c r="U362" s="411"/>
      <c r="V362" s="409"/>
      <c r="W362" s="409"/>
      <c r="X362" s="516"/>
      <c r="Y362" s="473">
        <v>960</v>
      </c>
      <c r="Z362" s="429">
        <v>8.16</v>
      </c>
      <c r="AA362" s="447">
        <v>1596</v>
      </c>
      <c r="AB362" s="409">
        <f t="shared" si="719"/>
        <v>4468.7999999999993</v>
      </c>
      <c r="AC362" s="409">
        <v>8170</v>
      </c>
      <c r="AD362" s="474">
        <v>5.28</v>
      </c>
      <c r="AE362" s="477">
        <f t="shared" si="652"/>
        <v>0.73333333333333339</v>
      </c>
      <c r="AF362" s="478">
        <f t="shared" si="666"/>
        <v>960</v>
      </c>
      <c r="AG362" s="477">
        <f t="shared" si="667"/>
        <v>0.38400000000000001</v>
      </c>
      <c r="AH362" s="478">
        <v>1596</v>
      </c>
      <c r="AI362" s="478">
        <f t="shared" si="668"/>
        <v>4468.7999999999993</v>
      </c>
      <c r="AJ362" s="473">
        <f t="shared" si="669"/>
        <v>4290.0479999999989</v>
      </c>
      <c r="AK362" s="477">
        <f t="shared" si="674"/>
        <v>0.19066879999999994</v>
      </c>
      <c r="AL362" s="447">
        <v>38</v>
      </c>
      <c r="AM362" s="479"/>
      <c r="AN362" s="473">
        <v>2676</v>
      </c>
      <c r="AO362" s="473">
        <v>2712</v>
      </c>
      <c r="AP362" s="479">
        <v>7.71</v>
      </c>
      <c r="AQ362" s="447">
        <v>402</v>
      </c>
      <c r="AR362" s="473">
        <f t="shared" si="720"/>
        <v>1366.8</v>
      </c>
      <c r="AS362" s="657">
        <f t="shared" si="706"/>
        <v>3.4</v>
      </c>
      <c r="AT362" s="473">
        <v>7390</v>
      </c>
      <c r="AU362" s="447"/>
      <c r="AV362" s="480">
        <v>4</v>
      </c>
      <c r="AW362" s="479">
        <v>5.16</v>
      </c>
      <c r="AX362" s="479">
        <v>43.64</v>
      </c>
      <c r="AY362" s="480">
        <v>27.8</v>
      </c>
      <c r="AZ362" s="480">
        <v>4</v>
      </c>
      <c r="BA362" s="420">
        <f t="shared" si="723"/>
        <v>15521</v>
      </c>
      <c r="BB362" s="421">
        <f t="shared" si="724"/>
        <v>0.31041999999999997</v>
      </c>
      <c r="BC362" s="422"/>
      <c r="BD362" s="423">
        <v>8.23</v>
      </c>
      <c r="BE362" s="424">
        <v>44</v>
      </c>
      <c r="BF362" s="425">
        <v>173</v>
      </c>
      <c r="BG362" s="426">
        <v>7600</v>
      </c>
      <c r="BH362" s="420">
        <f t="shared" si="728"/>
        <v>5092</v>
      </c>
      <c r="BI362" s="432">
        <v>1439</v>
      </c>
      <c r="BJ362" s="421">
        <f>BI362/35.5*(23+35.5)/BH362</f>
        <v>0.46569321664472302</v>
      </c>
      <c r="BK362" s="427">
        <v>16.8</v>
      </c>
      <c r="BL362" s="427">
        <v>7.4</v>
      </c>
      <c r="BM362" s="428">
        <v>9.5</v>
      </c>
      <c r="BN362" s="422">
        <v>0.7</v>
      </c>
      <c r="BO362" s="425">
        <v>79</v>
      </c>
      <c r="BP362" s="425">
        <v>32</v>
      </c>
      <c r="BQ362" s="423">
        <v>3.74</v>
      </c>
      <c r="BR362" s="421">
        <f t="shared" si="653"/>
        <v>0.51944444444444449</v>
      </c>
      <c r="BS362" s="409">
        <f t="shared" si="675"/>
        <v>16481</v>
      </c>
      <c r="BT362" s="429">
        <f t="shared" si="676"/>
        <v>8.1997105758145743</v>
      </c>
      <c r="BU362" s="430">
        <f t="shared" si="707"/>
        <v>64.853103573812263</v>
      </c>
      <c r="BV362" s="430">
        <f t="shared" si="677"/>
        <v>242.53752806261755</v>
      </c>
      <c r="BW362" s="430">
        <f t="shared" si="678"/>
        <v>7157.5064619865298</v>
      </c>
      <c r="BX362" s="430">
        <f t="shared" si="729"/>
        <v>4652.3792002912442</v>
      </c>
      <c r="BY362" s="430">
        <f t="shared" si="679"/>
        <v>17.440737819307085</v>
      </c>
      <c r="BZ362" s="430">
        <f>(BL362*BA362+AY362*AF362)/BS362</f>
        <v>8.5882774103513153</v>
      </c>
      <c r="CA362" s="431">
        <f>(BN362*BA362+AZ362*AF362)/BS362</f>
        <v>0.8922213457921242</v>
      </c>
      <c r="CB362" s="430">
        <f t="shared" si="656"/>
        <v>79</v>
      </c>
      <c r="CC362" s="432">
        <v>7758</v>
      </c>
      <c r="CD362" s="411">
        <f t="shared" si="680"/>
        <v>8238</v>
      </c>
      <c r="CE362" s="421">
        <f t="shared" si="681"/>
        <v>0.32951999999999998</v>
      </c>
      <c r="CF362" s="433">
        <f t="shared" si="682"/>
        <v>19.519300801165333</v>
      </c>
      <c r="CG362" s="434"/>
      <c r="CH362" s="427"/>
      <c r="CI362" s="446">
        <f t="shared" si="683"/>
        <v>27.676620538965771</v>
      </c>
      <c r="CJ362" s="436">
        <v>21.6</v>
      </c>
      <c r="CK362" s="436">
        <v>1.83</v>
      </c>
      <c r="CL362" s="423"/>
      <c r="CM362" s="423">
        <v>20.2</v>
      </c>
      <c r="CN362" s="423">
        <v>72</v>
      </c>
      <c r="CO362" s="432"/>
      <c r="CP362" s="432"/>
      <c r="CQ362" s="437"/>
      <c r="CR362" s="437">
        <v>0.95</v>
      </c>
      <c r="CS362" s="424"/>
      <c r="CT362" s="432">
        <f t="shared" si="684"/>
        <v>10.196649672250546</v>
      </c>
      <c r="CU362" s="434">
        <v>5.85</v>
      </c>
      <c r="CV362" s="438"/>
      <c r="CW362" s="439"/>
      <c r="CX362" s="440"/>
      <c r="CY362" s="441"/>
      <c r="CZ362" s="442"/>
      <c r="DA362" s="442"/>
      <c r="DB362" s="442"/>
      <c r="DC362" s="442"/>
      <c r="DD362" s="443"/>
      <c r="DE362" s="440"/>
      <c r="DF362" s="444">
        <v>7763</v>
      </c>
      <c r="DG362" s="445">
        <f t="shared" si="685"/>
        <v>8243</v>
      </c>
      <c r="DH362" s="421">
        <f t="shared" si="686"/>
        <v>0.32972000000000001</v>
      </c>
      <c r="DI362" s="446">
        <f t="shared" si="687"/>
        <v>19.507460875894701</v>
      </c>
      <c r="DJ362" s="434">
        <v>7.92</v>
      </c>
      <c r="DK362" s="427">
        <v>10.3</v>
      </c>
      <c r="DL362" s="446">
        <f t="shared" si="688"/>
        <v>27.659832585223825</v>
      </c>
      <c r="DM362" s="422">
        <v>20.100000000000001</v>
      </c>
      <c r="DN362" s="422">
        <v>2.1800000000000002</v>
      </c>
      <c r="DO362" s="423">
        <v>7.92</v>
      </c>
      <c r="DP362" s="423">
        <v>20.8</v>
      </c>
      <c r="DQ362" s="423">
        <v>73</v>
      </c>
      <c r="DR362" s="432">
        <v>5893</v>
      </c>
      <c r="DS362" s="432">
        <v>2871</v>
      </c>
      <c r="DT362" s="437">
        <f>DS362/DR362</f>
        <v>0.48718818937722724</v>
      </c>
      <c r="DU362" s="437">
        <v>0.94</v>
      </c>
      <c r="DV362" s="424"/>
      <c r="DW362" s="446">
        <f t="shared" si="689"/>
        <v>10.19046463666141</v>
      </c>
      <c r="DX362" s="434">
        <v>5.54</v>
      </c>
      <c r="DY362" s="438">
        <v>8.09</v>
      </c>
      <c r="DZ362" s="439">
        <v>19.2</v>
      </c>
      <c r="EA362" s="440">
        <v>67</v>
      </c>
      <c r="EB362" s="441">
        <v>8450</v>
      </c>
      <c r="EC362" s="442">
        <v>12.3</v>
      </c>
      <c r="ED362" s="442">
        <v>0.25</v>
      </c>
      <c r="EE362" s="442">
        <v>11.6</v>
      </c>
      <c r="EF362" s="442">
        <v>0.8</v>
      </c>
      <c r="EG362" s="443">
        <v>11</v>
      </c>
      <c r="EH362" s="440">
        <v>16</v>
      </c>
      <c r="EI362" s="429">
        <f t="shared" si="670"/>
        <v>8.09</v>
      </c>
      <c r="EJ362" s="447">
        <f t="shared" si="708"/>
        <v>19.2</v>
      </c>
      <c r="EK362" s="448">
        <f t="shared" si="671"/>
        <v>67</v>
      </c>
      <c r="EL362" s="417">
        <f t="shared" si="672"/>
        <v>8450</v>
      </c>
      <c r="EM362" s="431">
        <f t="shared" si="673"/>
        <v>12.3</v>
      </c>
      <c r="EN362" s="431">
        <f>ED362</f>
        <v>0.25</v>
      </c>
      <c r="EO362" s="431">
        <f>EE362</f>
        <v>11.6</v>
      </c>
      <c r="EP362" s="431">
        <f>EF362</f>
        <v>0.8</v>
      </c>
      <c r="EQ362" s="430">
        <f t="shared" si="654"/>
        <v>11</v>
      </c>
      <c r="ER362" s="448">
        <f>EH362</f>
        <v>16</v>
      </c>
      <c r="ES362" s="449">
        <f t="shared" si="690"/>
        <v>64.073781930708094</v>
      </c>
      <c r="ET362" s="450">
        <f t="shared" si="691"/>
        <v>0.32962000000000002</v>
      </c>
      <c r="EU362" s="451">
        <f t="shared" si="730"/>
        <v>9.0846840909090898E-2</v>
      </c>
      <c r="EV362" s="450">
        <f t="shared" si="658"/>
        <v>0.16823489057239055</v>
      </c>
      <c r="EW362" s="513">
        <f t="shared" si="704"/>
        <v>0.29475460686165655</v>
      </c>
      <c r="EX362" s="514">
        <f t="shared" si="600"/>
        <v>5.1407378193070841</v>
      </c>
      <c r="EY362" s="513">
        <f t="shared" si="709"/>
        <v>0.70394631957516718</v>
      </c>
      <c r="EZ362" s="514">
        <f t="shared" si="710"/>
        <v>45.65310357381226</v>
      </c>
      <c r="FA362" s="450">
        <f t="shared" si="659"/>
        <v>0.72375409061354756</v>
      </c>
      <c r="FB362" s="431">
        <f t="shared" si="660"/>
        <v>175.53752806261755</v>
      </c>
      <c r="FC362" s="452">
        <f>1-EP362/CA362</f>
        <v>0.10336151026542517</v>
      </c>
      <c r="FD362" s="431">
        <f>CA362-EP362</f>
        <v>9.2221345792124154E-2</v>
      </c>
      <c r="FE362" s="452">
        <f t="shared" si="661"/>
        <v>0.86075949367088611</v>
      </c>
      <c r="FF362" s="430">
        <f t="shared" si="662"/>
        <v>68</v>
      </c>
      <c r="FG362" s="405">
        <v>50400</v>
      </c>
      <c r="FH362" s="589"/>
      <c r="FI362" s="590"/>
      <c r="FJ362" s="591"/>
      <c r="FK362" s="455">
        <f t="shared" si="692"/>
        <v>4.368666949821006</v>
      </c>
      <c r="FL362" s="530"/>
      <c r="FM362" s="455"/>
      <c r="FN362" s="530">
        <v>3501</v>
      </c>
      <c r="FO362" s="532">
        <f t="shared" si="655"/>
        <v>0.26165919282511213</v>
      </c>
      <c r="FP362" s="449">
        <f t="shared" si="693"/>
        <v>212.42643043504643</v>
      </c>
      <c r="FQ362" s="457">
        <v>21.6</v>
      </c>
      <c r="FR362" s="458">
        <f t="shared" si="694"/>
        <v>1.3106000849463018</v>
      </c>
      <c r="FS362" s="576">
        <v>7.92</v>
      </c>
      <c r="FT362" s="577">
        <v>17.5</v>
      </c>
      <c r="FU362" s="578">
        <v>60</v>
      </c>
      <c r="FV362" s="579">
        <v>1</v>
      </c>
      <c r="FW362" s="580">
        <v>0.3</v>
      </c>
      <c r="FX362" s="579">
        <v>8</v>
      </c>
      <c r="FY362" s="452">
        <f t="shared" si="721"/>
        <v>0.90909090909090906</v>
      </c>
      <c r="FZ362" s="452">
        <f>1-FW362/(EF362+DC362)</f>
        <v>0.625</v>
      </c>
      <c r="GA362" s="429">
        <f>EF362+DC362-FW362</f>
        <v>0.5</v>
      </c>
      <c r="GB362" s="513">
        <f t="shared" si="711"/>
        <v>8.854166666666663E-2</v>
      </c>
      <c r="GC362" s="514">
        <f t="shared" si="712"/>
        <v>1.6999999999999993</v>
      </c>
      <c r="GD362" s="513">
        <f t="shared" si="633"/>
        <v>0.10447761194029848</v>
      </c>
      <c r="GE362" s="527">
        <f t="shared" si="635"/>
        <v>7</v>
      </c>
      <c r="GF362" s="461">
        <f t="shared" si="695"/>
        <v>5.9705114980887082</v>
      </c>
      <c r="GG362" s="606">
        <v>38</v>
      </c>
      <c r="GH362" s="450">
        <f t="shared" si="696"/>
        <v>0.47499999999999998</v>
      </c>
      <c r="GI362" s="405">
        <v>250</v>
      </c>
      <c r="GJ362" s="462">
        <f t="shared" si="697"/>
        <v>6.5789473684210522</v>
      </c>
      <c r="GK362" s="463">
        <f t="shared" si="698"/>
        <v>55.33644803106607</v>
      </c>
      <c r="GL362" s="464">
        <v>8.4</v>
      </c>
      <c r="GM362" s="529">
        <v>16</v>
      </c>
      <c r="GN362" s="405">
        <v>57</v>
      </c>
      <c r="GO362" s="513">
        <f t="shared" si="713"/>
        <v>8.5714285714285743E-2</v>
      </c>
      <c r="GP362" s="450">
        <f t="shared" si="699"/>
        <v>5.0000000000000044E-2</v>
      </c>
      <c r="GQ362" s="577">
        <v>2</v>
      </c>
      <c r="GR362" s="455">
        <f t="shared" si="700"/>
        <v>6.2617559614101079</v>
      </c>
      <c r="GS362" s="531">
        <f t="shared" si="714"/>
        <v>14.8</v>
      </c>
      <c r="GT362" s="531">
        <f t="shared" si="701"/>
        <v>50.024000000000001</v>
      </c>
      <c r="GU362" s="513">
        <f t="shared" si="715"/>
        <v>7.4999999999999956E-2</v>
      </c>
      <c r="GV362" s="513">
        <f t="shared" si="705"/>
        <v>0.12238596491228071</v>
      </c>
      <c r="GW362" s="513">
        <f t="shared" si="716"/>
        <v>0.15428571428571425</v>
      </c>
      <c r="GX362" s="513">
        <f t="shared" si="702"/>
        <v>0.16626666666666667</v>
      </c>
      <c r="GY362" s="462">
        <f t="shared" si="703"/>
        <v>5.5469575011092696</v>
      </c>
      <c r="GZ362" s="405">
        <v>12382</v>
      </c>
      <c r="HA362" s="581">
        <v>8.5299999999999994</v>
      </c>
      <c r="HB362" s="451">
        <v>8.4700000000000006</v>
      </c>
      <c r="HC362" s="577">
        <v>14.8</v>
      </c>
      <c r="HD362" s="463">
        <f t="shared" si="717"/>
        <v>50.024000000000001</v>
      </c>
      <c r="HE362" s="463">
        <v>14.5</v>
      </c>
      <c r="HF362" s="463"/>
      <c r="HG362" s="582"/>
      <c r="HH362" s="575">
        <v>3</v>
      </c>
      <c r="HI362" s="583">
        <v>8650</v>
      </c>
      <c r="HJ362" s="406">
        <f t="shared" si="663"/>
        <v>5795.5</v>
      </c>
      <c r="HK362" s="406">
        <v>173</v>
      </c>
      <c r="HL362" s="549">
        <v>1694</v>
      </c>
      <c r="HM362" s="584">
        <v>13</v>
      </c>
      <c r="HN362" s="461">
        <v>12.9</v>
      </c>
      <c r="HO362" s="574">
        <v>0.13</v>
      </c>
      <c r="HP362" s="548">
        <v>0.01</v>
      </c>
      <c r="HQ362" s="585">
        <v>13</v>
      </c>
      <c r="HR362" s="586">
        <v>0.3</v>
      </c>
      <c r="HS362" s="520">
        <v>0.26</v>
      </c>
      <c r="HT362" s="587">
        <v>2</v>
      </c>
      <c r="HU362" s="522">
        <f t="shared" si="632"/>
        <v>112.10617872559757</v>
      </c>
      <c r="HV362" s="513">
        <f t="shared" si="718"/>
        <v>0.66363636363636358</v>
      </c>
      <c r="HW362" s="513">
        <f t="shared" si="664"/>
        <v>0.71084393063583817</v>
      </c>
      <c r="HX362" s="513">
        <f t="shared" si="665"/>
        <v>0.23214285714285721</v>
      </c>
      <c r="HY362" s="599" t="s">
        <v>216</v>
      </c>
    </row>
    <row r="363" spans="1:233" s="598" customFormat="1" ht="15" customHeight="1" x14ac:dyDescent="0.15">
      <c r="A363" s="400">
        <v>43845</v>
      </c>
      <c r="B363" s="515">
        <v>35627</v>
      </c>
      <c r="C363" s="402">
        <f t="shared" si="722"/>
        <v>0.71253999999999995</v>
      </c>
      <c r="D363" s="571">
        <v>8.25</v>
      </c>
      <c r="E363" s="572">
        <v>35.299999999999997</v>
      </c>
      <c r="F363" s="573">
        <v>167</v>
      </c>
      <c r="G363" s="406">
        <f t="shared" si="725"/>
        <v>5949.7089999999998</v>
      </c>
      <c r="H363" s="402">
        <f t="shared" si="726"/>
        <v>0.23798835999999998</v>
      </c>
      <c r="I363" s="573">
        <v>3060</v>
      </c>
      <c r="J363" s="406">
        <f t="shared" si="727"/>
        <v>2050.2000000000003</v>
      </c>
      <c r="K363" s="574">
        <v>21.4</v>
      </c>
      <c r="L363" s="574"/>
      <c r="M363" s="574"/>
      <c r="N363" s="575">
        <v>89</v>
      </c>
      <c r="O363" s="575"/>
      <c r="P363" s="409"/>
      <c r="Q363" s="409"/>
      <c r="R363" s="409"/>
      <c r="S363" s="409"/>
      <c r="T363" s="410"/>
      <c r="U363" s="411"/>
      <c r="V363" s="409"/>
      <c r="W363" s="409"/>
      <c r="X363" s="516"/>
      <c r="Y363" s="473">
        <v>960</v>
      </c>
      <c r="Z363" s="429">
        <v>6.59</v>
      </c>
      <c r="AA363" s="409">
        <v>1477</v>
      </c>
      <c r="AB363" s="409">
        <f t="shared" si="719"/>
        <v>4135.5999999999995</v>
      </c>
      <c r="AC363" s="409">
        <v>6190</v>
      </c>
      <c r="AD363" s="474">
        <v>4.84</v>
      </c>
      <c r="AE363" s="477">
        <f t="shared" si="652"/>
        <v>0.67222222222222217</v>
      </c>
      <c r="AF363" s="478">
        <f t="shared" si="666"/>
        <v>960</v>
      </c>
      <c r="AG363" s="477">
        <f t="shared" si="667"/>
        <v>0.38400000000000001</v>
      </c>
      <c r="AH363" s="478">
        <v>1477</v>
      </c>
      <c r="AI363" s="478">
        <f t="shared" si="668"/>
        <v>4135.5999999999995</v>
      </c>
      <c r="AJ363" s="473">
        <f t="shared" si="669"/>
        <v>3970.1759999999995</v>
      </c>
      <c r="AK363" s="477">
        <f t="shared" si="674"/>
        <v>0.17645226666666664</v>
      </c>
      <c r="AL363" s="447">
        <v>38</v>
      </c>
      <c r="AM363" s="479"/>
      <c r="AN363" s="473">
        <v>2559</v>
      </c>
      <c r="AO363" s="473">
        <v>2624</v>
      </c>
      <c r="AP363" s="479">
        <v>7.72</v>
      </c>
      <c r="AQ363" s="447">
        <v>416</v>
      </c>
      <c r="AR363" s="473">
        <f t="shared" si="720"/>
        <v>1414.3999999999999</v>
      </c>
      <c r="AS363" s="657">
        <f t="shared" si="706"/>
        <v>3.3999999999999995</v>
      </c>
      <c r="AT363" s="473">
        <v>7250</v>
      </c>
      <c r="AU363" s="447"/>
      <c r="AV363" s="480">
        <v>0.1</v>
      </c>
      <c r="AW363" s="479">
        <v>5.43</v>
      </c>
      <c r="AX363" s="479">
        <v>44.86</v>
      </c>
      <c r="AY363" s="480">
        <v>23</v>
      </c>
      <c r="AZ363" s="480">
        <v>3.6</v>
      </c>
      <c r="BA363" s="420">
        <f t="shared" si="723"/>
        <v>35009</v>
      </c>
      <c r="BB363" s="421">
        <f t="shared" si="724"/>
        <v>0.70018000000000002</v>
      </c>
      <c r="BC363" s="422"/>
      <c r="BD363" s="423">
        <v>8</v>
      </c>
      <c r="BE363" s="424">
        <v>71</v>
      </c>
      <c r="BF363" s="425">
        <v>301</v>
      </c>
      <c r="BG363" s="426">
        <v>3800</v>
      </c>
      <c r="BH363" s="420">
        <f t="shared" si="728"/>
        <v>2546</v>
      </c>
      <c r="BI363" s="432"/>
      <c r="BJ363" s="421"/>
      <c r="BK363" s="427">
        <v>18.5</v>
      </c>
      <c r="BL363" s="427"/>
      <c r="BM363" s="428"/>
      <c r="BN363" s="422"/>
      <c r="BO363" s="425">
        <v>107</v>
      </c>
      <c r="BP363" s="425"/>
      <c r="BQ363" s="423">
        <v>4.5199999999999996</v>
      </c>
      <c r="BR363" s="421">
        <f t="shared" si="653"/>
        <v>0.62777777777777766</v>
      </c>
      <c r="BS363" s="409">
        <f t="shared" si="675"/>
        <v>35969</v>
      </c>
      <c r="BT363" s="429">
        <f t="shared" si="676"/>
        <v>7.992526898162307</v>
      </c>
      <c r="BU363" s="430">
        <f t="shared" si="707"/>
        <v>80.207929050015295</v>
      </c>
      <c r="BV363" s="430">
        <f t="shared" si="677"/>
        <v>330.71625566460006</v>
      </c>
      <c r="BW363" s="430">
        <f t="shared" si="678"/>
        <v>3698.6700770107591</v>
      </c>
      <c r="BX363" s="430">
        <f t="shared" si="729"/>
        <v>2404.1355500569935</v>
      </c>
      <c r="BY363" s="430">
        <f t="shared" si="679"/>
        <v>18.620103422391505</v>
      </c>
      <c r="BZ363" s="430"/>
      <c r="CA363" s="431"/>
      <c r="CB363" s="430">
        <f t="shared" si="656"/>
        <v>107</v>
      </c>
      <c r="CC363" s="432">
        <v>17683</v>
      </c>
      <c r="CD363" s="411">
        <f t="shared" si="680"/>
        <v>18163</v>
      </c>
      <c r="CE363" s="421">
        <f t="shared" si="681"/>
        <v>0.72652000000000005</v>
      </c>
      <c r="CF363" s="433">
        <f t="shared" si="682"/>
        <v>8.8531630237295609</v>
      </c>
      <c r="CG363" s="434"/>
      <c r="CH363" s="427"/>
      <c r="CI363" s="446">
        <f t="shared" si="683"/>
        <v>12.552992347079227</v>
      </c>
      <c r="CJ363" s="436">
        <v>20.5</v>
      </c>
      <c r="CK363" s="436">
        <v>2.1</v>
      </c>
      <c r="CL363" s="423"/>
      <c r="CM363" s="423">
        <v>18.5</v>
      </c>
      <c r="CN363" s="423">
        <v>73</v>
      </c>
      <c r="CO363" s="432"/>
      <c r="CP363" s="432"/>
      <c r="CQ363" s="437"/>
      <c r="CR363" s="437">
        <v>0.96</v>
      </c>
      <c r="CS363" s="424"/>
      <c r="CT363" s="432">
        <f t="shared" si="684"/>
        <v>4.6247866541870835</v>
      </c>
      <c r="CU363" s="434">
        <v>5.76</v>
      </c>
      <c r="CV363" s="438"/>
      <c r="CW363" s="439"/>
      <c r="CX363" s="440"/>
      <c r="CY363" s="441"/>
      <c r="CZ363" s="442"/>
      <c r="DA363" s="442"/>
      <c r="DB363" s="442"/>
      <c r="DC363" s="442"/>
      <c r="DD363" s="443"/>
      <c r="DE363" s="440"/>
      <c r="DF363" s="444">
        <v>17326</v>
      </c>
      <c r="DG363" s="445">
        <f t="shared" si="685"/>
        <v>17806</v>
      </c>
      <c r="DH363" s="421">
        <f t="shared" si="686"/>
        <v>0.71223999999999998</v>
      </c>
      <c r="DI363" s="446">
        <f t="shared" si="687"/>
        <v>9.0306638211838699</v>
      </c>
      <c r="DJ363" s="434">
        <v>7.96</v>
      </c>
      <c r="DK363" s="427">
        <v>8</v>
      </c>
      <c r="DL363" s="446">
        <f t="shared" si="688"/>
        <v>12.804672582275639</v>
      </c>
      <c r="DM363" s="422">
        <v>20.2</v>
      </c>
      <c r="DN363" s="422">
        <v>2.2999999999999998</v>
      </c>
      <c r="DO363" s="423">
        <v>7.84</v>
      </c>
      <c r="DP363" s="423">
        <v>19.100000000000001</v>
      </c>
      <c r="DQ363" s="423">
        <v>75</v>
      </c>
      <c r="DR363" s="432"/>
      <c r="DS363" s="432"/>
      <c r="DT363" s="437"/>
      <c r="DU363" s="437">
        <v>0.96</v>
      </c>
      <c r="DV363" s="424"/>
      <c r="DW363" s="446">
        <f t="shared" si="689"/>
        <v>4.7175109513647087</v>
      </c>
      <c r="DX363" s="434">
        <v>5.7</v>
      </c>
      <c r="DY363" s="438">
        <v>8.17</v>
      </c>
      <c r="DZ363" s="439">
        <v>18.5</v>
      </c>
      <c r="EA363" s="440">
        <v>65</v>
      </c>
      <c r="EB363" s="441">
        <v>7950</v>
      </c>
      <c r="EC363" s="442">
        <v>11.7</v>
      </c>
      <c r="ED363" s="442"/>
      <c r="EE363" s="442"/>
      <c r="EF363" s="442"/>
      <c r="EG363" s="443">
        <v>26</v>
      </c>
      <c r="EH363" s="440"/>
      <c r="EI363" s="429">
        <f t="shared" si="670"/>
        <v>8.17</v>
      </c>
      <c r="EJ363" s="447">
        <f t="shared" si="708"/>
        <v>18.5</v>
      </c>
      <c r="EK363" s="448">
        <f t="shared" si="671"/>
        <v>65</v>
      </c>
      <c r="EL363" s="417">
        <f t="shared" si="672"/>
        <v>7950</v>
      </c>
      <c r="EM363" s="431">
        <f t="shared" si="673"/>
        <v>11.7</v>
      </c>
      <c r="EN363" s="431"/>
      <c r="EO363" s="431"/>
      <c r="EP363" s="431"/>
      <c r="EQ363" s="430">
        <f t="shared" si="654"/>
        <v>26</v>
      </c>
      <c r="ER363" s="448"/>
      <c r="ES363" s="449">
        <f t="shared" si="690"/>
        <v>29.358614362367597</v>
      </c>
      <c r="ET363" s="450">
        <f t="shared" si="691"/>
        <v>0.71938000000000002</v>
      </c>
      <c r="EU363" s="451">
        <f t="shared" si="730"/>
        <v>0.27035302272727268</v>
      </c>
      <c r="EV363" s="450">
        <f t="shared" si="658"/>
        <v>0.50065374579124566</v>
      </c>
      <c r="EW363" s="513">
        <f t="shared" si="704"/>
        <v>0.37164688430622639</v>
      </c>
      <c r="EX363" s="514">
        <f t="shared" si="600"/>
        <v>6.9201034223915059</v>
      </c>
      <c r="EY363" s="513">
        <f t="shared" si="709"/>
        <v>0.76934948677625192</v>
      </c>
      <c r="EZ363" s="514">
        <f t="shared" si="710"/>
        <v>61.707929050015295</v>
      </c>
      <c r="FA363" s="450">
        <f t="shared" si="659"/>
        <v>0.8034568942812399</v>
      </c>
      <c r="FB363" s="431">
        <f t="shared" si="660"/>
        <v>265.71625566460006</v>
      </c>
      <c r="FC363" s="452"/>
      <c r="FD363" s="431"/>
      <c r="FE363" s="452">
        <f t="shared" si="661"/>
        <v>0.7570093457943925</v>
      </c>
      <c r="FF363" s="430">
        <f t="shared" si="662"/>
        <v>81</v>
      </c>
      <c r="FG363" s="405">
        <v>50400</v>
      </c>
      <c r="FH363" s="589"/>
      <c r="FI363" s="590"/>
      <c r="FJ363" s="591"/>
      <c r="FK363" s="455">
        <f t="shared" si="692"/>
        <v>2.0017237065250635</v>
      </c>
      <c r="FL363" s="530"/>
      <c r="FM363" s="455"/>
      <c r="FN363" s="530">
        <v>5089</v>
      </c>
      <c r="FO363" s="532">
        <f t="shared" si="655"/>
        <v>0.38034379671150975</v>
      </c>
      <c r="FP363" s="449">
        <f t="shared" si="693"/>
        <v>141.48294364591732</v>
      </c>
      <c r="FQ363" s="457">
        <v>46.8</v>
      </c>
      <c r="FR363" s="458">
        <f t="shared" si="694"/>
        <v>1.3011204092412911</v>
      </c>
      <c r="FS363" s="576">
        <v>7.86</v>
      </c>
      <c r="FT363" s="577">
        <v>17.5</v>
      </c>
      <c r="FU363" s="578">
        <v>63</v>
      </c>
      <c r="FV363" s="579">
        <v>1</v>
      </c>
      <c r="FW363" s="580"/>
      <c r="FX363" s="579"/>
      <c r="FY363" s="452">
        <f t="shared" si="721"/>
        <v>0.96153846153846156</v>
      </c>
      <c r="FZ363" s="452"/>
      <c r="GA363" s="429"/>
      <c r="GB363" s="513">
        <f t="shared" si="711"/>
        <v>5.4054054054054057E-2</v>
      </c>
      <c r="GC363" s="514">
        <f t="shared" si="712"/>
        <v>1</v>
      </c>
      <c r="GD363" s="513">
        <f t="shared" si="633"/>
        <v>3.0769230769230771E-2</v>
      </c>
      <c r="GE363" s="527">
        <f t="shared" si="635"/>
        <v>2</v>
      </c>
      <c r="GF363" s="461">
        <f t="shared" si="695"/>
        <v>2.735689065584253</v>
      </c>
      <c r="GG363" s="606">
        <v>38</v>
      </c>
      <c r="GH363" s="450">
        <f t="shared" si="696"/>
        <v>0.47499999999999998</v>
      </c>
      <c r="GI363" s="405">
        <v>250</v>
      </c>
      <c r="GJ363" s="462">
        <f t="shared" si="697"/>
        <v>6.5789473684210522</v>
      </c>
      <c r="GK363" s="463">
        <f t="shared" si="698"/>
        <v>25.355166949317471</v>
      </c>
      <c r="GL363" s="464">
        <v>8.3000000000000007</v>
      </c>
      <c r="GM363" s="529">
        <v>15.8</v>
      </c>
      <c r="GN363" s="405">
        <v>61</v>
      </c>
      <c r="GO363" s="513">
        <f t="shared" si="713"/>
        <v>9.7142857142857086E-2</v>
      </c>
      <c r="GP363" s="450">
        <f t="shared" si="699"/>
        <v>3.1746031746031744E-2</v>
      </c>
      <c r="GQ363" s="577">
        <v>2</v>
      </c>
      <c r="GR363" s="455">
        <f t="shared" si="700"/>
        <v>2.8691373126859241</v>
      </c>
      <c r="GS363" s="531">
        <f t="shared" si="714"/>
        <v>14.9</v>
      </c>
      <c r="GT363" s="531">
        <f t="shared" si="701"/>
        <v>50.362000000000002</v>
      </c>
      <c r="GU363" s="513">
        <f t="shared" si="715"/>
        <v>5.6962025316455667E-2</v>
      </c>
      <c r="GV363" s="513">
        <f t="shared" si="705"/>
        <v>0.17439344262295076</v>
      </c>
      <c r="GW363" s="513">
        <f t="shared" si="716"/>
        <v>0.14857142857142858</v>
      </c>
      <c r="GX363" s="513">
        <f t="shared" si="702"/>
        <v>0.20060317460317456</v>
      </c>
      <c r="GY363" s="462">
        <f t="shared" si="703"/>
        <v>2.0062641991863805</v>
      </c>
      <c r="GZ363" s="405">
        <v>33744</v>
      </c>
      <c r="HA363" s="581">
        <v>8.5</v>
      </c>
      <c r="HB363" s="451">
        <v>8.4600000000000009</v>
      </c>
      <c r="HC363" s="577">
        <v>14.9</v>
      </c>
      <c r="HD363" s="463">
        <f t="shared" si="717"/>
        <v>50.362000000000002</v>
      </c>
      <c r="HE363" s="463">
        <v>14</v>
      </c>
      <c r="HF363" s="463"/>
      <c r="HG363" s="582"/>
      <c r="HH363" s="575">
        <v>6</v>
      </c>
      <c r="HI363" s="583">
        <v>8440</v>
      </c>
      <c r="HJ363" s="406">
        <f t="shared" si="663"/>
        <v>5654.8</v>
      </c>
      <c r="HK363" s="406"/>
      <c r="HL363" s="549"/>
      <c r="HM363" s="584"/>
      <c r="HN363" s="461">
        <v>12.87</v>
      </c>
      <c r="HO363" s="574"/>
      <c r="HP363" s="548">
        <v>0.01</v>
      </c>
      <c r="HQ363" s="585"/>
      <c r="HR363" s="586"/>
      <c r="HS363" s="520">
        <v>0.19</v>
      </c>
      <c r="HT363" s="587">
        <v>2</v>
      </c>
      <c r="HU363" s="522">
        <f t="shared" si="632"/>
        <v>49.701505327201573</v>
      </c>
      <c r="HV363" s="513">
        <f t="shared" si="718"/>
        <v>0.79014084507042259</v>
      </c>
      <c r="HW363" s="513">
        <f t="shared" si="664"/>
        <v>0.8326843853820598</v>
      </c>
      <c r="HX363" s="513">
        <f t="shared" si="665"/>
        <v>0.30432432432432432</v>
      </c>
      <c r="HY363" s="599" t="s">
        <v>217</v>
      </c>
    </row>
    <row r="364" spans="1:233" s="598" customFormat="1" ht="15" customHeight="1" x14ac:dyDescent="0.15">
      <c r="A364" s="400">
        <v>43846</v>
      </c>
      <c r="B364" s="515">
        <v>46375</v>
      </c>
      <c r="C364" s="402">
        <f t="shared" si="722"/>
        <v>0.92749999999999999</v>
      </c>
      <c r="D364" s="571">
        <v>8.25</v>
      </c>
      <c r="E364" s="572">
        <v>54</v>
      </c>
      <c r="F364" s="573">
        <v>214</v>
      </c>
      <c r="G364" s="406">
        <f t="shared" si="725"/>
        <v>9924.25</v>
      </c>
      <c r="H364" s="402">
        <f t="shared" si="726"/>
        <v>0.39696999999999999</v>
      </c>
      <c r="I364" s="573">
        <v>7000</v>
      </c>
      <c r="J364" s="406">
        <f t="shared" si="727"/>
        <v>4690</v>
      </c>
      <c r="K364" s="574">
        <v>26.4</v>
      </c>
      <c r="L364" s="574"/>
      <c r="M364" s="574"/>
      <c r="N364" s="575">
        <v>62</v>
      </c>
      <c r="O364" s="575"/>
      <c r="P364" s="409"/>
      <c r="Q364" s="409"/>
      <c r="R364" s="409"/>
      <c r="S364" s="409"/>
      <c r="T364" s="410"/>
      <c r="U364" s="411"/>
      <c r="V364" s="409"/>
      <c r="W364" s="409"/>
      <c r="X364" s="516"/>
      <c r="Y364" s="473">
        <v>960</v>
      </c>
      <c r="Z364" s="429">
        <v>6.63</v>
      </c>
      <c r="AA364" s="409">
        <v>1431</v>
      </c>
      <c r="AB364" s="409">
        <f t="shared" si="719"/>
        <v>4006.7999999999997</v>
      </c>
      <c r="AC364" s="409">
        <v>5750</v>
      </c>
      <c r="AD364" s="474">
        <v>5.44</v>
      </c>
      <c r="AE364" s="477">
        <f t="shared" si="652"/>
        <v>0.75555555555555554</v>
      </c>
      <c r="AF364" s="478">
        <f t="shared" si="666"/>
        <v>960</v>
      </c>
      <c r="AG364" s="477">
        <f t="shared" si="667"/>
        <v>0.38400000000000001</v>
      </c>
      <c r="AH364" s="478">
        <v>1431</v>
      </c>
      <c r="AI364" s="478">
        <f t="shared" si="668"/>
        <v>4006.7999999999997</v>
      </c>
      <c r="AJ364" s="473">
        <f t="shared" si="669"/>
        <v>3846.5279999999993</v>
      </c>
      <c r="AK364" s="477">
        <f t="shared" si="674"/>
        <v>0.17095679999999996</v>
      </c>
      <c r="AL364" s="447">
        <v>38</v>
      </c>
      <c r="AM364" s="479"/>
      <c r="AN364" s="473">
        <v>2493</v>
      </c>
      <c r="AO364" s="473">
        <v>2543</v>
      </c>
      <c r="AP364" s="479">
        <v>7.61</v>
      </c>
      <c r="AQ364" s="447">
        <v>393</v>
      </c>
      <c r="AR364" s="473">
        <f t="shared" si="720"/>
        <v>1336.2</v>
      </c>
      <c r="AS364" s="657">
        <f t="shared" si="706"/>
        <v>3.4</v>
      </c>
      <c r="AT364" s="473">
        <v>7090</v>
      </c>
      <c r="AU364" s="447"/>
      <c r="AV364" s="480">
        <v>1.5</v>
      </c>
      <c r="AW364" s="479">
        <v>5.24</v>
      </c>
      <c r="AX364" s="479">
        <v>43.96</v>
      </c>
      <c r="AY364" s="480">
        <v>26.6</v>
      </c>
      <c r="AZ364" s="480">
        <v>3.6</v>
      </c>
      <c r="BA364" s="420">
        <f t="shared" si="723"/>
        <v>45918</v>
      </c>
      <c r="BB364" s="421">
        <f t="shared" si="724"/>
        <v>0.91835999999999995</v>
      </c>
      <c r="BC364" s="422"/>
      <c r="BD364" s="423">
        <v>8.2200000000000006</v>
      </c>
      <c r="BE364" s="424">
        <v>47</v>
      </c>
      <c r="BF364" s="425">
        <v>227</v>
      </c>
      <c r="BG364" s="426">
        <v>7100</v>
      </c>
      <c r="BH364" s="420">
        <f t="shared" si="728"/>
        <v>4757</v>
      </c>
      <c r="BI364" s="432"/>
      <c r="BJ364" s="421"/>
      <c r="BK364" s="427">
        <v>21</v>
      </c>
      <c r="BL364" s="427"/>
      <c r="BM364" s="428"/>
      <c r="BN364" s="422"/>
      <c r="BO364" s="425">
        <v>103</v>
      </c>
      <c r="BP364" s="425"/>
      <c r="BQ364" s="423">
        <v>4.2</v>
      </c>
      <c r="BR364" s="421">
        <f t="shared" si="653"/>
        <v>0.58333333333333337</v>
      </c>
      <c r="BS364" s="409">
        <f t="shared" si="675"/>
        <v>46878</v>
      </c>
      <c r="BT364" s="429">
        <f t="shared" si="676"/>
        <v>8.2075079994880333</v>
      </c>
      <c r="BU364" s="430">
        <f t="shared" si="707"/>
        <v>54.085626519902725</v>
      </c>
      <c r="BV364" s="430">
        <f t="shared" si="677"/>
        <v>249.71496224241648</v>
      </c>
      <c r="BW364" s="430">
        <f t="shared" si="678"/>
        <v>6954.6709330602844</v>
      </c>
      <c r="BX364" s="430">
        <f t="shared" si="729"/>
        <v>4520.5361064891849</v>
      </c>
      <c r="BY364" s="430">
        <f t="shared" si="679"/>
        <v>21.114680660437731</v>
      </c>
      <c r="BZ364" s="430"/>
      <c r="CA364" s="431"/>
      <c r="CB364" s="430">
        <f t="shared" si="656"/>
        <v>103</v>
      </c>
      <c r="CC364" s="432">
        <v>23245</v>
      </c>
      <c r="CD364" s="411">
        <f t="shared" si="680"/>
        <v>23725</v>
      </c>
      <c r="CE364" s="421">
        <f t="shared" si="681"/>
        <v>0.94899999999999995</v>
      </c>
      <c r="CF364" s="433">
        <f t="shared" si="682"/>
        <v>6.7776606954689145</v>
      </c>
      <c r="CG364" s="434"/>
      <c r="CH364" s="427"/>
      <c r="CI364" s="446">
        <f t="shared" si="683"/>
        <v>9.6101159114857744</v>
      </c>
      <c r="CJ364" s="436">
        <v>21.1</v>
      </c>
      <c r="CK364" s="436">
        <v>1.44</v>
      </c>
      <c r="CL364" s="423"/>
      <c r="CM364" s="423">
        <v>20.2</v>
      </c>
      <c r="CN364" s="423">
        <v>73</v>
      </c>
      <c r="CO364" s="432"/>
      <c r="CP364" s="432"/>
      <c r="CQ364" s="437"/>
      <c r="CR364" s="437">
        <v>0.95</v>
      </c>
      <c r="CS364" s="424"/>
      <c r="CT364" s="432">
        <f t="shared" si="684"/>
        <v>3.5405690200210751</v>
      </c>
      <c r="CU364" s="434">
        <v>7.04</v>
      </c>
      <c r="CV364" s="438"/>
      <c r="CW364" s="439"/>
      <c r="CX364" s="440"/>
      <c r="CY364" s="441"/>
      <c r="CZ364" s="442"/>
      <c r="DA364" s="442"/>
      <c r="DB364" s="442"/>
      <c r="DC364" s="442"/>
      <c r="DD364" s="443"/>
      <c r="DE364" s="440"/>
      <c r="DF364" s="444">
        <v>22673</v>
      </c>
      <c r="DG364" s="445">
        <f t="shared" si="685"/>
        <v>23153</v>
      </c>
      <c r="DH364" s="421">
        <f t="shared" si="686"/>
        <v>0.92612000000000005</v>
      </c>
      <c r="DI364" s="446">
        <f t="shared" si="687"/>
        <v>6.9451043061374342</v>
      </c>
      <c r="DJ364" s="434">
        <v>7.93</v>
      </c>
      <c r="DK364" s="427">
        <v>8</v>
      </c>
      <c r="DL364" s="446">
        <f t="shared" si="688"/>
        <v>9.8475359564635259</v>
      </c>
      <c r="DM364" s="422">
        <v>21.4</v>
      </c>
      <c r="DN364" s="422">
        <v>1.1499999999999999</v>
      </c>
      <c r="DO364" s="423">
        <v>7.87</v>
      </c>
      <c r="DP364" s="423">
        <v>18.100000000000001</v>
      </c>
      <c r="DQ364" s="423">
        <v>64</v>
      </c>
      <c r="DR364" s="432"/>
      <c r="DS364" s="432"/>
      <c r="DT364" s="437"/>
      <c r="DU364" s="437">
        <v>0.95</v>
      </c>
      <c r="DV364" s="424"/>
      <c r="DW364" s="446">
        <f t="shared" si="689"/>
        <v>3.628039562907615</v>
      </c>
      <c r="DX364" s="434">
        <v>5.84</v>
      </c>
      <c r="DY364" s="438">
        <v>8.02</v>
      </c>
      <c r="DZ364" s="439">
        <v>16.5</v>
      </c>
      <c r="EA364" s="440">
        <v>65</v>
      </c>
      <c r="EB364" s="441">
        <v>6460</v>
      </c>
      <c r="EC364" s="442">
        <v>7</v>
      </c>
      <c r="ED364" s="442"/>
      <c r="EE364" s="442"/>
      <c r="EF364" s="442"/>
      <c r="EG364" s="443">
        <v>13</v>
      </c>
      <c r="EH364" s="440"/>
      <c r="EI364" s="429">
        <f t="shared" si="670"/>
        <v>8.02</v>
      </c>
      <c r="EJ364" s="447">
        <f t="shared" si="708"/>
        <v>16.5</v>
      </c>
      <c r="EK364" s="448">
        <f t="shared" si="671"/>
        <v>65</v>
      </c>
      <c r="EL364" s="417">
        <f t="shared" si="672"/>
        <v>6460</v>
      </c>
      <c r="EM364" s="431">
        <f t="shared" si="673"/>
        <v>7</v>
      </c>
      <c r="EN364" s="431"/>
      <c r="EO364" s="431"/>
      <c r="EP364" s="431"/>
      <c r="EQ364" s="430">
        <f t="shared" si="654"/>
        <v>13</v>
      </c>
      <c r="ER364" s="448"/>
      <c r="ES364" s="449">
        <f t="shared" si="690"/>
        <v>22.526558300268782</v>
      </c>
      <c r="ET364" s="450">
        <f t="shared" si="691"/>
        <v>0.93755999999999995</v>
      </c>
      <c r="EU364" s="451">
        <f t="shared" si="730"/>
        <v>0.26604859090909094</v>
      </c>
      <c r="EV364" s="450">
        <f t="shared" si="658"/>
        <v>0.49268257575757579</v>
      </c>
      <c r="EW364" s="513">
        <f t="shared" si="704"/>
        <v>0.66847710782025715</v>
      </c>
      <c r="EX364" s="514">
        <f t="shared" si="600"/>
        <v>14.114680660437731</v>
      </c>
      <c r="EY364" s="513">
        <f t="shared" si="709"/>
        <v>0.69492818958234237</v>
      </c>
      <c r="EZ364" s="514">
        <f t="shared" si="710"/>
        <v>37.585626519902725</v>
      </c>
      <c r="FA364" s="450">
        <f t="shared" si="659"/>
        <v>0.73970322236078201</v>
      </c>
      <c r="FB364" s="431">
        <f t="shared" si="660"/>
        <v>184.71496224241648</v>
      </c>
      <c r="FC364" s="452"/>
      <c r="FD364" s="431"/>
      <c r="FE364" s="452">
        <f t="shared" si="661"/>
        <v>0.87378640776699035</v>
      </c>
      <c r="FF364" s="430">
        <f t="shared" si="662"/>
        <v>90</v>
      </c>
      <c r="FG364" s="405">
        <v>50400</v>
      </c>
      <c r="FH364" s="589"/>
      <c r="FI364" s="590"/>
      <c r="FJ364" s="591"/>
      <c r="FK364" s="455">
        <f t="shared" si="692"/>
        <v>1.5359017022910535</v>
      </c>
      <c r="FL364" s="530"/>
      <c r="FM364" s="455"/>
      <c r="FN364" s="530">
        <v>4726</v>
      </c>
      <c r="FO364" s="532">
        <f t="shared" si="655"/>
        <v>0.35321375186846032</v>
      </c>
      <c r="FP364" s="449">
        <f t="shared" si="693"/>
        <v>100.81488118093776</v>
      </c>
      <c r="FQ364" s="457">
        <v>50.4</v>
      </c>
      <c r="FR364" s="458">
        <f t="shared" si="694"/>
        <v>1.0751311916037374</v>
      </c>
      <c r="FS364" s="576">
        <v>7.97</v>
      </c>
      <c r="FT364" s="577">
        <v>14.7</v>
      </c>
      <c r="FU364" s="578">
        <v>54</v>
      </c>
      <c r="FV364" s="579">
        <v>1</v>
      </c>
      <c r="FW364" s="580"/>
      <c r="FX364" s="579"/>
      <c r="FY364" s="452">
        <f t="shared" si="721"/>
        <v>0.92307692307692313</v>
      </c>
      <c r="FZ364" s="452"/>
      <c r="GA364" s="429"/>
      <c r="GB364" s="513">
        <f t="shared" si="711"/>
        <v>0.10909090909090913</v>
      </c>
      <c r="GC364" s="514">
        <f t="shared" si="712"/>
        <v>1.8000000000000007</v>
      </c>
      <c r="GD364" s="513">
        <f t="shared" si="633"/>
        <v>0.16923076923076918</v>
      </c>
      <c r="GE364" s="527">
        <f t="shared" si="635"/>
        <v>11</v>
      </c>
      <c r="GF364" s="461">
        <f t="shared" si="695"/>
        <v>2.0990656597977728</v>
      </c>
      <c r="GG364" s="606">
        <v>38</v>
      </c>
      <c r="GH364" s="450">
        <f t="shared" si="696"/>
        <v>0.47499999999999998</v>
      </c>
      <c r="GI364" s="405">
        <v>250</v>
      </c>
      <c r="GJ364" s="462">
        <f t="shared" si="697"/>
        <v>6.5789473684210522</v>
      </c>
      <c r="GK364" s="463">
        <f t="shared" si="698"/>
        <v>19.454754895686676</v>
      </c>
      <c r="GL364" s="464">
        <v>8.16</v>
      </c>
      <c r="GM364" s="529">
        <v>14.2</v>
      </c>
      <c r="GN364" s="405">
        <v>53</v>
      </c>
      <c r="GO364" s="513">
        <f t="shared" si="713"/>
        <v>3.4013605442176909E-2</v>
      </c>
      <c r="GP364" s="450">
        <f t="shared" si="699"/>
        <v>1.851851851851849E-2</v>
      </c>
      <c r="GQ364" s="577">
        <v>2</v>
      </c>
      <c r="GR364" s="455">
        <f t="shared" si="700"/>
        <v>2.2014591066171763</v>
      </c>
      <c r="GS364" s="531">
        <f t="shared" si="714"/>
        <v>14</v>
      </c>
      <c r="GT364" s="531">
        <f t="shared" si="701"/>
        <v>47.32</v>
      </c>
      <c r="GU364" s="513">
        <f t="shared" si="715"/>
        <v>1.4084507042253502E-2</v>
      </c>
      <c r="GV364" s="513">
        <f t="shared" si="705"/>
        <v>0.10716981132075476</v>
      </c>
      <c r="GW364" s="513">
        <f t="shared" si="716"/>
        <v>4.7619047619047561E-2</v>
      </c>
      <c r="GX364" s="513">
        <f t="shared" si="702"/>
        <v>0.12370370370370365</v>
      </c>
      <c r="GY364" s="462">
        <f t="shared" si="703"/>
        <v>2.9123884574381251</v>
      </c>
      <c r="GZ364" s="405">
        <v>45301</v>
      </c>
      <c r="HA364" s="581">
        <v>8.44</v>
      </c>
      <c r="HB364" s="451">
        <v>8.33</v>
      </c>
      <c r="HC364" s="577">
        <v>14</v>
      </c>
      <c r="HD364" s="463">
        <f t="shared" si="717"/>
        <v>47.32</v>
      </c>
      <c r="HE364" s="463">
        <v>13</v>
      </c>
      <c r="HF364" s="463"/>
      <c r="HG364" s="582"/>
      <c r="HH364" s="575">
        <v>1</v>
      </c>
      <c r="HI364" s="583">
        <v>7540</v>
      </c>
      <c r="HJ364" s="406">
        <f t="shared" si="663"/>
        <v>5051.8</v>
      </c>
      <c r="HK364" s="406"/>
      <c r="HL364" s="549"/>
      <c r="HM364" s="584"/>
      <c r="HN364" s="461">
        <v>9.35</v>
      </c>
      <c r="HO364" s="574"/>
      <c r="HP364" s="548">
        <v>0.01</v>
      </c>
      <c r="HQ364" s="585"/>
      <c r="HR364" s="586"/>
      <c r="HS364" s="520">
        <v>0.26</v>
      </c>
      <c r="HT364" s="587">
        <v>2</v>
      </c>
      <c r="HU364" s="522">
        <f t="shared" si="632"/>
        <v>37.893636482425194</v>
      </c>
      <c r="HV364" s="513">
        <f t="shared" si="718"/>
        <v>0.7021276595744681</v>
      </c>
      <c r="HW364" s="513">
        <f t="shared" si="664"/>
        <v>0.79154185022026435</v>
      </c>
      <c r="HX364" s="513">
        <f t="shared" si="665"/>
        <v>0.55476190476190479</v>
      </c>
      <c r="HY364" s="599"/>
    </row>
    <row r="365" spans="1:233" s="598" customFormat="1" ht="15" customHeight="1" x14ac:dyDescent="0.15">
      <c r="A365" s="400">
        <v>43847</v>
      </c>
      <c r="B365" s="515">
        <v>45609</v>
      </c>
      <c r="C365" s="402">
        <f t="shared" si="722"/>
        <v>0.91217999999999999</v>
      </c>
      <c r="D365" s="571">
        <v>8.27</v>
      </c>
      <c r="E365" s="572">
        <v>39</v>
      </c>
      <c r="F365" s="573">
        <v>175</v>
      </c>
      <c r="G365" s="406">
        <f t="shared" si="725"/>
        <v>7981.5749999999998</v>
      </c>
      <c r="H365" s="402">
        <f t="shared" si="726"/>
        <v>0.31926300000000002</v>
      </c>
      <c r="I365" s="573">
        <v>7200</v>
      </c>
      <c r="J365" s="406">
        <f t="shared" si="727"/>
        <v>4824</v>
      </c>
      <c r="K365" s="574">
        <v>20.399999999999999</v>
      </c>
      <c r="L365" s="574">
        <v>10.6</v>
      </c>
      <c r="M365" s="574">
        <v>1.2</v>
      </c>
      <c r="N365" s="575">
        <v>123</v>
      </c>
      <c r="O365" s="575">
        <v>32</v>
      </c>
      <c r="P365" s="409"/>
      <c r="Q365" s="409"/>
      <c r="R365" s="409"/>
      <c r="S365" s="409"/>
      <c r="T365" s="410"/>
      <c r="U365" s="411"/>
      <c r="V365" s="409"/>
      <c r="W365" s="409"/>
      <c r="X365" s="516"/>
      <c r="Y365" s="473">
        <v>960</v>
      </c>
      <c r="Z365" s="429">
        <v>6.85</v>
      </c>
      <c r="AA365" s="409">
        <v>1382</v>
      </c>
      <c r="AB365" s="409">
        <f t="shared" si="719"/>
        <v>3869.6</v>
      </c>
      <c r="AC365" s="409">
        <v>6200</v>
      </c>
      <c r="AD365" s="474">
        <v>5.54</v>
      </c>
      <c r="AE365" s="477">
        <f t="shared" si="652"/>
        <v>0.76944444444444438</v>
      </c>
      <c r="AF365" s="478">
        <f t="shared" si="666"/>
        <v>960</v>
      </c>
      <c r="AG365" s="477">
        <f t="shared" si="667"/>
        <v>0.38400000000000001</v>
      </c>
      <c r="AH365" s="478">
        <v>1382</v>
      </c>
      <c r="AI365" s="478">
        <f t="shared" si="668"/>
        <v>3869.6</v>
      </c>
      <c r="AJ365" s="473">
        <f t="shared" si="669"/>
        <v>3714.8159999999998</v>
      </c>
      <c r="AK365" s="477">
        <f t="shared" si="674"/>
        <v>0.16510293333333331</v>
      </c>
      <c r="AL365" s="447">
        <v>38</v>
      </c>
      <c r="AM365" s="479"/>
      <c r="AN365" s="473">
        <v>2460</v>
      </c>
      <c r="AO365" s="473">
        <v>2505</v>
      </c>
      <c r="AP365" s="479">
        <v>7.68</v>
      </c>
      <c r="AQ365" s="447">
        <v>383</v>
      </c>
      <c r="AR365" s="473">
        <f t="shared" si="720"/>
        <v>1302.2</v>
      </c>
      <c r="AS365" s="657">
        <f t="shared" si="706"/>
        <v>3.4</v>
      </c>
      <c r="AT365" s="473">
        <v>6870</v>
      </c>
      <c r="AU365" s="447"/>
      <c r="AV365" s="480">
        <v>0.5</v>
      </c>
      <c r="AW365" s="479">
        <v>4.6399999999999997</v>
      </c>
      <c r="AX365" s="479">
        <v>43.8</v>
      </c>
      <c r="AY365" s="480">
        <v>17.600000000000001</v>
      </c>
      <c r="AZ365" s="480">
        <v>4</v>
      </c>
      <c r="BA365" s="420">
        <f t="shared" si="723"/>
        <v>46804</v>
      </c>
      <c r="BB365" s="421">
        <f t="shared" si="724"/>
        <v>0.93608000000000002</v>
      </c>
      <c r="BC365" s="422"/>
      <c r="BD365" s="423">
        <v>8.35</v>
      </c>
      <c r="BE365" s="424">
        <v>42</v>
      </c>
      <c r="BF365" s="425">
        <v>177</v>
      </c>
      <c r="BG365" s="426">
        <v>7480</v>
      </c>
      <c r="BH365" s="420">
        <f t="shared" si="728"/>
        <v>5011.6000000000004</v>
      </c>
      <c r="BI365" s="432"/>
      <c r="BJ365" s="421"/>
      <c r="BK365" s="427">
        <v>18.5</v>
      </c>
      <c r="BL365" s="427">
        <v>9.6</v>
      </c>
      <c r="BM365" s="428">
        <v>11.7</v>
      </c>
      <c r="BN365" s="422">
        <v>1</v>
      </c>
      <c r="BO365" s="425">
        <v>84</v>
      </c>
      <c r="BP365" s="425">
        <v>32</v>
      </c>
      <c r="BQ365" s="423">
        <v>5.38</v>
      </c>
      <c r="BR365" s="421">
        <f t="shared" si="653"/>
        <v>0.74722222222222223</v>
      </c>
      <c r="BS365" s="409">
        <f t="shared" si="675"/>
        <v>47764</v>
      </c>
      <c r="BT365" s="429">
        <f t="shared" si="676"/>
        <v>8.3365337911397699</v>
      </c>
      <c r="BU365" s="430">
        <f t="shared" si="707"/>
        <v>48.853697345280963</v>
      </c>
      <c r="BV365" s="430">
        <f t="shared" si="677"/>
        <v>199.61519135750774</v>
      </c>
      <c r="BW365" s="430">
        <f t="shared" si="678"/>
        <v>7329.7291684113561</v>
      </c>
      <c r="BX365" s="430">
        <f t="shared" si="729"/>
        <v>4764.3239594673814</v>
      </c>
      <c r="BY365" s="430">
        <f t="shared" si="679"/>
        <v>18.481911062725064</v>
      </c>
      <c r="BZ365" s="430">
        <f>(BL365*BA365+AY365*AF365)/BS365</f>
        <v>9.7607905535549779</v>
      </c>
      <c r="CA365" s="431">
        <f>(BN365*BA365+AZ365*AF365)/BS365</f>
        <v>1.0602964575831171</v>
      </c>
      <c r="CB365" s="430">
        <f t="shared" si="656"/>
        <v>84</v>
      </c>
      <c r="CC365" s="432">
        <v>23286</v>
      </c>
      <c r="CD365" s="411">
        <f t="shared" si="680"/>
        <v>23766</v>
      </c>
      <c r="CE365" s="421">
        <f t="shared" si="681"/>
        <v>0.95064000000000004</v>
      </c>
      <c r="CF365" s="433">
        <f t="shared" si="682"/>
        <v>6.7659681898510478</v>
      </c>
      <c r="CG365" s="434"/>
      <c r="CH365" s="427"/>
      <c r="CI365" s="446">
        <f t="shared" si="683"/>
        <v>9.5935369856096937</v>
      </c>
      <c r="CJ365" s="436">
        <v>21</v>
      </c>
      <c r="CK365" s="436">
        <v>1.67</v>
      </c>
      <c r="CL365" s="423"/>
      <c r="CM365" s="423">
        <v>20.6</v>
      </c>
      <c r="CN365" s="423">
        <v>67</v>
      </c>
      <c r="CO365" s="432"/>
      <c r="CP365" s="432"/>
      <c r="CQ365" s="437"/>
      <c r="CR365" s="437">
        <v>0.93</v>
      </c>
      <c r="CS365" s="424"/>
      <c r="CT365" s="432">
        <f t="shared" si="684"/>
        <v>3.5344609946983088</v>
      </c>
      <c r="CU365" s="434">
        <v>5.48</v>
      </c>
      <c r="CV365" s="438"/>
      <c r="CW365" s="439"/>
      <c r="CX365" s="440"/>
      <c r="CY365" s="441"/>
      <c r="CZ365" s="442"/>
      <c r="DA365" s="442"/>
      <c r="DB365" s="442"/>
      <c r="DC365" s="442"/>
      <c r="DD365" s="443"/>
      <c r="DE365" s="440"/>
      <c r="DF365" s="444">
        <v>23518</v>
      </c>
      <c r="DG365" s="445">
        <f t="shared" si="685"/>
        <v>23998</v>
      </c>
      <c r="DH365" s="421">
        <f t="shared" si="686"/>
        <v>0.95992</v>
      </c>
      <c r="DI365" s="446">
        <f t="shared" si="687"/>
        <v>6.7005583798649884</v>
      </c>
      <c r="DJ365" s="434">
        <v>7.9</v>
      </c>
      <c r="DK365" s="427">
        <v>13.1</v>
      </c>
      <c r="DL365" s="446">
        <f t="shared" si="688"/>
        <v>9.5007917326443874</v>
      </c>
      <c r="DM365" s="422">
        <v>20.6</v>
      </c>
      <c r="DN365" s="422">
        <v>2.2400000000000002</v>
      </c>
      <c r="DO365" s="423">
        <v>7.86</v>
      </c>
      <c r="DP365" s="423">
        <v>19.3</v>
      </c>
      <c r="DQ365" s="423">
        <v>69</v>
      </c>
      <c r="DR365" s="432"/>
      <c r="DS365" s="432"/>
      <c r="DT365" s="437"/>
      <c r="DU365" s="437">
        <v>0.94</v>
      </c>
      <c r="DV365" s="424"/>
      <c r="DW365" s="446">
        <f t="shared" si="689"/>
        <v>3.5002916909742483</v>
      </c>
      <c r="DX365" s="434">
        <v>6.16</v>
      </c>
      <c r="DY365" s="438">
        <v>8.08</v>
      </c>
      <c r="DZ365" s="439">
        <v>18.100000000000001</v>
      </c>
      <c r="EA365" s="440">
        <v>70</v>
      </c>
      <c r="EB365" s="441">
        <v>6500</v>
      </c>
      <c r="EC365" s="442">
        <v>12.3</v>
      </c>
      <c r="ED365" s="442">
        <v>0.23</v>
      </c>
      <c r="EE365" s="442">
        <v>9</v>
      </c>
      <c r="EF365" s="442">
        <v>0.75</v>
      </c>
      <c r="EG365" s="443">
        <v>15</v>
      </c>
      <c r="EH365" s="440">
        <v>16</v>
      </c>
      <c r="EI365" s="429">
        <f t="shared" si="670"/>
        <v>8.08</v>
      </c>
      <c r="EJ365" s="447">
        <f t="shared" si="708"/>
        <v>18.100000000000001</v>
      </c>
      <c r="EK365" s="448">
        <f t="shared" si="671"/>
        <v>70</v>
      </c>
      <c r="EL365" s="417">
        <f t="shared" si="672"/>
        <v>6500</v>
      </c>
      <c r="EM365" s="431">
        <f t="shared" si="673"/>
        <v>12.3</v>
      </c>
      <c r="EN365" s="431">
        <f>ED365</f>
        <v>0.23</v>
      </c>
      <c r="EO365" s="431">
        <f>EE365</f>
        <v>9</v>
      </c>
      <c r="EP365" s="431">
        <f>EF365</f>
        <v>0.75</v>
      </c>
      <c r="EQ365" s="430">
        <f t="shared" si="654"/>
        <v>15</v>
      </c>
      <c r="ER365" s="448">
        <f>EH365</f>
        <v>16</v>
      </c>
      <c r="ES365" s="449">
        <f t="shared" si="690"/>
        <v>22.108701113809566</v>
      </c>
      <c r="ET365" s="450">
        <f t="shared" si="691"/>
        <v>0.95528000000000002</v>
      </c>
      <c r="EU365" s="451">
        <f t="shared" si="730"/>
        <v>0.21669136363636363</v>
      </c>
      <c r="EV365" s="450">
        <f t="shared" si="658"/>
        <v>0.40128030303030299</v>
      </c>
      <c r="EW365" s="513">
        <f t="shared" si="704"/>
        <v>0.33448440703694049</v>
      </c>
      <c r="EX365" s="514">
        <f t="shared" si="600"/>
        <v>6.1819110627250637</v>
      </c>
      <c r="EY365" s="513">
        <f t="shared" si="709"/>
        <v>0.62950603570338826</v>
      </c>
      <c r="EZ365" s="514">
        <f t="shared" si="710"/>
        <v>30.753697345280962</v>
      </c>
      <c r="FA365" s="450">
        <f t="shared" si="659"/>
        <v>0.64932528669808964</v>
      </c>
      <c r="FB365" s="431">
        <f t="shared" si="660"/>
        <v>129.61519135750774</v>
      </c>
      <c r="FC365" s="452">
        <f>1-EP365/CA365</f>
        <v>0.29265065950556834</v>
      </c>
      <c r="FD365" s="431">
        <f>CA365-EP365</f>
        <v>0.31029645758311708</v>
      </c>
      <c r="FE365" s="452">
        <f t="shared" si="661"/>
        <v>0.8214285714285714</v>
      </c>
      <c r="FF365" s="430">
        <f t="shared" si="662"/>
        <v>69</v>
      </c>
      <c r="FG365" s="405">
        <v>50400</v>
      </c>
      <c r="FH365" s="589"/>
      <c r="FI365" s="590"/>
      <c r="FJ365" s="591"/>
      <c r="FK365" s="455">
        <f t="shared" si="692"/>
        <v>1.5074114395779248</v>
      </c>
      <c r="FL365" s="530"/>
      <c r="FM365" s="455"/>
      <c r="FN365" s="530">
        <v>4809</v>
      </c>
      <c r="FO365" s="532">
        <f t="shared" si="655"/>
        <v>0.35941704035874439</v>
      </c>
      <c r="FP365" s="449">
        <f t="shared" si="693"/>
        <v>100.68252240180888</v>
      </c>
      <c r="FQ365" s="457">
        <v>50.4</v>
      </c>
      <c r="FR365" s="458">
        <f t="shared" si="694"/>
        <v>1.0551880077045475</v>
      </c>
      <c r="FS365" s="576">
        <v>8.06</v>
      </c>
      <c r="FT365" s="577">
        <v>16.899999999999999</v>
      </c>
      <c r="FU365" s="578">
        <v>60</v>
      </c>
      <c r="FV365" s="579">
        <v>2</v>
      </c>
      <c r="FW365" s="580">
        <v>0.26</v>
      </c>
      <c r="FX365" s="579">
        <v>8</v>
      </c>
      <c r="FY365" s="452">
        <f t="shared" si="721"/>
        <v>0.8666666666666667</v>
      </c>
      <c r="FZ365" s="452">
        <f>1-FW365/(EF365+DC365)</f>
        <v>0.65333333333333332</v>
      </c>
      <c r="GA365" s="429">
        <f>EF365+DC365-FW365</f>
        <v>0.49</v>
      </c>
      <c r="GB365" s="513">
        <f t="shared" si="711"/>
        <v>6.6298342541436628E-2</v>
      </c>
      <c r="GC365" s="514">
        <f t="shared" si="712"/>
        <v>1.2000000000000028</v>
      </c>
      <c r="GD365" s="513">
        <f t="shared" si="633"/>
        <v>0.1428571428571429</v>
      </c>
      <c r="GE365" s="527">
        <f t="shared" si="635"/>
        <v>10</v>
      </c>
      <c r="GF365" s="461">
        <f t="shared" si="695"/>
        <v>2.0601289674231635</v>
      </c>
      <c r="GG365" s="606">
        <v>38</v>
      </c>
      <c r="GH365" s="450">
        <f t="shared" si="696"/>
        <v>0.47499999999999998</v>
      </c>
      <c r="GI365" s="405">
        <v>250</v>
      </c>
      <c r="GJ365" s="462">
        <f t="shared" si="697"/>
        <v>6.5789473684210522</v>
      </c>
      <c r="GK365" s="463">
        <f t="shared" si="698"/>
        <v>19.093878234653715</v>
      </c>
      <c r="GL365" s="464">
        <v>8.16</v>
      </c>
      <c r="GM365" s="529">
        <v>16.600000000000001</v>
      </c>
      <c r="GN365" s="405">
        <v>59</v>
      </c>
      <c r="GO365" s="513">
        <f t="shared" si="713"/>
        <v>1.7751479289940697E-2</v>
      </c>
      <c r="GP365" s="450">
        <f t="shared" si="699"/>
        <v>1.6666666666666718E-2</v>
      </c>
      <c r="GQ365" s="577">
        <v>2</v>
      </c>
      <c r="GR365" s="455">
        <f t="shared" si="700"/>
        <v>2.1606230633950254</v>
      </c>
      <c r="GS365" s="531">
        <f t="shared" si="714"/>
        <v>15</v>
      </c>
      <c r="GT365" s="531">
        <f t="shared" si="701"/>
        <v>50.699999999999996</v>
      </c>
      <c r="GU365" s="513">
        <f t="shared" si="715"/>
        <v>9.6385542168674787E-2</v>
      </c>
      <c r="GV365" s="513">
        <f t="shared" si="705"/>
        <v>0.14067796610169503</v>
      </c>
      <c r="GW365" s="513">
        <f t="shared" si="716"/>
        <v>0.11242603550295849</v>
      </c>
      <c r="GX365" s="513">
        <f t="shared" si="702"/>
        <v>0.15500000000000003</v>
      </c>
      <c r="GY365" s="462">
        <f t="shared" si="703"/>
        <v>2.0531051865219041</v>
      </c>
      <c r="GZ365" s="405">
        <v>45467</v>
      </c>
      <c r="HA365" s="581">
        <v>8.32</v>
      </c>
      <c r="HB365" s="451">
        <v>8.24</v>
      </c>
      <c r="HC365" s="577">
        <v>15</v>
      </c>
      <c r="HD365" s="463">
        <f t="shared" si="717"/>
        <v>50.699999999999996</v>
      </c>
      <c r="HE365" s="463">
        <v>14.2</v>
      </c>
      <c r="HF365" s="463"/>
      <c r="HG365" s="582"/>
      <c r="HH365" s="575">
        <v>1</v>
      </c>
      <c r="HI365" s="583">
        <v>6490</v>
      </c>
      <c r="HJ365" s="406">
        <f t="shared" si="663"/>
        <v>4348.3</v>
      </c>
      <c r="HK365" s="406"/>
      <c r="HL365" s="549"/>
      <c r="HM365" s="584">
        <v>11.6</v>
      </c>
      <c r="HN365" s="461">
        <v>13.93</v>
      </c>
      <c r="HO365" s="574">
        <v>0.13</v>
      </c>
      <c r="HP365" s="548">
        <v>0.01</v>
      </c>
      <c r="HQ365" s="585">
        <v>7.4</v>
      </c>
      <c r="HR365" s="586">
        <v>0.3</v>
      </c>
      <c r="HS365" s="520">
        <v>0.23</v>
      </c>
      <c r="HT365" s="587">
        <v>2</v>
      </c>
      <c r="HU365" s="522">
        <f t="shared" si="632"/>
        <v>37.176309717118194</v>
      </c>
      <c r="HV365" s="513">
        <f t="shared" si="718"/>
        <v>0.64285714285714279</v>
      </c>
      <c r="HW365" s="513">
        <f t="shared" si="664"/>
        <v>0.71355932203389827</v>
      </c>
      <c r="HX365" s="513">
        <f t="shared" si="665"/>
        <v>0.24702702702702706</v>
      </c>
      <c r="HY365" s="599"/>
    </row>
    <row r="366" spans="1:233" s="598" customFormat="1" ht="15" customHeight="1" x14ac:dyDescent="0.15">
      <c r="A366" s="400">
        <v>43848</v>
      </c>
      <c r="B366" s="515">
        <v>41971</v>
      </c>
      <c r="C366" s="402">
        <f t="shared" si="722"/>
        <v>0.83942000000000005</v>
      </c>
      <c r="D366" s="571">
        <v>8.3699999999999992</v>
      </c>
      <c r="E366" s="572">
        <v>36.799999999999997</v>
      </c>
      <c r="F366" s="573">
        <v>157</v>
      </c>
      <c r="G366" s="406">
        <f t="shared" si="725"/>
        <v>6589.4470000000001</v>
      </c>
      <c r="H366" s="402">
        <f t="shared" si="726"/>
        <v>0.26357787999999999</v>
      </c>
      <c r="I366" s="573">
        <v>6520</v>
      </c>
      <c r="J366" s="406">
        <f t="shared" si="727"/>
        <v>4368.4000000000005</v>
      </c>
      <c r="K366" s="574">
        <v>22.5</v>
      </c>
      <c r="L366" s="574"/>
      <c r="M366" s="574"/>
      <c r="N366" s="575">
        <v>65</v>
      </c>
      <c r="O366" s="575"/>
      <c r="P366" s="409"/>
      <c r="Q366" s="409"/>
      <c r="R366" s="409"/>
      <c r="S366" s="409"/>
      <c r="T366" s="410"/>
      <c r="U366" s="411"/>
      <c r="V366" s="409"/>
      <c r="W366" s="409"/>
      <c r="X366" s="516"/>
      <c r="Y366" s="473">
        <v>960</v>
      </c>
      <c r="Z366" s="429">
        <v>6.76</v>
      </c>
      <c r="AA366" s="409">
        <v>1512</v>
      </c>
      <c r="AB366" s="409">
        <f t="shared" si="719"/>
        <v>4233.5999999999995</v>
      </c>
      <c r="AC366" s="409">
        <v>5960</v>
      </c>
      <c r="AD366" s="474">
        <v>5.49</v>
      </c>
      <c r="AE366" s="477">
        <f t="shared" si="652"/>
        <v>0.76249999999999996</v>
      </c>
      <c r="AF366" s="478">
        <f t="shared" si="666"/>
        <v>960</v>
      </c>
      <c r="AG366" s="477">
        <f t="shared" si="667"/>
        <v>0.38400000000000001</v>
      </c>
      <c r="AH366" s="478">
        <v>1512</v>
      </c>
      <c r="AI366" s="478">
        <f t="shared" si="668"/>
        <v>4233.5999999999995</v>
      </c>
      <c r="AJ366" s="473">
        <f t="shared" si="669"/>
        <v>4064.2559999999994</v>
      </c>
      <c r="AK366" s="477">
        <f t="shared" si="674"/>
        <v>0.18063359999999998</v>
      </c>
      <c r="AL366" s="447">
        <v>38</v>
      </c>
      <c r="AM366" s="479"/>
      <c r="AN366" s="473">
        <v>2579</v>
      </c>
      <c r="AO366" s="473">
        <v>2696</v>
      </c>
      <c r="AP366" s="479">
        <v>7.61</v>
      </c>
      <c r="AQ366" s="447">
        <v>375</v>
      </c>
      <c r="AR366" s="473">
        <f t="shared" si="720"/>
        <v>1275</v>
      </c>
      <c r="AS366" s="657">
        <f t="shared" si="706"/>
        <v>3.4</v>
      </c>
      <c r="AT366" s="473">
        <v>6740</v>
      </c>
      <c r="AU366" s="447"/>
      <c r="AV366" s="480">
        <v>0.6</v>
      </c>
      <c r="AW366" s="479">
        <v>5.18</v>
      </c>
      <c r="AX366" s="479">
        <v>43.82</v>
      </c>
      <c r="AY366" s="480">
        <v>15.3</v>
      </c>
      <c r="AZ366" s="480">
        <v>3</v>
      </c>
      <c r="BA366" s="420">
        <f t="shared" si="723"/>
        <v>45901</v>
      </c>
      <c r="BB366" s="421">
        <f t="shared" si="724"/>
        <v>0.91801999999999995</v>
      </c>
      <c r="BC366" s="422"/>
      <c r="BD366" s="423">
        <v>8.34</v>
      </c>
      <c r="BE366" s="424">
        <v>38.5</v>
      </c>
      <c r="BF366" s="425">
        <v>162</v>
      </c>
      <c r="BG366" s="426">
        <v>8430</v>
      </c>
      <c r="BH366" s="420">
        <f t="shared" si="728"/>
        <v>5648.1</v>
      </c>
      <c r="BI366" s="432"/>
      <c r="BJ366" s="421"/>
      <c r="BK366" s="427">
        <v>16.3</v>
      </c>
      <c r="BL366" s="427"/>
      <c r="BM366" s="428"/>
      <c r="BN366" s="422"/>
      <c r="BO366" s="425">
        <v>77</v>
      </c>
      <c r="BP366" s="425"/>
      <c r="BQ366" s="423">
        <v>4.18</v>
      </c>
      <c r="BR366" s="421">
        <f t="shared" si="653"/>
        <v>0.58055555555555549</v>
      </c>
      <c r="BS366" s="409">
        <f t="shared" si="675"/>
        <v>46861</v>
      </c>
      <c r="BT366" s="429">
        <f t="shared" si="676"/>
        <v>8.3250451334798647</v>
      </c>
      <c r="BU366" s="430">
        <f t="shared" si="707"/>
        <v>45.393578882226159</v>
      </c>
      <c r="BV366" s="430">
        <f t="shared" si="677"/>
        <v>184.80104991357419</v>
      </c>
      <c r="BW366" s="430">
        <f t="shared" si="678"/>
        <v>8257.371673673204</v>
      </c>
      <c r="BX366" s="430">
        <f t="shared" si="729"/>
        <v>5367.2915878875829</v>
      </c>
      <c r="BY366" s="430">
        <f t="shared" si="679"/>
        <v>16.279513881479268</v>
      </c>
      <c r="BZ366" s="430"/>
      <c r="CA366" s="431"/>
      <c r="CB366" s="430">
        <f t="shared" si="656"/>
        <v>77</v>
      </c>
      <c r="CC366" s="432">
        <v>23256</v>
      </c>
      <c r="CD366" s="411">
        <f t="shared" si="680"/>
        <v>23736</v>
      </c>
      <c r="CE366" s="421">
        <f t="shared" si="681"/>
        <v>0.94943999999999995</v>
      </c>
      <c r="CF366" s="433">
        <f t="shared" si="682"/>
        <v>6.7745197168857434</v>
      </c>
      <c r="CG366" s="434"/>
      <c r="CH366" s="427"/>
      <c r="CI366" s="446">
        <f t="shared" si="683"/>
        <v>9.6056622851365017</v>
      </c>
      <c r="CJ366" s="436">
        <v>20.7</v>
      </c>
      <c r="CK366" s="436">
        <v>1.67</v>
      </c>
      <c r="CL366" s="423"/>
      <c r="CM366" s="423">
        <v>20.2</v>
      </c>
      <c r="CN366" s="423">
        <v>68</v>
      </c>
      <c r="CO366" s="432"/>
      <c r="CP366" s="432"/>
      <c r="CQ366" s="437"/>
      <c r="CR366" s="437">
        <v>0.94</v>
      </c>
      <c r="CS366" s="424"/>
      <c r="CT366" s="432">
        <f t="shared" si="684"/>
        <v>3.5389282103134478</v>
      </c>
      <c r="CU366" s="434">
        <v>5.71</v>
      </c>
      <c r="CV366" s="438"/>
      <c r="CW366" s="439"/>
      <c r="CX366" s="440"/>
      <c r="CY366" s="441"/>
      <c r="CZ366" s="442"/>
      <c r="DA366" s="442"/>
      <c r="DB366" s="442"/>
      <c r="DC366" s="442"/>
      <c r="DD366" s="443"/>
      <c r="DE366" s="440"/>
      <c r="DF366" s="444">
        <v>22645</v>
      </c>
      <c r="DG366" s="445">
        <f t="shared" si="685"/>
        <v>23125</v>
      </c>
      <c r="DH366" s="421">
        <f t="shared" si="686"/>
        <v>0.92500000000000004</v>
      </c>
      <c r="DI366" s="446">
        <f t="shared" si="687"/>
        <v>6.9535135135135135</v>
      </c>
      <c r="DJ366" s="434">
        <v>7.99</v>
      </c>
      <c r="DK366" s="427">
        <v>12.4</v>
      </c>
      <c r="DL366" s="446">
        <f t="shared" si="688"/>
        <v>9.85945945945946</v>
      </c>
      <c r="DM366" s="422">
        <v>20.6</v>
      </c>
      <c r="DN366" s="422">
        <v>2.2000000000000002</v>
      </c>
      <c r="DO366" s="423">
        <v>7.86</v>
      </c>
      <c r="DP366" s="423">
        <v>20</v>
      </c>
      <c r="DQ366" s="423">
        <v>65</v>
      </c>
      <c r="DR366" s="432"/>
      <c r="DS366" s="432"/>
      <c r="DT366" s="437"/>
      <c r="DU366" s="437">
        <v>0.95</v>
      </c>
      <c r="DV366" s="424"/>
      <c r="DW366" s="446">
        <f t="shared" si="689"/>
        <v>3.6324324324324326</v>
      </c>
      <c r="DX366" s="434">
        <v>6.04</v>
      </c>
      <c r="DY366" s="438">
        <v>8.0500000000000007</v>
      </c>
      <c r="DZ366" s="439">
        <v>17.5</v>
      </c>
      <c r="EA366" s="440">
        <v>62</v>
      </c>
      <c r="EB366" s="441">
        <v>6940</v>
      </c>
      <c r="EC366" s="442">
        <v>13.7</v>
      </c>
      <c r="ED366" s="442"/>
      <c r="EE366" s="442"/>
      <c r="EF366" s="442"/>
      <c r="EG366" s="443">
        <v>20</v>
      </c>
      <c r="EH366" s="440"/>
      <c r="EI366" s="429">
        <f t="shared" si="670"/>
        <v>8.0500000000000007</v>
      </c>
      <c r="EJ366" s="447">
        <f t="shared" si="708"/>
        <v>17.5</v>
      </c>
      <c r="EK366" s="448">
        <f t="shared" si="671"/>
        <v>62</v>
      </c>
      <c r="EL366" s="417">
        <f t="shared" si="672"/>
        <v>6940</v>
      </c>
      <c r="EM366" s="431">
        <f t="shared" si="673"/>
        <v>13.7</v>
      </c>
      <c r="EN366" s="431"/>
      <c r="EO366" s="431"/>
      <c r="EP366" s="431"/>
      <c r="EQ366" s="430">
        <f t="shared" si="654"/>
        <v>20</v>
      </c>
      <c r="ER366" s="448"/>
      <c r="ES366" s="449">
        <f t="shared" si="690"/>
        <v>22.534730372804678</v>
      </c>
      <c r="ET366" s="450">
        <f t="shared" si="691"/>
        <v>0.93722000000000005</v>
      </c>
      <c r="EU366" s="451">
        <f t="shared" si="730"/>
        <v>0.19681731818181816</v>
      </c>
      <c r="EV366" s="450">
        <f t="shared" si="658"/>
        <v>0.36447651515151508</v>
      </c>
      <c r="EW366" s="513">
        <f t="shared" si="704"/>
        <v>0.15845152995716338</v>
      </c>
      <c r="EX366" s="514">
        <f t="shared" si="600"/>
        <v>2.5795138814792686</v>
      </c>
      <c r="EY366" s="513">
        <f t="shared" si="709"/>
        <v>0.61448291959081203</v>
      </c>
      <c r="EZ366" s="514">
        <f t="shared" si="710"/>
        <v>27.893578882226159</v>
      </c>
      <c r="FA366" s="450">
        <f t="shared" si="659"/>
        <v>0.66450407057213412</v>
      </c>
      <c r="FB366" s="431">
        <f t="shared" si="660"/>
        <v>122.80104991357419</v>
      </c>
      <c r="FC366" s="452"/>
      <c r="FD366" s="431"/>
      <c r="FE366" s="452">
        <f t="shared" si="661"/>
        <v>0.74025974025974028</v>
      </c>
      <c r="FF366" s="430">
        <f t="shared" si="662"/>
        <v>57</v>
      </c>
      <c r="FG366" s="405">
        <v>50400</v>
      </c>
      <c r="FH366" s="589"/>
      <c r="FI366" s="590"/>
      <c r="FJ366" s="591"/>
      <c r="FK366" s="455">
        <f t="shared" si="692"/>
        <v>1.5364588890548645</v>
      </c>
      <c r="FL366" s="530"/>
      <c r="FM366" s="455"/>
      <c r="FN366" s="530">
        <v>4809</v>
      </c>
      <c r="FO366" s="532">
        <f t="shared" si="655"/>
        <v>0.35941704035874439</v>
      </c>
      <c r="FP366" s="449">
        <f t="shared" si="693"/>
        <v>102.62264996478947</v>
      </c>
      <c r="FQ366" s="457">
        <v>50.4</v>
      </c>
      <c r="FR366" s="458">
        <f t="shared" si="694"/>
        <v>1.0755212223384052</v>
      </c>
      <c r="FS366" s="576">
        <v>7.95</v>
      </c>
      <c r="FT366" s="577">
        <v>16</v>
      </c>
      <c r="FU366" s="578">
        <v>56</v>
      </c>
      <c r="FV366" s="579">
        <v>2</v>
      </c>
      <c r="FW366" s="580"/>
      <c r="FX366" s="579"/>
      <c r="FY366" s="452">
        <f t="shared" si="721"/>
        <v>0.9</v>
      </c>
      <c r="FZ366" s="452"/>
      <c r="GA366" s="429"/>
      <c r="GB366" s="513">
        <f t="shared" si="711"/>
        <v>8.5714285714285743E-2</v>
      </c>
      <c r="GC366" s="514">
        <f t="shared" si="712"/>
        <v>1.5</v>
      </c>
      <c r="GD366" s="513">
        <f t="shared" si="633"/>
        <v>9.6774193548387122E-2</v>
      </c>
      <c r="GE366" s="527">
        <f t="shared" si="635"/>
        <v>6</v>
      </c>
      <c r="GF366" s="461">
        <f t="shared" si="695"/>
        <v>2.0998271483749811</v>
      </c>
      <c r="GG366" s="606">
        <v>38</v>
      </c>
      <c r="GH366" s="450">
        <f t="shared" si="696"/>
        <v>0.47499999999999998</v>
      </c>
      <c r="GI366" s="405">
        <v>250</v>
      </c>
      <c r="GJ366" s="462">
        <f t="shared" si="697"/>
        <v>6.5789473684210522</v>
      </c>
      <c r="GK366" s="463">
        <f t="shared" si="698"/>
        <v>19.461812594694948</v>
      </c>
      <c r="GL366" s="464">
        <v>8.1300000000000008</v>
      </c>
      <c r="GM366" s="529">
        <v>14.5</v>
      </c>
      <c r="GN366" s="405">
        <v>52</v>
      </c>
      <c r="GO366" s="513">
        <f t="shared" si="713"/>
        <v>9.375E-2</v>
      </c>
      <c r="GP366" s="450">
        <f t="shared" si="699"/>
        <v>7.1428571428571397E-2</v>
      </c>
      <c r="GQ366" s="577">
        <v>2</v>
      </c>
      <c r="GR366" s="455">
        <f t="shared" si="700"/>
        <v>2.2022577409786388</v>
      </c>
      <c r="GS366" s="531">
        <f t="shared" si="714"/>
        <v>14</v>
      </c>
      <c r="GT366" s="531">
        <f t="shared" si="701"/>
        <v>47.32</v>
      </c>
      <c r="GU366" s="513">
        <f t="shared" si="715"/>
        <v>3.4482758620689613E-2</v>
      </c>
      <c r="GV366" s="513">
        <f t="shared" si="705"/>
        <v>8.9999999999999969E-2</v>
      </c>
      <c r="GW366" s="513">
        <f t="shared" si="716"/>
        <v>0.125</v>
      </c>
      <c r="GX366" s="513">
        <f t="shared" si="702"/>
        <v>0.15500000000000003</v>
      </c>
      <c r="GY366" s="462">
        <f t="shared" si="703"/>
        <v>2.2421443081445793</v>
      </c>
      <c r="GZ366" s="405">
        <v>43846</v>
      </c>
      <c r="HA366" s="581">
        <v>8.34</v>
      </c>
      <c r="HB366" s="451">
        <v>8.3000000000000007</v>
      </c>
      <c r="HC366" s="577">
        <v>14</v>
      </c>
      <c r="HD366" s="463">
        <f t="shared" si="717"/>
        <v>47.32</v>
      </c>
      <c r="HE366" s="463">
        <v>14</v>
      </c>
      <c r="HF366" s="463"/>
      <c r="HG366" s="582"/>
      <c r="HH366" s="575">
        <v>1</v>
      </c>
      <c r="HI366" s="583">
        <v>6730</v>
      </c>
      <c r="HJ366" s="406">
        <f t="shared" si="663"/>
        <v>4509.1000000000004</v>
      </c>
      <c r="HK366" s="406"/>
      <c r="HL366" s="549"/>
      <c r="HM366" s="584"/>
      <c r="HN366" s="461">
        <v>14.65</v>
      </c>
      <c r="HO366" s="574"/>
      <c r="HP366" s="548">
        <v>0.01</v>
      </c>
      <c r="HQ366" s="585"/>
      <c r="HR366" s="586"/>
      <c r="HS366" s="520">
        <v>0.2</v>
      </c>
      <c r="HT366" s="587">
        <v>2</v>
      </c>
      <c r="HU366" s="522">
        <f t="shared" si="632"/>
        <v>37.907670856844078</v>
      </c>
      <c r="HV366" s="513">
        <f t="shared" si="718"/>
        <v>0.63636363636363635</v>
      </c>
      <c r="HW366" s="513">
        <f t="shared" si="664"/>
        <v>0.70790123456790122</v>
      </c>
      <c r="HX366" s="513">
        <f t="shared" si="665"/>
        <v>0.10122699386503065</v>
      </c>
      <c r="HY366" s="599"/>
    </row>
    <row r="367" spans="1:233" x14ac:dyDescent="0.15">
      <c r="A367" s="485">
        <v>43849</v>
      </c>
      <c r="B367" s="486">
        <v>39223</v>
      </c>
      <c r="C367" s="487">
        <f t="shared" si="722"/>
        <v>0.78446000000000005</v>
      </c>
      <c r="D367" s="488">
        <v>8.23</v>
      </c>
      <c r="E367" s="489">
        <v>38.4</v>
      </c>
      <c r="F367" s="490">
        <v>191</v>
      </c>
      <c r="G367" s="490">
        <f t="shared" si="725"/>
        <v>7491.5929999999998</v>
      </c>
      <c r="H367" s="487">
        <f t="shared" si="726"/>
        <v>0.29966371999999997</v>
      </c>
      <c r="I367" s="490">
        <v>6520</v>
      </c>
      <c r="J367" s="490">
        <f t="shared" si="727"/>
        <v>4368.4000000000005</v>
      </c>
      <c r="K367" s="491">
        <v>22.5</v>
      </c>
      <c r="L367" s="491"/>
      <c r="M367" s="491"/>
      <c r="N367" s="492">
        <v>107</v>
      </c>
      <c r="O367" s="492"/>
      <c r="P367" s="409"/>
      <c r="Q367" s="409"/>
      <c r="R367" s="409"/>
      <c r="S367" s="409"/>
      <c r="T367" s="410"/>
      <c r="U367" s="411"/>
      <c r="V367" s="409"/>
      <c r="W367" s="409"/>
      <c r="X367" s="412"/>
      <c r="Y367" s="473">
        <v>960</v>
      </c>
      <c r="Z367" s="429">
        <v>6.43</v>
      </c>
      <c r="AA367" s="447">
        <v>1499</v>
      </c>
      <c r="AB367" s="409">
        <f t="shared" si="719"/>
        <v>4197.2</v>
      </c>
      <c r="AC367" s="409">
        <v>6470</v>
      </c>
      <c r="AD367" s="474">
        <v>5.23</v>
      </c>
      <c r="AE367" s="477">
        <f t="shared" si="652"/>
        <v>0.72638888888888897</v>
      </c>
      <c r="AF367" s="478">
        <f t="shared" si="666"/>
        <v>960</v>
      </c>
      <c r="AG367" s="477">
        <f t="shared" si="667"/>
        <v>0.38400000000000001</v>
      </c>
      <c r="AH367" s="478">
        <v>1499</v>
      </c>
      <c r="AI367" s="478">
        <f t="shared" si="668"/>
        <v>4197.2</v>
      </c>
      <c r="AJ367" s="473">
        <f t="shared" si="669"/>
        <v>4029.3119999999999</v>
      </c>
      <c r="AK367" s="477">
        <f t="shared" si="674"/>
        <v>0.17908053333333332</v>
      </c>
      <c r="AL367" s="447">
        <v>38</v>
      </c>
      <c r="AM367" s="479"/>
      <c r="AN367" s="473">
        <v>2471</v>
      </c>
      <c r="AO367" s="473">
        <v>2554</v>
      </c>
      <c r="AP367" s="479">
        <v>7.65</v>
      </c>
      <c r="AQ367" s="447">
        <v>366.6</v>
      </c>
      <c r="AR367" s="473">
        <f t="shared" si="720"/>
        <v>1246.44</v>
      </c>
      <c r="AS367" s="657">
        <f t="shared" si="706"/>
        <v>3.4</v>
      </c>
      <c r="AT367" s="473">
        <v>6710</v>
      </c>
      <c r="AU367" s="447"/>
      <c r="AV367" s="480">
        <v>0.1</v>
      </c>
      <c r="AW367" s="479">
        <v>4.75</v>
      </c>
      <c r="AX367" s="479">
        <v>44.34</v>
      </c>
      <c r="AY367" s="480">
        <v>20</v>
      </c>
      <c r="AZ367" s="480">
        <v>3.8</v>
      </c>
      <c r="BA367" s="420">
        <f t="shared" si="723"/>
        <v>37443</v>
      </c>
      <c r="BB367" s="421">
        <f t="shared" si="724"/>
        <v>0.74885999999999997</v>
      </c>
      <c r="BC367" s="422"/>
      <c r="BD367" s="423">
        <v>8.3800000000000008</v>
      </c>
      <c r="BE367" s="424">
        <v>71.2</v>
      </c>
      <c r="BF367" s="425">
        <v>243</v>
      </c>
      <c r="BG367" s="426">
        <v>9330</v>
      </c>
      <c r="BH367" s="420">
        <f t="shared" si="728"/>
        <v>6251.1</v>
      </c>
      <c r="BI367" s="420"/>
      <c r="BJ367" s="421"/>
      <c r="BK367" s="427">
        <v>19.7</v>
      </c>
      <c r="BL367" s="427"/>
      <c r="BM367" s="428"/>
      <c r="BN367" s="422"/>
      <c r="BO367" s="425">
        <v>57</v>
      </c>
      <c r="BP367" s="425"/>
      <c r="BQ367" s="423">
        <v>4.1100000000000003</v>
      </c>
      <c r="BR367" s="421">
        <f t="shared" si="653"/>
        <v>0.57083333333333341</v>
      </c>
      <c r="BS367" s="409">
        <f t="shared" si="675"/>
        <v>38403</v>
      </c>
      <c r="BT367" s="429">
        <f t="shared" si="676"/>
        <v>8.3617514256698708</v>
      </c>
      <c r="BU367" s="430">
        <f t="shared" si="707"/>
        <v>78.584423091945951</v>
      </c>
      <c r="BV367" s="430">
        <f t="shared" si="677"/>
        <v>268.08404030935083</v>
      </c>
      <c r="BW367" s="430">
        <f t="shared" si="678"/>
        <v>9096.8532145926092</v>
      </c>
      <c r="BX367" s="430">
        <f t="shared" si="729"/>
        <v>5912.9545894851963</v>
      </c>
      <c r="BY367" s="430">
        <f t="shared" si="679"/>
        <v>19.707499414108273</v>
      </c>
      <c r="BZ367" s="430"/>
      <c r="CA367" s="431"/>
      <c r="CB367" s="430">
        <f t="shared" ref="CB367:CB398" si="731">BO367</f>
        <v>57</v>
      </c>
      <c r="CC367" s="432">
        <v>18768</v>
      </c>
      <c r="CD367" s="411">
        <f t="shared" si="680"/>
        <v>19248</v>
      </c>
      <c r="CE367" s="421">
        <f t="shared" si="681"/>
        <v>0.76992000000000005</v>
      </c>
      <c r="CF367" s="433">
        <f t="shared" si="682"/>
        <v>8.3541147132169584</v>
      </c>
      <c r="CG367" s="434"/>
      <c r="CH367" s="427"/>
      <c r="CI367" s="446">
        <f t="shared" si="683"/>
        <v>11.845386533665836</v>
      </c>
      <c r="CJ367" s="436">
        <v>20.9</v>
      </c>
      <c r="CK367" s="436">
        <v>1.9</v>
      </c>
      <c r="CL367" s="423"/>
      <c r="CM367" s="423">
        <v>22.6</v>
      </c>
      <c r="CN367" s="423">
        <v>72</v>
      </c>
      <c r="CO367" s="432"/>
      <c r="CP367" s="432"/>
      <c r="CQ367" s="437"/>
      <c r="CR367" s="437">
        <v>0.94</v>
      </c>
      <c r="CS367" s="481"/>
      <c r="CT367" s="432">
        <f t="shared" si="684"/>
        <v>4.3640897755610979</v>
      </c>
      <c r="CU367" s="434">
        <v>5.65</v>
      </c>
      <c r="CV367" s="493"/>
      <c r="CW367" s="494"/>
      <c r="CX367" s="495"/>
      <c r="CY367" s="496"/>
      <c r="CZ367" s="497"/>
      <c r="DA367" s="497"/>
      <c r="DB367" s="497"/>
      <c r="DC367" s="497"/>
      <c r="DD367" s="498"/>
      <c r="DE367" s="498"/>
      <c r="DF367" s="432">
        <v>18675</v>
      </c>
      <c r="DG367" s="445">
        <f t="shared" si="685"/>
        <v>19155</v>
      </c>
      <c r="DH367" s="421">
        <f t="shared" si="686"/>
        <v>0.76619999999999999</v>
      </c>
      <c r="DI367" s="446">
        <f t="shared" si="687"/>
        <v>8.394675019577134</v>
      </c>
      <c r="DJ367" s="434">
        <v>7.94</v>
      </c>
      <c r="DK367" s="427">
        <v>12.3</v>
      </c>
      <c r="DL367" s="446">
        <f t="shared" si="688"/>
        <v>11.902897415818323</v>
      </c>
      <c r="DM367" s="541">
        <v>20.9</v>
      </c>
      <c r="DN367" s="541">
        <v>1.85</v>
      </c>
      <c r="DO367" s="542">
        <v>7.91</v>
      </c>
      <c r="DP367" s="542">
        <v>22.3</v>
      </c>
      <c r="DQ367" s="542">
        <v>68</v>
      </c>
      <c r="DR367" s="432"/>
      <c r="DS367" s="432"/>
      <c r="DT367" s="437"/>
      <c r="DU367" s="437">
        <v>0.95</v>
      </c>
      <c r="DV367" s="481"/>
      <c r="DW367" s="446">
        <f t="shared" si="689"/>
        <v>4.3852779953014878</v>
      </c>
      <c r="DX367" s="434">
        <v>5.92</v>
      </c>
      <c r="DY367" s="493">
        <v>8.01</v>
      </c>
      <c r="DZ367" s="494">
        <v>18</v>
      </c>
      <c r="EA367" s="495">
        <v>64</v>
      </c>
      <c r="EB367" s="496">
        <v>7400</v>
      </c>
      <c r="EC367" s="497">
        <v>13.7</v>
      </c>
      <c r="ED367" s="497"/>
      <c r="EE367" s="497"/>
      <c r="EF367" s="497"/>
      <c r="EG367" s="498">
        <v>19</v>
      </c>
      <c r="EH367" s="495"/>
      <c r="EI367" s="429">
        <f t="shared" si="670"/>
        <v>8.01</v>
      </c>
      <c r="EJ367" s="447">
        <f t="shared" si="708"/>
        <v>18</v>
      </c>
      <c r="EK367" s="448">
        <f t="shared" si="671"/>
        <v>64</v>
      </c>
      <c r="EL367" s="417">
        <f t="shared" si="672"/>
        <v>7400</v>
      </c>
      <c r="EM367" s="431">
        <f t="shared" si="673"/>
        <v>13.7</v>
      </c>
      <c r="EN367" s="431"/>
      <c r="EO367" s="431"/>
      <c r="EP367" s="431"/>
      <c r="EQ367" s="430">
        <f t="shared" si="654"/>
        <v>19</v>
      </c>
      <c r="ER367" s="448"/>
      <c r="ES367" s="449">
        <f t="shared" si="690"/>
        <v>27.497851730333569</v>
      </c>
      <c r="ET367" s="450">
        <f t="shared" si="691"/>
        <v>0.76805999999999996</v>
      </c>
      <c r="EU367" s="451">
        <f t="shared" si="730"/>
        <v>0.23398253181818179</v>
      </c>
      <c r="EV367" s="499">
        <f t="shared" si="658"/>
        <v>0.43330098484848478</v>
      </c>
      <c r="EW367" s="513">
        <f t="shared" si="704"/>
        <v>0.30483316466865418</v>
      </c>
      <c r="EX367" s="514">
        <f t="shared" si="600"/>
        <v>6.007499414108274</v>
      </c>
      <c r="EY367" s="513">
        <f t="shared" si="709"/>
        <v>0.77094697279969204</v>
      </c>
      <c r="EZ367" s="514">
        <f t="shared" si="710"/>
        <v>60.584423091945951</v>
      </c>
      <c r="FA367" s="450">
        <f t="shared" si="659"/>
        <v>0.76126889192602309</v>
      </c>
      <c r="FB367" s="431">
        <f t="shared" si="660"/>
        <v>204.08404030935083</v>
      </c>
      <c r="FC367" s="452"/>
      <c r="FD367" s="431"/>
      <c r="FE367" s="452">
        <f t="shared" si="661"/>
        <v>0.66666666666666674</v>
      </c>
      <c r="FF367" s="430">
        <f t="shared" si="662"/>
        <v>38</v>
      </c>
      <c r="FG367" s="490">
        <v>50400</v>
      </c>
      <c r="FH367" s="498"/>
      <c r="FI367" s="501"/>
      <c r="FJ367" s="487"/>
      <c r="FK367" s="455">
        <f t="shared" si="692"/>
        <v>1.8748535270681979</v>
      </c>
      <c r="FL367" s="490"/>
      <c r="FM367" s="502"/>
      <c r="FN367" s="490">
        <v>5031</v>
      </c>
      <c r="FO367" s="532">
        <f t="shared" si="655"/>
        <v>0.37600896860986543</v>
      </c>
      <c r="FP367" s="449">
        <f t="shared" si="693"/>
        <v>131.00539020389033</v>
      </c>
      <c r="FQ367" s="503">
        <v>50.4</v>
      </c>
      <c r="FR367" s="458">
        <f t="shared" si="694"/>
        <v>1.3123974689477385</v>
      </c>
      <c r="FS367" s="504">
        <v>7.98</v>
      </c>
      <c r="FT367" s="535">
        <v>17.7</v>
      </c>
      <c r="FU367" s="495">
        <v>61</v>
      </c>
      <c r="FV367" s="490">
        <v>2</v>
      </c>
      <c r="FW367" s="504"/>
      <c r="FX367" s="490"/>
      <c r="FY367" s="452">
        <f t="shared" si="721"/>
        <v>0.89473684210526316</v>
      </c>
      <c r="FZ367" s="452"/>
      <c r="GA367" s="429"/>
      <c r="GB367" s="499">
        <f t="shared" si="711"/>
        <v>1.6666666666666718E-2</v>
      </c>
      <c r="GC367" s="514">
        <f t="shared" si="712"/>
        <v>0.30000000000000071</v>
      </c>
      <c r="GD367" s="499">
        <f t="shared" si="633"/>
        <v>4.6875E-2</v>
      </c>
      <c r="GE367" s="527">
        <f t="shared" si="635"/>
        <v>3</v>
      </c>
      <c r="GF367" s="461">
        <f t="shared" si="695"/>
        <v>2.5622998203265372</v>
      </c>
      <c r="GG367" s="490">
        <v>38</v>
      </c>
      <c r="GH367" s="526">
        <f t="shared" si="696"/>
        <v>0.47499999999999998</v>
      </c>
      <c r="GI367" s="490">
        <v>250</v>
      </c>
      <c r="GJ367" s="544">
        <f t="shared" si="697"/>
        <v>6.5789473684210522</v>
      </c>
      <c r="GK367" s="463">
        <f t="shared" si="698"/>
        <v>23.748144676197175</v>
      </c>
      <c r="GL367" s="507">
        <v>8.1199999999999992</v>
      </c>
      <c r="GM367" s="535">
        <v>15.9</v>
      </c>
      <c r="GN367" s="536">
        <v>59</v>
      </c>
      <c r="GO367" s="526">
        <f t="shared" si="713"/>
        <v>0.10169491525423724</v>
      </c>
      <c r="GP367" s="526">
        <f t="shared" si="699"/>
        <v>3.2786885245901676E-2</v>
      </c>
      <c r="GQ367" s="535">
        <v>2</v>
      </c>
      <c r="GR367" s="455">
        <f t="shared" si="700"/>
        <v>2.687290055464417</v>
      </c>
      <c r="GS367" s="536">
        <f t="shared" si="714"/>
        <v>15</v>
      </c>
      <c r="GT367" s="536">
        <f t="shared" si="701"/>
        <v>50.699999999999996</v>
      </c>
      <c r="GU367" s="526">
        <f t="shared" si="715"/>
        <v>5.6603773584905648E-2</v>
      </c>
      <c r="GV367" s="526">
        <f t="shared" si="705"/>
        <v>0.14067796610169503</v>
      </c>
      <c r="GW367" s="526">
        <f t="shared" si="716"/>
        <v>0.15254237288135586</v>
      </c>
      <c r="GX367" s="526">
        <f t="shared" si="702"/>
        <v>0.16885245901639356</v>
      </c>
      <c r="GY367" s="544">
        <f t="shared" si="703"/>
        <v>2.3056451141938994</v>
      </c>
      <c r="GZ367" s="490">
        <v>35312</v>
      </c>
      <c r="HA367" s="493">
        <v>8.33</v>
      </c>
      <c r="HB367" s="493">
        <v>8.2799999999999994</v>
      </c>
      <c r="HC367" s="494">
        <v>15</v>
      </c>
      <c r="HD367" s="498">
        <f t="shared" si="717"/>
        <v>50.699999999999996</v>
      </c>
      <c r="HE367" s="498">
        <v>15</v>
      </c>
      <c r="HF367" s="498"/>
      <c r="HG367" s="498"/>
      <c r="HH367" s="492">
        <v>1</v>
      </c>
      <c r="HI367" s="508">
        <v>7330</v>
      </c>
      <c r="HJ367" s="490">
        <f t="shared" si="663"/>
        <v>4911.1000000000004</v>
      </c>
      <c r="HK367" s="490"/>
      <c r="HL367" s="490"/>
      <c r="HM367" s="543"/>
      <c r="HN367" s="506">
        <v>14.07</v>
      </c>
      <c r="HO367" s="491"/>
      <c r="HP367" s="545">
        <v>0.01</v>
      </c>
      <c r="HQ367" s="523"/>
      <c r="HR367" s="524"/>
      <c r="HS367" s="524">
        <v>0.17</v>
      </c>
      <c r="HT367" s="511">
        <v>2</v>
      </c>
      <c r="HU367" s="525">
        <f t="shared" si="632"/>
        <v>46.470635365755953</v>
      </c>
      <c r="HV367" s="526">
        <f t="shared" si="718"/>
        <v>0.7893258426966292</v>
      </c>
      <c r="HW367" s="526">
        <f t="shared" si="664"/>
        <v>0.79135802469135808</v>
      </c>
      <c r="HX367" s="526">
        <f t="shared" si="665"/>
        <v>0.28578680203045681</v>
      </c>
      <c r="HY367" s="512"/>
    </row>
    <row r="368" spans="1:233" s="598" customFormat="1" ht="15" customHeight="1" x14ac:dyDescent="0.15">
      <c r="A368" s="400">
        <v>43850</v>
      </c>
      <c r="B368" s="515">
        <v>40496</v>
      </c>
      <c r="C368" s="402">
        <f t="shared" si="722"/>
        <v>0.80991999999999997</v>
      </c>
      <c r="D368" s="571">
        <v>8.2100000000000009</v>
      </c>
      <c r="E368" s="572">
        <v>43.4</v>
      </c>
      <c r="F368" s="573">
        <v>230</v>
      </c>
      <c r="G368" s="406">
        <f t="shared" si="725"/>
        <v>9314.08</v>
      </c>
      <c r="H368" s="402">
        <f t="shared" si="726"/>
        <v>0.37256319999999998</v>
      </c>
      <c r="I368" s="573">
        <v>5990</v>
      </c>
      <c r="J368" s="406">
        <f t="shared" si="727"/>
        <v>4013.3</v>
      </c>
      <c r="K368" s="574">
        <v>29.6</v>
      </c>
      <c r="L368" s="574"/>
      <c r="M368" s="574"/>
      <c r="N368" s="575">
        <v>111</v>
      </c>
      <c r="O368" s="575"/>
      <c r="P368" s="409"/>
      <c r="Q368" s="409"/>
      <c r="R368" s="409"/>
      <c r="S368" s="409"/>
      <c r="T368" s="410"/>
      <c r="U368" s="411"/>
      <c r="V368" s="409"/>
      <c r="W368" s="409"/>
      <c r="X368" s="516"/>
      <c r="Y368" s="473">
        <v>960</v>
      </c>
      <c r="Z368" s="429">
        <v>7.12</v>
      </c>
      <c r="AA368" s="447">
        <v>1338</v>
      </c>
      <c r="AB368" s="409">
        <f t="shared" si="719"/>
        <v>3746.3999999999996</v>
      </c>
      <c r="AC368" s="409">
        <v>6390</v>
      </c>
      <c r="AD368" s="474">
        <v>5.25</v>
      </c>
      <c r="AE368" s="477">
        <f t="shared" si="652"/>
        <v>0.72916666666666663</v>
      </c>
      <c r="AF368" s="478">
        <f t="shared" si="666"/>
        <v>960</v>
      </c>
      <c r="AG368" s="477">
        <f t="shared" si="667"/>
        <v>0.38400000000000001</v>
      </c>
      <c r="AH368" s="478">
        <v>1338</v>
      </c>
      <c r="AI368" s="478">
        <f t="shared" si="668"/>
        <v>3746.3999999999996</v>
      </c>
      <c r="AJ368" s="473">
        <f t="shared" si="669"/>
        <v>3596.5439999999994</v>
      </c>
      <c r="AK368" s="477">
        <f t="shared" si="674"/>
        <v>0.15984639999999997</v>
      </c>
      <c r="AL368" s="447">
        <v>38</v>
      </c>
      <c r="AM368" s="479"/>
      <c r="AN368" s="473">
        <v>2408</v>
      </c>
      <c r="AO368" s="473">
        <v>2482</v>
      </c>
      <c r="AP368" s="479">
        <v>7.64</v>
      </c>
      <c r="AQ368" s="447">
        <v>346</v>
      </c>
      <c r="AR368" s="473">
        <f t="shared" si="720"/>
        <v>1176.3999999999999</v>
      </c>
      <c r="AS368" s="657">
        <f t="shared" si="706"/>
        <v>3.3999999999999995</v>
      </c>
      <c r="AT368" s="473">
        <v>6660</v>
      </c>
      <c r="AU368" s="447"/>
      <c r="AV368" s="480">
        <v>0.5</v>
      </c>
      <c r="AW368" s="479">
        <v>4.25</v>
      </c>
      <c r="AX368" s="479">
        <v>44.02</v>
      </c>
      <c r="AY368" s="480">
        <v>17.399999999999999</v>
      </c>
      <c r="AZ368" s="480">
        <v>3.6</v>
      </c>
      <c r="BA368" s="420">
        <f t="shared" si="723"/>
        <v>39430</v>
      </c>
      <c r="BB368" s="421">
        <f t="shared" si="724"/>
        <v>0.78859999999999997</v>
      </c>
      <c r="BC368" s="422"/>
      <c r="BD368" s="423">
        <v>8.1999999999999993</v>
      </c>
      <c r="BE368" s="424">
        <v>50</v>
      </c>
      <c r="BF368" s="425">
        <v>246</v>
      </c>
      <c r="BG368" s="426">
        <v>8890</v>
      </c>
      <c r="BH368" s="420">
        <f t="shared" si="728"/>
        <v>5956.3</v>
      </c>
      <c r="BI368" s="432"/>
      <c r="BJ368" s="421"/>
      <c r="BK368" s="427">
        <v>22.2</v>
      </c>
      <c r="BL368" s="427"/>
      <c r="BM368" s="428"/>
      <c r="BN368" s="422"/>
      <c r="BO368" s="425">
        <v>161</v>
      </c>
      <c r="BP368" s="425"/>
      <c r="BQ368" s="423">
        <v>4.49</v>
      </c>
      <c r="BR368" s="421">
        <f t="shared" si="653"/>
        <v>0.62361111111111112</v>
      </c>
      <c r="BS368" s="409">
        <f t="shared" si="675"/>
        <v>40390</v>
      </c>
      <c r="BT368" s="429">
        <f t="shared" si="676"/>
        <v>8.186689774696708</v>
      </c>
      <c r="BU368" s="430">
        <f t="shared" si="707"/>
        <v>57.035404803169101</v>
      </c>
      <c r="BV368" s="430">
        <f t="shared" si="677"/>
        <v>268.11398861104232</v>
      </c>
      <c r="BW368" s="430">
        <f t="shared" si="678"/>
        <v>8678.7809853924246</v>
      </c>
      <c r="BX368" s="430">
        <f t="shared" si="729"/>
        <v>5641.2076405050766</v>
      </c>
      <c r="BY368" s="430">
        <f t="shared" si="679"/>
        <v>22.085912354543204</v>
      </c>
      <c r="BZ368" s="430"/>
      <c r="CA368" s="431"/>
      <c r="CB368" s="430">
        <f t="shared" si="731"/>
        <v>161</v>
      </c>
      <c r="CC368" s="432">
        <v>19686</v>
      </c>
      <c r="CD368" s="411">
        <f t="shared" si="680"/>
        <v>20166</v>
      </c>
      <c r="CE368" s="421">
        <f t="shared" si="681"/>
        <v>0.80664000000000002</v>
      </c>
      <c r="CF368" s="433">
        <f t="shared" si="682"/>
        <v>7.9738173162749177</v>
      </c>
      <c r="CG368" s="434"/>
      <c r="CH368" s="427"/>
      <c r="CI368" s="446">
        <f t="shared" si="683"/>
        <v>11.306158881285331</v>
      </c>
      <c r="CJ368" s="436">
        <v>20.9</v>
      </c>
      <c r="CK368" s="436">
        <v>1.53</v>
      </c>
      <c r="CL368" s="423"/>
      <c r="CM368" s="423">
        <v>20.100000000000001</v>
      </c>
      <c r="CN368" s="423">
        <v>85</v>
      </c>
      <c r="CO368" s="432"/>
      <c r="CP368" s="432"/>
      <c r="CQ368" s="437"/>
      <c r="CR368" s="437">
        <v>0.93</v>
      </c>
      <c r="CS368" s="424"/>
      <c r="CT368" s="432">
        <f t="shared" si="684"/>
        <v>4.1654269562630173</v>
      </c>
      <c r="CU368" s="434">
        <v>5.6</v>
      </c>
      <c r="CV368" s="438"/>
      <c r="CW368" s="439"/>
      <c r="CX368" s="440"/>
      <c r="CY368" s="441"/>
      <c r="CZ368" s="442"/>
      <c r="DA368" s="442"/>
      <c r="DB368" s="442"/>
      <c r="DC368" s="442"/>
      <c r="DD368" s="443"/>
      <c r="DE368" s="440"/>
      <c r="DF368" s="444">
        <v>19744</v>
      </c>
      <c r="DG368" s="445">
        <f t="shared" si="685"/>
        <v>20224</v>
      </c>
      <c r="DH368" s="421">
        <f t="shared" si="686"/>
        <v>0.80896000000000001</v>
      </c>
      <c r="DI368" s="446">
        <f t="shared" si="687"/>
        <v>7.950949367088608</v>
      </c>
      <c r="DJ368" s="434">
        <v>7.95</v>
      </c>
      <c r="DK368" s="427">
        <v>11.2</v>
      </c>
      <c r="DL368" s="446">
        <f t="shared" si="688"/>
        <v>11.273734177215189</v>
      </c>
      <c r="DM368" s="422">
        <v>20.9</v>
      </c>
      <c r="DN368" s="422">
        <v>1.18</v>
      </c>
      <c r="DO368" s="423">
        <v>7.87</v>
      </c>
      <c r="DP368" s="423">
        <v>19.399999999999999</v>
      </c>
      <c r="DQ368" s="423">
        <v>76</v>
      </c>
      <c r="DR368" s="432"/>
      <c r="DS368" s="432"/>
      <c r="DT368" s="437"/>
      <c r="DU368" s="437">
        <v>0.95</v>
      </c>
      <c r="DV368" s="424"/>
      <c r="DW368" s="446">
        <f t="shared" si="689"/>
        <v>4.1534810126582276</v>
      </c>
      <c r="DX368" s="434">
        <v>5.74</v>
      </c>
      <c r="DY368" s="438">
        <v>8.0500000000000007</v>
      </c>
      <c r="DZ368" s="439">
        <v>17.8</v>
      </c>
      <c r="EA368" s="440">
        <v>67</v>
      </c>
      <c r="EB368" s="441">
        <v>7560</v>
      </c>
      <c r="EC368" s="442">
        <v>10.6</v>
      </c>
      <c r="ED368" s="442"/>
      <c r="EE368" s="442"/>
      <c r="EF368" s="442"/>
      <c r="EG368" s="443">
        <v>12</v>
      </c>
      <c r="EH368" s="440"/>
      <c r="EI368" s="429">
        <f t="shared" si="670"/>
        <v>8.0500000000000007</v>
      </c>
      <c r="EJ368" s="447">
        <f t="shared" si="708"/>
        <v>17.8</v>
      </c>
      <c r="EK368" s="448">
        <f t="shared" si="671"/>
        <v>67</v>
      </c>
      <c r="EL368" s="417">
        <f t="shared" si="672"/>
        <v>7560</v>
      </c>
      <c r="EM368" s="431">
        <f t="shared" si="673"/>
        <v>10.6</v>
      </c>
      <c r="EN368" s="431"/>
      <c r="EO368" s="431"/>
      <c r="EP368" s="431"/>
      <c r="EQ368" s="430">
        <f t="shared" si="654"/>
        <v>12</v>
      </c>
      <c r="ER368" s="448"/>
      <c r="ES368" s="449">
        <f t="shared" si="690"/>
        <v>26.145085417182472</v>
      </c>
      <c r="ET368" s="450">
        <f t="shared" si="691"/>
        <v>0.80779999999999996</v>
      </c>
      <c r="EU368" s="451">
        <f t="shared" si="730"/>
        <v>0.2461164545454545</v>
      </c>
      <c r="EV368" s="450">
        <f t="shared" si="658"/>
        <v>0.45577121212121202</v>
      </c>
      <c r="EW368" s="513">
        <f t="shared" si="704"/>
        <v>0.52005605066980554</v>
      </c>
      <c r="EX368" s="514">
        <f t="shared" si="600"/>
        <v>11.485912354543204</v>
      </c>
      <c r="EY368" s="513">
        <f t="shared" si="709"/>
        <v>0.68791314690535921</v>
      </c>
      <c r="EZ368" s="514">
        <f t="shared" si="710"/>
        <v>39.235404803169104</v>
      </c>
      <c r="FA368" s="450">
        <f t="shared" si="659"/>
        <v>0.7501062874522445</v>
      </c>
      <c r="FB368" s="431">
        <f t="shared" si="660"/>
        <v>201.11398861104232</v>
      </c>
      <c r="FC368" s="452"/>
      <c r="FD368" s="431"/>
      <c r="FE368" s="452">
        <f t="shared" si="661"/>
        <v>0.92546583850931674</v>
      </c>
      <c r="FF368" s="430">
        <f t="shared" si="662"/>
        <v>149</v>
      </c>
      <c r="FG368" s="405">
        <v>50400</v>
      </c>
      <c r="FH368" s="589"/>
      <c r="FI368" s="590"/>
      <c r="FJ368" s="591"/>
      <c r="FK368" s="455">
        <f t="shared" si="692"/>
        <v>1.7826194602624414</v>
      </c>
      <c r="FL368" s="530"/>
      <c r="FM368" s="455"/>
      <c r="FN368" s="530">
        <v>6140</v>
      </c>
      <c r="FO368" s="532">
        <f t="shared" si="655"/>
        <v>0.45889387144992527</v>
      </c>
      <c r="FP368" s="449">
        <f t="shared" si="693"/>
        <v>152.01782619460263</v>
      </c>
      <c r="FQ368" s="457">
        <v>50.4</v>
      </c>
      <c r="FR368" s="458">
        <f t="shared" si="694"/>
        <v>1.247833622183709</v>
      </c>
      <c r="FS368" s="576">
        <v>8.01</v>
      </c>
      <c r="FT368" s="577">
        <v>16.600000000000001</v>
      </c>
      <c r="FU368" s="578">
        <v>62</v>
      </c>
      <c r="FV368" s="579">
        <v>1</v>
      </c>
      <c r="FW368" s="580"/>
      <c r="FX368" s="579"/>
      <c r="FY368" s="452">
        <f t="shared" si="721"/>
        <v>0.91666666666666663</v>
      </c>
      <c r="FZ368" s="452"/>
      <c r="GA368" s="429"/>
      <c r="GB368" s="513">
        <f t="shared" si="711"/>
        <v>6.7415730337078594E-2</v>
      </c>
      <c r="GC368" s="514">
        <f t="shared" si="712"/>
        <v>1.1999999999999993</v>
      </c>
      <c r="GD368" s="513">
        <f t="shared" si="633"/>
        <v>7.4626865671641784E-2</v>
      </c>
      <c r="GE368" s="527">
        <f t="shared" si="635"/>
        <v>5</v>
      </c>
      <c r="GF368" s="461">
        <f t="shared" si="695"/>
        <v>2.436246595692003</v>
      </c>
      <c r="GG368" s="606">
        <v>38</v>
      </c>
      <c r="GH368" s="450">
        <f t="shared" si="696"/>
        <v>0.47499999999999998</v>
      </c>
      <c r="GI368" s="405">
        <v>250</v>
      </c>
      <c r="GJ368" s="462">
        <f t="shared" si="697"/>
        <v>6.5789473684210522</v>
      </c>
      <c r="GK368" s="463">
        <f t="shared" si="698"/>
        <v>22.579846496657588</v>
      </c>
      <c r="GL368" s="464">
        <v>8.3000000000000007</v>
      </c>
      <c r="GM368" s="529">
        <v>15.6</v>
      </c>
      <c r="GN368" s="405">
        <v>58</v>
      </c>
      <c r="GO368" s="513">
        <f t="shared" si="713"/>
        <v>6.024096385542177E-2</v>
      </c>
      <c r="GP368" s="450">
        <f t="shared" si="699"/>
        <v>6.4516129032258118E-2</v>
      </c>
      <c r="GQ368" s="577">
        <v>2</v>
      </c>
      <c r="GR368" s="455">
        <f t="shared" si="700"/>
        <v>2.555087893042832</v>
      </c>
      <c r="GS368" s="531">
        <f t="shared" si="714"/>
        <v>14.5</v>
      </c>
      <c r="GT368" s="531">
        <f t="shared" si="701"/>
        <v>49.01</v>
      </c>
      <c r="GU368" s="513">
        <f t="shared" si="715"/>
        <v>7.0512820512820484E-2</v>
      </c>
      <c r="GV368" s="513">
        <f t="shared" si="705"/>
        <v>0.15500000000000003</v>
      </c>
      <c r="GW368" s="513">
        <f t="shared" si="716"/>
        <v>0.12650602409638567</v>
      </c>
      <c r="GX368" s="513">
        <f t="shared" si="702"/>
        <v>0.20951612903225814</v>
      </c>
      <c r="GY368" s="462">
        <f t="shared" si="703"/>
        <v>1.7382483831145177</v>
      </c>
      <c r="GZ368" s="405">
        <v>38852</v>
      </c>
      <c r="HA368" s="581">
        <v>8.26</v>
      </c>
      <c r="HB368" s="451">
        <v>8.2200000000000006</v>
      </c>
      <c r="HC368" s="577">
        <v>14.5</v>
      </c>
      <c r="HD368" s="463">
        <f t="shared" si="717"/>
        <v>49.01</v>
      </c>
      <c r="HE368" s="463">
        <v>14.6</v>
      </c>
      <c r="HF368" s="463"/>
      <c r="HG368" s="582"/>
      <c r="HH368" s="575">
        <v>1</v>
      </c>
      <c r="HI368" s="583">
        <v>7360</v>
      </c>
      <c r="HJ368" s="406">
        <f t="shared" si="663"/>
        <v>4931.2000000000007</v>
      </c>
      <c r="HK368" s="406"/>
      <c r="HL368" s="549"/>
      <c r="HM368" s="584"/>
      <c r="HN368" s="461">
        <v>11.93</v>
      </c>
      <c r="HO368" s="574"/>
      <c r="HP368" s="548">
        <v>0.01</v>
      </c>
      <c r="HQ368" s="585"/>
      <c r="HR368" s="586"/>
      <c r="HS368" s="520">
        <v>0.15</v>
      </c>
      <c r="HT368" s="587">
        <v>2</v>
      </c>
      <c r="HU368" s="522">
        <f t="shared" si="632"/>
        <v>44.128835911742328</v>
      </c>
      <c r="HV368" s="513">
        <f t="shared" si="718"/>
        <v>0.71</v>
      </c>
      <c r="HW368" s="513">
        <f t="shared" si="664"/>
        <v>0.80077235772357724</v>
      </c>
      <c r="HX368" s="513">
        <f t="shared" si="665"/>
        <v>0.46261261261261266</v>
      </c>
      <c r="HY368" s="599"/>
    </row>
    <row r="369" spans="1:233" s="598" customFormat="1" ht="15" customHeight="1" x14ac:dyDescent="0.15">
      <c r="A369" s="400">
        <v>43851</v>
      </c>
      <c r="B369" s="515">
        <v>39446</v>
      </c>
      <c r="C369" s="402">
        <f t="shared" si="722"/>
        <v>0.78891999999999995</v>
      </c>
      <c r="D369" s="571">
        <v>8.1199999999999992</v>
      </c>
      <c r="E369" s="572">
        <v>47</v>
      </c>
      <c r="F369" s="573">
        <v>281</v>
      </c>
      <c r="G369" s="406">
        <f t="shared" si="725"/>
        <v>11084.325999999999</v>
      </c>
      <c r="H369" s="402">
        <f t="shared" si="726"/>
        <v>0.44337303999999994</v>
      </c>
      <c r="I369" s="573">
        <v>7300</v>
      </c>
      <c r="J369" s="406">
        <f t="shared" si="727"/>
        <v>4891</v>
      </c>
      <c r="K369" s="574">
        <v>26.5</v>
      </c>
      <c r="L369" s="574">
        <v>20.6</v>
      </c>
      <c r="M369" s="574">
        <v>2</v>
      </c>
      <c r="N369" s="575">
        <v>98</v>
      </c>
      <c r="O369" s="575">
        <v>32</v>
      </c>
      <c r="P369" s="409"/>
      <c r="Q369" s="409"/>
      <c r="R369" s="409"/>
      <c r="S369" s="409"/>
      <c r="T369" s="410"/>
      <c r="U369" s="411"/>
      <c r="V369" s="409"/>
      <c r="W369" s="409"/>
      <c r="X369" s="516"/>
      <c r="Y369" s="473">
        <v>960</v>
      </c>
      <c r="Z369" s="429">
        <v>6.74</v>
      </c>
      <c r="AA369" s="447">
        <v>1313</v>
      </c>
      <c r="AB369" s="409">
        <f t="shared" si="719"/>
        <v>3676.3999999999996</v>
      </c>
      <c r="AC369" s="409">
        <v>6590</v>
      </c>
      <c r="AD369" s="474">
        <v>5.43</v>
      </c>
      <c r="AE369" s="477">
        <f t="shared" si="652"/>
        <v>0.75416666666666665</v>
      </c>
      <c r="AF369" s="478">
        <f t="shared" si="666"/>
        <v>960</v>
      </c>
      <c r="AG369" s="477">
        <f t="shared" si="667"/>
        <v>0.38400000000000001</v>
      </c>
      <c r="AH369" s="478">
        <v>1313</v>
      </c>
      <c r="AI369" s="478">
        <f t="shared" si="668"/>
        <v>3676.3999999999996</v>
      </c>
      <c r="AJ369" s="473">
        <f t="shared" si="669"/>
        <v>3529.3439999999996</v>
      </c>
      <c r="AK369" s="477">
        <f t="shared" si="674"/>
        <v>0.15685973333333331</v>
      </c>
      <c r="AL369" s="447">
        <v>38</v>
      </c>
      <c r="AM369" s="479"/>
      <c r="AN369" s="473">
        <v>2561</v>
      </c>
      <c r="AO369" s="473">
        <v>2632</v>
      </c>
      <c r="AP369" s="479">
        <v>7.63</v>
      </c>
      <c r="AQ369" s="447">
        <v>327</v>
      </c>
      <c r="AR369" s="473">
        <f t="shared" si="720"/>
        <v>1111.8</v>
      </c>
      <c r="AS369" s="657">
        <f t="shared" si="706"/>
        <v>3.4</v>
      </c>
      <c r="AT369" s="473">
        <v>6750</v>
      </c>
      <c r="AU369" s="447"/>
      <c r="AV369" s="480">
        <v>1.2</v>
      </c>
      <c r="AW369" s="479">
        <v>4.4000000000000004</v>
      </c>
      <c r="AX369" s="479">
        <v>43.26</v>
      </c>
      <c r="AY369" s="480">
        <v>17.600000000000001</v>
      </c>
      <c r="AZ369" s="480">
        <v>3.5</v>
      </c>
      <c r="BA369" s="420">
        <f t="shared" si="723"/>
        <v>41685</v>
      </c>
      <c r="BB369" s="421">
        <f t="shared" si="724"/>
        <v>0.8337</v>
      </c>
      <c r="BC369" s="422"/>
      <c r="BD369" s="423">
        <v>8.19</v>
      </c>
      <c r="BE369" s="424">
        <v>50</v>
      </c>
      <c r="BF369" s="425">
        <v>243</v>
      </c>
      <c r="BG369" s="426">
        <v>8730</v>
      </c>
      <c r="BH369" s="420">
        <f t="shared" si="728"/>
        <v>5849.1</v>
      </c>
      <c r="BI369" s="432">
        <v>1759</v>
      </c>
      <c r="BJ369" s="421">
        <f>BI369/35.5*(23+35.5)/BH369</f>
        <v>0.49556919916173453</v>
      </c>
      <c r="BK369" s="427">
        <v>23.2</v>
      </c>
      <c r="BL369" s="427">
        <v>10.6</v>
      </c>
      <c r="BM369" s="428">
        <v>17.100000000000001</v>
      </c>
      <c r="BN369" s="422">
        <v>1.5</v>
      </c>
      <c r="BO369" s="425">
        <v>142</v>
      </c>
      <c r="BP369" s="425">
        <v>32</v>
      </c>
      <c r="BQ369" s="423">
        <v>4.3499999999999996</v>
      </c>
      <c r="BR369" s="421">
        <f t="shared" si="653"/>
        <v>0.60416666666666663</v>
      </c>
      <c r="BS369" s="409">
        <f t="shared" si="675"/>
        <v>42645</v>
      </c>
      <c r="BT369" s="429">
        <f t="shared" si="676"/>
        <v>8.1773935983116424</v>
      </c>
      <c r="BU369" s="430">
        <f t="shared" si="707"/>
        <v>56.235666549419626</v>
      </c>
      <c r="BV369" s="430">
        <f t="shared" si="677"/>
        <v>262.55793176222301</v>
      </c>
      <c r="BW369" s="430">
        <f t="shared" si="678"/>
        <v>8533.5517411185374</v>
      </c>
      <c r="BX369" s="430">
        <f t="shared" si="729"/>
        <v>5546.8086317270499</v>
      </c>
      <c r="BY369" s="430">
        <f t="shared" si="679"/>
        <v>23.073935983116428</v>
      </c>
      <c r="BZ369" s="430">
        <f>(BL369*BA369+AY369*AF369)/BS369</f>
        <v>10.757580021104467</v>
      </c>
      <c r="CA369" s="431">
        <f>(BN369*BA369+AZ369*AF369)/BS369</f>
        <v>1.545022863172705</v>
      </c>
      <c r="CB369" s="430">
        <f t="shared" si="731"/>
        <v>142</v>
      </c>
      <c r="CC369" s="432">
        <v>20971</v>
      </c>
      <c r="CD369" s="411">
        <f t="shared" si="680"/>
        <v>21451</v>
      </c>
      <c r="CE369" s="421">
        <f t="shared" si="681"/>
        <v>0.85804000000000002</v>
      </c>
      <c r="CF369" s="433">
        <f t="shared" si="682"/>
        <v>7.4961540254533592</v>
      </c>
      <c r="CG369" s="434"/>
      <c r="CH369" s="427"/>
      <c r="CI369" s="446">
        <f t="shared" si="683"/>
        <v>10.628875110717448</v>
      </c>
      <c r="CJ369" s="436">
        <v>20.5</v>
      </c>
      <c r="CK369" s="436">
        <v>2.17</v>
      </c>
      <c r="CL369" s="423"/>
      <c r="CM369" s="423">
        <v>21.3</v>
      </c>
      <c r="CN369" s="423">
        <v>82</v>
      </c>
      <c r="CO369" s="432"/>
      <c r="CP369" s="432"/>
      <c r="CQ369" s="437"/>
      <c r="CR369" s="437">
        <v>0.95</v>
      </c>
      <c r="CS369" s="424"/>
      <c r="CT369" s="432">
        <f t="shared" si="684"/>
        <v>3.9159013565801128</v>
      </c>
      <c r="CU369" s="434">
        <v>5.91</v>
      </c>
      <c r="CV369" s="438"/>
      <c r="CW369" s="439"/>
      <c r="CX369" s="440"/>
      <c r="CY369" s="441"/>
      <c r="CZ369" s="442"/>
      <c r="DA369" s="442"/>
      <c r="DB369" s="442"/>
      <c r="DC369" s="442"/>
      <c r="DD369" s="443"/>
      <c r="DE369" s="440"/>
      <c r="DF369" s="444">
        <v>20714</v>
      </c>
      <c r="DG369" s="445">
        <f t="shared" si="685"/>
        <v>21194</v>
      </c>
      <c r="DH369" s="421">
        <f t="shared" si="686"/>
        <v>0.84775999999999996</v>
      </c>
      <c r="DI369" s="446">
        <f t="shared" si="687"/>
        <v>7.5870529395111825</v>
      </c>
      <c r="DJ369" s="434">
        <v>7.84</v>
      </c>
      <c r="DK369" s="427">
        <v>13.3</v>
      </c>
      <c r="DL369" s="446">
        <f t="shared" si="688"/>
        <v>10.757761630650183</v>
      </c>
      <c r="DM369" s="422">
        <v>20</v>
      </c>
      <c r="DN369" s="422">
        <v>1.69</v>
      </c>
      <c r="DO369" s="423">
        <v>7.27</v>
      </c>
      <c r="DP369" s="423">
        <v>21.3</v>
      </c>
      <c r="DQ369" s="423">
        <v>81</v>
      </c>
      <c r="DR369" s="432">
        <v>5056</v>
      </c>
      <c r="DS369" s="432">
        <v>2638</v>
      </c>
      <c r="DT369" s="437">
        <f>DS369/DR369</f>
        <v>0.521756329113924</v>
      </c>
      <c r="DU369" s="437">
        <v>0.95</v>
      </c>
      <c r="DV369" s="424"/>
      <c r="DW369" s="446">
        <f t="shared" si="689"/>
        <v>3.9633858639237523</v>
      </c>
      <c r="DX369" s="434">
        <v>4.5599999999999996</v>
      </c>
      <c r="DY369" s="438">
        <v>8</v>
      </c>
      <c r="DZ369" s="439">
        <v>19.2</v>
      </c>
      <c r="EA369" s="440">
        <v>70</v>
      </c>
      <c r="EB369" s="441">
        <v>7640</v>
      </c>
      <c r="EC369" s="442">
        <v>13.3</v>
      </c>
      <c r="ED369" s="442">
        <v>0.21</v>
      </c>
      <c r="EE369" s="442">
        <v>12.9</v>
      </c>
      <c r="EF369" s="442">
        <v>0.6</v>
      </c>
      <c r="EG369" s="443">
        <v>15</v>
      </c>
      <c r="EH369" s="440">
        <v>16</v>
      </c>
      <c r="EI369" s="429">
        <f t="shared" si="670"/>
        <v>8</v>
      </c>
      <c r="EJ369" s="447">
        <f t="shared" si="708"/>
        <v>19.2</v>
      </c>
      <c r="EK369" s="448">
        <f t="shared" si="671"/>
        <v>70</v>
      </c>
      <c r="EL369" s="417">
        <f t="shared" si="672"/>
        <v>7640</v>
      </c>
      <c r="EM369" s="431">
        <f t="shared" si="673"/>
        <v>13.3</v>
      </c>
      <c r="EN369" s="431">
        <f>ED369</f>
        <v>0.21</v>
      </c>
      <c r="EO369" s="431">
        <f>EE369</f>
        <v>12.9</v>
      </c>
      <c r="EP369" s="431">
        <f>EF369</f>
        <v>0.6</v>
      </c>
      <c r="EQ369" s="430">
        <f t="shared" si="654"/>
        <v>15</v>
      </c>
      <c r="ER369" s="448">
        <f>EH369</f>
        <v>16</v>
      </c>
      <c r="ES369" s="449">
        <f t="shared" si="690"/>
        <v>24.762574744987688</v>
      </c>
      <c r="ET369" s="450">
        <f t="shared" si="691"/>
        <v>0.85289999999999999</v>
      </c>
      <c r="EU369" s="451">
        <f t="shared" si="730"/>
        <v>0.25447234090909093</v>
      </c>
      <c r="EV369" s="450">
        <f t="shared" si="658"/>
        <v>0.47124507575757579</v>
      </c>
      <c r="EW369" s="513">
        <f t="shared" si="704"/>
        <v>0.42359205600068295</v>
      </c>
      <c r="EX369" s="514">
        <f t="shared" si="600"/>
        <v>9.7739359831164272</v>
      </c>
      <c r="EY369" s="513">
        <f t="shared" si="709"/>
        <v>0.6585796669960845</v>
      </c>
      <c r="EZ369" s="514">
        <f t="shared" si="710"/>
        <v>37.035666549419631</v>
      </c>
      <c r="FA369" s="450">
        <f t="shared" si="659"/>
        <v>0.73339217166216408</v>
      </c>
      <c r="FB369" s="431">
        <f t="shared" si="660"/>
        <v>192.55793176222301</v>
      </c>
      <c r="FC369" s="452">
        <f>1-EP369/CA369</f>
        <v>0.61165623221400112</v>
      </c>
      <c r="FD369" s="431">
        <f>CA369-EP369</f>
        <v>0.94502286317270501</v>
      </c>
      <c r="FE369" s="452">
        <f t="shared" si="661"/>
        <v>0.89436619718309862</v>
      </c>
      <c r="FF369" s="430">
        <f t="shared" si="662"/>
        <v>127</v>
      </c>
      <c r="FG369" s="405">
        <v>50400</v>
      </c>
      <c r="FH369" s="589"/>
      <c r="FI369" s="590"/>
      <c r="FJ369" s="591"/>
      <c r="FK369" s="455">
        <f t="shared" si="692"/>
        <v>1.6883573689764333</v>
      </c>
      <c r="FL369" s="530"/>
      <c r="FM369" s="455"/>
      <c r="FN369" s="530">
        <v>5087</v>
      </c>
      <c r="FO369" s="532">
        <f t="shared" si="655"/>
        <v>0.38019431988041857</v>
      </c>
      <c r="FP369" s="449">
        <f t="shared" si="693"/>
        <v>119.28713799976551</v>
      </c>
      <c r="FQ369" s="457">
        <v>50.4</v>
      </c>
      <c r="FR369" s="458">
        <f t="shared" si="694"/>
        <v>1.1818501582835035</v>
      </c>
      <c r="FS369" s="576">
        <v>7.9</v>
      </c>
      <c r="FT369" s="577">
        <v>17.8</v>
      </c>
      <c r="FU369" s="578">
        <v>62</v>
      </c>
      <c r="FV369" s="579">
        <v>1</v>
      </c>
      <c r="FW369" s="580">
        <v>0.18</v>
      </c>
      <c r="FX369" s="579">
        <v>8</v>
      </c>
      <c r="FY369" s="452">
        <f t="shared" si="721"/>
        <v>0.93333333333333335</v>
      </c>
      <c r="FZ369" s="452">
        <f>1-FW369/(EF369+DC369)</f>
        <v>0.7</v>
      </c>
      <c r="GA369" s="429">
        <f>EF369+DC369-FW369</f>
        <v>0.42</v>
      </c>
      <c r="GB369" s="513">
        <f t="shared" si="711"/>
        <v>7.291666666666663E-2</v>
      </c>
      <c r="GC369" s="514">
        <f t="shared" si="712"/>
        <v>1.3999999999999986</v>
      </c>
      <c r="GD369" s="513">
        <f t="shared" si="633"/>
        <v>0.11428571428571432</v>
      </c>
      <c r="GE369" s="527">
        <f t="shared" si="635"/>
        <v>8</v>
      </c>
      <c r="GF369" s="461">
        <f t="shared" si="695"/>
        <v>2.3074217376011257</v>
      </c>
      <c r="GG369" s="606">
        <v>38</v>
      </c>
      <c r="GH369" s="450">
        <f t="shared" si="696"/>
        <v>0.47499999999999998</v>
      </c>
      <c r="GI369" s="405">
        <v>250</v>
      </c>
      <c r="GJ369" s="462">
        <f t="shared" si="697"/>
        <v>6.5789473684210522</v>
      </c>
      <c r="GK369" s="463">
        <f t="shared" si="698"/>
        <v>21.385860007034825</v>
      </c>
      <c r="GL369" s="464">
        <v>8.17</v>
      </c>
      <c r="GM369" s="529">
        <v>16.3</v>
      </c>
      <c r="GN369" s="405">
        <v>59</v>
      </c>
      <c r="GO369" s="513">
        <f t="shared" si="713"/>
        <v>8.4269662921348298E-2</v>
      </c>
      <c r="GP369" s="450">
        <f t="shared" si="699"/>
        <v>4.8387096774193505E-2</v>
      </c>
      <c r="GQ369" s="577">
        <v>2</v>
      </c>
      <c r="GR369" s="455">
        <f t="shared" si="700"/>
        <v>2.4199788955328878</v>
      </c>
      <c r="GS369" s="531">
        <f t="shared" si="714"/>
        <v>14.8</v>
      </c>
      <c r="GT369" s="531">
        <f t="shared" si="701"/>
        <v>50.024000000000001</v>
      </c>
      <c r="GU369" s="513">
        <f t="shared" si="715"/>
        <v>9.2024539877300637E-2</v>
      </c>
      <c r="GV369" s="513">
        <f t="shared" si="705"/>
        <v>0.15213559322033898</v>
      </c>
      <c r="GW369" s="513">
        <f t="shared" si="716"/>
        <v>0.1685393258426966</v>
      </c>
      <c r="GX369" s="513">
        <f t="shared" si="702"/>
        <v>0.19316129032258067</v>
      </c>
      <c r="GY369" s="462">
        <f t="shared" si="703"/>
        <v>1.785726453493222</v>
      </c>
      <c r="GZ369" s="405">
        <v>40666</v>
      </c>
      <c r="HA369" s="581">
        <v>8.2899999999999991</v>
      </c>
      <c r="HB369" s="451">
        <v>8.26</v>
      </c>
      <c r="HC369" s="577">
        <v>14.8</v>
      </c>
      <c r="HD369" s="463">
        <f t="shared" si="717"/>
        <v>50.024000000000001</v>
      </c>
      <c r="HE369" s="463">
        <v>14.9</v>
      </c>
      <c r="HF369" s="463"/>
      <c r="HG369" s="582"/>
      <c r="HH369" s="575">
        <v>1</v>
      </c>
      <c r="HI369" s="583">
        <v>7740</v>
      </c>
      <c r="HJ369" s="406">
        <f t="shared" si="663"/>
        <v>5185.8</v>
      </c>
      <c r="HK369" s="406">
        <v>196</v>
      </c>
      <c r="HL369" s="549">
        <v>1524</v>
      </c>
      <c r="HM369" s="584">
        <v>12.3</v>
      </c>
      <c r="HN369" s="461">
        <v>14.04</v>
      </c>
      <c r="HO369" s="574">
        <v>0.13</v>
      </c>
      <c r="HP369" s="548">
        <v>0.01</v>
      </c>
      <c r="HQ369" s="585">
        <v>12.9</v>
      </c>
      <c r="HR369" s="586">
        <v>0.18</v>
      </c>
      <c r="HS369" s="520">
        <v>0.15</v>
      </c>
      <c r="HT369" s="587">
        <v>2</v>
      </c>
      <c r="HU369" s="522">
        <f t="shared" si="632"/>
        <v>41.741633681180275</v>
      </c>
      <c r="HV369" s="513">
        <f t="shared" si="718"/>
        <v>0.70399999999999996</v>
      </c>
      <c r="HW369" s="513">
        <f t="shared" si="664"/>
        <v>0.79413991769547321</v>
      </c>
      <c r="HX369" s="513">
        <f t="shared" si="665"/>
        <v>0.39482758620689662</v>
      </c>
      <c r="HY369" s="599"/>
    </row>
    <row r="370" spans="1:233" s="598" customFormat="1" ht="15" customHeight="1" x14ac:dyDescent="0.15">
      <c r="A370" s="400">
        <v>43852</v>
      </c>
      <c r="B370" s="515">
        <v>48832</v>
      </c>
      <c r="C370" s="402">
        <f t="shared" si="722"/>
        <v>0.97663999999999995</v>
      </c>
      <c r="D370" s="571">
        <v>8.17</v>
      </c>
      <c r="E370" s="572">
        <v>44</v>
      </c>
      <c r="F370" s="573">
        <v>162</v>
      </c>
      <c r="G370" s="406">
        <f t="shared" si="725"/>
        <v>7910.7839999999997</v>
      </c>
      <c r="H370" s="402">
        <f t="shared" si="726"/>
        <v>0.31643135999999999</v>
      </c>
      <c r="I370" s="573">
        <v>7000</v>
      </c>
      <c r="J370" s="406">
        <f t="shared" si="727"/>
        <v>4690</v>
      </c>
      <c r="K370" s="574">
        <v>27.8</v>
      </c>
      <c r="L370" s="574"/>
      <c r="M370" s="574"/>
      <c r="N370" s="575">
        <v>198</v>
      </c>
      <c r="O370" s="575"/>
      <c r="P370" s="409"/>
      <c r="Q370" s="409"/>
      <c r="R370" s="409"/>
      <c r="S370" s="409"/>
      <c r="T370" s="410"/>
      <c r="U370" s="411"/>
      <c r="V370" s="409"/>
      <c r="W370" s="409"/>
      <c r="X370" s="516"/>
      <c r="Y370" s="473">
        <v>960</v>
      </c>
      <c r="Z370" s="429">
        <v>5.51</v>
      </c>
      <c r="AA370" s="409">
        <v>1541</v>
      </c>
      <c r="AB370" s="409">
        <f t="shared" si="719"/>
        <v>4314.7999999999993</v>
      </c>
      <c r="AC370" s="409">
        <v>5760</v>
      </c>
      <c r="AD370" s="474">
        <v>5.24</v>
      </c>
      <c r="AE370" s="477">
        <f t="shared" si="652"/>
        <v>0.72777777777777775</v>
      </c>
      <c r="AF370" s="478">
        <f t="shared" si="666"/>
        <v>960</v>
      </c>
      <c r="AG370" s="477">
        <f t="shared" si="667"/>
        <v>0.38400000000000001</v>
      </c>
      <c r="AH370" s="478">
        <v>1541</v>
      </c>
      <c r="AI370" s="478">
        <f t="shared" si="668"/>
        <v>4314.7999999999993</v>
      </c>
      <c r="AJ370" s="473">
        <f t="shared" si="669"/>
        <v>4142.2079999999987</v>
      </c>
      <c r="AK370" s="477">
        <f t="shared" si="674"/>
        <v>0.18409813333333327</v>
      </c>
      <c r="AL370" s="447">
        <v>38</v>
      </c>
      <c r="AM370" s="479"/>
      <c r="AN370" s="473">
        <v>2407</v>
      </c>
      <c r="AO370" s="473">
        <v>2519</v>
      </c>
      <c r="AP370" s="479">
        <v>7.63</v>
      </c>
      <c r="AQ370" s="447">
        <v>318</v>
      </c>
      <c r="AR370" s="473">
        <f t="shared" si="720"/>
        <v>1081.2</v>
      </c>
      <c r="AS370" s="657">
        <f t="shared" si="706"/>
        <v>3.4000000000000004</v>
      </c>
      <c r="AT370" s="473">
        <v>6600</v>
      </c>
      <c r="AU370" s="447"/>
      <c r="AV370" s="480">
        <v>0.3</v>
      </c>
      <c r="AW370" s="479">
        <v>3.79</v>
      </c>
      <c r="AX370" s="479">
        <v>43.6</v>
      </c>
      <c r="AY370" s="480">
        <v>17.2</v>
      </c>
      <c r="AZ370" s="480">
        <v>2.7</v>
      </c>
      <c r="BA370" s="420">
        <f t="shared" si="723"/>
        <v>43262</v>
      </c>
      <c r="BB370" s="421">
        <f t="shared" si="724"/>
        <v>0.86524000000000001</v>
      </c>
      <c r="BC370" s="422"/>
      <c r="BD370" s="423">
        <v>8.34</v>
      </c>
      <c r="BE370" s="424">
        <v>47.6</v>
      </c>
      <c r="BF370" s="425">
        <v>205</v>
      </c>
      <c r="BG370" s="426">
        <v>8550</v>
      </c>
      <c r="BH370" s="420">
        <f t="shared" si="728"/>
        <v>5728.5</v>
      </c>
      <c r="BI370" s="432"/>
      <c r="BJ370" s="421"/>
      <c r="BK370" s="427">
        <v>23</v>
      </c>
      <c r="BL370" s="427"/>
      <c r="BM370" s="428"/>
      <c r="BN370" s="422"/>
      <c r="BO370" s="425">
        <v>111</v>
      </c>
      <c r="BP370" s="425"/>
      <c r="BQ370" s="423">
        <v>4.58</v>
      </c>
      <c r="BR370" s="421">
        <f t="shared" si="653"/>
        <v>0.63611111111111107</v>
      </c>
      <c r="BS370" s="409">
        <f t="shared" si="675"/>
        <v>44222</v>
      </c>
      <c r="BT370" s="429">
        <f t="shared" si="676"/>
        <v>8.3245868572203889</v>
      </c>
      <c r="BU370" s="430">
        <f t="shared" si="707"/>
        <v>53.470019447333911</v>
      </c>
      <c r="BV370" s="430">
        <f t="shared" si="677"/>
        <v>224.0211207091493</v>
      </c>
      <c r="BW370" s="430">
        <f t="shared" si="678"/>
        <v>8364.4648365067169</v>
      </c>
      <c r="BX370" s="430">
        <f t="shared" si="729"/>
        <v>5436.9021437293659</v>
      </c>
      <c r="BY370" s="430">
        <f t="shared" si="679"/>
        <v>22.874089819546832</v>
      </c>
      <c r="BZ370" s="430"/>
      <c r="CA370" s="431"/>
      <c r="CB370" s="430">
        <f t="shared" si="731"/>
        <v>111</v>
      </c>
      <c r="CC370" s="432">
        <v>21644</v>
      </c>
      <c r="CD370" s="411">
        <f t="shared" si="680"/>
        <v>22124</v>
      </c>
      <c r="CE370" s="421">
        <f t="shared" si="681"/>
        <v>0.88495999999999997</v>
      </c>
      <c r="CF370" s="433">
        <f t="shared" si="682"/>
        <v>7.2681251129994582</v>
      </c>
      <c r="CG370" s="434"/>
      <c r="CH370" s="427"/>
      <c r="CI370" s="446">
        <f t="shared" si="683"/>
        <v>10.30555053335744</v>
      </c>
      <c r="CJ370" s="436">
        <v>20.399999999999999</v>
      </c>
      <c r="CK370" s="436">
        <v>2.3199999999999998</v>
      </c>
      <c r="CL370" s="423"/>
      <c r="CM370" s="423">
        <v>21.8</v>
      </c>
      <c r="CN370" s="423">
        <v>69</v>
      </c>
      <c r="CO370" s="432"/>
      <c r="CP370" s="432"/>
      <c r="CQ370" s="437"/>
      <c r="CR370" s="437">
        <v>0.94</v>
      </c>
      <c r="CS370" s="424"/>
      <c r="CT370" s="432">
        <f t="shared" si="684"/>
        <v>3.796781775447478</v>
      </c>
      <c r="CU370" s="434">
        <v>5.83</v>
      </c>
      <c r="CV370" s="438"/>
      <c r="CW370" s="439"/>
      <c r="CX370" s="440"/>
      <c r="CY370" s="441"/>
      <c r="CZ370" s="442"/>
      <c r="DA370" s="442"/>
      <c r="DB370" s="442"/>
      <c r="DC370" s="442"/>
      <c r="DD370" s="443"/>
      <c r="DE370" s="440"/>
      <c r="DF370" s="444">
        <v>21618</v>
      </c>
      <c r="DG370" s="445">
        <f t="shared" si="685"/>
        <v>22098</v>
      </c>
      <c r="DH370" s="421">
        <f t="shared" si="686"/>
        <v>0.88392000000000004</v>
      </c>
      <c r="DI370" s="446">
        <f t="shared" si="687"/>
        <v>7.276676622318762</v>
      </c>
      <c r="DJ370" s="434">
        <v>7.89</v>
      </c>
      <c r="DK370" s="427">
        <v>15</v>
      </c>
      <c r="DL370" s="446">
        <f t="shared" si="688"/>
        <v>10.31767580776541</v>
      </c>
      <c r="DM370" s="422">
        <v>20.100000000000001</v>
      </c>
      <c r="DN370" s="422">
        <v>1.94</v>
      </c>
      <c r="DO370" s="423">
        <v>7.87</v>
      </c>
      <c r="DP370" s="423">
        <v>21.1</v>
      </c>
      <c r="DQ370" s="423">
        <v>68</v>
      </c>
      <c r="DR370" s="432"/>
      <c r="DS370" s="432"/>
      <c r="DT370" s="437"/>
      <c r="DU370" s="437">
        <v>0.95</v>
      </c>
      <c r="DV370" s="424"/>
      <c r="DW370" s="446">
        <f t="shared" si="689"/>
        <v>3.8012489818083086</v>
      </c>
      <c r="DX370" s="434">
        <v>4.4400000000000004</v>
      </c>
      <c r="DY370" s="438">
        <v>8.0399999999999991</v>
      </c>
      <c r="DZ370" s="439">
        <v>18.899999999999999</v>
      </c>
      <c r="EA370" s="440">
        <v>60</v>
      </c>
      <c r="EB370" s="441">
        <v>7780</v>
      </c>
      <c r="EC370" s="442">
        <v>15.2</v>
      </c>
      <c r="ED370" s="442"/>
      <c r="EE370" s="442"/>
      <c r="EF370" s="442"/>
      <c r="EG370" s="443">
        <v>11</v>
      </c>
      <c r="EH370" s="440"/>
      <c r="EI370" s="429">
        <f t="shared" si="670"/>
        <v>8.0399999999999991</v>
      </c>
      <c r="EJ370" s="447">
        <f t="shared" si="708"/>
        <v>18.899999999999999</v>
      </c>
      <c r="EK370" s="448">
        <f t="shared" si="671"/>
        <v>60</v>
      </c>
      <c r="EL370" s="417">
        <f t="shared" si="672"/>
        <v>7780</v>
      </c>
      <c r="EM370" s="431">
        <f t="shared" si="673"/>
        <v>15.2</v>
      </c>
      <c r="EN370" s="431"/>
      <c r="EO370" s="431"/>
      <c r="EP370" s="431"/>
      <c r="EQ370" s="430">
        <f t="shared" si="654"/>
        <v>11</v>
      </c>
      <c r="ER370" s="448"/>
      <c r="ES370" s="449">
        <f t="shared" si="690"/>
        <v>23.8795169824974</v>
      </c>
      <c r="ET370" s="450">
        <f t="shared" si="691"/>
        <v>0.88444</v>
      </c>
      <c r="EU370" s="451">
        <f t="shared" si="730"/>
        <v>0.22515140909090908</v>
      </c>
      <c r="EV370" s="450">
        <f t="shared" si="658"/>
        <v>0.41694705387205383</v>
      </c>
      <c r="EW370" s="513">
        <f t="shared" si="704"/>
        <v>0.33549268539590216</v>
      </c>
      <c r="EX370" s="514">
        <f t="shared" si="600"/>
        <v>7.6740898195468326</v>
      </c>
      <c r="EY370" s="513">
        <f t="shared" si="709"/>
        <v>0.64653089347356918</v>
      </c>
      <c r="EZ370" s="514">
        <f t="shared" si="710"/>
        <v>34.570019447333912</v>
      </c>
      <c r="FA370" s="450">
        <f t="shared" si="659"/>
        <v>0.73216811071176147</v>
      </c>
      <c r="FB370" s="431">
        <f t="shared" si="660"/>
        <v>164.0211207091493</v>
      </c>
      <c r="FC370" s="452"/>
      <c r="FD370" s="431"/>
      <c r="FE370" s="452">
        <f t="shared" si="661"/>
        <v>0.90090090090090091</v>
      </c>
      <c r="FF370" s="430">
        <f t="shared" si="662"/>
        <v>100</v>
      </c>
      <c r="FG370" s="405">
        <v>50400</v>
      </c>
      <c r="FH370" s="589"/>
      <c r="FI370" s="590"/>
      <c r="FJ370" s="591"/>
      <c r="FK370" s="455">
        <f t="shared" si="692"/>
        <v>1.6281488851702774</v>
      </c>
      <c r="FL370" s="530"/>
      <c r="FM370" s="455"/>
      <c r="FN370" s="530">
        <v>4670</v>
      </c>
      <c r="FO370" s="532">
        <f t="shared" si="655"/>
        <v>0.34902840059790735</v>
      </c>
      <c r="FP370" s="449">
        <f t="shared" si="693"/>
        <v>105.60354574646104</v>
      </c>
      <c r="FQ370" s="457">
        <v>50.4</v>
      </c>
      <c r="FR370" s="458">
        <f t="shared" si="694"/>
        <v>1.139704219619194</v>
      </c>
      <c r="FS370" s="576">
        <v>8.0299999999999994</v>
      </c>
      <c r="FT370" s="577">
        <v>17.2</v>
      </c>
      <c r="FU370" s="578">
        <v>54</v>
      </c>
      <c r="FV370" s="579">
        <v>1</v>
      </c>
      <c r="FW370" s="580"/>
      <c r="FX370" s="579"/>
      <c r="FY370" s="452">
        <f t="shared" si="721"/>
        <v>0.90909090909090906</v>
      </c>
      <c r="FZ370" s="452"/>
      <c r="GA370" s="429"/>
      <c r="GB370" s="513">
        <f t="shared" si="711"/>
        <v>8.9947089947089887E-2</v>
      </c>
      <c r="GC370" s="514">
        <f t="shared" si="712"/>
        <v>1.6999999999999993</v>
      </c>
      <c r="GD370" s="513">
        <f t="shared" si="633"/>
        <v>9.9999999999999978E-2</v>
      </c>
      <c r="GE370" s="527">
        <f t="shared" si="635"/>
        <v>6</v>
      </c>
      <c r="GF370" s="461">
        <f t="shared" si="695"/>
        <v>2.2251368097327124</v>
      </c>
      <c r="GG370" s="606">
        <v>38</v>
      </c>
      <c r="GH370" s="450">
        <f t="shared" si="696"/>
        <v>0.47499999999999998</v>
      </c>
      <c r="GI370" s="405">
        <v>250</v>
      </c>
      <c r="GJ370" s="462">
        <f t="shared" si="697"/>
        <v>6.5789473684210522</v>
      </c>
      <c r="GK370" s="463">
        <f t="shared" si="698"/>
        <v>20.623219212156847</v>
      </c>
      <c r="GL370" s="464">
        <v>8.2100000000000009</v>
      </c>
      <c r="GM370" s="529">
        <v>16.2</v>
      </c>
      <c r="GN370" s="405">
        <v>52</v>
      </c>
      <c r="GO370" s="513">
        <f t="shared" si="713"/>
        <v>5.8139534883720922E-2</v>
      </c>
      <c r="GP370" s="450">
        <f t="shared" si="699"/>
        <v>3.703703703703709E-2</v>
      </c>
      <c r="GQ370" s="577">
        <v>2</v>
      </c>
      <c r="GR370" s="455">
        <f t="shared" si="700"/>
        <v>2.333680068744064</v>
      </c>
      <c r="GS370" s="531">
        <f t="shared" si="714"/>
        <v>14.3</v>
      </c>
      <c r="GT370" s="531">
        <f t="shared" si="701"/>
        <v>48.334000000000003</v>
      </c>
      <c r="GU370" s="513">
        <f t="shared" si="715"/>
        <v>0.11728395061728392</v>
      </c>
      <c r="GV370" s="513">
        <f t="shared" si="705"/>
        <v>7.0499999999999896E-2</v>
      </c>
      <c r="GW370" s="513">
        <f t="shared" si="716"/>
        <v>0.16860465116279066</v>
      </c>
      <c r="GX370" s="513">
        <f t="shared" si="702"/>
        <v>0.10492592592592587</v>
      </c>
      <c r="GY370" s="462">
        <f t="shared" si="703"/>
        <v>3.6398198397735366</v>
      </c>
      <c r="GZ370" s="405">
        <v>41296</v>
      </c>
      <c r="HA370" s="581">
        <v>8.42</v>
      </c>
      <c r="HB370" s="451">
        <v>8.36</v>
      </c>
      <c r="HC370" s="577">
        <v>14.3</v>
      </c>
      <c r="HD370" s="463">
        <f t="shared" si="717"/>
        <v>48.334000000000003</v>
      </c>
      <c r="HE370" s="463">
        <v>15</v>
      </c>
      <c r="HF370" s="463"/>
      <c r="HG370" s="582"/>
      <c r="HH370" s="575">
        <v>1</v>
      </c>
      <c r="HI370" s="583">
        <v>7800</v>
      </c>
      <c r="HJ370" s="406">
        <f t="shared" si="663"/>
        <v>5226</v>
      </c>
      <c r="HK370" s="406"/>
      <c r="HL370" s="549"/>
      <c r="HM370" s="584"/>
      <c r="HN370" s="461">
        <v>14.14</v>
      </c>
      <c r="HO370" s="574"/>
      <c r="HP370" s="548">
        <v>0.01</v>
      </c>
      <c r="HQ370" s="585"/>
      <c r="HR370" s="586"/>
      <c r="HS370" s="520">
        <v>0.2</v>
      </c>
      <c r="HT370" s="587">
        <v>2</v>
      </c>
      <c r="HU370" s="522">
        <f t="shared" si="632"/>
        <v>40.220054551338357</v>
      </c>
      <c r="HV370" s="513">
        <f t="shared" si="718"/>
        <v>0.69957983193277307</v>
      </c>
      <c r="HW370" s="513">
        <f t="shared" si="664"/>
        <v>0.76422439024390243</v>
      </c>
      <c r="HX370" s="513">
        <f t="shared" si="665"/>
        <v>0.38521739130434784</v>
      </c>
      <c r="HY370" s="599"/>
    </row>
    <row r="371" spans="1:233" s="598" customFormat="1" ht="15" customHeight="1" x14ac:dyDescent="0.15">
      <c r="A371" s="400">
        <v>43853</v>
      </c>
      <c r="B371" s="515">
        <v>51389</v>
      </c>
      <c r="C371" s="402">
        <f t="shared" si="722"/>
        <v>1.0277799999999999</v>
      </c>
      <c r="D371" s="571">
        <v>8.23</v>
      </c>
      <c r="E371" s="572">
        <v>39.200000000000003</v>
      </c>
      <c r="F371" s="573">
        <v>156</v>
      </c>
      <c r="G371" s="406">
        <f t="shared" si="725"/>
        <v>8016.6840000000002</v>
      </c>
      <c r="H371" s="402">
        <f t="shared" si="726"/>
        <v>0.32066736000000001</v>
      </c>
      <c r="I371" s="573">
        <v>6380</v>
      </c>
      <c r="J371" s="406">
        <f t="shared" si="727"/>
        <v>4274.6000000000004</v>
      </c>
      <c r="K371" s="574">
        <v>23</v>
      </c>
      <c r="L371" s="574"/>
      <c r="M371" s="574"/>
      <c r="N371" s="575">
        <v>85</v>
      </c>
      <c r="O371" s="575"/>
      <c r="P371" s="409"/>
      <c r="Q371" s="409"/>
      <c r="R371" s="409"/>
      <c r="S371" s="409"/>
      <c r="T371" s="410"/>
      <c r="U371" s="411"/>
      <c r="V371" s="409"/>
      <c r="W371" s="409"/>
      <c r="X371" s="516"/>
      <c r="Y371" s="473">
        <v>960</v>
      </c>
      <c r="Z371" s="429">
        <v>4.87</v>
      </c>
      <c r="AA371" s="409">
        <v>2365</v>
      </c>
      <c r="AB371" s="409">
        <f t="shared" si="719"/>
        <v>6622</v>
      </c>
      <c r="AC371" s="409">
        <v>5170</v>
      </c>
      <c r="AD371" s="474">
        <v>5.25</v>
      </c>
      <c r="AE371" s="477">
        <f t="shared" si="652"/>
        <v>0.72916666666666663</v>
      </c>
      <c r="AF371" s="478">
        <f t="shared" si="666"/>
        <v>960</v>
      </c>
      <c r="AG371" s="477">
        <f t="shared" si="667"/>
        <v>0.38400000000000001</v>
      </c>
      <c r="AH371" s="478">
        <v>2365</v>
      </c>
      <c r="AI371" s="478">
        <f t="shared" si="668"/>
        <v>6622</v>
      </c>
      <c r="AJ371" s="473">
        <f t="shared" si="669"/>
        <v>6357.12</v>
      </c>
      <c r="AK371" s="477">
        <f t="shared" si="674"/>
        <v>0.28253866666666666</v>
      </c>
      <c r="AL371" s="447">
        <v>38</v>
      </c>
      <c r="AM371" s="479"/>
      <c r="AN371" s="473">
        <v>2130</v>
      </c>
      <c r="AO371" s="473">
        <v>2238</v>
      </c>
      <c r="AP371" s="479">
        <v>7.53</v>
      </c>
      <c r="AQ371" s="447">
        <v>345</v>
      </c>
      <c r="AR371" s="473">
        <f t="shared" si="720"/>
        <v>1173</v>
      </c>
      <c r="AS371" s="657">
        <f t="shared" si="706"/>
        <v>3.4</v>
      </c>
      <c r="AT371" s="473">
        <v>6310</v>
      </c>
      <c r="AU371" s="447"/>
      <c r="AV371" s="480">
        <v>3</v>
      </c>
      <c r="AW371" s="479">
        <v>3.78</v>
      </c>
      <c r="AX371" s="479">
        <v>43.52</v>
      </c>
      <c r="AY371" s="480">
        <v>11.8</v>
      </c>
      <c r="AZ371" s="480">
        <v>3.6</v>
      </c>
      <c r="BA371" s="420">
        <f t="shared" si="723"/>
        <v>48476</v>
      </c>
      <c r="BB371" s="421">
        <f t="shared" si="724"/>
        <v>0.96952000000000005</v>
      </c>
      <c r="BC371" s="422"/>
      <c r="BD371" s="423">
        <v>8.0399999999999991</v>
      </c>
      <c r="BE371" s="424">
        <v>55</v>
      </c>
      <c r="BF371" s="425">
        <v>260</v>
      </c>
      <c r="BG371" s="426">
        <v>6450</v>
      </c>
      <c r="BH371" s="420">
        <f t="shared" si="728"/>
        <v>4321.5</v>
      </c>
      <c r="BI371" s="432"/>
      <c r="BJ371" s="421"/>
      <c r="BK371" s="427">
        <v>17.8</v>
      </c>
      <c r="BL371" s="427"/>
      <c r="BM371" s="428"/>
      <c r="BN371" s="422"/>
      <c r="BO371" s="425">
        <v>94</v>
      </c>
      <c r="BP371" s="425"/>
      <c r="BQ371" s="423">
        <v>6.2</v>
      </c>
      <c r="BR371" s="421">
        <f t="shared" si="653"/>
        <v>0.86111111111111116</v>
      </c>
      <c r="BS371" s="409">
        <f t="shared" si="675"/>
        <v>49436</v>
      </c>
      <c r="BT371" s="429">
        <f t="shared" si="676"/>
        <v>8.0300962861072893</v>
      </c>
      <c r="BU371" s="430">
        <f t="shared" si="707"/>
        <v>60.631523586050655</v>
      </c>
      <c r="BV371" s="430">
        <f t="shared" si="677"/>
        <v>277.72958977263534</v>
      </c>
      <c r="BW371" s="430">
        <f t="shared" si="678"/>
        <v>6324.8131725867788</v>
      </c>
      <c r="BX371" s="430">
        <f t="shared" si="729"/>
        <v>4111.1285621814068</v>
      </c>
      <c r="BY371" s="430">
        <f t="shared" si="679"/>
        <v>17.683485718909299</v>
      </c>
      <c r="BZ371" s="430"/>
      <c r="CA371" s="431"/>
      <c r="CB371" s="430">
        <f t="shared" si="731"/>
        <v>94</v>
      </c>
      <c r="CC371" s="432">
        <v>24371</v>
      </c>
      <c r="CD371" s="411">
        <f t="shared" si="680"/>
        <v>24851</v>
      </c>
      <c r="CE371" s="421">
        <f t="shared" si="681"/>
        <v>0.99404000000000003</v>
      </c>
      <c r="CF371" s="433">
        <f t="shared" si="682"/>
        <v>6.4705645648062449</v>
      </c>
      <c r="CG371" s="434"/>
      <c r="CH371" s="427"/>
      <c r="CI371" s="446">
        <f t="shared" si="683"/>
        <v>9.1746810993521386</v>
      </c>
      <c r="CJ371" s="436">
        <v>20.6</v>
      </c>
      <c r="CK371" s="436">
        <v>1.67</v>
      </c>
      <c r="CL371" s="423"/>
      <c r="CM371" s="423">
        <v>21.6</v>
      </c>
      <c r="CN371" s="423">
        <v>79</v>
      </c>
      <c r="CO371" s="432"/>
      <c r="CP371" s="432"/>
      <c r="CQ371" s="437"/>
      <c r="CR371" s="437">
        <v>0.93</v>
      </c>
      <c r="CS371" s="424"/>
      <c r="CT371" s="432">
        <f t="shared" si="684"/>
        <v>3.3801456681823669</v>
      </c>
      <c r="CU371" s="434">
        <v>5.52</v>
      </c>
      <c r="CV371" s="438"/>
      <c r="CW371" s="439"/>
      <c r="CX371" s="440"/>
      <c r="CY371" s="441"/>
      <c r="CZ371" s="442"/>
      <c r="DA371" s="442"/>
      <c r="DB371" s="442"/>
      <c r="DC371" s="442"/>
      <c r="DD371" s="443"/>
      <c r="DE371" s="440"/>
      <c r="DF371" s="444">
        <v>24105</v>
      </c>
      <c r="DG371" s="445">
        <f t="shared" si="685"/>
        <v>24585</v>
      </c>
      <c r="DH371" s="421">
        <f t="shared" si="686"/>
        <v>0.98340000000000005</v>
      </c>
      <c r="DI371" s="446">
        <f t="shared" si="687"/>
        <v>6.5405735204392919</v>
      </c>
      <c r="DJ371" s="434">
        <v>7.91</v>
      </c>
      <c r="DK371" s="427">
        <v>5.8</v>
      </c>
      <c r="DL371" s="446">
        <f t="shared" si="688"/>
        <v>9.2739475289810862</v>
      </c>
      <c r="DM371" s="422">
        <v>20.9</v>
      </c>
      <c r="DN371" s="422">
        <v>1.77</v>
      </c>
      <c r="DO371" s="423">
        <v>7.98</v>
      </c>
      <c r="DP371" s="423">
        <v>20.9</v>
      </c>
      <c r="DQ371" s="423">
        <v>73</v>
      </c>
      <c r="DR371" s="432"/>
      <c r="DS371" s="432"/>
      <c r="DT371" s="437"/>
      <c r="DU371" s="437">
        <v>0.93</v>
      </c>
      <c r="DV371" s="424"/>
      <c r="DW371" s="446">
        <f t="shared" si="689"/>
        <v>3.4167175106772421</v>
      </c>
      <c r="DX371" s="434">
        <v>4.8600000000000003</v>
      </c>
      <c r="DY371" s="438">
        <v>8.06</v>
      </c>
      <c r="DZ371" s="439">
        <v>18.399999999999999</v>
      </c>
      <c r="EA371" s="440">
        <v>64</v>
      </c>
      <c r="EB371" s="441">
        <v>7390</v>
      </c>
      <c r="EC371" s="442">
        <v>9.4</v>
      </c>
      <c r="ED371" s="442"/>
      <c r="EE371" s="442"/>
      <c r="EF371" s="442"/>
      <c r="EG371" s="443">
        <v>10</v>
      </c>
      <c r="EH371" s="440"/>
      <c r="EI371" s="429">
        <f t="shared" si="670"/>
        <v>8.06</v>
      </c>
      <c r="EJ371" s="447">
        <f t="shared" si="708"/>
        <v>18.399999999999999</v>
      </c>
      <c r="EK371" s="448">
        <f t="shared" si="671"/>
        <v>64</v>
      </c>
      <c r="EL371" s="417">
        <f t="shared" si="672"/>
        <v>7390</v>
      </c>
      <c r="EM371" s="431">
        <f t="shared" si="673"/>
        <v>9.4</v>
      </c>
      <c r="EN371" s="431"/>
      <c r="EO371" s="431"/>
      <c r="EP371" s="431"/>
      <c r="EQ371" s="430">
        <f t="shared" si="654"/>
        <v>10</v>
      </c>
      <c r="ER371" s="448"/>
      <c r="ES371" s="449">
        <f t="shared" si="690"/>
        <v>21.360951533295573</v>
      </c>
      <c r="ET371" s="450">
        <f t="shared" si="691"/>
        <v>0.98872000000000004</v>
      </c>
      <c r="EU371" s="451">
        <f t="shared" si="730"/>
        <v>0.3120418181818182</v>
      </c>
      <c r="EV371" s="450">
        <f t="shared" si="658"/>
        <v>0.57785521885521884</v>
      </c>
      <c r="EW371" s="513">
        <f t="shared" si="704"/>
        <v>0.46843059397795106</v>
      </c>
      <c r="EX371" s="514">
        <f t="shared" si="600"/>
        <v>8.283485718909299</v>
      </c>
      <c r="EY371" s="513">
        <f t="shared" si="709"/>
        <v>0.69652750068393066</v>
      </c>
      <c r="EZ371" s="514">
        <f t="shared" si="710"/>
        <v>42.231523586050656</v>
      </c>
      <c r="FA371" s="450">
        <f t="shared" si="659"/>
        <v>0.76956002400610646</v>
      </c>
      <c r="FB371" s="431">
        <f t="shared" si="660"/>
        <v>213.72958977263534</v>
      </c>
      <c r="FC371" s="452"/>
      <c r="FD371" s="431"/>
      <c r="FE371" s="452">
        <f t="shared" si="661"/>
        <v>0.8936170212765957</v>
      </c>
      <c r="FF371" s="430">
        <f t="shared" si="662"/>
        <v>84</v>
      </c>
      <c r="FG371" s="405">
        <v>50400</v>
      </c>
      <c r="FH371" s="589"/>
      <c r="FI371" s="590"/>
      <c r="FJ371" s="591"/>
      <c r="FK371" s="455">
        <f t="shared" si="692"/>
        <v>1.4564285136337891</v>
      </c>
      <c r="FL371" s="530"/>
      <c r="FM371" s="455"/>
      <c r="FN371" s="530">
        <v>4892</v>
      </c>
      <c r="FO371" s="532">
        <f t="shared" si="655"/>
        <v>0.3656203288490284</v>
      </c>
      <c r="FP371" s="449">
        <f t="shared" si="693"/>
        <v>98.956226231895783</v>
      </c>
      <c r="FQ371" s="457">
        <v>50.4</v>
      </c>
      <c r="FR371" s="458">
        <f t="shared" si="694"/>
        <v>1.0194999595436522</v>
      </c>
      <c r="FS371" s="576">
        <v>8.0399999999999991</v>
      </c>
      <c r="FT371" s="577">
        <v>17.2</v>
      </c>
      <c r="FU371" s="578">
        <v>56</v>
      </c>
      <c r="FV371" s="579">
        <v>1</v>
      </c>
      <c r="FW371" s="580"/>
      <c r="FX371" s="579"/>
      <c r="FY371" s="452">
        <f t="shared" si="721"/>
        <v>0.9</v>
      </c>
      <c r="FZ371" s="452"/>
      <c r="GA371" s="429"/>
      <c r="GB371" s="513">
        <f t="shared" si="711"/>
        <v>6.5217391304347783E-2</v>
      </c>
      <c r="GC371" s="514">
        <f t="shared" si="712"/>
        <v>1.1999999999999993</v>
      </c>
      <c r="GD371" s="513">
        <f t="shared" si="633"/>
        <v>0.125</v>
      </c>
      <c r="GE371" s="527">
        <f t="shared" si="635"/>
        <v>8</v>
      </c>
      <c r="GF371" s="461">
        <f t="shared" si="695"/>
        <v>1.9904523019661786</v>
      </c>
      <c r="GG371" s="606">
        <v>38</v>
      </c>
      <c r="GH371" s="450">
        <f t="shared" si="696"/>
        <v>0.47499999999999998</v>
      </c>
      <c r="GI371" s="405">
        <v>250</v>
      </c>
      <c r="GJ371" s="462">
        <f t="shared" si="697"/>
        <v>6.5789473684210522</v>
      </c>
      <c r="GK371" s="463">
        <f t="shared" si="698"/>
        <v>18.448094506027996</v>
      </c>
      <c r="GL371" s="464">
        <v>8.1</v>
      </c>
      <c r="GM371" s="529">
        <v>15.4</v>
      </c>
      <c r="GN371" s="405">
        <v>53</v>
      </c>
      <c r="GO371" s="513">
        <f t="shared" si="713"/>
        <v>0.10465116279069764</v>
      </c>
      <c r="GP371" s="450">
        <f t="shared" si="699"/>
        <v>5.3571428571428603E-2</v>
      </c>
      <c r="GQ371" s="577">
        <v>2</v>
      </c>
      <c r="GR371" s="455">
        <f t="shared" si="700"/>
        <v>2.0875475362084313</v>
      </c>
      <c r="GS371" s="531">
        <f t="shared" si="714"/>
        <v>15.1</v>
      </c>
      <c r="GT371" s="531">
        <f t="shared" si="701"/>
        <v>51.037999999999997</v>
      </c>
      <c r="GU371" s="513">
        <f t="shared" si="715"/>
        <v>1.9480519480519543E-2</v>
      </c>
      <c r="GV371" s="513">
        <f t="shared" si="705"/>
        <v>3.7018867924528354E-2</v>
      </c>
      <c r="GW371" s="513">
        <f t="shared" si="716"/>
        <v>0.12209302325581395</v>
      </c>
      <c r="GX371" s="513">
        <f t="shared" si="702"/>
        <v>8.8607142857142884E-2</v>
      </c>
      <c r="GY371" s="462">
        <f t="shared" si="703"/>
        <v>3.7178747493002788</v>
      </c>
      <c r="GZ371" s="405">
        <v>46149</v>
      </c>
      <c r="HA371" s="581">
        <v>8.27</v>
      </c>
      <c r="HB371" s="451">
        <v>8.2100000000000009</v>
      </c>
      <c r="HC371" s="577">
        <v>15.1</v>
      </c>
      <c r="HD371" s="463">
        <f t="shared" si="717"/>
        <v>51.037999999999997</v>
      </c>
      <c r="HE371" s="463">
        <v>14.5</v>
      </c>
      <c r="HF371" s="463"/>
      <c r="HG371" s="582"/>
      <c r="HH371" s="575">
        <v>2</v>
      </c>
      <c r="HI371" s="583">
        <v>7700</v>
      </c>
      <c r="HJ371" s="406">
        <f t="shared" si="663"/>
        <v>5159</v>
      </c>
      <c r="HK371" s="406"/>
      <c r="HL371" s="549"/>
      <c r="HM371" s="584"/>
      <c r="HN371" s="461">
        <v>8.9600000000000009</v>
      </c>
      <c r="HO371" s="574"/>
      <c r="HP371" s="548">
        <v>0.01</v>
      </c>
      <c r="HQ371" s="585"/>
      <c r="HR371" s="586"/>
      <c r="HS371" s="520">
        <v>0.2</v>
      </c>
      <c r="HT371" s="587">
        <v>2</v>
      </c>
      <c r="HU371" s="522">
        <f t="shared" si="632"/>
        <v>35.894050664246222</v>
      </c>
      <c r="HV371" s="513">
        <f t="shared" si="718"/>
        <v>0.72545454545454546</v>
      </c>
      <c r="HW371" s="513">
        <f t="shared" si="664"/>
        <v>0.80370000000000008</v>
      </c>
      <c r="HX371" s="513">
        <f t="shared" si="665"/>
        <v>0.49662921348314604</v>
      </c>
      <c r="HY371" s="599"/>
    </row>
    <row r="372" spans="1:233" s="598" customFormat="1" ht="15" customHeight="1" x14ac:dyDescent="0.15">
      <c r="A372" s="400">
        <v>43854</v>
      </c>
      <c r="B372" s="515">
        <v>48245</v>
      </c>
      <c r="C372" s="402">
        <f t="shared" si="722"/>
        <v>0.96489999999999998</v>
      </c>
      <c r="D372" s="571">
        <v>8.18</v>
      </c>
      <c r="E372" s="572">
        <v>35.6</v>
      </c>
      <c r="F372" s="573">
        <v>139</v>
      </c>
      <c r="G372" s="406">
        <f t="shared" si="725"/>
        <v>6706.0550000000003</v>
      </c>
      <c r="H372" s="402">
        <f t="shared" si="726"/>
        <v>0.26824219999999999</v>
      </c>
      <c r="I372" s="573">
        <v>7060</v>
      </c>
      <c r="J372" s="406">
        <f t="shared" si="727"/>
        <v>4730.2000000000007</v>
      </c>
      <c r="K372" s="574">
        <v>14.6</v>
      </c>
      <c r="L372" s="574">
        <v>8.9</v>
      </c>
      <c r="M372" s="574">
        <v>1.4</v>
      </c>
      <c r="N372" s="575">
        <v>82</v>
      </c>
      <c r="O372" s="575">
        <v>32</v>
      </c>
      <c r="P372" s="409"/>
      <c r="Q372" s="409"/>
      <c r="R372" s="409"/>
      <c r="S372" s="409"/>
      <c r="T372" s="410"/>
      <c r="U372" s="411"/>
      <c r="V372" s="409"/>
      <c r="W372" s="409"/>
      <c r="X372" s="516"/>
      <c r="Y372" s="473">
        <v>960</v>
      </c>
      <c r="Z372" s="429">
        <v>4.96</v>
      </c>
      <c r="AA372" s="409">
        <v>2292</v>
      </c>
      <c r="AB372" s="409">
        <f t="shared" si="719"/>
        <v>6417.5999999999995</v>
      </c>
      <c r="AC372" s="409">
        <v>4870</v>
      </c>
      <c r="AD372" s="474">
        <v>5.97</v>
      </c>
      <c r="AE372" s="477">
        <f t="shared" si="652"/>
        <v>0.82916666666666661</v>
      </c>
      <c r="AF372" s="478">
        <f t="shared" si="666"/>
        <v>960</v>
      </c>
      <c r="AG372" s="477">
        <f t="shared" si="667"/>
        <v>0.38400000000000001</v>
      </c>
      <c r="AH372" s="478">
        <v>2292</v>
      </c>
      <c r="AI372" s="478">
        <f t="shared" si="668"/>
        <v>6417.5999999999995</v>
      </c>
      <c r="AJ372" s="473">
        <f t="shared" si="669"/>
        <v>6160.8959999999988</v>
      </c>
      <c r="AK372" s="477">
        <f t="shared" si="674"/>
        <v>0.27381759999999994</v>
      </c>
      <c r="AL372" s="447">
        <v>38</v>
      </c>
      <c r="AM372" s="479"/>
      <c r="AN372" s="473">
        <v>2089</v>
      </c>
      <c r="AO372" s="473">
        <v>2092</v>
      </c>
      <c r="AP372" s="479">
        <v>7.45</v>
      </c>
      <c r="AQ372" s="447">
        <v>404</v>
      </c>
      <c r="AR372" s="473">
        <f t="shared" si="720"/>
        <v>1373.6</v>
      </c>
      <c r="AS372" s="657">
        <f t="shared" si="706"/>
        <v>3.4</v>
      </c>
      <c r="AT372" s="473">
        <v>6090</v>
      </c>
      <c r="AU372" s="447"/>
      <c r="AV372" s="480">
        <v>0.5</v>
      </c>
      <c r="AW372" s="479">
        <v>3.82</v>
      </c>
      <c r="AX372" s="479">
        <v>43.65</v>
      </c>
      <c r="AY372" s="480">
        <v>8</v>
      </c>
      <c r="AZ372" s="480">
        <v>2.5</v>
      </c>
      <c r="BA372" s="420">
        <f t="shared" si="723"/>
        <v>49553</v>
      </c>
      <c r="BB372" s="421">
        <f t="shared" si="724"/>
        <v>0.99106000000000005</v>
      </c>
      <c r="BC372" s="422"/>
      <c r="BD372" s="423">
        <v>8.14</v>
      </c>
      <c r="BE372" s="424">
        <v>44</v>
      </c>
      <c r="BF372" s="425">
        <v>189</v>
      </c>
      <c r="BG372" s="426">
        <v>6980</v>
      </c>
      <c r="BH372" s="420">
        <f t="shared" si="728"/>
        <v>4676.6000000000004</v>
      </c>
      <c r="BI372" s="432"/>
      <c r="BJ372" s="421"/>
      <c r="BK372" s="427">
        <v>13</v>
      </c>
      <c r="BL372" s="427">
        <v>10.6</v>
      </c>
      <c r="BM372" s="428">
        <v>3.8</v>
      </c>
      <c r="BN372" s="422">
        <v>1.4</v>
      </c>
      <c r="BO372" s="425">
        <v>22</v>
      </c>
      <c r="BP372" s="425">
        <v>16</v>
      </c>
      <c r="BQ372" s="423">
        <v>6.06</v>
      </c>
      <c r="BR372" s="421">
        <f t="shared" si="653"/>
        <v>0.84166666666666656</v>
      </c>
      <c r="BS372" s="409">
        <f t="shared" si="675"/>
        <v>50513</v>
      </c>
      <c r="BT372" s="429">
        <f t="shared" si="676"/>
        <v>8.1268865440579656</v>
      </c>
      <c r="BU372" s="430">
        <f t="shared" si="707"/>
        <v>50.841803100192031</v>
      </c>
      <c r="BV372" s="430">
        <f t="shared" si="677"/>
        <v>211.5133332013541</v>
      </c>
      <c r="BW372" s="430">
        <f t="shared" si="678"/>
        <v>6847.409656920001</v>
      </c>
      <c r="BX372" s="430">
        <f t="shared" si="729"/>
        <v>4450.8162769980008</v>
      </c>
      <c r="BY372" s="430">
        <f t="shared" si="679"/>
        <v>12.904974956941777</v>
      </c>
      <c r="BZ372" s="430">
        <f>(BL372*BA372+AY372*AF372)/BS372</f>
        <v>10.550586977609722</v>
      </c>
      <c r="CA372" s="431">
        <f>(BN372*BA372+AZ372*AF372)/BS372</f>
        <v>1.4209055094728089</v>
      </c>
      <c r="CB372" s="430">
        <f t="shared" si="731"/>
        <v>22</v>
      </c>
      <c r="CC372" s="432">
        <v>24756</v>
      </c>
      <c r="CD372" s="411">
        <f t="shared" si="680"/>
        <v>25236</v>
      </c>
      <c r="CE372" s="421">
        <f t="shared" si="681"/>
        <v>1.0094399999999999</v>
      </c>
      <c r="CF372" s="433">
        <f t="shared" si="682"/>
        <v>6.3718497384688551</v>
      </c>
      <c r="CG372" s="434"/>
      <c r="CH372" s="427"/>
      <c r="CI372" s="446">
        <f t="shared" si="683"/>
        <v>9.0347123157394194</v>
      </c>
      <c r="CJ372" s="436">
        <v>20.6</v>
      </c>
      <c r="CK372" s="436">
        <v>1.88</v>
      </c>
      <c r="CL372" s="423"/>
      <c r="CM372" s="423">
        <v>18.2</v>
      </c>
      <c r="CN372" s="423">
        <v>73</v>
      </c>
      <c r="CO372" s="432"/>
      <c r="CP372" s="432"/>
      <c r="CQ372" s="437"/>
      <c r="CR372" s="437">
        <v>0.95</v>
      </c>
      <c r="CS372" s="424"/>
      <c r="CT372" s="432">
        <f t="shared" si="684"/>
        <v>3.3285782215882072</v>
      </c>
      <c r="CU372" s="434">
        <v>6.15</v>
      </c>
      <c r="CV372" s="438"/>
      <c r="CW372" s="439"/>
      <c r="CX372" s="440"/>
      <c r="CY372" s="441"/>
      <c r="CZ372" s="442"/>
      <c r="DA372" s="442"/>
      <c r="DB372" s="442"/>
      <c r="DC372" s="442"/>
      <c r="DD372" s="443"/>
      <c r="DE372" s="440"/>
      <c r="DF372" s="444">
        <v>24797</v>
      </c>
      <c r="DG372" s="445">
        <f t="shared" si="685"/>
        <v>25277</v>
      </c>
      <c r="DH372" s="421">
        <f t="shared" si="686"/>
        <v>1.01108</v>
      </c>
      <c r="DI372" s="446">
        <f t="shared" si="687"/>
        <v>6.3615144202239184</v>
      </c>
      <c r="DJ372" s="434">
        <v>7.91</v>
      </c>
      <c r="DK372" s="427">
        <v>5.2</v>
      </c>
      <c r="DL372" s="446">
        <f t="shared" si="688"/>
        <v>9.0200577600189895</v>
      </c>
      <c r="DM372" s="422">
        <v>20.5</v>
      </c>
      <c r="DN372" s="422">
        <v>1.79</v>
      </c>
      <c r="DO372" s="423">
        <v>8.0399999999999991</v>
      </c>
      <c r="DP372" s="423">
        <v>18</v>
      </c>
      <c r="DQ372" s="423">
        <v>70</v>
      </c>
      <c r="DR372" s="432"/>
      <c r="DS372" s="432"/>
      <c r="DT372" s="437"/>
      <c r="DU372" s="437">
        <v>0.92</v>
      </c>
      <c r="DV372" s="424"/>
      <c r="DW372" s="446">
        <f t="shared" si="689"/>
        <v>3.3231791747438382</v>
      </c>
      <c r="DX372" s="434">
        <v>6.11</v>
      </c>
      <c r="DY372" s="438">
        <v>8.1</v>
      </c>
      <c r="DZ372" s="439">
        <v>17</v>
      </c>
      <c r="EA372" s="440">
        <v>62</v>
      </c>
      <c r="EB372" s="441">
        <v>6570</v>
      </c>
      <c r="EC372" s="442">
        <v>4.9000000000000004</v>
      </c>
      <c r="ED372" s="442">
        <v>0.22</v>
      </c>
      <c r="EE372" s="442">
        <v>5.6</v>
      </c>
      <c r="EF372" s="442">
        <v>0.6</v>
      </c>
      <c r="EG372" s="443">
        <v>12</v>
      </c>
      <c r="EH372" s="440">
        <v>16</v>
      </c>
      <c r="EI372" s="429">
        <f t="shared" si="670"/>
        <v>8.1</v>
      </c>
      <c r="EJ372" s="447">
        <f t="shared" si="708"/>
        <v>17</v>
      </c>
      <c r="EK372" s="448">
        <f t="shared" si="671"/>
        <v>62</v>
      </c>
      <c r="EL372" s="417">
        <f t="shared" si="672"/>
        <v>6570</v>
      </c>
      <c r="EM372" s="431">
        <f t="shared" si="673"/>
        <v>4.9000000000000004</v>
      </c>
      <c r="EN372" s="431">
        <f>ED372</f>
        <v>0.22</v>
      </c>
      <c r="EO372" s="431">
        <f>EE372</f>
        <v>5.6</v>
      </c>
      <c r="EP372" s="431">
        <f>EF372</f>
        <v>0.6</v>
      </c>
      <c r="EQ372" s="430">
        <f t="shared" si="654"/>
        <v>12</v>
      </c>
      <c r="ER372" s="448">
        <f>EH372</f>
        <v>16</v>
      </c>
      <c r="ES372" s="449">
        <f t="shared" si="690"/>
        <v>20.90550947280898</v>
      </c>
      <c r="ET372" s="450">
        <f t="shared" si="691"/>
        <v>1.0102599999999999</v>
      </c>
      <c r="EU372" s="451">
        <f t="shared" si="730"/>
        <v>0.24282211363636363</v>
      </c>
      <c r="EV372" s="450">
        <f t="shared" si="658"/>
        <v>0.44967058080808076</v>
      </c>
      <c r="EW372" s="513">
        <f t="shared" si="704"/>
        <v>0.62030147161469551</v>
      </c>
      <c r="EX372" s="514">
        <f t="shared" si="600"/>
        <v>8.0049749569417763</v>
      </c>
      <c r="EY372" s="513">
        <f t="shared" si="709"/>
        <v>0.66562948276050049</v>
      </c>
      <c r="EZ372" s="514">
        <f t="shared" si="710"/>
        <v>33.841803100192031</v>
      </c>
      <c r="FA372" s="450">
        <f t="shared" si="659"/>
        <v>0.70687427094263633</v>
      </c>
      <c r="FB372" s="431">
        <f t="shared" si="660"/>
        <v>149.5133332013541</v>
      </c>
      <c r="FC372" s="452">
        <f>1-EP372/CA372</f>
        <v>0.57773406042839903</v>
      </c>
      <c r="FD372" s="431">
        <f>CA372-EP372</f>
        <v>0.82090550947280894</v>
      </c>
      <c r="FE372" s="452">
        <f t="shared" si="661"/>
        <v>0.45454545454545459</v>
      </c>
      <c r="FF372" s="430">
        <f t="shared" si="662"/>
        <v>10</v>
      </c>
      <c r="FG372" s="405">
        <v>50400</v>
      </c>
      <c r="FH372" s="589"/>
      <c r="FI372" s="590"/>
      <c r="FJ372" s="591"/>
      <c r="FK372" s="455">
        <f t="shared" si="692"/>
        <v>1.4253756458733395</v>
      </c>
      <c r="FL372" s="530"/>
      <c r="FM372" s="455"/>
      <c r="FN372" s="530">
        <v>4531</v>
      </c>
      <c r="FO372" s="532">
        <f t="shared" si="655"/>
        <v>0.33863976083707026</v>
      </c>
      <c r="FP372" s="449">
        <f t="shared" si="693"/>
        <v>89.699681270168071</v>
      </c>
      <c r="FQ372" s="457">
        <v>50.4</v>
      </c>
      <c r="FR372" s="458">
        <f t="shared" si="694"/>
        <v>0.99776295211133759</v>
      </c>
      <c r="FS372" s="576">
        <v>8.06</v>
      </c>
      <c r="FT372" s="577">
        <v>16</v>
      </c>
      <c r="FU372" s="578">
        <v>56</v>
      </c>
      <c r="FV372" s="579">
        <v>1</v>
      </c>
      <c r="FW372" s="580">
        <v>0.22</v>
      </c>
      <c r="FX372" s="579">
        <v>8</v>
      </c>
      <c r="FY372" s="452">
        <f t="shared" si="721"/>
        <v>0.91666666666666663</v>
      </c>
      <c r="FZ372" s="452">
        <f>1-FW372/(EF372+DC372)</f>
        <v>0.6333333333333333</v>
      </c>
      <c r="GA372" s="429">
        <f>EF372+DC372-FW372</f>
        <v>0.38</v>
      </c>
      <c r="GB372" s="513">
        <f t="shared" si="711"/>
        <v>5.8823529411764719E-2</v>
      </c>
      <c r="GC372" s="514">
        <f t="shared" si="712"/>
        <v>1</v>
      </c>
      <c r="GD372" s="513">
        <f t="shared" si="633"/>
        <v>9.6774193548387122E-2</v>
      </c>
      <c r="GE372" s="527">
        <f t="shared" si="635"/>
        <v>6</v>
      </c>
      <c r="GF372" s="461">
        <f t="shared" si="695"/>
        <v>1.9480133826935639</v>
      </c>
      <c r="GG372" s="606">
        <v>38</v>
      </c>
      <c r="GH372" s="450">
        <f t="shared" si="696"/>
        <v>0.47499999999999998</v>
      </c>
      <c r="GI372" s="405">
        <v>250</v>
      </c>
      <c r="GJ372" s="462">
        <f t="shared" si="697"/>
        <v>6.5789473684210522</v>
      </c>
      <c r="GK372" s="463">
        <f t="shared" si="698"/>
        <v>18.054758181062301</v>
      </c>
      <c r="GL372" s="464">
        <v>8.06</v>
      </c>
      <c r="GM372" s="529">
        <v>15.2</v>
      </c>
      <c r="GN372" s="405">
        <v>53</v>
      </c>
      <c r="GO372" s="513">
        <f t="shared" si="713"/>
        <v>5.0000000000000044E-2</v>
      </c>
      <c r="GP372" s="450">
        <f t="shared" si="699"/>
        <v>5.3571428571428603E-2</v>
      </c>
      <c r="GQ372" s="577">
        <v>2</v>
      </c>
      <c r="GR372" s="455">
        <f t="shared" si="700"/>
        <v>2.0430384257517868</v>
      </c>
      <c r="GS372" s="531">
        <f t="shared" si="714"/>
        <v>14.3</v>
      </c>
      <c r="GT372" s="531">
        <f t="shared" si="701"/>
        <v>48.334000000000003</v>
      </c>
      <c r="GU372" s="513">
        <f t="shared" si="715"/>
        <v>5.921052631578938E-2</v>
      </c>
      <c r="GV372" s="513">
        <f t="shared" si="705"/>
        <v>8.8037735849056498E-2</v>
      </c>
      <c r="GW372" s="513">
        <f t="shared" si="716"/>
        <v>0.10624999999999996</v>
      </c>
      <c r="GX372" s="513">
        <f t="shared" si="702"/>
        <v>0.13689285714285704</v>
      </c>
      <c r="GY372" s="462">
        <f t="shared" si="703"/>
        <v>2.3551732560738725</v>
      </c>
      <c r="GZ372" s="405">
        <v>49079</v>
      </c>
      <c r="HA372" s="581">
        <v>8.25</v>
      </c>
      <c r="HB372" s="451">
        <v>8.2100000000000009</v>
      </c>
      <c r="HC372" s="577">
        <v>14.3</v>
      </c>
      <c r="HD372" s="463">
        <f t="shared" si="717"/>
        <v>48.334000000000003</v>
      </c>
      <c r="HE372" s="463">
        <v>13</v>
      </c>
      <c r="HF372" s="463"/>
      <c r="HG372" s="582"/>
      <c r="HH372" s="575">
        <v>2</v>
      </c>
      <c r="HI372" s="583">
        <v>7000</v>
      </c>
      <c r="HJ372" s="406">
        <f t="shared" si="663"/>
        <v>4690</v>
      </c>
      <c r="HK372" s="406"/>
      <c r="HL372" s="549"/>
      <c r="HM372" s="584">
        <v>5.7</v>
      </c>
      <c r="HN372" s="461">
        <v>6.02</v>
      </c>
      <c r="HO372" s="574">
        <v>0.14000000000000001</v>
      </c>
      <c r="HP372" s="548">
        <v>0.01</v>
      </c>
      <c r="HQ372" s="585">
        <v>6.9</v>
      </c>
      <c r="HR372" s="586">
        <v>0.16</v>
      </c>
      <c r="HS372" s="520">
        <v>0.19</v>
      </c>
      <c r="HT372" s="587">
        <v>2</v>
      </c>
      <c r="HU372" s="522">
        <f t="shared" si="632"/>
        <v>35.113918430771093</v>
      </c>
      <c r="HV372" s="513">
        <f t="shared" si="718"/>
        <v>0.67500000000000004</v>
      </c>
      <c r="HW372" s="513">
        <f t="shared" si="664"/>
        <v>0.74426455026455018</v>
      </c>
      <c r="HX372" s="513">
        <f t="shared" si="665"/>
        <v>0.53692307692307695</v>
      </c>
      <c r="HY372" s="599"/>
    </row>
    <row r="373" spans="1:233" s="598" customFormat="1" ht="15" customHeight="1" x14ac:dyDescent="0.15">
      <c r="A373" s="400">
        <v>43855</v>
      </c>
      <c r="B373" s="515">
        <v>50632</v>
      </c>
      <c r="C373" s="402">
        <f t="shared" si="722"/>
        <v>1.01264</v>
      </c>
      <c r="D373" s="571">
        <v>8.19</v>
      </c>
      <c r="E373" s="572">
        <v>39.5</v>
      </c>
      <c r="F373" s="573">
        <v>153</v>
      </c>
      <c r="G373" s="406">
        <f t="shared" si="725"/>
        <v>7746.6959999999999</v>
      </c>
      <c r="H373" s="402">
        <f t="shared" si="726"/>
        <v>0.30986784000000001</v>
      </c>
      <c r="I373" s="573">
        <v>6730</v>
      </c>
      <c r="J373" s="406">
        <f t="shared" si="727"/>
        <v>4509.1000000000004</v>
      </c>
      <c r="K373" s="574">
        <v>15.5</v>
      </c>
      <c r="L373" s="574"/>
      <c r="M373" s="574"/>
      <c r="N373" s="575">
        <v>40</v>
      </c>
      <c r="O373" s="575"/>
      <c r="P373" s="409"/>
      <c r="Q373" s="409"/>
      <c r="R373" s="409"/>
      <c r="S373" s="409"/>
      <c r="T373" s="410"/>
      <c r="U373" s="411"/>
      <c r="V373" s="409"/>
      <c r="W373" s="409"/>
      <c r="X373" s="516"/>
      <c r="Y373" s="473">
        <v>960</v>
      </c>
      <c r="Z373" s="429">
        <v>5.19</v>
      </c>
      <c r="AA373" s="409">
        <v>2264</v>
      </c>
      <c r="AB373" s="409">
        <f t="shared" si="719"/>
        <v>6339.2</v>
      </c>
      <c r="AC373" s="409">
        <v>4890</v>
      </c>
      <c r="AD373" s="474">
        <v>5.89</v>
      </c>
      <c r="AE373" s="477">
        <f t="shared" si="652"/>
        <v>0.81805555555555554</v>
      </c>
      <c r="AF373" s="478">
        <f t="shared" si="666"/>
        <v>960</v>
      </c>
      <c r="AG373" s="477">
        <f t="shared" si="667"/>
        <v>0.38400000000000001</v>
      </c>
      <c r="AH373" s="478">
        <v>2264</v>
      </c>
      <c r="AI373" s="478">
        <f t="shared" si="668"/>
        <v>6339.2</v>
      </c>
      <c r="AJ373" s="473">
        <f t="shared" si="669"/>
        <v>6085.6319999999996</v>
      </c>
      <c r="AK373" s="477">
        <f t="shared" si="674"/>
        <v>0.27047253333333332</v>
      </c>
      <c r="AL373" s="447">
        <v>38</v>
      </c>
      <c r="AM373" s="479"/>
      <c r="AN373" s="473">
        <v>1902</v>
      </c>
      <c r="AO373" s="473">
        <v>2161</v>
      </c>
      <c r="AP373" s="479">
        <v>7.43</v>
      </c>
      <c r="AQ373" s="447">
        <v>440</v>
      </c>
      <c r="AR373" s="473">
        <f t="shared" si="720"/>
        <v>1496</v>
      </c>
      <c r="AS373" s="657">
        <f t="shared" si="706"/>
        <v>3.4</v>
      </c>
      <c r="AT373" s="473">
        <v>5830</v>
      </c>
      <c r="AU373" s="447"/>
      <c r="AV373" s="480">
        <v>1.5</v>
      </c>
      <c r="AW373" s="479">
        <v>4.12</v>
      </c>
      <c r="AX373" s="479">
        <v>42.16</v>
      </c>
      <c r="AY373" s="480">
        <v>6.2</v>
      </c>
      <c r="AZ373" s="480">
        <v>2.2999999999999998</v>
      </c>
      <c r="BA373" s="420">
        <f t="shared" si="723"/>
        <v>51009</v>
      </c>
      <c r="BB373" s="421">
        <f t="shared" si="724"/>
        <v>1.0201800000000001</v>
      </c>
      <c r="BC373" s="422"/>
      <c r="BD373" s="423">
        <v>8.16</v>
      </c>
      <c r="BE373" s="424">
        <v>39.700000000000003</v>
      </c>
      <c r="BF373" s="425">
        <v>179</v>
      </c>
      <c r="BG373" s="426">
        <v>6610</v>
      </c>
      <c r="BH373" s="420">
        <f t="shared" si="728"/>
        <v>4428.7</v>
      </c>
      <c r="BI373" s="432"/>
      <c r="BJ373" s="421"/>
      <c r="BK373" s="427">
        <v>13.5</v>
      </c>
      <c r="BL373" s="427"/>
      <c r="BM373" s="428"/>
      <c r="BN373" s="422"/>
      <c r="BO373" s="425">
        <v>63</v>
      </c>
      <c r="BP373" s="425"/>
      <c r="BQ373" s="423">
        <v>6.68</v>
      </c>
      <c r="BR373" s="421">
        <f t="shared" si="653"/>
        <v>0.9277777777777777</v>
      </c>
      <c r="BS373" s="409">
        <f t="shared" si="675"/>
        <v>51969</v>
      </c>
      <c r="BT373" s="429">
        <f t="shared" si="676"/>
        <v>8.1465150378110032</v>
      </c>
      <c r="BU373" s="430">
        <f t="shared" si="707"/>
        <v>47.094562142815903</v>
      </c>
      <c r="BV373" s="430">
        <f t="shared" si="677"/>
        <v>203.32834959302662</v>
      </c>
      <c r="BW373" s="430">
        <f t="shared" si="678"/>
        <v>6487.95924493448</v>
      </c>
      <c r="BX373" s="430">
        <f t="shared" si="729"/>
        <v>4217.1735092074123</v>
      </c>
      <c r="BY373" s="430">
        <f t="shared" si="679"/>
        <v>13.365150378110027</v>
      </c>
      <c r="BZ373" s="430"/>
      <c r="CA373" s="431"/>
      <c r="CB373" s="430">
        <f t="shared" si="731"/>
        <v>63</v>
      </c>
      <c r="CC373" s="432">
        <v>25614</v>
      </c>
      <c r="CD373" s="411">
        <f t="shared" si="680"/>
        <v>26094</v>
      </c>
      <c r="CE373" s="421">
        <f t="shared" si="681"/>
        <v>1.04376</v>
      </c>
      <c r="CF373" s="433">
        <f t="shared" si="682"/>
        <v>6.1623361692343064</v>
      </c>
      <c r="CG373" s="434"/>
      <c r="CH373" s="427"/>
      <c r="CI373" s="446">
        <f t="shared" si="683"/>
        <v>8.7376408369740162</v>
      </c>
      <c r="CJ373" s="436">
        <v>20.399999999999999</v>
      </c>
      <c r="CK373" s="436">
        <v>1.79</v>
      </c>
      <c r="CL373" s="423"/>
      <c r="CM373" s="423">
        <v>17.010000000000002</v>
      </c>
      <c r="CN373" s="423">
        <v>70</v>
      </c>
      <c r="CO373" s="432"/>
      <c r="CP373" s="432"/>
      <c r="CQ373" s="437"/>
      <c r="CR373" s="437">
        <v>0.95</v>
      </c>
      <c r="CS373" s="424"/>
      <c r="CT373" s="432">
        <f t="shared" si="684"/>
        <v>3.2191308346746381</v>
      </c>
      <c r="CU373" s="434">
        <v>6.49</v>
      </c>
      <c r="CV373" s="438"/>
      <c r="CW373" s="439"/>
      <c r="CX373" s="440"/>
      <c r="CY373" s="441"/>
      <c r="CZ373" s="442"/>
      <c r="DA373" s="442"/>
      <c r="DB373" s="442"/>
      <c r="DC373" s="442"/>
      <c r="DD373" s="443"/>
      <c r="DE373" s="440"/>
      <c r="DF373" s="444">
        <v>25395</v>
      </c>
      <c r="DG373" s="445">
        <f t="shared" si="685"/>
        <v>25875</v>
      </c>
      <c r="DH373" s="421">
        <f t="shared" si="686"/>
        <v>1.0349999999999999</v>
      </c>
      <c r="DI373" s="446">
        <f t="shared" si="687"/>
        <v>6.2144927536231878</v>
      </c>
      <c r="DJ373" s="434">
        <v>7.9</v>
      </c>
      <c r="DK373" s="427">
        <v>4.9000000000000004</v>
      </c>
      <c r="DL373" s="446">
        <f t="shared" si="688"/>
        <v>8.8115942028985508</v>
      </c>
      <c r="DM373" s="422">
        <v>20.3</v>
      </c>
      <c r="DN373" s="422">
        <v>1.85</v>
      </c>
      <c r="DO373" s="423">
        <v>8.09</v>
      </c>
      <c r="DP373" s="423">
        <v>17.8</v>
      </c>
      <c r="DQ373" s="423">
        <v>72</v>
      </c>
      <c r="DR373" s="432"/>
      <c r="DS373" s="432"/>
      <c r="DT373" s="437"/>
      <c r="DU373" s="437">
        <v>0.94</v>
      </c>
      <c r="DV373" s="424"/>
      <c r="DW373" s="446">
        <f t="shared" si="689"/>
        <v>3.2463768115942027</v>
      </c>
      <c r="DX373" s="434">
        <v>6.18</v>
      </c>
      <c r="DY373" s="438">
        <v>8.14</v>
      </c>
      <c r="DZ373" s="439">
        <v>15.7</v>
      </c>
      <c r="EA373" s="440">
        <v>57</v>
      </c>
      <c r="EB373" s="441">
        <v>6430</v>
      </c>
      <c r="EC373" s="442">
        <v>5.7</v>
      </c>
      <c r="ED373" s="442"/>
      <c r="EE373" s="442"/>
      <c r="EF373" s="442"/>
      <c r="EG373" s="443">
        <v>14</v>
      </c>
      <c r="EH373" s="440"/>
      <c r="EI373" s="429">
        <f t="shared" si="670"/>
        <v>8.14</v>
      </c>
      <c r="EJ373" s="447">
        <f t="shared" si="708"/>
        <v>15.7</v>
      </c>
      <c r="EK373" s="448">
        <f t="shared" si="671"/>
        <v>57</v>
      </c>
      <c r="EL373" s="417">
        <f t="shared" si="672"/>
        <v>6430</v>
      </c>
      <c r="EM373" s="431">
        <f t="shared" si="673"/>
        <v>5.7</v>
      </c>
      <c r="EN373" s="431"/>
      <c r="EO373" s="431"/>
      <c r="EP373" s="431"/>
      <c r="EQ373" s="430">
        <f t="shared" si="654"/>
        <v>14</v>
      </c>
      <c r="ER373" s="448"/>
      <c r="ES373" s="449">
        <f t="shared" si="690"/>
        <v>20.319806038215091</v>
      </c>
      <c r="ET373" s="450">
        <f t="shared" si="691"/>
        <v>1.03938</v>
      </c>
      <c r="EU373" s="451">
        <f t="shared" si="730"/>
        <v>0.24015388636363635</v>
      </c>
      <c r="EV373" s="450">
        <f t="shared" si="658"/>
        <v>0.44472941919191916</v>
      </c>
      <c r="EW373" s="513">
        <f t="shared" si="704"/>
        <v>0.57351770546961545</v>
      </c>
      <c r="EX373" s="514">
        <f t="shared" si="600"/>
        <v>7.6651503781100265</v>
      </c>
      <c r="EY373" s="513">
        <f t="shared" si="709"/>
        <v>0.66662817774185479</v>
      </c>
      <c r="EZ373" s="514">
        <f t="shared" si="710"/>
        <v>31.394562142815904</v>
      </c>
      <c r="FA373" s="450">
        <f t="shared" si="659"/>
        <v>0.7196652600874951</v>
      </c>
      <c r="FB373" s="431">
        <f t="shared" si="660"/>
        <v>146.32834959302662</v>
      </c>
      <c r="FC373" s="452"/>
      <c r="FD373" s="431"/>
      <c r="FE373" s="452">
        <f t="shared" si="661"/>
        <v>0.77777777777777779</v>
      </c>
      <c r="FF373" s="430">
        <f t="shared" si="662"/>
        <v>49</v>
      </c>
      <c r="FG373" s="405">
        <v>50400</v>
      </c>
      <c r="FH373" s="589"/>
      <c r="FI373" s="590"/>
      <c r="FJ373" s="591"/>
      <c r="FK373" s="455">
        <f t="shared" si="692"/>
        <v>1.3854413207873926</v>
      </c>
      <c r="FL373" s="530"/>
      <c r="FM373" s="455"/>
      <c r="FN373" s="530">
        <v>4614</v>
      </c>
      <c r="FO373" s="532">
        <f t="shared" si="655"/>
        <v>0.34484304932735427</v>
      </c>
      <c r="FP373" s="449">
        <f t="shared" si="693"/>
        <v>88.783697973792073</v>
      </c>
      <c r="FQ373" s="457">
        <v>50.4</v>
      </c>
      <c r="FR373" s="458">
        <f t="shared" si="694"/>
        <v>0.96980892455117473</v>
      </c>
      <c r="FS373" s="576">
        <v>8.17</v>
      </c>
      <c r="FT373" s="577">
        <v>15.4</v>
      </c>
      <c r="FU373" s="578">
        <v>55</v>
      </c>
      <c r="FV373" s="579">
        <v>1</v>
      </c>
      <c r="FW373" s="580"/>
      <c r="FX373" s="579"/>
      <c r="FY373" s="452">
        <f t="shared" si="721"/>
        <v>0.9285714285714286</v>
      </c>
      <c r="FZ373" s="452"/>
      <c r="GA373" s="429"/>
      <c r="GB373" s="513">
        <f t="shared" si="711"/>
        <v>1.9108280254776955E-2</v>
      </c>
      <c r="GC373" s="514">
        <f t="shared" si="712"/>
        <v>0.29999999999999893</v>
      </c>
      <c r="GD373" s="513">
        <f t="shared" si="633"/>
        <v>3.5087719298245612E-2</v>
      </c>
      <c r="GE373" s="527">
        <f t="shared" si="635"/>
        <v>2</v>
      </c>
      <c r="GF373" s="461">
        <f t="shared" si="695"/>
        <v>1.8934364717427699</v>
      </c>
      <c r="GG373" s="606">
        <v>38</v>
      </c>
      <c r="GH373" s="450">
        <f t="shared" si="696"/>
        <v>0.47499999999999998</v>
      </c>
      <c r="GI373" s="405">
        <v>250</v>
      </c>
      <c r="GJ373" s="462">
        <f t="shared" si="697"/>
        <v>6.5789473684210522</v>
      </c>
      <c r="GK373" s="463">
        <f t="shared" si="698"/>
        <v>17.548923396640305</v>
      </c>
      <c r="GL373" s="464">
        <v>8.24</v>
      </c>
      <c r="GM373" s="529">
        <v>15</v>
      </c>
      <c r="GN373" s="405">
        <v>52</v>
      </c>
      <c r="GO373" s="513">
        <f t="shared" si="713"/>
        <v>2.5974025974025983E-2</v>
      </c>
      <c r="GP373" s="450">
        <f t="shared" si="699"/>
        <v>5.4545454545454564E-2</v>
      </c>
      <c r="GQ373" s="577">
        <v>2</v>
      </c>
      <c r="GR373" s="455">
        <f t="shared" si="700"/>
        <v>1.9857992264619293</v>
      </c>
      <c r="GS373" s="531">
        <f t="shared" si="714"/>
        <v>12.8</v>
      </c>
      <c r="GT373" s="531">
        <f t="shared" si="701"/>
        <v>43.264000000000003</v>
      </c>
      <c r="GU373" s="513">
        <f t="shared" si="715"/>
        <v>0.14666666666666661</v>
      </c>
      <c r="GV373" s="513">
        <f t="shared" si="705"/>
        <v>0.16799999999999993</v>
      </c>
      <c r="GW373" s="513">
        <f t="shared" si="716"/>
        <v>0.16883116883116878</v>
      </c>
      <c r="GX373" s="513">
        <f t="shared" si="702"/>
        <v>0.21338181818181812</v>
      </c>
      <c r="GY373" s="462">
        <f t="shared" si="703"/>
        <v>1.4953070378868702</v>
      </c>
      <c r="GZ373" s="405">
        <v>49025</v>
      </c>
      <c r="HA373" s="581">
        <v>8.34</v>
      </c>
      <c r="HB373" s="451">
        <v>8.26</v>
      </c>
      <c r="HC373" s="577">
        <v>12.8</v>
      </c>
      <c r="HD373" s="463">
        <f t="shared" si="717"/>
        <v>43.264000000000003</v>
      </c>
      <c r="HE373" s="463">
        <v>13</v>
      </c>
      <c r="HF373" s="463"/>
      <c r="HG373" s="582"/>
      <c r="HH373" s="575">
        <v>2</v>
      </c>
      <c r="HI373" s="583">
        <v>6590</v>
      </c>
      <c r="HJ373" s="406">
        <f t="shared" si="663"/>
        <v>4415.3</v>
      </c>
      <c r="HK373" s="406"/>
      <c r="HL373" s="549"/>
      <c r="HM373" s="584"/>
      <c r="HN373" s="461">
        <v>7.31</v>
      </c>
      <c r="HO373" s="574"/>
      <c r="HP373" s="548">
        <v>0.01</v>
      </c>
      <c r="HQ373" s="585"/>
      <c r="HR373" s="586"/>
      <c r="HS373" s="520">
        <v>0.19</v>
      </c>
      <c r="HT373" s="587">
        <v>2</v>
      </c>
      <c r="HU373" s="522">
        <f t="shared" si="632"/>
        <v>34.111627359877666</v>
      </c>
      <c r="HV373" s="513">
        <f t="shared" si="718"/>
        <v>0.67758186397984888</v>
      </c>
      <c r="HW373" s="513">
        <f t="shared" si="664"/>
        <v>0.75830167597765363</v>
      </c>
      <c r="HX373" s="513">
        <f t="shared" si="665"/>
        <v>0.45851851851851855</v>
      </c>
      <c r="HY373" s="599"/>
    </row>
    <row r="374" spans="1:233" x14ac:dyDescent="0.15">
      <c r="A374" s="485">
        <v>43856</v>
      </c>
      <c r="B374" s="486">
        <v>50808</v>
      </c>
      <c r="C374" s="487">
        <f t="shared" si="722"/>
        <v>1.01616</v>
      </c>
      <c r="D374" s="488">
        <v>8.26</v>
      </c>
      <c r="E374" s="489">
        <v>36</v>
      </c>
      <c r="F374" s="490">
        <v>151</v>
      </c>
      <c r="G374" s="490">
        <f t="shared" si="725"/>
        <v>7672.0079999999998</v>
      </c>
      <c r="H374" s="487">
        <f t="shared" si="726"/>
        <v>0.30688031999999998</v>
      </c>
      <c r="I374" s="490">
        <v>6940</v>
      </c>
      <c r="J374" s="490">
        <f t="shared" si="727"/>
        <v>4649.8</v>
      </c>
      <c r="K374" s="491">
        <v>14.4</v>
      </c>
      <c r="L374" s="491"/>
      <c r="M374" s="491"/>
      <c r="N374" s="492">
        <v>40</v>
      </c>
      <c r="O374" s="492"/>
      <c r="P374" s="409"/>
      <c r="Q374" s="409"/>
      <c r="R374" s="409"/>
      <c r="S374" s="409"/>
      <c r="T374" s="410"/>
      <c r="U374" s="411"/>
      <c r="V374" s="409"/>
      <c r="W374" s="409"/>
      <c r="X374" s="412"/>
      <c r="Y374" s="473">
        <v>960</v>
      </c>
      <c r="Z374" s="429">
        <v>5.09</v>
      </c>
      <c r="AA374" s="447">
        <v>2162</v>
      </c>
      <c r="AB374" s="409">
        <f t="shared" si="719"/>
        <v>6053.5999999999995</v>
      </c>
      <c r="AC374" s="409">
        <v>3400</v>
      </c>
      <c r="AD374" s="474">
        <v>5.48</v>
      </c>
      <c r="AE374" s="477">
        <f t="shared" si="652"/>
        <v>0.76111111111111118</v>
      </c>
      <c r="AF374" s="478">
        <f t="shared" si="666"/>
        <v>960</v>
      </c>
      <c r="AG374" s="477">
        <f t="shared" si="667"/>
        <v>0.38400000000000001</v>
      </c>
      <c r="AH374" s="478">
        <v>2162</v>
      </c>
      <c r="AI374" s="478">
        <f t="shared" si="668"/>
        <v>6053.5999999999995</v>
      </c>
      <c r="AJ374" s="473">
        <f t="shared" si="669"/>
        <v>5811.4559999999992</v>
      </c>
      <c r="AK374" s="477">
        <f t="shared" si="674"/>
        <v>0.2582869333333333</v>
      </c>
      <c r="AL374" s="447">
        <v>38</v>
      </c>
      <c r="AM374" s="479"/>
      <c r="AN374" s="473">
        <v>1979</v>
      </c>
      <c r="AO374" s="473">
        <v>2117</v>
      </c>
      <c r="AP374" s="479">
        <v>7.5</v>
      </c>
      <c r="AQ374" s="447">
        <v>475</v>
      </c>
      <c r="AR374" s="473">
        <f t="shared" si="720"/>
        <v>1615</v>
      </c>
      <c r="AS374" s="657">
        <f t="shared" si="706"/>
        <v>3.4</v>
      </c>
      <c r="AT374" s="473">
        <v>5780</v>
      </c>
      <c r="AU374" s="447"/>
      <c r="AV374" s="480">
        <v>0.5</v>
      </c>
      <c r="AW374" s="479">
        <v>3.98</v>
      </c>
      <c r="AX374" s="479">
        <v>42.88</v>
      </c>
      <c r="AY374" s="480">
        <v>10.199999999999999</v>
      </c>
      <c r="AZ374" s="480">
        <v>2.2999999999999998</v>
      </c>
      <c r="BA374" s="420">
        <f t="shared" si="723"/>
        <v>51044</v>
      </c>
      <c r="BB374" s="421">
        <f t="shared" si="724"/>
        <v>1.02088</v>
      </c>
      <c r="BC374" s="422"/>
      <c r="BD374" s="423">
        <v>8.15</v>
      </c>
      <c r="BE374" s="424">
        <v>45</v>
      </c>
      <c r="BF374" s="425">
        <v>193</v>
      </c>
      <c r="BG374" s="426">
        <v>6370</v>
      </c>
      <c r="BH374" s="420">
        <f t="shared" si="728"/>
        <v>4267.9000000000005</v>
      </c>
      <c r="BI374" s="420"/>
      <c r="BJ374" s="421"/>
      <c r="BK374" s="427">
        <v>12.1</v>
      </c>
      <c r="BL374" s="427"/>
      <c r="BM374" s="428"/>
      <c r="BN374" s="422"/>
      <c r="BO374" s="425">
        <v>55</v>
      </c>
      <c r="BP374" s="425"/>
      <c r="BQ374" s="423">
        <v>6.54</v>
      </c>
      <c r="BR374" s="421">
        <f t="shared" si="653"/>
        <v>0.90833333333333333</v>
      </c>
      <c r="BS374" s="409">
        <f t="shared" si="675"/>
        <v>52004</v>
      </c>
      <c r="BT374" s="429">
        <f t="shared" si="676"/>
        <v>8.138000923005924</v>
      </c>
      <c r="BU374" s="430">
        <f t="shared" si="707"/>
        <v>52.937850934543498</v>
      </c>
      <c r="BV374" s="430">
        <f t="shared" si="677"/>
        <v>219.25028843935081</v>
      </c>
      <c r="BW374" s="430">
        <f t="shared" si="678"/>
        <v>6252.47180986078</v>
      </c>
      <c r="BX374" s="430">
        <f t="shared" si="729"/>
        <v>4064.1066764095071</v>
      </c>
      <c r="BY374" s="430">
        <f t="shared" si="679"/>
        <v>12.06492577494039</v>
      </c>
      <c r="BZ374" s="430"/>
      <c r="CA374" s="431"/>
      <c r="CB374" s="430">
        <f t="shared" si="731"/>
        <v>55</v>
      </c>
      <c r="CC374" s="432">
        <v>25523</v>
      </c>
      <c r="CD374" s="411">
        <f t="shared" si="680"/>
        <v>26003</v>
      </c>
      <c r="CE374" s="421">
        <f t="shared" si="681"/>
        <v>1.0401199999999999</v>
      </c>
      <c r="CF374" s="433">
        <f t="shared" si="682"/>
        <v>6.1839018574779843</v>
      </c>
      <c r="CG374" s="434"/>
      <c r="CH374" s="427"/>
      <c r="CI374" s="446">
        <f t="shared" si="683"/>
        <v>8.7682190516478862</v>
      </c>
      <c r="CJ374" s="436">
        <v>20.3</v>
      </c>
      <c r="CK374" s="436">
        <v>1.75</v>
      </c>
      <c r="CL374" s="423"/>
      <c r="CM374" s="423">
        <v>18.899999999999999</v>
      </c>
      <c r="CN374" s="423">
        <v>62</v>
      </c>
      <c r="CO374" s="432"/>
      <c r="CP374" s="432"/>
      <c r="CQ374" s="437"/>
      <c r="CR374" s="437">
        <v>0.95</v>
      </c>
      <c r="CS374" s="481"/>
      <c r="CT374" s="432">
        <f t="shared" si="684"/>
        <v>3.2303964927123796</v>
      </c>
      <c r="CU374" s="434">
        <v>6.36</v>
      </c>
      <c r="CV374" s="493"/>
      <c r="CW374" s="494"/>
      <c r="CX374" s="495"/>
      <c r="CY374" s="496"/>
      <c r="CZ374" s="497"/>
      <c r="DA374" s="497"/>
      <c r="DB374" s="497"/>
      <c r="DC374" s="497"/>
      <c r="DD374" s="498"/>
      <c r="DE374" s="498"/>
      <c r="DF374" s="432">
        <v>25521</v>
      </c>
      <c r="DG374" s="445">
        <f t="shared" si="685"/>
        <v>26001</v>
      </c>
      <c r="DH374" s="421">
        <f t="shared" si="686"/>
        <v>1.0400400000000001</v>
      </c>
      <c r="DI374" s="446">
        <f t="shared" si="687"/>
        <v>6.1843775239413867</v>
      </c>
      <c r="DJ374" s="434">
        <v>8.0399999999999991</v>
      </c>
      <c r="DK374" s="427">
        <v>3.6</v>
      </c>
      <c r="DL374" s="446">
        <f t="shared" si="688"/>
        <v>8.7688935040959972</v>
      </c>
      <c r="DM374" s="541">
        <v>20.100000000000001</v>
      </c>
      <c r="DN374" s="541">
        <v>1.82</v>
      </c>
      <c r="DO374" s="542">
        <v>8.07</v>
      </c>
      <c r="DP374" s="542">
        <v>18.3</v>
      </c>
      <c r="DQ374" s="542">
        <v>62</v>
      </c>
      <c r="DR374" s="432"/>
      <c r="DS374" s="432"/>
      <c r="DT374" s="437"/>
      <c r="DU374" s="437">
        <v>0.94</v>
      </c>
      <c r="DV374" s="481"/>
      <c r="DW374" s="446">
        <f t="shared" si="689"/>
        <v>3.2306449751932615</v>
      </c>
      <c r="DX374" s="434">
        <v>6.21</v>
      </c>
      <c r="DY374" s="493">
        <v>8.25</v>
      </c>
      <c r="DZ374" s="494">
        <v>15.4</v>
      </c>
      <c r="EA374" s="495">
        <v>55</v>
      </c>
      <c r="EB374" s="496">
        <v>6460</v>
      </c>
      <c r="EC374" s="497">
        <v>4.7</v>
      </c>
      <c r="ED374" s="497"/>
      <c r="EE374" s="497"/>
      <c r="EF374" s="497"/>
      <c r="EG374" s="498">
        <v>14</v>
      </c>
      <c r="EH374" s="495"/>
      <c r="EI374" s="429">
        <f t="shared" si="670"/>
        <v>8.25</v>
      </c>
      <c r="EJ374" s="447">
        <f t="shared" si="708"/>
        <v>15.4</v>
      </c>
      <c r="EK374" s="448">
        <f t="shared" si="671"/>
        <v>55</v>
      </c>
      <c r="EL374" s="417">
        <f t="shared" si="672"/>
        <v>6460</v>
      </c>
      <c r="EM374" s="431">
        <f t="shared" si="673"/>
        <v>4.7</v>
      </c>
      <c r="EN374" s="431"/>
      <c r="EO374" s="431"/>
      <c r="EP374" s="431"/>
      <c r="EQ374" s="430">
        <f t="shared" si="654"/>
        <v>14</v>
      </c>
      <c r="ER374" s="448"/>
      <c r="ES374" s="449">
        <f t="shared" si="690"/>
        <v>20.306130297669412</v>
      </c>
      <c r="ET374" s="450">
        <f t="shared" si="691"/>
        <v>1.0400799999999999</v>
      </c>
      <c r="EU374" s="451">
        <f t="shared" si="730"/>
        <v>0.25913390909090905</v>
      </c>
      <c r="EV374" s="499">
        <f t="shared" si="658"/>
        <v>0.47987760942760932</v>
      </c>
      <c r="EW374" s="513">
        <f t="shared" si="704"/>
        <v>0.61044103480833711</v>
      </c>
      <c r="EX374" s="514">
        <f t="shared" si="600"/>
        <v>7.3649257749403896</v>
      </c>
      <c r="EY374" s="513">
        <f t="shared" si="709"/>
        <v>0.70909283757964103</v>
      </c>
      <c r="EZ374" s="514">
        <f t="shared" si="710"/>
        <v>37.537850934543499</v>
      </c>
      <c r="FA374" s="450">
        <f t="shared" si="659"/>
        <v>0.74914514187645342</v>
      </c>
      <c r="FB374" s="431">
        <f t="shared" si="660"/>
        <v>164.25028843935081</v>
      </c>
      <c r="FC374" s="452"/>
      <c r="FD374" s="431"/>
      <c r="FE374" s="452">
        <f t="shared" si="661"/>
        <v>0.74545454545454548</v>
      </c>
      <c r="FF374" s="430">
        <f t="shared" si="662"/>
        <v>41</v>
      </c>
      <c r="FG374" s="490">
        <v>50400</v>
      </c>
      <c r="FH374" s="498"/>
      <c r="FI374" s="501"/>
      <c r="FJ374" s="487"/>
      <c r="FK374" s="455">
        <f t="shared" si="692"/>
        <v>1.3845088839320052</v>
      </c>
      <c r="FL374" s="490"/>
      <c r="FM374" s="502"/>
      <c r="FN374" s="490">
        <v>4670</v>
      </c>
      <c r="FO374" s="532">
        <f t="shared" si="655"/>
        <v>0.34902840059790735</v>
      </c>
      <c r="FP374" s="449">
        <f t="shared" si="693"/>
        <v>89.800784555034227</v>
      </c>
      <c r="FQ374" s="503">
        <v>50.4</v>
      </c>
      <c r="FR374" s="458">
        <f t="shared" si="694"/>
        <v>0.96915621875240365</v>
      </c>
      <c r="FS374" s="504">
        <v>8.09</v>
      </c>
      <c r="FT374" s="535">
        <v>14.8</v>
      </c>
      <c r="FU374" s="495">
        <v>52</v>
      </c>
      <c r="FV374" s="490">
        <v>1</v>
      </c>
      <c r="FW374" s="504"/>
      <c r="FX374" s="490"/>
      <c r="FY374" s="452">
        <f t="shared" si="721"/>
        <v>0.9285714285714286</v>
      </c>
      <c r="FZ374" s="452"/>
      <c r="GA374" s="429"/>
      <c r="GB374" s="499">
        <f t="shared" si="711"/>
        <v>3.8961038961038974E-2</v>
      </c>
      <c r="GC374" s="514">
        <f t="shared" si="712"/>
        <v>0.59999999999999964</v>
      </c>
      <c r="GD374" s="499">
        <f t="shared" si="633"/>
        <v>5.4545454545454564E-2</v>
      </c>
      <c r="GE374" s="527">
        <f t="shared" si="635"/>
        <v>3</v>
      </c>
      <c r="GF374" s="461">
        <f t="shared" si="695"/>
        <v>1.8921621413737406</v>
      </c>
      <c r="GG374" s="490">
        <v>38</v>
      </c>
      <c r="GH374" s="526">
        <f t="shared" si="696"/>
        <v>0.47499999999999998</v>
      </c>
      <c r="GI374" s="490">
        <v>250</v>
      </c>
      <c r="GJ374" s="544">
        <f t="shared" si="697"/>
        <v>6.5789473684210522</v>
      </c>
      <c r="GK374" s="463">
        <f t="shared" si="698"/>
        <v>17.537112529805398</v>
      </c>
      <c r="GL374" s="507">
        <v>8.17</v>
      </c>
      <c r="GM374" s="535">
        <v>14.5</v>
      </c>
      <c r="GN374" s="536">
        <v>51</v>
      </c>
      <c r="GO374" s="526">
        <f t="shared" si="713"/>
        <v>2.0270270270270285E-2</v>
      </c>
      <c r="GP374" s="526">
        <f t="shared" si="699"/>
        <v>1.9230769230769273E-2</v>
      </c>
      <c r="GQ374" s="535">
        <v>2</v>
      </c>
      <c r="GR374" s="455">
        <f t="shared" si="700"/>
        <v>1.984462733635874</v>
      </c>
      <c r="GS374" s="536">
        <f t="shared" si="714"/>
        <v>12.2</v>
      </c>
      <c r="GT374" s="536">
        <f t="shared" si="701"/>
        <v>41.235999999999997</v>
      </c>
      <c r="GU374" s="526">
        <f t="shared" si="715"/>
        <v>0.15862068965517251</v>
      </c>
      <c r="GV374" s="526">
        <f t="shared" si="705"/>
        <v>0.19145098039215691</v>
      </c>
      <c r="GW374" s="526">
        <f t="shared" si="716"/>
        <v>0.17567567567567577</v>
      </c>
      <c r="GX374" s="526">
        <f t="shared" si="702"/>
        <v>0.20700000000000007</v>
      </c>
      <c r="GY374" s="544">
        <f t="shared" si="703"/>
        <v>1.6292375074141019</v>
      </c>
      <c r="GZ374" s="490">
        <v>52914</v>
      </c>
      <c r="HA374" s="493">
        <v>8.4</v>
      </c>
      <c r="HB374" s="493">
        <v>8.33</v>
      </c>
      <c r="HC374" s="494">
        <v>12.2</v>
      </c>
      <c r="HD374" s="498">
        <f t="shared" si="717"/>
        <v>41.235999999999997</v>
      </c>
      <c r="HE374" s="498">
        <v>13</v>
      </c>
      <c r="HF374" s="498"/>
      <c r="HG374" s="498"/>
      <c r="HH374" s="492">
        <v>2</v>
      </c>
      <c r="HI374" s="508">
        <v>6370</v>
      </c>
      <c r="HJ374" s="490">
        <f t="shared" si="663"/>
        <v>4267.9000000000005</v>
      </c>
      <c r="HK374" s="490"/>
      <c r="HL374" s="490"/>
      <c r="HM374" s="543"/>
      <c r="HN374" s="506">
        <v>5.88</v>
      </c>
      <c r="HO374" s="491"/>
      <c r="HP374" s="545">
        <v>0.01</v>
      </c>
      <c r="HQ374" s="523"/>
      <c r="HR374" s="524"/>
      <c r="HS374" s="524">
        <v>0.17</v>
      </c>
      <c r="HT374" s="511">
        <v>2</v>
      </c>
      <c r="HU374" s="525">
        <f t="shared" si="632"/>
        <v>34.088237598934256</v>
      </c>
      <c r="HV374" s="526">
        <f t="shared" si="718"/>
        <v>0.72888888888888892</v>
      </c>
      <c r="HW374" s="526">
        <f t="shared" si="664"/>
        <v>0.7863419689119171</v>
      </c>
      <c r="HX374" s="526">
        <f t="shared" si="665"/>
        <v>0.51404958677685952</v>
      </c>
      <c r="HY374" s="512"/>
    </row>
    <row r="375" spans="1:233" s="598" customFormat="1" ht="15" customHeight="1" x14ac:dyDescent="0.15">
      <c r="A375" s="400">
        <v>43857</v>
      </c>
      <c r="B375" s="515">
        <v>51828</v>
      </c>
      <c r="C375" s="402">
        <f t="shared" si="722"/>
        <v>1.0365599999999999</v>
      </c>
      <c r="D375" s="571">
        <v>8.26</v>
      </c>
      <c r="E375" s="572">
        <v>36</v>
      </c>
      <c r="F375" s="573">
        <v>131</v>
      </c>
      <c r="G375" s="406">
        <f t="shared" si="725"/>
        <v>6789.4679999999998</v>
      </c>
      <c r="H375" s="402">
        <f t="shared" si="726"/>
        <v>0.27157872</v>
      </c>
      <c r="I375" s="573">
        <v>6900</v>
      </c>
      <c r="J375" s="406">
        <f t="shared" si="727"/>
        <v>4623</v>
      </c>
      <c r="K375" s="574">
        <v>14.6</v>
      </c>
      <c r="L375" s="574"/>
      <c r="M375" s="574"/>
      <c r="N375" s="575">
        <v>28</v>
      </c>
      <c r="O375" s="575"/>
      <c r="P375" s="409"/>
      <c r="Q375" s="409"/>
      <c r="R375" s="409"/>
      <c r="S375" s="409"/>
      <c r="T375" s="410"/>
      <c r="U375" s="411"/>
      <c r="V375" s="409"/>
      <c r="W375" s="409"/>
      <c r="X375" s="516"/>
      <c r="Y375" s="473">
        <v>960</v>
      </c>
      <c r="Z375" s="429">
        <v>5.05</v>
      </c>
      <c r="AA375" s="447">
        <v>2443</v>
      </c>
      <c r="AB375" s="409">
        <f t="shared" si="719"/>
        <v>6840.4</v>
      </c>
      <c r="AC375" s="409">
        <v>4790</v>
      </c>
      <c r="AD375" s="474">
        <v>6</v>
      </c>
      <c r="AE375" s="477">
        <f t="shared" si="652"/>
        <v>0.83333333333333326</v>
      </c>
      <c r="AF375" s="478">
        <f t="shared" si="666"/>
        <v>960</v>
      </c>
      <c r="AG375" s="477">
        <f t="shared" si="667"/>
        <v>0.38400000000000001</v>
      </c>
      <c r="AH375" s="478">
        <v>2443</v>
      </c>
      <c r="AI375" s="478">
        <f t="shared" si="668"/>
        <v>6840.4</v>
      </c>
      <c r="AJ375" s="473">
        <f t="shared" si="669"/>
        <v>6566.7839999999997</v>
      </c>
      <c r="AK375" s="477">
        <f t="shared" si="674"/>
        <v>0.29185706666666666</v>
      </c>
      <c r="AL375" s="447">
        <v>38</v>
      </c>
      <c r="AM375" s="479"/>
      <c r="AN375" s="473">
        <v>1791</v>
      </c>
      <c r="AO375" s="473">
        <v>1797</v>
      </c>
      <c r="AP375" s="479">
        <v>7.65</v>
      </c>
      <c r="AQ375" s="447">
        <v>518</v>
      </c>
      <c r="AR375" s="473">
        <f t="shared" si="720"/>
        <v>1761.2</v>
      </c>
      <c r="AS375" s="657">
        <f t="shared" si="706"/>
        <v>3.4</v>
      </c>
      <c r="AT375" s="473">
        <v>5500</v>
      </c>
      <c r="AU375" s="447"/>
      <c r="AV375" s="480">
        <v>0.1</v>
      </c>
      <c r="AW375" s="479">
        <v>5.82</v>
      </c>
      <c r="AX375" s="479">
        <v>42.42</v>
      </c>
      <c r="AY375" s="480">
        <v>7</v>
      </c>
      <c r="AZ375" s="480">
        <v>3.2</v>
      </c>
      <c r="BA375" s="420">
        <f t="shared" si="723"/>
        <v>51641</v>
      </c>
      <c r="BB375" s="421">
        <f t="shared" si="724"/>
        <v>1.0328200000000001</v>
      </c>
      <c r="BC375" s="422"/>
      <c r="BD375" s="423">
        <v>8.1300000000000008</v>
      </c>
      <c r="BE375" s="424">
        <v>51.9</v>
      </c>
      <c r="BF375" s="425">
        <v>166</v>
      </c>
      <c r="BG375" s="426">
        <v>6220</v>
      </c>
      <c r="BH375" s="420">
        <f t="shared" si="728"/>
        <v>4167.4000000000005</v>
      </c>
      <c r="BI375" s="432"/>
      <c r="BJ375" s="421"/>
      <c r="BK375" s="427">
        <v>11.8</v>
      </c>
      <c r="BL375" s="427"/>
      <c r="BM375" s="428"/>
      <c r="BN375" s="422"/>
      <c r="BO375" s="425">
        <v>56</v>
      </c>
      <c r="BP375" s="425"/>
      <c r="BQ375" s="423">
        <v>5.98</v>
      </c>
      <c r="BR375" s="421">
        <f t="shared" si="653"/>
        <v>0.8305555555555556</v>
      </c>
      <c r="BS375" s="409">
        <f t="shared" si="675"/>
        <v>52601</v>
      </c>
      <c r="BT375" s="429">
        <f t="shared" si="676"/>
        <v>8.1212397102716682</v>
      </c>
      <c r="BU375" s="430">
        <f t="shared" si="707"/>
        <v>60.406606338282543</v>
      </c>
      <c r="BV375" s="430">
        <f t="shared" si="677"/>
        <v>195.11336286382388</v>
      </c>
      <c r="BW375" s="430">
        <f t="shared" si="678"/>
        <v>6106.5432976559377</v>
      </c>
      <c r="BX375" s="430">
        <f t="shared" si="729"/>
        <v>3969.2531434763596</v>
      </c>
      <c r="BY375" s="430">
        <f t="shared" si="679"/>
        <v>11.712397102716679</v>
      </c>
      <c r="BZ375" s="430"/>
      <c r="CA375" s="431"/>
      <c r="CB375" s="430">
        <f t="shared" si="731"/>
        <v>56</v>
      </c>
      <c r="CC375" s="432">
        <v>26322</v>
      </c>
      <c r="CD375" s="411">
        <f t="shared" si="680"/>
        <v>26802</v>
      </c>
      <c r="CE375" s="421">
        <f t="shared" si="681"/>
        <v>1.0720799999999999</v>
      </c>
      <c r="CF375" s="433">
        <f t="shared" si="682"/>
        <v>5.9995522722184909</v>
      </c>
      <c r="CG375" s="434"/>
      <c r="CH375" s="427"/>
      <c r="CI375" s="446">
        <f t="shared" si="683"/>
        <v>8.50682784866801</v>
      </c>
      <c r="CJ375" s="436">
        <v>20.3</v>
      </c>
      <c r="CK375" s="436">
        <v>1.98</v>
      </c>
      <c r="CL375" s="423"/>
      <c r="CM375" s="423">
        <v>19.2</v>
      </c>
      <c r="CN375" s="423">
        <v>62</v>
      </c>
      <c r="CO375" s="432"/>
      <c r="CP375" s="432"/>
      <c r="CQ375" s="437"/>
      <c r="CR375" s="437">
        <v>0.95</v>
      </c>
      <c r="CS375" s="424"/>
      <c r="CT375" s="432">
        <f t="shared" si="684"/>
        <v>3.1340944705618985</v>
      </c>
      <c r="CU375" s="434">
        <v>6.52</v>
      </c>
      <c r="CV375" s="438"/>
      <c r="CW375" s="439"/>
      <c r="CX375" s="440"/>
      <c r="CY375" s="441"/>
      <c r="CZ375" s="442"/>
      <c r="DA375" s="442"/>
      <c r="DB375" s="442"/>
      <c r="DC375" s="442"/>
      <c r="DD375" s="443"/>
      <c r="DE375" s="440"/>
      <c r="DF375" s="444">
        <v>25319</v>
      </c>
      <c r="DG375" s="445">
        <f t="shared" si="685"/>
        <v>25799</v>
      </c>
      <c r="DH375" s="421">
        <f t="shared" si="686"/>
        <v>1.03196</v>
      </c>
      <c r="DI375" s="446">
        <f t="shared" si="687"/>
        <v>6.2327997209194157</v>
      </c>
      <c r="DJ375" s="434">
        <v>8.01</v>
      </c>
      <c r="DK375" s="427">
        <v>4</v>
      </c>
      <c r="DL375" s="446">
        <f t="shared" si="688"/>
        <v>8.837551843094694</v>
      </c>
      <c r="DM375" s="422">
        <v>20.2</v>
      </c>
      <c r="DN375" s="422">
        <v>1.75</v>
      </c>
      <c r="DO375" s="423">
        <v>8.1300000000000008</v>
      </c>
      <c r="DP375" s="423">
        <v>16.8</v>
      </c>
      <c r="DQ375" s="423">
        <v>58</v>
      </c>
      <c r="DR375" s="432"/>
      <c r="DS375" s="432"/>
      <c r="DT375" s="437"/>
      <c r="DU375" s="437">
        <v>0.94</v>
      </c>
      <c r="DV375" s="424"/>
      <c r="DW375" s="446">
        <f t="shared" si="689"/>
        <v>3.2559401527190976</v>
      </c>
      <c r="DX375" s="434">
        <v>6.09</v>
      </c>
      <c r="DY375" s="438">
        <v>8.18</v>
      </c>
      <c r="DZ375" s="439">
        <v>15.4</v>
      </c>
      <c r="EA375" s="440">
        <v>56</v>
      </c>
      <c r="EB375" s="441">
        <v>6210</v>
      </c>
      <c r="EC375" s="442">
        <v>4.4000000000000004</v>
      </c>
      <c r="ED375" s="442"/>
      <c r="EE375" s="442"/>
      <c r="EF375" s="442"/>
      <c r="EG375" s="443">
        <v>11</v>
      </c>
      <c r="EH375" s="440"/>
      <c r="EI375" s="429">
        <f t="shared" si="670"/>
        <v>8.18</v>
      </c>
      <c r="EJ375" s="447">
        <f t="shared" si="708"/>
        <v>15.4</v>
      </c>
      <c r="EK375" s="448">
        <f t="shared" si="671"/>
        <v>56</v>
      </c>
      <c r="EL375" s="417">
        <f t="shared" si="672"/>
        <v>6210</v>
      </c>
      <c r="EM375" s="431">
        <f t="shared" si="673"/>
        <v>4.4000000000000004</v>
      </c>
      <c r="EN375" s="431"/>
      <c r="EO375" s="431"/>
      <c r="EP375" s="431"/>
      <c r="EQ375" s="430">
        <f t="shared" si="654"/>
        <v>11</v>
      </c>
      <c r="ER375" s="448"/>
      <c r="ES375" s="449">
        <f t="shared" si="690"/>
        <v>20.075663960761204</v>
      </c>
      <c r="ET375" s="450">
        <f t="shared" si="691"/>
        <v>1.05202</v>
      </c>
      <c r="EU375" s="451">
        <f t="shared" si="730"/>
        <v>0.23325359090909087</v>
      </c>
      <c r="EV375" s="450">
        <f t="shared" si="658"/>
        <v>0.43195109427609418</v>
      </c>
      <c r="EW375" s="513">
        <f t="shared" si="704"/>
        <v>0.62432967722897437</v>
      </c>
      <c r="EX375" s="514">
        <f t="shared" si="600"/>
        <v>7.3123971027166785</v>
      </c>
      <c r="EY375" s="513">
        <f t="shared" si="709"/>
        <v>0.7450609969088714</v>
      </c>
      <c r="EZ375" s="514">
        <f t="shared" si="710"/>
        <v>45.006606338282545</v>
      </c>
      <c r="FA375" s="450">
        <f t="shared" si="659"/>
        <v>0.7129873670462834</v>
      </c>
      <c r="FB375" s="431">
        <f t="shared" si="660"/>
        <v>139.11336286382388</v>
      </c>
      <c r="FC375" s="452"/>
      <c r="FD375" s="431"/>
      <c r="FE375" s="452">
        <f t="shared" si="661"/>
        <v>0.8035714285714286</v>
      </c>
      <c r="FF375" s="430">
        <f t="shared" si="662"/>
        <v>45</v>
      </c>
      <c r="FG375" s="405">
        <v>50400</v>
      </c>
      <c r="FH375" s="589"/>
      <c r="FI375" s="590"/>
      <c r="FJ375" s="591"/>
      <c r="FK375" s="455">
        <f t="shared" si="692"/>
        <v>1.3687952700519002</v>
      </c>
      <c r="FL375" s="530"/>
      <c r="FM375" s="455"/>
      <c r="FN375" s="530">
        <v>4614</v>
      </c>
      <c r="FO375" s="532">
        <f t="shared" si="655"/>
        <v>0.34484304932735427</v>
      </c>
      <c r="FP375" s="449">
        <f t="shared" si="693"/>
        <v>87.716963555825942</v>
      </c>
      <c r="FQ375" s="457">
        <v>50.4</v>
      </c>
      <c r="FR375" s="458">
        <f t="shared" si="694"/>
        <v>0.95815668903633011</v>
      </c>
      <c r="FS375" s="576">
        <v>8.14</v>
      </c>
      <c r="FT375" s="577">
        <v>14.9</v>
      </c>
      <c r="FU375" s="578">
        <v>49</v>
      </c>
      <c r="FV375" s="579">
        <v>2</v>
      </c>
      <c r="FW375" s="580"/>
      <c r="FX375" s="579"/>
      <c r="FY375" s="452">
        <f t="shared" si="721"/>
        <v>0.81818181818181812</v>
      </c>
      <c r="FZ375" s="452"/>
      <c r="GA375" s="429"/>
      <c r="GB375" s="513">
        <f t="shared" si="711"/>
        <v>3.2467532467532423E-2</v>
      </c>
      <c r="GC375" s="514">
        <f t="shared" si="712"/>
        <v>0.5</v>
      </c>
      <c r="GD375" s="513">
        <f t="shared" si="633"/>
        <v>0.125</v>
      </c>
      <c r="GE375" s="527">
        <f t="shared" si="635"/>
        <v>7</v>
      </c>
      <c r="GF375" s="461">
        <f t="shared" si="695"/>
        <v>1.87068686907093</v>
      </c>
      <c r="GG375" s="606">
        <v>38</v>
      </c>
      <c r="GH375" s="450">
        <f t="shared" si="696"/>
        <v>0.47499999999999998</v>
      </c>
      <c r="GI375" s="405">
        <v>250</v>
      </c>
      <c r="GJ375" s="462">
        <f t="shared" si="697"/>
        <v>6.5789473684210522</v>
      </c>
      <c r="GK375" s="463">
        <f t="shared" si="698"/>
        <v>17.338073420657402</v>
      </c>
      <c r="GL375" s="464">
        <v>8.2200000000000006</v>
      </c>
      <c r="GM375" s="529">
        <v>13.8</v>
      </c>
      <c r="GN375" s="405">
        <v>48</v>
      </c>
      <c r="GO375" s="513">
        <f t="shared" si="713"/>
        <v>7.3825503355704702E-2</v>
      </c>
      <c r="GP375" s="450">
        <f t="shared" si="699"/>
        <v>2.0408163265306145E-2</v>
      </c>
      <c r="GQ375" s="577">
        <v>2</v>
      </c>
      <c r="GR375" s="455">
        <f t="shared" si="700"/>
        <v>1.96193988707439</v>
      </c>
      <c r="GS375" s="531">
        <f t="shared" si="714"/>
        <v>12</v>
      </c>
      <c r="GT375" s="531">
        <f t="shared" si="701"/>
        <v>40.56</v>
      </c>
      <c r="GU375" s="513">
        <f t="shared" si="715"/>
        <v>0.13043478260869568</v>
      </c>
      <c r="GV375" s="513">
        <f t="shared" si="705"/>
        <v>0.15499999999999992</v>
      </c>
      <c r="GW375" s="513">
        <f t="shared" si="716"/>
        <v>0.19463087248322153</v>
      </c>
      <c r="GX375" s="513">
        <f t="shared" si="702"/>
        <v>0.17224489795918363</v>
      </c>
      <c r="GY375" s="462">
        <f t="shared" si="703"/>
        <v>2.0542741019736264</v>
      </c>
      <c r="GZ375" s="405">
        <v>49312</v>
      </c>
      <c r="HA375" s="581">
        <v>8.41</v>
      </c>
      <c r="HB375" s="451">
        <v>8.32</v>
      </c>
      <c r="HC375" s="577">
        <v>12</v>
      </c>
      <c r="HD375" s="463">
        <f t="shared" si="717"/>
        <v>40.56</v>
      </c>
      <c r="HE375" s="463">
        <v>12</v>
      </c>
      <c r="HF375" s="463"/>
      <c r="HG375" s="582"/>
      <c r="HH375" s="575">
        <v>4</v>
      </c>
      <c r="HI375" s="583">
        <v>6300</v>
      </c>
      <c r="HJ375" s="406">
        <f t="shared" si="663"/>
        <v>4221</v>
      </c>
      <c r="HK375" s="406"/>
      <c r="HL375" s="549"/>
      <c r="HM375" s="584"/>
      <c r="HN375" s="461">
        <v>4.95</v>
      </c>
      <c r="HO375" s="574"/>
      <c r="HP375" s="548">
        <v>0.01</v>
      </c>
      <c r="HQ375" s="585"/>
      <c r="HR375" s="586"/>
      <c r="HS375" s="520">
        <v>0.15</v>
      </c>
      <c r="HT375" s="587">
        <v>2</v>
      </c>
      <c r="HU375" s="522">
        <f t="shared" si="632"/>
        <v>33.694157742878723</v>
      </c>
      <c r="HV375" s="513">
        <f t="shared" si="718"/>
        <v>0.76878612716763006</v>
      </c>
      <c r="HW375" s="513">
        <f t="shared" si="664"/>
        <v>0.75566265060240956</v>
      </c>
      <c r="HX375" s="513">
        <f t="shared" si="665"/>
        <v>0.58050847457627119</v>
      </c>
      <c r="HY375" s="599"/>
    </row>
    <row r="376" spans="1:233" s="598" customFormat="1" ht="15" customHeight="1" x14ac:dyDescent="0.15">
      <c r="A376" s="400">
        <v>43858</v>
      </c>
      <c r="B376" s="515">
        <v>47223</v>
      </c>
      <c r="C376" s="402">
        <f t="shared" si="722"/>
        <v>0.94445999999999997</v>
      </c>
      <c r="D376" s="571">
        <v>8.1999999999999993</v>
      </c>
      <c r="E376" s="572">
        <v>32</v>
      </c>
      <c r="F376" s="573">
        <v>118</v>
      </c>
      <c r="G376" s="406">
        <f t="shared" si="725"/>
        <v>5572.3140000000003</v>
      </c>
      <c r="H376" s="402">
        <f t="shared" si="726"/>
        <v>0.22289256000000002</v>
      </c>
      <c r="I376" s="573">
        <v>5910</v>
      </c>
      <c r="J376" s="406">
        <f t="shared" si="727"/>
        <v>3959.7000000000003</v>
      </c>
      <c r="K376" s="574">
        <v>16</v>
      </c>
      <c r="L376" s="574">
        <v>12.2</v>
      </c>
      <c r="M376" s="574">
        <v>0.8</v>
      </c>
      <c r="N376" s="575">
        <v>63</v>
      </c>
      <c r="O376" s="575">
        <v>16</v>
      </c>
      <c r="P376" s="409"/>
      <c r="Q376" s="409"/>
      <c r="R376" s="409"/>
      <c r="S376" s="409"/>
      <c r="T376" s="410"/>
      <c r="U376" s="411"/>
      <c r="V376" s="409"/>
      <c r="W376" s="409"/>
      <c r="X376" s="516"/>
      <c r="Y376" s="473">
        <v>960</v>
      </c>
      <c r="Z376" s="429">
        <v>5.0599999999999996</v>
      </c>
      <c r="AA376" s="447">
        <v>2567</v>
      </c>
      <c r="AB376" s="409">
        <f t="shared" si="719"/>
        <v>7187.5999999999995</v>
      </c>
      <c r="AC376" s="409">
        <v>6940</v>
      </c>
      <c r="AD376" s="474">
        <v>5.95</v>
      </c>
      <c r="AE376" s="477">
        <f t="shared" si="652"/>
        <v>0.82638888888888884</v>
      </c>
      <c r="AF376" s="478">
        <f t="shared" si="666"/>
        <v>960</v>
      </c>
      <c r="AG376" s="477">
        <f t="shared" si="667"/>
        <v>0.38400000000000001</v>
      </c>
      <c r="AH376" s="478">
        <v>2567</v>
      </c>
      <c r="AI376" s="478">
        <f t="shared" si="668"/>
        <v>7187.5999999999995</v>
      </c>
      <c r="AJ376" s="473">
        <f t="shared" si="669"/>
        <v>6900.0959999999986</v>
      </c>
      <c r="AK376" s="477">
        <f t="shared" si="674"/>
        <v>0.30667093333333328</v>
      </c>
      <c r="AL376" s="447">
        <v>38</v>
      </c>
      <c r="AM376" s="479"/>
      <c r="AN376" s="473">
        <v>1552</v>
      </c>
      <c r="AO376" s="473">
        <v>1543</v>
      </c>
      <c r="AP376" s="479">
        <v>7.89</v>
      </c>
      <c r="AQ376" s="447">
        <v>546</v>
      </c>
      <c r="AR376" s="473">
        <f t="shared" si="720"/>
        <v>1856.3999999999999</v>
      </c>
      <c r="AS376" s="657">
        <f t="shared" si="706"/>
        <v>3.4</v>
      </c>
      <c r="AT376" s="473">
        <v>5550</v>
      </c>
      <c r="AU376" s="447"/>
      <c r="AV376" s="480">
        <v>0.8</v>
      </c>
      <c r="AW376" s="479">
        <v>6.21</v>
      </c>
      <c r="AX376" s="479">
        <v>43.6</v>
      </c>
      <c r="AY376" s="480">
        <v>11</v>
      </c>
      <c r="AZ376" s="480">
        <v>3</v>
      </c>
      <c r="BA376" s="420">
        <f t="shared" si="723"/>
        <v>48384</v>
      </c>
      <c r="BB376" s="421">
        <f t="shared" si="724"/>
        <v>0.96767999999999998</v>
      </c>
      <c r="BC376" s="422"/>
      <c r="BD376" s="423">
        <v>8.08</v>
      </c>
      <c r="BE376" s="424">
        <v>51</v>
      </c>
      <c r="BF376" s="425">
        <v>181</v>
      </c>
      <c r="BG376" s="426">
        <v>5840</v>
      </c>
      <c r="BH376" s="420">
        <f t="shared" si="728"/>
        <v>3912.8</v>
      </c>
      <c r="BI376" s="432"/>
      <c r="BJ376" s="421"/>
      <c r="BK376" s="427">
        <v>12.4</v>
      </c>
      <c r="BL376" s="427">
        <v>7.6</v>
      </c>
      <c r="BM376" s="428">
        <v>11.3</v>
      </c>
      <c r="BN376" s="422">
        <v>0.8</v>
      </c>
      <c r="BO376" s="425">
        <v>63</v>
      </c>
      <c r="BP376" s="425">
        <v>16</v>
      </c>
      <c r="BQ376" s="423">
        <v>5.43</v>
      </c>
      <c r="BR376" s="421">
        <f t="shared" si="653"/>
        <v>0.75416666666666665</v>
      </c>
      <c r="BS376" s="409">
        <f t="shared" si="675"/>
        <v>49344</v>
      </c>
      <c r="BT376" s="429">
        <f t="shared" si="676"/>
        <v>8.0763035019455263</v>
      </c>
      <c r="BU376" s="430">
        <f t="shared" si="707"/>
        <v>60.630350194552527</v>
      </c>
      <c r="BV376" s="430">
        <f t="shared" si="677"/>
        <v>213.59533073929961</v>
      </c>
      <c r="BW376" s="430">
        <f t="shared" si="678"/>
        <v>5726.447470817121</v>
      </c>
      <c r="BX376" s="430">
        <f t="shared" si="729"/>
        <v>3722.190856031129</v>
      </c>
      <c r="BY376" s="430">
        <f t="shared" si="679"/>
        <v>12.372762645914396</v>
      </c>
      <c r="BZ376" s="430">
        <f>(BL376*BA376+AY376*AF376)/BS376</f>
        <v>7.6661478599221784</v>
      </c>
      <c r="CA376" s="431">
        <f>(BN376*BA376+AZ376*AF376)/BS376</f>
        <v>0.84280155642023358</v>
      </c>
      <c r="CB376" s="430">
        <f t="shared" si="731"/>
        <v>63</v>
      </c>
      <c r="CC376" s="432">
        <v>24353</v>
      </c>
      <c r="CD376" s="411">
        <f t="shared" si="680"/>
        <v>24833</v>
      </c>
      <c r="CE376" s="421">
        <f t="shared" si="681"/>
        <v>0.99331999999999998</v>
      </c>
      <c r="CF376" s="433">
        <f t="shared" si="682"/>
        <v>6.4752547014053876</v>
      </c>
      <c r="CG376" s="434"/>
      <c r="CH376" s="427"/>
      <c r="CI376" s="446">
        <f t="shared" si="683"/>
        <v>9.1813312930374895</v>
      </c>
      <c r="CJ376" s="436">
        <v>19.8</v>
      </c>
      <c r="CK376" s="436">
        <v>1.97</v>
      </c>
      <c r="CL376" s="423"/>
      <c r="CM376" s="423">
        <v>16.3</v>
      </c>
      <c r="CN376" s="423">
        <v>54</v>
      </c>
      <c r="CO376" s="432"/>
      <c r="CP376" s="432"/>
      <c r="CQ376" s="437"/>
      <c r="CR376" s="437">
        <v>0.94</v>
      </c>
      <c r="CS376" s="424"/>
      <c r="CT376" s="432">
        <f t="shared" si="684"/>
        <v>3.382595739540128</v>
      </c>
      <c r="CU376" s="434">
        <v>5.78</v>
      </c>
      <c r="CV376" s="438"/>
      <c r="CW376" s="439"/>
      <c r="CX376" s="440"/>
      <c r="CY376" s="441"/>
      <c r="CZ376" s="442"/>
      <c r="DA376" s="442"/>
      <c r="DB376" s="442"/>
      <c r="DC376" s="442"/>
      <c r="DD376" s="443"/>
      <c r="DE376" s="440"/>
      <c r="DF376" s="444">
        <v>24031</v>
      </c>
      <c r="DG376" s="445">
        <f t="shared" si="685"/>
        <v>24511</v>
      </c>
      <c r="DH376" s="421">
        <f t="shared" si="686"/>
        <v>0.98043999999999998</v>
      </c>
      <c r="DI376" s="446">
        <f t="shared" si="687"/>
        <v>6.5603198563910077</v>
      </c>
      <c r="DJ376" s="434">
        <v>7.96</v>
      </c>
      <c r="DK376" s="427">
        <v>2.7</v>
      </c>
      <c r="DL376" s="446">
        <f t="shared" si="688"/>
        <v>9.3019460650320269</v>
      </c>
      <c r="DM376" s="422">
        <v>20.2</v>
      </c>
      <c r="DN376" s="422">
        <v>1.43</v>
      </c>
      <c r="DO376" s="423">
        <v>7.96</v>
      </c>
      <c r="DP376" s="423">
        <v>16</v>
      </c>
      <c r="DQ376" s="423">
        <v>56</v>
      </c>
      <c r="DR376" s="432"/>
      <c r="DS376" s="432"/>
      <c r="DT376" s="437"/>
      <c r="DU376" s="437">
        <v>0.94</v>
      </c>
      <c r="DV376" s="424"/>
      <c r="DW376" s="446">
        <f t="shared" si="689"/>
        <v>3.4270327608012727</v>
      </c>
      <c r="DX376" s="434">
        <v>6.1</v>
      </c>
      <c r="DY376" s="438">
        <v>8.27</v>
      </c>
      <c r="DZ376" s="439">
        <v>16.100000000000001</v>
      </c>
      <c r="EA376" s="440">
        <v>58</v>
      </c>
      <c r="EB376" s="441">
        <v>5970</v>
      </c>
      <c r="EC376" s="442">
        <v>3.4</v>
      </c>
      <c r="ED376" s="442">
        <v>0.24</v>
      </c>
      <c r="EE376" s="442">
        <v>2.7</v>
      </c>
      <c r="EF376" s="442">
        <v>0.4</v>
      </c>
      <c r="EG376" s="443">
        <v>9</v>
      </c>
      <c r="EH376" s="440">
        <v>16</v>
      </c>
      <c r="EI376" s="429">
        <f t="shared" si="670"/>
        <v>8.27</v>
      </c>
      <c r="EJ376" s="447">
        <f t="shared" si="708"/>
        <v>16.100000000000001</v>
      </c>
      <c r="EK376" s="448">
        <f t="shared" si="671"/>
        <v>58</v>
      </c>
      <c r="EL376" s="417">
        <f t="shared" si="672"/>
        <v>5970</v>
      </c>
      <c r="EM376" s="431">
        <f t="shared" si="673"/>
        <v>3.4</v>
      </c>
      <c r="EN376" s="431">
        <f>ED376</f>
        <v>0.24</v>
      </c>
      <c r="EO376" s="431">
        <f>EE376</f>
        <v>2.7</v>
      </c>
      <c r="EP376" s="431">
        <f>EF376</f>
        <v>0.4</v>
      </c>
      <c r="EQ376" s="430">
        <f t="shared" si="654"/>
        <v>9</v>
      </c>
      <c r="ER376" s="448">
        <f>EH376</f>
        <v>16</v>
      </c>
      <c r="ES376" s="449">
        <f t="shared" si="690"/>
        <v>21.400778210116734</v>
      </c>
      <c r="ET376" s="450">
        <f t="shared" si="691"/>
        <v>0.98687999999999998</v>
      </c>
      <c r="EU376" s="451">
        <f t="shared" si="730"/>
        <v>0.23953745454545455</v>
      </c>
      <c r="EV376" s="450">
        <f t="shared" si="658"/>
        <v>0.44358787878787875</v>
      </c>
      <c r="EW376" s="513">
        <f t="shared" si="704"/>
        <v>0.72520284294609727</v>
      </c>
      <c r="EX376" s="514">
        <f t="shared" si="600"/>
        <v>8.9727626459143952</v>
      </c>
      <c r="EY376" s="513">
        <f t="shared" si="709"/>
        <v>0.73445642407906553</v>
      </c>
      <c r="EZ376" s="514">
        <f t="shared" si="710"/>
        <v>44.530350194552526</v>
      </c>
      <c r="FA376" s="450">
        <f t="shared" si="659"/>
        <v>0.72845848362298249</v>
      </c>
      <c r="FB376" s="431">
        <f t="shared" si="660"/>
        <v>155.59533073929961</v>
      </c>
      <c r="FC376" s="452">
        <f>1-EP376/CA376</f>
        <v>0.52539242843951994</v>
      </c>
      <c r="FD376" s="431">
        <f>CA376-EP376</f>
        <v>0.44280155642023356</v>
      </c>
      <c r="FE376" s="452">
        <f t="shared" si="661"/>
        <v>0.85714285714285721</v>
      </c>
      <c r="FF376" s="430">
        <f t="shared" si="662"/>
        <v>54</v>
      </c>
      <c r="FG376" s="405">
        <v>50400</v>
      </c>
      <c r="FH376" s="589"/>
      <c r="FI376" s="590"/>
      <c r="FJ376" s="591"/>
      <c r="FK376" s="455">
        <f t="shared" si="692"/>
        <v>1.4591439688715953</v>
      </c>
      <c r="FL376" s="530"/>
      <c r="FM376" s="455"/>
      <c r="FN376" s="530">
        <v>3753</v>
      </c>
      <c r="FO376" s="532">
        <f t="shared" si="655"/>
        <v>0.28049327354260095</v>
      </c>
      <c r="FP376" s="449">
        <f t="shared" si="693"/>
        <v>76.057879377431902</v>
      </c>
      <c r="FQ376" s="457">
        <v>50.4</v>
      </c>
      <c r="FR376" s="458">
        <f t="shared" si="694"/>
        <v>1.0214007782101169</v>
      </c>
      <c r="FS376" s="576">
        <v>8.18</v>
      </c>
      <c r="FT376" s="577">
        <v>14.7</v>
      </c>
      <c r="FU376" s="578">
        <v>51</v>
      </c>
      <c r="FV376" s="579">
        <v>1</v>
      </c>
      <c r="FW376" s="580">
        <v>0.14000000000000001</v>
      </c>
      <c r="FX376" s="579">
        <v>8</v>
      </c>
      <c r="FY376" s="452">
        <f t="shared" si="721"/>
        <v>0.88888888888888884</v>
      </c>
      <c r="FZ376" s="452">
        <f>1-FW376/(EF376+DC376)</f>
        <v>0.64999999999999991</v>
      </c>
      <c r="GA376" s="429">
        <f>EF376+DC376-FW376</f>
        <v>0.26</v>
      </c>
      <c r="GB376" s="513">
        <f t="shared" si="711"/>
        <v>8.6956521739130599E-2</v>
      </c>
      <c r="GC376" s="514">
        <f t="shared" si="712"/>
        <v>1.4000000000000021</v>
      </c>
      <c r="GD376" s="513">
        <f t="shared" si="633"/>
        <v>0.12068965517241381</v>
      </c>
      <c r="GE376" s="527">
        <f t="shared" si="635"/>
        <v>7</v>
      </c>
      <c r="GF376" s="461">
        <f t="shared" si="695"/>
        <v>1.9941634241245136</v>
      </c>
      <c r="GG376" s="606">
        <v>30</v>
      </c>
      <c r="GH376" s="450">
        <f t="shared" si="696"/>
        <v>0.375</v>
      </c>
      <c r="GI376" s="405">
        <v>200</v>
      </c>
      <c r="GJ376" s="462">
        <f t="shared" si="697"/>
        <v>6.666666666666667</v>
      </c>
      <c r="GK376" s="463">
        <f t="shared" si="698"/>
        <v>14.591439688715953</v>
      </c>
      <c r="GL376" s="464">
        <v>8.31</v>
      </c>
      <c r="GM376" s="529">
        <v>14</v>
      </c>
      <c r="GN376" s="405">
        <v>48</v>
      </c>
      <c r="GO376" s="513">
        <f t="shared" si="713"/>
        <v>4.7619047619047561E-2</v>
      </c>
      <c r="GP376" s="450">
        <f t="shared" si="699"/>
        <v>5.8823529411764719E-2</v>
      </c>
      <c r="GQ376" s="577">
        <v>2</v>
      </c>
      <c r="GR376" s="455">
        <f t="shared" si="700"/>
        <v>2.091439688715953</v>
      </c>
      <c r="GS376" s="531">
        <f t="shared" si="714"/>
        <v>11.9</v>
      </c>
      <c r="GT376" s="531">
        <f t="shared" si="701"/>
        <v>40.222000000000001</v>
      </c>
      <c r="GU376" s="513">
        <f t="shared" si="715"/>
        <v>0.15000000000000002</v>
      </c>
      <c r="GV376" s="513">
        <f t="shared" si="705"/>
        <v>0.16204166666666664</v>
      </c>
      <c r="GW376" s="513">
        <f t="shared" si="716"/>
        <v>0.19047619047619047</v>
      </c>
      <c r="GX376" s="513">
        <f t="shared" si="702"/>
        <v>0.21133333333333326</v>
      </c>
      <c r="GY376" s="462">
        <f t="shared" si="703"/>
        <v>1.3538170058188861</v>
      </c>
      <c r="GZ376" s="405">
        <v>47822</v>
      </c>
      <c r="HA376" s="581">
        <v>8.51</v>
      </c>
      <c r="HB376" s="451">
        <v>8.4600000000000009</v>
      </c>
      <c r="HC376" s="577">
        <v>11.9</v>
      </c>
      <c r="HD376" s="463">
        <f t="shared" si="717"/>
        <v>40.222000000000001</v>
      </c>
      <c r="HE376" s="463">
        <v>12</v>
      </c>
      <c r="HF376" s="463"/>
      <c r="HG376" s="582"/>
      <c r="HH376" s="575">
        <v>2</v>
      </c>
      <c r="HI376" s="583">
        <v>5960</v>
      </c>
      <c r="HJ376" s="406">
        <f t="shared" si="663"/>
        <v>3993.2000000000003</v>
      </c>
      <c r="HK376" s="406"/>
      <c r="HL376" s="549"/>
      <c r="HM376" s="584">
        <v>2.8</v>
      </c>
      <c r="HN376" s="461">
        <v>2.97</v>
      </c>
      <c r="HO376" s="574">
        <v>0.19</v>
      </c>
      <c r="HP376" s="548">
        <v>0.01</v>
      </c>
      <c r="HQ376" s="585">
        <v>4</v>
      </c>
      <c r="HR376" s="586">
        <v>0.14000000000000001</v>
      </c>
      <c r="HS376" s="520">
        <v>0.13</v>
      </c>
      <c r="HT376" s="587">
        <v>2</v>
      </c>
      <c r="HU376" s="522">
        <f t="shared" si="632"/>
        <v>35.962301587301589</v>
      </c>
      <c r="HV376" s="513">
        <f t="shared" si="718"/>
        <v>0.76666666666666661</v>
      </c>
      <c r="HW376" s="513">
        <f t="shared" si="664"/>
        <v>0.7777790055248619</v>
      </c>
      <c r="HX376" s="513">
        <f t="shared" si="665"/>
        <v>0.76048387096774195</v>
      </c>
      <c r="HY376" s="599"/>
    </row>
    <row r="377" spans="1:233" s="598" customFormat="1" ht="15" customHeight="1" x14ac:dyDescent="0.15">
      <c r="A377" s="400">
        <v>43859</v>
      </c>
      <c r="B377" s="515">
        <v>44610</v>
      </c>
      <c r="C377" s="402">
        <f t="shared" si="722"/>
        <v>0.89219999999999999</v>
      </c>
      <c r="D377" s="571">
        <v>8.1999999999999993</v>
      </c>
      <c r="E377" s="572">
        <v>37.1</v>
      </c>
      <c r="F377" s="573">
        <v>154</v>
      </c>
      <c r="G377" s="406">
        <f t="shared" si="725"/>
        <v>6869.94</v>
      </c>
      <c r="H377" s="402">
        <f t="shared" si="726"/>
        <v>0.27479759999999998</v>
      </c>
      <c r="I377" s="573">
        <v>7020</v>
      </c>
      <c r="J377" s="406">
        <f t="shared" si="727"/>
        <v>4703.4000000000005</v>
      </c>
      <c r="K377" s="574">
        <v>20.6</v>
      </c>
      <c r="L377" s="574"/>
      <c r="M377" s="574"/>
      <c r="N377" s="575">
        <v>70</v>
      </c>
      <c r="O377" s="575"/>
      <c r="P377" s="409"/>
      <c r="Q377" s="409"/>
      <c r="R377" s="409"/>
      <c r="S377" s="409"/>
      <c r="T377" s="410"/>
      <c r="U377" s="411"/>
      <c r="V377" s="409"/>
      <c r="W377" s="409"/>
      <c r="X377" s="516"/>
      <c r="Y377" s="473">
        <v>960</v>
      </c>
      <c r="Z377" s="429">
        <v>5.14</v>
      </c>
      <c r="AA377" s="409">
        <v>2615</v>
      </c>
      <c r="AB377" s="409">
        <f t="shared" si="719"/>
        <v>7321.9999999999991</v>
      </c>
      <c r="AC377" s="409">
        <v>5060</v>
      </c>
      <c r="AD377" s="474">
        <v>5.74</v>
      </c>
      <c r="AE377" s="477">
        <f t="shared" si="652"/>
        <v>0.79722222222222228</v>
      </c>
      <c r="AF377" s="478">
        <f t="shared" si="666"/>
        <v>960</v>
      </c>
      <c r="AG377" s="477">
        <f t="shared" si="667"/>
        <v>0.38400000000000001</v>
      </c>
      <c r="AH377" s="478">
        <v>2615</v>
      </c>
      <c r="AI377" s="478">
        <f t="shared" si="668"/>
        <v>7321.9999999999991</v>
      </c>
      <c r="AJ377" s="473">
        <f t="shared" si="669"/>
        <v>7029.119999999999</v>
      </c>
      <c r="AK377" s="477">
        <f t="shared" si="674"/>
        <v>0.31240533333333331</v>
      </c>
      <c r="AL377" s="447">
        <v>38</v>
      </c>
      <c r="AM377" s="479"/>
      <c r="AN377" s="473">
        <v>1709</v>
      </c>
      <c r="AO377" s="473">
        <v>1682</v>
      </c>
      <c r="AP377" s="479">
        <v>7.49</v>
      </c>
      <c r="AQ377" s="447">
        <v>580</v>
      </c>
      <c r="AR377" s="473">
        <f t="shared" si="720"/>
        <v>1972</v>
      </c>
      <c r="AS377" s="657">
        <f t="shared" si="706"/>
        <v>3.4</v>
      </c>
      <c r="AT377" s="473">
        <v>5490</v>
      </c>
      <c r="AU377" s="447"/>
      <c r="AV377" s="480">
        <v>0.2</v>
      </c>
      <c r="AW377" s="479">
        <v>4.6100000000000003</v>
      </c>
      <c r="AX377" s="479">
        <v>44</v>
      </c>
      <c r="AY377" s="480">
        <v>10</v>
      </c>
      <c r="AZ377" s="480">
        <v>3.4</v>
      </c>
      <c r="BA377" s="420">
        <f t="shared" si="723"/>
        <v>48963</v>
      </c>
      <c r="BB377" s="421">
        <f t="shared" si="724"/>
        <v>0.97926000000000002</v>
      </c>
      <c r="BC377" s="422"/>
      <c r="BD377" s="423">
        <v>8.15</v>
      </c>
      <c r="BE377" s="424">
        <v>43.3</v>
      </c>
      <c r="BF377" s="425">
        <v>183</v>
      </c>
      <c r="BG377" s="426">
        <v>6410</v>
      </c>
      <c r="BH377" s="420">
        <f t="shared" si="728"/>
        <v>4294.7</v>
      </c>
      <c r="BI377" s="432"/>
      <c r="BJ377" s="421"/>
      <c r="BK377" s="427">
        <v>14.3</v>
      </c>
      <c r="BL377" s="427"/>
      <c r="BM377" s="428"/>
      <c r="BN377" s="422"/>
      <c r="BO377" s="425">
        <v>115</v>
      </c>
      <c r="BP377" s="425"/>
      <c r="BQ377" s="423">
        <v>5.34</v>
      </c>
      <c r="BR377" s="421">
        <f t="shared" si="653"/>
        <v>0.74166666666666659</v>
      </c>
      <c r="BS377" s="409">
        <f t="shared" si="675"/>
        <v>49923</v>
      </c>
      <c r="BT377" s="429">
        <f t="shared" si="676"/>
        <v>8.1373084550207331</v>
      </c>
      <c r="BU377" s="430">
        <f t="shared" si="707"/>
        <v>53.620533621777533</v>
      </c>
      <c r="BV377" s="430">
        <f t="shared" si="677"/>
        <v>217.40177873925845</v>
      </c>
      <c r="BW377" s="430">
        <f t="shared" si="678"/>
        <v>6286.8035574785172</v>
      </c>
      <c r="BX377" s="430">
        <f t="shared" si="729"/>
        <v>4086.4223123610363</v>
      </c>
      <c r="BY377" s="430">
        <f t="shared" si="679"/>
        <v>14.217312661498708</v>
      </c>
      <c r="BZ377" s="430"/>
      <c r="CA377" s="431"/>
      <c r="CB377" s="430">
        <f t="shared" si="731"/>
        <v>115</v>
      </c>
      <c r="CC377" s="432">
        <v>24427</v>
      </c>
      <c r="CD377" s="411">
        <f t="shared" si="680"/>
        <v>24907</v>
      </c>
      <c r="CE377" s="421">
        <f t="shared" si="681"/>
        <v>0.99628000000000005</v>
      </c>
      <c r="CF377" s="433">
        <f t="shared" si="682"/>
        <v>6.4560163809370863</v>
      </c>
      <c r="CG377" s="434"/>
      <c r="CH377" s="427"/>
      <c r="CI377" s="446">
        <f t="shared" si="683"/>
        <v>9.1540530774481059</v>
      </c>
      <c r="CJ377" s="436">
        <v>20.3</v>
      </c>
      <c r="CK377" s="436">
        <v>2.0099999999999998</v>
      </c>
      <c r="CL377" s="423"/>
      <c r="CM377" s="423">
        <v>16.5</v>
      </c>
      <c r="CN377" s="423">
        <v>62</v>
      </c>
      <c r="CO377" s="432"/>
      <c r="CP377" s="432"/>
      <c r="CQ377" s="437"/>
      <c r="CR377" s="437">
        <v>0.94</v>
      </c>
      <c r="CS377" s="424"/>
      <c r="CT377" s="432">
        <f t="shared" si="684"/>
        <v>3.3725458706387763</v>
      </c>
      <c r="CU377" s="434">
        <v>4.38</v>
      </c>
      <c r="CV377" s="438"/>
      <c r="CW377" s="439"/>
      <c r="CX377" s="440"/>
      <c r="CY377" s="441"/>
      <c r="CZ377" s="442"/>
      <c r="DA377" s="442"/>
      <c r="DB377" s="442"/>
      <c r="DC377" s="442"/>
      <c r="DD377" s="443"/>
      <c r="DE377" s="440"/>
      <c r="DF377" s="444">
        <v>24536</v>
      </c>
      <c r="DG377" s="445">
        <f t="shared" si="685"/>
        <v>25016</v>
      </c>
      <c r="DH377" s="421">
        <f t="shared" si="686"/>
        <v>1.00064</v>
      </c>
      <c r="DI377" s="446">
        <f t="shared" si="687"/>
        <v>6.4278861528621682</v>
      </c>
      <c r="DJ377" s="434">
        <v>7.88</v>
      </c>
      <c r="DK377" s="427">
        <v>3.7</v>
      </c>
      <c r="DL377" s="446">
        <f t="shared" si="688"/>
        <v>9.1141669331627764</v>
      </c>
      <c r="DM377" s="422">
        <v>20.3</v>
      </c>
      <c r="DN377" s="422">
        <v>1.55</v>
      </c>
      <c r="DO377" s="423">
        <v>7.84</v>
      </c>
      <c r="DP377" s="423">
        <v>15.5</v>
      </c>
      <c r="DQ377" s="423">
        <v>60</v>
      </c>
      <c r="DR377" s="432"/>
      <c r="DS377" s="432"/>
      <c r="DT377" s="437"/>
      <c r="DU377" s="437">
        <v>0.95</v>
      </c>
      <c r="DV377" s="424"/>
      <c r="DW377" s="446">
        <f t="shared" si="689"/>
        <v>3.3578509753757597</v>
      </c>
      <c r="DX377" s="434">
        <v>5.67</v>
      </c>
      <c r="DY377" s="438">
        <v>8.02</v>
      </c>
      <c r="DZ377" s="439">
        <v>14.4</v>
      </c>
      <c r="EA377" s="440">
        <v>53</v>
      </c>
      <c r="EB377" s="441">
        <v>5910</v>
      </c>
      <c r="EC377" s="442">
        <v>3.6</v>
      </c>
      <c r="ED377" s="442"/>
      <c r="EE377" s="442"/>
      <c r="EF377" s="442"/>
      <c r="EG377" s="443">
        <v>5</v>
      </c>
      <c r="EH377" s="440"/>
      <c r="EI377" s="429">
        <f t="shared" si="670"/>
        <v>8.02</v>
      </c>
      <c r="EJ377" s="447">
        <f t="shared" si="708"/>
        <v>14.4</v>
      </c>
      <c r="EK377" s="448">
        <f t="shared" si="671"/>
        <v>53</v>
      </c>
      <c r="EL377" s="417">
        <f t="shared" si="672"/>
        <v>5910</v>
      </c>
      <c r="EM377" s="431">
        <f t="shared" si="673"/>
        <v>3.6</v>
      </c>
      <c r="EN377" s="431"/>
      <c r="EO377" s="431"/>
      <c r="EP377" s="431"/>
      <c r="EQ377" s="430">
        <f t="shared" si="654"/>
        <v>5</v>
      </c>
      <c r="ER377" s="448"/>
      <c r="ES377" s="449">
        <f t="shared" si="690"/>
        <v>21.152574965446789</v>
      </c>
      <c r="ET377" s="450">
        <f t="shared" si="691"/>
        <v>0.99846000000000001</v>
      </c>
      <c r="EU377" s="451">
        <f t="shared" si="730"/>
        <v>0.2466670227272727</v>
      </c>
      <c r="EV377" s="450">
        <f t="shared" si="658"/>
        <v>0.45679078282828273</v>
      </c>
      <c r="EW377" s="513">
        <f t="shared" si="704"/>
        <v>0.74678759019283547</v>
      </c>
      <c r="EX377" s="514">
        <f t="shared" si="600"/>
        <v>10.617312661498708</v>
      </c>
      <c r="EY377" s="513">
        <f t="shared" si="709"/>
        <v>0.73144616386004113</v>
      </c>
      <c r="EZ377" s="514">
        <f t="shared" si="710"/>
        <v>39.220533621777534</v>
      </c>
      <c r="FA377" s="450">
        <f t="shared" si="659"/>
        <v>0.75621174625454324</v>
      </c>
      <c r="FB377" s="431">
        <f t="shared" si="660"/>
        <v>164.40177873925845</v>
      </c>
      <c r="FC377" s="452"/>
      <c r="FD377" s="431"/>
      <c r="FE377" s="452">
        <f t="shared" si="661"/>
        <v>0.95652173913043481</v>
      </c>
      <c r="FF377" s="430">
        <f t="shared" si="662"/>
        <v>110</v>
      </c>
      <c r="FG377" s="405">
        <v>50400</v>
      </c>
      <c r="FH377" s="589"/>
      <c r="FI377" s="590"/>
      <c r="FJ377" s="591"/>
      <c r="FK377" s="455">
        <f t="shared" si="692"/>
        <v>1.4422210203713719</v>
      </c>
      <c r="FL377" s="530"/>
      <c r="FM377" s="455"/>
      <c r="FN377" s="530">
        <v>3753</v>
      </c>
      <c r="FO377" s="532">
        <f t="shared" si="655"/>
        <v>0.28049327354260095</v>
      </c>
      <c r="FP377" s="449">
        <f t="shared" si="693"/>
        <v>75.17577068685776</v>
      </c>
      <c r="FQ377" s="457">
        <v>50.4</v>
      </c>
      <c r="FR377" s="458">
        <f t="shared" si="694"/>
        <v>1.0095547142599604</v>
      </c>
      <c r="FS377" s="576">
        <v>8.02</v>
      </c>
      <c r="FT377" s="577">
        <v>13.8</v>
      </c>
      <c r="FU377" s="578">
        <v>50</v>
      </c>
      <c r="FV377" s="579">
        <v>1</v>
      </c>
      <c r="FW377" s="580"/>
      <c r="FX377" s="579"/>
      <c r="FY377" s="452">
        <f t="shared" si="721"/>
        <v>0.8</v>
      </c>
      <c r="FZ377" s="452"/>
      <c r="GA377" s="429"/>
      <c r="GB377" s="513">
        <f t="shared" si="711"/>
        <v>4.166666666666663E-2</v>
      </c>
      <c r="GC377" s="514">
        <f t="shared" si="712"/>
        <v>0.59999999999999964</v>
      </c>
      <c r="GD377" s="513">
        <f t="shared" si="633"/>
        <v>5.6603773584905648E-2</v>
      </c>
      <c r="GE377" s="527">
        <f t="shared" si="635"/>
        <v>3</v>
      </c>
      <c r="GF377" s="461">
        <f t="shared" si="695"/>
        <v>1.9710353945075416</v>
      </c>
      <c r="GG377" s="606">
        <v>20</v>
      </c>
      <c r="GH377" s="450">
        <f t="shared" si="696"/>
        <v>0.25</v>
      </c>
      <c r="GI377" s="405">
        <v>140</v>
      </c>
      <c r="GJ377" s="462">
        <f t="shared" si="697"/>
        <v>7</v>
      </c>
      <c r="GK377" s="463">
        <f t="shared" si="698"/>
        <v>9.6148068024758135</v>
      </c>
      <c r="GL377" s="464">
        <v>8.14</v>
      </c>
      <c r="GM377" s="529">
        <v>13</v>
      </c>
      <c r="GN377" s="405">
        <v>49</v>
      </c>
      <c r="GO377" s="513">
        <f t="shared" si="713"/>
        <v>5.7971014492753659E-2</v>
      </c>
      <c r="GP377" s="450">
        <f t="shared" si="699"/>
        <v>2.0000000000000018E-2</v>
      </c>
      <c r="GQ377" s="577">
        <v>2</v>
      </c>
      <c r="GR377" s="455">
        <f t="shared" si="700"/>
        <v>2.0671834625323</v>
      </c>
      <c r="GS377" s="531">
        <f t="shared" si="714"/>
        <v>12.1</v>
      </c>
      <c r="GT377" s="531">
        <f t="shared" si="701"/>
        <v>40.897999999999996</v>
      </c>
      <c r="GU377" s="513">
        <f t="shared" si="715"/>
        <v>6.9230769230769207E-2</v>
      </c>
      <c r="GV377" s="513">
        <f t="shared" si="705"/>
        <v>0.16534693877551032</v>
      </c>
      <c r="GW377" s="513">
        <f t="shared" si="716"/>
        <v>0.12318840579710155</v>
      </c>
      <c r="GX377" s="513">
        <f t="shared" si="702"/>
        <v>0.18204000000000009</v>
      </c>
      <c r="GY377" s="462">
        <f t="shared" si="703"/>
        <v>1.0563400134559229</v>
      </c>
      <c r="GZ377" s="405">
        <v>47597</v>
      </c>
      <c r="HA377" s="581">
        <v>8.33</v>
      </c>
      <c r="HB377" s="451">
        <v>8.23</v>
      </c>
      <c r="HC377" s="577">
        <v>12.1</v>
      </c>
      <c r="HD377" s="463">
        <f t="shared" si="717"/>
        <v>40.897999999999996</v>
      </c>
      <c r="HE377" s="463">
        <v>11</v>
      </c>
      <c r="HF377" s="463"/>
      <c r="HG377" s="582"/>
      <c r="HH377" s="575">
        <v>2</v>
      </c>
      <c r="HI377" s="583">
        <v>5840</v>
      </c>
      <c r="HJ377" s="406">
        <f t="shared" si="663"/>
        <v>3912.8</v>
      </c>
      <c r="HK377" s="406"/>
      <c r="HL377" s="549"/>
      <c r="HM377" s="584"/>
      <c r="HN377" s="461">
        <v>4.37</v>
      </c>
      <c r="HO377" s="574"/>
      <c r="HP377" s="548">
        <v>0.01</v>
      </c>
      <c r="HQ377" s="585"/>
      <c r="HR377" s="586"/>
      <c r="HS377" s="520">
        <v>0.12</v>
      </c>
      <c r="HT377" s="587">
        <v>2</v>
      </c>
      <c r="HU377" s="522">
        <f t="shared" si="632"/>
        <v>35.537038171680656</v>
      </c>
      <c r="HV377" s="513">
        <f t="shared" si="718"/>
        <v>0.72055427251732107</v>
      </c>
      <c r="HW377" s="513">
        <f t="shared" si="664"/>
        <v>0.77651366120218579</v>
      </c>
      <c r="HX377" s="513">
        <f t="shared" si="665"/>
        <v>0.69440559440559446</v>
      </c>
      <c r="HY377" s="599"/>
    </row>
    <row r="378" spans="1:233" s="598" customFormat="1" ht="15" customHeight="1" x14ac:dyDescent="0.15">
      <c r="A378" s="400">
        <v>43860</v>
      </c>
      <c r="B378" s="515">
        <v>40504</v>
      </c>
      <c r="C378" s="402">
        <f t="shared" si="722"/>
        <v>0.81008000000000002</v>
      </c>
      <c r="D378" s="571">
        <v>8.3000000000000007</v>
      </c>
      <c r="E378" s="572">
        <v>36</v>
      </c>
      <c r="F378" s="573">
        <v>145</v>
      </c>
      <c r="G378" s="406">
        <f t="shared" si="725"/>
        <v>5873.08</v>
      </c>
      <c r="H378" s="402">
        <f t="shared" si="726"/>
        <v>0.2349232</v>
      </c>
      <c r="I378" s="573">
        <v>5800</v>
      </c>
      <c r="J378" s="406">
        <f t="shared" si="727"/>
        <v>3886.0000000000005</v>
      </c>
      <c r="K378" s="574">
        <v>21.3</v>
      </c>
      <c r="L378" s="574"/>
      <c r="M378" s="574"/>
      <c r="N378" s="575">
        <v>63</v>
      </c>
      <c r="O378" s="575"/>
      <c r="P378" s="409"/>
      <c r="Q378" s="409"/>
      <c r="R378" s="409"/>
      <c r="S378" s="409"/>
      <c r="T378" s="410"/>
      <c r="U378" s="411"/>
      <c r="V378" s="409"/>
      <c r="W378" s="409"/>
      <c r="X378" s="516"/>
      <c r="Y378" s="473">
        <v>960</v>
      </c>
      <c r="Z378" s="429">
        <v>5.18</v>
      </c>
      <c r="AA378" s="409">
        <v>2404</v>
      </c>
      <c r="AB378" s="409">
        <f t="shared" si="719"/>
        <v>6731.2</v>
      </c>
      <c r="AC378" s="409">
        <v>5080</v>
      </c>
      <c r="AD378" s="474">
        <v>6.53</v>
      </c>
      <c r="AE378" s="477">
        <f t="shared" si="652"/>
        <v>0.90694444444444444</v>
      </c>
      <c r="AF378" s="478">
        <f t="shared" ref="AF378:AF397" si="732">Y378</f>
        <v>960</v>
      </c>
      <c r="AG378" s="477">
        <f t="shared" ref="AG378:AG409" si="733">AF378/$AF$6</f>
        <v>0.38400000000000001</v>
      </c>
      <c r="AH378" s="478">
        <v>2404</v>
      </c>
      <c r="AI378" s="478">
        <f t="shared" ref="AI378:AI397" si="734">AB378</f>
        <v>6731.2</v>
      </c>
      <c r="AJ378" s="473">
        <f t="shared" ref="AJ378:AJ397" si="735">AB378*Y378/1000</f>
        <v>6461.9520000000002</v>
      </c>
      <c r="AK378" s="477">
        <f t="shared" si="674"/>
        <v>0.28719786666666669</v>
      </c>
      <c r="AL378" s="447">
        <v>38</v>
      </c>
      <c r="AM378" s="479"/>
      <c r="AN378" s="473">
        <v>1639</v>
      </c>
      <c r="AO378" s="473">
        <v>1623</v>
      </c>
      <c r="AP378" s="479">
        <v>7.5</v>
      </c>
      <c r="AQ378" s="447">
        <v>540</v>
      </c>
      <c r="AR378" s="473">
        <f t="shared" si="720"/>
        <v>1836</v>
      </c>
      <c r="AS378" s="657">
        <f t="shared" si="706"/>
        <v>3.4</v>
      </c>
      <c r="AT378" s="473">
        <v>5610</v>
      </c>
      <c r="AU378" s="447"/>
      <c r="AV378" s="480">
        <v>0.6</v>
      </c>
      <c r="AW378" s="479">
        <v>4.88</v>
      </c>
      <c r="AX378" s="479">
        <v>43.71</v>
      </c>
      <c r="AY378" s="480">
        <v>8.1</v>
      </c>
      <c r="AZ378" s="480">
        <v>1.9</v>
      </c>
      <c r="BA378" s="420">
        <f t="shared" si="723"/>
        <v>42337</v>
      </c>
      <c r="BB378" s="421">
        <f t="shared" si="724"/>
        <v>0.84674000000000005</v>
      </c>
      <c r="BC378" s="422"/>
      <c r="BD378" s="423">
        <v>8.1300000000000008</v>
      </c>
      <c r="BE378" s="424">
        <v>51.5</v>
      </c>
      <c r="BF378" s="425">
        <v>189</v>
      </c>
      <c r="BG378" s="426">
        <v>7710</v>
      </c>
      <c r="BH378" s="420">
        <f t="shared" si="728"/>
        <v>5165.7000000000007</v>
      </c>
      <c r="BI378" s="432"/>
      <c r="BJ378" s="421"/>
      <c r="BK378" s="427">
        <v>18</v>
      </c>
      <c r="BL378" s="427"/>
      <c r="BM378" s="428"/>
      <c r="BN378" s="422"/>
      <c r="BO378" s="425">
        <v>86</v>
      </c>
      <c r="BP378" s="425"/>
      <c r="BQ378" s="423">
        <v>3.7</v>
      </c>
      <c r="BR378" s="421">
        <f t="shared" si="653"/>
        <v>0.51388888888888895</v>
      </c>
      <c r="BS378" s="409">
        <f t="shared" si="675"/>
        <v>43297</v>
      </c>
      <c r="BT378" s="429">
        <f t="shared" si="676"/>
        <v>8.1160313647596851</v>
      </c>
      <c r="BU378" s="430">
        <f t="shared" si="707"/>
        <v>62.331235420467934</v>
      </c>
      <c r="BV378" s="430">
        <f t="shared" si="677"/>
        <v>225.5180035568284</v>
      </c>
      <c r="BW378" s="430">
        <f t="shared" si="678"/>
        <v>7539.1258978682126</v>
      </c>
      <c r="BX378" s="430">
        <f t="shared" si="729"/>
        <v>4900.4318336143388</v>
      </c>
      <c r="BY378" s="430">
        <f t="shared" si="679"/>
        <v>17.780492874795019</v>
      </c>
      <c r="BZ378" s="430"/>
      <c r="CA378" s="431"/>
      <c r="CB378" s="430">
        <f t="shared" si="731"/>
        <v>86</v>
      </c>
      <c r="CC378" s="432">
        <v>21236</v>
      </c>
      <c r="CD378" s="411">
        <f t="shared" si="680"/>
        <v>21716</v>
      </c>
      <c r="CE378" s="421">
        <f t="shared" si="681"/>
        <v>0.86863999999999997</v>
      </c>
      <c r="CF378" s="433">
        <f t="shared" si="682"/>
        <v>7.4046785780069992</v>
      </c>
      <c r="CG378" s="434"/>
      <c r="CH378" s="427"/>
      <c r="CI378" s="446">
        <f t="shared" si="683"/>
        <v>10.499171118069626</v>
      </c>
      <c r="CJ378" s="436">
        <v>18.899999999999999</v>
      </c>
      <c r="CK378" s="436">
        <v>1.66</v>
      </c>
      <c r="CL378" s="423"/>
      <c r="CM378" s="423">
        <v>18</v>
      </c>
      <c r="CN378" s="423">
        <v>68</v>
      </c>
      <c r="CO378" s="432"/>
      <c r="CP378" s="432"/>
      <c r="CQ378" s="437"/>
      <c r="CR378" s="437">
        <v>0.93</v>
      </c>
      <c r="CS378" s="424"/>
      <c r="CT378" s="432">
        <f t="shared" si="684"/>
        <v>3.868115675078283</v>
      </c>
      <c r="CU378" s="434">
        <v>5.58</v>
      </c>
      <c r="CV378" s="438"/>
      <c r="CW378" s="439"/>
      <c r="CX378" s="440"/>
      <c r="CY378" s="441"/>
      <c r="CZ378" s="442"/>
      <c r="DA378" s="442"/>
      <c r="DB378" s="442"/>
      <c r="DC378" s="442"/>
      <c r="DD378" s="443"/>
      <c r="DE378" s="440"/>
      <c r="DF378" s="444">
        <v>21101</v>
      </c>
      <c r="DG378" s="445">
        <f t="shared" si="685"/>
        <v>21581</v>
      </c>
      <c r="DH378" s="421">
        <f t="shared" si="686"/>
        <v>0.86324000000000001</v>
      </c>
      <c r="DI378" s="446">
        <f t="shared" si="687"/>
        <v>7.4509985635512717</v>
      </c>
      <c r="DJ378" s="434">
        <v>7.82</v>
      </c>
      <c r="DK378" s="427">
        <v>3.2</v>
      </c>
      <c r="DL378" s="446">
        <f t="shared" si="688"/>
        <v>10.564848709512997</v>
      </c>
      <c r="DM378" s="422">
        <v>19.100000000000001</v>
      </c>
      <c r="DN378" s="422">
        <v>1.56</v>
      </c>
      <c r="DO378" s="423">
        <v>7.78</v>
      </c>
      <c r="DP378" s="423">
        <v>17</v>
      </c>
      <c r="DQ378" s="423">
        <v>65</v>
      </c>
      <c r="DR378" s="432"/>
      <c r="DS378" s="432"/>
      <c r="DT378" s="437"/>
      <c r="DU378" s="437">
        <v>0.95</v>
      </c>
      <c r="DV378" s="424"/>
      <c r="DW378" s="446">
        <f t="shared" si="689"/>
        <v>3.8923126824521566</v>
      </c>
      <c r="DX378" s="434">
        <v>5.49</v>
      </c>
      <c r="DY378" s="438">
        <v>7.89</v>
      </c>
      <c r="DZ378" s="439">
        <v>14.1</v>
      </c>
      <c r="EA378" s="440">
        <v>54</v>
      </c>
      <c r="EB378" s="441">
        <v>6310</v>
      </c>
      <c r="EC378" s="442">
        <v>4.8</v>
      </c>
      <c r="ED378" s="442"/>
      <c r="EE378" s="442"/>
      <c r="EF378" s="442"/>
      <c r="EG378" s="443">
        <v>12</v>
      </c>
      <c r="EH378" s="440"/>
      <c r="EI378" s="429">
        <f t="shared" si="670"/>
        <v>7.89</v>
      </c>
      <c r="EJ378" s="447">
        <f t="shared" si="708"/>
        <v>14.1</v>
      </c>
      <c r="EK378" s="448">
        <f t="shared" si="671"/>
        <v>54</v>
      </c>
      <c r="EL378" s="417">
        <f t="shared" si="672"/>
        <v>6310</v>
      </c>
      <c r="EM378" s="431">
        <f t="shared" si="673"/>
        <v>4.8</v>
      </c>
      <c r="EN378" s="431"/>
      <c r="EO378" s="431"/>
      <c r="EP378" s="431"/>
      <c r="EQ378" s="430">
        <f t="shared" si="654"/>
        <v>12</v>
      </c>
      <c r="ER378" s="448"/>
      <c r="ES378" s="449">
        <f t="shared" si="690"/>
        <v>24.389680578331063</v>
      </c>
      <c r="ET378" s="450">
        <f t="shared" si="691"/>
        <v>0.86594000000000004</v>
      </c>
      <c r="EU378" s="451">
        <f t="shared" si="730"/>
        <v>0.22191484090909092</v>
      </c>
      <c r="EV378" s="450">
        <f t="shared" si="658"/>
        <v>0.41095340909090905</v>
      </c>
      <c r="EW378" s="513">
        <f t="shared" si="704"/>
        <v>0.73004122923924641</v>
      </c>
      <c r="EX378" s="514">
        <f t="shared" ref="EX378:EX441" si="736">BY378-EM378</f>
        <v>12.980492874795019</v>
      </c>
      <c r="EY378" s="513">
        <f t="shared" si="709"/>
        <v>0.77378917801186509</v>
      </c>
      <c r="EZ378" s="514">
        <f t="shared" si="710"/>
        <v>48.231235420467932</v>
      </c>
      <c r="FA378" s="450">
        <f t="shared" si="659"/>
        <v>0.76055126797718164</v>
      </c>
      <c r="FB378" s="431">
        <f t="shared" si="660"/>
        <v>171.5180035568284</v>
      </c>
      <c r="FC378" s="452"/>
      <c r="FD378" s="431"/>
      <c r="FE378" s="452">
        <f t="shared" si="661"/>
        <v>0.86046511627906974</v>
      </c>
      <c r="FF378" s="430">
        <f t="shared" si="662"/>
        <v>74</v>
      </c>
      <c r="FG378" s="405">
        <v>50400</v>
      </c>
      <c r="FH378" s="589"/>
      <c r="FI378" s="590"/>
      <c r="FJ378" s="591"/>
      <c r="FK378" s="455">
        <f t="shared" si="692"/>
        <v>1.6629327667043905</v>
      </c>
      <c r="FL378" s="530"/>
      <c r="FM378" s="455"/>
      <c r="FN378" s="530">
        <v>5099</v>
      </c>
      <c r="FO378" s="532">
        <f t="shared" si="655"/>
        <v>0.38109118086696558</v>
      </c>
      <c r="FP378" s="449">
        <f t="shared" si="693"/>
        <v>117.76797468646788</v>
      </c>
      <c r="FQ378" s="457">
        <v>50.4</v>
      </c>
      <c r="FR378" s="458">
        <f t="shared" si="694"/>
        <v>1.1640529366930734</v>
      </c>
      <c r="FS378" s="576">
        <v>7.97</v>
      </c>
      <c r="FT378" s="577">
        <v>13.6</v>
      </c>
      <c r="FU378" s="578">
        <v>49</v>
      </c>
      <c r="FV378" s="579">
        <v>1</v>
      </c>
      <c r="FW378" s="580"/>
      <c r="FX378" s="579"/>
      <c r="FY378" s="452">
        <f t="shared" si="721"/>
        <v>0.91666666666666663</v>
      </c>
      <c r="FZ378" s="452"/>
      <c r="GA378" s="429"/>
      <c r="GB378" s="513">
        <f t="shared" si="711"/>
        <v>3.546099290780147E-2</v>
      </c>
      <c r="GC378" s="514">
        <f t="shared" si="712"/>
        <v>0.5</v>
      </c>
      <c r="GD378" s="513">
        <f t="shared" si="633"/>
        <v>9.259259259259256E-2</v>
      </c>
      <c r="GE378" s="527">
        <f t="shared" si="635"/>
        <v>5</v>
      </c>
      <c r="GF378" s="461">
        <f t="shared" si="695"/>
        <v>2.2726747811626673</v>
      </c>
      <c r="GG378" s="606">
        <v>20</v>
      </c>
      <c r="GH378" s="450">
        <f t="shared" si="696"/>
        <v>0.25</v>
      </c>
      <c r="GI378" s="405">
        <v>140</v>
      </c>
      <c r="GJ378" s="462">
        <f t="shared" si="697"/>
        <v>7</v>
      </c>
      <c r="GK378" s="463">
        <f t="shared" si="698"/>
        <v>11.086218444695936</v>
      </c>
      <c r="GL378" s="464">
        <v>8.1</v>
      </c>
      <c r="GM378" s="529">
        <v>12.4</v>
      </c>
      <c r="GN378" s="405">
        <v>44</v>
      </c>
      <c r="GO378" s="513">
        <f t="shared" si="713"/>
        <v>8.8235294117646967E-2</v>
      </c>
      <c r="GP378" s="450">
        <f t="shared" si="699"/>
        <v>0.10204081632653061</v>
      </c>
      <c r="GQ378" s="577">
        <v>2</v>
      </c>
      <c r="GR378" s="455">
        <f t="shared" si="700"/>
        <v>2.3835369656096264</v>
      </c>
      <c r="GS378" s="531">
        <f t="shared" si="714"/>
        <v>11.8</v>
      </c>
      <c r="GT378" s="531">
        <f t="shared" si="701"/>
        <v>39.884</v>
      </c>
      <c r="GU378" s="513">
        <f t="shared" si="715"/>
        <v>4.8387096774193505E-2</v>
      </c>
      <c r="GV378" s="513">
        <f t="shared" si="705"/>
        <v>9.3545454545454487E-2</v>
      </c>
      <c r="GW378" s="513">
        <f t="shared" si="716"/>
        <v>0.13235294117647056</v>
      </c>
      <c r="GX378" s="513">
        <f t="shared" si="702"/>
        <v>0.18604081632653058</v>
      </c>
      <c r="GY378" s="462">
        <f t="shared" si="703"/>
        <v>1.2161275169697165</v>
      </c>
      <c r="GZ378" s="405">
        <v>42859</v>
      </c>
      <c r="HA378" s="581">
        <v>8.33</v>
      </c>
      <c r="HB378" s="451">
        <v>8.1300000000000008</v>
      </c>
      <c r="HC378" s="577">
        <v>11.8</v>
      </c>
      <c r="HD378" s="463">
        <f t="shared" si="717"/>
        <v>39.884</v>
      </c>
      <c r="HE378" s="463">
        <v>12.8</v>
      </c>
      <c r="HF378" s="463"/>
      <c r="HG378" s="582"/>
      <c r="HH378" s="575">
        <v>2</v>
      </c>
      <c r="HI378" s="583">
        <v>6160</v>
      </c>
      <c r="HJ378" s="406">
        <f t="shared" si="663"/>
        <v>4127.2</v>
      </c>
      <c r="HK378" s="406"/>
      <c r="HL378" s="549"/>
      <c r="HM378" s="584"/>
      <c r="HN378" s="461">
        <v>6.03</v>
      </c>
      <c r="HO378" s="574"/>
      <c r="HP378" s="548">
        <v>0.01</v>
      </c>
      <c r="HQ378" s="585"/>
      <c r="HR378" s="586"/>
      <c r="HS378" s="520">
        <v>0.12</v>
      </c>
      <c r="HT378" s="587">
        <v>2</v>
      </c>
      <c r="HU378" s="522">
        <f t="shared" si="632"/>
        <v>41.098802465928152</v>
      </c>
      <c r="HV378" s="513">
        <f t="shared" si="718"/>
        <v>0.77087378640776694</v>
      </c>
      <c r="HW378" s="513">
        <f t="shared" si="664"/>
        <v>0.78897354497354499</v>
      </c>
      <c r="HX378" s="513">
        <f t="shared" si="665"/>
        <v>0.66500000000000004</v>
      </c>
      <c r="HY378" s="599"/>
    </row>
    <row r="379" spans="1:233" s="598" customFormat="1" ht="15" customHeight="1" x14ac:dyDescent="0.15">
      <c r="A379" s="400">
        <v>43861</v>
      </c>
      <c r="B379" s="515">
        <v>43015</v>
      </c>
      <c r="C379" s="402">
        <f t="shared" si="722"/>
        <v>0.86029999999999995</v>
      </c>
      <c r="D379" s="571">
        <v>8.2100000000000009</v>
      </c>
      <c r="E379" s="572">
        <v>40.200000000000003</v>
      </c>
      <c r="F379" s="573">
        <v>159</v>
      </c>
      <c r="G379" s="406">
        <f t="shared" si="725"/>
        <v>6839.3850000000002</v>
      </c>
      <c r="H379" s="402">
        <f t="shared" si="726"/>
        <v>0.27357540000000002</v>
      </c>
      <c r="I379" s="573">
        <v>6680</v>
      </c>
      <c r="J379" s="406">
        <f t="shared" si="727"/>
        <v>4475.6000000000004</v>
      </c>
      <c r="K379" s="574">
        <v>21.5</v>
      </c>
      <c r="L379" s="574">
        <v>22.1</v>
      </c>
      <c r="M379" s="574">
        <v>1.4</v>
      </c>
      <c r="N379" s="575">
        <v>75</v>
      </c>
      <c r="O379" s="575">
        <v>16</v>
      </c>
      <c r="P379" s="409"/>
      <c r="Q379" s="409"/>
      <c r="R379" s="409"/>
      <c r="S379" s="409"/>
      <c r="T379" s="410"/>
      <c r="U379" s="411"/>
      <c r="V379" s="409"/>
      <c r="W379" s="409"/>
      <c r="X379" s="516"/>
      <c r="Y379" s="473">
        <v>960</v>
      </c>
      <c r="Z379" s="429">
        <v>5.05</v>
      </c>
      <c r="AA379" s="409">
        <v>2461</v>
      </c>
      <c r="AB379" s="409">
        <f t="shared" si="719"/>
        <v>6890.7999999999993</v>
      </c>
      <c r="AC379" s="409">
        <v>5190</v>
      </c>
      <c r="AD379" s="474">
        <v>5.87</v>
      </c>
      <c r="AE379" s="477">
        <f t="shared" si="652"/>
        <v>0.81527777777777777</v>
      </c>
      <c r="AF379" s="478">
        <f t="shared" si="732"/>
        <v>960</v>
      </c>
      <c r="AG379" s="477">
        <f t="shared" si="733"/>
        <v>0.38400000000000001</v>
      </c>
      <c r="AH379" s="478">
        <v>2461</v>
      </c>
      <c r="AI379" s="478">
        <f t="shared" si="734"/>
        <v>6890.7999999999993</v>
      </c>
      <c r="AJ379" s="473">
        <f t="shared" si="735"/>
        <v>6615.1679999999988</v>
      </c>
      <c r="AK379" s="477">
        <f t="shared" si="674"/>
        <v>0.29400746666666661</v>
      </c>
      <c r="AL379" s="447">
        <v>38</v>
      </c>
      <c r="AM379" s="479"/>
      <c r="AN379" s="473">
        <v>1522</v>
      </c>
      <c r="AO379" s="473">
        <v>1539</v>
      </c>
      <c r="AP379" s="479">
        <v>7.36</v>
      </c>
      <c r="AQ379" s="447">
        <v>576</v>
      </c>
      <c r="AR379" s="473">
        <f t="shared" si="720"/>
        <v>1958.3999999999999</v>
      </c>
      <c r="AS379" s="657">
        <f t="shared" si="706"/>
        <v>3.4</v>
      </c>
      <c r="AT379" s="473">
        <v>5950</v>
      </c>
      <c r="AU379" s="447"/>
      <c r="AV379" s="480">
        <v>0.6</v>
      </c>
      <c r="AW379" s="479">
        <v>4.58</v>
      </c>
      <c r="AX379" s="479">
        <v>43.38</v>
      </c>
      <c r="AY379" s="480">
        <v>8.8000000000000007</v>
      </c>
      <c r="AZ379" s="480">
        <v>1.5</v>
      </c>
      <c r="BA379" s="420">
        <f t="shared" si="723"/>
        <v>44411</v>
      </c>
      <c r="BB379" s="421">
        <f t="shared" si="724"/>
        <v>0.88822000000000001</v>
      </c>
      <c r="BC379" s="422"/>
      <c r="BD379" s="423">
        <v>8.0299999999999994</v>
      </c>
      <c r="BE379" s="424">
        <v>66.599999999999994</v>
      </c>
      <c r="BF379" s="425">
        <v>247</v>
      </c>
      <c r="BG379" s="426">
        <v>7600</v>
      </c>
      <c r="BH379" s="420">
        <f t="shared" si="728"/>
        <v>5092</v>
      </c>
      <c r="BI379" s="432"/>
      <c r="BJ379" s="421"/>
      <c r="BK379" s="427">
        <v>18.3</v>
      </c>
      <c r="BL379" s="427">
        <v>15.6</v>
      </c>
      <c r="BM379" s="428">
        <v>4.5999999999999996</v>
      </c>
      <c r="BN379" s="422">
        <v>0.6</v>
      </c>
      <c r="BO379" s="425">
        <v>47</v>
      </c>
      <c r="BP379" s="425">
        <v>16</v>
      </c>
      <c r="BQ379" s="423">
        <v>3.86</v>
      </c>
      <c r="BR379" s="421">
        <f t="shared" si="653"/>
        <v>0.53611111111111109</v>
      </c>
      <c r="BS379" s="409">
        <f t="shared" si="675"/>
        <v>45371</v>
      </c>
      <c r="BT379" s="429">
        <f t="shared" si="676"/>
        <v>8.0158235436732692</v>
      </c>
      <c r="BU379" s="430">
        <f t="shared" si="707"/>
        <v>77.378338586321647</v>
      </c>
      <c r="BV379" s="430">
        <f t="shared" si="677"/>
        <v>283.21132441427346</v>
      </c>
      <c r="BW379" s="430">
        <f t="shared" si="678"/>
        <v>7439.2643759229468</v>
      </c>
      <c r="BX379" s="430">
        <f t="shared" si="729"/>
        <v>4835.5218443499152</v>
      </c>
      <c r="BY379" s="430">
        <f t="shared" si="679"/>
        <v>18.098990544621014</v>
      </c>
      <c r="BZ379" s="430">
        <f>(BL379*BA379+AY379*AF379)/BS379</f>
        <v>15.456119547728726</v>
      </c>
      <c r="CA379" s="431">
        <f>(BN379*BA379+AZ379*AF379)/BS379</f>
        <v>0.61904300103590393</v>
      </c>
      <c r="CB379" s="430">
        <f t="shared" si="731"/>
        <v>47</v>
      </c>
      <c r="CC379" s="432">
        <v>22292</v>
      </c>
      <c r="CD379" s="411">
        <f t="shared" si="680"/>
        <v>22772</v>
      </c>
      <c r="CE379" s="421">
        <f t="shared" si="681"/>
        <v>0.91088000000000002</v>
      </c>
      <c r="CF379" s="433">
        <f t="shared" si="682"/>
        <v>7.0613033549973654</v>
      </c>
      <c r="CG379" s="434"/>
      <c r="CH379" s="427"/>
      <c r="CI379" s="446">
        <f t="shared" si="683"/>
        <v>10.012295801861935</v>
      </c>
      <c r="CJ379" s="436">
        <v>19.7</v>
      </c>
      <c r="CK379" s="436">
        <v>1.52</v>
      </c>
      <c r="CL379" s="423"/>
      <c r="CM379" s="423">
        <v>18.2</v>
      </c>
      <c r="CN379" s="423">
        <v>64</v>
      </c>
      <c r="CO379" s="432"/>
      <c r="CP379" s="432"/>
      <c r="CQ379" s="437"/>
      <c r="CR379" s="437">
        <v>0.94</v>
      </c>
      <c r="CS379" s="424"/>
      <c r="CT379" s="432">
        <f t="shared" si="684"/>
        <v>3.6887405585807134</v>
      </c>
      <c r="CU379" s="434">
        <v>5.72</v>
      </c>
      <c r="CV379" s="438"/>
      <c r="CW379" s="439"/>
      <c r="CX379" s="440"/>
      <c r="CY379" s="441"/>
      <c r="CZ379" s="442"/>
      <c r="DA379" s="442"/>
      <c r="DB379" s="442"/>
      <c r="DC379" s="442"/>
      <c r="DD379" s="443"/>
      <c r="DE379" s="440"/>
      <c r="DF379" s="444">
        <v>22119</v>
      </c>
      <c r="DG379" s="445">
        <f t="shared" si="685"/>
        <v>22599</v>
      </c>
      <c r="DH379" s="421">
        <f t="shared" si="686"/>
        <v>0.90395999999999999</v>
      </c>
      <c r="DI379" s="446">
        <f t="shared" si="687"/>
        <v>7.1153590866852516</v>
      </c>
      <c r="DJ379" s="434">
        <v>7.84</v>
      </c>
      <c r="DK379" s="427">
        <v>1.6</v>
      </c>
      <c r="DL379" s="446">
        <f t="shared" si="688"/>
        <v>10.088941988583565</v>
      </c>
      <c r="DM379" s="422">
        <v>19.3</v>
      </c>
      <c r="DN379" s="422">
        <v>1.86</v>
      </c>
      <c r="DO379" s="423">
        <v>7.85</v>
      </c>
      <c r="DP379" s="423">
        <v>18.5</v>
      </c>
      <c r="DQ379" s="423">
        <v>64</v>
      </c>
      <c r="DR379" s="432"/>
      <c r="DS379" s="432"/>
      <c r="DT379" s="437"/>
      <c r="DU379" s="437">
        <v>0.96</v>
      </c>
      <c r="DV379" s="424"/>
      <c r="DW379" s="446">
        <f t="shared" si="689"/>
        <v>3.7169786273728929</v>
      </c>
      <c r="DX379" s="434">
        <v>5.21</v>
      </c>
      <c r="DY379" s="438">
        <v>7.85</v>
      </c>
      <c r="DZ379" s="439">
        <v>16.399999999999999</v>
      </c>
      <c r="EA379" s="440">
        <v>58</v>
      </c>
      <c r="EB379" s="441">
        <v>6520</v>
      </c>
      <c r="EC379" s="442">
        <v>4.5999999999999996</v>
      </c>
      <c r="ED379" s="442">
        <v>0.22</v>
      </c>
      <c r="EE379" s="442">
        <v>4.5999999999999996</v>
      </c>
      <c r="EF379" s="442">
        <v>0.4</v>
      </c>
      <c r="EG379" s="443">
        <v>16</v>
      </c>
      <c r="EH379" s="440">
        <v>16</v>
      </c>
      <c r="EI379" s="429">
        <f t="shared" si="670"/>
        <v>7.85</v>
      </c>
      <c r="EJ379" s="447">
        <f t="shared" si="708"/>
        <v>16.399999999999999</v>
      </c>
      <c r="EK379" s="448">
        <f t="shared" si="671"/>
        <v>58</v>
      </c>
      <c r="EL379" s="417">
        <f t="shared" si="672"/>
        <v>6520</v>
      </c>
      <c r="EM379" s="431">
        <f t="shared" si="673"/>
        <v>4.5999999999999996</v>
      </c>
      <c r="EN379" s="431">
        <f>ED379</f>
        <v>0.22</v>
      </c>
      <c r="EO379" s="431">
        <f>EE379</f>
        <v>4.5999999999999996</v>
      </c>
      <c r="EP379" s="431">
        <f>EF379</f>
        <v>0.4</v>
      </c>
      <c r="EQ379" s="430">
        <f t="shared" si="654"/>
        <v>16</v>
      </c>
      <c r="ER379" s="448">
        <f>EH379</f>
        <v>16</v>
      </c>
      <c r="ES379" s="449">
        <f t="shared" si="690"/>
        <v>23.274779043882656</v>
      </c>
      <c r="ET379" s="450">
        <f t="shared" si="691"/>
        <v>0.90742</v>
      </c>
      <c r="EU379" s="451">
        <f t="shared" si="730"/>
        <v>0.29203593181818183</v>
      </c>
      <c r="EV379" s="450">
        <f t="shared" si="658"/>
        <v>0.54080728114478116</v>
      </c>
      <c r="EW379" s="513">
        <f t="shared" si="704"/>
        <v>0.74584217895140503</v>
      </c>
      <c r="EX379" s="514">
        <f t="shared" si="736"/>
        <v>13.498990544621014</v>
      </c>
      <c r="EY379" s="513">
        <f t="shared" si="709"/>
        <v>0.78805437930533362</v>
      </c>
      <c r="EZ379" s="514">
        <f t="shared" si="710"/>
        <v>60.978338586321648</v>
      </c>
      <c r="FA379" s="450">
        <f t="shared" si="659"/>
        <v>0.79520592928283029</v>
      </c>
      <c r="FB379" s="431">
        <f t="shared" si="660"/>
        <v>225.21132441427346</v>
      </c>
      <c r="FC379" s="452">
        <f>1-EP379/CA379</f>
        <v>0.35384133358968328</v>
      </c>
      <c r="FD379" s="431">
        <f>CA379-EP379</f>
        <v>0.21904300103590391</v>
      </c>
      <c r="FE379" s="452">
        <f t="shared" si="661"/>
        <v>0.65957446808510634</v>
      </c>
      <c r="FF379" s="430">
        <f t="shared" si="662"/>
        <v>31</v>
      </c>
      <c r="FG379" s="405">
        <v>50400</v>
      </c>
      <c r="FH379" s="589"/>
      <c r="FI379" s="590"/>
      <c r="FJ379" s="591"/>
      <c r="FK379" s="455">
        <f t="shared" si="692"/>
        <v>1.5869167529919994</v>
      </c>
      <c r="FL379" s="530"/>
      <c r="FM379" s="455"/>
      <c r="FN379" s="530">
        <v>4309</v>
      </c>
      <c r="FO379" s="532">
        <f t="shared" si="655"/>
        <v>0.32204783258594916</v>
      </c>
      <c r="FP379" s="449">
        <f t="shared" si="693"/>
        <v>94.972559564479511</v>
      </c>
      <c r="FQ379" s="457">
        <v>50.4</v>
      </c>
      <c r="FR379" s="458">
        <f t="shared" si="694"/>
        <v>1.1108417270943995</v>
      </c>
      <c r="FS379" s="576">
        <v>7.86</v>
      </c>
      <c r="FT379" s="577">
        <v>15</v>
      </c>
      <c r="FU379" s="578">
        <v>54</v>
      </c>
      <c r="FV379" s="579">
        <v>1</v>
      </c>
      <c r="FW379" s="580">
        <v>0.12</v>
      </c>
      <c r="FX379" s="579">
        <v>8</v>
      </c>
      <c r="FY379" s="452">
        <f t="shared" si="721"/>
        <v>0.9375</v>
      </c>
      <c r="FZ379" s="452">
        <f>1-FW379/(EF379+DC379)</f>
        <v>0.7</v>
      </c>
      <c r="GA379" s="429">
        <f>EF379+DC379-FW379</f>
        <v>0.28000000000000003</v>
      </c>
      <c r="GB379" s="513">
        <f t="shared" si="711"/>
        <v>8.536585365853655E-2</v>
      </c>
      <c r="GC379" s="514">
        <f t="shared" si="712"/>
        <v>1.3999999999999986</v>
      </c>
      <c r="GD379" s="513">
        <f t="shared" si="633"/>
        <v>6.8965517241379337E-2</v>
      </c>
      <c r="GE379" s="527">
        <f t="shared" si="635"/>
        <v>4</v>
      </c>
      <c r="GF379" s="461">
        <f t="shared" si="695"/>
        <v>2.1687862290890658</v>
      </c>
      <c r="GG379" s="606">
        <v>20</v>
      </c>
      <c r="GH379" s="450">
        <f t="shared" si="696"/>
        <v>0.25</v>
      </c>
      <c r="GI379" s="405">
        <v>140</v>
      </c>
      <c r="GJ379" s="462">
        <f t="shared" si="697"/>
        <v>7</v>
      </c>
      <c r="GK379" s="463">
        <f t="shared" si="698"/>
        <v>10.579445019946663</v>
      </c>
      <c r="GL379" s="464">
        <v>7.91</v>
      </c>
      <c r="GM379" s="529">
        <v>13.9</v>
      </c>
      <c r="GN379" s="405">
        <v>49</v>
      </c>
      <c r="GO379" s="513">
        <f t="shared" si="713"/>
        <v>7.3333333333333361E-2</v>
      </c>
      <c r="GP379" s="450">
        <f t="shared" si="699"/>
        <v>9.259259259259256E-2</v>
      </c>
      <c r="GQ379" s="577">
        <v>2</v>
      </c>
      <c r="GR379" s="455">
        <f t="shared" si="700"/>
        <v>2.2745806792885324</v>
      </c>
      <c r="GS379" s="531">
        <f t="shared" si="714"/>
        <v>13.4</v>
      </c>
      <c r="GT379" s="531">
        <f t="shared" si="701"/>
        <v>45.292000000000002</v>
      </c>
      <c r="GU379" s="513">
        <f t="shared" si="715"/>
        <v>3.5971223021582732E-2</v>
      </c>
      <c r="GV379" s="513">
        <f t="shared" si="705"/>
        <v>7.5673469387755099E-2</v>
      </c>
      <c r="GW379" s="513">
        <f t="shared" si="716"/>
        <v>0.10666666666666669</v>
      </c>
      <c r="GX379" s="513">
        <f t="shared" si="702"/>
        <v>0.16125925925925921</v>
      </c>
      <c r="GY379" s="462">
        <f t="shared" si="703"/>
        <v>1.214911003668657</v>
      </c>
      <c r="GZ379" s="405">
        <v>41564</v>
      </c>
      <c r="HA379" s="581">
        <v>8.09</v>
      </c>
      <c r="HB379" s="451">
        <v>8.0299999999999994</v>
      </c>
      <c r="HC379" s="577">
        <v>13.4</v>
      </c>
      <c r="HD379" s="463">
        <f t="shared" si="717"/>
        <v>45.292000000000002</v>
      </c>
      <c r="HE379" s="463">
        <v>13.7</v>
      </c>
      <c r="HF379" s="463"/>
      <c r="HG379" s="582"/>
      <c r="HH379" s="575">
        <v>3</v>
      </c>
      <c r="HI379" s="583">
        <v>6100</v>
      </c>
      <c r="HJ379" s="406">
        <f t="shared" si="663"/>
        <v>4087.0000000000005</v>
      </c>
      <c r="HK379" s="406"/>
      <c r="HL379" s="549"/>
      <c r="HM379" s="584">
        <v>5.3</v>
      </c>
      <c r="HN379" s="461">
        <v>5.49</v>
      </c>
      <c r="HO379" s="574">
        <v>0.13</v>
      </c>
      <c r="HP379" s="548">
        <v>0.01</v>
      </c>
      <c r="HQ379" s="585">
        <v>4.8</v>
      </c>
      <c r="HR379" s="586">
        <v>0.12</v>
      </c>
      <c r="HS379" s="520">
        <v>0.11</v>
      </c>
      <c r="HT379" s="587">
        <v>2</v>
      </c>
      <c r="HU379" s="522">
        <f t="shared" si="632"/>
        <v>39.179482560626873</v>
      </c>
      <c r="HV379" s="513">
        <f t="shared" si="718"/>
        <v>0.79879879879879878</v>
      </c>
      <c r="HW379" s="513">
        <f t="shared" si="664"/>
        <v>0.81663157894736838</v>
      </c>
      <c r="HX379" s="513">
        <f t="shared" si="665"/>
        <v>0.7</v>
      </c>
      <c r="HY379" s="599"/>
    </row>
    <row r="380" spans="1:233" s="598" customFormat="1" ht="15" customHeight="1" x14ac:dyDescent="0.15">
      <c r="A380" s="400">
        <v>43862</v>
      </c>
      <c r="B380" s="515">
        <v>39143</v>
      </c>
      <c r="C380" s="402">
        <f t="shared" si="722"/>
        <v>0.78286</v>
      </c>
      <c r="D380" s="571">
        <v>8.15</v>
      </c>
      <c r="E380" s="572">
        <v>36.6</v>
      </c>
      <c r="F380" s="573">
        <v>146</v>
      </c>
      <c r="G380" s="406">
        <f t="shared" si="725"/>
        <v>5714.8779999999997</v>
      </c>
      <c r="H380" s="402">
        <f t="shared" si="726"/>
        <v>0.22859511999999998</v>
      </c>
      <c r="I380" s="573">
        <v>5760</v>
      </c>
      <c r="J380" s="406">
        <f t="shared" si="727"/>
        <v>3859.2000000000003</v>
      </c>
      <c r="K380" s="574">
        <v>19.5</v>
      </c>
      <c r="L380" s="574"/>
      <c r="M380" s="574"/>
      <c r="N380" s="575">
        <v>109</v>
      </c>
      <c r="O380" s="575"/>
      <c r="P380" s="409"/>
      <c r="Q380" s="409"/>
      <c r="R380" s="409"/>
      <c r="S380" s="409"/>
      <c r="T380" s="410"/>
      <c r="U380" s="411"/>
      <c r="V380" s="409"/>
      <c r="W380" s="409"/>
      <c r="X380" s="516"/>
      <c r="Y380" s="473">
        <v>960</v>
      </c>
      <c r="Z380" s="429">
        <v>4.91</v>
      </c>
      <c r="AA380" s="409">
        <v>2453</v>
      </c>
      <c r="AB380" s="409">
        <f t="shared" si="719"/>
        <v>6868.4</v>
      </c>
      <c r="AC380" s="409">
        <v>4970</v>
      </c>
      <c r="AD380" s="474">
        <v>5.85</v>
      </c>
      <c r="AE380" s="477">
        <f t="shared" si="652"/>
        <v>0.81249999999999989</v>
      </c>
      <c r="AF380" s="478">
        <f t="shared" si="732"/>
        <v>960</v>
      </c>
      <c r="AG380" s="477">
        <f t="shared" si="733"/>
        <v>0.38400000000000001</v>
      </c>
      <c r="AH380" s="478">
        <v>2453</v>
      </c>
      <c r="AI380" s="478">
        <f t="shared" si="734"/>
        <v>6868.4</v>
      </c>
      <c r="AJ380" s="473">
        <f t="shared" si="735"/>
        <v>6593.6639999999998</v>
      </c>
      <c r="AK380" s="477">
        <f t="shared" si="674"/>
        <v>0.29305173333333334</v>
      </c>
      <c r="AL380" s="447">
        <v>38</v>
      </c>
      <c r="AM380" s="479"/>
      <c r="AN380" s="473">
        <v>1435</v>
      </c>
      <c r="AO380" s="473">
        <v>1356</v>
      </c>
      <c r="AP380" s="479">
        <v>7.27</v>
      </c>
      <c r="AQ380" s="447">
        <v>583</v>
      </c>
      <c r="AR380" s="473">
        <f t="shared" si="720"/>
        <v>1982.2</v>
      </c>
      <c r="AS380" s="657">
        <f t="shared" si="706"/>
        <v>3.4</v>
      </c>
      <c r="AT380" s="473">
        <v>5610</v>
      </c>
      <c r="AU380" s="447"/>
      <c r="AV380" s="480">
        <v>0.1</v>
      </c>
      <c r="AW380" s="479">
        <v>4.2</v>
      </c>
      <c r="AX380" s="479">
        <v>39.6</v>
      </c>
      <c r="AY380" s="480">
        <v>8.3000000000000007</v>
      </c>
      <c r="AZ380" s="480">
        <v>0.9</v>
      </c>
      <c r="BA380" s="420">
        <f t="shared" si="723"/>
        <v>40286</v>
      </c>
      <c r="BB380" s="421">
        <f t="shared" si="724"/>
        <v>0.80571999999999999</v>
      </c>
      <c r="BC380" s="422"/>
      <c r="BD380" s="423">
        <v>7.9</v>
      </c>
      <c r="BE380" s="424">
        <v>56</v>
      </c>
      <c r="BF380" s="425">
        <v>224</v>
      </c>
      <c r="BG380" s="426">
        <v>6080</v>
      </c>
      <c r="BH380" s="420">
        <f t="shared" si="728"/>
        <v>4073.6000000000004</v>
      </c>
      <c r="BI380" s="432"/>
      <c r="BJ380" s="421"/>
      <c r="BK380" s="427">
        <v>22.6</v>
      </c>
      <c r="BL380" s="427"/>
      <c r="BM380" s="428"/>
      <c r="BN380" s="422"/>
      <c r="BO380" s="425">
        <v>117</v>
      </c>
      <c r="BP380" s="425"/>
      <c r="BQ380" s="423">
        <v>3.75</v>
      </c>
      <c r="BR380" s="421">
        <f t="shared" si="653"/>
        <v>0.52083333333333337</v>
      </c>
      <c r="BS380" s="409">
        <f t="shared" si="675"/>
        <v>41246</v>
      </c>
      <c r="BT380" s="429">
        <f t="shared" si="676"/>
        <v>7.8853367599282365</v>
      </c>
      <c r="BU380" s="430">
        <f t="shared" si="707"/>
        <v>68.265916694952239</v>
      </c>
      <c r="BV380" s="430">
        <f t="shared" si="677"/>
        <v>264.92207729234349</v>
      </c>
      <c r="BW380" s="430">
        <f t="shared" si="678"/>
        <v>5938.5672307617706</v>
      </c>
      <c r="BX380" s="430">
        <f t="shared" si="729"/>
        <v>3860.0686999951508</v>
      </c>
      <c r="BY380" s="430">
        <f t="shared" si="679"/>
        <v>22.26716772535519</v>
      </c>
      <c r="BZ380" s="430"/>
      <c r="CA380" s="431"/>
      <c r="CB380" s="430">
        <f t="shared" si="731"/>
        <v>117</v>
      </c>
      <c r="CC380" s="432">
        <v>20047</v>
      </c>
      <c r="CD380" s="411">
        <f t="shared" si="680"/>
        <v>20527</v>
      </c>
      <c r="CE380" s="421">
        <f t="shared" si="681"/>
        <v>0.82108000000000003</v>
      </c>
      <c r="CF380" s="433">
        <f t="shared" si="682"/>
        <v>7.8335850343450097</v>
      </c>
      <c r="CG380" s="434"/>
      <c r="CH380" s="427"/>
      <c r="CI380" s="446">
        <f t="shared" si="683"/>
        <v>11.107322063623521</v>
      </c>
      <c r="CJ380" s="436">
        <v>20.2</v>
      </c>
      <c r="CK380" s="436">
        <v>1.1200000000000001</v>
      </c>
      <c r="CL380" s="423"/>
      <c r="CM380" s="423">
        <v>20.6</v>
      </c>
      <c r="CN380" s="423">
        <v>72</v>
      </c>
      <c r="CO380" s="432"/>
      <c r="CP380" s="432"/>
      <c r="CQ380" s="437"/>
      <c r="CR380" s="437">
        <v>0.93</v>
      </c>
      <c r="CS380" s="424"/>
      <c r="CT380" s="432">
        <f t="shared" si="684"/>
        <v>4.0921712865981386</v>
      </c>
      <c r="CU380" s="434">
        <v>5.18</v>
      </c>
      <c r="CV380" s="438"/>
      <c r="CW380" s="439"/>
      <c r="CX380" s="440"/>
      <c r="CY380" s="441"/>
      <c r="CZ380" s="442"/>
      <c r="DA380" s="442"/>
      <c r="DB380" s="442"/>
      <c r="DC380" s="442"/>
      <c r="DD380" s="443"/>
      <c r="DE380" s="440"/>
      <c r="DF380" s="444">
        <v>20239</v>
      </c>
      <c r="DG380" s="445">
        <f t="shared" si="685"/>
        <v>20719</v>
      </c>
      <c r="DH380" s="421">
        <f t="shared" si="686"/>
        <v>0.82876000000000005</v>
      </c>
      <c r="DI380" s="446">
        <f t="shared" si="687"/>
        <v>7.7609923258844535</v>
      </c>
      <c r="DJ380" s="434">
        <v>7.68</v>
      </c>
      <c r="DK380" s="427">
        <v>4.0999999999999996</v>
      </c>
      <c r="DL380" s="446">
        <f t="shared" si="688"/>
        <v>11.004392103866017</v>
      </c>
      <c r="DM380" s="422">
        <v>20.3</v>
      </c>
      <c r="DN380" s="422">
        <v>1.17</v>
      </c>
      <c r="DO380" s="423">
        <v>7.67</v>
      </c>
      <c r="DP380" s="423">
        <v>21.1</v>
      </c>
      <c r="DQ380" s="423">
        <v>74</v>
      </c>
      <c r="DR380" s="432"/>
      <c r="DS380" s="432"/>
      <c r="DT380" s="437"/>
      <c r="DU380" s="437">
        <v>0.94</v>
      </c>
      <c r="DV380" s="424"/>
      <c r="DW380" s="446">
        <f t="shared" si="689"/>
        <v>4.0542497224769534</v>
      </c>
      <c r="DX380" s="434">
        <v>5.46</v>
      </c>
      <c r="DY380" s="438">
        <v>7.83</v>
      </c>
      <c r="DZ380" s="439">
        <v>17.7</v>
      </c>
      <c r="EA380" s="440">
        <v>62</v>
      </c>
      <c r="EB380" s="441">
        <v>6520</v>
      </c>
      <c r="EC380" s="442">
        <v>4.3</v>
      </c>
      <c r="ED380" s="442"/>
      <c r="EE380" s="442"/>
      <c r="EF380" s="442"/>
      <c r="EG380" s="443">
        <v>8</v>
      </c>
      <c r="EH380" s="440"/>
      <c r="EI380" s="429">
        <f t="shared" si="670"/>
        <v>7.83</v>
      </c>
      <c r="EJ380" s="447">
        <f t="shared" si="708"/>
        <v>17.7</v>
      </c>
      <c r="EK380" s="448">
        <f t="shared" si="671"/>
        <v>62</v>
      </c>
      <c r="EL380" s="417">
        <f t="shared" si="672"/>
        <v>6520</v>
      </c>
      <c r="EM380" s="431">
        <f t="shared" si="673"/>
        <v>4.3</v>
      </c>
      <c r="EN380" s="431"/>
      <c r="EO380" s="431"/>
      <c r="EP380" s="431"/>
      <c r="EQ380" s="430">
        <f t="shared" si="654"/>
        <v>8</v>
      </c>
      <c r="ER380" s="448"/>
      <c r="ES380" s="449">
        <f t="shared" si="690"/>
        <v>25.602482664985693</v>
      </c>
      <c r="ET380" s="450">
        <f t="shared" si="691"/>
        <v>0.82491999999999999</v>
      </c>
      <c r="EU380" s="451">
        <f t="shared" si="730"/>
        <v>0.24834036363636364</v>
      </c>
      <c r="EV380" s="450">
        <f t="shared" si="658"/>
        <v>0.45988956228956224</v>
      </c>
      <c r="EW380" s="513">
        <f t="shared" si="704"/>
        <v>0.8068905730159982</v>
      </c>
      <c r="EX380" s="514">
        <f t="shared" si="736"/>
        <v>17.967167725355189</v>
      </c>
      <c r="EY380" s="513">
        <f t="shared" si="709"/>
        <v>0.74071980782016245</v>
      </c>
      <c r="EZ380" s="514">
        <f t="shared" si="710"/>
        <v>50.565916694952236</v>
      </c>
      <c r="FA380" s="450">
        <f t="shared" si="659"/>
        <v>0.76596891948879542</v>
      </c>
      <c r="FB380" s="431">
        <f t="shared" si="660"/>
        <v>202.92207729234349</v>
      </c>
      <c r="FC380" s="452"/>
      <c r="FD380" s="431"/>
      <c r="FE380" s="452">
        <f t="shared" si="661"/>
        <v>0.93162393162393164</v>
      </c>
      <c r="FF380" s="430">
        <f t="shared" si="662"/>
        <v>109</v>
      </c>
      <c r="FG380" s="405">
        <v>50400</v>
      </c>
      <c r="FH380" s="589"/>
      <c r="FI380" s="590"/>
      <c r="FJ380" s="591"/>
      <c r="FK380" s="455">
        <f t="shared" si="692"/>
        <v>1.7456238180672066</v>
      </c>
      <c r="FL380" s="530"/>
      <c r="FM380" s="455"/>
      <c r="FN380" s="530">
        <v>4531</v>
      </c>
      <c r="FO380" s="532">
        <f t="shared" si="655"/>
        <v>0.33863976083707026</v>
      </c>
      <c r="FP380" s="449">
        <f t="shared" si="693"/>
        <v>109.85307666197934</v>
      </c>
      <c r="FQ380" s="457">
        <v>50.4</v>
      </c>
      <c r="FR380" s="458">
        <f t="shared" si="694"/>
        <v>1.2219366726470444</v>
      </c>
      <c r="FS380" s="576">
        <v>7.79</v>
      </c>
      <c r="FT380" s="577">
        <v>17.2</v>
      </c>
      <c r="FU380" s="578">
        <v>57</v>
      </c>
      <c r="FV380" s="579">
        <v>1</v>
      </c>
      <c r="FW380" s="580"/>
      <c r="FX380" s="579"/>
      <c r="FY380" s="452">
        <f t="shared" si="721"/>
        <v>0.875</v>
      </c>
      <c r="FZ380" s="452"/>
      <c r="GA380" s="429"/>
      <c r="GB380" s="513">
        <f t="shared" si="711"/>
        <v>2.8248587570621431E-2</v>
      </c>
      <c r="GC380" s="514">
        <f t="shared" si="712"/>
        <v>0.5</v>
      </c>
      <c r="GD380" s="513">
        <f t="shared" si="633"/>
        <v>8.064516129032262E-2</v>
      </c>
      <c r="GE380" s="527">
        <f t="shared" si="635"/>
        <v>5</v>
      </c>
      <c r="GF380" s="461">
        <f t="shared" si="695"/>
        <v>2.3856858846918492</v>
      </c>
      <c r="GG380" s="606">
        <v>20</v>
      </c>
      <c r="GH380" s="450">
        <f t="shared" si="696"/>
        <v>0.25</v>
      </c>
      <c r="GI380" s="405">
        <v>140</v>
      </c>
      <c r="GJ380" s="462">
        <f t="shared" si="697"/>
        <v>7</v>
      </c>
      <c r="GK380" s="463">
        <f t="shared" si="698"/>
        <v>11.637492120448043</v>
      </c>
      <c r="GL380" s="464">
        <v>7.85</v>
      </c>
      <c r="GM380" s="529">
        <v>16.2</v>
      </c>
      <c r="GN380" s="405">
        <v>54</v>
      </c>
      <c r="GO380" s="513">
        <f t="shared" si="713"/>
        <v>5.8139534883720922E-2</v>
      </c>
      <c r="GP380" s="450">
        <f t="shared" si="699"/>
        <v>5.2631578947368474E-2</v>
      </c>
      <c r="GQ380" s="577">
        <v>2</v>
      </c>
      <c r="GR380" s="455">
        <f t="shared" si="700"/>
        <v>2.5020608058963294</v>
      </c>
      <c r="GS380" s="531">
        <f t="shared" si="714"/>
        <v>14.6</v>
      </c>
      <c r="GT380" s="531">
        <f t="shared" si="701"/>
        <v>49.347999999999999</v>
      </c>
      <c r="GU380" s="513">
        <f t="shared" si="715"/>
        <v>9.8765432098765427E-2</v>
      </c>
      <c r="GV380" s="513">
        <f t="shared" si="705"/>
        <v>8.6148148148148196E-2</v>
      </c>
      <c r="GW380" s="513">
        <f t="shared" si="716"/>
        <v>0.15116279069767435</v>
      </c>
      <c r="GX380" s="513">
        <f t="shared" si="702"/>
        <v>0.13424561403508772</v>
      </c>
      <c r="GY380" s="462">
        <f t="shared" si="703"/>
        <v>1.520843193994778</v>
      </c>
      <c r="GZ380" s="405">
        <v>40398</v>
      </c>
      <c r="HA380" s="581">
        <v>8.0500000000000007</v>
      </c>
      <c r="HB380" s="451">
        <v>7.99</v>
      </c>
      <c r="HC380" s="577">
        <v>14.6</v>
      </c>
      <c r="HD380" s="463">
        <f t="shared" si="717"/>
        <v>49.347999999999999</v>
      </c>
      <c r="HE380" s="463">
        <v>15</v>
      </c>
      <c r="HF380" s="463"/>
      <c r="HG380" s="582"/>
      <c r="HH380" s="575">
        <v>2</v>
      </c>
      <c r="HI380" s="583">
        <v>6360</v>
      </c>
      <c r="HJ380" s="406">
        <f t="shared" si="663"/>
        <v>4261.2</v>
      </c>
      <c r="HK380" s="406"/>
      <c r="HL380" s="549"/>
      <c r="HM380" s="584"/>
      <c r="HN380" s="461">
        <v>5.97</v>
      </c>
      <c r="HO380" s="574"/>
      <c r="HP380" s="548">
        <v>0.01</v>
      </c>
      <c r="HQ380" s="585"/>
      <c r="HR380" s="586"/>
      <c r="HS380" s="520">
        <v>0.11</v>
      </c>
      <c r="HT380" s="587">
        <v>2</v>
      </c>
      <c r="HU380" s="522">
        <f t="shared" si="632"/>
        <v>43.19118304125503</v>
      </c>
      <c r="HV380" s="513">
        <f t="shared" si="718"/>
        <v>0.73928571428571432</v>
      </c>
      <c r="HW380" s="513">
        <f t="shared" si="664"/>
        <v>0.77969642857142851</v>
      </c>
      <c r="HX380" s="513">
        <f t="shared" si="665"/>
        <v>0.73584070796460177</v>
      </c>
      <c r="HY380" s="599"/>
    </row>
    <row r="381" spans="1:233" x14ac:dyDescent="0.15">
      <c r="A381" s="485">
        <v>43863</v>
      </c>
      <c r="B381" s="486">
        <v>36263</v>
      </c>
      <c r="C381" s="487">
        <f t="shared" si="722"/>
        <v>0.72526000000000002</v>
      </c>
      <c r="D381" s="488">
        <v>8.1</v>
      </c>
      <c r="E381" s="489">
        <v>38.9</v>
      </c>
      <c r="F381" s="490">
        <v>208</v>
      </c>
      <c r="G381" s="490">
        <f t="shared" si="725"/>
        <v>7542.7039999999997</v>
      </c>
      <c r="H381" s="487">
        <f t="shared" si="726"/>
        <v>0.30170816</v>
      </c>
      <c r="I381" s="490">
        <v>5500</v>
      </c>
      <c r="J381" s="490">
        <f t="shared" si="727"/>
        <v>3685</v>
      </c>
      <c r="K381" s="491">
        <v>23.6</v>
      </c>
      <c r="L381" s="491"/>
      <c r="M381" s="491"/>
      <c r="N381" s="492">
        <v>100</v>
      </c>
      <c r="O381" s="492"/>
      <c r="P381" s="409"/>
      <c r="Q381" s="409"/>
      <c r="R381" s="409"/>
      <c r="S381" s="409"/>
      <c r="T381" s="410"/>
      <c r="U381" s="411"/>
      <c r="V381" s="409"/>
      <c r="W381" s="409"/>
      <c r="X381" s="412"/>
      <c r="Y381" s="473">
        <v>960</v>
      </c>
      <c r="Z381" s="429">
        <v>4.71</v>
      </c>
      <c r="AA381" s="447">
        <v>2569</v>
      </c>
      <c r="AB381" s="409">
        <f t="shared" si="719"/>
        <v>7193.2</v>
      </c>
      <c r="AC381" s="409">
        <v>4720</v>
      </c>
      <c r="AD381" s="474">
        <v>5.61</v>
      </c>
      <c r="AE381" s="477">
        <f t="shared" si="652"/>
        <v>0.77916666666666667</v>
      </c>
      <c r="AF381" s="478">
        <f t="shared" si="732"/>
        <v>960</v>
      </c>
      <c r="AG381" s="477">
        <f t="shared" si="733"/>
        <v>0.38400000000000001</v>
      </c>
      <c r="AH381" s="478">
        <v>2569</v>
      </c>
      <c r="AI381" s="478">
        <f t="shared" si="734"/>
        <v>7193.2</v>
      </c>
      <c r="AJ381" s="473">
        <f t="shared" si="735"/>
        <v>6905.4719999999998</v>
      </c>
      <c r="AK381" s="477">
        <f t="shared" ref="AK381:AK412" si="737">AJ381/$AJ$6</f>
        <v>0.30690986666666664</v>
      </c>
      <c r="AL381" s="447">
        <v>38</v>
      </c>
      <c r="AM381" s="479"/>
      <c r="AN381" s="473">
        <v>1508</v>
      </c>
      <c r="AO381" s="473">
        <v>1433</v>
      </c>
      <c r="AP381" s="479">
        <v>7.2</v>
      </c>
      <c r="AQ381" s="447">
        <v>605</v>
      </c>
      <c r="AR381" s="473">
        <f t="shared" si="720"/>
        <v>2057</v>
      </c>
      <c r="AS381" s="657">
        <f t="shared" si="706"/>
        <v>3.4</v>
      </c>
      <c r="AT381" s="473">
        <v>5250</v>
      </c>
      <c r="AU381" s="447"/>
      <c r="AV381" s="480">
        <v>0.1</v>
      </c>
      <c r="AW381" s="479">
        <v>3.94</v>
      </c>
      <c r="AX381" s="479">
        <v>49.02</v>
      </c>
      <c r="AY381" s="480">
        <v>8.4</v>
      </c>
      <c r="AZ381" s="480">
        <v>1.8</v>
      </c>
      <c r="BA381" s="420">
        <f t="shared" si="723"/>
        <v>34487</v>
      </c>
      <c r="BB381" s="421">
        <f t="shared" si="724"/>
        <v>0.68974000000000002</v>
      </c>
      <c r="BC381" s="422"/>
      <c r="BD381" s="423">
        <v>7.95</v>
      </c>
      <c r="BE381" s="424">
        <v>68</v>
      </c>
      <c r="BF381" s="425">
        <v>316</v>
      </c>
      <c r="BG381" s="426">
        <v>6940</v>
      </c>
      <c r="BH381" s="420">
        <f t="shared" si="728"/>
        <v>4649.8</v>
      </c>
      <c r="BI381" s="420"/>
      <c r="BJ381" s="421"/>
      <c r="BK381" s="427">
        <v>20.6</v>
      </c>
      <c r="BL381" s="427"/>
      <c r="BM381" s="428"/>
      <c r="BN381" s="422"/>
      <c r="BO381" s="425">
        <v>110</v>
      </c>
      <c r="BP381" s="425"/>
      <c r="BQ381" s="423">
        <v>3.95</v>
      </c>
      <c r="BR381" s="421">
        <f t="shared" si="653"/>
        <v>0.54861111111111116</v>
      </c>
      <c r="BS381" s="409">
        <f t="shared" ref="BS381:BS397" si="738">BA381+Y381</f>
        <v>35447</v>
      </c>
      <c r="BT381" s="429">
        <f t="shared" ref="BT381:BT412" si="739">(BD381*BA381+AP381*AF381)/(AF381+BA381)</f>
        <v>7.929687984878834</v>
      </c>
      <c r="BU381" s="430">
        <f t="shared" si="707"/>
        <v>82.54340282675544</v>
      </c>
      <c r="BV381" s="430">
        <f t="shared" ref="BV381:BV412" si="740">(BA381*BF381+AR381*AF381)/(AF381+BA381)</f>
        <v>363.15095776793521</v>
      </c>
      <c r="BW381" s="430">
        <f t="shared" ref="BW381:BW412" si="741">(BA381*BG381+AS381*AF381)/(AF381+BA381)</f>
        <v>6752.1382345473521</v>
      </c>
      <c r="BX381" s="430">
        <f t="shared" si="729"/>
        <v>4388.889852455779</v>
      </c>
      <c r="BY381" s="430">
        <f t="shared" ref="BY381:BY412" si="742">(BK381*BA381+AY381*AF381)/BS381</f>
        <v>20.269591220695688</v>
      </c>
      <c r="BZ381" s="430"/>
      <c r="CA381" s="431"/>
      <c r="CB381" s="430">
        <f t="shared" si="731"/>
        <v>110</v>
      </c>
      <c r="CC381" s="432">
        <v>17146</v>
      </c>
      <c r="CD381" s="411">
        <f t="shared" ref="CD381:CD412" si="743">CC381+AF381/2</f>
        <v>17626</v>
      </c>
      <c r="CE381" s="421">
        <f t="shared" ref="CE381:CE412" si="744">CD381/25000</f>
        <v>0.70504</v>
      </c>
      <c r="CF381" s="433">
        <f t="shared" ref="CF381:CF412" si="745">6700/CD381*24</f>
        <v>9.1228866447293768</v>
      </c>
      <c r="CG381" s="434"/>
      <c r="CH381" s="427"/>
      <c r="CI381" s="446">
        <f t="shared" ref="CI381:CI412" si="746">9500/CD381*24</f>
        <v>12.935436287302847</v>
      </c>
      <c r="CJ381" s="436">
        <v>20.5</v>
      </c>
      <c r="CK381" s="436">
        <v>2.12</v>
      </c>
      <c r="CL381" s="423"/>
      <c r="CM381" s="423">
        <v>21.6</v>
      </c>
      <c r="CN381" s="423">
        <v>74</v>
      </c>
      <c r="CO381" s="432"/>
      <c r="CP381" s="432"/>
      <c r="CQ381" s="437"/>
      <c r="CR381" s="437">
        <v>0.94</v>
      </c>
      <c r="CS381" s="481"/>
      <c r="CT381" s="432">
        <f t="shared" ref="CT381:CT412" si="747">3500/CD381*24</f>
        <v>4.7656870532168387</v>
      </c>
      <c r="CU381" s="434">
        <v>5.25</v>
      </c>
      <c r="CV381" s="493"/>
      <c r="CW381" s="494"/>
      <c r="CX381" s="495"/>
      <c r="CY381" s="496"/>
      <c r="CZ381" s="497"/>
      <c r="DA381" s="497"/>
      <c r="DB381" s="497"/>
      <c r="DC381" s="497"/>
      <c r="DD381" s="498"/>
      <c r="DE381" s="498"/>
      <c r="DF381" s="432">
        <v>17341</v>
      </c>
      <c r="DG381" s="445">
        <f t="shared" ref="DG381:DG412" si="748">DF381+AF381/2</f>
        <v>17821</v>
      </c>
      <c r="DH381" s="421">
        <f t="shared" ref="DH381:DH412" si="749">DG381/25000</f>
        <v>0.71284000000000003</v>
      </c>
      <c r="DI381" s="446">
        <f t="shared" ref="DI381:DI412" si="750">6700/DG381*24</f>
        <v>9.0230626788620167</v>
      </c>
      <c r="DJ381" s="434">
        <v>7.6</v>
      </c>
      <c r="DK381" s="427">
        <v>3.1</v>
      </c>
      <c r="DL381" s="446">
        <f t="shared" ref="DL381:DL412" si="751">9500/DG381*24</f>
        <v>12.79389484316256</v>
      </c>
      <c r="DM381" s="541">
        <v>20.5</v>
      </c>
      <c r="DN381" s="541">
        <v>1.97</v>
      </c>
      <c r="DO381" s="542">
        <v>7.68</v>
      </c>
      <c r="DP381" s="542">
        <v>20.100000000000001</v>
      </c>
      <c r="DQ381" s="542">
        <v>70</v>
      </c>
      <c r="DR381" s="432"/>
      <c r="DS381" s="432"/>
      <c r="DT381" s="437"/>
      <c r="DU381" s="437">
        <v>0.95</v>
      </c>
      <c r="DV381" s="481"/>
      <c r="DW381" s="446">
        <f t="shared" ref="DW381:DW412" si="752">3500/DG381*24</f>
        <v>4.713540205375681</v>
      </c>
      <c r="DX381" s="434">
        <v>5.13</v>
      </c>
      <c r="DY381" s="493">
        <v>7.7</v>
      </c>
      <c r="DZ381" s="494">
        <v>18</v>
      </c>
      <c r="EA381" s="495">
        <v>66</v>
      </c>
      <c r="EB381" s="496">
        <v>6380</v>
      </c>
      <c r="EC381" s="497">
        <v>6.8</v>
      </c>
      <c r="ED381" s="497"/>
      <c r="EE381" s="497"/>
      <c r="EF381" s="497"/>
      <c r="EG381" s="498">
        <v>9</v>
      </c>
      <c r="EH381" s="495"/>
      <c r="EI381" s="429">
        <f t="shared" si="670"/>
        <v>7.7</v>
      </c>
      <c r="EJ381" s="447">
        <f t="shared" si="708"/>
        <v>18</v>
      </c>
      <c r="EK381" s="448">
        <f t="shared" si="671"/>
        <v>66</v>
      </c>
      <c r="EL381" s="417">
        <f t="shared" si="672"/>
        <v>6380</v>
      </c>
      <c r="EM381" s="431">
        <f t="shared" si="673"/>
        <v>6.8</v>
      </c>
      <c r="EN381" s="431"/>
      <c r="EO381" s="431"/>
      <c r="EP381" s="431"/>
      <c r="EQ381" s="430">
        <f t="shared" si="654"/>
        <v>9</v>
      </c>
      <c r="ER381" s="448"/>
      <c r="ES381" s="449">
        <f t="shared" ref="ES381:ES412" si="753">44000/(BA381+AF381)*24</f>
        <v>29.790955511044658</v>
      </c>
      <c r="ET381" s="450">
        <f t="shared" ref="ET381:ET412" si="754">(BA381+AF381)/BA$6</f>
        <v>0.70894000000000001</v>
      </c>
      <c r="EU381" s="451">
        <f t="shared" si="730"/>
        <v>0.29255936363636359</v>
      </c>
      <c r="EV381" s="499">
        <f t="shared" si="658"/>
        <v>0.54177659932659916</v>
      </c>
      <c r="EW381" s="513">
        <f t="shared" si="704"/>
        <v>0.66452209489764869</v>
      </c>
      <c r="EX381" s="514">
        <f t="shared" si="736"/>
        <v>13.469591220695687</v>
      </c>
      <c r="EY381" s="513">
        <f t="shared" si="709"/>
        <v>0.7819329057977058</v>
      </c>
      <c r="EZ381" s="514">
        <f t="shared" si="710"/>
        <v>64.54340282675544</v>
      </c>
      <c r="FA381" s="450">
        <f t="shared" si="659"/>
        <v>0.81825739795466523</v>
      </c>
      <c r="FB381" s="431">
        <f t="shared" si="660"/>
        <v>297.15095776793521</v>
      </c>
      <c r="FC381" s="452"/>
      <c r="FD381" s="431"/>
      <c r="FE381" s="452">
        <f t="shared" si="661"/>
        <v>0.91818181818181821</v>
      </c>
      <c r="FF381" s="430">
        <f t="shared" si="662"/>
        <v>101</v>
      </c>
      <c r="FG381" s="490">
        <v>50400</v>
      </c>
      <c r="FH381" s="498"/>
      <c r="FI381" s="501"/>
      <c r="FJ381" s="487"/>
      <c r="FK381" s="455">
        <f t="shared" ref="FK381:FK412" si="755">3000/BS381*24</f>
        <v>2.0312015121166813</v>
      </c>
      <c r="FL381" s="490"/>
      <c r="FM381" s="502"/>
      <c r="FN381" s="490">
        <v>4170</v>
      </c>
      <c r="FO381" s="532">
        <f t="shared" si="655"/>
        <v>0.31165919282511212</v>
      </c>
      <c r="FP381" s="449">
        <f t="shared" ref="FP381:FP412" si="756">FN381/BS381*1000</f>
        <v>117.64042091009112</v>
      </c>
      <c r="FQ381" s="503">
        <v>50.4</v>
      </c>
      <c r="FR381" s="458">
        <f t="shared" ref="FR381:FR412" si="757">FQ381/BS381*1000</f>
        <v>1.4218410584816767</v>
      </c>
      <c r="FS381" s="504">
        <v>7.67</v>
      </c>
      <c r="FT381" s="535">
        <v>15.9</v>
      </c>
      <c r="FU381" s="495">
        <v>56</v>
      </c>
      <c r="FV381" s="490">
        <v>1</v>
      </c>
      <c r="FW381" s="504"/>
      <c r="FX381" s="490"/>
      <c r="FY381" s="452">
        <f t="shared" si="721"/>
        <v>0.88888888888888884</v>
      </c>
      <c r="FZ381" s="452"/>
      <c r="GA381" s="429"/>
      <c r="GB381" s="499">
        <f t="shared" si="711"/>
        <v>0.1166666666666667</v>
      </c>
      <c r="GC381" s="514">
        <f t="shared" si="712"/>
        <v>2.0999999999999996</v>
      </c>
      <c r="GD381" s="499">
        <f t="shared" si="633"/>
        <v>0.15151515151515149</v>
      </c>
      <c r="GE381" s="527">
        <f t="shared" si="635"/>
        <v>10</v>
      </c>
      <c r="GF381" s="461">
        <f t="shared" ref="GF381:GF412" si="758">4100/BS381*24</f>
        <v>2.7759753998927978</v>
      </c>
      <c r="GG381" s="490">
        <v>20</v>
      </c>
      <c r="GH381" s="526">
        <f t="shared" ref="GH381:GH388" si="759">GG381/80</f>
        <v>0.25</v>
      </c>
      <c r="GI381" s="490">
        <v>140</v>
      </c>
      <c r="GJ381" s="544">
        <f t="shared" ref="GJ381:GJ388" si="760">GI381/GG381</f>
        <v>7</v>
      </c>
      <c r="GK381" s="463">
        <f t="shared" ref="GK381:GK388" si="761">GG381/(BS381/24)*1000</f>
        <v>13.541343414111211</v>
      </c>
      <c r="GL381" s="507">
        <v>7.84</v>
      </c>
      <c r="GM381" s="535">
        <v>15.8</v>
      </c>
      <c r="GN381" s="536">
        <v>55</v>
      </c>
      <c r="GO381" s="526">
        <f t="shared" si="713"/>
        <v>6.2893081761006275E-3</v>
      </c>
      <c r="GP381" s="526">
        <f t="shared" ref="GP381:GP388" si="762">1-GN381/FU381</f>
        <v>1.7857142857142905E-2</v>
      </c>
      <c r="GQ381" s="535">
        <v>2</v>
      </c>
      <c r="GR381" s="455">
        <f t="shared" ref="GR381:GR412" si="763">4300/BS381*24</f>
        <v>2.9113888340339096</v>
      </c>
      <c r="GS381" s="536">
        <f t="shared" si="714"/>
        <v>14.5</v>
      </c>
      <c r="GT381" s="536">
        <f t="shared" ref="GT381:GT388" si="764">HD381</f>
        <v>49.01</v>
      </c>
      <c r="GU381" s="526">
        <f t="shared" si="715"/>
        <v>8.2278481012658222E-2</v>
      </c>
      <c r="GV381" s="526">
        <f t="shared" si="705"/>
        <v>0.10890909090909096</v>
      </c>
      <c r="GW381" s="526">
        <f t="shared" si="716"/>
        <v>8.8050314465408785E-2</v>
      </c>
      <c r="GX381" s="526">
        <f t="shared" ref="GX381:GX388" si="765">1-HD381/FU381</f>
        <v>0.12482142857142864</v>
      </c>
      <c r="GY381" s="544">
        <f t="shared" ref="GY381:GY388" si="766">GK381/(FU381-HD381)</f>
        <v>1.9372451236210597</v>
      </c>
      <c r="GZ381" s="490">
        <v>33329</v>
      </c>
      <c r="HA381" s="493">
        <v>8.09</v>
      </c>
      <c r="HB381" s="493">
        <v>8.01</v>
      </c>
      <c r="HC381" s="494">
        <v>14.5</v>
      </c>
      <c r="HD381" s="498">
        <f t="shared" si="717"/>
        <v>49.01</v>
      </c>
      <c r="HE381" s="498">
        <v>15</v>
      </c>
      <c r="HF381" s="498"/>
      <c r="HG381" s="498"/>
      <c r="HH381" s="492">
        <v>4</v>
      </c>
      <c r="HI381" s="508">
        <v>6230</v>
      </c>
      <c r="HJ381" s="490">
        <f t="shared" si="663"/>
        <v>4174.1000000000004</v>
      </c>
      <c r="HK381" s="490"/>
      <c r="HL381" s="490"/>
      <c r="HM381" s="543"/>
      <c r="HN381" s="506">
        <v>5.83</v>
      </c>
      <c r="HO381" s="491"/>
      <c r="HP381" s="545">
        <v>0.01</v>
      </c>
      <c r="HQ381" s="523"/>
      <c r="HR381" s="524"/>
      <c r="HS381" s="524">
        <v>0.12</v>
      </c>
      <c r="HT381" s="511">
        <v>2</v>
      </c>
      <c r="HU381" s="525">
        <f t="shared" ref="HU381:HU444" si="767">72500/BA381*24</f>
        <v>50.453794183315452</v>
      </c>
      <c r="HV381" s="526">
        <f t="shared" si="718"/>
        <v>0.78676470588235292</v>
      </c>
      <c r="HW381" s="526">
        <f t="shared" si="664"/>
        <v>0.84490506329113924</v>
      </c>
      <c r="HX381" s="526">
        <f t="shared" si="665"/>
        <v>0.71699029126213598</v>
      </c>
      <c r="HY381" s="512"/>
    </row>
    <row r="382" spans="1:233" s="598" customFormat="1" ht="15" customHeight="1" x14ac:dyDescent="0.15">
      <c r="A382" s="400">
        <v>43864</v>
      </c>
      <c r="B382" s="515">
        <v>35359</v>
      </c>
      <c r="C382" s="402">
        <f t="shared" si="722"/>
        <v>0.70718000000000003</v>
      </c>
      <c r="D382" s="571">
        <v>8.0399999999999991</v>
      </c>
      <c r="E382" s="572">
        <v>43</v>
      </c>
      <c r="F382" s="573">
        <v>227</v>
      </c>
      <c r="G382" s="406">
        <f t="shared" si="725"/>
        <v>8026.4930000000004</v>
      </c>
      <c r="H382" s="402">
        <f t="shared" si="726"/>
        <v>0.32105971999999999</v>
      </c>
      <c r="I382" s="573">
        <v>7150</v>
      </c>
      <c r="J382" s="406">
        <f t="shared" si="727"/>
        <v>4790.5</v>
      </c>
      <c r="K382" s="574">
        <v>26</v>
      </c>
      <c r="L382" s="574"/>
      <c r="M382" s="574"/>
      <c r="N382" s="575">
        <v>91</v>
      </c>
      <c r="O382" s="575"/>
      <c r="P382" s="409"/>
      <c r="Q382" s="409"/>
      <c r="R382" s="409"/>
      <c r="S382" s="409"/>
      <c r="T382" s="410"/>
      <c r="U382" s="411"/>
      <c r="V382" s="409"/>
      <c r="W382" s="409"/>
      <c r="X382" s="516"/>
      <c r="Y382" s="473">
        <v>960</v>
      </c>
      <c r="Z382" s="429">
        <v>4.83</v>
      </c>
      <c r="AA382" s="447">
        <v>2505</v>
      </c>
      <c r="AB382" s="409">
        <f t="shared" si="719"/>
        <v>7014</v>
      </c>
      <c r="AC382" s="409">
        <v>4780</v>
      </c>
      <c r="AD382" s="474">
        <v>5.38</v>
      </c>
      <c r="AE382" s="477">
        <f t="shared" si="652"/>
        <v>0.74722222222222223</v>
      </c>
      <c r="AF382" s="478">
        <f t="shared" si="732"/>
        <v>960</v>
      </c>
      <c r="AG382" s="477">
        <f t="shared" si="733"/>
        <v>0.38400000000000001</v>
      </c>
      <c r="AH382" s="478">
        <v>2505</v>
      </c>
      <c r="AI382" s="478">
        <f t="shared" si="734"/>
        <v>7014</v>
      </c>
      <c r="AJ382" s="473">
        <f t="shared" si="735"/>
        <v>6733.44</v>
      </c>
      <c r="AK382" s="477">
        <f t="shared" si="737"/>
        <v>0.29926399999999997</v>
      </c>
      <c r="AL382" s="447">
        <v>38</v>
      </c>
      <c r="AM382" s="479"/>
      <c r="AN382" s="473">
        <v>1387</v>
      </c>
      <c r="AO382" s="473">
        <v>1308</v>
      </c>
      <c r="AP382" s="479">
        <v>7.36</v>
      </c>
      <c r="AQ382" s="447">
        <v>612</v>
      </c>
      <c r="AR382" s="473">
        <f t="shared" si="720"/>
        <v>2080.7999999999997</v>
      </c>
      <c r="AS382" s="657">
        <f t="shared" si="706"/>
        <v>3.3999999999999995</v>
      </c>
      <c r="AT382" s="473">
        <v>5670</v>
      </c>
      <c r="AU382" s="447"/>
      <c r="AV382" s="480">
        <v>0.2</v>
      </c>
      <c r="AW382" s="479">
        <v>3.44</v>
      </c>
      <c r="AX382" s="479">
        <v>49.12</v>
      </c>
      <c r="AY382" s="480">
        <v>10</v>
      </c>
      <c r="AZ382" s="480">
        <v>2.2000000000000002</v>
      </c>
      <c r="BA382" s="420">
        <f t="shared" si="723"/>
        <v>39128</v>
      </c>
      <c r="BB382" s="421">
        <f t="shared" si="724"/>
        <v>0.78256000000000003</v>
      </c>
      <c r="BC382" s="422"/>
      <c r="BD382" s="423">
        <v>7.94</v>
      </c>
      <c r="BE382" s="424">
        <v>75.400000000000006</v>
      </c>
      <c r="BF382" s="425">
        <v>376</v>
      </c>
      <c r="BG382" s="426">
        <v>9000</v>
      </c>
      <c r="BH382" s="420">
        <f t="shared" si="728"/>
        <v>6030</v>
      </c>
      <c r="BI382" s="432"/>
      <c r="BJ382" s="421"/>
      <c r="BK382" s="427">
        <v>20</v>
      </c>
      <c r="BL382" s="427"/>
      <c r="BM382" s="428"/>
      <c r="BN382" s="422"/>
      <c r="BO382" s="425">
        <v>106</v>
      </c>
      <c r="BP382" s="425"/>
      <c r="BQ382" s="423">
        <v>4</v>
      </c>
      <c r="BR382" s="421">
        <f t="shared" si="653"/>
        <v>0.55555555555555558</v>
      </c>
      <c r="BS382" s="409">
        <f t="shared" si="738"/>
        <v>40088</v>
      </c>
      <c r="BT382" s="429">
        <f t="shared" si="739"/>
        <v>7.926110556775094</v>
      </c>
      <c r="BU382" s="430">
        <f t="shared" si="707"/>
        <v>88.250129714627818</v>
      </c>
      <c r="BV382" s="430">
        <f t="shared" si="740"/>
        <v>416.82538415485931</v>
      </c>
      <c r="BW382" s="430">
        <f t="shared" si="741"/>
        <v>8784.5555777289956</v>
      </c>
      <c r="BX382" s="430">
        <f t="shared" si="729"/>
        <v>5709.9611255238469</v>
      </c>
      <c r="BY382" s="430">
        <f t="shared" si="742"/>
        <v>19.760526840949911</v>
      </c>
      <c r="BZ382" s="430"/>
      <c r="CA382" s="431"/>
      <c r="CB382" s="430">
        <f t="shared" si="731"/>
        <v>106</v>
      </c>
      <c r="CC382" s="432">
        <v>19560</v>
      </c>
      <c r="CD382" s="411">
        <f t="shared" si="743"/>
        <v>20040</v>
      </c>
      <c r="CE382" s="421">
        <f t="shared" si="744"/>
        <v>0.80159999999999998</v>
      </c>
      <c r="CF382" s="433">
        <f t="shared" si="745"/>
        <v>8.023952095808383</v>
      </c>
      <c r="CG382" s="434"/>
      <c r="CH382" s="427"/>
      <c r="CI382" s="446">
        <f t="shared" si="746"/>
        <v>11.377245508982035</v>
      </c>
      <c r="CJ382" s="436">
        <v>21.2</v>
      </c>
      <c r="CK382" s="436">
        <v>1.5</v>
      </c>
      <c r="CL382" s="423"/>
      <c r="CM382" s="423">
        <v>21</v>
      </c>
      <c r="CN382" s="423">
        <v>80</v>
      </c>
      <c r="CO382" s="432"/>
      <c r="CP382" s="432"/>
      <c r="CQ382" s="437"/>
      <c r="CR382" s="437">
        <v>0.97</v>
      </c>
      <c r="CS382" s="424"/>
      <c r="CT382" s="432">
        <f t="shared" si="747"/>
        <v>4.1916167664670656</v>
      </c>
      <c r="CU382" s="434">
        <v>4.83</v>
      </c>
      <c r="CV382" s="438"/>
      <c r="CW382" s="439"/>
      <c r="CX382" s="440"/>
      <c r="CY382" s="441"/>
      <c r="CZ382" s="442"/>
      <c r="DA382" s="442"/>
      <c r="DB382" s="442"/>
      <c r="DC382" s="442"/>
      <c r="DD382" s="443"/>
      <c r="DE382" s="440"/>
      <c r="DF382" s="444">
        <v>19568</v>
      </c>
      <c r="DG382" s="445">
        <f t="shared" si="748"/>
        <v>20048</v>
      </c>
      <c r="DH382" s="421">
        <f t="shared" si="749"/>
        <v>0.80191999999999997</v>
      </c>
      <c r="DI382" s="446">
        <f t="shared" si="750"/>
        <v>8.0207501995211494</v>
      </c>
      <c r="DJ382" s="434">
        <v>7.67</v>
      </c>
      <c r="DK382" s="427">
        <v>3</v>
      </c>
      <c r="DL382" s="446">
        <f t="shared" si="751"/>
        <v>11.372705506783719</v>
      </c>
      <c r="DM382" s="422">
        <v>21.2</v>
      </c>
      <c r="DN382" s="422">
        <v>1.2</v>
      </c>
      <c r="DO382" s="423">
        <v>7.64</v>
      </c>
      <c r="DP382" s="423">
        <v>21.8</v>
      </c>
      <c r="DQ382" s="423">
        <v>82</v>
      </c>
      <c r="DR382" s="432"/>
      <c r="DS382" s="432"/>
      <c r="DT382" s="437"/>
      <c r="DU382" s="437">
        <v>0.96</v>
      </c>
      <c r="DV382" s="424"/>
      <c r="DW382" s="446">
        <f t="shared" si="752"/>
        <v>4.1899441340782122</v>
      </c>
      <c r="DX382" s="434">
        <v>5.39</v>
      </c>
      <c r="DY382" s="438">
        <v>7.84</v>
      </c>
      <c r="DZ382" s="439">
        <v>18.399999999999999</v>
      </c>
      <c r="EA382" s="440">
        <v>68</v>
      </c>
      <c r="EB382" s="441">
        <v>6660</v>
      </c>
      <c r="EC382" s="442">
        <v>3.7</v>
      </c>
      <c r="ED382" s="442"/>
      <c r="EE382" s="442"/>
      <c r="EF382" s="442"/>
      <c r="EG382" s="443">
        <v>12</v>
      </c>
      <c r="EH382" s="440"/>
      <c r="EI382" s="429">
        <f t="shared" si="670"/>
        <v>7.84</v>
      </c>
      <c r="EJ382" s="447">
        <f t="shared" si="708"/>
        <v>18.399999999999999</v>
      </c>
      <c r="EK382" s="448">
        <f t="shared" si="671"/>
        <v>68</v>
      </c>
      <c r="EL382" s="417">
        <f t="shared" si="672"/>
        <v>6660</v>
      </c>
      <c r="EM382" s="431">
        <f t="shared" si="673"/>
        <v>3.7</v>
      </c>
      <c r="EN382" s="431"/>
      <c r="EO382" s="431"/>
      <c r="EP382" s="431"/>
      <c r="EQ382" s="430">
        <f t="shared" si="654"/>
        <v>12</v>
      </c>
      <c r="ER382" s="448"/>
      <c r="ES382" s="449">
        <f t="shared" si="753"/>
        <v>26.342047495509878</v>
      </c>
      <c r="ET382" s="450">
        <f t="shared" si="754"/>
        <v>0.80176000000000003</v>
      </c>
      <c r="EU382" s="451">
        <f t="shared" si="730"/>
        <v>0.3797658181818182</v>
      </c>
      <c r="EV382" s="450">
        <f t="shared" si="658"/>
        <v>0.70327003367003371</v>
      </c>
      <c r="EW382" s="513">
        <f t="shared" si="704"/>
        <v>0.8127580286810745</v>
      </c>
      <c r="EX382" s="514">
        <f t="shared" si="736"/>
        <v>16.060526840949912</v>
      </c>
      <c r="EY382" s="513">
        <f t="shared" si="709"/>
        <v>0.79150172289265064</v>
      </c>
      <c r="EZ382" s="514">
        <f t="shared" si="710"/>
        <v>69.850129714627826</v>
      </c>
      <c r="FA382" s="450">
        <f t="shared" si="659"/>
        <v>0.83686214279421955</v>
      </c>
      <c r="FB382" s="431">
        <f t="shared" si="660"/>
        <v>348.82538415485931</v>
      </c>
      <c r="FC382" s="452"/>
      <c r="FD382" s="431"/>
      <c r="FE382" s="452">
        <f t="shared" si="661"/>
        <v>0.8867924528301887</v>
      </c>
      <c r="FF382" s="430">
        <f t="shared" si="662"/>
        <v>94</v>
      </c>
      <c r="FG382" s="405">
        <v>50400</v>
      </c>
      <c r="FH382" s="589"/>
      <c r="FI382" s="590"/>
      <c r="FJ382" s="591"/>
      <c r="FK382" s="455">
        <f t="shared" si="755"/>
        <v>1.7960486928756736</v>
      </c>
      <c r="FL382" s="530"/>
      <c r="FM382" s="455"/>
      <c r="FN382" s="530">
        <v>4392</v>
      </c>
      <c r="FO382" s="532">
        <f t="shared" si="655"/>
        <v>0.32825112107623317</v>
      </c>
      <c r="FP382" s="449">
        <f t="shared" si="756"/>
        <v>109.55897026541608</v>
      </c>
      <c r="FQ382" s="457">
        <v>50.4</v>
      </c>
      <c r="FR382" s="458">
        <f t="shared" si="757"/>
        <v>1.2572340850129713</v>
      </c>
      <c r="FS382" s="576">
        <v>7.76</v>
      </c>
      <c r="FT382" s="577">
        <v>16.600000000000001</v>
      </c>
      <c r="FU382" s="578">
        <v>59</v>
      </c>
      <c r="FV382" s="579">
        <v>1</v>
      </c>
      <c r="FW382" s="580"/>
      <c r="FX382" s="579"/>
      <c r="FY382" s="452">
        <f t="shared" si="721"/>
        <v>0.91666666666666663</v>
      </c>
      <c r="FZ382" s="452"/>
      <c r="GA382" s="429"/>
      <c r="GB382" s="513">
        <f t="shared" si="711"/>
        <v>9.7826086956521618E-2</v>
      </c>
      <c r="GC382" s="514">
        <f t="shared" si="712"/>
        <v>1.7999999999999972</v>
      </c>
      <c r="GD382" s="513">
        <f t="shared" ref="GD382:GD445" si="768">1-FU382/EA382</f>
        <v>0.13235294117647056</v>
      </c>
      <c r="GE382" s="527">
        <f t="shared" si="635"/>
        <v>9</v>
      </c>
      <c r="GF382" s="461">
        <f t="shared" si="758"/>
        <v>2.4545998802634204</v>
      </c>
      <c r="GG382" s="606">
        <v>20</v>
      </c>
      <c r="GH382" s="450">
        <f t="shared" si="759"/>
        <v>0.25</v>
      </c>
      <c r="GI382" s="405">
        <v>140</v>
      </c>
      <c r="GJ382" s="462">
        <f t="shared" si="760"/>
        <v>7</v>
      </c>
      <c r="GK382" s="463">
        <f t="shared" si="761"/>
        <v>11.973657952504491</v>
      </c>
      <c r="GL382" s="464">
        <v>7.95</v>
      </c>
      <c r="GM382" s="529">
        <v>15.1</v>
      </c>
      <c r="GN382" s="405">
        <v>56</v>
      </c>
      <c r="GO382" s="513">
        <f t="shared" si="713"/>
        <v>9.0361445783132655E-2</v>
      </c>
      <c r="GP382" s="450">
        <f t="shared" si="762"/>
        <v>5.084745762711862E-2</v>
      </c>
      <c r="GQ382" s="577">
        <v>2</v>
      </c>
      <c r="GR382" s="455">
        <f t="shared" si="763"/>
        <v>2.5743364597884653</v>
      </c>
      <c r="GS382" s="531">
        <f t="shared" si="714"/>
        <v>15</v>
      </c>
      <c r="GT382" s="531">
        <f t="shared" si="764"/>
        <v>50.699999999999996</v>
      </c>
      <c r="GU382" s="513">
        <f t="shared" si="715"/>
        <v>6.6225165562913135E-3</v>
      </c>
      <c r="GV382" s="513">
        <f t="shared" si="705"/>
        <v>9.4642857142857251E-2</v>
      </c>
      <c r="GW382" s="513">
        <f t="shared" si="716"/>
        <v>9.6385542168674787E-2</v>
      </c>
      <c r="GX382" s="513">
        <f t="shared" si="765"/>
        <v>0.14067796610169503</v>
      </c>
      <c r="GY382" s="462">
        <f t="shared" si="766"/>
        <v>1.4426093918680101</v>
      </c>
      <c r="GZ382" s="405">
        <v>36360</v>
      </c>
      <c r="HA382" s="581">
        <v>8.16</v>
      </c>
      <c r="HB382" s="451">
        <v>8.1</v>
      </c>
      <c r="HC382" s="577">
        <v>15</v>
      </c>
      <c r="HD382" s="463">
        <f t="shared" si="717"/>
        <v>50.699999999999996</v>
      </c>
      <c r="HE382" s="463">
        <v>15</v>
      </c>
      <c r="HF382" s="463"/>
      <c r="HG382" s="582"/>
      <c r="HH382" s="575">
        <v>4</v>
      </c>
      <c r="HI382" s="583">
        <v>6460</v>
      </c>
      <c r="HJ382" s="406">
        <f t="shared" si="663"/>
        <v>4328.2</v>
      </c>
      <c r="HK382" s="406"/>
      <c r="HL382" s="549"/>
      <c r="HM382" s="584"/>
      <c r="HN382" s="461">
        <v>5.22</v>
      </c>
      <c r="HO382" s="574"/>
      <c r="HP382" s="548">
        <v>0.01</v>
      </c>
      <c r="HQ382" s="585"/>
      <c r="HR382" s="586"/>
      <c r="HS382" s="520">
        <v>0.13</v>
      </c>
      <c r="HT382" s="587">
        <v>2</v>
      </c>
      <c r="HU382" s="522">
        <f t="shared" si="767"/>
        <v>44.46943365364956</v>
      </c>
      <c r="HV382" s="513">
        <f t="shared" si="718"/>
        <v>0.80106100795755975</v>
      </c>
      <c r="HW382" s="513">
        <f t="shared" si="664"/>
        <v>0.86515957446808511</v>
      </c>
      <c r="HX382" s="513">
        <f t="shared" si="665"/>
        <v>0.73899999999999999</v>
      </c>
      <c r="HY382" s="599"/>
    </row>
    <row r="383" spans="1:233" s="598" customFormat="1" ht="15" customHeight="1" x14ac:dyDescent="0.15">
      <c r="A383" s="400">
        <v>43865</v>
      </c>
      <c r="B383" s="515">
        <v>33430</v>
      </c>
      <c r="C383" s="402">
        <f t="shared" si="722"/>
        <v>0.66859999999999997</v>
      </c>
      <c r="D383" s="571">
        <v>8.1</v>
      </c>
      <c r="E383" s="572">
        <v>39</v>
      </c>
      <c r="F383" s="573">
        <v>159</v>
      </c>
      <c r="G383" s="406">
        <f t="shared" si="725"/>
        <v>5315.37</v>
      </c>
      <c r="H383" s="402">
        <f t="shared" si="726"/>
        <v>0.21261479999999999</v>
      </c>
      <c r="I383" s="573">
        <v>5320</v>
      </c>
      <c r="J383" s="406">
        <f t="shared" si="727"/>
        <v>3564.4</v>
      </c>
      <c r="K383" s="574">
        <v>28.1</v>
      </c>
      <c r="L383" s="574">
        <v>28.6</v>
      </c>
      <c r="M383" s="574">
        <v>2.2000000000000002</v>
      </c>
      <c r="N383" s="575">
        <v>89</v>
      </c>
      <c r="O383" s="575">
        <v>16</v>
      </c>
      <c r="P383" s="409"/>
      <c r="Q383" s="409"/>
      <c r="R383" s="409"/>
      <c r="S383" s="409"/>
      <c r="T383" s="410"/>
      <c r="U383" s="411"/>
      <c r="V383" s="409"/>
      <c r="W383" s="409"/>
      <c r="X383" s="516"/>
      <c r="Y383" s="473">
        <v>960</v>
      </c>
      <c r="Z383" s="429">
        <v>4.8099999999999996</v>
      </c>
      <c r="AA383" s="447">
        <v>2900</v>
      </c>
      <c r="AB383" s="409">
        <f t="shared" si="719"/>
        <v>8119.9999999999991</v>
      </c>
      <c r="AC383" s="409">
        <v>5070</v>
      </c>
      <c r="AD383" s="474">
        <v>5.71</v>
      </c>
      <c r="AE383" s="477">
        <f t="shared" si="652"/>
        <v>0.79305555555555551</v>
      </c>
      <c r="AF383" s="478">
        <f t="shared" si="732"/>
        <v>960</v>
      </c>
      <c r="AG383" s="477">
        <f t="shared" si="733"/>
        <v>0.38400000000000001</v>
      </c>
      <c r="AH383" s="478">
        <v>2900</v>
      </c>
      <c r="AI383" s="478">
        <f t="shared" si="734"/>
        <v>8119.9999999999991</v>
      </c>
      <c r="AJ383" s="473">
        <f t="shared" si="735"/>
        <v>7795.1999999999989</v>
      </c>
      <c r="AK383" s="477">
        <f t="shared" si="737"/>
        <v>0.34645333333333328</v>
      </c>
      <c r="AL383" s="447">
        <v>38</v>
      </c>
      <c r="AM383" s="479"/>
      <c r="AN383" s="473">
        <v>1421</v>
      </c>
      <c r="AO383" s="473">
        <v>1356</v>
      </c>
      <c r="AP383" s="479">
        <v>7.28</v>
      </c>
      <c r="AQ383" s="447">
        <v>653</v>
      </c>
      <c r="AR383" s="473">
        <f t="shared" si="720"/>
        <v>2220.1999999999998</v>
      </c>
      <c r="AS383" s="657">
        <f t="shared" si="706"/>
        <v>3.4</v>
      </c>
      <c r="AT383" s="473">
        <v>5580</v>
      </c>
      <c r="AU383" s="447"/>
      <c r="AV383" s="480">
        <v>0.1</v>
      </c>
      <c r="AW383" s="479">
        <v>3.52</v>
      </c>
      <c r="AX383" s="479">
        <v>48.76</v>
      </c>
      <c r="AY383" s="480">
        <v>8.1999999999999993</v>
      </c>
      <c r="AZ383" s="480">
        <v>0.7</v>
      </c>
      <c r="BA383" s="420">
        <f t="shared" si="723"/>
        <v>30677</v>
      </c>
      <c r="BB383" s="421">
        <f t="shared" si="724"/>
        <v>0.61353999999999997</v>
      </c>
      <c r="BC383" s="422"/>
      <c r="BD383" s="423">
        <v>8.08</v>
      </c>
      <c r="BE383" s="424">
        <v>68</v>
      </c>
      <c r="BF383" s="425">
        <v>316</v>
      </c>
      <c r="BG383" s="426">
        <v>7760</v>
      </c>
      <c r="BH383" s="420">
        <f t="shared" si="728"/>
        <v>5199.2000000000007</v>
      </c>
      <c r="BI383" s="432"/>
      <c r="BJ383" s="421"/>
      <c r="BK383" s="427">
        <v>21.6</v>
      </c>
      <c r="BL383" s="427">
        <v>14.5</v>
      </c>
      <c r="BM383" s="428">
        <v>8.1</v>
      </c>
      <c r="BN383" s="422">
        <v>1</v>
      </c>
      <c r="BO383" s="425">
        <v>116</v>
      </c>
      <c r="BP383" s="425">
        <v>16</v>
      </c>
      <c r="BQ383" s="423">
        <v>3.46</v>
      </c>
      <c r="BR383" s="421">
        <f t="shared" si="653"/>
        <v>0.48055555555555551</v>
      </c>
      <c r="BS383" s="409">
        <f t="shared" si="738"/>
        <v>31637</v>
      </c>
      <c r="BT383" s="429">
        <f t="shared" si="739"/>
        <v>8.0557246262287823</v>
      </c>
      <c r="BU383" s="430">
        <f t="shared" si="707"/>
        <v>85.751367070202605</v>
      </c>
      <c r="BV383" s="430">
        <f t="shared" si="740"/>
        <v>373.78145841893985</v>
      </c>
      <c r="BW383" s="430">
        <f t="shared" si="741"/>
        <v>7524.63204475772</v>
      </c>
      <c r="BX383" s="430">
        <f t="shared" si="729"/>
        <v>4891.0108290925182</v>
      </c>
      <c r="BY383" s="430">
        <f t="shared" si="742"/>
        <v>21.193387489332114</v>
      </c>
      <c r="BZ383" s="430">
        <f>(BL383*BA383+AY383*AF383)/BS383</f>
        <v>14.308831431551663</v>
      </c>
      <c r="CA383" s="431">
        <f>(BN383*BA383+AZ383*AF383)/BS383</f>
        <v>0.99089673483579355</v>
      </c>
      <c r="CB383" s="430">
        <f t="shared" si="731"/>
        <v>116</v>
      </c>
      <c r="CC383" s="432">
        <v>15245</v>
      </c>
      <c r="CD383" s="411">
        <f t="shared" si="743"/>
        <v>15725</v>
      </c>
      <c r="CE383" s="421">
        <f t="shared" si="744"/>
        <v>0.629</v>
      </c>
      <c r="CF383" s="433">
        <f t="shared" si="745"/>
        <v>10.225755166931638</v>
      </c>
      <c r="CG383" s="434"/>
      <c r="CH383" s="427"/>
      <c r="CI383" s="446">
        <f t="shared" si="746"/>
        <v>14.499205087440384</v>
      </c>
      <c r="CJ383" s="436">
        <v>21.5</v>
      </c>
      <c r="CK383" s="436">
        <v>1.43</v>
      </c>
      <c r="CL383" s="423"/>
      <c r="CM383" s="423">
        <v>24.9</v>
      </c>
      <c r="CN383" s="423">
        <v>86</v>
      </c>
      <c r="CO383" s="432"/>
      <c r="CP383" s="432"/>
      <c r="CQ383" s="437"/>
      <c r="CR383" s="437">
        <v>0.96</v>
      </c>
      <c r="CS383" s="424"/>
      <c r="CT383" s="432">
        <f t="shared" si="747"/>
        <v>5.3418124006359298</v>
      </c>
      <c r="CU383" s="434">
        <v>4.5599999999999996</v>
      </c>
      <c r="CV383" s="438"/>
      <c r="CW383" s="439"/>
      <c r="CX383" s="440"/>
      <c r="CY383" s="441"/>
      <c r="CZ383" s="442"/>
      <c r="DA383" s="442"/>
      <c r="DB383" s="442"/>
      <c r="DC383" s="442"/>
      <c r="DD383" s="443"/>
      <c r="DE383" s="440"/>
      <c r="DF383" s="444">
        <v>15432</v>
      </c>
      <c r="DG383" s="445">
        <f t="shared" si="748"/>
        <v>15912</v>
      </c>
      <c r="DH383" s="421">
        <f t="shared" si="749"/>
        <v>0.63648000000000005</v>
      </c>
      <c r="DI383" s="446">
        <f t="shared" si="750"/>
        <v>10.105580693815988</v>
      </c>
      <c r="DJ383" s="434">
        <v>7.8</v>
      </c>
      <c r="DK383" s="427">
        <v>2.6</v>
      </c>
      <c r="DL383" s="446">
        <f t="shared" si="751"/>
        <v>14.328808446455504</v>
      </c>
      <c r="DM383" s="422">
        <v>21.4</v>
      </c>
      <c r="DN383" s="422">
        <v>1.89</v>
      </c>
      <c r="DO383" s="423">
        <v>7.75</v>
      </c>
      <c r="DP383" s="423">
        <v>24.2</v>
      </c>
      <c r="DQ383" s="423">
        <v>85</v>
      </c>
      <c r="DR383" s="432"/>
      <c r="DS383" s="432"/>
      <c r="DT383" s="437"/>
      <c r="DU383" s="437">
        <v>0.97</v>
      </c>
      <c r="DV383" s="424"/>
      <c r="DW383" s="446">
        <f t="shared" si="752"/>
        <v>5.2790346907993966</v>
      </c>
      <c r="DX383" s="434">
        <v>5.0199999999999996</v>
      </c>
      <c r="DY383" s="438">
        <v>7.78</v>
      </c>
      <c r="DZ383" s="439">
        <v>21.8</v>
      </c>
      <c r="EA383" s="440">
        <v>72</v>
      </c>
      <c r="EB383" s="441">
        <v>7000</v>
      </c>
      <c r="EC383" s="442">
        <v>4.5999999999999996</v>
      </c>
      <c r="ED383" s="442">
        <v>0.24</v>
      </c>
      <c r="EE383" s="442">
        <v>4.5999999999999996</v>
      </c>
      <c r="EF383" s="442">
        <v>0.55000000000000004</v>
      </c>
      <c r="EG383" s="443">
        <v>18</v>
      </c>
      <c r="EH383" s="440">
        <v>16</v>
      </c>
      <c r="EI383" s="429">
        <f t="shared" si="670"/>
        <v>7.78</v>
      </c>
      <c r="EJ383" s="447">
        <f t="shared" si="708"/>
        <v>21.8</v>
      </c>
      <c r="EK383" s="448">
        <f t="shared" si="671"/>
        <v>72</v>
      </c>
      <c r="EL383" s="417">
        <f t="shared" si="672"/>
        <v>7000</v>
      </c>
      <c r="EM383" s="431">
        <f t="shared" si="673"/>
        <v>4.5999999999999996</v>
      </c>
      <c r="EN383" s="431">
        <f>ED383</f>
        <v>0.24</v>
      </c>
      <c r="EO383" s="431">
        <f>EE383</f>
        <v>4.5999999999999996</v>
      </c>
      <c r="EP383" s="431">
        <f>EF383</f>
        <v>0.55000000000000004</v>
      </c>
      <c r="EQ383" s="430">
        <f t="shared" si="654"/>
        <v>18</v>
      </c>
      <c r="ER383" s="448">
        <f>EH383</f>
        <v>16</v>
      </c>
      <c r="ES383" s="449">
        <f t="shared" si="753"/>
        <v>33.378638935423716</v>
      </c>
      <c r="ET383" s="450">
        <f t="shared" si="754"/>
        <v>0.63273999999999997</v>
      </c>
      <c r="EU383" s="451">
        <f t="shared" si="730"/>
        <v>0.2687573636363636</v>
      </c>
      <c r="EV383" s="450">
        <f t="shared" si="658"/>
        <v>0.49769882154882145</v>
      </c>
      <c r="EW383" s="513">
        <f t="shared" si="704"/>
        <v>0.78295116803222453</v>
      </c>
      <c r="EX383" s="514">
        <f t="shared" si="736"/>
        <v>16.593387489332116</v>
      </c>
      <c r="EY383" s="513">
        <f t="shared" si="709"/>
        <v>0.74577664771043406</v>
      </c>
      <c r="EZ383" s="514">
        <f t="shared" si="710"/>
        <v>63.951367070202608</v>
      </c>
      <c r="FA383" s="450">
        <f t="shared" si="659"/>
        <v>0.80737407279496098</v>
      </c>
      <c r="FB383" s="431">
        <f t="shared" si="660"/>
        <v>301.78145841893985</v>
      </c>
      <c r="FC383" s="452">
        <f>1-EP383/CA383</f>
        <v>0.44494720724744008</v>
      </c>
      <c r="FD383" s="431">
        <f>CA383-EP383</f>
        <v>0.4408967348357935</v>
      </c>
      <c r="FE383" s="452">
        <f t="shared" si="661"/>
        <v>0.84482758620689657</v>
      </c>
      <c r="FF383" s="430">
        <f t="shared" si="662"/>
        <v>98</v>
      </c>
      <c r="FG383" s="405">
        <v>50400</v>
      </c>
      <c r="FH383" s="589"/>
      <c r="FI383" s="590"/>
      <c r="FJ383" s="591"/>
      <c r="FK383" s="455">
        <f t="shared" si="755"/>
        <v>2.2758162910516169</v>
      </c>
      <c r="FL383" s="530"/>
      <c r="FM383" s="455"/>
      <c r="FN383" s="530">
        <v>4931</v>
      </c>
      <c r="FO383" s="532">
        <f t="shared" si="655"/>
        <v>0.36853512705530644</v>
      </c>
      <c r="FP383" s="449">
        <f t="shared" si="756"/>
        <v>155.86180737743783</v>
      </c>
      <c r="FQ383" s="457">
        <v>50.4</v>
      </c>
      <c r="FR383" s="458">
        <f t="shared" si="757"/>
        <v>1.5930714037361318</v>
      </c>
      <c r="FS383" s="576">
        <v>7.78</v>
      </c>
      <c r="FT383" s="577">
        <v>19.899999999999999</v>
      </c>
      <c r="FU383" s="578">
        <v>65</v>
      </c>
      <c r="FV383" s="579">
        <v>1</v>
      </c>
      <c r="FW383" s="580">
        <v>0.14000000000000001</v>
      </c>
      <c r="FX383" s="579">
        <v>8</v>
      </c>
      <c r="FY383" s="452">
        <f t="shared" si="721"/>
        <v>0.94444444444444442</v>
      </c>
      <c r="FZ383" s="452">
        <f>1-FW383/(EF383+DC383)</f>
        <v>0.74545454545454537</v>
      </c>
      <c r="GA383" s="429">
        <f>EF383+DC383-FW383</f>
        <v>0.41000000000000003</v>
      </c>
      <c r="GB383" s="513">
        <f t="shared" si="711"/>
        <v>8.7155963302752437E-2</v>
      </c>
      <c r="GC383" s="514">
        <f t="shared" si="712"/>
        <v>1.9000000000000021</v>
      </c>
      <c r="GD383" s="513">
        <f t="shared" si="768"/>
        <v>9.722222222222221E-2</v>
      </c>
      <c r="GE383" s="527">
        <f t="shared" ref="GE383:GE446" si="769">CX383+EA383-FU383</f>
        <v>7</v>
      </c>
      <c r="GF383" s="461">
        <f t="shared" si="758"/>
        <v>3.1102822644372097</v>
      </c>
      <c r="GG383" s="606">
        <v>20</v>
      </c>
      <c r="GH383" s="450">
        <f t="shared" si="759"/>
        <v>0.25</v>
      </c>
      <c r="GI383" s="405">
        <v>140</v>
      </c>
      <c r="GJ383" s="462">
        <f t="shared" si="760"/>
        <v>7</v>
      </c>
      <c r="GK383" s="463">
        <f t="shared" si="761"/>
        <v>15.172108607010779</v>
      </c>
      <c r="GL383" s="464">
        <v>7.78</v>
      </c>
      <c r="GM383" s="529">
        <v>18.899999999999999</v>
      </c>
      <c r="GN383" s="405">
        <v>64</v>
      </c>
      <c r="GO383" s="513">
        <f t="shared" si="713"/>
        <v>5.0251256281407031E-2</v>
      </c>
      <c r="GP383" s="450">
        <f t="shared" si="762"/>
        <v>1.538461538461533E-2</v>
      </c>
      <c r="GQ383" s="577">
        <v>4</v>
      </c>
      <c r="GR383" s="455">
        <f t="shared" si="763"/>
        <v>3.2620033505073174</v>
      </c>
      <c r="GS383" s="531">
        <f t="shared" si="714"/>
        <v>17</v>
      </c>
      <c r="GT383" s="531">
        <f t="shared" si="764"/>
        <v>57.46</v>
      </c>
      <c r="GU383" s="513">
        <f t="shared" si="715"/>
        <v>0.10052910052910047</v>
      </c>
      <c r="GV383" s="513">
        <f t="shared" si="705"/>
        <v>0.10218749999999999</v>
      </c>
      <c r="GW383" s="513">
        <f t="shared" si="716"/>
        <v>0.14572864321608037</v>
      </c>
      <c r="GX383" s="513">
        <f t="shared" si="765"/>
        <v>0.11599999999999999</v>
      </c>
      <c r="GY383" s="462">
        <f t="shared" si="766"/>
        <v>2.0122159956247718</v>
      </c>
      <c r="GZ383" s="405">
        <v>29914</v>
      </c>
      <c r="HA383" s="581">
        <v>8.07</v>
      </c>
      <c r="HB383" s="451">
        <v>8</v>
      </c>
      <c r="HC383" s="577">
        <v>17</v>
      </c>
      <c r="HD383" s="463">
        <f t="shared" si="717"/>
        <v>57.46</v>
      </c>
      <c r="HE383" s="463">
        <v>17</v>
      </c>
      <c r="HF383" s="463"/>
      <c r="HG383" s="582"/>
      <c r="HH383" s="575">
        <v>2</v>
      </c>
      <c r="HI383" s="583">
        <v>6550</v>
      </c>
      <c r="HJ383" s="406">
        <f t="shared" si="663"/>
        <v>4388.5</v>
      </c>
      <c r="HK383" s="406"/>
      <c r="HL383" s="549"/>
      <c r="HM383" s="584">
        <v>3.9</v>
      </c>
      <c r="HN383" s="461">
        <v>5.0599999999999996</v>
      </c>
      <c r="HO383" s="574">
        <v>0.13</v>
      </c>
      <c r="HP383" s="548">
        <v>0.01</v>
      </c>
      <c r="HQ383" s="585">
        <v>3.5</v>
      </c>
      <c r="HR383" s="586">
        <v>0.14000000000000001</v>
      </c>
      <c r="HS383" s="520">
        <v>0.13</v>
      </c>
      <c r="HT383" s="587">
        <v>4</v>
      </c>
      <c r="HU383" s="522">
        <f t="shared" si="767"/>
        <v>56.720018254718511</v>
      </c>
      <c r="HV383" s="513">
        <f t="shared" si="718"/>
        <v>0.75</v>
      </c>
      <c r="HW383" s="513">
        <f t="shared" si="664"/>
        <v>0.81816455696202528</v>
      </c>
      <c r="HX383" s="513">
        <f t="shared" si="665"/>
        <v>0.76574074074074083</v>
      </c>
      <c r="HY383" s="599"/>
    </row>
    <row r="384" spans="1:233" s="598" customFormat="1" ht="15" customHeight="1" x14ac:dyDescent="0.15">
      <c r="A384" s="400">
        <v>43866</v>
      </c>
      <c r="B384" s="515">
        <v>32236</v>
      </c>
      <c r="C384" s="402">
        <f t="shared" si="722"/>
        <v>0.64471999999999996</v>
      </c>
      <c r="D384" s="571">
        <v>8</v>
      </c>
      <c r="E384" s="572">
        <v>39.700000000000003</v>
      </c>
      <c r="F384" s="573">
        <v>165</v>
      </c>
      <c r="G384" s="406">
        <f t="shared" si="725"/>
        <v>5318.94</v>
      </c>
      <c r="H384" s="402">
        <f t="shared" si="726"/>
        <v>0.21275759999999999</v>
      </c>
      <c r="I384" s="573">
        <v>5110</v>
      </c>
      <c r="J384" s="406">
        <f t="shared" si="727"/>
        <v>3423.7000000000003</v>
      </c>
      <c r="K384" s="574">
        <v>28.6</v>
      </c>
      <c r="L384" s="574"/>
      <c r="M384" s="574"/>
      <c r="N384" s="575">
        <v>91</v>
      </c>
      <c r="O384" s="575"/>
      <c r="P384" s="409"/>
      <c r="Q384" s="409"/>
      <c r="R384" s="409"/>
      <c r="S384" s="409"/>
      <c r="T384" s="410"/>
      <c r="U384" s="411"/>
      <c r="V384" s="409"/>
      <c r="W384" s="409"/>
      <c r="X384" s="516"/>
      <c r="Y384" s="473">
        <v>960</v>
      </c>
      <c r="Z384" s="429">
        <v>4.71</v>
      </c>
      <c r="AA384" s="409">
        <v>3153</v>
      </c>
      <c r="AB384" s="409">
        <f t="shared" si="719"/>
        <v>8828.4</v>
      </c>
      <c r="AC384" s="409">
        <v>4990</v>
      </c>
      <c r="AD384" s="474">
        <v>5.63</v>
      </c>
      <c r="AE384" s="477">
        <f t="shared" si="652"/>
        <v>0.78194444444444444</v>
      </c>
      <c r="AF384" s="478">
        <f t="shared" si="732"/>
        <v>960</v>
      </c>
      <c r="AG384" s="477">
        <f t="shared" si="733"/>
        <v>0.38400000000000001</v>
      </c>
      <c r="AH384" s="478">
        <v>3153</v>
      </c>
      <c r="AI384" s="478">
        <f t="shared" si="734"/>
        <v>8828.4</v>
      </c>
      <c r="AJ384" s="473">
        <f t="shared" si="735"/>
        <v>8475.2639999999992</v>
      </c>
      <c r="AK384" s="477">
        <f t="shared" si="737"/>
        <v>0.37667839999999997</v>
      </c>
      <c r="AL384" s="447">
        <v>38</v>
      </c>
      <c r="AM384" s="479"/>
      <c r="AN384" s="473">
        <v>1303</v>
      </c>
      <c r="AO384" s="473">
        <v>1097</v>
      </c>
      <c r="AP384" s="479">
        <v>7.41</v>
      </c>
      <c r="AQ384" s="447">
        <v>680</v>
      </c>
      <c r="AR384" s="473">
        <f t="shared" si="720"/>
        <v>2312</v>
      </c>
      <c r="AS384" s="657">
        <f t="shared" si="706"/>
        <v>3.4</v>
      </c>
      <c r="AT384" s="473">
        <v>5670</v>
      </c>
      <c r="AU384" s="447"/>
      <c r="AV384" s="480">
        <v>0.6</v>
      </c>
      <c r="AW384" s="479">
        <v>4.0199999999999996</v>
      </c>
      <c r="AX384" s="479">
        <v>45.66</v>
      </c>
      <c r="AY384" s="480">
        <v>14.1</v>
      </c>
      <c r="AZ384" s="480">
        <v>0.7</v>
      </c>
      <c r="BA384" s="420">
        <f t="shared" si="723"/>
        <v>32328</v>
      </c>
      <c r="BB384" s="421">
        <f t="shared" si="724"/>
        <v>0.64656000000000002</v>
      </c>
      <c r="BC384" s="422"/>
      <c r="BD384" s="423">
        <v>8.17</v>
      </c>
      <c r="BE384" s="424">
        <v>56.4</v>
      </c>
      <c r="BF384" s="425">
        <v>232</v>
      </c>
      <c r="BG384" s="426">
        <v>8470</v>
      </c>
      <c r="BH384" s="420">
        <f t="shared" si="728"/>
        <v>5674.9000000000005</v>
      </c>
      <c r="BI384" s="432"/>
      <c r="BJ384" s="421"/>
      <c r="BK384" s="427">
        <v>24</v>
      </c>
      <c r="BL384" s="427"/>
      <c r="BM384" s="428"/>
      <c r="BN384" s="422"/>
      <c r="BO384" s="425">
        <v>69</v>
      </c>
      <c r="BP384" s="425"/>
      <c r="BQ384" s="423">
        <v>3.32</v>
      </c>
      <c r="BR384" s="421">
        <f t="shared" si="653"/>
        <v>0.46111111111111108</v>
      </c>
      <c r="BS384" s="409">
        <f t="shared" si="738"/>
        <v>33288</v>
      </c>
      <c r="BT384" s="429">
        <f t="shared" si="739"/>
        <v>8.148082191780821</v>
      </c>
      <c r="BU384" s="430">
        <f t="shared" si="707"/>
        <v>74.384138428262446</v>
      </c>
      <c r="BV384" s="430">
        <f t="shared" si="740"/>
        <v>291.98558038932947</v>
      </c>
      <c r="BW384" s="430">
        <f t="shared" si="741"/>
        <v>8225.8298485940886</v>
      </c>
      <c r="BX384" s="430">
        <f t="shared" si="729"/>
        <v>5346.7894015861575</v>
      </c>
      <c r="BY384" s="430">
        <f t="shared" si="742"/>
        <v>23.714491708723866</v>
      </c>
      <c r="BZ384" s="430"/>
      <c r="CA384" s="431"/>
      <c r="CB384" s="430">
        <f t="shared" si="731"/>
        <v>69</v>
      </c>
      <c r="CC384" s="432">
        <v>16235</v>
      </c>
      <c r="CD384" s="411">
        <f t="shared" si="743"/>
        <v>16715</v>
      </c>
      <c r="CE384" s="421">
        <f t="shared" si="744"/>
        <v>0.66859999999999997</v>
      </c>
      <c r="CF384" s="433">
        <f t="shared" si="745"/>
        <v>9.6201017050553403</v>
      </c>
      <c r="CG384" s="434"/>
      <c r="CH384" s="427"/>
      <c r="CI384" s="446">
        <f t="shared" si="746"/>
        <v>13.640442716123243</v>
      </c>
      <c r="CJ384" s="436">
        <v>21.2</v>
      </c>
      <c r="CK384" s="436">
        <v>1.1499999999999999</v>
      </c>
      <c r="CL384" s="423"/>
      <c r="CM384" s="423">
        <v>26.4</v>
      </c>
      <c r="CN384" s="423">
        <v>92</v>
      </c>
      <c r="CO384" s="432"/>
      <c r="CP384" s="432"/>
      <c r="CQ384" s="437"/>
      <c r="CR384" s="437">
        <v>0.96</v>
      </c>
      <c r="CS384" s="424"/>
      <c r="CT384" s="432">
        <f t="shared" si="747"/>
        <v>5.0254262638348788</v>
      </c>
      <c r="CU384" s="434">
        <v>4.55</v>
      </c>
      <c r="CV384" s="438"/>
      <c r="CW384" s="439"/>
      <c r="CX384" s="440"/>
      <c r="CY384" s="441"/>
      <c r="CZ384" s="442"/>
      <c r="DA384" s="442"/>
      <c r="DB384" s="442"/>
      <c r="DC384" s="442"/>
      <c r="DD384" s="443"/>
      <c r="DE384" s="440"/>
      <c r="DF384" s="444">
        <v>16093</v>
      </c>
      <c r="DG384" s="445">
        <f t="shared" si="748"/>
        <v>16573</v>
      </c>
      <c r="DH384" s="421">
        <f t="shared" si="749"/>
        <v>0.66291999999999995</v>
      </c>
      <c r="DI384" s="446">
        <f t="shared" si="750"/>
        <v>9.70252820853195</v>
      </c>
      <c r="DJ384" s="434">
        <v>7.73</v>
      </c>
      <c r="DK384" s="427">
        <v>2.2000000000000002</v>
      </c>
      <c r="DL384" s="446">
        <f t="shared" si="751"/>
        <v>13.757316116575154</v>
      </c>
      <c r="DM384" s="422">
        <v>21.1</v>
      </c>
      <c r="DN384" s="422">
        <v>1.45</v>
      </c>
      <c r="DO384" s="423">
        <v>7.78</v>
      </c>
      <c r="DP384" s="423">
        <v>25.3</v>
      </c>
      <c r="DQ384" s="423">
        <v>88</v>
      </c>
      <c r="DR384" s="432"/>
      <c r="DS384" s="432"/>
      <c r="DT384" s="437"/>
      <c r="DU384" s="437">
        <v>0.97</v>
      </c>
      <c r="DV384" s="424"/>
      <c r="DW384" s="446">
        <f t="shared" si="752"/>
        <v>5.0684848850540032</v>
      </c>
      <c r="DX384" s="434">
        <v>4.6100000000000003</v>
      </c>
      <c r="DY384" s="438">
        <v>7.78</v>
      </c>
      <c r="DZ384" s="439">
        <v>22</v>
      </c>
      <c r="EA384" s="440">
        <v>70</v>
      </c>
      <c r="EB384" s="441">
        <v>7240</v>
      </c>
      <c r="EC384" s="442">
        <v>6.3</v>
      </c>
      <c r="ED384" s="442"/>
      <c r="EE384" s="442"/>
      <c r="EF384" s="442"/>
      <c r="EG384" s="443">
        <v>15</v>
      </c>
      <c r="EH384" s="440"/>
      <c r="EI384" s="429">
        <f t="shared" si="670"/>
        <v>7.78</v>
      </c>
      <c r="EJ384" s="447">
        <f t="shared" si="708"/>
        <v>22</v>
      </c>
      <c r="EK384" s="448">
        <f t="shared" si="671"/>
        <v>70</v>
      </c>
      <c r="EL384" s="417">
        <f t="shared" si="672"/>
        <v>7240</v>
      </c>
      <c r="EM384" s="431">
        <f t="shared" si="673"/>
        <v>6.3</v>
      </c>
      <c r="EN384" s="431"/>
      <c r="EO384" s="431"/>
      <c r="EP384" s="431"/>
      <c r="EQ384" s="430">
        <f t="shared" si="654"/>
        <v>15</v>
      </c>
      <c r="ER384" s="448"/>
      <c r="ES384" s="449">
        <f t="shared" si="753"/>
        <v>31.723143475126172</v>
      </c>
      <c r="ET384" s="450">
        <f t="shared" si="754"/>
        <v>0.66576000000000002</v>
      </c>
      <c r="EU384" s="451">
        <f t="shared" si="730"/>
        <v>0.22090036363636362</v>
      </c>
      <c r="EV384" s="450">
        <f t="shared" si="658"/>
        <v>0.40907474747474742</v>
      </c>
      <c r="EW384" s="513">
        <f t="shared" ref="EW384:EW415" si="770">1-EM384/BY384</f>
        <v>0.73433965705946735</v>
      </c>
      <c r="EX384" s="514">
        <f t="shared" si="736"/>
        <v>17.414491708723865</v>
      </c>
      <c r="EY384" s="513">
        <f t="shared" si="709"/>
        <v>0.7042380208353527</v>
      </c>
      <c r="EZ384" s="514">
        <f t="shared" si="710"/>
        <v>52.384138428262446</v>
      </c>
      <c r="FA384" s="450">
        <f t="shared" si="659"/>
        <v>0.76026213381269381</v>
      </c>
      <c r="FB384" s="431">
        <f t="shared" si="660"/>
        <v>221.98558038932947</v>
      </c>
      <c r="FC384" s="452"/>
      <c r="FD384" s="431"/>
      <c r="FE384" s="452">
        <f t="shared" si="661"/>
        <v>0.78260869565217395</v>
      </c>
      <c r="FF384" s="430">
        <f t="shared" si="662"/>
        <v>54</v>
      </c>
      <c r="FG384" s="405">
        <v>50400</v>
      </c>
      <c r="FH384" s="589"/>
      <c r="FI384" s="590"/>
      <c r="FJ384" s="591"/>
      <c r="FK384" s="455">
        <f t="shared" si="755"/>
        <v>2.1629416005767843</v>
      </c>
      <c r="FL384" s="530"/>
      <c r="FM384" s="455"/>
      <c r="FN384" s="530">
        <v>5006</v>
      </c>
      <c r="FO384" s="532">
        <f t="shared" si="655"/>
        <v>0.37414050822122574</v>
      </c>
      <c r="FP384" s="449">
        <f t="shared" si="756"/>
        <v>150.38452295121365</v>
      </c>
      <c r="FQ384" s="457">
        <v>50.4</v>
      </c>
      <c r="FR384" s="458">
        <f t="shared" si="757"/>
        <v>1.5140591204037492</v>
      </c>
      <c r="FS384" s="576">
        <v>7.72</v>
      </c>
      <c r="FT384" s="577">
        <v>20</v>
      </c>
      <c r="FU384" s="578">
        <v>66</v>
      </c>
      <c r="FV384" s="579">
        <v>1</v>
      </c>
      <c r="FW384" s="580"/>
      <c r="FX384" s="579"/>
      <c r="FY384" s="452">
        <f t="shared" si="721"/>
        <v>0.93333333333333335</v>
      </c>
      <c r="FZ384" s="452"/>
      <c r="GA384" s="429"/>
      <c r="GB384" s="513">
        <f t="shared" si="711"/>
        <v>9.0909090909090939E-2</v>
      </c>
      <c r="GC384" s="514">
        <f t="shared" si="712"/>
        <v>2</v>
      </c>
      <c r="GD384" s="513">
        <f t="shared" si="768"/>
        <v>5.7142857142857162E-2</v>
      </c>
      <c r="GE384" s="527">
        <f t="shared" si="769"/>
        <v>4</v>
      </c>
      <c r="GF384" s="461">
        <f t="shared" si="758"/>
        <v>2.9560201874549383</v>
      </c>
      <c r="GG384" s="606">
        <v>20</v>
      </c>
      <c r="GH384" s="450">
        <f t="shared" si="759"/>
        <v>0.25</v>
      </c>
      <c r="GI384" s="405">
        <v>140</v>
      </c>
      <c r="GJ384" s="462">
        <f t="shared" si="760"/>
        <v>7</v>
      </c>
      <c r="GK384" s="463">
        <f t="shared" si="761"/>
        <v>14.419610670511895</v>
      </c>
      <c r="GL384" s="464">
        <v>7.94</v>
      </c>
      <c r="GM384" s="529">
        <v>19.5</v>
      </c>
      <c r="GN384" s="405">
        <v>63</v>
      </c>
      <c r="GO384" s="513">
        <f t="shared" si="713"/>
        <v>2.5000000000000022E-2</v>
      </c>
      <c r="GP384" s="450">
        <f t="shared" si="762"/>
        <v>4.5454545454545414E-2</v>
      </c>
      <c r="GQ384" s="577">
        <v>4</v>
      </c>
      <c r="GR384" s="455">
        <f t="shared" si="763"/>
        <v>3.1002162941600577</v>
      </c>
      <c r="GS384" s="531">
        <f t="shared" si="714"/>
        <v>17.600000000000001</v>
      </c>
      <c r="GT384" s="531">
        <f t="shared" si="764"/>
        <v>59.488</v>
      </c>
      <c r="GU384" s="513">
        <f t="shared" si="715"/>
        <v>9.7435897435897312E-2</v>
      </c>
      <c r="GV384" s="513">
        <f t="shared" si="705"/>
        <v>5.5746031746031766E-2</v>
      </c>
      <c r="GW384" s="513">
        <f t="shared" si="716"/>
        <v>0.11999999999999988</v>
      </c>
      <c r="GX384" s="513">
        <f t="shared" si="765"/>
        <v>9.866666666666668E-2</v>
      </c>
      <c r="GY384" s="462">
        <f t="shared" si="766"/>
        <v>2.2143136779041606</v>
      </c>
      <c r="GZ384" s="405">
        <v>30995</v>
      </c>
      <c r="HA384" s="581">
        <v>8.2100000000000009</v>
      </c>
      <c r="HB384" s="451">
        <v>8.1199999999999992</v>
      </c>
      <c r="HC384" s="577">
        <v>17.600000000000001</v>
      </c>
      <c r="HD384" s="463">
        <f t="shared" si="717"/>
        <v>59.488</v>
      </c>
      <c r="HE384" s="463">
        <v>18</v>
      </c>
      <c r="HF384" s="463"/>
      <c r="HG384" s="582"/>
      <c r="HH384" s="575">
        <v>6</v>
      </c>
      <c r="HI384" s="583">
        <v>6800</v>
      </c>
      <c r="HJ384" s="406">
        <f t="shared" si="663"/>
        <v>4556</v>
      </c>
      <c r="HK384" s="406"/>
      <c r="HL384" s="549"/>
      <c r="HM384" s="584"/>
      <c r="HN384" s="461">
        <v>6.28</v>
      </c>
      <c r="HO384" s="574"/>
      <c r="HP384" s="548">
        <v>0.01</v>
      </c>
      <c r="HQ384" s="585"/>
      <c r="HR384" s="586"/>
      <c r="HS384" s="520">
        <v>0.14000000000000001</v>
      </c>
      <c r="HT384" s="587">
        <v>4</v>
      </c>
      <c r="HU384" s="522">
        <f t="shared" si="767"/>
        <v>53.823311061618412</v>
      </c>
      <c r="HV384" s="513">
        <f t="shared" si="718"/>
        <v>0.68794326241134751</v>
      </c>
      <c r="HW384" s="513">
        <f t="shared" si="664"/>
        <v>0.74358620689655175</v>
      </c>
      <c r="HX384" s="513">
        <f t="shared" si="665"/>
        <v>0.73833333333333329</v>
      </c>
      <c r="HY384" s="599"/>
    </row>
    <row r="385" spans="1:233" s="598" customFormat="1" ht="15" customHeight="1" x14ac:dyDescent="0.15">
      <c r="A385" s="400">
        <v>43867</v>
      </c>
      <c r="B385" s="515">
        <v>37269</v>
      </c>
      <c r="C385" s="402">
        <f t="shared" si="722"/>
        <v>0.74538000000000004</v>
      </c>
      <c r="D385" s="571">
        <v>8.15</v>
      </c>
      <c r="E385" s="572">
        <v>50.2</v>
      </c>
      <c r="F385" s="573">
        <v>215</v>
      </c>
      <c r="G385" s="406">
        <f t="shared" si="725"/>
        <v>8012.835</v>
      </c>
      <c r="H385" s="402">
        <f t="shared" si="726"/>
        <v>0.3205134</v>
      </c>
      <c r="I385" s="573">
        <v>7650</v>
      </c>
      <c r="J385" s="406">
        <f t="shared" si="727"/>
        <v>5125.5</v>
      </c>
      <c r="K385" s="574">
        <v>31</v>
      </c>
      <c r="L385" s="574"/>
      <c r="M385" s="574"/>
      <c r="N385" s="575">
        <v>76</v>
      </c>
      <c r="O385" s="575"/>
      <c r="P385" s="409"/>
      <c r="Q385" s="409"/>
      <c r="R385" s="409"/>
      <c r="S385" s="409"/>
      <c r="T385" s="410"/>
      <c r="U385" s="411"/>
      <c r="V385" s="409"/>
      <c r="W385" s="409"/>
      <c r="X385" s="516"/>
      <c r="Y385" s="473">
        <v>960</v>
      </c>
      <c r="Z385" s="429">
        <v>4.75</v>
      </c>
      <c r="AA385" s="409">
        <v>3128</v>
      </c>
      <c r="AB385" s="409">
        <f t="shared" si="719"/>
        <v>8758.4</v>
      </c>
      <c r="AC385" s="409">
        <v>5000</v>
      </c>
      <c r="AD385" s="474">
        <v>5.31</v>
      </c>
      <c r="AE385" s="477">
        <f t="shared" si="652"/>
        <v>0.73749999999999993</v>
      </c>
      <c r="AF385" s="478">
        <f t="shared" si="732"/>
        <v>960</v>
      </c>
      <c r="AG385" s="477">
        <f t="shared" si="733"/>
        <v>0.38400000000000001</v>
      </c>
      <c r="AH385" s="478">
        <v>3128</v>
      </c>
      <c r="AI385" s="478">
        <f t="shared" si="734"/>
        <v>8758.4</v>
      </c>
      <c r="AJ385" s="473">
        <f t="shared" si="735"/>
        <v>8408.0640000000003</v>
      </c>
      <c r="AK385" s="477">
        <f t="shared" si="737"/>
        <v>0.37369173333333333</v>
      </c>
      <c r="AL385" s="447">
        <v>37</v>
      </c>
      <c r="AM385" s="479"/>
      <c r="AN385" s="473">
        <v>1365</v>
      </c>
      <c r="AO385" s="473">
        <v>1104</v>
      </c>
      <c r="AP385" s="479">
        <v>7.32</v>
      </c>
      <c r="AQ385" s="447">
        <v>728</v>
      </c>
      <c r="AR385" s="473">
        <f t="shared" si="720"/>
        <v>2475.1999999999998</v>
      </c>
      <c r="AS385" s="657">
        <f t="shared" ref="AS385:AS416" si="771">AR385/AQ385</f>
        <v>3.4</v>
      </c>
      <c r="AT385" s="473">
        <v>5360</v>
      </c>
      <c r="AU385" s="447"/>
      <c r="AV385" s="480">
        <v>1.5</v>
      </c>
      <c r="AW385" s="479">
        <v>3.48</v>
      </c>
      <c r="AX385" s="479">
        <v>54.2</v>
      </c>
      <c r="AY385" s="480">
        <v>11</v>
      </c>
      <c r="AZ385" s="480">
        <v>2.8</v>
      </c>
      <c r="BA385" s="420">
        <f t="shared" si="723"/>
        <v>36238</v>
      </c>
      <c r="BB385" s="421">
        <f t="shared" si="724"/>
        <v>0.72475999999999996</v>
      </c>
      <c r="BC385" s="422"/>
      <c r="BD385" s="423">
        <v>8.11</v>
      </c>
      <c r="BE385" s="424">
        <v>55.7</v>
      </c>
      <c r="BF385" s="425">
        <v>262</v>
      </c>
      <c r="BG385" s="426">
        <v>9000</v>
      </c>
      <c r="BH385" s="420">
        <f t="shared" si="728"/>
        <v>6030</v>
      </c>
      <c r="BI385" s="432"/>
      <c r="BJ385" s="421"/>
      <c r="BK385" s="427">
        <v>21.2</v>
      </c>
      <c r="BL385" s="427"/>
      <c r="BM385" s="428"/>
      <c r="BN385" s="422"/>
      <c r="BO385" s="425">
        <v>158</v>
      </c>
      <c r="BP385" s="425"/>
      <c r="BQ385" s="423">
        <v>3.94</v>
      </c>
      <c r="BR385" s="421">
        <f t="shared" si="653"/>
        <v>0.54722222222222217</v>
      </c>
      <c r="BS385" s="409">
        <f t="shared" si="738"/>
        <v>37198</v>
      </c>
      <c r="BT385" s="429">
        <f t="shared" si="739"/>
        <v>8.0896118070864027</v>
      </c>
      <c r="BU385" s="430">
        <f t="shared" ref="BU385:BU416" si="772">(AQ385*Y385+BA385*BE385)/(BA385+Y385)</f>
        <v>73.050610247862792</v>
      </c>
      <c r="BV385" s="430">
        <f t="shared" si="740"/>
        <v>319.1179095650304</v>
      </c>
      <c r="BW385" s="430">
        <f t="shared" si="741"/>
        <v>8767.8171944728219</v>
      </c>
      <c r="BX385" s="430">
        <f t="shared" si="729"/>
        <v>5699.0811764073342</v>
      </c>
      <c r="BY385" s="430">
        <f t="shared" si="742"/>
        <v>20.93676004086241</v>
      </c>
      <c r="BZ385" s="430"/>
      <c r="CA385" s="431"/>
      <c r="CB385" s="430">
        <f t="shared" si="731"/>
        <v>158</v>
      </c>
      <c r="CC385" s="432">
        <v>18090</v>
      </c>
      <c r="CD385" s="411">
        <f t="shared" si="743"/>
        <v>18570</v>
      </c>
      <c r="CE385" s="421">
        <f t="shared" si="744"/>
        <v>0.74280000000000002</v>
      </c>
      <c r="CF385" s="433">
        <f t="shared" si="745"/>
        <v>8.6591276252019398</v>
      </c>
      <c r="CG385" s="434"/>
      <c r="CH385" s="427"/>
      <c r="CI385" s="446">
        <f t="shared" si="746"/>
        <v>12.277867528271408</v>
      </c>
      <c r="CJ385" s="436">
        <v>20.7</v>
      </c>
      <c r="CK385" s="436">
        <v>1.32</v>
      </c>
      <c r="CL385" s="423"/>
      <c r="CM385" s="423">
        <v>23.2</v>
      </c>
      <c r="CN385" s="423">
        <v>89</v>
      </c>
      <c r="CO385" s="432"/>
      <c r="CP385" s="432"/>
      <c r="CQ385" s="437"/>
      <c r="CR385" s="437">
        <v>0.94</v>
      </c>
      <c r="CS385" s="424"/>
      <c r="CT385" s="432">
        <f t="shared" si="747"/>
        <v>4.523424878836833</v>
      </c>
      <c r="CU385" s="434">
        <v>6.25</v>
      </c>
      <c r="CV385" s="438"/>
      <c r="CW385" s="439"/>
      <c r="CX385" s="440"/>
      <c r="CY385" s="441"/>
      <c r="CZ385" s="442"/>
      <c r="DA385" s="442"/>
      <c r="DB385" s="442"/>
      <c r="DC385" s="442"/>
      <c r="DD385" s="443"/>
      <c r="DE385" s="440"/>
      <c r="DF385" s="444">
        <v>18148</v>
      </c>
      <c r="DG385" s="445">
        <f t="shared" si="748"/>
        <v>18628</v>
      </c>
      <c r="DH385" s="421">
        <f t="shared" si="749"/>
        <v>0.74512</v>
      </c>
      <c r="DI385" s="446">
        <f t="shared" si="750"/>
        <v>8.632166630878249</v>
      </c>
      <c r="DJ385" s="434">
        <v>7.74</v>
      </c>
      <c r="DK385" s="427">
        <v>8.3000000000000007</v>
      </c>
      <c r="DL385" s="446">
        <f t="shared" si="751"/>
        <v>12.239639252737815</v>
      </c>
      <c r="DM385" s="422">
        <v>20.399999999999999</v>
      </c>
      <c r="DN385" s="422">
        <v>1.5</v>
      </c>
      <c r="DO385" s="423">
        <v>7.67</v>
      </c>
      <c r="DP385" s="423">
        <v>24.1</v>
      </c>
      <c r="DQ385" s="423">
        <v>92</v>
      </c>
      <c r="DR385" s="432"/>
      <c r="DS385" s="432"/>
      <c r="DT385" s="437"/>
      <c r="DU385" s="437">
        <v>0.95</v>
      </c>
      <c r="DV385" s="424"/>
      <c r="DW385" s="446">
        <f t="shared" si="752"/>
        <v>4.509340777324458</v>
      </c>
      <c r="DX385" s="434">
        <v>5.43</v>
      </c>
      <c r="DY385" s="438">
        <v>7.85</v>
      </c>
      <c r="DZ385" s="439">
        <v>21.5</v>
      </c>
      <c r="EA385" s="440">
        <v>75</v>
      </c>
      <c r="EB385" s="441">
        <v>7250</v>
      </c>
      <c r="EC385" s="442">
        <v>10.1</v>
      </c>
      <c r="ED385" s="442"/>
      <c r="EE385" s="442"/>
      <c r="EF385" s="442"/>
      <c r="EG385" s="443">
        <v>15</v>
      </c>
      <c r="EH385" s="440"/>
      <c r="EI385" s="429">
        <f t="shared" si="670"/>
        <v>7.85</v>
      </c>
      <c r="EJ385" s="447">
        <f t="shared" ref="EJ385:EJ416" si="773">DZ385</f>
        <v>21.5</v>
      </c>
      <c r="EK385" s="448">
        <f t="shared" si="671"/>
        <v>75</v>
      </c>
      <c r="EL385" s="417">
        <f t="shared" si="672"/>
        <v>7250</v>
      </c>
      <c r="EM385" s="431">
        <f t="shared" si="673"/>
        <v>10.1</v>
      </c>
      <c r="EN385" s="431"/>
      <c r="EO385" s="431"/>
      <c r="EP385" s="431"/>
      <c r="EQ385" s="430">
        <f t="shared" si="654"/>
        <v>15</v>
      </c>
      <c r="ER385" s="448"/>
      <c r="ES385" s="449">
        <f t="shared" si="753"/>
        <v>28.388623044249691</v>
      </c>
      <c r="ET385" s="450">
        <f t="shared" si="754"/>
        <v>0.74395999999999995</v>
      </c>
      <c r="EU385" s="451">
        <f t="shared" si="730"/>
        <v>0.26978518181818184</v>
      </c>
      <c r="EV385" s="450">
        <f t="shared" si="658"/>
        <v>0.49960218855218858</v>
      </c>
      <c r="EW385" s="513">
        <f t="shared" si="770"/>
        <v>0.51759489145943482</v>
      </c>
      <c r="EX385" s="514">
        <f t="shared" si="736"/>
        <v>10.83676004086241</v>
      </c>
      <c r="EY385" s="513">
        <f t="shared" ref="EY385:EY416" si="774">1-EJ385/BU385</f>
        <v>0.70568349905565619</v>
      </c>
      <c r="EZ385" s="514">
        <f t="shared" ref="EZ385:EZ416" si="775">BU385-EJ385</f>
        <v>51.550610247862792</v>
      </c>
      <c r="FA385" s="450">
        <f t="shared" si="659"/>
        <v>0.76497715185516291</v>
      </c>
      <c r="FB385" s="431">
        <f t="shared" si="660"/>
        <v>244.1179095650304</v>
      </c>
      <c r="FC385" s="452"/>
      <c r="FD385" s="431"/>
      <c r="FE385" s="452">
        <f t="shared" si="661"/>
        <v>0.90506329113924044</v>
      </c>
      <c r="FF385" s="430">
        <f t="shared" si="662"/>
        <v>143</v>
      </c>
      <c r="FG385" s="405">
        <v>50400</v>
      </c>
      <c r="FH385" s="589"/>
      <c r="FI385" s="590"/>
      <c r="FJ385" s="591"/>
      <c r="FK385" s="455">
        <f t="shared" si="755"/>
        <v>1.9355879348352061</v>
      </c>
      <c r="FL385" s="530"/>
      <c r="FM385" s="455"/>
      <c r="FN385" s="530">
        <v>4726</v>
      </c>
      <c r="FO385" s="532">
        <f t="shared" si="655"/>
        <v>0.35321375186846032</v>
      </c>
      <c r="FP385" s="449">
        <f t="shared" si="756"/>
        <v>127.04984138932201</v>
      </c>
      <c r="FQ385" s="457">
        <v>43.2</v>
      </c>
      <c r="FR385" s="458">
        <f t="shared" si="757"/>
        <v>1.1613527609011238</v>
      </c>
      <c r="FS385" s="576">
        <v>7.73</v>
      </c>
      <c r="FT385" s="577">
        <v>20.2</v>
      </c>
      <c r="FU385" s="578">
        <v>69</v>
      </c>
      <c r="FV385" s="579">
        <v>1</v>
      </c>
      <c r="FW385" s="580"/>
      <c r="FX385" s="579"/>
      <c r="FY385" s="452">
        <f t="shared" si="721"/>
        <v>0.93333333333333335</v>
      </c>
      <c r="FZ385" s="452"/>
      <c r="GA385" s="429"/>
      <c r="GB385" s="513">
        <f t="shared" ref="GB385:GB416" si="776">1-FT385/DZ385</f>
        <v>6.0465116279069808E-2</v>
      </c>
      <c r="GC385" s="514">
        <f t="shared" ref="GC385:GC416" si="777">(CW385+DZ385-FT385)</f>
        <v>1.3000000000000007</v>
      </c>
      <c r="GD385" s="513">
        <f t="shared" si="768"/>
        <v>7.999999999999996E-2</v>
      </c>
      <c r="GE385" s="527">
        <f t="shared" si="769"/>
        <v>6</v>
      </c>
      <c r="GF385" s="461">
        <f t="shared" si="758"/>
        <v>2.6453035109414484</v>
      </c>
      <c r="GG385" s="606">
        <v>20</v>
      </c>
      <c r="GH385" s="450">
        <f t="shared" si="759"/>
        <v>0.25</v>
      </c>
      <c r="GI385" s="405">
        <v>140</v>
      </c>
      <c r="GJ385" s="462">
        <f t="shared" si="760"/>
        <v>7</v>
      </c>
      <c r="GK385" s="463">
        <f t="shared" si="761"/>
        <v>12.903919565568041</v>
      </c>
      <c r="GL385" s="464">
        <v>7.89</v>
      </c>
      <c r="GM385" s="529">
        <v>19.3</v>
      </c>
      <c r="GN385" s="405">
        <v>68</v>
      </c>
      <c r="GO385" s="513">
        <f t="shared" si="713"/>
        <v>4.4554455445544483E-2</v>
      </c>
      <c r="GP385" s="450">
        <f t="shared" si="762"/>
        <v>1.4492753623188359E-2</v>
      </c>
      <c r="GQ385" s="577">
        <v>4</v>
      </c>
      <c r="GR385" s="455">
        <f t="shared" si="763"/>
        <v>2.7743427065971291</v>
      </c>
      <c r="GS385" s="531">
        <f t="shared" si="714"/>
        <v>17.7</v>
      </c>
      <c r="GT385" s="531">
        <f t="shared" si="764"/>
        <v>59.825999999999993</v>
      </c>
      <c r="GU385" s="513">
        <f t="shared" si="715"/>
        <v>8.290155440414515E-2</v>
      </c>
      <c r="GV385" s="513">
        <f t="shared" si="705"/>
        <v>0.12020588235294127</v>
      </c>
      <c r="GW385" s="513">
        <f t="shared" si="716"/>
        <v>0.12376237623762376</v>
      </c>
      <c r="GX385" s="513">
        <f t="shared" si="765"/>
        <v>0.13295652173913053</v>
      </c>
      <c r="GY385" s="462">
        <f t="shared" si="766"/>
        <v>1.4065750561988262</v>
      </c>
      <c r="GZ385" s="405">
        <v>35369</v>
      </c>
      <c r="HA385" s="581">
        <v>8.16</v>
      </c>
      <c r="HB385" s="451">
        <v>8.09</v>
      </c>
      <c r="HC385" s="577">
        <v>17.7</v>
      </c>
      <c r="HD385" s="463">
        <f t="shared" ref="HD385:HD416" si="778">HC385*3.38</f>
        <v>59.825999999999993</v>
      </c>
      <c r="HE385" s="463">
        <v>18</v>
      </c>
      <c r="HF385" s="463"/>
      <c r="HG385" s="582"/>
      <c r="HH385" s="575">
        <v>5</v>
      </c>
      <c r="HI385" s="583">
        <v>7330</v>
      </c>
      <c r="HJ385" s="406">
        <f t="shared" si="663"/>
        <v>4911.1000000000004</v>
      </c>
      <c r="HK385" s="406"/>
      <c r="HL385" s="549"/>
      <c r="HM385" s="584"/>
      <c r="HN385" s="461">
        <v>9.89</v>
      </c>
      <c r="HO385" s="574"/>
      <c r="HP385" s="548">
        <v>0.01</v>
      </c>
      <c r="HQ385" s="585"/>
      <c r="HR385" s="586"/>
      <c r="HS385" s="520">
        <v>0.15</v>
      </c>
      <c r="HT385" s="587">
        <v>4</v>
      </c>
      <c r="HU385" s="522">
        <f t="shared" si="767"/>
        <v>48.015894916938024</v>
      </c>
      <c r="HV385" s="513">
        <f t="shared" ref="HV385:HV416" si="779">1-HC385/BE385</f>
        <v>0.68222621184919219</v>
      </c>
      <c r="HW385" s="513">
        <f t="shared" si="664"/>
        <v>0.77165648854961832</v>
      </c>
      <c r="HX385" s="513">
        <f t="shared" si="665"/>
        <v>0.53349056603773581</v>
      </c>
      <c r="HY385" s="599"/>
    </row>
    <row r="386" spans="1:233" s="598" customFormat="1" ht="15" customHeight="1" x14ac:dyDescent="0.15">
      <c r="A386" s="400">
        <v>43868</v>
      </c>
      <c r="B386" s="515">
        <v>34518</v>
      </c>
      <c r="C386" s="402">
        <f t="shared" si="722"/>
        <v>0.69035999999999997</v>
      </c>
      <c r="D386" s="571">
        <v>7.99</v>
      </c>
      <c r="E386" s="572">
        <v>36</v>
      </c>
      <c r="F386" s="573">
        <v>155</v>
      </c>
      <c r="G386" s="406">
        <f t="shared" si="725"/>
        <v>5350.29</v>
      </c>
      <c r="H386" s="402">
        <f t="shared" si="726"/>
        <v>0.2140116</v>
      </c>
      <c r="I386" s="573">
        <v>5670</v>
      </c>
      <c r="J386" s="406">
        <f t="shared" si="727"/>
        <v>3798.9</v>
      </c>
      <c r="K386" s="574">
        <v>25.8</v>
      </c>
      <c r="L386" s="574">
        <v>18</v>
      </c>
      <c r="M386" s="574">
        <v>1.8</v>
      </c>
      <c r="N386" s="575">
        <v>64</v>
      </c>
      <c r="O386" s="575">
        <v>16</v>
      </c>
      <c r="P386" s="409"/>
      <c r="Q386" s="409"/>
      <c r="R386" s="409"/>
      <c r="S386" s="409"/>
      <c r="T386" s="410"/>
      <c r="U386" s="411"/>
      <c r="V386" s="409"/>
      <c r="W386" s="409"/>
      <c r="X386" s="516"/>
      <c r="Y386" s="473">
        <v>960</v>
      </c>
      <c r="Z386" s="429">
        <v>4.76</v>
      </c>
      <c r="AA386" s="409">
        <v>3182</v>
      </c>
      <c r="AB386" s="409">
        <f t="shared" si="719"/>
        <v>8909.5999999999985</v>
      </c>
      <c r="AC386" s="409">
        <v>4970</v>
      </c>
      <c r="AD386" s="474">
        <v>5.51</v>
      </c>
      <c r="AE386" s="477">
        <f t="shared" si="652"/>
        <v>0.76527777777777772</v>
      </c>
      <c r="AF386" s="478">
        <f t="shared" si="732"/>
        <v>960</v>
      </c>
      <c r="AG386" s="477">
        <f t="shared" si="733"/>
        <v>0.38400000000000001</v>
      </c>
      <c r="AH386" s="478">
        <v>3182</v>
      </c>
      <c r="AI386" s="478">
        <f t="shared" si="734"/>
        <v>8909.5999999999985</v>
      </c>
      <c r="AJ386" s="473">
        <f t="shared" si="735"/>
        <v>8553.2159999999985</v>
      </c>
      <c r="AK386" s="477">
        <f t="shared" si="737"/>
        <v>0.38014293333333327</v>
      </c>
      <c r="AL386" s="447">
        <v>38</v>
      </c>
      <c r="AM386" s="479"/>
      <c r="AN386" s="473">
        <v>1062</v>
      </c>
      <c r="AO386" s="473">
        <v>1072</v>
      </c>
      <c r="AP386" s="479">
        <v>7.35</v>
      </c>
      <c r="AQ386" s="447">
        <v>751</v>
      </c>
      <c r="AR386" s="473">
        <f t="shared" si="720"/>
        <v>2553.4</v>
      </c>
      <c r="AS386" s="657">
        <f t="shared" si="771"/>
        <v>3.4</v>
      </c>
      <c r="AT386" s="473">
        <v>5260</v>
      </c>
      <c r="AU386" s="447"/>
      <c r="AV386" s="480">
        <v>1.2</v>
      </c>
      <c r="AW386" s="479">
        <v>5.07</v>
      </c>
      <c r="AX386" s="479">
        <v>47.55</v>
      </c>
      <c r="AY386" s="480">
        <v>12</v>
      </c>
      <c r="AZ386" s="480">
        <v>2.6</v>
      </c>
      <c r="BA386" s="420">
        <f t="shared" si="723"/>
        <v>34919</v>
      </c>
      <c r="BB386" s="421">
        <f t="shared" si="724"/>
        <v>0.69838</v>
      </c>
      <c r="BC386" s="422"/>
      <c r="BD386" s="423">
        <v>8.1199999999999992</v>
      </c>
      <c r="BE386" s="424">
        <v>47.4</v>
      </c>
      <c r="BF386" s="425">
        <v>174</v>
      </c>
      <c r="BG386" s="426">
        <v>8150</v>
      </c>
      <c r="BH386" s="420">
        <f t="shared" si="728"/>
        <v>5460.5</v>
      </c>
      <c r="BI386" s="432"/>
      <c r="BJ386" s="421"/>
      <c r="BK386" s="427">
        <v>22.7</v>
      </c>
      <c r="BL386" s="427">
        <v>9.4</v>
      </c>
      <c r="BM386" s="428">
        <v>19.600000000000001</v>
      </c>
      <c r="BN386" s="422">
        <v>0.8</v>
      </c>
      <c r="BO386" s="425">
        <v>79</v>
      </c>
      <c r="BP386" s="425">
        <v>16</v>
      </c>
      <c r="BQ386" s="423">
        <v>4.4400000000000004</v>
      </c>
      <c r="BR386" s="421">
        <f t="shared" si="653"/>
        <v>0.6166666666666667</v>
      </c>
      <c r="BS386" s="409">
        <f t="shared" si="738"/>
        <v>35879</v>
      </c>
      <c r="BT386" s="429">
        <f t="shared" si="739"/>
        <v>8.0993974191030951</v>
      </c>
      <c r="BU386" s="430">
        <f t="shared" si="772"/>
        <v>66.225942752027635</v>
      </c>
      <c r="BV386" s="430">
        <f t="shared" si="740"/>
        <v>237.66465063128851</v>
      </c>
      <c r="BW386" s="430">
        <f t="shared" si="741"/>
        <v>7932.0246941107607</v>
      </c>
      <c r="BX386" s="430">
        <f t="shared" si="729"/>
        <v>5155.8160511719943</v>
      </c>
      <c r="BY386" s="430">
        <f t="shared" si="742"/>
        <v>22.413704395328743</v>
      </c>
      <c r="BZ386" s="430">
        <f>(BL386*BA386+AY386*AF386)/BS386</f>
        <v>9.469567156275259</v>
      </c>
      <c r="CA386" s="431">
        <f>(BN386*BA386+AZ386*AF386)/BS386</f>
        <v>0.84816187742133287</v>
      </c>
      <c r="CB386" s="430">
        <f t="shared" si="731"/>
        <v>79</v>
      </c>
      <c r="CC386" s="432">
        <v>17568</v>
      </c>
      <c r="CD386" s="411">
        <f t="shared" si="743"/>
        <v>18048</v>
      </c>
      <c r="CE386" s="421">
        <f t="shared" si="744"/>
        <v>0.72192000000000001</v>
      </c>
      <c r="CF386" s="433">
        <f t="shared" si="745"/>
        <v>8.9095744680851059</v>
      </c>
      <c r="CG386" s="434"/>
      <c r="CH386" s="427"/>
      <c r="CI386" s="446">
        <f t="shared" si="746"/>
        <v>12.632978723404253</v>
      </c>
      <c r="CJ386" s="436">
        <v>20.5</v>
      </c>
      <c r="CK386" s="436">
        <v>1.46</v>
      </c>
      <c r="CL386" s="423"/>
      <c r="CM386" s="423">
        <v>24.1</v>
      </c>
      <c r="CN386" s="423">
        <v>94</v>
      </c>
      <c r="CO386" s="432"/>
      <c r="CP386" s="432"/>
      <c r="CQ386" s="437"/>
      <c r="CR386" s="437">
        <v>0.94</v>
      </c>
      <c r="CS386" s="424"/>
      <c r="CT386" s="432">
        <f t="shared" si="747"/>
        <v>4.6542553191489358</v>
      </c>
      <c r="CU386" s="434">
        <v>6.36</v>
      </c>
      <c r="CV386" s="438"/>
      <c r="CW386" s="439"/>
      <c r="CX386" s="440"/>
      <c r="CY386" s="441"/>
      <c r="CZ386" s="442"/>
      <c r="DA386" s="442"/>
      <c r="DB386" s="442"/>
      <c r="DC386" s="442"/>
      <c r="DD386" s="443"/>
      <c r="DE386" s="440"/>
      <c r="DF386" s="444">
        <v>17351</v>
      </c>
      <c r="DG386" s="445">
        <f t="shared" si="748"/>
        <v>17831</v>
      </c>
      <c r="DH386" s="421">
        <f t="shared" si="749"/>
        <v>0.71323999999999999</v>
      </c>
      <c r="DI386" s="446">
        <f t="shared" si="750"/>
        <v>9.0180023554483775</v>
      </c>
      <c r="DJ386" s="434">
        <v>7.73</v>
      </c>
      <c r="DK386" s="427">
        <v>11.6</v>
      </c>
      <c r="DL386" s="446">
        <f t="shared" si="751"/>
        <v>12.78671975772531</v>
      </c>
      <c r="DM386" s="422">
        <v>20.5</v>
      </c>
      <c r="DN386" s="422">
        <v>1.46</v>
      </c>
      <c r="DO386" s="423">
        <v>7.64</v>
      </c>
      <c r="DP386" s="423">
        <v>25</v>
      </c>
      <c r="DQ386" s="423">
        <v>95</v>
      </c>
      <c r="DR386" s="432"/>
      <c r="DS386" s="432"/>
      <c r="DT386" s="437"/>
      <c r="DU386" s="437">
        <v>0.95</v>
      </c>
      <c r="DV386" s="424"/>
      <c r="DW386" s="446">
        <f t="shared" si="752"/>
        <v>4.7108967528461667</v>
      </c>
      <c r="DX386" s="434">
        <v>5.58</v>
      </c>
      <c r="DY386" s="438">
        <v>7.87</v>
      </c>
      <c r="DZ386" s="439">
        <v>21.6</v>
      </c>
      <c r="EA386" s="440">
        <v>72</v>
      </c>
      <c r="EB386" s="441">
        <v>7590</v>
      </c>
      <c r="EC386" s="442">
        <v>11.5</v>
      </c>
      <c r="ED386" s="442">
        <v>0.28000000000000003</v>
      </c>
      <c r="EE386" s="442">
        <v>11.6</v>
      </c>
      <c r="EF386" s="442">
        <v>0.75</v>
      </c>
      <c r="EG386" s="443">
        <v>13</v>
      </c>
      <c r="EH386" s="440">
        <v>16</v>
      </c>
      <c r="EI386" s="429">
        <f t="shared" si="670"/>
        <v>7.87</v>
      </c>
      <c r="EJ386" s="447">
        <f t="shared" si="773"/>
        <v>21.6</v>
      </c>
      <c r="EK386" s="448">
        <f t="shared" si="671"/>
        <v>72</v>
      </c>
      <c r="EL386" s="417">
        <f t="shared" si="672"/>
        <v>7590</v>
      </c>
      <c r="EM386" s="431">
        <f t="shared" si="673"/>
        <v>11.5</v>
      </c>
      <c r="EN386" s="431">
        <f>ED386</f>
        <v>0.28000000000000003</v>
      </c>
      <c r="EO386" s="431">
        <f>EE386</f>
        <v>11.6</v>
      </c>
      <c r="EP386" s="431">
        <f>EF386</f>
        <v>0.75</v>
      </c>
      <c r="EQ386" s="430">
        <f t="shared" si="654"/>
        <v>13</v>
      </c>
      <c r="ER386" s="448">
        <f>EH386</f>
        <v>16</v>
      </c>
      <c r="ES386" s="449">
        <f t="shared" si="753"/>
        <v>29.432258424147829</v>
      </c>
      <c r="ET386" s="450">
        <f t="shared" si="754"/>
        <v>0.71758</v>
      </c>
      <c r="EU386" s="451">
        <f t="shared" si="730"/>
        <v>0.19379931818181817</v>
      </c>
      <c r="EV386" s="450">
        <f t="shared" si="658"/>
        <v>0.35888762626262621</v>
      </c>
      <c r="EW386" s="513">
        <f t="shared" si="770"/>
        <v>0.48692104628645305</v>
      </c>
      <c r="EX386" s="514">
        <f t="shared" si="736"/>
        <v>10.913704395328743</v>
      </c>
      <c r="EY386" s="513">
        <f t="shared" si="774"/>
        <v>0.67384382762390083</v>
      </c>
      <c r="EZ386" s="514">
        <f t="shared" si="775"/>
        <v>44.625942752027633</v>
      </c>
      <c r="FA386" s="450">
        <f t="shared" si="659"/>
        <v>0.69705212866636879</v>
      </c>
      <c r="FB386" s="431">
        <f t="shared" si="660"/>
        <v>165.66465063128851</v>
      </c>
      <c r="FC386" s="452">
        <f>1-EP386/CA386</f>
        <v>0.11573483792949346</v>
      </c>
      <c r="FD386" s="431">
        <f>CA386-EP386</f>
        <v>9.8161877421332866E-2</v>
      </c>
      <c r="FE386" s="452">
        <f t="shared" si="661"/>
        <v>0.83544303797468356</v>
      </c>
      <c r="FF386" s="430">
        <f t="shared" si="662"/>
        <v>66</v>
      </c>
      <c r="FG386" s="405">
        <v>50400</v>
      </c>
      <c r="FH386" s="589"/>
      <c r="FI386" s="590"/>
      <c r="FJ386" s="591"/>
      <c r="FK386" s="455">
        <f t="shared" si="755"/>
        <v>2.0067448925555338</v>
      </c>
      <c r="FL386" s="530"/>
      <c r="FM386" s="455"/>
      <c r="FN386" s="530">
        <v>5560</v>
      </c>
      <c r="FO386" s="532">
        <f t="shared" si="655"/>
        <v>0.41554559043348288</v>
      </c>
      <c r="FP386" s="449">
        <f t="shared" si="756"/>
        <v>154.96530003623292</v>
      </c>
      <c r="FQ386" s="457">
        <v>43.2</v>
      </c>
      <c r="FR386" s="458">
        <f t="shared" si="757"/>
        <v>1.2040469355333203</v>
      </c>
      <c r="FS386" s="576">
        <v>7.8</v>
      </c>
      <c r="FT386" s="577">
        <v>20.3</v>
      </c>
      <c r="FU386" s="578">
        <v>70</v>
      </c>
      <c r="FV386" s="579">
        <v>2</v>
      </c>
      <c r="FW386" s="580">
        <v>0.18</v>
      </c>
      <c r="FX386" s="579">
        <v>8</v>
      </c>
      <c r="FY386" s="452">
        <f t="shared" si="721"/>
        <v>0.84615384615384615</v>
      </c>
      <c r="FZ386" s="452">
        <f>1-FW386/(EF386+DC386)</f>
        <v>0.76</v>
      </c>
      <c r="GA386" s="429">
        <f>EF386+DC386-FW386</f>
        <v>0.57000000000000006</v>
      </c>
      <c r="GB386" s="513">
        <f t="shared" si="776"/>
        <v>6.018518518518523E-2</v>
      </c>
      <c r="GC386" s="514">
        <f t="shared" si="777"/>
        <v>1.3000000000000007</v>
      </c>
      <c r="GD386" s="513">
        <f t="shared" si="768"/>
        <v>2.777777777777779E-2</v>
      </c>
      <c r="GE386" s="527">
        <f t="shared" si="769"/>
        <v>2</v>
      </c>
      <c r="GF386" s="461">
        <f t="shared" si="758"/>
        <v>2.7425513531592296</v>
      </c>
      <c r="GG386" s="606">
        <v>20</v>
      </c>
      <c r="GH386" s="450">
        <f t="shared" si="759"/>
        <v>0.25</v>
      </c>
      <c r="GI386" s="405">
        <v>140</v>
      </c>
      <c r="GJ386" s="462">
        <f t="shared" si="760"/>
        <v>7</v>
      </c>
      <c r="GK386" s="463">
        <f t="shared" si="761"/>
        <v>13.37829928370356</v>
      </c>
      <c r="GL386" s="464">
        <v>7.88</v>
      </c>
      <c r="GM386" s="529">
        <v>19.3</v>
      </c>
      <c r="GN386" s="405">
        <v>68</v>
      </c>
      <c r="GO386" s="513">
        <f t="shared" si="713"/>
        <v>4.9261083743842415E-2</v>
      </c>
      <c r="GP386" s="450">
        <f t="shared" si="762"/>
        <v>2.8571428571428581E-2</v>
      </c>
      <c r="GQ386" s="577">
        <v>4</v>
      </c>
      <c r="GR386" s="455">
        <f t="shared" si="763"/>
        <v>2.8763343459962654</v>
      </c>
      <c r="GS386" s="531">
        <f t="shared" si="714"/>
        <v>16.8</v>
      </c>
      <c r="GT386" s="531">
        <f t="shared" si="764"/>
        <v>56.783999999999999</v>
      </c>
      <c r="GU386" s="513">
        <f t="shared" si="715"/>
        <v>0.1295336787564767</v>
      </c>
      <c r="GV386" s="513">
        <f t="shared" si="705"/>
        <v>0.16494117647058826</v>
      </c>
      <c r="GW386" s="513">
        <f t="shared" si="716"/>
        <v>0.17241379310344829</v>
      </c>
      <c r="GX386" s="513">
        <f t="shared" si="765"/>
        <v>0.18879999999999997</v>
      </c>
      <c r="GY386" s="462">
        <f t="shared" si="766"/>
        <v>1.012280514808078</v>
      </c>
      <c r="GZ386" s="405">
        <v>33516</v>
      </c>
      <c r="HA386" s="581">
        <v>8.1199999999999992</v>
      </c>
      <c r="HB386" s="451">
        <v>8.0399999999999991</v>
      </c>
      <c r="HC386" s="577">
        <v>16.8</v>
      </c>
      <c r="HD386" s="463">
        <f t="shared" si="778"/>
        <v>56.783999999999999</v>
      </c>
      <c r="HE386" s="463">
        <v>18</v>
      </c>
      <c r="HF386" s="463"/>
      <c r="HG386" s="582"/>
      <c r="HH386" s="575">
        <v>5</v>
      </c>
      <c r="HI386" s="583">
        <v>7180</v>
      </c>
      <c r="HJ386" s="406">
        <f t="shared" si="663"/>
        <v>4810.6000000000004</v>
      </c>
      <c r="HK386" s="406"/>
      <c r="HL386" s="549"/>
      <c r="HM386" s="584">
        <v>8.4</v>
      </c>
      <c r="HN386" s="461">
        <v>14.1</v>
      </c>
      <c r="HO386" s="574">
        <v>0.12</v>
      </c>
      <c r="HP386" s="548">
        <v>0.01</v>
      </c>
      <c r="HQ386" s="585">
        <v>7.4</v>
      </c>
      <c r="HR386" s="586">
        <v>0.16</v>
      </c>
      <c r="HS386" s="520">
        <v>0.31</v>
      </c>
      <c r="HT386" s="587">
        <v>4</v>
      </c>
      <c r="HU386" s="522">
        <f t="shared" si="767"/>
        <v>49.829605658810387</v>
      </c>
      <c r="HV386" s="513">
        <f t="shared" si="779"/>
        <v>0.64556962025316456</v>
      </c>
      <c r="HW386" s="513">
        <f t="shared" si="664"/>
        <v>0.67365517241379314</v>
      </c>
      <c r="HX386" s="513">
        <f t="shared" si="665"/>
        <v>0.37885462555066074</v>
      </c>
      <c r="HY386" s="599"/>
    </row>
    <row r="387" spans="1:233" s="598" customFormat="1" ht="15" customHeight="1" x14ac:dyDescent="0.15">
      <c r="A387" s="400">
        <v>43869</v>
      </c>
      <c r="B387" s="515">
        <v>32173</v>
      </c>
      <c r="C387" s="402">
        <f t="shared" si="722"/>
        <v>0.64346000000000003</v>
      </c>
      <c r="D387" s="571">
        <v>8</v>
      </c>
      <c r="E387" s="572">
        <v>40.700000000000003</v>
      </c>
      <c r="F387" s="573">
        <v>160</v>
      </c>
      <c r="G387" s="406">
        <f t="shared" si="725"/>
        <v>5147.68</v>
      </c>
      <c r="H387" s="402">
        <f t="shared" si="726"/>
        <v>0.20590720000000001</v>
      </c>
      <c r="I387" s="573">
        <v>6660</v>
      </c>
      <c r="J387" s="406">
        <f t="shared" si="727"/>
        <v>4462.2</v>
      </c>
      <c r="K387" s="574">
        <v>21</v>
      </c>
      <c r="L387" s="574"/>
      <c r="M387" s="574"/>
      <c r="N387" s="575">
        <v>77</v>
      </c>
      <c r="O387" s="575"/>
      <c r="P387" s="409"/>
      <c r="Q387" s="409"/>
      <c r="R387" s="409"/>
      <c r="S387" s="409"/>
      <c r="T387" s="410"/>
      <c r="U387" s="411"/>
      <c r="V387" s="409"/>
      <c r="W387" s="409"/>
      <c r="X387" s="516"/>
      <c r="Y387" s="473">
        <v>960</v>
      </c>
      <c r="Z387" s="429">
        <v>4.72</v>
      </c>
      <c r="AA387" s="409">
        <v>3360</v>
      </c>
      <c r="AB387" s="409">
        <f t="shared" si="719"/>
        <v>9408</v>
      </c>
      <c r="AC387" s="409">
        <v>4620</v>
      </c>
      <c r="AD387" s="474">
        <v>5.48</v>
      </c>
      <c r="AE387" s="477">
        <f t="shared" si="652"/>
        <v>0.76111111111111118</v>
      </c>
      <c r="AF387" s="478">
        <f t="shared" si="732"/>
        <v>960</v>
      </c>
      <c r="AG387" s="477">
        <f t="shared" si="733"/>
        <v>0.38400000000000001</v>
      </c>
      <c r="AH387" s="478">
        <v>3360</v>
      </c>
      <c r="AI387" s="478">
        <f t="shared" si="734"/>
        <v>9408</v>
      </c>
      <c r="AJ387" s="473">
        <f t="shared" si="735"/>
        <v>9031.68</v>
      </c>
      <c r="AK387" s="477">
        <f t="shared" si="737"/>
        <v>0.40140799999999999</v>
      </c>
      <c r="AL387" s="447">
        <v>37</v>
      </c>
      <c r="AM387" s="479"/>
      <c r="AN387" s="473">
        <v>1048</v>
      </c>
      <c r="AO387" s="473">
        <v>1027</v>
      </c>
      <c r="AP387" s="479">
        <v>7.2</v>
      </c>
      <c r="AQ387" s="447">
        <v>782</v>
      </c>
      <c r="AR387" s="473">
        <f t="shared" ref="AR387:AR418" si="780">AQ387*3.2</f>
        <v>2502.4</v>
      </c>
      <c r="AS387" s="657">
        <f t="shared" si="771"/>
        <v>3.2</v>
      </c>
      <c r="AT387" s="473">
        <v>5480</v>
      </c>
      <c r="AU387" s="447"/>
      <c r="AV387" s="480">
        <v>1.8</v>
      </c>
      <c r="AW387" s="479">
        <v>4.68</v>
      </c>
      <c r="AX387" s="479">
        <v>46.33</v>
      </c>
      <c r="AY387" s="480">
        <v>14.2</v>
      </c>
      <c r="AZ387" s="480">
        <v>1.5</v>
      </c>
      <c r="BA387" s="420">
        <f t="shared" si="723"/>
        <v>33419</v>
      </c>
      <c r="BB387" s="421">
        <f t="shared" si="724"/>
        <v>0.66837999999999997</v>
      </c>
      <c r="BC387" s="422"/>
      <c r="BD387" s="423">
        <v>7.97</v>
      </c>
      <c r="BE387" s="424">
        <v>60.5</v>
      </c>
      <c r="BF387" s="425">
        <v>222</v>
      </c>
      <c r="BG387" s="426">
        <v>7630</v>
      </c>
      <c r="BH387" s="420">
        <f t="shared" si="728"/>
        <v>5112.1000000000004</v>
      </c>
      <c r="BI387" s="432"/>
      <c r="BJ387" s="421"/>
      <c r="BK387" s="427">
        <v>23.6</v>
      </c>
      <c r="BL387" s="427"/>
      <c r="BM387" s="428"/>
      <c r="BN387" s="422"/>
      <c r="BO387" s="425">
        <v>46</v>
      </c>
      <c r="BP387" s="425"/>
      <c r="BQ387" s="423">
        <v>3.98</v>
      </c>
      <c r="BR387" s="421">
        <f t="shared" si="653"/>
        <v>0.55277777777777781</v>
      </c>
      <c r="BS387" s="409">
        <f t="shared" si="738"/>
        <v>34379</v>
      </c>
      <c r="BT387" s="429">
        <f t="shared" si="739"/>
        <v>7.9484985019924954</v>
      </c>
      <c r="BU387" s="430">
        <f t="shared" si="772"/>
        <v>80.647182873265663</v>
      </c>
      <c r="BV387" s="430">
        <f t="shared" si="740"/>
        <v>285.6779429302772</v>
      </c>
      <c r="BW387" s="430">
        <f t="shared" si="741"/>
        <v>7417.0290584368367</v>
      </c>
      <c r="BX387" s="430">
        <f t="shared" si="729"/>
        <v>4821.0688879839445</v>
      </c>
      <c r="BY387" s="430">
        <f t="shared" si="742"/>
        <v>23.337514180168128</v>
      </c>
      <c r="BZ387" s="430"/>
      <c r="CA387" s="431"/>
      <c r="CB387" s="430">
        <f t="shared" si="731"/>
        <v>46</v>
      </c>
      <c r="CC387" s="432">
        <v>16528</v>
      </c>
      <c r="CD387" s="411">
        <f t="shared" si="743"/>
        <v>17008</v>
      </c>
      <c r="CE387" s="421">
        <f t="shared" si="744"/>
        <v>0.68032000000000004</v>
      </c>
      <c r="CF387" s="433">
        <f t="shared" si="745"/>
        <v>9.4543744120413926</v>
      </c>
      <c r="CG387" s="434"/>
      <c r="CH387" s="427"/>
      <c r="CI387" s="446">
        <f t="shared" si="746"/>
        <v>13.405456255879585</v>
      </c>
      <c r="CJ387" s="436">
        <v>21.5</v>
      </c>
      <c r="CK387" s="436">
        <v>1.42</v>
      </c>
      <c r="CL387" s="423"/>
      <c r="CM387" s="423">
        <v>21.7</v>
      </c>
      <c r="CN387" s="423">
        <v>88</v>
      </c>
      <c r="CO387" s="432"/>
      <c r="CP387" s="432"/>
      <c r="CQ387" s="437"/>
      <c r="CR387" s="437">
        <v>0.96</v>
      </c>
      <c r="CS387" s="424"/>
      <c r="CT387" s="432">
        <f t="shared" si="747"/>
        <v>4.9388523047977415</v>
      </c>
      <c r="CU387" s="434">
        <v>5.94</v>
      </c>
      <c r="CV387" s="438"/>
      <c r="CW387" s="439"/>
      <c r="CX387" s="440"/>
      <c r="CY387" s="441"/>
      <c r="CZ387" s="442"/>
      <c r="DA387" s="442"/>
      <c r="DB387" s="442"/>
      <c r="DC387" s="442"/>
      <c r="DD387" s="443"/>
      <c r="DE387" s="440"/>
      <c r="DF387" s="444">
        <v>16891</v>
      </c>
      <c r="DG387" s="445">
        <f t="shared" si="748"/>
        <v>17371</v>
      </c>
      <c r="DH387" s="421">
        <f t="shared" si="749"/>
        <v>0.69484000000000001</v>
      </c>
      <c r="DI387" s="446">
        <f t="shared" si="750"/>
        <v>9.2568073225490757</v>
      </c>
      <c r="DJ387" s="434">
        <v>7.67</v>
      </c>
      <c r="DK387" s="427">
        <v>7.8</v>
      </c>
      <c r="DL387" s="446">
        <f t="shared" si="751"/>
        <v>13.125323815554662</v>
      </c>
      <c r="DM387" s="422">
        <v>21.4</v>
      </c>
      <c r="DN387" s="422">
        <v>1.76</v>
      </c>
      <c r="DO387" s="423">
        <v>7.7</v>
      </c>
      <c r="DP387" s="423">
        <v>23</v>
      </c>
      <c r="DQ387" s="423">
        <v>86</v>
      </c>
      <c r="DR387" s="432"/>
      <c r="DS387" s="432"/>
      <c r="DT387" s="437"/>
      <c r="DU387" s="437">
        <v>0.96</v>
      </c>
      <c r="DV387" s="424"/>
      <c r="DW387" s="446">
        <f t="shared" si="752"/>
        <v>4.8356456162569801</v>
      </c>
      <c r="DX387" s="434">
        <v>5.25</v>
      </c>
      <c r="DY387" s="438">
        <v>7.87</v>
      </c>
      <c r="DZ387" s="439">
        <v>20.3</v>
      </c>
      <c r="EA387" s="440">
        <v>70</v>
      </c>
      <c r="EB387" s="441">
        <v>7310</v>
      </c>
      <c r="EC387" s="442">
        <v>13.4</v>
      </c>
      <c r="ED387" s="442"/>
      <c r="EE387" s="442"/>
      <c r="EF387" s="442"/>
      <c r="EG387" s="443">
        <v>18</v>
      </c>
      <c r="EH387" s="440"/>
      <c r="EI387" s="429">
        <f t="shared" si="670"/>
        <v>7.87</v>
      </c>
      <c r="EJ387" s="447">
        <f t="shared" si="773"/>
        <v>20.3</v>
      </c>
      <c r="EK387" s="448">
        <f t="shared" si="671"/>
        <v>70</v>
      </c>
      <c r="EL387" s="417">
        <f t="shared" si="672"/>
        <v>7310</v>
      </c>
      <c r="EM387" s="431">
        <f t="shared" si="673"/>
        <v>13.4</v>
      </c>
      <c r="EN387" s="431"/>
      <c r="EO387" s="431"/>
      <c r="EP387" s="431"/>
      <c r="EQ387" s="430">
        <f t="shared" si="654"/>
        <v>18</v>
      </c>
      <c r="ER387" s="448"/>
      <c r="ES387" s="449">
        <f t="shared" si="753"/>
        <v>30.716425725006545</v>
      </c>
      <c r="ET387" s="450">
        <f t="shared" si="754"/>
        <v>0.68757999999999997</v>
      </c>
      <c r="EU387" s="451">
        <f t="shared" si="730"/>
        <v>0.22321186363636364</v>
      </c>
      <c r="EV387" s="450">
        <f t="shared" si="658"/>
        <v>0.41335530303030299</v>
      </c>
      <c r="EW387" s="513">
        <f t="shared" si="770"/>
        <v>0.42581716730622832</v>
      </c>
      <c r="EX387" s="514">
        <f t="shared" si="736"/>
        <v>9.9375141801681277</v>
      </c>
      <c r="EY387" s="513">
        <f t="shared" si="774"/>
        <v>0.74828630986527123</v>
      </c>
      <c r="EZ387" s="514">
        <f t="shared" si="775"/>
        <v>60.347182873265666</v>
      </c>
      <c r="FA387" s="450">
        <f t="shared" si="659"/>
        <v>0.75496883209816357</v>
      </c>
      <c r="FB387" s="431">
        <f t="shared" si="660"/>
        <v>215.6779429302772</v>
      </c>
      <c r="FC387" s="452"/>
      <c r="FD387" s="431"/>
      <c r="FE387" s="452">
        <f t="shared" si="661"/>
        <v>0.60869565217391308</v>
      </c>
      <c r="FF387" s="430">
        <f t="shared" si="662"/>
        <v>28</v>
      </c>
      <c r="FG387" s="405">
        <v>50400</v>
      </c>
      <c r="FH387" s="589"/>
      <c r="FI387" s="590"/>
      <c r="FJ387" s="591"/>
      <c r="FK387" s="455">
        <f t="shared" si="755"/>
        <v>2.0943017539777191</v>
      </c>
      <c r="FL387" s="530"/>
      <c r="FM387" s="455"/>
      <c r="FN387" s="530">
        <v>6116</v>
      </c>
      <c r="FO387" s="532">
        <f t="shared" si="655"/>
        <v>0.45710014947683109</v>
      </c>
      <c r="FP387" s="449">
        <f t="shared" si="756"/>
        <v>177.89929899066288</v>
      </c>
      <c r="FQ387" s="457">
        <v>43.2</v>
      </c>
      <c r="FR387" s="458">
        <f t="shared" si="757"/>
        <v>1.2565810523866314</v>
      </c>
      <c r="FS387" s="576">
        <v>7.65</v>
      </c>
      <c r="FT387" s="577">
        <v>19.7</v>
      </c>
      <c r="FU387" s="578">
        <v>69</v>
      </c>
      <c r="FV387" s="579">
        <v>1</v>
      </c>
      <c r="FW387" s="580"/>
      <c r="FX387" s="579"/>
      <c r="FY387" s="452">
        <f t="shared" si="721"/>
        <v>0.94444444444444442</v>
      </c>
      <c r="FZ387" s="452"/>
      <c r="GA387" s="429"/>
      <c r="GB387" s="513">
        <f t="shared" si="776"/>
        <v>2.9556650246305494E-2</v>
      </c>
      <c r="GC387" s="514">
        <f t="shared" si="777"/>
        <v>0.60000000000000142</v>
      </c>
      <c r="GD387" s="513">
        <f t="shared" si="768"/>
        <v>1.4285714285714235E-2</v>
      </c>
      <c r="GE387" s="527">
        <f t="shared" si="769"/>
        <v>1</v>
      </c>
      <c r="GF387" s="461">
        <f t="shared" si="758"/>
        <v>2.8622123971028826</v>
      </c>
      <c r="GG387" s="606">
        <v>20</v>
      </c>
      <c r="GH387" s="450">
        <f t="shared" si="759"/>
        <v>0.25</v>
      </c>
      <c r="GI387" s="405">
        <v>140</v>
      </c>
      <c r="GJ387" s="462">
        <f t="shared" si="760"/>
        <v>7</v>
      </c>
      <c r="GK387" s="463">
        <f t="shared" si="761"/>
        <v>13.962011693184794</v>
      </c>
      <c r="GL387" s="464">
        <v>8.0299999999999994</v>
      </c>
      <c r="GM387" s="529">
        <v>18.600000000000001</v>
      </c>
      <c r="GN387" s="405">
        <v>65</v>
      </c>
      <c r="GO387" s="513">
        <f t="shared" si="713"/>
        <v>5.5837563451776595E-2</v>
      </c>
      <c r="GP387" s="450">
        <f t="shared" si="762"/>
        <v>5.7971014492753659E-2</v>
      </c>
      <c r="GQ387" s="577">
        <v>4</v>
      </c>
      <c r="GR387" s="455">
        <f t="shared" si="763"/>
        <v>3.0018325140347306</v>
      </c>
      <c r="GS387" s="531">
        <f t="shared" si="714"/>
        <v>17.100000000000001</v>
      </c>
      <c r="GT387" s="531">
        <f t="shared" si="764"/>
        <v>57.798000000000002</v>
      </c>
      <c r="GU387" s="513">
        <f t="shared" si="715"/>
        <v>8.064516129032262E-2</v>
      </c>
      <c r="GV387" s="513">
        <f t="shared" si="705"/>
        <v>0.11080000000000001</v>
      </c>
      <c r="GW387" s="513">
        <f t="shared" si="716"/>
        <v>0.13197969543147203</v>
      </c>
      <c r="GX387" s="513">
        <f t="shared" si="765"/>
        <v>0.16234782608695653</v>
      </c>
      <c r="GY387" s="462">
        <f t="shared" si="766"/>
        <v>1.246385618031137</v>
      </c>
      <c r="GZ387" s="405">
        <v>32046</v>
      </c>
      <c r="HA387" s="581">
        <v>8.11</v>
      </c>
      <c r="HB387" s="451">
        <v>8.01</v>
      </c>
      <c r="HC387" s="577">
        <v>17.100000000000001</v>
      </c>
      <c r="HD387" s="463">
        <f t="shared" si="778"/>
        <v>57.798000000000002</v>
      </c>
      <c r="HE387" s="463">
        <v>17</v>
      </c>
      <c r="HF387" s="463"/>
      <c r="HG387" s="582"/>
      <c r="HH387" s="575">
        <v>6</v>
      </c>
      <c r="HI387" s="583">
        <v>7480</v>
      </c>
      <c r="HJ387" s="406">
        <f t="shared" si="663"/>
        <v>5011.6000000000004</v>
      </c>
      <c r="HK387" s="406"/>
      <c r="HL387" s="549"/>
      <c r="HM387" s="584"/>
      <c r="HN387" s="461">
        <v>14</v>
      </c>
      <c r="HO387" s="574"/>
      <c r="HP387" s="548">
        <v>0.01</v>
      </c>
      <c r="HQ387" s="585"/>
      <c r="HR387" s="586"/>
      <c r="HS387" s="520">
        <v>0.15</v>
      </c>
      <c r="HT387" s="587">
        <v>4</v>
      </c>
      <c r="HU387" s="522">
        <f t="shared" si="767"/>
        <v>52.066189891977622</v>
      </c>
      <c r="HV387" s="513">
        <f t="shared" si="779"/>
        <v>0.71735537190082643</v>
      </c>
      <c r="HW387" s="513">
        <f t="shared" si="664"/>
        <v>0.73964864864864865</v>
      </c>
      <c r="HX387" s="513">
        <f t="shared" si="665"/>
        <v>0.40677966101694918</v>
      </c>
      <c r="HY387" s="599"/>
    </row>
    <row r="388" spans="1:233" x14ac:dyDescent="0.15">
      <c r="A388" s="485">
        <v>43870</v>
      </c>
      <c r="B388" s="486">
        <v>34430</v>
      </c>
      <c r="C388" s="487">
        <f t="shared" si="722"/>
        <v>0.68859999999999999</v>
      </c>
      <c r="D388" s="488">
        <v>7.76</v>
      </c>
      <c r="E388" s="489">
        <v>40.1</v>
      </c>
      <c r="F388" s="490">
        <v>155</v>
      </c>
      <c r="G388" s="490">
        <f t="shared" si="725"/>
        <v>5336.65</v>
      </c>
      <c r="H388" s="487">
        <f t="shared" si="726"/>
        <v>0.21346599999999999</v>
      </c>
      <c r="I388" s="490">
        <v>4410</v>
      </c>
      <c r="J388" s="490">
        <f t="shared" si="727"/>
        <v>2954.7000000000003</v>
      </c>
      <c r="K388" s="491">
        <v>25.9</v>
      </c>
      <c r="L388" s="491"/>
      <c r="M388" s="491"/>
      <c r="N388" s="492">
        <v>110</v>
      </c>
      <c r="O388" s="492"/>
      <c r="P388" s="409"/>
      <c r="Q388" s="409"/>
      <c r="R388" s="409"/>
      <c r="S388" s="409"/>
      <c r="T388" s="410"/>
      <c r="U388" s="411"/>
      <c r="V388" s="409"/>
      <c r="W388" s="409"/>
      <c r="X388" s="412"/>
      <c r="Y388" s="473">
        <v>1200</v>
      </c>
      <c r="Z388" s="429">
        <v>4.7699999999999996</v>
      </c>
      <c r="AA388" s="447">
        <v>2759</v>
      </c>
      <c r="AB388" s="409">
        <f t="shared" si="719"/>
        <v>7725.2</v>
      </c>
      <c r="AC388" s="409">
        <v>5050</v>
      </c>
      <c r="AD388" s="474">
        <v>4.97</v>
      </c>
      <c r="AE388" s="477">
        <f t="shared" si="652"/>
        <v>0.69027777777777777</v>
      </c>
      <c r="AF388" s="478">
        <f t="shared" si="732"/>
        <v>1200</v>
      </c>
      <c r="AG388" s="477">
        <f t="shared" si="733"/>
        <v>0.48</v>
      </c>
      <c r="AH388" s="478">
        <v>2759</v>
      </c>
      <c r="AI388" s="478">
        <f t="shared" si="734"/>
        <v>7725.2</v>
      </c>
      <c r="AJ388" s="473">
        <f t="shared" si="735"/>
        <v>9270.24</v>
      </c>
      <c r="AK388" s="477">
        <f t="shared" si="737"/>
        <v>0.41201066666666664</v>
      </c>
      <c r="AL388" s="447">
        <v>38</v>
      </c>
      <c r="AM388" s="479"/>
      <c r="AN388" s="473">
        <v>1018</v>
      </c>
      <c r="AO388" s="473">
        <v>1088</v>
      </c>
      <c r="AP388" s="479">
        <v>7.21</v>
      </c>
      <c r="AQ388" s="447">
        <v>698</v>
      </c>
      <c r="AR388" s="473">
        <f t="shared" si="780"/>
        <v>2233.6</v>
      </c>
      <c r="AS388" s="657">
        <f t="shared" si="771"/>
        <v>3.1999999999999997</v>
      </c>
      <c r="AT388" s="473">
        <v>5250</v>
      </c>
      <c r="AU388" s="447"/>
      <c r="AV388" s="480">
        <v>0.5</v>
      </c>
      <c r="AW388" s="479">
        <v>4.12</v>
      </c>
      <c r="AX388" s="479">
        <v>43.28</v>
      </c>
      <c r="AY388" s="480">
        <v>9.6</v>
      </c>
      <c r="AZ388" s="480">
        <v>1.9</v>
      </c>
      <c r="BA388" s="420">
        <f t="shared" si="723"/>
        <v>36241</v>
      </c>
      <c r="BB388" s="421">
        <f t="shared" si="724"/>
        <v>0.72482000000000002</v>
      </c>
      <c r="BC388" s="422"/>
      <c r="BD388" s="423">
        <v>7.93</v>
      </c>
      <c r="BE388" s="424">
        <v>62.3</v>
      </c>
      <c r="BF388" s="425">
        <v>249</v>
      </c>
      <c r="BG388" s="426">
        <v>7770</v>
      </c>
      <c r="BH388" s="420">
        <f t="shared" si="728"/>
        <v>5205.9000000000005</v>
      </c>
      <c r="BI388" s="420"/>
      <c r="BJ388" s="421"/>
      <c r="BK388" s="427">
        <v>16.600000000000001</v>
      </c>
      <c r="BL388" s="427"/>
      <c r="BM388" s="428"/>
      <c r="BN388" s="422"/>
      <c r="BO388" s="425">
        <v>72</v>
      </c>
      <c r="BP388" s="425"/>
      <c r="BQ388" s="423">
        <v>3.45</v>
      </c>
      <c r="BR388" s="421">
        <f t="shared" si="653"/>
        <v>0.47916666666666669</v>
      </c>
      <c r="BS388" s="409">
        <f t="shared" si="738"/>
        <v>37441</v>
      </c>
      <c r="BT388" s="429">
        <f t="shared" si="739"/>
        <v>7.9069236932774229</v>
      </c>
      <c r="BU388" s="430">
        <f t="shared" si="772"/>
        <v>82.674455810475138</v>
      </c>
      <c r="BV388" s="430">
        <f t="shared" si="740"/>
        <v>312.60727544670283</v>
      </c>
      <c r="BW388" s="430">
        <f t="shared" si="741"/>
        <v>7521.070751315403</v>
      </c>
      <c r="BX388" s="430">
        <f t="shared" si="729"/>
        <v>4888.6959883550117</v>
      </c>
      <c r="BY388" s="430">
        <f t="shared" si="742"/>
        <v>16.375647017974948</v>
      </c>
      <c r="BZ388" s="430"/>
      <c r="CA388" s="431"/>
      <c r="CB388" s="430">
        <f t="shared" si="731"/>
        <v>72</v>
      </c>
      <c r="CC388" s="432">
        <v>18123</v>
      </c>
      <c r="CD388" s="411">
        <f t="shared" si="743"/>
        <v>18723</v>
      </c>
      <c r="CE388" s="421">
        <f t="shared" si="744"/>
        <v>0.74892000000000003</v>
      </c>
      <c r="CF388" s="433">
        <f t="shared" si="745"/>
        <v>8.5883672488383276</v>
      </c>
      <c r="CG388" s="434"/>
      <c r="CH388" s="427"/>
      <c r="CI388" s="446">
        <f t="shared" si="746"/>
        <v>12.177535651337926</v>
      </c>
      <c r="CJ388" s="436">
        <v>19.7</v>
      </c>
      <c r="CK388" s="436">
        <v>1.69</v>
      </c>
      <c r="CL388" s="423"/>
      <c r="CM388" s="423">
        <v>20.399999999999999</v>
      </c>
      <c r="CN388" s="423">
        <v>85</v>
      </c>
      <c r="CO388" s="432"/>
      <c r="CP388" s="432"/>
      <c r="CQ388" s="437"/>
      <c r="CR388" s="437">
        <v>0.97</v>
      </c>
      <c r="CS388" s="481"/>
      <c r="CT388" s="432">
        <f t="shared" si="747"/>
        <v>4.4864605031244995</v>
      </c>
      <c r="CU388" s="434">
        <v>5.72</v>
      </c>
      <c r="CV388" s="493"/>
      <c r="CW388" s="494"/>
      <c r="CX388" s="495"/>
      <c r="CY388" s="496"/>
      <c r="CZ388" s="497"/>
      <c r="DA388" s="497"/>
      <c r="DB388" s="497"/>
      <c r="DC388" s="497"/>
      <c r="DD388" s="498"/>
      <c r="DE388" s="498"/>
      <c r="DF388" s="432">
        <v>18118</v>
      </c>
      <c r="DG388" s="445">
        <f t="shared" si="748"/>
        <v>18718</v>
      </c>
      <c r="DH388" s="421">
        <f t="shared" si="749"/>
        <v>0.74872000000000005</v>
      </c>
      <c r="DI388" s="446">
        <f t="shared" si="750"/>
        <v>8.5906613954482314</v>
      </c>
      <c r="DJ388" s="434">
        <v>7.66</v>
      </c>
      <c r="DK388" s="427">
        <v>3.5</v>
      </c>
      <c r="DL388" s="446">
        <f t="shared" si="751"/>
        <v>12.180788545784807</v>
      </c>
      <c r="DM388" s="541">
        <v>19.600000000000001</v>
      </c>
      <c r="DN388" s="541">
        <v>1.34</v>
      </c>
      <c r="DO388" s="542">
        <v>7.63</v>
      </c>
      <c r="DP388" s="542">
        <v>21.2</v>
      </c>
      <c r="DQ388" s="542">
        <v>88</v>
      </c>
      <c r="DR388" s="432"/>
      <c r="DS388" s="432"/>
      <c r="DT388" s="437"/>
      <c r="DU388" s="437">
        <v>0.97</v>
      </c>
      <c r="DV388" s="481"/>
      <c r="DW388" s="446">
        <f t="shared" si="752"/>
        <v>4.4876589379207177</v>
      </c>
      <c r="DX388" s="434">
        <v>5.23</v>
      </c>
      <c r="DY388" s="493">
        <v>7.8</v>
      </c>
      <c r="DZ388" s="494">
        <v>20.2</v>
      </c>
      <c r="EA388" s="495">
        <v>73</v>
      </c>
      <c r="EB388" s="496">
        <v>7050</v>
      </c>
      <c r="EC388" s="497">
        <v>11.6</v>
      </c>
      <c r="ED388" s="497"/>
      <c r="EE388" s="497"/>
      <c r="EF388" s="497"/>
      <c r="EG388" s="498">
        <v>13</v>
      </c>
      <c r="EH388" s="495"/>
      <c r="EI388" s="429">
        <f t="shared" si="670"/>
        <v>7.8</v>
      </c>
      <c r="EJ388" s="447">
        <f t="shared" si="773"/>
        <v>20.2</v>
      </c>
      <c r="EK388" s="448">
        <f t="shared" si="671"/>
        <v>73</v>
      </c>
      <c r="EL388" s="417">
        <f t="shared" si="672"/>
        <v>7050</v>
      </c>
      <c r="EM388" s="431">
        <f t="shared" si="673"/>
        <v>11.6</v>
      </c>
      <c r="EN388" s="431"/>
      <c r="EO388" s="431"/>
      <c r="EP388" s="431"/>
      <c r="EQ388" s="430">
        <f t="shared" si="654"/>
        <v>13</v>
      </c>
      <c r="ER388" s="448"/>
      <c r="ES388" s="449">
        <f t="shared" si="753"/>
        <v>28.204374883149491</v>
      </c>
      <c r="ET388" s="450">
        <f t="shared" si="754"/>
        <v>0.74882000000000004</v>
      </c>
      <c r="EU388" s="451">
        <f t="shared" si="730"/>
        <v>0.26600747727272722</v>
      </c>
      <c r="EV388" s="499">
        <f t="shared" si="658"/>
        <v>0.49260643939393928</v>
      </c>
      <c r="EW388" s="513">
        <f t="shared" si="770"/>
        <v>0.29163104289759645</v>
      </c>
      <c r="EX388" s="514">
        <f t="shared" si="736"/>
        <v>4.7756470179749488</v>
      </c>
      <c r="EY388" s="513">
        <f t="shared" si="774"/>
        <v>0.75566818309264772</v>
      </c>
      <c r="EZ388" s="514">
        <f t="shared" si="775"/>
        <v>62.474455810475135</v>
      </c>
      <c r="FA388" s="450">
        <f t="shared" si="659"/>
        <v>0.76648016302344202</v>
      </c>
      <c r="FB388" s="431">
        <f t="shared" si="660"/>
        <v>239.60727544670283</v>
      </c>
      <c r="FC388" s="452"/>
      <c r="FD388" s="431"/>
      <c r="FE388" s="452">
        <f t="shared" si="661"/>
        <v>0.81944444444444442</v>
      </c>
      <c r="FF388" s="430">
        <f t="shared" si="662"/>
        <v>59</v>
      </c>
      <c r="FG388" s="490">
        <v>50400</v>
      </c>
      <c r="FH388" s="498"/>
      <c r="FI388" s="501"/>
      <c r="FJ388" s="487"/>
      <c r="FK388" s="455">
        <f t="shared" si="755"/>
        <v>1.9230255602147377</v>
      </c>
      <c r="FL388" s="490"/>
      <c r="FM388" s="502"/>
      <c r="FN388" s="490">
        <v>4170</v>
      </c>
      <c r="FO388" s="532">
        <f t="shared" si="655"/>
        <v>0.31165919282511212</v>
      </c>
      <c r="FP388" s="449">
        <f t="shared" si="756"/>
        <v>111.37523036243691</v>
      </c>
      <c r="FQ388" s="503">
        <v>43.2</v>
      </c>
      <c r="FR388" s="458">
        <f t="shared" si="757"/>
        <v>1.1538153361288428</v>
      </c>
      <c r="FS388" s="504">
        <v>7.6</v>
      </c>
      <c r="FT388" s="535">
        <v>19</v>
      </c>
      <c r="FU388" s="495">
        <v>70</v>
      </c>
      <c r="FV388" s="490">
        <v>1</v>
      </c>
      <c r="FW388" s="504"/>
      <c r="FX388" s="490"/>
      <c r="FY388" s="452">
        <f t="shared" si="721"/>
        <v>0.92307692307692313</v>
      </c>
      <c r="FZ388" s="452"/>
      <c r="GA388" s="429"/>
      <c r="GB388" s="499">
        <f t="shared" si="776"/>
        <v>5.9405940594059348E-2</v>
      </c>
      <c r="GC388" s="514">
        <f t="shared" si="777"/>
        <v>1.1999999999999993</v>
      </c>
      <c r="GD388" s="499">
        <f t="shared" si="768"/>
        <v>4.1095890410958957E-2</v>
      </c>
      <c r="GE388" s="527">
        <f t="shared" si="769"/>
        <v>3</v>
      </c>
      <c r="GF388" s="461">
        <f t="shared" si="758"/>
        <v>2.6281349322934751</v>
      </c>
      <c r="GG388" s="490">
        <v>20</v>
      </c>
      <c r="GH388" s="526">
        <f t="shared" si="759"/>
        <v>0.25</v>
      </c>
      <c r="GI388" s="490">
        <v>140</v>
      </c>
      <c r="GJ388" s="544">
        <f t="shared" si="760"/>
        <v>7</v>
      </c>
      <c r="GK388" s="463">
        <f t="shared" si="761"/>
        <v>12.820170401431584</v>
      </c>
      <c r="GL388" s="507">
        <v>8.06</v>
      </c>
      <c r="GM388" s="535">
        <v>18.100000000000001</v>
      </c>
      <c r="GN388" s="536">
        <v>67</v>
      </c>
      <c r="GO388" s="526">
        <f t="shared" si="713"/>
        <v>4.7368421052631504E-2</v>
      </c>
      <c r="GP388" s="526">
        <f t="shared" si="762"/>
        <v>4.2857142857142816E-2</v>
      </c>
      <c r="GQ388" s="535">
        <v>4</v>
      </c>
      <c r="GR388" s="455">
        <f t="shared" si="763"/>
        <v>2.756336636307791</v>
      </c>
      <c r="GS388" s="536">
        <f t="shared" si="714"/>
        <v>16.7</v>
      </c>
      <c r="GT388" s="536">
        <f t="shared" si="764"/>
        <v>56.445999999999998</v>
      </c>
      <c r="GU388" s="526">
        <f t="shared" si="715"/>
        <v>7.7348066298342677E-2</v>
      </c>
      <c r="GV388" s="526">
        <f t="shared" si="705"/>
        <v>0.15752238805970153</v>
      </c>
      <c r="GW388" s="526">
        <f t="shared" si="716"/>
        <v>0.12105263157894741</v>
      </c>
      <c r="GX388" s="526">
        <f t="shared" si="765"/>
        <v>0.19362857142857148</v>
      </c>
      <c r="GY388" s="544">
        <f t="shared" si="766"/>
        <v>0.94585881669113048</v>
      </c>
      <c r="GZ388" s="490">
        <v>36708</v>
      </c>
      <c r="HA388" s="493">
        <v>8.17</v>
      </c>
      <c r="HB388" s="493">
        <v>8.06</v>
      </c>
      <c r="HC388" s="494">
        <v>16.7</v>
      </c>
      <c r="HD388" s="498">
        <f t="shared" si="778"/>
        <v>56.445999999999998</v>
      </c>
      <c r="HE388" s="498">
        <v>17</v>
      </c>
      <c r="HF388" s="498"/>
      <c r="HG388" s="498"/>
      <c r="HH388" s="492">
        <v>5</v>
      </c>
      <c r="HI388" s="508">
        <v>7140</v>
      </c>
      <c r="HJ388" s="490">
        <f t="shared" si="663"/>
        <v>4783.8</v>
      </c>
      <c r="HK388" s="490"/>
      <c r="HL388" s="490"/>
      <c r="HM388" s="543"/>
      <c r="HN388" s="506">
        <v>12.39</v>
      </c>
      <c r="HO388" s="491"/>
      <c r="HP388" s="545">
        <v>0.01</v>
      </c>
      <c r="HQ388" s="523"/>
      <c r="HR388" s="524"/>
      <c r="HS388" s="524">
        <v>0.13</v>
      </c>
      <c r="HT388" s="511">
        <v>4</v>
      </c>
      <c r="HU388" s="525">
        <f t="shared" si="767"/>
        <v>48.011920200877462</v>
      </c>
      <c r="HV388" s="526">
        <f t="shared" si="779"/>
        <v>0.7319422150882825</v>
      </c>
      <c r="HW388" s="526">
        <f t="shared" si="664"/>
        <v>0.77330923694779119</v>
      </c>
      <c r="HX388" s="526">
        <f t="shared" si="665"/>
        <v>0.2536144578313253</v>
      </c>
      <c r="HY388" s="512"/>
    </row>
    <row r="389" spans="1:233" s="598" customFormat="1" ht="15" customHeight="1" x14ac:dyDescent="0.15">
      <c r="A389" s="400">
        <v>43871</v>
      </c>
      <c r="B389" s="515">
        <v>30651</v>
      </c>
      <c r="C389" s="402">
        <f t="shared" si="722"/>
        <v>0.61302000000000001</v>
      </c>
      <c r="D389" s="571">
        <v>7.9</v>
      </c>
      <c r="E389" s="572">
        <v>40</v>
      </c>
      <c r="F389" s="573">
        <v>155</v>
      </c>
      <c r="G389" s="406">
        <f t="shared" si="725"/>
        <v>4750.9049999999997</v>
      </c>
      <c r="H389" s="402">
        <f t="shared" si="726"/>
        <v>0.19003619999999999</v>
      </c>
      <c r="I389" s="573">
        <v>6200</v>
      </c>
      <c r="J389" s="406">
        <f t="shared" si="727"/>
        <v>4154</v>
      </c>
      <c r="K389" s="574">
        <v>22</v>
      </c>
      <c r="L389" s="574"/>
      <c r="M389" s="574"/>
      <c r="N389" s="575">
        <v>132</v>
      </c>
      <c r="O389" s="575"/>
      <c r="P389" s="409"/>
      <c r="Q389" s="409"/>
      <c r="R389" s="409"/>
      <c r="S389" s="409"/>
      <c r="T389" s="410"/>
      <c r="U389" s="411"/>
      <c r="V389" s="409"/>
      <c r="W389" s="409"/>
      <c r="X389" s="516"/>
      <c r="Y389" s="473">
        <v>1440</v>
      </c>
      <c r="Z389" s="429">
        <v>4.87</v>
      </c>
      <c r="AA389" s="447">
        <v>2474</v>
      </c>
      <c r="AB389" s="409">
        <f t="shared" si="719"/>
        <v>6927.2</v>
      </c>
      <c r="AC389" s="409">
        <v>4700</v>
      </c>
      <c r="AD389" s="474">
        <v>4.9400000000000004</v>
      </c>
      <c r="AE389" s="477">
        <f t="shared" si="652"/>
        <v>0.68611111111111112</v>
      </c>
      <c r="AF389" s="478">
        <f t="shared" si="732"/>
        <v>1440</v>
      </c>
      <c r="AG389" s="477">
        <f t="shared" si="733"/>
        <v>0.57599999999999996</v>
      </c>
      <c r="AH389" s="478">
        <v>2474</v>
      </c>
      <c r="AI389" s="478">
        <f t="shared" si="734"/>
        <v>6927.2</v>
      </c>
      <c r="AJ389" s="473">
        <f t="shared" si="735"/>
        <v>9975.1679999999997</v>
      </c>
      <c r="AK389" s="477">
        <f t="shared" si="737"/>
        <v>0.44334079999999998</v>
      </c>
      <c r="AL389" s="447">
        <v>38</v>
      </c>
      <c r="AM389" s="479"/>
      <c r="AN389" s="473">
        <v>1036</v>
      </c>
      <c r="AO389" s="473">
        <v>1047</v>
      </c>
      <c r="AP389" s="479">
        <v>7.17</v>
      </c>
      <c r="AQ389" s="447">
        <v>636</v>
      </c>
      <c r="AR389" s="473">
        <f t="shared" si="780"/>
        <v>2035.2</v>
      </c>
      <c r="AS389" s="657">
        <f t="shared" si="771"/>
        <v>3.2</v>
      </c>
      <c r="AT389" s="473">
        <v>4750</v>
      </c>
      <c r="AU389" s="447"/>
      <c r="AV389" s="480">
        <v>2.5</v>
      </c>
      <c r="AW389" s="479">
        <v>4.22</v>
      </c>
      <c r="AX389" s="479">
        <v>39.369999999999997</v>
      </c>
      <c r="AY389" s="480">
        <v>14.1</v>
      </c>
      <c r="AZ389" s="480">
        <v>1.9</v>
      </c>
      <c r="BA389" s="420">
        <f t="shared" si="723"/>
        <v>29803</v>
      </c>
      <c r="BB389" s="421">
        <f t="shared" si="724"/>
        <v>0.59606000000000003</v>
      </c>
      <c r="BC389" s="422"/>
      <c r="BD389" s="423">
        <v>7.98</v>
      </c>
      <c r="BE389" s="424">
        <v>54</v>
      </c>
      <c r="BF389" s="425">
        <v>192</v>
      </c>
      <c r="BG389" s="426">
        <v>7700</v>
      </c>
      <c r="BH389" s="420">
        <f t="shared" si="728"/>
        <v>5159</v>
      </c>
      <c r="BI389" s="432"/>
      <c r="BJ389" s="421"/>
      <c r="BK389" s="427">
        <v>23.4</v>
      </c>
      <c r="BL389" s="427"/>
      <c r="BM389" s="428"/>
      <c r="BN389" s="422"/>
      <c r="BO389" s="425">
        <v>87</v>
      </c>
      <c r="BP389" s="425"/>
      <c r="BQ389" s="423">
        <v>2.93</v>
      </c>
      <c r="BR389" s="421">
        <f t="shared" si="653"/>
        <v>0.40694444444444444</v>
      </c>
      <c r="BS389" s="409">
        <f t="shared" si="738"/>
        <v>31243</v>
      </c>
      <c r="BT389" s="429">
        <f t="shared" si="739"/>
        <v>7.9426668373715712</v>
      </c>
      <c r="BU389" s="430">
        <f t="shared" si="772"/>
        <v>80.824568703389559</v>
      </c>
      <c r="BV389" s="430">
        <f t="shared" si="740"/>
        <v>276.95368562558014</v>
      </c>
      <c r="BW389" s="430">
        <f t="shared" si="741"/>
        <v>7345.2519924463077</v>
      </c>
      <c r="BX389" s="430">
        <f t="shared" si="729"/>
        <v>4774.4137950901004</v>
      </c>
      <c r="BY389" s="430">
        <f t="shared" si="742"/>
        <v>22.971359984636557</v>
      </c>
      <c r="BZ389" s="430"/>
      <c r="CA389" s="431"/>
      <c r="CB389" s="430">
        <f t="shared" si="731"/>
        <v>87</v>
      </c>
      <c r="CC389" s="432">
        <v>14904</v>
      </c>
      <c r="CD389" s="411">
        <f t="shared" si="743"/>
        <v>15624</v>
      </c>
      <c r="CE389" s="421">
        <f t="shared" si="744"/>
        <v>0.62495999999999996</v>
      </c>
      <c r="CF389" s="433">
        <f t="shared" si="745"/>
        <v>10.291858678955453</v>
      </c>
      <c r="CG389" s="434"/>
      <c r="CH389" s="427"/>
      <c r="CI389" s="446">
        <f t="shared" si="746"/>
        <v>14.592933947772657</v>
      </c>
      <c r="CJ389" s="436">
        <v>19.8</v>
      </c>
      <c r="CK389" s="436">
        <v>3.39</v>
      </c>
      <c r="CL389" s="423"/>
      <c r="CM389" s="423">
        <v>18.899999999999999</v>
      </c>
      <c r="CN389" s="423">
        <v>82</v>
      </c>
      <c r="CO389" s="432"/>
      <c r="CP389" s="432"/>
      <c r="CQ389" s="437"/>
      <c r="CR389" s="437">
        <v>0.97</v>
      </c>
      <c r="CS389" s="424"/>
      <c r="CT389" s="432">
        <f t="shared" si="747"/>
        <v>5.3763440860215059</v>
      </c>
      <c r="CU389" s="434">
        <v>5.72</v>
      </c>
      <c r="CV389" s="438"/>
      <c r="CW389" s="439"/>
      <c r="CX389" s="440"/>
      <c r="CY389" s="441"/>
      <c r="CZ389" s="442"/>
      <c r="DA389" s="442"/>
      <c r="DB389" s="442"/>
      <c r="DC389" s="442"/>
      <c r="DD389" s="443"/>
      <c r="DE389" s="440"/>
      <c r="DF389" s="444">
        <v>14899</v>
      </c>
      <c r="DG389" s="445">
        <f t="shared" si="748"/>
        <v>15619</v>
      </c>
      <c r="DH389" s="421">
        <f t="shared" si="749"/>
        <v>0.62475999999999998</v>
      </c>
      <c r="DI389" s="446">
        <f t="shared" si="750"/>
        <v>10.29515333888213</v>
      </c>
      <c r="DJ389" s="434">
        <v>7.6</v>
      </c>
      <c r="DK389" s="427">
        <v>5.8</v>
      </c>
      <c r="DL389" s="446">
        <f t="shared" si="751"/>
        <v>14.597605480504512</v>
      </c>
      <c r="DM389" s="422">
        <v>19.7</v>
      </c>
      <c r="DN389" s="422">
        <v>3.16</v>
      </c>
      <c r="DO389" s="423">
        <v>7.67</v>
      </c>
      <c r="DP389" s="423">
        <v>19.3</v>
      </c>
      <c r="DQ389" s="423">
        <v>88</v>
      </c>
      <c r="DR389" s="432"/>
      <c r="DS389" s="432"/>
      <c r="DT389" s="437"/>
      <c r="DU389" s="437">
        <v>0.97</v>
      </c>
      <c r="DV389" s="424"/>
      <c r="DW389" s="446">
        <f t="shared" si="752"/>
        <v>5.3780651770279784</v>
      </c>
      <c r="DX389" s="434">
        <v>5.17</v>
      </c>
      <c r="DY389" s="438">
        <v>7.72</v>
      </c>
      <c r="DZ389" s="439">
        <v>17.8</v>
      </c>
      <c r="EA389" s="440">
        <v>63</v>
      </c>
      <c r="EB389" s="441">
        <v>6740</v>
      </c>
      <c r="EC389" s="442">
        <v>10.7</v>
      </c>
      <c r="ED389" s="442"/>
      <c r="EE389" s="442"/>
      <c r="EF389" s="442"/>
      <c r="EG389" s="443">
        <v>14</v>
      </c>
      <c r="EH389" s="440"/>
      <c r="EI389" s="429">
        <f t="shared" si="670"/>
        <v>7.72</v>
      </c>
      <c r="EJ389" s="447">
        <f t="shared" si="773"/>
        <v>17.8</v>
      </c>
      <c r="EK389" s="448">
        <f t="shared" si="671"/>
        <v>63</v>
      </c>
      <c r="EL389" s="417">
        <f t="shared" si="672"/>
        <v>6740</v>
      </c>
      <c r="EM389" s="431">
        <f t="shared" si="673"/>
        <v>10.7</v>
      </c>
      <c r="EN389" s="431"/>
      <c r="EO389" s="431"/>
      <c r="EP389" s="431"/>
      <c r="EQ389" s="430">
        <f t="shared" si="654"/>
        <v>14</v>
      </c>
      <c r="ER389" s="448"/>
      <c r="ES389" s="449">
        <f t="shared" si="753"/>
        <v>33.799571103927278</v>
      </c>
      <c r="ET389" s="450">
        <f t="shared" si="754"/>
        <v>0.62485999999999997</v>
      </c>
      <c r="EU389" s="451">
        <f t="shared" si="730"/>
        <v>0.19665600000000005</v>
      </c>
      <c r="EV389" s="450">
        <f t="shared" si="658"/>
        <v>0.36417777777777788</v>
      </c>
      <c r="EW389" s="513">
        <f t="shared" si="770"/>
        <v>0.53420258934794229</v>
      </c>
      <c r="EX389" s="514">
        <f t="shared" si="736"/>
        <v>12.271359984636558</v>
      </c>
      <c r="EY389" s="513">
        <f t="shared" si="774"/>
        <v>0.77976993523686422</v>
      </c>
      <c r="EZ389" s="514">
        <f t="shared" si="775"/>
        <v>63.024568703389562</v>
      </c>
      <c r="FA389" s="450">
        <f t="shared" si="659"/>
        <v>0.77252514312024323</v>
      </c>
      <c r="FB389" s="431">
        <f t="shared" si="660"/>
        <v>213.95368562558014</v>
      </c>
      <c r="FC389" s="452"/>
      <c r="FD389" s="431"/>
      <c r="FE389" s="452">
        <f t="shared" si="661"/>
        <v>0.83908045977011492</v>
      </c>
      <c r="FF389" s="430">
        <f t="shared" si="662"/>
        <v>73</v>
      </c>
      <c r="FG389" s="405">
        <v>50400</v>
      </c>
      <c r="FH389" s="589"/>
      <c r="FI389" s="590"/>
      <c r="FJ389" s="591"/>
      <c r="FK389" s="455">
        <f t="shared" si="755"/>
        <v>2.3045162116314053</v>
      </c>
      <c r="FL389" s="530"/>
      <c r="FM389" s="455"/>
      <c r="FN389" s="530">
        <v>3892</v>
      </c>
      <c r="FO389" s="532">
        <f t="shared" si="655"/>
        <v>0.29088191330343793</v>
      </c>
      <c r="FP389" s="449">
        <f t="shared" si="756"/>
        <v>124.57190410651987</v>
      </c>
      <c r="FQ389" s="457">
        <v>43.2</v>
      </c>
      <c r="FR389" s="458">
        <f t="shared" si="757"/>
        <v>1.3827097269788433</v>
      </c>
      <c r="FS389" s="576">
        <v>7.86</v>
      </c>
      <c r="FT389" s="577">
        <v>16.8</v>
      </c>
      <c r="FU389" s="578">
        <v>62</v>
      </c>
      <c r="FV389" s="579">
        <v>1</v>
      </c>
      <c r="FW389" s="580"/>
      <c r="FX389" s="579"/>
      <c r="FY389" s="452">
        <f t="shared" si="721"/>
        <v>0.9285714285714286</v>
      </c>
      <c r="FZ389" s="452"/>
      <c r="GA389" s="429"/>
      <c r="GB389" s="513">
        <f t="shared" si="776"/>
        <v>5.6179775280898903E-2</v>
      </c>
      <c r="GC389" s="514">
        <f t="shared" si="777"/>
        <v>1</v>
      </c>
      <c r="GD389" s="513">
        <f t="shared" si="768"/>
        <v>1.5873015873015928E-2</v>
      </c>
      <c r="GE389" s="527">
        <f t="shared" si="769"/>
        <v>1</v>
      </c>
      <c r="GF389" s="461">
        <f t="shared" si="758"/>
        <v>3.149505489229588</v>
      </c>
      <c r="GG389" s="606"/>
      <c r="GH389" s="450"/>
      <c r="GI389" s="405"/>
      <c r="GJ389" s="462"/>
      <c r="GK389" s="463"/>
      <c r="GL389" s="464"/>
      <c r="GM389" s="529"/>
      <c r="GN389" s="405"/>
      <c r="GO389" s="513"/>
      <c r="GP389" s="450"/>
      <c r="GQ389" s="577"/>
      <c r="GR389" s="455">
        <f t="shared" si="763"/>
        <v>3.3031399033383475</v>
      </c>
      <c r="GS389" s="531"/>
      <c r="GT389" s="531"/>
      <c r="GU389" s="513"/>
      <c r="GV389" s="513"/>
      <c r="GW389" s="513"/>
      <c r="GX389" s="513"/>
      <c r="GY389" s="462"/>
      <c r="GZ389" s="405">
        <v>30266</v>
      </c>
      <c r="HA389" s="581">
        <v>8.06</v>
      </c>
      <c r="HB389" s="451">
        <v>7.99</v>
      </c>
      <c r="HC389" s="577">
        <v>16.2</v>
      </c>
      <c r="HD389" s="463">
        <f t="shared" si="778"/>
        <v>54.755999999999993</v>
      </c>
      <c r="HE389" s="463">
        <v>16</v>
      </c>
      <c r="HF389" s="463"/>
      <c r="HG389" s="582"/>
      <c r="HH389" s="575">
        <v>3</v>
      </c>
      <c r="HI389" s="583">
        <v>7220</v>
      </c>
      <c r="HJ389" s="406">
        <f t="shared" si="663"/>
        <v>4837.4000000000005</v>
      </c>
      <c r="HK389" s="406"/>
      <c r="HL389" s="549"/>
      <c r="HM389" s="584"/>
      <c r="HN389" s="461">
        <v>11.6</v>
      </c>
      <c r="HO389" s="574"/>
      <c r="HP389" s="548">
        <v>0.01</v>
      </c>
      <c r="HQ389" s="585"/>
      <c r="HR389" s="586"/>
      <c r="HS389" s="520">
        <v>0.16</v>
      </c>
      <c r="HT389" s="587">
        <v>4</v>
      </c>
      <c r="HU389" s="522">
        <f t="shared" si="767"/>
        <v>58.383384223064795</v>
      </c>
      <c r="HV389" s="513">
        <f t="shared" si="779"/>
        <v>0.7</v>
      </c>
      <c r="HW389" s="513">
        <f t="shared" si="664"/>
        <v>0.71481250000000007</v>
      </c>
      <c r="HX389" s="513">
        <f t="shared" si="665"/>
        <v>0.50427350427350426</v>
      </c>
      <c r="HY389" s="599"/>
    </row>
    <row r="390" spans="1:233" s="598" customFormat="1" ht="15" customHeight="1" x14ac:dyDescent="0.15">
      <c r="A390" s="400">
        <v>43872</v>
      </c>
      <c r="B390" s="515">
        <v>44152</v>
      </c>
      <c r="C390" s="402">
        <f t="shared" si="722"/>
        <v>0.88304000000000005</v>
      </c>
      <c r="D390" s="571">
        <v>7.74</v>
      </c>
      <c r="E390" s="572">
        <v>38</v>
      </c>
      <c r="F390" s="573">
        <v>150</v>
      </c>
      <c r="G390" s="406">
        <f t="shared" si="725"/>
        <v>6622.8</v>
      </c>
      <c r="H390" s="402">
        <f t="shared" si="726"/>
        <v>0.26491199999999998</v>
      </c>
      <c r="I390" s="573">
        <v>5400</v>
      </c>
      <c r="J390" s="406">
        <f t="shared" si="727"/>
        <v>3618</v>
      </c>
      <c r="K390" s="574">
        <v>24</v>
      </c>
      <c r="L390" s="574">
        <v>18.399999999999999</v>
      </c>
      <c r="M390" s="574">
        <v>1.8</v>
      </c>
      <c r="N390" s="575">
        <v>85</v>
      </c>
      <c r="O390" s="575">
        <v>16</v>
      </c>
      <c r="P390" s="409"/>
      <c r="Q390" s="409"/>
      <c r="R390" s="409"/>
      <c r="S390" s="409"/>
      <c r="T390" s="410"/>
      <c r="U390" s="411"/>
      <c r="V390" s="409"/>
      <c r="W390" s="409"/>
      <c r="X390" s="516"/>
      <c r="Y390" s="473">
        <v>1680</v>
      </c>
      <c r="Z390" s="429">
        <v>5.23</v>
      </c>
      <c r="AA390" s="447">
        <v>1975</v>
      </c>
      <c r="AB390" s="409">
        <f t="shared" si="719"/>
        <v>5530</v>
      </c>
      <c r="AC390" s="409">
        <v>4820</v>
      </c>
      <c r="AD390" s="474">
        <v>5.36</v>
      </c>
      <c r="AE390" s="477">
        <f t="shared" si="652"/>
        <v>0.74444444444444446</v>
      </c>
      <c r="AF390" s="478">
        <f t="shared" si="732"/>
        <v>1680</v>
      </c>
      <c r="AG390" s="477">
        <f t="shared" si="733"/>
        <v>0.67200000000000004</v>
      </c>
      <c r="AH390" s="478">
        <v>1975</v>
      </c>
      <c r="AI390" s="478">
        <f t="shared" si="734"/>
        <v>5530</v>
      </c>
      <c r="AJ390" s="473">
        <f t="shared" si="735"/>
        <v>9290.4</v>
      </c>
      <c r="AK390" s="477">
        <f t="shared" si="737"/>
        <v>0.41290666666666664</v>
      </c>
      <c r="AL390" s="447">
        <v>38</v>
      </c>
      <c r="AM390" s="479"/>
      <c r="AN390" s="473">
        <v>1177</v>
      </c>
      <c r="AO390" s="473">
        <v>1489</v>
      </c>
      <c r="AP390" s="479">
        <v>7.38</v>
      </c>
      <c r="AQ390" s="447">
        <v>519</v>
      </c>
      <c r="AR390" s="473">
        <f t="shared" si="780"/>
        <v>1660.8000000000002</v>
      </c>
      <c r="AS390" s="657">
        <f t="shared" si="771"/>
        <v>3.2</v>
      </c>
      <c r="AT390" s="473">
        <v>3460</v>
      </c>
      <c r="AU390" s="447"/>
      <c r="AV390" s="480">
        <v>4</v>
      </c>
      <c r="AW390" s="479">
        <v>4.87</v>
      </c>
      <c r="AX390" s="479">
        <v>42.6</v>
      </c>
      <c r="AY390" s="480">
        <v>21.6</v>
      </c>
      <c r="AZ390" s="480">
        <v>2.1</v>
      </c>
      <c r="BA390" s="420">
        <f t="shared" si="723"/>
        <v>42623</v>
      </c>
      <c r="BB390" s="421">
        <f t="shared" si="724"/>
        <v>0.85246</v>
      </c>
      <c r="BC390" s="422"/>
      <c r="BD390" s="423">
        <v>8.0299999999999994</v>
      </c>
      <c r="BE390" s="424">
        <v>48.2</v>
      </c>
      <c r="BF390" s="425">
        <v>206</v>
      </c>
      <c r="BG390" s="426">
        <v>7240</v>
      </c>
      <c r="BH390" s="420">
        <f t="shared" si="728"/>
        <v>4850.8</v>
      </c>
      <c r="BI390" s="432"/>
      <c r="BJ390" s="421"/>
      <c r="BK390" s="427">
        <v>19.8</v>
      </c>
      <c r="BL390" s="427">
        <v>14.6</v>
      </c>
      <c r="BM390" s="428">
        <v>6.7</v>
      </c>
      <c r="BN390" s="422">
        <v>0.9</v>
      </c>
      <c r="BO390" s="425">
        <v>69</v>
      </c>
      <c r="BP390" s="425">
        <v>16</v>
      </c>
      <c r="BQ390" s="423">
        <v>4.63</v>
      </c>
      <c r="BR390" s="421">
        <f t="shared" si="653"/>
        <v>0.64305555555555549</v>
      </c>
      <c r="BS390" s="409">
        <f t="shared" si="738"/>
        <v>44303</v>
      </c>
      <c r="BT390" s="429">
        <f t="shared" si="739"/>
        <v>8.005351556328014</v>
      </c>
      <c r="BU390" s="430">
        <f t="shared" si="772"/>
        <v>66.053057355032394</v>
      </c>
      <c r="BV390" s="430">
        <f t="shared" si="740"/>
        <v>261.16700900616212</v>
      </c>
      <c r="BW390" s="430">
        <f t="shared" si="741"/>
        <v>6965.5756043608781</v>
      </c>
      <c r="BX390" s="430">
        <f t="shared" si="729"/>
        <v>4527.6241428345711</v>
      </c>
      <c r="BY390" s="430">
        <f t="shared" si="742"/>
        <v>19.868257228630117</v>
      </c>
      <c r="BZ390" s="430">
        <f>(BL390*BA390+AY390*AF390)/BS390</f>
        <v>14.865444778006003</v>
      </c>
      <c r="CA390" s="431">
        <f>(BN390*BA390+AZ390*AF390)/BS390</f>
        <v>0.94550481908674366</v>
      </c>
      <c r="CB390" s="430">
        <f t="shared" si="731"/>
        <v>69</v>
      </c>
      <c r="CC390" s="432">
        <v>21111</v>
      </c>
      <c r="CD390" s="411">
        <f t="shared" si="743"/>
        <v>21951</v>
      </c>
      <c r="CE390" s="421">
        <f t="shared" si="744"/>
        <v>0.87804000000000004</v>
      </c>
      <c r="CF390" s="433">
        <f t="shared" si="745"/>
        <v>7.3254065873992067</v>
      </c>
      <c r="CG390" s="434"/>
      <c r="CH390" s="427"/>
      <c r="CI390" s="446">
        <f t="shared" si="746"/>
        <v>10.386770534372012</v>
      </c>
      <c r="CJ390" s="436">
        <v>19.899999999999999</v>
      </c>
      <c r="CK390" s="436">
        <v>3.3</v>
      </c>
      <c r="CL390" s="423"/>
      <c r="CM390" s="423">
        <v>19.100000000000001</v>
      </c>
      <c r="CN390" s="423">
        <v>73</v>
      </c>
      <c r="CO390" s="432"/>
      <c r="CP390" s="432"/>
      <c r="CQ390" s="437"/>
      <c r="CR390" s="437">
        <v>0.97</v>
      </c>
      <c r="CS390" s="424"/>
      <c r="CT390" s="432">
        <f t="shared" si="747"/>
        <v>3.826704933716004</v>
      </c>
      <c r="CU390" s="434">
        <v>5.81</v>
      </c>
      <c r="CV390" s="438"/>
      <c r="CW390" s="439"/>
      <c r="CX390" s="440"/>
      <c r="CY390" s="441"/>
      <c r="CZ390" s="442"/>
      <c r="DA390" s="442"/>
      <c r="DB390" s="442"/>
      <c r="DC390" s="442"/>
      <c r="DD390" s="443"/>
      <c r="DE390" s="440"/>
      <c r="DF390" s="444">
        <v>21512</v>
      </c>
      <c r="DG390" s="445">
        <f t="shared" si="748"/>
        <v>22352</v>
      </c>
      <c r="DH390" s="421">
        <f t="shared" si="749"/>
        <v>0.89407999999999999</v>
      </c>
      <c r="DI390" s="446">
        <f t="shared" si="750"/>
        <v>7.1939871152469568</v>
      </c>
      <c r="DJ390" s="434">
        <v>7.67</v>
      </c>
      <c r="DK390" s="427">
        <v>7.2</v>
      </c>
      <c r="DL390" s="446">
        <f t="shared" si="751"/>
        <v>10.200429491768073</v>
      </c>
      <c r="DM390" s="422">
        <v>19.7</v>
      </c>
      <c r="DN390" s="422">
        <v>3.2</v>
      </c>
      <c r="DO390" s="423">
        <v>7.75</v>
      </c>
      <c r="DP390" s="423">
        <v>19.3</v>
      </c>
      <c r="DQ390" s="423">
        <v>74</v>
      </c>
      <c r="DR390" s="432"/>
      <c r="DS390" s="432"/>
      <c r="DT390" s="437"/>
      <c r="DU390" s="437">
        <v>0.96</v>
      </c>
      <c r="DV390" s="424"/>
      <c r="DW390" s="446">
        <f t="shared" si="752"/>
        <v>3.7580529706513959</v>
      </c>
      <c r="DX390" s="434">
        <v>5.03</v>
      </c>
      <c r="DY390" s="438">
        <v>7.88</v>
      </c>
      <c r="DZ390" s="439">
        <v>19</v>
      </c>
      <c r="EA390" s="440">
        <v>65</v>
      </c>
      <c r="EB390" s="441">
        <v>6720</v>
      </c>
      <c r="EC390" s="442">
        <v>10.5</v>
      </c>
      <c r="ED390" s="442">
        <v>0.25</v>
      </c>
      <c r="EE390" s="442">
        <v>11.6</v>
      </c>
      <c r="EF390" s="442">
        <v>0.75</v>
      </c>
      <c r="EG390" s="443">
        <v>21</v>
      </c>
      <c r="EH390" s="440">
        <v>16</v>
      </c>
      <c r="EI390" s="429">
        <f t="shared" si="670"/>
        <v>7.88</v>
      </c>
      <c r="EJ390" s="447">
        <f t="shared" si="773"/>
        <v>19</v>
      </c>
      <c r="EK390" s="448">
        <f t="shared" si="671"/>
        <v>65</v>
      </c>
      <c r="EL390" s="417">
        <f t="shared" si="672"/>
        <v>6720</v>
      </c>
      <c r="EM390" s="431">
        <f t="shared" si="673"/>
        <v>10.5</v>
      </c>
      <c r="EN390" s="431">
        <f>ED390</f>
        <v>0.25</v>
      </c>
      <c r="EO390" s="431">
        <f>EE390</f>
        <v>11.6</v>
      </c>
      <c r="EP390" s="431">
        <f>EF390</f>
        <v>0.75</v>
      </c>
      <c r="EQ390" s="430">
        <f t="shared" si="654"/>
        <v>21</v>
      </c>
      <c r="ER390" s="448">
        <f>EH390</f>
        <v>16</v>
      </c>
      <c r="ES390" s="449">
        <f t="shared" si="753"/>
        <v>23.835857616865674</v>
      </c>
      <c r="ET390" s="450">
        <f t="shared" si="754"/>
        <v>0.88605999999999996</v>
      </c>
      <c r="EU390" s="451">
        <f t="shared" si="730"/>
        <v>0.26296550000000002</v>
      </c>
      <c r="EV390" s="450">
        <f t="shared" si="658"/>
        <v>0.48697314814814813</v>
      </c>
      <c r="EW390" s="513">
        <f t="shared" si="770"/>
        <v>0.47151882124469768</v>
      </c>
      <c r="EX390" s="514">
        <f t="shared" si="736"/>
        <v>9.3682572286301173</v>
      </c>
      <c r="EY390" s="513">
        <f t="shared" si="774"/>
        <v>0.71235245178923656</v>
      </c>
      <c r="EZ390" s="514">
        <f t="shared" si="775"/>
        <v>47.053057355032394</v>
      </c>
      <c r="FA390" s="450">
        <f t="shared" si="659"/>
        <v>0.75111710990086666</v>
      </c>
      <c r="FB390" s="431">
        <f t="shared" si="660"/>
        <v>196.16700900616212</v>
      </c>
      <c r="FC390" s="452">
        <f>1-EP390/CA390</f>
        <v>0.20677294831302961</v>
      </c>
      <c r="FD390" s="431">
        <f>CA390-EP390</f>
        <v>0.19550481908674366</v>
      </c>
      <c r="FE390" s="452">
        <f t="shared" si="661"/>
        <v>0.69565217391304346</v>
      </c>
      <c r="FF390" s="430">
        <f t="shared" si="662"/>
        <v>48</v>
      </c>
      <c r="FG390" s="405">
        <v>50400</v>
      </c>
      <c r="FH390" s="589"/>
      <c r="FI390" s="590"/>
      <c r="FJ390" s="591"/>
      <c r="FK390" s="455">
        <f t="shared" si="755"/>
        <v>1.6251721102408414</v>
      </c>
      <c r="FL390" s="530"/>
      <c r="FM390" s="455"/>
      <c r="FN390" s="530">
        <v>4170</v>
      </c>
      <c r="FO390" s="532">
        <f t="shared" si="655"/>
        <v>0.31165919282511212</v>
      </c>
      <c r="FP390" s="449">
        <f t="shared" si="756"/>
        <v>94.124551384782066</v>
      </c>
      <c r="FQ390" s="457">
        <v>50.4</v>
      </c>
      <c r="FR390" s="458">
        <f t="shared" si="757"/>
        <v>1.1376204771685889</v>
      </c>
      <c r="FS390" s="576">
        <v>7.76</v>
      </c>
      <c r="FT390" s="577">
        <v>17.5</v>
      </c>
      <c r="FU390" s="578">
        <v>62</v>
      </c>
      <c r="FV390" s="579">
        <v>1</v>
      </c>
      <c r="FW390" s="580">
        <v>0.16</v>
      </c>
      <c r="FX390" s="579">
        <v>8</v>
      </c>
      <c r="FY390" s="452">
        <f t="shared" ref="FY390:FY421" si="781">1-FV390/(EG390+DD390)</f>
        <v>0.95238095238095233</v>
      </c>
      <c r="FZ390" s="452">
        <f>1-FW390/(EF390+DC390)</f>
        <v>0.78666666666666663</v>
      </c>
      <c r="GA390" s="429">
        <f>EF390+DC390-FW390</f>
        <v>0.59</v>
      </c>
      <c r="GB390" s="513">
        <f t="shared" si="776"/>
        <v>7.8947368421052655E-2</v>
      </c>
      <c r="GC390" s="514">
        <f t="shared" si="777"/>
        <v>1.5</v>
      </c>
      <c r="GD390" s="513">
        <f t="shared" si="768"/>
        <v>4.6153846153846101E-2</v>
      </c>
      <c r="GE390" s="527">
        <f t="shared" si="769"/>
        <v>3</v>
      </c>
      <c r="GF390" s="461">
        <f t="shared" si="758"/>
        <v>2.2210685506624834</v>
      </c>
      <c r="GG390" s="606"/>
      <c r="GH390" s="450"/>
      <c r="GI390" s="405"/>
      <c r="GJ390" s="462"/>
      <c r="GK390" s="463"/>
      <c r="GL390" s="464"/>
      <c r="GM390" s="529"/>
      <c r="GN390" s="405"/>
      <c r="GO390" s="513"/>
      <c r="GP390" s="450"/>
      <c r="GQ390" s="577"/>
      <c r="GR390" s="455">
        <f t="shared" si="763"/>
        <v>2.3294133580118728</v>
      </c>
      <c r="GS390" s="531"/>
      <c r="GT390" s="531"/>
      <c r="GU390" s="513"/>
      <c r="GV390" s="513"/>
      <c r="GW390" s="513"/>
      <c r="GX390" s="513"/>
      <c r="GY390" s="462"/>
      <c r="GZ390" s="405">
        <v>42546</v>
      </c>
      <c r="HA390" s="581">
        <v>7.96</v>
      </c>
      <c r="HB390" s="451">
        <v>7.86</v>
      </c>
      <c r="HC390" s="577">
        <v>16.7</v>
      </c>
      <c r="HD390" s="463">
        <f t="shared" si="778"/>
        <v>56.445999999999998</v>
      </c>
      <c r="HE390" s="463">
        <v>17</v>
      </c>
      <c r="HF390" s="463"/>
      <c r="HG390" s="582"/>
      <c r="HH390" s="575">
        <v>2</v>
      </c>
      <c r="HI390" s="583">
        <v>6700</v>
      </c>
      <c r="HJ390" s="406">
        <f t="shared" si="663"/>
        <v>4489</v>
      </c>
      <c r="HK390" s="406"/>
      <c r="HL390" s="549"/>
      <c r="HM390" s="584">
        <v>10.3</v>
      </c>
      <c r="HN390" s="461">
        <v>10.56</v>
      </c>
      <c r="HO390" s="574">
        <v>0.17</v>
      </c>
      <c r="HP390" s="548">
        <v>0.01</v>
      </c>
      <c r="HQ390" s="585">
        <v>11</v>
      </c>
      <c r="HR390" s="586">
        <v>0.16</v>
      </c>
      <c r="HS390" s="520">
        <v>0.15</v>
      </c>
      <c r="HT390" s="587">
        <v>4</v>
      </c>
      <c r="HU390" s="522">
        <f t="shared" si="767"/>
        <v>40.823029819580974</v>
      </c>
      <c r="HV390" s="513">
        <f t="shared" si="779"/>
        <v>0.65352697095435686</v>
      </c>
      <c r="HW390" s="513">
        <f t="shared" si="664"/>
        <v>0.72599029126213588</v>
      </c>
      <c r="HX390" s="513">
        <f t="shared" si="665"/>
        <v>0.46666666666666667</v>
      </c>
      <c r="HY390" s="599"/>
    </row>
    <row r="391" spans="1:233" s="598" customFormat="1" ht="15" customHeight="1" x14ac:dyDescent="0.15">
      <c r="A391" s="400">
        <v>43873</v>
      </c>
      <c r="B391" s="515">
        <v>44143</v>
      </c>
      <c r="C391" s="402">
        <f t="shared" si="722"/>
        <v>0.88285999999999998</v>
      </c>
      <c r="D391" s="571">
        <v>7.93</v>
      </c>
      <c r="E391" s="572">
        <v>34.5</v>
      </c>
      <c r="F391" s="573">
        <v>145</v>
      </c>
      <c r="G391" s="406">
        <f t="shared" si="725"/>
        <v>6400.7349999999997</v>
      </c>
      <c r="H391" s="402">
        <f t="shared" si="726"/>
        <v>0.25602939999999996</v>
      </c>
      <c r="I391" s="573">
        <v>5650</v>
      </c>
      <c r="J391" s="406">
        <f t="shared" si="727"/>
        <v>3785.5</v>
      </c>
      <c r="K391" s="574">
        <v>19</v>
      </c>
      <c r="L391" s="574"/>
      <c r="M391" s="574"/>
      <c r="N391" s="575">
        <v>48</v>
      </c>
      <c r="O391" s="575"/>
      <c r="P391" s="409"/>
      <c r="Q391" s="409"/>
      <c r="R391" s="409"/>
      <c r="S391" s="409"/>
      <c r="T391" s="410"/>
      <c r="U391" s="411"/>
      <c r="V391" s="409"/>
      <c r="W391" s="409"/>
      <c r="X391" s="516"/>
      <c r="Y391" s="473">
        <v>1680</v>
      </c>
      <c r="Z391" s="429">
        <v>5.21</v>
      </c>
      <c r="AA391" s="409">
        <v>1986</v>
      </c>
      <c r="AB391" s="409">
        <f t="shared" si="719"/>
        <v>5560.7999999999993</v>
      </c>
      <c r="AC391" s="409">
        <v>4840</v>
      </c>
      <c r="AD391" s="474">
        <v>5.12</v>
      </c>
      <c r="AE391" s="477">
        <f t="shared" ref="AE391:AE397" si="782">AD391/$AD$6</f>
        <v>0.71111111111111114</v>
      </c>
      <c r="AF391" s="478">
        <f t="shared" si="732"/>
        <v>1680</v>
      </c>
      <c r="AG391" s="477">
        <f t="shared" si="733"/>
        <v>0.67200000000000004</v>
      </c>
      <c r="AH391" s="478">
        <v>1986</v>
      </c>
      <c r="AI391" s="478">
        <f t="shared" si="734"/>
        <v>5560.7999999999993</v>
      </c>
      <c r="AJ391" s="473">
        <f t="shared" si="735"/>
        <v>9342.1439999999984</v>
      </c>
      <c r="AK391" s="477">
        <f t="shared" si="737"/>
        <v>0.41520639999999992</v>
      </c>
      <c r="AL391" s="447">
        <v>38</v>
      </c>
      <c r="AM391" s="479"/>
      <c r="AN391" s="473">
        <v>1300</v>
      </c>
      <c r="AO391" s="473">
        <v>1619</v>
      </c>
      <c r="AP391" s="479">
        <v>7.29</v>
      </c>
      <c r="AQ391" s="447">
        <v>503</v>
      </c>
      <c r="AR391" s="473">
        <f t="shared" si="780"/>
        <v>1609.6000000000001</v>
      </c>
      <c r="AS391" s="657">
        <f t="shared" si="771"/>
        <v>3.2</v>
      </c>
      <c r="AT391" s="473">
        <v>4840</v>
      </c>
      <c r="AU391" s="447"/>
      <c r="AV391" s="480">
        <v>0.6</v>
      </c>
      <c r="AW391" s="479">
        <v>3.06</v>
      </c>
      <c r="AX391" s="479">
        <v>35.1</v>
      </c>
      <c r="AY391" s="480">
        <v>18.600000000000001</v>
      </c>
      <c r="AZ391" s="480">
        <v>3.3</v>
      </c>
      <c r="BA391" s="420">
        <f t="shared" si="723"/>
        <v>45194</v>
      </c>
      <c r="BB391" s="421">
        <f t="shared" si="724"/>
        <v>0.90388000000000002</v>
      </c>
      <c r="BC391" s="422"/>
      <c r="BD391" s="423">
        <v>7.94</v>
      </c>
      <c r="BE391" s="424">
        <v>39.200000000000003</v>
      </c>
      <c r="BF391" s="425">
        <v>165</v>
      </c>
      <c r="BG391" s="426">
        <v>5390</v>
      </c>
      <c r="BH391" s="420">
        <f t="shared" si="728"/>
        <v>3611.3</v>
      </c>
      <c r="BI391" s="432"/>
      <c r="BJ391" s="421"/>
      <c r="BK391" s="427">
        <v>18.399999999999999</v>
      </c>
      <c r="BL391" s="427"/>
      <c r="BM391" s="428"/>
      <c r="BN391" s="422"/>
      <c r="BO391" s="425">
        <v>56</v>
      </c>
      <c r="BP391" s="425"/>
      <c r="BQ391" s="423">
        <v>3.68</v>
      </c>
      <c r="BR391" s="421">
        <f t="shared" ref="BR391:BR454" si="783">BQ391/$BQ$6</f>
        <v>0.51111111111111107</v>
      </c>
      <c r="BS391" s="409">
        <f t="shared" si="738"/>
        <v>46874</v>
      </c>
      <c r="BT391" s="429">
        <f t="shared" si="739"/>
        <v>7.9167035030080655</v>
      </c>
      <c r="BU391" s="430">
        <f t="shared" si="772"/>
        <v>55.822946622861281</v>
      </c>
      <c r="BV391" s="430">
        <f t="shared" si="740"/>
        <v>216.77556854546231</v>
      </c>
      <c r="BW391" s="430">
        <f t="shared" si="741"/>
        <v>5196.9329692366773</v>
      </c>
      <c r="BX391" s="430">
        <f t="shared" si="729"/>
        <v>3378.0064300038403</v>
      </c>
      <c r="BY391" s="430">
        <f t="shared" si="742"/>
        <v>18.407168152920594</v>
      </c>
      <c r="BZ391" s="430"/>
      <c r="CA391" s="431"/>
      <c r="CB391" s="430">
        <f t="shared" si="731"/>
        <v>56</v>
      </c>
      <c r="CC391" s="432">
        <v>22572</v>
      </c>
      <c r="CD391" s="411">
        <f t="shared" si="743"/>
        <v>23412</v>
      </c>
      <c r="CE391" s="421">
        <f t="shared" si="744"/>
        <v>0.93647999999999998</v>
      </c>
      <c r="CF391" s="433">
        <f t="shared" si="745"/>
        <v>6.8682726806765757</v>
      </c>
      <c r="CG391" s="434"/>
      <c r="CH391" s="427"/>
      <c r="CI391" s="446">
        <f t="shared" si="746"/>
        <v>9.738595592004101</v>
      </c>
      <c r="CJ391" s="436">
        <v>19.5</v>
      </c>
      <c r="CK391" s="436">
        <v>1.4</v>
      </c>
      <c r="CL391" s="423"/>
      <c r="CM391" s="423">
        <v>18.3</v>
      </c>
      <c r="CN391" s="423">
        <v>65</v>
      </c>
      <c r="CO391" s="432"/>
      <c r="CP391" s="432"/>
      <c r="CQ391" s="437"/>
      <c r="CR391" s="437">
        <v>0.95</v>
      </c>
      <c r="CS391" s="424"/>
      <c r="CT391" s="432">
        <f t="shared" si="747"/>
        <v>3.5879036391594057</v>
      </c>
      <c r="CU391" s="434">
        <v>4.5</v>
      </c>
      <c r="CV391" s="438"/>
      <c r="CW391" s="439"/>
      <c r="CX391" s="440"/>
      <c r="CY391" s="441"/>
      <c r="CZ391" s="442"/>
      <c r="DA391" s="442"/>
      <c r="DB391" s="442"/>
      <c r="DC391" s="442"/>
      <c r="DD391" s="443"/>
      <c r="DE391" s="440"/>
      <c r="DF391" s="444">
        <v>22622</v>
      </c>
      <c r="DG391" s="445">
        <f t="shared" si="748"/>
        <v>23462</v>
      </c>
      <c r="DH391" s="421">
        <f t="shared" si="749"/>
        <v>0.93847999999999998</v>
      </c>
      <c r="DI391" s="446">
        <f t="shared" si="750"/>
        <v>6.8536356661836164</v>
      </c>
      <c r="DJ391" s="434">
        <v>7.61</v>
      </c>
      <c r="DK391" s="427">
        <v>8.1999999999999993</v>
      </c>
      <c r="DL391" s="446">
        <f t="shared" si="751"/>
        <v>9.7178416162304995</v>
      </c>
      <c r="DM391" s="422">
        <v>19.5</v>
      </c>
      <c r="DN391" s="422">
        <v>1.24</v>
      </c>
      <c r="DO391" s="423">
        <v>7.6</v>
      </c>
      <c r="DP391" s="423">
        <v>18.899999999999999</v>
      </c>
      <c r="DQ391" s="423">
        <v>67</v>
      </c>
      <c r="DR391" s="432"/>
      <c r="DS391" s="432"/>
      <c r="DT391" s="437"/>
      <c r="DU391" s="437">
        <v>0.94</v>
      </c>
      <c r="DV391" s="424"/>
      <c r="DW391" s="446">
        <f t="shared" si="752"/>
        <v>3.5802574375586054</v>
      </c>
      <c r="DX391" s="434">
        <v>4.2300000000000004</v>
      </c>
      <c r="DY391" s="438">
        <v>7.76</v>
      </c>
      <c r="DZ391" s="439">
        <v>17.8</v>
      </c>
      <c r="EA391" s="440">
        <v>68</v>
      </c>
      <c r="EB391" s="441">
        <v>6310</v>
      </c>
      <c r="EC391" s="442">
        <v>12</v>
      </c>
      <c r="ED391" s="442"/>
      <c r="EE391" s="442"/>
      <c r="EF391" s="442"/>
      <c r="EG391" s="443">
        <v>13</v>
      </c>
      <c r="EH391" s="440"/>
      <c r="EI391" s="429">
        <f t="shared" si="670"/>
        <v>7.76</v>
      </c>
      <c r="EJ391" s="447">
        <f t="shared" si="773"/>
        <v>17.8</v>
      </c>
      <c r="EK391" s="448">
        <f t="shared" si="671"/>
        <v>68</v>
      </c>
      <c r="EL391" s="417">
        <f t="shared" si="672"/>
        <v>6310</v>
      </c>
      <c r="EM391" s="431">
        <f t="shared" si="673"/>
        <v>12</v>
      </c>
      <c r="EN391" s="431"/>
      <c r="EO391" s="431"/>
      <c r="EP391" s="431"/>
      <c r="EQ391" s="430">
        <f t="shared" ref="EQ391:EQ454" si="784">EG391</f>
        <v>13</v>
      </c>
      <c r="ER391" s="448"/>
      <c r="ES391" s="449">
        <f t="shared" si="753"/>
        <v>22.528480607586296</v>
      </c>
      <c r="ET391" s="450">
        <f t="shared" si="754"/>
        <v>0.93747999999999998</v>
      </c>
      <c r="EU391" s="451">
        <f t="shared" si="730"/>
        <v>0.23093495454545457</v>
      </c>
      <c r="EV391" s="450">
        <f t="shared" si="658"/>
        <v>0.42765732323232325</v>
      </c>
      <c r="EW391" s="513">
        <f t="shared" si="770"/>
        <v>0.34808005770860484</v>
      </c>
      <c r="EX391" s="514">
        <f t="shared" si="736"/>
        <v>6.4071681529205939</v>
      </c>
      <c r="EY391" s="513">
        <f t="shared" si="774"/>
        <v>0.68113471113847779</v>
      </c>
      <c r="EZ391" s="514">
        <f t="shared" si="775"/>
        <v>38.022946622861284</v>
      </c>
      <c r="FA391" s="450">
        <f t="shared" si="659"/>
        <v>0.68631151353322828</v>
      </c>
      <c r="FB391" s="431">
        <f t="shared" si="660"/>
        <v>148.77556854546231</v>
      </c>
      <c r="FC391" s="452"/>
      <c r="FD391" s="431"/>
      <c r="FE391" s="452">
        <f t="shared" si="661"/>
        <v>0.76785714285714279</v>
      </c>
      <c r="FF391" s="430">
        <f t="shared" si="662"/>
        <v>43</v>
      </c>
      <c r="FG391" s="405">
        <v>50400</v>
      </c>
      <c r="FH391" s="589"/>
      <c r="FI391" s="590"/>
      <c r="FJ391" s="591"/>
      <c r="FK391" s="455">
        <f t="shared" si="755"/>
        <v>1.5360327686990656</v>
      </c>
      <c r="FL391" s="530"/>
      <c r="FM391" s="455"/>
      <c r="FN391" s="530">
        <v>4031</v>
      </c>
      <c r="FO391" s="532">
        <f t="shared" ref="FO391:FO454" si="785">FN391/11.15/1.2/1000</f>
        <v>0.30127055306427503</v>
      </c>
      <c r="FP391" s="449">
        <f t="shared" si="756"/>
        <v>85.996501258693513</v>
      </c>
      <c r="FQ391" s="457">
        <v>50.4</v>
      </c>
      <c r="FR391" s="458">
        <f t="shared" si="757"/>
        <v>1.0752229380893459</v>
      </c>
      <c r="FS391" s="576">
        <v>7.77</v>
      </c>
      <c r="FT391" s="577">
        <v>15.6</v>
      </c>
      <c r="FU391" s="578">
        <v>60</v>
      </c>
      <c r="FV391" s="579">
        <v>1</v>
      </c>
      <c r="FW391" s="580"/>
      <c r="FX391" s="579"/>
      <c r="FY391" s="452">
        <f t="shared" si="781"/>
        <v>0.92307692307692313</v>
      </c>
      <c r="FZ391" s="452"/>
      <c r="GA391" s="429"/>
      <c r="GB391" s="513">
        <f t="shared" si="776"/>
        <v>0.12359550561797761</v>
      </c>
      <c r="GC391" s="514">
        <f t="shared" si="777"/>
        <v>2.2000000000000011</v>
      </c>
      <c r="GD391" s="513">
        <f t="shared" si="768"/>
        <v>0.11764705882352944</v>
      </c>
      <c r="GE391" s="527">
        <f t="shared" si="769"/>
        <v>8</v>
      </c>
      <c r="GF391" s="461">
        <f t="shared" si="758"/>
        <v>2.0992447838887229</v>
      </c>
      <c r="GG391" s="606"/>
      <c r="GH391" s="450"/>
      <c r="GI391" s="405"/>
      <c r="GJ391" s="462"/>
      <c r="GK391" s="463"/>
      <c r="GL391" s="464"/>
      <c r="GM391" s="529"/>
      <c r="GN391" s="405"/>
      <c r="GO391" s="513"/>
      <c r="GP391" s="450"/>
      <c r="GQ391" s="577"/>
      <c r="GR391" s="455">
        <f t="shared" si="763"/>
        <v>2.2016469684686606</v>
      </c>
      <c r="GS391" s="531"/>
      <c r="GT391" s="531"/>
      <c r="GU391" s="513"/>
      <c r="GV391" s="513"/>
      <c r="GW391" s="513"/>
      <c r="GX391" s="513"/>
      <c r="GY391" s="462"/>
      <c r="GZ391" s="405">
        <v>44686</v>
      </c>
      <c r="HA391" s="581">
        <v>7.95</v>
      </c>
      <c r="HB391" s="451">
        <v>7.89</v>
      </c>
      <c r="HC391" s="577">
        <v>15.6</v>
      </c>
      <c r="HD391" s="463">
        <f t="shared" si="778"/>
        <v>52.727999999999994</v>
      </c>
      <c r="HE391" s="463">
        <v>16</v>
      </c>
      <c r="HF391" s="463"/>
      <c r="HG391" s="582"/>
      <c r="HH391" s="575">
        <v>2</v>
      </c>
      <c r="HI391" s="583">
        <v>6450</v>
      </c>
      <c r="HJ391" s="406">
        <f t="shared" si="663"/>
        <v>4321.5</v>
      </c>
      <c r="HK391" s="406"/>
      <c r="HL391" s="549"/>
      <c r="HM391" s="584"/>
      <c r="HN391" s="461">
        <v>11.8</v>
      </c>
      <c r="HO391" s="574"/>
      <c r="HP391" s="548">
        <v>0.01</v>
      </c>
      <c r="HQ391" s="585"/>
      <c r="HR391" s="586"/>
      <c r="HS391" s="520">
        <v>0.22</v>
      </c>
      <c r="HT391" s="587">
        <v>4</v>
      </c>
      <c r="HU391" s="522">
        <f t="shared" si="767"/>
        <v>38.500685931760856</v>
      </c>
      <c r="HV391" s="513">
        <f t="shared" si="779"/>
        <v>0.60204081632653073</v>
      </c>
      <c r="HW391" s="513">
        <f t="shared" si="664"/>
        <v>0.68043636363636373</v>
      </c>
      <c r="HX391" s="513">
        <f t="shared" si="665"/>
        <v>0.35869565217391297</v>
      </c>
      <c r="HY391" s="599"/>
    </row>
    <row r="392" spans="1:233" s="598" customFormat="1" ht="15" customHeight="1" x14ac:dyDescent="0.15">
      <c r="A392" s="400">
        <v>43874</v>
      </c>
      <c r="B392" s="515">
        <v>39186</v>
      </c>
      <c r="C392" s="402">
        <f t="shared" si="722"/>
        <v>0.78371999999999997</v>
      </c>
      <c r="D392" s="571">
        <v>7.86</v>
      </c>
      <c r="E392" s="572">
        <v>32</v>
      </c>
      <c r="F392" s="573">
        <v>145</v>
      </c>
      <c r="G392" s="406">
        <f t="shared" si="725"/>
        <v>5681.97</v>
      </c>
      <c r="H392" s="402">
        <f t="shared" si="726"/>
        <v>0.2272788</v>
      </c>
      <c r="I392" s="573">
        <v>4080</v>
      </c>
      <c r="J392" s="406">
        <f t="shared" si="727"/>
        <v>2733.6000000000004</v>
      </c>
      <c r="K392" s="574">
        <v>20.7</v>
      </c>
      <c r="L392" s="574"/>
      <c r="M392" s="574"/>
      <c r="N392" s="575">
        <v>66</v>
      </c>
      <c r="O392" s="575"/>
      <c r="P392" s="409"/>
      <c r="Q392" s="409"/>
      <c r="R392" s="409"/>
      <c r="S392" s="409"/>
      <c r="T392" s="410"/>
      <c r="U392" s="411"/>
      <c r="V392" s="409"/>
      <c r="W392" s="409"/>
      <c r="X392" s="516"/>
      <c r="Y392" s="473">
        <v>1680</v>
      </c>
      <c r="Z392" s="429">
        <v>5.16</v>
      </c>
      <c r="AA392" s="409">
        <v>2020</v>
      </c>
      <c r="AB392" s="409">
        <f t="shared" si="719"/>
        <v>5656</v>
      </c>
      <c r="AC392" s="409">
        <v>5100</v>
      </c>
      <c r="AD392" s="474">
        <v>5.03</v>
      </c>
      <c r="AE392" s="477">
        <f t="shared" si="782"/>
        <v>0.69861111111111118</v>
      </c>
      <c r="AF392" s="478">
        <f t="shared" si="732"/>
        <v>1680</v>
      </c>
      <c r="AG392" s="477">
        <f t="shared" si="733"/>
        <v>0.67200000000000004</v>
      </c>
      <c r="AH392" s="478">
        <v>2020</v>
      </c>
      <c r="AI392" s="478">
        <f t="shared" si="734"/>
        <v>5656</v>
      </c>
      <c r="AJ392" s="473">
        <f t="shared" si="735"/>
        <v>9502.08</v>
      </c>
      <c r="AK392" s="477">
        <f t="shared" si="737"/>
        <v>0.42231466666666667</v>
      </c>
      <c r="AL392" s="447">
        <v>38</v>
      </c>
      <c r="AM392" s="479"/>
      <c r="AN392" s="473">
        <v>1227</v>
      </c>
      <c r="AO392" s="473">
        <v>1331</v>
      </c>
      <c r="AP392" s="479">
        <v>7.13</v>
      </c>
      <c r="AQ392" s="447">
        <v>515</v>
      </c>
      <c r="AR392" s="473">
        <f t="shared" si="780"/>
        <v>1648</v>
      </c>
      <c r="AS392" s="657">
        <f t="shared" si="771"/>
        <v>3.2</v>
      </c>
      <c r="AT392" s="473">
        <v>4750</v>
      </c>
      <c r="AU392" s="447"/>
      <c r="AV392" s="480">
        <v>0.5</v>
      </c>
      <c r="AW392" s="479">
        <v>2.71</v>
      </c>
      <c r="AX392" s="479">
        <v>35.22</v>
      </c>
      <c r="AY392" s="480">
        <v>20.2</v>
      </c>
      <c r="AZ392" s="480">
        <v>3.5</v>
      </c>
      <c r="BA392" s="420">
        <f t="shared" si="723"/>
        <v>38573</v>
      </c>
      <c r="BB392" s="421">
        <f t="shared" si="724"/>
        <v>0.77146000000000003</v>
      </c>
      <c r="BC392" s="422"/>
      <c r="BD392" s="423">
        <v>7.95</v>
      </c>
      <c r="BE392" s="424">
        <v>40.700000000000003</v>
      </c>
      <c r="BF392" s="425">
        <v>152</v>
      </c>
      <c r="BG392" s="426">
        <v>5870</v>
      </c>
      <c r="BH392" s="420">
        <f t="shared" si="728"/>
        <v>3932.9</v>
      </c>
      <c r="BI392" s="432"/>
      <c r="BJ392" s="421"/>
      <c r="BK392" s="427">
        <v>18.399999999999999</v>
      </c>
      <c r="BL392" s="427"/>
      <c r="BM392" s="428"/>
      <c r="BN392" s="422"/>
      <c r="BO392" s="425">
        <v>70</v>
      </c>
      <c r="BP392" s="425"/>
      <c r="BQ392" s="423">
        <v>4.66</v>
      </c>
      <c r="BR392" s="421">
        <f t="shared" si="783"/>
        <v>0.64722222222222225</v>
      </c>
      <c r="BS392" s="409">
        <f t="shared" si="738"/>
        <v>40253</v>
      </c>
      <c r="BT392" s="429">
        <f t="shared" si="739"/>
        <v>7.9157764638660488</v>
      </c>
      <c r="BU392" s="430">
        <f t="shared" si="772"/>
        <v>60.495394132114377</v>
      </c>
      <c r="BV392" s="430">
        <f t="shared" si="740"/>
        <v>214.437085434626</v>
      </c>
      <c r="BW392" s="430">
        <f t="shared" si="741"/>
        <v>5625.143119767471</v>
      </c>
      <c r="BX392" s="430">
        <f t="shared" si="729"/>
        <v>3656.3430278488563</v>
      </c>
      <c r="BY392" s="430">
        <f t="shared" si="742"/>
        <v>18.475124835415993</v>
      </c>
      <c r="BZ392" s="430"/>
      <c r="CA392" s="431"/>
      <c r="CB392" s="430">
        <f t="shared" si="731"/>
        <v>70</v>
      </c>
      <c r="CC392" s="432">
        <v>19207</v>
      </c>
      <c r="CD392" s="411">
        <f t="shared" si="743"/>
        <v>20047</v>
      </c>
      <c r="CE392" s="421">
        <f t="shared" si="744"/>
        <v>0.80188000000000004</v>
      </c>
      <c r="CF392" s="433">
        <f t="shared" si="745"/>
        <v>8.0211502968025137</v>
      </c>
      <c r="CG392" s="434"/>
      <c r="CH392" s="427"/>
      <c r="CI392" s="446">
        <f t="shared" si="746"/>
        <v>11.373272808899086</v>
      </c>
      <c r="CJ392" s="436">
        <v>19.899999999999999</v>
      </c>
      <c r="CK392" s="436">
        <v>2.2000000000000002</v>
      </c>
      <c r="CL392" s="423"/>
      <c r="CM392" s="423">
        <v>17.600000000000001</v>
      </c>
      <c r="CN392" s="423">
        <v>66</v>
      </c>
      <c r="CO392" s="432"/>
      <c r="CP392" s="432"/>
      <c r="CQ392" s="437"/>
      <c r="CR392" s="437">
        <v>0.95</v>
      </c>
      <c r="CS392" s="424"/>
      <c r="CT392" s="432">
        <f t="shared" si="747"/>
        <v>4.1901531401207164</v>
      </c>
      <c r="CU392" s="434">
        <v>5.33</v>
      </c>
      <c r="CV392" s="438"/>
      <c r="CW392" s="439"/>
      <c r="CX392" s="440"/>
      <c r="CY392" s="441"/>
      <c r="CZ392" s="442"/>
      <c r="DA392" s="442"/>
      <c r="DB392" s="442"/>
      <c r="DC392" s="442"/>
      <c r="DD392" s="443"/>
      <c r="DE392" s="440"/>
      <c r="DF392" s="444">
        <v>19366</v>
      </c>
      <c r="DG392" s="445">
        <f t="shared" si="748"/>
        <v>20206</v>
      </c>
      <c r="DH392" s="421">
        <f t="shared" si="749"/>
        <v>0.80823999999999996</v>
      </c>
      <c r="DI392" s="446">
        <f t="shared" si="750"/>
        <v>7.9580322676432749</v>
      </c>
      <c r="DJ392" s="434">
        <v>7.59</v>
      </c>
      <c r="DK392" s="427">
        <v>7.6</v>
      </c>
      <c r="DL392" s="446">
        <f t="shared" si="751"/>
        <v>11.283777095912106</v>
      </c>
      <c r="DM392" s="422">
        <v>20.100000000000001</v>
      </c>
      <c r="DN392" s="422">
        <v>1.89</v>
      </c>
      <c r="DO392" s="423">
        <v>7.6</v>
      </c>
      <c r="DP392" s="423">
        <v>18.8</v>
      </c>
      <c r="DQ392" s="423">
        <v>36</v>
      </c>
      <c r="DR392" s="432"/>
      <c r="DS392" s="432"/>
      <c r="DT392" s="437"/>
      <c r="DU392" s="437">
        <v>0.95</v>
      </c>
      <c r="DV392" s="424"/>
      <c r="DW392" s="446">
        <f t="shared" si="752"/>
        <v>4.1571810353360386</v>
      </c>
      <c r="DX392" s="434">
        <v>5.22</v>
      </c>
      <c r="DY392" s="438">
        <v>7.84</v>
      </c>
      <c r="DZ392" s="439">
        <v>16</v>
      </c>
      <c r="EA392" s="440">
        <v>59</v>
      </c>
      <c r="EB392" s="441">
        <v>5810</v>
      </c>
      <c r="EC392" s="442">
        <v>12</v>
      </c>
      <c r="ED392" s="442"/>
      <c r="EE392" s="442"/>
      <c r="EF392" s="442"/>
      <c r="EG392" s="443">
        <v>10</v>
      </c>
      <c r="EH392" s="440"/>
      <c r="EI392" s="429">
        <f t="shared" si="670"/>
        <v>7.84</v>
      </c>
      <c r="EJ392" s="447">
        <f t="shared" si="773"/>
        <v>16</v>
      </c>
      <c r="EK392" s="448">
        <f t="shared" si="671"/>
        <v>59</v>
      </c>
      <c r="EL392" s="417">
        <f t="shared" si="672"/>
        <v>5810</v>
      </c>
      <c r="EM392" s="431">
        <f t="shared" si="673"/>
        <v>12</v>
      </c>
      <c r="EN392" s="431"/>
      <c r="EO392" s="431"/>
      <c r="EP392" s="431"/>
      <c r="EQ392" s="430">
        <f t="shared" si="784"/>
        <v>10</v>
      </c>
      <c r="ER392" s="448"/>
      <c r="ES392" s="449">
        <f t="shared" si="753"/>
        <v>26.234069510347055</v>
      </c>
      <c r="ET392" s="450">
        <f t="shared" si="754"/>
        <v>0.80506</v>
      </c>
      <c r="EU392" s="451">
        <f t="shared" si="730"/>
        <v>0.19617581818181817</v>
      </c>
      <c r="EV392" s="450">
        <f t="shared" si="658"/>
        <v>0.36328855218855216</v>
      </c>
      <c r="EW392" s="513">
        <f t="shared" si="770"/>
        <v>0.35047800180507938</v>
      </c>
      <c r="EX392" s="514">
        <f t="shared" si="736"/>
        <v>6.4751248354159934</v>
      </c>
      <c r="EY392" s="513">
        <f t="shared" si="774"/>
        <v>0.73551705498342568</v>
      </c>
      <c r="EZ392" s="514">
        <f t="shared" si="775"/>
        <v>44.495394132114377</v>
      </c>
      <c r="FA392" s="450">
        <f t="shared" si="659"/>
        <v>0.72486102447989609</v>
      </c>
      <c r="FB392" s="431">
        <f t="shared" si="660"/>
        <v>155.437085434626</v>
      </c>
      <c r="FC392" s="452"/>
      <c r="FD392" s="431"/>
      <c r="FE392" s="452">
        <f t="shared" si="661"/>
        <v>0.85714285714285721</v>
      </c>
      <c r="FF392" s="430">
        <f t="shared" si="662"/>
        <v>60</v>
      </c>
      <c r="FG392" s="405">
        <v>50400</v>
      </c>
      <c r="FH392" s="589"/>
      <c r="FI392" s="590"/>
      <c r="FJ392" s="591"/>
      <c r="FK392" s="455">
        <f t="shared" si="755"/>
        <v>1.7886865575236628</v>
      </c>
      <c r="FL392" s="530"/>
      <c r="FM392" s="455"/>
      <c r="FN392" s="530">
        <v>4031</v>
      </c>
      <c r="FO392" s="532">
        <f t="shared" si="785"/>
        <v>0.30127055306427503</v>
      </c>
      <c r="FP392" s="449">
        <f t="shared" si="756"/>
        <v>100.14160435247062</v>
      </c>
      <c r="FQ392" s="457">
        <v>50.4</v>
      </c>
      <c r="FR392" s="458">
        <f t="shared" si="757"/>
        <v>1.2520805902665639</v>
      </c>
      <c r="FS392" s="576">
        <v>7.72</v>
      </c>
      <c r="FT392" s="577">
        <v>14</v>
      </c>
      <c r="FU392" s="578">
        <v>51</v>
      </c>
      <c r="FV392" s="579">
        <v>1</v>
      </c>
      <c r="FW392" s="580"/>
      <c r="FX392" s="579"/>
      <c r="FY392" s="452">
        <f t="shared" si="781"/>
        <v>0.9</v>
      </c>
      <c r="FZ392" s="452"/>
      <c r="GA392" s="429"/>
      <c r="GB392" s="513">
        <f t="shared" si="776"/>
        <v>0.125</v>
      </c>
      <c r="GC392" s="514">
        <f t="shared" si="777"/>
        <v>2</v>
      </c>
      <c r="GD392" s="513">
        <f t="shared" si="768"/>
        <v>0.13559322033898302</v>
      </c>
      <c r="GE392" s="527">
        <f t="shared" si="769"/>
        <v>8</v>
      </c>
      <c r="GF392" s="461">
        <f t="shared" si="758"/>
        <v>2.4445382952823391</v>
      </c>
      <c r="GG392" s="606"/>
      <c r="GH392" s="450"/>
      <c r="GI392" s="405"/>
      <c r="GJ392" s="462"/>
      <c r="GK392" s="463"/>
      <c r="GL392" s="464"/>
      <c r="GM392" s="529"/>
      <c r="GN392" s="405"/>
      <c r="GO392" s="513"/>
      <c r="GP392" s="450"/>
      <c r="GQ392" s="577"/>
      <c r="GR392" s="455">
        <f t="shared" si="763"/>
        <v>2.563784065783917</v>
      </c>
      <c r="GS392" s="531"/>
      <c r="GT392" s="531"/>
      <c r="GU392" s="513"/>
      <c r="GV392" s="513"/>
      <c r="GW392" s="513"/>
      <c r="GX392" s="513"/>
      <c r="GY392" s="462"/>
      <c r="GZ392" s="405">
        <v>39641</v>
      </c>
      <c r="HA392" s="581">
        <v>7.9</v>
      </c>
      <c r="HB392" s="451">
        <v>7.86</v>
      </c>
      <c r="HC392" s="577">
        <v>13.6</v>
      </c>
      <c r="HD392" s="463">
        <f t="shared" si="778"/>
        <v>45.967999999999996</v>
      </c>
      <c r="HE392" s="463">
        <v>15</v>
      </c>
      <c r="HF392" s="463"/>
      <c r="HG392" s="582"/>
      <c r="HH392" s="575">
        <v>1</v>
      </c>
      <c r="HI392" s="583">
        <v>5820</v>
      </c>
      <c r="HJ392" s="406">
        <f t="shared" si="663"/>
        <v>3899.4</v>
      </c>
      <c r="HK392" s="406"/>
      <c r="HL392" s="549"/>
      <c r="HM392" s="584"/>
      <c r="HN392" s="461">
        <v>11.5</v>
      </c>
      <c r="HO392" s="574"/>
      <c r="HP392" s="548">
        <v>0.01</v>
      </c>
      <c r="HQ392" s="585"/>
      <c r="HR392" s="586"/>
      <c r="HS392" s="520">
        <v>0.2</v>
      </c>
      <c r="HT392" s="587">
        <v>4</v>
      </c>
      <c r="HU392" s="522">
        <f t="shared" si="767"/>
        <v>45.10927332590154</v>
      </c>
      <c r="HV392" s="513">
        <f t="shared" si="779"/>
        <v>0.66584766584766586</v>
      </c>
      <c r="HW392" s="513">
        <f t="shared" si="664"/>
        <v>0.69757894736842108</v>
      </c>
      <c r="HX392" s="513">
        <f t="shared" si="665"/>
        <v>0.375</v>
      </c>
      <c r="HY392" s="599"/>
    </row>
    <row r="393" spans="1:233" s="598" customFormat="1" ht="15" customHeight="1" x14ac:dyDescent="0.15">
      <c r="A393" s="400">
        <v>43875</v>
      </c>
      <c r="B393" s="515">
        <v>35945</v>
      </c>
      <c r="C393" s="402">
        <f t="shared" si="722"/>
        <v>0.71889999999999998</v>
      </c>
      <c r="D393" s="571">
        <v>8</v>
      </c>
      <c r="E393" s="572">
        <v>40.5</v>
      </c>
      <c r="F393" s="573">
        <v>185</v>
      </c>
      <c r="G393" s="406">
        <f t="shared" si="725"/>
        <v>6649.8249999999998</v>
      </c>
      <c r="H393" s="402">
        <f t="shared" si="726"/>
        <v>0.26599299999999998</v>
      </c>
      <c r="I393" s="573">
        <v>5240</v>
      </c>
      <c r="J393" s="406">
        <f t="shared" si="727"/>
        <v>3510.8</v>
      </c>
      <c r="K393" s="574">
        <v>23.3</v>
      </c>
      <c r="L393" s="574">
        <v>17.399999999999999</v>
      </c>
      <c r="M393" s="574">
        <v>2</v>
      </c>
      <c r="N393" s="575">
        <v>66</v>
      </c>
      <c r="O393" s="575">
        <v>16</v>
      </c>
      <c r="P393" s="409"/>
      <c r="Q393" s="409"/>
      <c r="R393" s="409"/>
      <c r="S393" s="409"/>
      <c r="T393" s="410"/>
      <c r="U393" s="411"/>
      <c r="V393" s="409"/>
      <c r="W393" s="409"/>
      <c r="X393" s="516"/>
      <c r="Y393" s="473">
        <v>1900</v>
      </c>
      <c r="Z393" s="429">
        <v>5.57</v>
      </c>
      <c r="AA393" s="409">
        <v>1924</v>
      </c>
      <c r="AB393" s="409">
        <f t="shared" si="719"/>
        <v>5387.2</v>
      </c>
      <c r="AC393" s="409">
        <v>5420</v>
      </c>
      <c r="AD393" s="474">
        <v>5.54</v>
      </c>
      <c r="AE393" s="477">
        <f t="shared" si="782"/>
        <v>0.76944444444444438</v>
      </c>
      <c r="AF393" s="478">
        <f t="shared" si="732"/>
        <v>1900</v>
      </c>
      <c r="AG393" s="477">
        <f t="shared" si="733"/>
        <v>0.76</v>
      </c>
      <c r="AH393" s="478">
        <v>1924</v>
      </c>
      <c r="AI393" s="478">
        <f t="shared" si="734"/>
        <v>5387.2</v>
      </c>
      <c r="AJ393" s="473">
        <f t="shared" si="735"/>
        <v>10235.68</v>
      </c>
      <c r="AK393" s="477">
        <f t="shared" si="737"/>
        <v>0.45491911111111111</v>
      </c>
      <c r="AL393" s="447">
        <v>38</v>
      </c>
      <c r="AM393" s="479"/>
      <c r="AN393" s="473">
        <v>1594</v>
      </c>
      <c r="AO393" s="473">
        <v>1641</v>
      </c>
      <c r="AP393" s="479">
        <v>7.25</v>
      </c>
      <c r="AQ393" s="447">
        <v>510</v>
      </c>
      <c r="AR393" s="473">
        <f t="shared" si="780"/>
        <v>1632</v>
      </c>
      <c r="AS393" s="657">
        <f t="shared" si="771"/>
        <v>3.2</v>
      </c>
      <c r="AT393" s="473">
        <v>4790</v>
      </c>
      <c r="AU393" s="447"/>
      <c r="AV393" s="480">
        <v>0.2</v>
      </c>
      <c r="AW393" s="479">
        <v>2.86</v>
      </c>
      <c r="AX393" s="479">
        <v>35.96</v>
      </c>
      <c r="AY393" s="480">
        <v>26</v>
      </c>
      <c r="AZ393" s="480">
        <v>3.6</v>
      </c>
      <c r="BA393" s="420">
        <f t="shared" si="723"/>
        <v>36170</v>
      </c>
      <c r="BB393" s="421">
        <f t="shared" si="724"/>
        <v>0.72340000000000004</v>
      </c>
      <c r="BC393" s="422"/>
      <c r="BD393" s="423">
        <v>7.92</v>
      </c>
      <c r="BE393" s="424">
        <v>39.6</v>
      </c>
      <c r="BF393" s="425">
        <v>187</v>
      </c>
      <c r="BG393" s="426">
        <v>6020</v>
      </c>
      <c r="BH393" s="420">
        <f t="shared" si="728"/>
        <v>4033.4</v>
      </c>
      <c r="BI393" s="432"/>
      <c r="BJ393" s="421"/>
      <c r="BK393" s="427">
        <v>20.2</v>
      </c>
      <c r="BL393" s="427">
        <v>9.6</v>
      </c>
      <c r="BM393" s="428">
        <v>9.9</v>
      </c>
      <c r="BN393" s="422">
        <v>1.8</v>
      </c>
      <c r="BO393" s="425">
        <v>111</v>
      </c>
      <c r="BP393" s="425">
        <v>16</v>
      </c>
      <c r="BQ393" s="423">
        <v>3.15</v>
      </c>
      <c r="BR393" s="421">
        <f t="shared" si="783"/>
        <v>0.4375</v>
      </c>
      <c r="BS393" s="409">
        <f t="shared" si="738"/>
        <v>38070</v>
      </c>
      <c r="BT393" s="429">
        <f t="shared" si="739"/>
        <v>7.8865615970580514</v>
      </c>
      <c r="BU393" s="430">
        <f t="shared" si="772"/>
        <v>63.076753349093778</v>
      </c>
      <c r="BV393" s="430">
        <f t="shared" si="740"/>
        <v>259.11715261360649</v>
      </c>
      <c r="BW393" s="430">
        <f t="shared" si="741"/>
        <v>5719.713159968479</v>
      </c>
      <c r="BX393" s="430">
        <f t="shared" si="729"/>
        <v>3717.8135539795117</v>
      </c>
      <c r="BY393" s="430">
        <f t="shared" si="742"/>
        <v>20.489466771736275</v>
      </c>
      <c r="BZ393" s="430">
        <f>(BL393*BA393+AY393*AF393)/BS393</f>
        <v>10.418492251116364</v>
      </c>
      <c r="CA393" s="431">
        <f>(BN393*BA393+AZ393*AF393)/BS393</f>
        <v>1.8898345153664302</v>
      </c>
      <c r="CB393" s="430">
        <f t="shared" si="731"/>
        <v>111</v>
      </c>
      <c r="CC393" s="432">
        <v>18070</v>
      </c>
      <c r="CD393" s="411">
        <f t="shared" si="743"/>
        <v>19020</v>
      </c>
      <c r="CE393" s="421">
        <f t="shared" si="744"/>
        <v>0.76080000000000003</v>
      </c>
      <c r="CF393" s="433">
        <f t="shared" si="745"/>
        <v>8.4542586750788633</v>
      </c>
      <c r="CG393" s="434"/>
      <c r="CH393" s="427"/>
      <c r="CI393" s="446">
        <f t="shared" si="746"/>
        <v>11.987381703470032</v>
      </c>
      <c r="CJ393" s="436">
        <v>19.7</v>
      </c>
      <c r="CK393" s="436">
        <v>2.42</v>
      </c>
      <c r="CL393" s="423"/>
      <c r="CM393" s="423">
        <v>18</v>
      </c>
      <c r="CN393" s="423">
        <v>73</v>
      </c>
      <c r="CO393" s="432"/>
      <c r="CP393" s="432"/>
      <c r="CQ393" s="437"/>
      <c r="CR393" s="437">
        <v>0.95</v>
      </c>
      <c r="CS393" s="424"/>
      <c r="CT393" s="432">
        <f t="shared" si="747"/>
        <v>4.4164037854889591</v>
      </c>
      <c r="CU393" s="434">
        <v>5.46</v>
      </c>
      <c r="CV393" s="438"/>
      <c r="CW393" s="439"/>
      <c r="CX393" s="440"/>
      <c r="CY393" s="441"/>
      <c r="CZ393" s="442"/>
      <c r="DA393" s="442"/>
      <c r="DB393" s="442"/>
      <c r="DC393" s="442"/>
      <c r="DD393" s="443"/>
      <c r="DE393" s="440"/>
      <c r="DF393" s="444">
        <v>18100</v>
      </c>
      <c r="DG393" s="445">
        <f t="shared" si="748"/>
        <v>19050</v>
      </c>
      <c r="DH393" s="421">
        <f t="shared" si="749"/>
        <v>0.76200000000000001</v>
      </c>
      <c r="DI393" s="446">
        <f t="shared" si="750"/>
        <v>8.4409448818897648</v>
      </c>
      <c r="DJ393" s="434">
        <v>7.6</v>
      </c>
      <c r="DK393" s="427">
        <v>7.8</v>
      </c>
      <c r="DL393" s="446">
        <f t="shared" si="751"/>
        <v>11.968503937007874</v>
      </c>
      <c r="DM393" s="422">
        <v>20</v>
      </c>
      <c r="DN393" s="422">
        <v>2.42</v>
      </c>
      <c r="DO393" s="423">
        <v>7.67</v>
      </c>
      <c r="DP393" s="423">
        <v>19.2</v>
      </c>
      <c r="DQ393" s="423">
        <v>77</v>
      </c>
      <c r="DR393" s="432"/>
      <c r="DS393" s="432"/>
      <c r="DT393" s="437"/>
      <c r="DU393" s="437">
        <v>0.96</v>
      </c>
      <c r="DV393" s="424"/>
      <c r="DW393" s="446">
        <f t="shared" si="752"/>
        <v>4.409448818897638</v>
      </c>
      <c r="DX393" s="434">
        <v>6.4</v>
      </c>
      <c r="DY393" s="438">
        <v>7.91</v>
      </c>
      <c r="DZ393" s="439">
        <v>15.6</v>
      </c>
      <c r="EA393" s="440">
        <v>60</v>
      </c>
      <c r="EB393" s="441">
        <v>5620</v>
      </c>
      <c r="EC393" s="442">
        <v>12.1</v>
      </c>
      <c r="ED393" s="442">
        <v>0.17</v>
      </c>
      <c r="EE393" s="442">
        <v>10.4</v>
      </c>
      <c r="EF393" s="442">
        <v>0.7</v>
      </c>
      <c r="EG393" s="443">
        <v>2</v>
      </c>
      <c r="EH393" s="440">
        <v>16</v>
      </c>
      <c r="EI393" s="429">
        <f t="shared" si="670"/>
        <v>7.91</v>
      </c>
      <c r="EJ393" s="447">
        <f t="shared" si="773"/>
        <v>15.6</v>
      </c>
      <c r="EK393" s="448">
        <f t="shared" si="671"/>
        <v>60</v>
      </c>
      <c r="EL393" s="417">
        <f t="shared" si="672"/>
        <v>5620</v>
      </c>
      <c r="EM393" s="431">
        <f t="shared" si="673"/>
        <v>12.1</v>
      </c>
      <c r="EN393" s="431">
        <f>ED393</f>
        <v>0.17</v>
      </c>
      <c r="EO393" s="431">
        <f>EE393</f>
        <v>10.4</v>
      </c>
      <c r="EP393" s="431">
        <f>EF393</f>
        <v>0.7</v>
      </c>
      <c r="EQ393" s="430">
        <f t="shared" si="784"/>
        <v>2</v>
      </c>
      <c r="ER393" s="448">
        <f>EH393</f>
        <v>16</v>
      </c>
      <c r="ES393" s="449">
        <f t="shared" si="753"/>
        <v>27.738376674546888</v>
      </c>
      <c r="ET393" s="450">
        <f t="shared" si="754"/>
        <v>0.76139999999999997</v>
      </c>
      <c r="EU393" s="451">
        <f t="shared" si="730"/>
        <v>0.22419522727272728</v>
      </c>
      <c r="EV393" s="450">
        <f t="shared" si="658"/>
        <v>0.4151763468013468</v>
      </c>
      <c r="EW393" s="513">
        <f t="shared" si="770"/>
        <v>0.40945266488383836</v>
      </c>
      <c r="EX393" s="514">
        <f t="shared" si="736"/>
        <v>8.3894667717362754</v>
      </c>
      <c r="EY393" s="513">
        <f t="shared" si="774"/>
        <v>0.75268226134495353</v>
      </c>
      <c r="EZ393" s="514">
        <f t="shared" si="775"/>
        <v>47.476753349093777</v>
      </c>
      <c r="FA393" s="450">
        <f t="shared" si="659"/>
        <v>0.76844450707023804</v>
      </c>
      <c r="FB393" s="431">
        <f t="shared" si="660"/>
        <v>199.11715261360649</v>
      </c>
      <c r="FC393" s="452">
        <f>1-EP393/CA393</f>
        <v>0.62959719789842383</v>
      </c>
      <c r="FD393" s="431">
        <f>CA393-EP393</f>
        <v>1.1898345153664303</v>
      </c>
      <c r="FE393" s="452">
        <f t="shared" si="661"/>
        <v>0.98198198198198194</v>
      </c>
      <c r="FF393" s="430">
        <f t="shared" si="662"/>
        <v>109</v>
      </c>
      <c r="FG393" s="405">
        <v>50400</v>
      </c>
      <c r="FH393" s="589"/>
      <c r="FI393" s="590"/>
      <c r="FJ393" s="591"/>
      <c r="FK393" s="455">
        <f t="shared" si="755"/>
        <v>1.8912529550827424</v>
      </c>
      <c r="FL393" s="530"/>
      <c r="FM393" s="455"/>
      <c r="FN393" s="530">
        <v>3753</v>
      </c>
      <c r="FO393" s="532">
        <f t="shared" si="785"/>
        <v>0.28049327354260095</v>
      </c>
      <c r="FP393" s="449">
        <f t="shared" si="756"/>
        <v>98.581560283687949</v>
      </c>
      <c r="FQ393" s="457">
        <v>50.4</v>
      </c>
      <c r="FR393" s="458">
        <f t="shared" si="757"/>
        <v>1.3238770685579195</v>
      </c>
      <c r="FS393" s="576">
        <v>7.73</v>
      </c>
      <c r="FT393" s="577">
        <v>15.3</v>
      </c>
      <c r="FU393" s="578">
        <v>59</v>
      </c>
      <c r="FV393" s="579">
        <v>2</v>
      </c>
      <c r="FW393" s="580">
        <v>0.2</v>
      </c>
      <c r="FX393" s="579">
        <v>8</v>
      </c>
      <c r="FY393" s="452">
        <f t="shared" si="781"/>
        <v>0</v>
      </c>
      <c r="FZ393" s="452">
        <f>1-FW393/(EF393+DC393)</f>
        <v>0.71428571428571419</v>
      </c>
      <c r="GA393" s="429">
        <f>EF393+DC393-FW393</f>
        <v>0.49999999999999994</v>
      </c>
      <c r="GB393" s="513">
        <f t="shared" si="776"/>
        <v>1.9230769230769162E-2</v>
      </c>
      <c r="GC393" s="514">
        <f t="shared" si="777"/>
        <v>0.29999999999999893</v>
      </c>
      <c r="GD393" s="513">
        <f t="shared" si="768"/>
        <v>1.6666666666666718E-2</v>
      </c>
      <c r="GE393" s="527">
        <f t="shared" si="769"/>
        <v>1</v>
      </c>
      <c r="GF393" s="461">
        <f t="shared" si="758"/>
        <v>2.5847123719464147</v>
      </c>
      <c r="GG393" s="606"/>
      <c r="GH393" s="450"/>
      <c r="GI393" s="405"/>
      <c r="GJ393" s="462"/>
      <c r="GK393" s="463"/>
      <c r="GL393" s="464"/>
      <c r="GM393" s="529"/>
      <c r="GN393" s="405"/>
      <c r="GO393" s="513"/>
      <c r="GP393" s="450"/>
      <c r="GQ393" s="577"/>
      <c r="GR393" s="455">
        <f t="shared" si="763"/>
        <v>2.7107959022852639</v>
      </c>
      <c r="GS393" s="531"/>
      <c r="GT393" s="531"/>
      <c r="GU393" s="513"/>
      <c r="GV393" s="513"/>
      <c r="GW393" s="513"/>
      <c r="GX393" s="513"/>
      <c r="GY393" s="462"/>
      <c r="GZ393" s="405">
        <v>35626</v>
      </c>
      <c r="HA393" s="581">
        <v>7.88</v>
      </c>
      <c r="HB393" s="451">
        <v>7.78</v>
      </c>
      <c r="HC393" s="577">
        <v>15</v>
      </c>
      <c r="HD393" s="463">
        <f t="shared" si="778"/>
        <v>50.699999999999996</v>
      </c>
      <c r="HE393" s="463">
        <v>15</v>
      </c>
      <c r="HF393" s="463"/>
      <c r="HG393" s="582"/>
      <c r="HH393" s="575">
        <v>3</v>
      </c>
      <c r="HI393" s="583">
        <v>5610</v>
      </c>
      <c r="HJ393" s="406">
        <f t="shared" si="663"/>
        <v>3758.7000000000003</v>
      </c>
      <c r="HK393" s="406"/>
      <c r="HL393" s="549"/>
      <c r="HM393" s="584">
        <v>10</v>
      </c>
      <c r="HN393" s="461">
        <v>11.65</v>
      </c>
      <c r="HO393" s="574">
        <v>0.28999999999999998</v>
      </c>
      <c r="HP393" s="548">
        <v>0.01</v>
      </c>
      <c r="HQ393" s="585">
        <v>9.5</v>
      </c>
      <c r="HR393" s="586">
        <v>0.18</v>
      </c>
      <c r="HS393" s="520">
        <v>0.15</v>
      </c>
      <c r="HT393" s="587">
        <v>4</v>
      </c>
      <c r="HU393" s="522">
        <f t="shared" si="767"/>
        <v>48.1061653303843</v>
      </c>
      <c r="HV393" s="513">
        <f t="shared" si="779"/>
        <v>0.62121212121212122</v>
      </c>
      <c r="HW393" s="513">
        <f t="shared" si="664"/>
        <v>0.72887700534759359</v>
      </c>
      <c r="HX393" s="513">
        <f t="shared" si="665"/>
        <v>0.4232673267326732</v>
      </c>
      <c r="HY393" s="599"/>
    </row>
    <row r="394" spans="1:233" s="598" customFormat="1" ht="15" customHeight="1" x14ac:dyDescent="0.15">
      <c r="A394" s="400">
        <v>43876</v>
      </c>
      <c r="B394" s="515">
        <v>42083</v>
      </c>
      <c r="C394" s="402">
        <f t="shared" si="722"/>
        <v>0.84165999999999996</v>
      </c>
      <c r="D394" s="571">
        <v>8.0299999999999994</v>
      </c>
      <c r="E394" s="572">
        <v>34.299999999999997</v>
      </c>
      <c r="F394" s="573">
        <v>175</v>
      </c>
      <c r="G394" s="406">
        <f t="shared" si="725"/>
        <v>7364.5249999999996</v>
      </c>
      <c r="H394" s="402">
        <f t="shared" si="726"/>
        <v>0.29458099999999998</v>
      </c>
      <c r="I394" s="573">
        <v>4840</v>
      </c>
      <c r="J394" s="406">
        <f t="shared" si="727"/>
        <v>3242.8</v>
      </c>
      <c r="K394" s="574">
        <v>24.1</v>
      </c>
      <c r="L394" s="574"/>
      <c r="M394" s="574"/>
      <c r="N394" s="575">
        <v>56</v>
      </c>
      <c r="O394" s="575"/>
      <c r="P394" s="409"/>
      <c r="Q394" s="409"/>
      <c r="R394" s="409"/>
      <c r="S394" s="409"/>
      <c r="T394" s="410"/>
      <c r="U394" s="411"/>
      <c r="V394" s="409"/>
      <c r="W394" s="409"/>
      <c r="X394" s="516"/>
      <c r="Y394" s="473">
        <v>1800</v>
      </c>
      <c r="Z394" s="429">
        <v>6.21</v>
      </c>
      <c r="AA394" s="409">
        <v>2084</v>
      </c>
      <c r="AB394" s="409">
        <f t="shared" si="719"/>
        <v>5835.2</v>
      </c>
      <c r="AC394" s="409">
        <v>5860</v>
      </c>
      <c r="AD394" s="474">
        <v>5.72</v>
      </c>
      <c r="AE394" s="477">
        <f t="shared" si="782"/>
        <v>0.7944444444444444</v>
      </c>
      <c r="AF394" s="478">
        <f t="shared" si="732"/>
        <v>1800</v>
      </c>
      <c r="AG394" s="477">
        <f t="shared" si="733"/>
        <v>0.72</v>
      </c>
      <c r="AH394" s="478">
        <v>2084</v>
      </c>
      <c r="AI394" s="478">
        <f t="shared" si="734"/>
        <v>5835.2</v>
      </c>
      <c r="AJ394" s="473">
        <f t="shared" si="735"/>
        <v>10503.36</v>
      </c>
      <c r="AK394" s="477">
        <f t="shared" si="737"/>
        <v>0.46681600000000001</v>
      </c>
      <c r="AL394" s="447">
        <v>36</v>
      </c>
      <c r="AM394" s="479"/>
      <c r="AN394" s="473">
        <v>1570</v>
      </c>
      <c r="AO394" s="473">
        <v>1566</v>
      </c>
      <c r="AP394" s="479">
        <v>7.32</v>
      </c>
      <c r="AQ394" s="447">
        <v>515</v>
      </c>
      <c r="AR394" s="473">
        <f t="shared" si="780"/>
        <v>1648</v>
      </c>
      <c r="AS394" s="657">
        <f t="shared" si="771"/>
        <v>3.2</v>
      </c>
      <c r="AT394" s="473">
        <v>5280</v>
      </c>
      <c r="AU394" s="447"/>
      <c r="AV394" s="480">
        <v>2</v>
      </c>
      <c r="AW394" s="479">
        <v>2.79</v>
      </c>
      <c r="AX394" s="479">
        <v>37.6</v>
      </c>
      <c r="AY394" s="480">
        <v>18.600000000000001</v>
      </c>
      <c r="AZ394" s="480">
        <v>1.7</v>
      </c>
      <c r="BA394" s="420">
        <f t="shared" si="723"/>
        <v>42529</v>
      </c>
      <c r="BB394" s="421">
        <f t="shared" si="724"/>
        <v>0.85058</v>
      </c>
      <c r="BC394" s="422"/>
      <c r="BD394" s="423">
        <v>7.93</v>
      </c>
      <c r="BE394" s="424">
        <v>35.5</v>
      </c>
      <c r="BF394" s="425">
        <v>169</v>
      </c>
      <c r="BG394" s="426">
        <v>6040</v>
      </c>
      <c r="BH394" s="420">
        <f t="shared" si="728"/>
        <v>4046.8</v>
      </c>
      <c r="BI394" s="432"/>
      <c r="BJ394" s="421"/>
      <c r="BK394" s="427">
        <v>17.5</v>
      </c>
      <c r="BL394" s="427"/>
      <c r="BM394" s="428"/>
      <c r="BN394" s="422"/>
      <c r="BO394" s="425">
        <v>92</v>
      </c>
      <c r="BP394" s="425"/>
      <c r="BQ394" s="423">
        <v>4.09</v>
      </c>
      <c r="BR394" s="421">
        <f t="shared" si="783"/>
        <v>0.56805555555555554</v>
      </c>
      <c r="BS394" s="409">
        <f t="shared" si="738"/>
        <v>44329</v>
      </c>
      <c r="BT394" s="429">
        <f t="shared" si="739"/>
        <v>7.9052306616436185</v>
      </c>
      <c r="BU394" s="430">
        <f t="shared" si="772"/>
        <v>54.970324167023847</v>
      </c>
      <c r="BV394" s="430">
        <f t="shared" si="740"/>
        <v>229.05549414604434</v>
      </c>
      <c r="BW394" s="430">
        <f t="shared" si="741"/>
        <v>5794.8728823118045</v>
      </c>
      <c r="BX394" s="430">
        <f t="shared" si="729"/>
        <v>3766.6673735026729</v>
      </c>
      <c r="BY394" s="430">
        <f t="shared" si="742"/>
        <v>17.544666019986916</v>
      </c>
      <c r="BZ394" s="430"/>
      <c r="CA394" s="431"/>
      <c r="CB394" s="430">
        <f t="shared" si="731"/>
        <v>92</v>
      </c>
      <c r="CC394" s="432">
        <v>21017</v>
      </c>
      <c r="CD394" s="411">
        <f t="shared" si="743"/>
        <v>21917</v>
      </c>
      <c r="CE394" s="421">
        <f t="shared" si="744"/>
        <v>0.87668000000000001</v>
      </c>
      <c r="CF394" s="433">
        <f t="shared" si="745"/>
        <v>7.3367705434137882</v>
      </c>
      <c r="CG394" s="434"/>
      <c r="CH394" s="427"/>
      <c r="CI394" s="446">
        <f t="shared" si="746"/>
        <v>10.402883606332983</v>
      </c>
      <c r="CJ394" s="436">
        <v>19.899999999999999</v>
      </c>
      <c r="CK394" s="436">
        <v>2.6</v>
      </c>
      <c r="CL394" s="423"/>
      <c r="CM394" s="423">
        <v>17.8</v>
      </c>
      <c r="CN394" s="423">
        <v>74</v>
      </c>
      <c r="CO394" s="432"/>
      <c r="CP394" s="432"/>
      <c r="CQ394" s="437"/>
      <c r="CR394" s="437">
        <v>0.97</v>
      </c>
      <c r="CS394" s="424"/>
      <c r="CT394" s="432">
        <f t="shared" si="747"/>
        <v>3.832641328648994</v>
      </c>
      <c r="CU394" s="434">
        <v>5.46</v>
      </c>
      <c r="CV394" s="438"/>
      <c r="CW394" s="439"/>
      <c r="CX394" s="440"/>
      <c r="CY394" s="441"/>
      <c r="CZ394" s="442"/>
      <c r="DA394" s="442"/>
      <c r="DB394" s="442"/>
      <c r="DC394" s="442"/>
      <c r="DD394" s="443"/>
      <c r="DE394" s="440"/>
      <c r="DF394" s="444">
        <v>21512</v>
      </c>
      <c r="DG394" s="445">
        <f t="shared" si="748"/>
        <v>22412</v>
      </c>
      <c r="DH394" s="421">
        <f t="shared" si="749"/>
        <v>0.89648000000000005</v>
      </c>
      <c r="DI394" s="446">
        <f t="shared" si="750"/>
        <v>7.1747278243797972</v>
      </c>
      <c r="DJ394" s="434">
        <v>7.62</v>
      </c>
      <c r="DK394" s="427">
        <v>7.4</v>
      </c>
      <c r="DL394" s="446">
        <f t="shared" si="751"/>
        <v>10.173121542031055</v>
      </c>
      <c r="DM394" s="422">
        <v>19.8</v>
      </c>
      <c r="DN394" s="422">
        <v>2.1</v>
      </c>
      <c r="DO394" s="423">
        <v>7.67</v>
      </c>
      <c r="DP394" s="423">
        <v>17.7</v>
      </c>
      <c r="DQ394" s="423">
        <v>70</v>
      </c>
      <c r="DR394" s="432"/>
      <c r="DS394" s="432"/>
      <c r="DT394" s="437"/>
      <c r="DU394" s="437">
        <v>0.97</v>
      </c>
      <c r="DV394" s="424"/>
      <c r="DW394" s="446">
        <f t="shared" si="752"/>
        <v>3.7479921470640729</v>
      </c>
      <c r="DX394" s="434">
        <v>5.84</v>
      </c>
      <c r="DY394" s="438">
        <v>7.93</v>
      </c>
      <c r="DZ394" s="439">
        <v>17.5</v>
      </c>
      <c r="EA394" s="440">
        <v>57</v>
      </c>
      <c r="EB394" s="441">
        <v>5730</v>
      </c>
      <c r="EC394" s="442">
        <v>10.8</v>
      </c>
      <c r="ED394" s="442"/>
      <c r="EE394" s="442"/>
      <c r="EF394" s="442"/>
      <c r="EG394" s="443">
        <v>7</v>
      </c>
      <c r="EH394" s="440"/>
      <c r="EI394" s="429">
        <f t="shared" si="670"/>
        <v>7.93</v>
      </c>
      <c r="EJ394" s="447">
        <f t="shared" si="773"/>
        <v>17.5</v>
      </c>
      <c r="EK394" s="448">
        <f t="shared" si="671"/>
        <v>57</v>
      </c>
      <c r="EL394" s="417">
        <f t="shared" si="672"/>
        <v>5730</v>
      </c>
      <c r="EM394" s="431">
        <f t="shared" si="673"/>
        <v>10.8</v>
      </c>
      <c r="EN394" s="431"/>
      <c r="EO394" s="431"/>
      <c r="EP394" s="431"/>
      <c r="EQ394" s="430">
        <f t="shared" si="784"/>
        <v>7</v>
      </c>
      <c r="ER394" s="448"/>
      <c r="ES394" s="449">
        <f t="shared" si="753"/>
        <v>23.821877326355207</v>
      </c>
      <c r="ET394" s="450">
        <f t="shared" si="754"/>
        <v>0.88658000000000003</v>
      </c>
      <c r="EU394" s="451">
        <f t="shared" si="730"/>
        <v>0.23076820454545455</v>
      </c>
      <c r="EV394" s="450">
        <f t="shared" si="658"/>
        <v>0.42734852693602693</v>
      </c>
      <c r="EW394" s="513">
        <f t="shared" si="770"/>
        <v>0.38442829360806186</v>
      </c>
      <c r="EX394" s="514">
        <f t="shared" si="736"/>
        <v>6.7446660199869157</v>
      </c>
      <c r="EY394" s="513">
        <f t="shared" si="774"/>
        <v>0.68164641076469989</v>
      </c>
      <c r="EZ394" s="514">
        <f t="shared" si="775"/>
        <v>37.470324167023847</v>
      </c>
      <c r="FA394" s="450">
        <f t="shared" si="659"/>
        <v>0.75115200701687967</v>
      </c>
      <c r="FB394" s="431">
        <f t="shared" si="660"/>
        <v>172.05549414604434</v>
      </c>
      <c r="FC394" s="452"/>
      <c r="FD394" s="431"/>
      <c r="FE394" s="452">
        <f t="shared" si="661"/>
        <v>0.92391304347826086</v>
      </c>
      <c r="FF394" s="430">
        <f t="shared" si="662"/>
        <v>85</v>
      </c>
      <c r="FG394" s="405">
        <v>50400</v>
      </c>
      <c r="FH394" s="589"/>
      <c r="FI394" s="590"/>
      <c r="FJ394" s="591"/>
      <c r="FK394" s="455">
        <f t="shared" si="755"/>
        <v>1.6242189086151275</v>
      </c>
      <c r="FL394" s="530"/>
      <c r="FM394" s="455"/>
      <c r="FN394" s="530">
        <v>3892</v>
      </c>
      <c r="FO394" s="532">
        <f t="shared" si="785"/>
        <v>0.29088191330343793</v>
      </c>
      <c r="FP394" s="449">
        <f t="shared" si="756"/>
        <v>87.798055449028851</v>
      </c>
      <c r="FQ394" s="457">
        <v>50.4</v>
      </c>
      <c r="FR394" s="458">
        <f t="shared" si="757"/>
        <v>1.1369532360305894</v>
      </c>
      <c r="FS394" s="576">
        <v>7.79</v>
      </c>
      <c r="FT394" s="577">
        <v>14.9</v>
      </c>
      <c r="FU394" s="578">
        <v>52</v>
      </c>
      <c r="FV394" s="579">
        <v>1</v>
      </c>
      <c r="FW394" s="580"/>
      <c r="FX394" s="579"/>
      <c r="FY394" s="452">
        <f t="shared" si="781"/>
        <v>0.85714285714285721</v>
      </c>
      <c r="FZ394" s="452"/>
      <c r="GA394" s="429"/>
      <c r="GB394" s="513">
        <f t="shared" si="776"/>
        <v>0.14857142857142858</v>
      </c>
      <c r="GC394" s="514">
        <f t="shared" si="777"/>
        <v>2.5999999999999996</v>
      </c>
      <c r="GD394" s="513">
        <f t="shared" si="768"/>
        <v>8.7719298245614086E-2</v>
      </c>
      <c r="GE394" s="527">
        <f t="shared" si="769"/>
        <v>5</v>
      </c>
      <c r="GF394" s="461">
        <f t="shared" si="758"/>
        <v>2.219765841774008</v>
      </c>
      <c r="GG394" s="606"/>
      <c r="GH394" s="450"/>
      <c r="GI394" s="405"/>
      <c r="GJ394" s="462"/>
      <c r="GK394" s="463"/>
      <c r="GL394" s="464"/>
      <c r="GM394" s="529"/>
      <c r="GN394" s="405"/>
      <c r="GO394" s="513"/>
      <c r="GP394" s="450"/>
      <c r="GQ394" s="577"/>
      <c r="GR394" s="455">
        <f t="shared" si="763"/>
        <v>2.32804710234835</v>
      </c>
      <c r="GS394" s="531"/>
      <c r="GT394" s="531"/>
      <c r="GU394" s="513"/>
      <c r="GV394" s="513"/>
      <c r="GW394" s="513"/>
      <c r="GX394" s="513"/>
      <c r="GY394" s="462"/>
      <c r="GZ394" s="405">
        <v>42098</v>
      </c>
      <c r="HA394" s="581">
        <v>8.02</v>
      </c>
      <c r="HB394" s="451">
        <v>7.8</v>
      </c>
      <c r="HC394" s="577">
        <v>13.5</v>
      </c>
      <c r="HD394" s="463">
        <f t="shared" si="778"/>
        <v>45.629999999999995</v>
      </c>
      <c r="HE394" s="463">
        <v>14</v>
      </c>
      <c r="HF394" s="463"/>
      <c r="HG394" s="582"/>
      <c r="HH394" s="575">
        <v>2</v>
      </c>
      <c r="HI394" s="583">
        <v>5640</v>
      </c>
      <c r="HJ394" s="406">
        <f t="shared" si="663"/>
        <v>3778.8</v>
      </c>
      <c r="HK394" s="406"/>
      <c r="HL394" s="549"/>
      <c r="HM394" s="584"/>
      <c r="HN394" s="461">
        <v>10.8</v>
      </c>
      <c r="HO394" s="574"/>
      <c r="HP394" s="548">
        <v>0.01</v>
      </c>
      <c r="HQ394" s="585"/>
      <c r="HR394" s="586"/>
      <c r="HS394" s="520">
        <v>0.19</v>
      </c>
      <c r="HT394" s="587">
        <v>4</v>
      </c>
      <c r="HU394" s="522">
        <f t="shared" si="767"/>
        <v>40.91325918784829</v>
      </c>
      <c r="HV394" s="513">
        <f t="shared" si="779"/>
        <v>0.61971830985915499</v>
      </c>
      <c r="HW394" s="513">
        <f t="shared" si="664"/>
        <v>0.73</v>
      </c>
      <c r="HX394" s="513">
        <f t="shared" si="665"/>
        <v>0.38285714285714278</v>
      </c>
      <c r="HY394" s="599"/>
    </row>
    <row r="395" spans="1:233" x14ac:dyDescent="0.15">
      <c r="A395" s="485">
        <v>43877</v>
      </c>
      <c r="B395" s="486">
        <v>49390</v>
      </c>
      <c r="C395" s="487">
        <f t="shared" si="722"/>
        <v>0.98780000000000001</v>
      </c>
      <c r="D395" s="488">
        <v>8.09</v>
      </c>
      <c r="E395" s="489">
        <v>33.200000000000003</v>
      </c>
      <c r="F395" s="490">
        <v>160</v>
      </c>
      <c r="G395" s="490">
        <f t="shared" si="725"/>
        <v>7902.4</v>
      </c>
      <c r="H395" s="487">
        <f t="shared" si="726"/>
        <v>0.31609599999999999</v>
      </c>
      <c r="I395" s="490">
        <v>4700</v>
      </c>
      <c r="J395" s="490">
        <f t="shared" si="727"/>
        <v>3149</v>
      </c>
      <c r="K395" s="491">
        <v>17.8</v>
      </c>
      <c r="L395" s="491"/>
      <c r="M395" s="491"/>
      <c r="N395" s="492">
        <v>68</v>
      </c>
      <c r="O395" s="492"/>
      <c r="P395" s="409"/>
      <c r="Q395" s="409"/>
      <c r="R395" s="409"/>
      <c r="S395" s="409"/>
      <c r="T395" s="410"/>
      <c r="U395" s="411"/>
      <c r="V395" s="409"/>
      <c r="W395" s="409"/>
      <c r="X395" s="412"/>
      <c r="Y395" s="473">
        <v>1800</v>
      </c>
      <c r="Z395" s="429">
        <v>6.2</v>
      </c>
      <c r="AA395" s="447">
        <v>2145</v>
      </c>
      <c r="AB395" s="409">
        <f t="shared" si="719"/>
        <v>6006</v>
      </c>
      <c r="AC395" s="409">
        <v>5600</v>
      </c>
      <c r="AD395" s="474">
        <v>5.73</v>
      </c>
      <c r="AE395" s="477">
        <f t="shared" si="782"/>
        <v>0.79583333333333339</v>
      </c>
      <c r="AF395" s="478">
        <f t="shared" si="732"/>
        <v>1800</v>
      </c>
      <c r="AG395" s="477">
        <f t="shared" si="733"/>
        <v>0.72</v>
      </c>
      <c r="AH395" s="478">
        <v>2145</v>
      </c>
      <c r="AI395" s="478">
        <f t="shared" si="734"/>
        <v>6006</v>
      </c>
      <c r="AJ395" s="473">
        <f t="shared" si="735"/>
        <v>10810.8</v>
      </c>
      <c r="AK395" s="477">
        <f t="shared" si="737"/>
        <v>0.48047999999999996</v>
      </c>
      <c r="AL395" s="447">
        <v>38</v>
      </c>
      <c r="AM395" s="479"/>
      <c r="AN395" s="473">
        <v>1557</v>
      </c>
      <c r="AO395" s="473">
        <v>1529</v>
      </c>
      <c r="AP395" s="479">
        <v>7.32</v>
      </c>
      <c r="AQ395" s="447">
        <v>507</v>
      </c>
      <c r="AR395" s="473">
        <f t="shared" si="780"/>
        <v>1622.4</v>
      </c>
      <c r="AS395" s="657">
        <f t="shared" si="771"/>
        <v>3.2</v>
      </c>
      <c r="AT395" s="473">
        <v>5390</v>
      </c>
      <c r="AU395" s="447"/>
      <c r="AV395" s="480">
        <v>2</v>
      </c>
      <c r="AW395" s="479">
        <v>3.13</v>
      </c>
      <c r="AX395" s="479">
        <v>41.27</v>
      </c>
      <c r="AY395" s="480">
        <v>17.8</v>
      </c>
      <c r="AZ395" s="480">
        <v>1</v>
      </c>
      <c r="BA395" s="420">
        <f t="shared" si="723"/>
        <v>45927</v>
      </c>
      <c r="BB395" s="421">
        <f t="shared" si="724"/>
        <v>0.91854000000000002</v>
      </c>
      <c r="BC395" s="422"/>
      <c r="BD395" s="423">
        <v>7.96</v>
      </c>
      <c r="BE395" s="424">
        <v>36.4</v>
      </c>
      <c r="BF395" s="425">
        <v>168</v>
      </c>
      <c r="BG395" s="426">
        <v>5550</v>
      </c>
      <c r="BH395" s="420">
        <f t="shared" si="728"/>
        <v>3718.5</v>
      </c>
      <c r="BI395" s="420"/>
      <c r="BJ395" s="421"/>
      <c r="BK395" s="427">
        <v>15.4</v>
      </c>
      <c r="BL395" s="427"/>
      <c r="BM395" s="428"/>
      <c r="BN395" s="422"/>
      <c r="BO395" s="425">
        <v>51</v>
      </c>
      <c r="BP395" s="425"/>
      <c r="BQ395" s="423">
        <v>5.23</v>
      </c>
      <c r="BR395" s="421">
        <f t="shared" si="783"/>
        <v>0.72638888888888897</v>
      </c>
      <c r="BS395" s="409">
        <f t="shared" si="738"/>
        <v>47727</v>
      </c>
      <c r="BT395" s="429">
        <f t="shared" si="739"/>
        <v>7.935862719215538</v>
      </c>
      <c r="BU395" s="430">
        <f t="shared" si="772"/>
        <v>54.148444276824435</v>
      </c>
      <c r="BV395" s="430">
        <f t="shared" si="740"/>
        <v>222.85197058268903</v>
      </c>
      <c r="BW395" s="430">
        <f t="shared" si="741"/>
        <v>5340.805204601169</v>
      </c>
      <c r="BX395" s="430">
        <f t="shared" si="729"/>
        <v>3471.5233829907597</v>
      </c>
      <c r="BY395" s="430">
        <f t="shared" si="742"/>
        <v>15.490514802941732</v>
      </c>
      <c r="BZ395" s="430"/>
      <c r="CA395" s="431"/>
      <c r="CB395" s="430">
        <f t="shared" si="731"/>
        <v>51</v>
      </c>
      <c r="CC395" s="432">
        <v>23002</v>
      </c>
      <c r="CD395" s="411">
        <f t="shared" si="743"/>
        <v>23902</v>
      </c>
      <c r="CE395" s="421">
        <f t="shared" si="744"/>
        <v>0.95608000000000004</v>
      </c>
      <c r="CF395" s="433">
        <f t="shared" si="745"/>
        <v>6.7274705045602889</v>
      </c>
      <c r="CG395" s="434"/>
      <c r="CH395" s="427"/>
      <c r="CI395" s="446">
        <f t="shared" si="746"/>
        <v>9.5389507154213042</v>
      </c>
      <c r="CJ395" s="436">
        <v>18.899999999999999</v>
      </c>
      <c r="CK395" s="436">
        <v>3.41</v>
      </c>
      <c r="CL395" s="423"/>
      <c r="CM395" s="423">
        <v>16</v>
      </c>
      <c r="CN395" s="423">
        <v>61</v>
      </c>
      <c r="CO395" s="432"/>
      <c r="CP395" s="432"/>
      <c r="CQ395" s="437"/>
      <c r="CR395" s="437">
        <v>0.96</v>
      </c>
      <c r="CS395" s="481"/>
      <c r="CT395" s="432">
        <f t="shared" si="747"/>
        <v>3.5143502635762696</v>
      </c>
      <c r="CU395" s="434">
        <v>5.32</v>
      </c>
      <c r="CV395" s="493"/>
      <c r="CW395" s="494"/>
      <c r="CX395" s="495"/>
      <c r="CY395" s="496"/>
      <c r="CZ395" s="497"/>
      <c r="DA395" s="497"/>
      <c r="DB395" s="497"/>
      <c r="DC395" s="497"/>
      <c r="DD395" s="498"/>
      <c r="DE395" s="498"/>
      <c r="DF395" s="432">
        <v>22925</v>
      </c>
      <c r="DG395" s="445">
        <f t="shared" si="748"/>
        <v>23825</v>
      </c>
      <c r="DH395" s="421">
        <f t="shared" si="749"/>
        <v>0.95299999999999996</v>
      </c>
      <c r="DI395" s="446">
        <f t="shared" si="750"/>
        <v>6.7492130115424969</v>
      </c>
      <c r="DJ395" s="434">
        <v>7.69</v>
      </c>
      <c r="DK395" s="427">
        <v>10</v>
      </c>
      <c r="DL395" s="446">
        <f t="shared" si="751"/>
        <v>9.5697796432319002</v>
      </c>
      <c r="DM395" s="541">
        <v>18.8</v>
      </c>
      <c r="DN395" s="541">
        <v>3.3</v>
      </c>
      <c r="DO395" s="542">
        <v>7.74</v>
      </c>
      <c r="DP395" s="542">
        <v>16.3</v>
      </c>
      <c r="DQ395" s="542">
        <v>63</v>
      </c>
      <c r="DR395" s="432"/>
      <c r="DS395" s="432"/>
      <c r="DT395" s="437"/>
      <c r="DU395" s="437">
        <v>0.95</v>
      </c>
      <c r="DV395" s="481"/>
      <c r="DW395" s="446">
        <f t="shared" si="752"/>
        <v>3.5257082896117522</v>
      </c>
      <c r="DX395" s="434">
        <v>5.52</v>
      </c>
      <c r="DY395" s="493">
        <v>7.82</v>
      </c>
      <c r="DZ395" s="494">
        <v>15.9</v>
      </c>
      <c r="EA395" s="495">
        <v>56</v>
      </c>
      <c r="EB395" s="496">
        <v>5500</v>
      </c>
      <c r="EC395" s="497">
        <v>10.9</v>
      </c>
      <c r="ED395" s="497"/>
      <c r="EE395" s="497"/>
      <c r="EF395" s="497"/>
      <c r="EG395" s="498">
        <v>18</v>
      </c>
      <c r="EH395" s="495"/>
      <c r="EI395" s="429">
        <f t="shared" si="670"/>
        <v>7.82</v>
      </c>
      <c r="EJ395" s="447">
        <f t="shared" si="773"/>
        <v>15.9</v>
      </c>
      <c r="EK395" s="448">
        <f t="shared" si="671"/>
        <v>56</v>
      </c>
      <c r="EL395" s="417">
        <f t="shared" si="672"/>
        <v>5500</v>
      </c>
      <c r="EM395" s="431">
        <f t="shared" si="673"/>
        <v>10.9</v>
      </c>
      <c r="EN395" s="431"/>
      <c r="EO395" s="431"/>
      <c r="EP395" s="431"/>
      <c r="EQ395" s="430">
        <f t="shared" si="784"/>
        <v>18</v>
      </c>
      <c r="ER395" s="448"/>
      <c r="ES395" s="449">
        <f t="shared" si="753"/>
        <v>22.125840719089823</v>
      </c>
      <c r="ET395" s="450">
        <f t="shared" si="754"/>
        <v>0.95454000000000006</v>
      </c>
      <c r="EU395" s="451">
        <f t="shared" si="730"/>
        <v>0.24172854545454547</v>
      </c>
      <c r="EV395" s="499">
        <f t="shared" si="658"/>
        <v>0.44764545454545457</v>
      </c>
      <c r="EW395" s="513">
        <f t="shared" si="770"/>
        <v>0.29634359227815776</v>
      </c>
      <c r="EX395" s="514">
        <f t="shared" si="736"/>
        <v>4.5905148029417315</v>
      </c>
      <c r="EY395" s="513">
        <f t="shared" si="774"/>
        <v>0.70636275497197976</v>
      </c>
      <c r="EZ395" s="514">
        <f t="shared" si="775"/>
        <v>38.248444276824436</v>
      </c>
      <c r="FA395" s="450">
        <f t="shared" si="659"/>
        <v>0.74871211659660308</v>
      </c>
      <c r="FB395" s="431">
        <f t="shared" si="660"/>
        <v>166.85197058268903</v>
      </c>
      <c r="FC395" s="452"/>
      <c r="FD395" s="431"/>
      <c r="FE395" s="452">
        <f t="shared" si="661"/>
        <v>0.64705882352941169</v>
      </c>
      <c r="FF395" s="430">
        <f t="shared" si="662"/>
        <v>33</v>
      </c>
      <c r="FG395" s="490">
        <v>50400</v>
      </c>
      <c r="FH395" s="498"/>
      <c r="FI395" s="501"/>
      <c r="FJ395" s="487"/>
      <c r="FK395" s="455">
        <f t="shared" si="755"/>
        <v>1.5085800490288515</v>
      </c>
      <c r="FL395" s="490"/>
      <c r="FM395" s="502"/>
      <c r="FN395" s="490">
        <v>3892</v>
      </c>
      <c r="FO395" s="532">
        <f t="shared" si="785"/>
        <v>0.29088191330343793</v>
      </c>
      <c r="FP395" s="449">
        <f t="shared" si="756"/>
        <v>81.54713265028181</v>
      </c>
      <c r="FQ395" s="503">
        <v>50.4</v>
      </c>
      <c r="FR395" s="458">
        <f t="shared" si="757"/>
        <v>1.0560060343201962</v>
      </c>
      <c r="FS395" s="504">
        <v>7.81</v>
      </c>
      <c r="FT395" s="535">
        <v>15.1</v>
      </c>
      <c r="FU395" s="495">
        <v>52</v>
      </c>
      <c r="FV395" s="490">
        <v>1</v>
      </c>
      <c r="FW395" s="504"/>
      <c r="FX395" s="490"/>
      <c r="FY395" s="452">
        <f t="shared" si="781"/>
        <v>0.94444444444444442</v>
      </c>
      <c r="FZ395" s="452"/>
      <c r="GA395" s="429"/>
      <c r="GB395" s="499">
        <f t="shared" si="776"/>
        <v>5.031446540880502E-2</v>
      </c>
      <c r="GC395" s="514">
        <f t="shared" si="777"/>
        <v>0.80000000000000071</v>
      </c>
      <c r="GD395" s="499">
        <f t="shared" si="768"/>
        <v>7.1428571428571397E-2</v>
      </c>
      <c r="GE395" s="527">
        <f t="shared" si="769"/>
        <v>4</v>
      </c>
      <c r="GF395" s="461">
        <f t="shared" si="758"/>
        <v>2.0617260670060968</v>
      </c>
      <c r="GG395" s="490"/>
      <c r="GH395" s="526"/>
      <c r="GI395" s="490"/>
      <c r="GJ395" s="544"/>
      <c r="GK395" s="463"/>
      <c r="GL395" s="507"/>
      <c r="GM395" s="535"/>
      <c r="GN395" s="536"/>
      <c r="GO395" s="526"/>
      <c r="GP395" s="526"/>
      <c r="GQ395" s="535"/>
      <c r="GR395" s="455">
        <f t="shared" si="763"/>
        <v>2.1622980702746872</v>
      </c>
      <c r="GS395" s="536"/>
      <c r="GT395" s="536"/>
      <c r="GU395" s="526"/>
      <c r="GV395" s="526"/>
      <c r="GW395" s="526"/>
      <c r="GX395" s="526"/>
      <c r="GY395" s="544"/>
      <c r="GZ395" s="490">
        <v>47569</v>
      </c>
      <c r="HA395" s="493">
        <v>7.98</v>
      </c>
      <c r="HB395" s="493">
        <v>7.88</v>
      </c>
      <c r="HC395" s="494">
        <v>13.4</v>
      </c>
      <c r="HD395" s="498">
        <f t="shared" si="778"/>
        <v>45.292000000000002</v>
      </c>
      <c r="HE395" s="498">
        <v>14</v>
      </c>
      <c r="HF395" s="498"/>
      <c r="HG395" s="498"/>
      <c r="HH395" s="492">
        <v>1</v>
      </c>
      <c r="HI395" s="508">
        <v>5470</v>
      </c>
      <c r="HJ395" s="490">
        <f t="shared" si="663"/>
        <v>3664.9</v>
      </c>
      <c r="HK395" s="490"/>
      <c r="HL395" s="490"/>
      <c r="HM395" s="543"/>
      <c r="HN395" s="506">
        <v>10.45</v>
      </c>
      <c r="HO395" s="491"/>
      <c r="HP395" s="545">
        <v>0.01</v>
      </c>
      <c r="HQ395" s="523"/>
      <c r="HR395" s="524"/>
      <c r="HS395" s="524">
        <v>0.19</v>
      </c>
      <c r="HT395" s="511">
        <v>4</v>
      </c>
      <c r="HU395" s="525">
        <f t="shared" si="767"/>
        <v>37.8862107257169</v>
      </c>
      <c r="HV395" s="526">
        <f t="shared" si="779"/>
        <v>0.63186813186813184</v>
      </c>
      <c r="HW395" s="526">
        <f t="shared" si="664"/>
        <v>0.73040476190476189</v>
      </c>
      <c r="HX395" s="526">
        <f t="shared" si="665"/>
        <v>0.32142857142857151</v>
      </c>
      <c r="HY395" s="512"/>
    </row>
    <row r="396" spans="1:233" s="598" customFormat="1" ht="15" customHeight="1" x14ac:dyDescent="0.15">
      <c r="A396" s="400">
        <v>43878</v>
      </c>
      <c r="B396" s="515">
        <v>35504</v>
      </c>
      <c r="C396" s="402">
        <f t="shared" si="722"/>
        <v>0.71008000000000004</v>
      </c>
      <c r="D396" s="571">
        <v>7.88</v>
      </c>
      <c r="E396" s="572">
        <v>35.5</v>
      </c>
      <c r="F396" s="573">
        <v>145</v>
      </c>
      <c r="G396" s="406">
        <f t="shared" si="725"/>
        <v>5148.08</v>
      </c>
      <c r="H396" s="402">
        <f t="shared" si="726"/>
        <v>0.2059232</v>
      </c>
      <c r="I396" s="573">
        <v>4850</v>
      </c>
      <c r="J396" s="406">
        <f t="shared" si="727"/>
        <v>3249.5</v>
      </c>
      <c r="K396" s="574">
        <v>16.600000000000001</v>
      </c>
      <c r="L396" s="574"/>
      <c r="M396" s="574"/>
      <c r="N396" s="575">
        <v>46</v>
      </c>
      <c r="O396" s="575"/>
      <c r="P396" s="409"/>
      <c r="Q396" s="409"/>
      <c r="R396" s="409"/>
      <c r="S396" s="409"/>
      <c r="T396" s="410"/>
      <c r="U396" s="409"/>
      <c r="V396" s="409"/>
      <c r="W396" s="409"/>
      <c r="X396" s="516"/>
      <c r="Y396" s="473">
        <v>1800</v>
      </c>
      <c r="Z396" s="429">
        <v>5.41</v>
      </c>
      <c r="AA396" s="447">
        <v>2043</v>
      </c>
      <c r="AB396" s="409">
        <f>AA396*2.9</f>
        <v>5924.7</v>
      </c>
      <c r="AC396" s="409">
        <v>5310</v>
      </c>
      <c r="AD396" s="474">
        <v>5.42</v>
      </c>
      <c r="AE396" s="477">
        <f t="shared" si="782"/>
        <v>0.75277777777777777</v>
      </c>
      <c r="AF396" s="478">
        <f t="shared" si="732"/>
        <v>1800</v>
      </c>
      <c r="AG396" s="477">
        <f t="shared" si="733"/>
        <v>0.72</v>
      </c>
      <c r="AH396" s="478">
        <v>2043</v>
      </c>
      <c r="AI396" s="478">
        <f t="shared" si="734"/>
        <v>5924.7</v>
      </c>
      <c r="AJ396" s="473">
        <f t="shared" si="735"/>
        <v>10664.46</v>
      </c>
      <c r="AK396" s="477">
        <f t="shared" si="737"/>
        <v>0.47397599999999995</v>
      </c>
      <c r="AL396" s="447">
        <v>38</v>
      </c>
      <c r="AM396" s="479"/>
      <c r="AN396" s="473">
        <v>1480</v>
      </c>
      <c r="AO396" s="473">
        <v>1426</v>
      </c>
      <c r="AP396" s="479">
        <v>7.27</v>
      </c>
      <c r="AQ396" s="447">
        <v>512</v>
      </c>
      <c r="AR396" s="473">
        <f t="shared" si="780"/>
        <v>1638.4</v>
      </c>
      <c r="AS396" s="657">
        <f t="shared" si="771"/>
        <v>3.2</v>
      </c>
      <c r="AT396" s="473">
        <v>5440</v>
      </c>
      <c r="AU396" s="447"/>
      <c r="AV396" s="480">
        <v>3</v>
      </c>
      <c r="AW396" s="479">
        <v>3.02</v>
      </c>
      <c r="AX396" s="479">
        <v>40.22</v>
      </c>
      <c r="AY396" s="480">
        <v>15.3</v>
      </c>
      <c r="AZ396" s="480">
        <v>0.7</v>
      </c>
      <c r="BA396" s="420">
        <f t="shared" si="723"/>
        <v>41626</v>
      </c>
      <c r="BB396" s="421">
        <f t="shared" si="724"/>
        <v>0.83252000000000004</v>
      </c>
      <c r="BC396" s="422"/>
      <c r="BD396" s="423">
        <v>7.79</v>
      </c>
      <c r="BE396" s="424">
        <v>38.1</v>
      </c>
      <c r="BF396" s="425">
        <v>156</v>
      </c>
      <c r="BG396" s="426">
        <v>5380</v>
      </c>
      <c r="BH396" s="420">
        <f t="shared" si="728"/>
        <v>3604.6000000000004</v>
      </c>
      <c r="BI396" s="432"/>
      <c r="BJ396" s="421"/>
      <c r="BK396" s="427">
        <v>15.6</v>
      </c>
      <c r="BL396" s="427"/>
      <c r="BM396" s="428"/>
      <c r="BN396" s="422"/>
      <c r="BO396" s="425">
        <v>98</v>
      </c>
      <c r="BP396" s="425"/>
      <c r="BQ396" s="423">
        <v>4.03</v>
      </c>
      <c r="BR396" s="421">
        <f t="shared" si="783"/>
        <v>0.55972222222222223</v>
      </c>
      <c r="BS396" s="409">
        <f t="shared" si="738"/>
        <v>43426</v>
      </c>
      <c r="BT396" s="429">
        <f t="shared" si="739"/>
        <v>7.7684460922028276</v>
      </c>
      <c r="BU396" s="430">
        <f t="shared" si="772"/>
        <v>57.74307097130751</v>
      </c>
      <c r="BV396" s="430">
        <f t="shared" si="740"/>
        <v>217.44521715101553</v>
      </c>
      <c r="BW396" s="430">
        <f t="shared" si="741"/>
        <v>5157.1325933772396</v>
      </c>
      <c r="BX396" s="430">
        <f t="shared" si="729"/>
        <v>3352.1361856952058</v>
      </c>
      <c r="BY396" s="430">
        <f t="shared" si="742"/>
        <v>15.587565053193938</v>
      </c>
      <c r="BZ396" s="430"/>
      <c r="CA396" s="431"/>
      <c r="CB396" s="430">
        <f t="shared" si="731"/>
        <v>98</v>
      </c>
      <c r="CC396" s="432">
        <v>20845</v>
      </c>
      <c r="CD396" s="411">
        <f t="shared" si="743"/>
        <v>21745</v>
      </c>
      <c r="CE396" s="421">
        <f t="shared" si="744"/>
        <v>0.86980000000000002</v>
      </c>
      <c r="CF396" s="433">
        <f t="shared" si="745"/>
        <v>7.394803403081168</v>
      </c>
      <c r="CG396" s="434"/>
      <c r="CH396" s="427"/>
      <c r="CI396" s="446">
        <f t="shared" si="746"/>
        <v>10.485169004368821</v>
      </c>
      <c r="CJ396" s="436">
        <v>18.3</v>
      </c>
      <c r="CK396" s="436">
        <v>2.5299999999999998</v>
      </c>
      <c r="CL396" s="423"/>
      <c r="CM396" s="423">
        <v>15.1</v>
      </c>
      <c r="CN396" s="423">
        <v>57</v>
      </c>
      <c r="CO396" s="432"/>
      <c r="CP396" s="432"/>
      <c r="CQ396" s="437"/>
      <c r="CR396" s="437">
        <v>0.96</v>
      </c>
      <c r="CS396" s="424"/>
      <c r="CT396" s="432">
        <f t="shared" si="747"/>
        <v>3.8629570016095656</v>
      </c>
      <c r="CU396" s="434">
        <v>5.57</v>
      </c>
      <c r="CV396" s="438"/>
      <c r="CW396" s="439"/>
      <c r="CX396" s="440"/>
      <c r="CY396" s="441"/>
      <c r="CZ396" s="442"/>
      <c r="DA396" s="442"/>
      <c r="DB396" s="442"/>
      <c r="DC396" s="442"/>
      <c r="DD396" s="443"/>
      <c r="DE396" s="440"/>
      <c r="DF396" s="444">
        <v>20781</v>
      </c>
      <c r="DG396" s="445">
        <f t="shared" si="748"/>
        <v>21681</v>
      </c>
      <c r="DH396" s="421">
        <f t="shared" si="749"/>
        <v>0.86724000000000001</v>
      </c>
      <c r="DI396" s="446">
        <f t="shared" si="750"/>
        <v>7.4166320741663201</v>
      </c>
      <c r="DJ396" s="434">
        <v>7.59</v>
      </c>
      <c r="DK396" s="427">
        <v>4.8</v>
      </c>
      <c r="DL396" s="446">
        <f t="shared" si="751"/>
        <v>10.516120105161201</v>
      </c>
      <c r="DM396" s="422">
        <v>18.5</v>
      </c>
      <c r="DN396" s="422">
        <v>2.35</v>
      </c>
      <c r="DO396" s="423">
        <v>7.7</v>
      </c>
      <c r="DP396" s="423">
        <v>15.2</v>
      </c>
      <c r="DQ396" s="423">
        <v>57</v>
      </c>
      <c r="DR396" s="432"/>
      <c r="DS396" s="432"/>
      <c r="DT396" s="437"/>
      <c r="DU396" s="437">
        <v>0.96</v>
      </c>
      <c r="DV396" s="424"/>
      <c r="DW396" s="446">
        <f t="shared" si="752"/>
        <v>3.8743600387436006</v>
      </c>
      <c r="DX396" s="434">
        <v>5.26</v>
      </c>
      <c r="DY396" s="438">
        <v>7.82</v>
      </c>
      <c r="DZ396" s="439">
        <v>14.2</v>
      </c>
      <c r="EA396" s="440">
        <v>52</v>
      </c>
      <c r="EB396" s="441">
        <v>4870</v>
      </c>
      <c r="EC396" s="442">
        <v>9.6</v>
      </c>
      <c r="ED396" s="442"/>
      <c r="EE396" s="442"/>
      <c r="EF396" s="442"/>
      <c r="EG396" s="443">
        <v>8</v>
      </c>
      <c r="EH396" s="440"/>
      <c r="EI396" s="429">
        <f t="shared" si="670"/>
        <v>7.82</v>
      </c>
      <c r="EJ396" s="447">
        <f t="shared" si="773"/>
        <v>14.2</v>
      </c>
      <c r="EK396" s="448">
        <f t="shared" si="671"/>
        <v>52</v>
      </c>
      <c r="EL396" s="417">
        <f t="shared" si="672"/>
        <v>4870</v>
      </c>
      <c r="EM396" s="431">
        <f t="shared" si="673"/>
        <v>9.6</v>
      </c>
      <c r="EN396" s="431"/>
      <c r="EO396" s="431"/>
      <c r="EP396" s="431"/>
      <c r="EQ396" s="430">
        <f t="shared" si="784"/>
        <v>8</v>
      </c>
      <c r="ER396" s="448"/>
      <c r="ES396" s="449">
        <f t="shared" si="753"/>
        <v>24.317229309630171</v>
      </c>
      <c r="ET396" s="450">
        <f t="shared" si="754"/>
        <v>0.86851999999999996</v>
      </c>
      <c r="EU396" s="451">
        <f t="shared" si="730"/>
        <v>0.2146085454545455</v>
      </c>
      <c r="EV396" s="450">
        <f t="shared" si="658"/>
        <v>0.3974232323232324</v>
      </c>
      <c r="EW396" s="513">
        <f t="shared" si="770"/>
        <v>0.38412446284976809</v>
      </c>
      <c r="EX396" s="514">
        <f t="shared" si="736"/>
        <v>5.9875650531939382</v>
      </c>
      <c r="EY396" s="513">
        <f t="shared" si="774"/>
        <v>0.7540830482144607</v>
      </c>
      <c r="EZ396" s="514">
        <f t="shared" si="775"/>
        <v>43.543070971307515</v>
      </c>
      <c r="FA396" s="450">
        <f t="shared" si="659"/>
        <v>0.76085930662762724</v>
      </c>
      <c r="FB396" s="431">
        <f t="shared" si="660"/>
        <v>165.44521715101553</v>
      </c>
      <c r="FC396" s="452"/>
      <c r="FD396" s="431"/>
      <c r="FE396" s="452">
        <f t="shared" si="661"/>
        <v>0.91836734693877553</v>
      </c>
      <c r="FF396" s="430">
        <f t="shared" si="662"/>
        <v>90</v>
      </c>
      <c r="FG396" s="405">
        <v>50400</v>
      </c>
      <c r="FH396" s="589"/>
      <c r="FI396" s="590"/>
      <c r="FJ396" s="591"/>
      <c r="FK396" s="455">
        <f t="shared" si="755"/>
        <v>1.6579929074747848</v>
      </c>
      <c r="FL396" s="530"/>
      <c r="FM396" s="455"/>
      <c r="FN396" s="530">
        <v>5553.99999999999</v>
      </c>
      <c r="FO396" s="532">
        <f t="shared" si="785"/>
        <v>0.41509715994020852</v>
      </c>
      <c r="FP396" s="449">
        <f t="shared" si="756"/>
        <v>127.89573066826301</v>
      </c>
      <c r="FQ396" s="457">
        <v>50.4</v>
      </c>
      <c r="FR396" s="458">
        <f t="shared" si="757"/>
        <v>1.1605950352323493</v>
      </c>
      <c r="FS396" s="576">
        <v>7.89</v>
      </c>
      <c r="FT396" s="577">
        <v>14</v>
      </c>
      <c r="FU396" s="578">
        <v>50</v>
      </c>
      <c r="FV396" s="579">
        <v>1</v>
      </c>
      <c r="FW396" s="580"/>
      <c r="FX396" s="579"/>
      <c r="FY396" s="452">
        <f t="shared" si="781"/>
        <v>0.875</v>
      </c>
      <c r="FZ396" s="452"/>
      <c r="GA396" s="429"/>
      <c r="GB396" s="513">
        <f t="shared" si="776"/>
        <v>1.4084507042253502E-2</v>
      </c>
      <c r="GC396" s="514">
        <f t="shared" si="777"/>
        <v>0.19999999999999929</v>
      </c>
      <c r="GD396" s="513">
        <f t="shared" si="768"/>
        <v>3.8461538461538436E-2</v>
      </c>
      <c r="GE396" s="527">
        <f t="shared" si="769"/>
        <v>2</v>
      </c>
      <c r="GF396" s="461">
        <f t="shared" si="758"/>
        <v>2.2659236402155392</v>
      </c>
      <c r="GG396" s="606"/>
      <c r="GH396" s="450"/>
      <c r="GI396" s="405"/>
      <c r="GJ396" s="462"/>
      <c r="GK396" s="463"/>
      <c r="GL396" s="464"/>
      <c r="GM396" s="529"/>
      <c r="GN396" s="405"/>
      <c r="GO396" s="513"/>
      <c r="GP396" s="450"/>
      <c r="GQ396" s="577"/>
      <c r="GR396" s="455">
        <f t="shared" si="763"/>
        <v>2.3764565007138581</v>
      </c>
      <c r="GS396" s="531"/>
      <c r="GT396" s="531"/>
      <c r="GU396" s="513"/>
      <c r="GV396" s="513"/>
      <c r="GW396" s="513"/>
      <c r="GX396" s="513"/>
      <c r="GY396" s="462"/>
      <c r="GZ396" s="405">
        <v>41150</v>
      </c>
      <c r="HA396" s="581">
        <v>7.93</v>
      </c>
      <c r="HB396" s="451">
        <v>7.8</v>
      </c>
      <c r="HC396" s="577">
        <v>13.7</v>
      </c>
      <c r="HD396" s="463">
        <f t="shared" si="778"/>
        <v>46.305999999999997</v>
      </c>
      <c r="HE396" s="463">
        <v>13.5</v>
      </c>
      <c r="HF396" s="463"/>
      <c r="HG396" s="582"/>
      <c r="HH396" s="575">
        <v>1</v>
      </c>
      <c r="HI396" s="583">
        <v>4830</v>
      </c>
      <c r="HJ396" s="406">
        <f t="shared" si="663"/>
        <v>3236.1000000000004</v>
      </c>
      <c r="HK396" s="406"/>
      <c r="HL396" s="549"/>
      <c r="HM396" s="584"/>
      <c r="HN396" s="461">
        <v>9.8699999999999992</v>
      </c>
      <c r="HO396" s="574"/>
      <c r="HP396" s="548">
        <v>0.01</v>
      </c>
      <c r="HQ396" s="585"/>
      <c r="HR396" s="586"/>
      <c r="HS396" s="520">
        <v>0.13</v>
      </c>
      <c r="HT396" s="587">
        <v>8</v>
      </c>
      <c r="HU396" s="522">
        <f t="shared" si="767"/>
        <v>41.800797578436558</v>
      </c>
      <c r="HV396" s="513">
        <f t="shared" si="779"/>
        <v>0.64041994750656173</v>
      </c>
      <c r="HW396" s="513">
        <f t="shared" si="664"/>
        <v>0.70316666666666672</v>
      </c>
      <c r="HX396" s="513">
        <f t="shared" si="665"/>
        <v>0.36730769230769234</v>
      </c>
      <c r="HY396" s="599"/>
    </row>
    <row r="397" spans="1:233" s="598" customFormat="1" ht="15" customHeight="1" x14ac:dyDescent="0.15">
      <c r="A397" s="400">
        <v>43879</v>
      </c>
      <c r="B397" s="515">
        <v>35843</v>
      </c>
      <c r="C397" s="402">
        <f t="shared" si="722"/>
        <v>0.71686000000000005</v>
      </c>
      <c r="D397" s="571">
        <v>7.7</v>
      </c>
      <c r="E397" s="572">
        <v>39</v>
      </c>
      <c r="F397" s="573">
        <v>167</v>
      </c>
      <c r="G397" s="406">
        <f t="shared" si="725"/>
        <v>5985.7809999999999</v>
      </c>
      <c r="H397" s="402">
        <f t="shared" si="726"/>
        <v>0.23943123999999999</v>
      </c>
      <c r="I397" s="573">
        <v>3500</v>
      </c>
      <c r="J397" s="406">
        <f t="shared" si="727"/>
        <v>2345</v>
      </c>
      <c r="K397" s="574">
        <v>27.1</v>
      </c>
      <c r="L397" s="574">
        <v>15.4</v>
      </c>
      <c r="M397" s="574">
        <v>2.1</v>
      </c>
      <c r="N397" s="575">
        <v>111</v>
      </c>
      <c r="O397" s="575">
        <v>16</v>
      </c>
      <c r="P397" s="409"/>
      <c r="Q397" s="409"/>
      <c r="R397" s="409"/>
      <c r="S397" s="409"/>
      <c r="T397" s="410"/>
      <c r="U397" s="409"/>
      <c r="V397" s="409"/>
      <c r="W397" s="409"/>
      <c r="X397" s="516"/>
      <c r="Y397" s="473">
        <v>1800</v>
      </c>
      <c r="Z397" s="429">
        <v>5.1100000000000003</v>
      </c>
      <c r="AA397" s="447">
        <v>2078</v>
      </c>
      <c r="AB397" s="409">
        <f>AA397*2.9</f>
        <v>6026.2</v>
      </c>
      <c r="AC397" s="409">
        <v>5150</v>
      </c>
      <c r="AD397" s="474">
        <v>5.0999999999999996</v>
      </c>
      <c r="AE397" s="477">
        <f t="shared" si="782"/>
        <v>0.70833333333333326</v>
      </c>
      <c r="AF397" s="478">
        <f t="shared" si="732"/>
        <v>1800</v>
      </c>
      <c r="AG397" s="477">
        <f t="shared" si="733"/>
        <v>0.72</v>
      </c>
      <c r="AH397" s="478">
        <v>2078</v>
      </c>
      <c r="AI397" s="478">
        <f t="shared" si="734"/>
        <v>6026.2</v>
      </c>
      <c r="AJ397" s="473">
        <f t="shared" si="735"/>
        <v>10847.16</v>
      </c>
      <c r="AK397" s="477">
        <f t="shared" si="737"/>
        <v>0.48209599999999997</v>
      </c>
      <c r="AL397" s="447">
        <v>38</v>
      </c>
      <c r="AM397" s="479"/>
      <c r="AN397" s="473">
        <v>1509</v>
      </c>
      <c r="AO397" s="473">
        <v>1423</v>
      </c>
      <c r="AP397" s="479">
        <v>7.6</v>
      </c>
      <c r="AQ397" s="447">
        <v>504</v>
      </c>
      <c r="AR397" s="473">
        <f t="shared" si="780"/>
        <v>1612.8000000000002</v>
      </c>
      <c r="AS397" s="657">
        <f t="shared" si="771"/>
        <v>3.2</v>
      </c>
      <c r="AT397" s="473">
        <v>5350</v>
      </c>
      <c r="AU397" s="447"/>
      <c r="AV397" s="480">
        <v>3</v>
      </c>
      <c r="AW397" s="479">
        <v>2.95</v>
      </c>
      <c r="AX397" s="479">
        <v>39.82</v>
      </c>
      <c r="AY397" s="480">
        <v>15.2</v>
      </c>
      <c r="AZ397" s="480">
        <v>1.2</v>
      </c>
      <c r="BA397" s="420">
        <f t="shared" si="723"/>
        <v>34930</v>
      </c>
      <c r="BB397" s="421">
        <f t="shared" si="724"/>
        <v>0.6986</v>
      </c>
      <c r="BC397" s="422"/>
      <c r="BD397" s="423">
        <v>7.89</v>
      </c>
      <c r="BE397" s="424">
        <v>43.7</v>
      </c>
      <c r="BF397" s="425">
        <v>180</v>
      </c>
      <c r="BG397" s="426">
        <v>5690</v>
      </c>
      <c r="BH397" s="420">
        <f t="shared" si="728"/>
        <v>3812.3</v>
      </c>
      <c r="BI397" s="432"/>
      <c r="BJ397" s="421"/>
      <c r="BK397" s="427">
        <v>19.100000000000001</v>
      </c>
      <c r="BL397" s="427">
        <v>12.3</v>
      </c>
      <c r="BM397" s="428">
        <v>6.2</v>
      </c>
      <c r="BN397" s="422">
        <v>0.8</v>
      </c>
      <c r="BO397" s="425">
        <v>171</v>
      </c>
      <c r="BP397" s="425">
        <v>16</v>
      </c>
      <c r="BQ397" s="423">
        <v>3.32</v>
      </c>
      <c r="BR397" s="421">
        <f t="shared" si="783"/>
        <v>0.46111111111111108</v>
      </c>
      <c r="BS397" s="409">
        <f t="shared" si="738"/>
        <v>36730</v>
      </c>
      <c r="BT397" s="429">
        <f t="shared" si="739"/>
        <v>7.8757881840457395</v>
      </c>
      <c r="BU397" s="430">
        <f t="shared" si="772"/>
        <v>66.257582357745719</v>
      </c>
      <c r="BV397" s="430">
        <f t="shared" si="740"/>
        <v>250.21617206643072</v>
      </c>
      <c r="BW397" s="430">
        <f t="shared" si="741"/>
        <v>5411.3111897631361</v>
      </c>
      <c r="BX397" s="430">
        <f t="shared" si="729"/>
        <v>3517.3522733460386</v>
      </c>
      <c r="BY397" s="430">
        <f t="shared" si="742"/>
        <v>18.908875578546148</v>
      </c>
      <c r="BZ397" s="430">
        <f>(BL397*BA397+AY397*AF397)/BS397</f>
        <v>12.442118159542607</v>
      </c>
      <c r="CA397" s="431">
        <f>(BN397*BA397+AZ397*AF397)/BS397</f>
        <v>0.8196025047644977</v>
      </c>
      <c r="CB397" s="430">
        <f t="shared" si="731"/>
        <v>171</v>
      </c>
      <c r="CC397" s="432">
        <v>17432</v>
      </c>
      <c r="CD397" s="411">
        <f t="shared" si="743"/>
        <v>18332</v>
      </c>
      <c r="CE397" s="421">
        <f t="shared" si="744"/>
        <v>0.73328000000000004</v>
      </c>
      <c r="CF397" s="433">
        <f t="shared" si="745"/>
        <v>8.7715470216015721</v>
      </c>
      <c r="CG397" s="434"/>
      <c r="CH397" s="427"/>
      <c r="CI397" s="446">
        <f t="shared" si="746"/>
        <v>12.437268164957452</v>
      </c>
      <c r="CJ397" s="436">
        <v>18.899999999999999</v>
      </c>
      <c r="CK397" s="436">
        <v>2.92</v>
      </c>
      <c r="CL397" s="423"/>
      <c r="CM397" s="423">
        <v>16.5</v>
      </c>
      <c r="CN397" s="423">
        <v>60</v>
      </c>
      <c r="CO397" s="432"/>
      <c r="CP397" s="432"/>
      <c r="CQ397" s="437"/>
      <c r="CR397" s="437">
        <v>0.96</v>
      </c>
      <c r="CS397" s="424"/>
      <c r="CT397" s="432">
        <f t="shared" si="747"/>
        <v>4.58215142919485</v>
      </c>
      <c r="CU397" s="434">
        <v>5.97</v>
      </c>
      <c r="CV397" s="438"/>
      <c r="CW397" s="439"/>
      <c r="CX397" s="440"/>
      <c r="CY397" s="441"/>
      <c r="CZ397" s="442"/>
      <c r="DA397" s="442"/>
      <c r="DB397" s="442"/>
      <c r="DC397" s="442"/>
      <c r="DD397" s="443"/>
      <c r="DE397" s="440"/>
      <c r="DF397" s="444">
        <v>17498</v>
      </c>
      <c r="DG397" s="445">
        <f t="shared" si="748"/>
        <v>18398</v>
      </c>
      <c r="DH397" s="421">
        <f t="shared" si="749"/>
        <v>0.73592000000000002</v>
      </c>
      <c r="DI397" s="446">
        <f t="shared" si="750"/>
        <v>8.7400804435264696</v>
      </c>
      <c r="DJ397" s="434">
        <v>7.6</v>
      </c>
      <c r="DK397" s="427">
        <v>6.8</v>
      </c>
      <c r="DL397" s="446">
        <f t="shared" si="751"/>
        <v>12.392651375149473</v>
      </c>
      <c r="DM397" s="422">
        <v>18.8</v>
      </c>
      <c r="DN397" s="422">
        <v>2.34</v>
      </c>
      <c r="DO397" s="423">
        <v>7.7</v>
      </c>
      <c r="DP397" s="423">
        <v>16.2</v>
      </c>
      <c r="DQ397" s="423">
        <v>60</v>
      </c>
      <c r="DR397" s="432"/>
      <c r="DS397" s="432"/>
      <c r="DT397" s="437"/>
      <c r="DU397" s="437">
        <v>0.94</v>
      </c>
      <c r="DV397" s="424"/>
      <c r="DW397" s="446">
        <f t="shared" si="752"/>
        <v>4.5657136645287535</v>
      </c>
      <c r="DX397" s="434">
        <v>4.6900000000000004</v>
      </c>
      <c r="DY397" s="438">
        <v>7.79</v>
      </c>
      <c r="DZ397" s="439">
        <v>14.2</v>
      </c>
      <c r="EA397" s="440">
        <v>53</v>
      </c>
      <c r="EB397" s="441">
        <v>4930</v>
      </c>
      <c r="EC397" s="442">
        <v>10</v>
      </c>
      <c r="ED397" s="442">
        <v>0.18</v>
      </c>
      <c r="EE397" s="442">
        <v>9.1999999999999993</v>
      </c>
      <c r="EF397" s="442">
        <v>0.45</v>
      </c>
      <c r="EG397" s="443">
        <v>11</v>
      </c>
      <c r="EH397" s="440">
        <v>16</v>
      </c>
      <c r="EI397" s="429">
        <f t="shared" si="670"/>
        <v>7.79</v>
      </c>
      <c r="EJ397" s="447">
        <f t="shared" si="773"/>
        <v>14.2</v>
      </c>
      <c r="EK397" s="448">
        <f t="shared" si="671"/>
        <v>53</v>
      </c>
      <c r="EL397" s="417">
        <f t="shared" si="672"/>
        <v>4930</v>
      </c>
      <c r="EM397" s="431">
        <f t="shared" si="673"/>
        <v>10</v>
      </c>
      <c r="EN397" s="431">
        <f>ED397</f>
        <v>0.18</v>
      </c>
      <c r="EO397" s="431">
        <f>EE397</f>
        <v>9.1999999999999993</v>
      </c>
      <c r="EP397" s="431">
        <f>EF397</f>
        <v>0.45</v>
      </c>
      <c r="EQ397" s="430">
        <f t="shared" si="784"/>
        <v>11</v>
      </c>
      <c r="ER397" s="448">
        <f>EH397</f>
        <v>16</v>
      </c>
      <c r="ES397" s="449">
        <f t="shared" si="753"/>
        <v>28.750340321263273</v>
      </c>
      <c r="ET397" s="450">
        <f t="shared" si="754"/>
        <v>0.73460000000000003</v>
      </c>
      <c r="EU397" s="451">
        <f t="shared" si="730"/>
        <v>0.20887363636363637</v>
      </c>
      <c r="EV397" s="450">
        <f t="shared" si="658"/>
        <v>0.38680303030303032</v>
      </c>
      <c r="EW397" s="513">
        <f t="shared" si="770"/>
        <v>0.47114782375817643</v>
      </c>
      <c r="EX397" s="514">
        <f t="shared" si="736"/>
        <v>8.908875578546148</v>
      </c>
      <c r="EY397" s="513">
        <f t="shared" si="774"/>
        <v>0.78568490586738149</v>
      </c>
      <c r="EZ397" s="514">
        <f t="shared" si="775"/>
        <v>52.057582357745716</v>
      </c>
      <c r="FA397" s="450">
        <f t="shared" si="659"/>
        <v>0.78818315553988705</v>
      </c>
      <c r="FB397" s="431">
        <f t="shared" si="660"/>
        <v>197.21617206643072</v>
      </c>
      <c r="FC397" s="452">
        <f>1-EP397/CA397</f>
        <v>0.45095336167951106</v>
      </c>
      <c r="FD397" s="431">
        <f>CA397-EP397</f>
        <v>0.36960250476449769</v>
      </c>
      <c r="FE397" s="452">
        <f t="shared" si="661"/>
        <v>0.93567251461988299</v>
      </c>
      <c r="FF397" s="430">
        <f t="shared" si="662"/>
        <v>160</v>
      </c>
      <c r="FG397" s="405">
        <v>50400</v>
      </c>
      <c r="FH397" s="589"/>
      <c r="FI397" s="590"/>
      <c r="FJ397" s="591"/>
      <c r="FK397" s="455">
        <f t="shared" si="755"/>
        <v>1.9602504764497686</v>
      </c>
      <c r="FL397" s="530"/>
      <c r="FM397" s="455"/>
      <c r="FN397" s="530">
        <v>4448</v>
      </c>
      <c r="FO397" s="532">
        <f t="shared" si="785"/>
        <v>0.33243647234678625</v>
      </c>
      <c r="FP397" s="449">
        <f t="shared" si="756"/>
        <v>121.09991832289683</v>
      </c>
      <c r="FQ397" s="457">
        <v>50.4</v>
      </c>
      <c r="FR397" s="458">
        <f t="shared" si="757"/>
        <v>1.3721753335148379</v>
      </c>
      <c r="FS397" s="576">
        <v>7.72</v>
      </c>
      <c r="FT397" s="577">
        <v>13.5</v>
      </c>
      <c r="FU397" s="578">
        <v>48</v>
      </c>
      <c r="FV397" s="579">
        <v>1</v>
      </c>
      <c r="FW397" s="580">
        <v>0.12</v>
      </c>
      <c r="FX397" s="579">
        <v>8</v>
      </c>
      <c r="FY397" s="452">
        <f t="shared" si="781"/>
        <v>0.90909090909090906</v>
      </c>
      <c r="FZ397" s="452">
        <f>1-FW397/(EF397+DC397)</f>
        <v>0.73333333333333339</v>
      </c>
      <c r="GA397" s="429">
        <f>EF397+DC397-FW397</f>
        <v>0.33</v>
      </c>
      <c r="GB397" s="513">
        <f t="shared" si="776"/>
        <v>4.9295774647887258E-2</v>
      </c>
      <c r="GC397" s="514">
        <f t="shared" si="777"/>
        <v>0.69999999999999929</v>
      </c>
      <c r="GD397" s="513">
        <f t="shared" si="768"/>
        <v>9.4339622641509413E-2</v>
      </c>
      <c r="GE397" s="527">
        <f t="shared" si="769"/>
        <v>5</v>
      </c>
      <c r="GF397" s="461">
        <f t="shared" si="758"/>
        <v>2.6790089844813503</v>
      </c>
      <c r="GG397" s="606"/>
      <c r="GH397" s="450"/>
      <c r="GI397" s="405"/>
      <c r="GJ397" s="462"/>
      <c r="GK397" s="463"/>
      <c r="GL397" s="464"/>
      <c r="GM397" s="529"/>
      <c r="GN397" s="405"/>
      <c r="GO397" s="513"/>
      <c r="GP397" s="450"/>
      <c r="GQ397" s="577"/>
      <c r="GR397" s="455">
        <f t="shared" si="763"/>
        <v>2.8096923495780017</v>
      </c>
      <c r="GS397" s="531"/>
      <c r="GT397" s="531"/>
      <c r="GU397" s="513"/>
      <c r="GV397" s="513"/>
      <c r="GW397" s="513"/>
      <c r="GX397" s="513"/>
      <c r="GY397" s="462"/>
      <c r="GZ397" s="405">
        <v>34730</v>
      </c>
      <c r="HA397" s="581">
        <v>7.93</v>
      </c>
      <c r="HB397" s="451">
        <v>7.88</v>
      </c>
      <c r="HC397" s="577">
        <v>13.4</v>
      </c>
      <c r="HD397" s="463">
        <f t="shared" si="778"/>
        <v>45.292000000000002</v>
      </c>
      <c r="HE397" s="463">
        <v>15</v>
      </c>
      <c r="HF397" s="463"/>
      <c r="HG397" s="582"/>
      <c r="HH397" s="575">
        <v>2</v>
      </c>
      <c r="HI397" s="583">
        <v>4850</v>
      </c>
      <c r="HJ397" s="406">
        <f t="shared" si="663"/>
        <v>3249.5</v>
      </c>
      <c r="HK397" s="406"/>
      <c r="HL397" s="549"/>
      <c r="HM397" s="584">
        <v>7.7</v>
      </c>
      <c r="HN397" s="461">
        <v>8.4499999999999993</v>
      </c>
      <c r="HO397" s="574">
        <v>0.13</v>
      </c>
      <c r="HP397" s="548">
        <v>0.01</v>
      </c>
      <c r="HQ397" s="585">
        <v>6.9</v>
      </c>
      <c r="HR397" s="586">
        <v>0.1</v>
      </c>
      <c r="HS397" s="520">
        <v>0.12</v>
      </c>
      <c r="HT397" s="587">
        <v>8</v>
      </c>
      <c r="HU397" s="522">
        <f t="shared" si="767"/>
        <v>49.81391354136845</v>
      </c>
      <c r="HV397" s="513">
        <f t="shared" si="779"/>
        <v>0.69336384439359267</v>
      </c>
      <c r="HW397" s="513">
        <f t="shared" si="664"/>
        <v>0.74837777777777781</v>
      </c>
      <c r="HX397" s="513">
        <f t="shared" si="665"/>
        <v>0.55759162303664933</v>
      </c>
      <c r="HY397" s="599"/>
    </row>
    <row r="398" spans="1:233" s="598" customFormat="1" ht="15" customHeight="1" x14ac:dyDescent="0.15">
      <c r="A398" s="400">
        <v>43880</v>
      </c>
      <c r="B398" s="515">
        <v>33024</v>
      </c>
      <c r="C398" s="402">
        <f t="shared" si="722"/>
        <v>0.66047999999999996</v>
      </c>
      <c r="D398" s="571">
        <v>8.0500000000000007</v>
      </c>
      <c r="E398" s="572">
        <v>34.299999999999997</v>
      </c>
      <c r="F398" s="573">
        <v>170</v>
      </c>
      <c r="G398" s="406">
        <f t="shared" si="725"/>
        <v>5614.08</v>
      </c>
      <c r="H398" s="402">
        <f t="shared" si="726"/>
        <v>0.22456319999999999</v>
      </c>
      <c r="I398" s="573">
        <v>4140</v>
      </c>
      <c r="J398" s="406">
        <f t="shared" si="727"/>
        <v>2773.8</v>
      </c>
      <c r="K398" s="574">
        <v>18.8</v>
      </c>
      <c r="L398" s="574"/>
      <c r="M398" s="574"/>
      <c r="N398" s="575">
        <v>65</v>
      </c>
      <c r="O398" s="575"/>
      <c r="P398" s="409"/>
      <c r="Q398" s="409">
        <v>1000</v>
      </c>
      <c r="R398" s="409"/>
      <c r="S398" s="409"/>
      <c r="T398" s="410">
        <v>5.0599999999999996</v>
      </c>
      <c r="U398" s="409">
        <f t="shared" ref="U398:U429" si="786">V398/2.9</f>
        <v>4006.2068965517242</v>
      </c>
      <c r="V398" s="409">
        <v>11618</v>
      </c>
      <c r="W398" s="409">
        <v>3388</v>
      </c>
      <c r="X398" s="516">
        <v>1000</v>
      </c>
      <c r="Y398" s="473"/>
      <c r="Z398" s="429"/>
      <c r="AA398" s="409"/>
      <c r="AB398" s="409"/>
      <c r="AC398" s="409"/>
      <c r="AD398" s="474"/>
      <c r="AE398" s="477"/>
      <c r="AF398" s="478">
        <f t="shared" ref="AF398:AF429" si="787">X398+Q398</f>
        <v>2000</v>
      </c>
      <c r="AG398" s="477">
        <f t="shared" si="733"/>
        <v>0.8</v>
      </c>
      <c r="AH398" s="478">
        <f t="shared" ref="AH398:AH429" si="788">AI398/2.9</f>
        <v>2032.4137931034484</v>
      </c>
      <c r="AI398" s="478">
        <f t="shared" ref="AI398:AI429" si="789">(V398*Q398+F398*X398)/AF398</f>
        <v>5894</v>
      </c>
      <c r="AJ398" s="473">
        <f t="shared" ref="AJ398:AJ429" si="790">(V398*Q398+X398*F398)/1000</f>
        <v>11788</v>
      </c>
      <c r="AK398" s="477">
        <f t="shared" si="737"/>
        <v>0.52391111111111111</v>
      </c>
      <c r="AL398" s="447">
        <v>38</v>
      </c>
      <c r="AM398" s="479"/>
      <c r="AN398" s="473">
        <v>1477</v>
      </c>
      <c r="AO398" s="473">
        <v>1385</v>
      </c>
      <c r="AP398" s="479">
        <v>7.59</v>
      </c>
      <c r="AQ398" s="447">
        <v>526</v>
      </c>
      <c r="AR398" s="473">
        <f t="shared" si="780"/>
        <v>1683.2</v>
      </c>
      <c r="AS398" s="657">
        <f t="shared" si="771"/>
        <v>3.2</v>
      </c>
      <c r="AT398" s="473">
        <v>5220</v>
      </c>
      <c r="AU398" s="447"/>
      <c r="AV398" s="480">
        <v>4</v>
      </c>
      <c r="AW398" s="479">
        <v>3.47</v>
      </c>
      <c r="AX398" s="479">
        <v>47.1</v>
      </c>
      <c r="AY398" s="480">
        <v>15.2</v>
      </c>
      <c r="AZ398" s="480">
        <v>1.8</v>
      </c>
      <c r="BA398" s="420">
        <f t="shared" si="723"/>
        <v>33249</v>
      </c>
      <c r="BB398" s="421">
        <f t="shared" si="724"/>
        <v>0.66498000000000002</v>
      </c>
      <c r="BC398" s="422"/>
      <c r="BD398" s="423">
        <v>8.1300000000000008</v>
      </c>
      <c r="BE398" s="424">
        <v>54</v>
      </c>
      <c r="BF398" s="425">
        <v>229</v>
      </c>
      <c r="BG398" s="426">
        <v>6380</v>
      </c>
      <c r="BH398" s="420">
        <f t="shared" si="728"/>
        <v>4274.6000000000004</v>
      </c>
      <c r="BI398" s="432"/>
      <c r="BJ398" s="421"/>
      <c r="BK398" s="427">
        <v>17.7</v>
      </c>
      <c r="BL398" s="427"/>
      <c r="BM398" s="428"/>
      <c r="BN398" s="422"/>
      <c r="BO398" s="425">
        <v>56</v>
      </c>
      <c r="BP398" s="425"/>
      <c r="BQ398" s="423">
        <v>3.75</v>
      </c>
      <c r="BR398" s="421">
        <f t="shared" si="783"/>
        <v>0.52083333333333337</v>
      </c>
      <c r="BS398" s="409">
        <f t="shared" ref="BS398:BS429" si="791">BA398+AF398</f>
        <v>35249</v>
      </c>
      <c r="BT398" s="429">
        <f t="shared" si="739"/>
        <v>8.0993608329314331</v>
      </c>
      <c r="BU398" s="430">
        <f t="shared" si="772"/>
        <v>54</v>
      </c>
      <c r="BV398" s="430">
        <f t="shared" si="740"/>
        <v>311.51014213169168</v>
      </c>
      <c r="BW398" s="430">
        <f t="shared" si="741"/>
        <v>6018.1854804391614</v>
      </c>
      <c r="BX398" s="430">
        <f t="shared" si="729"/>
        <v>3911.8205622854553</v>
      </c>
      <c r="BY398" s="430">
        <f t="shared" si="742"/>
        <v>17.558152004312177</v>
      </c>
      <c r="BZ398" s="430"/>
      <c r="CA398" s="431"/>
      <c r="CB398" s="430">
        <f t="shared" si="731"/>
        <v>56</v>
      </c>
      <c r="CC398" s="432">
        <v>16608</v>
      </c>
      <c r="CD398" s="411">
        <f t="shared" si="743"/>
        <v>17608</v>
      </c>
      <c r="CE398" s="421">
        <f t="shared" si="744"/>
        <v>0.70431999999999995</v>
      </c>
      <c r="CF398" s="433">
        <f t="shared" si="745"/>
        <v>9.132212630622444</v>
      </c>
      <c r="CG398" s="434"/>
      <c r="CH398" s="427"/>
      <c r="CI398" s="446">
        <f t="shared" si="746"/>
        <v>12.948659700136302</v>
      </c>
      <c r="CJ398" s="436">
        <v>18.899999999999999</v>
      </c>
      <c r="CK398" s="436">
        <v>3.6</v>
      </c>
      <c r="CL398" s="423"/>
      <c r="CM398" s="423">
        <v>15.9</v>
      </c>
      <c r="CN398" s="423">
        <v>60</v>
      </c>
      <c r="CO398" s="432"/>
      <c r="CP398" s="432"/>
      <c r="CQ398" s="437"/>
      <c r="CR398" s="437">
        <v>0.94</v>
      </c>
      <c r="CS398" s="424"/>
      <c r="CT398" s="432">
        <f t="shared" si="747"/>
        <v>4.770558836892322</v>
      </c>
      <c r="CU398" s="434">
        <v>6.96</v>
      </c>
      <c r="CV398" s="438"/>
      <c r="CW398" s="439"/>
      <c r="CX398" s="440"/>
      <c r="CY398" s="441"/>
      <c r="CZ398" s="442"/>
      <c r="DA398" s="442"/>
      <c r="DB398" s="442"/>
      <c r="DC398" s="442"/>
      <c r="DD398" s="443"/>
      <c r="DE398" s="440"/>
      <c r="DF398" s="444">
        <v>16641</v>
      </c>
      <c r="DG398" s="445">
        <f t="shared" si="748"/>
        <v>17641</v>
      </c>
      <c r="DH398" s="421">
        <f t="shared" si="749"/>
        <v>0.70564000000000004</v>
      </c>
      <c r="DI398" s="446">
        <f t="shared" si="750"/>
        <v>9.1151295278045463</v>
      </c>
      <c r="DJ398" s="434">
        <v>7.69</v>
      </c>
      <c r="DK398" s="427">
        <v>5.9</v>
      </c>
      <c r="DL398" s="446">
        <f t="shared" si="751"/>
        <v>12.924437390170626</v>
      </c>
      <c r="DM398" s="422">
        <v>18.7</v>
      </c>
      <c r="DN398" s="422">
        <v>3.17</v>
      </c>
      <c r="DO398" s="423">
        <v>7.73</v>
      </c>
      <c r="DP398" s="423">
        <v>16.2</v>
      </c>
      <c r="DQ398" s="423">
        <v>62</v>
      </c>
      <c r="DR398" s="432"/>
      <c r="DS398" s="432"/>
      <c r="DT398" s="437"/>
      <c r="DU398" s="437">
        <v>0.96</v>
      </c>
      <c r="DV398" s="424"/>
      <c r="DW398" s="446">
        <f t="shared" si="752"/>
        <v>4.7616348279575993</v>
      </c>
      <c r="DX398" s="434">
        <v>7.39</v>
      </c>
      <c r="DY398" s="438">
        <v>7.84</v>
      </c>
      <c r="DZ398" s="439">
        <v>14.9</v>
      </c>
      <c r="EA398" s="440">
        <v>55</v>
      </c>
      <c r="EB398" s="441">
        <v>5140</v>
      </c>
      <c r="EC398" s="442">
        <v>11</v>
      </c>
      <c r="ED398" s="442"/>
      <c r="EE398" s="442"/>
      <c r="EF398" s="442"/>
      <c r="EG398" s="443">
        <v>13</v>
      </c>
      <c r="EH398" s="440"/>
      <c r="EI398" s="429">
        <f t="shared" si="670"/>
        <v>7.84</v>
      </c>
      <c r="EJ398" s="447">
        <f t="shared" si="773"/>
        <v>14.9</v>
      </c>
      <c r="EK398" s="448">
        <f t="shared" si="671"/>
        <v>55</v>
      </c>
      <c r="EL398" s="417">
        <f t="shared" si="672"/>
        <v>5140</v>
      </c>
      <c r="EM398" s="431">
        <f t="shared" si="673"/>
        <v>11</v>
      </c>
      <c r="EN398" s="431"/>
      <c r="EO398" s="431"/>
      <c r="EP398" s="431"/>
      <c r="EQ398" s="430">
        <f t="shared" si="784"/>
        <v>13</v>
      </c>
      <c r="ER398" s="448"/>
      <c r="ES398" s="449">
        <f t="shared" si="753"/>
        <v>29.95829668926778</v>
      </c>
      <c r="ET398" s="450">
        <f t="shared" si="754"/>
        <v>0.70498000000000005</v>
      </c>
      <c r="EU398" s="451">
        <f t="shared" si="730"/>
        <v>0.24955502272727276</v>
      </c>
      <c r="EV398" s="450">
        <f t="shared" si="658"/>
        <v>0.46213893097643099</v>
      </c>
      <c r="EW398" s="513">
        <f t="shared" si="770"/>
        <v>0.37351037869483839</v>
      </c>
      <c r="EX398" s="514">
        <f t="shared" si="736"/>
        <v>6.558152004312177</v>
      </c>
      <c r="EY398" s="513">
        <f t="shared" si="774"/>
        <v>0.72407407407407409</v>
      </c>
      <c r="EZ398" s="514">
        <f t="shared" si="775"/>
        <v>39.1</v>
      </c>
      <c r="FA398" s="450">
        <f t="shared" si="659"/>
        <v>0.8234407405690547</v>
      </c>
      <c r="FB398" s="431">
        <f t="shared" si="660"/>
        <v>256.51014213169168</v>
      </c>
      <c r="FC398" s="452"/>
      <c r="FD398" s="431"/>
      <c r="FE398" s="452">
        <f t="shared" si="661"/>
        <v>0.76785714285714279</v>
      </c>
      <c r="FF398" s="430">
        <f t="shared" si="662"/>
        <v>43</v>
      </c>
      <c r="FG398" s="405">
        <v>50400</v>
      </c>
      <c r="FH398" s="589"/>
      <c r="FI398" s="590"/>
      <c r="FJ398" s="591"/>
      <c r="FK398" s="455">
        <f t="shared" si="755"/>
        <v>2.0426111379046215</v>
      </c>
      <c r="FL398" s="530"/>
      <c r="FM398" s="455"/>
      <c r="FN398" s="530">
        <v>4170</v>
      </c>
      <c r="FO398" s="532">
        <f t="shared" si="785"/>
        <v>0.31165919282511212</v>
      </c>
      <c r="FP398" s="449">
        <f t="shared" si="756"/>
        <v>118.30122840364265</v>
      </c>
      <c r="FQ398" s="457">
        <v>50.4</v>
      </c>
      <c r="FR398" s="458">
        <f t="shared" si="757"/>
        <v>1.4298277965332351</v>
      </c>
      <c r="FS398" s="576">
        <v>7.74</v>
      </c>
      <c r="FT398" s="577">
        <v>14</v>
      </c>
      <c r="FU398" s="578">
        <v>53</v>
      </c>
      <c r="FV398" s="579">
        <v>1</v>
      </c>
      <c r="FW398" s="580"/>
      <c r="FX398" s="579"/>
      <c r="FY398" s="452">
        <f t="shared" si="781"/>
        <v>0.92307692307692313</v>
      </c>
      <c r="FZ398" s="452"/>
      <c r="GA398" s="429"/>
      <c r="GB398" s="513">
        <f t="shared" si="776"/>
        <v>6.0402684563758413E-2</v>
      </c>
      <c r="GC398" s="514">
        <f t="shared" si="777"/>
        <v>0.90000000000000036</v>
      </c>
      <c r="GD398" s="513">
        <f t="shared" si="768"/>
        <v>3.6363636363636376E-2</v>
      </c>
      <c r="GE398" s="527">
        <f t="shared" si="769"/>
        <v>2</v>
      </c>
      <c r="GF398" s="461">
        <f t="shared" si="758"/>
        <v>2.7915685551363163</v>
      </c>
      <c r="GG398" s="606"/>
      <c r="GH398" s="450"/>
      <c r="GI398" s="405"/>
      <c r="GJ398" s="462"/>
      <c r="GK398" s="463"/>
      <c r="GL398" s="464"/>
      <c r="GM398" s="529"/>
      <c r="GN398" s="405"/>
      <c r="GO398" s="513"/>
      <c r="GP398" s="450"/>
      <c r="GQ398" s="577"/>
      <c r="GR398" s="455">
        <f t="shared" si="763"/>
        <v>2.9277426309966241</v>
      </c>
      <c r="GS398" s="531"/>
      <c r="GT398" s="531"/>
      <c r="GU398" s="513"/>
      <c r="GV398" s="513"/>
      <c r="GW398" s="513"/>
      <c r="GX398" s="513"/>
      <c r="GY398" s="462"/>
      <c r="GZ398" s="405">
        <v>32195</v>
      </c>
      <c r="HA398" s="581">
        <v>7.96</v>
      </c>
      <c r="HB398" s="451">
        <v>7.89</v>
      </c>
      <c r="HC398" s="577">
        <v>13.7</v>
      </c>
      <c r="HD398" s="463">
        <f t="shared" si="778"/>
        <v>46.305999999999997</v>
      </c>
      <c r="HE398" s="463">
        <v>14</v>
      </c>
      <c r="HF398" s="463"/>
      <c r="HG398" s="582"/>
      <c r="HH398" s="575">
        <v>2</v>
      </c>
      <c r="HI398" s="583">
        <v>5090</v>
      </c>
      <c r="HJ398" s="406">
        <f t="shared" si="663"/>
        <v>3410.3</v>
      </c>
      <c r="HK398" s="406"/>
      <c r="HL398" s="549"/>
      <c r="HM398" s="584"/>
      <c r="HN398" s="461">
        <v>8.4700000000000006</v>
      </c>
      <c r="HO398" s="574"/>
      <c r="HP398" s="548">
        <v>0.01</v>
      </c>
      <c r="HQ398" s="585"/>
      <c r="HR398" s="586"/>
      <c r="HS398" s="520">
        <v>0.13</v>
      </c>
      <c r="HT398" s="587">
        <v>4</v>
      </c>
      <c r="HU398" s="522">
        <f t="shared" si="767"/>
        <v>52.332400974465394</v>
      </c>
      <c r="HV398" s="513">
        <f t="shared" si="779"/>
        <v>0.74629629629629624</v>
      </c>
      <c r="HW398" s="513">
        <f t="shared" si="664"/>
        <v>0.79779039301310051</v>
      </c>
      <c r="HX398" s="513">
        <f t="shared" si="665"/>
        <v>0.52146892655367227</v>
      </c>
      <c r="HY398" s="599"/>
    </row>
    <row r="399" spans="1:233" s="598" customFormat="1" ht="15" customHeight="1" x14ac:dyDescent="0.15">
      <c r="A399" s="400">
        <v>43881</v>
      </c>
      <c r="B399" s="515">
        <v>33162</v>
      </c>
      <c r="C399" s="402">
        <f t="shared" si="722"/>
        <v>0.66324000000000005</v>
      </c>
      <c r="D399" s="571">
        <v>7.96</v>
      </c>
      <c r="E399" s="572">
        <v>39</v>
      </c>
      <c r="F399" s="573">
        <v>190</v>
      </c>
      <c r="G399" s="406">
        <f t="shared" si="725"/>
        <v>6300.78</v>
      </c>
      <c r="H399" s="402">
        <f t="shared" si="726"/>
        <v>0.25203120000000001</v>
      </c>
      <c r="I399" s="573">
        <v>4750</v>
      </c>
      <c r="J399" s="406">
        <f t="shared" si="727"/>
        <v>3182.5</v>
      </c>
      <c r="K399" s="574">
        <v>24.6</v>
      </c>
      <c r="L399" s="574"/>
      <c r="M399" s="574"/>
      <c r="N399" s="575">
        <v>80</v>
      </c>
      <c r="O399" s="575"/>
      <c r="P399" s="409"/>
      <c r="Q399" s="409">
        <v>1100</v>
      </c>
      <c r="R399" s="409"/>
      <c r="S399" s="409"/>
      <c r="T399" s="410">
        <v>5.04</v>
      </c>
      <c r="U399" s="409">
        <f t="shared" si="786"/>
        <v>3771.7241379310344</v>
      </c>
      <c r="V399" s="409">
        <v>10938</v>
      </c>
      <c r="W399" s="409">
        <v>3315</v>
      </c>
      <c r="X399" s="516">
        <v>1100</v>
      </c>
      <c r="Y399" s="473"/>
      <c r="Z399" s="429"/>
      <c r="AA399" s="409"/>
      <c r="AB399" s="409"/>
      <c r="AC399" s="409"/>
      <c r="AD399" s="474"/>
      <c r="AE399" s="477"/>
      <c r="AF399" s="478">
        <f t="shared" si="787"/>
        <v>2200</v>
      </c>
      <c r="AG399" s="477">
        <f t="shared" si="733"/>
        <v>0.88</v>
      </c>
      <c r="AH399" s="478">
        <f t="shared" si="788"/>
        <v>1918.6206896551726</v>
      </c>
      <c r="AI399" s="478">
        <f t="shared" si="789"/>
        <v>5564</v>
      </c>
      <c r="AJ399" s="473">
        <f t="shared" si="790"/>
        <v>12240.8</v>
      </c>
      <c r="AK399" s="477">
        <f t="shared" si="737"/>
        <v>0.54403555555555549</v>
      </c>
      <c r="AL399" s="447">
        <v>38</v>
      </c>
      <c r="AM399" s="479"/>
      <c r="AN399" s="473">
        <v>1554</v>
      </c>
      <c r="AO399" s="473">
        <v>1494</v>
      </c>
      <c r="AP399" s="479">
        <v>7.47</v>
      </c>
      <c r="AQ399" s="447">
        <v>514</v>
      </c>
      <c r="AR399" s="473">
        <f t="shared" si="780"/>
        <v>1644.8000000000002</v>
      </c>
      <c r="AS399" s="657">
        <f t="shared" si="771"/>
        <v>3.2</v>
      </c>
      <c r="AT399" s="473">
        <v>5010</v>
      </c>
      <c r="AU399" s="447"/>
      <c r="AV399" s="480">
        <v>5</v>
      </c>
      <c r="AW399" s="479">
        <v>4.3899999999999997</v>
      </c>
      <c r="AX399" s="479">
        <v>44.2</v>
      </c>
      <c r="AY399" s="480">
        <v>18.8</v>
      </c>
      <c r="AZ399" s="480">
        <v>2.5</v>
      </c>
      <c r="BA399" s="420">
        <f t="shared" si="723"/>
        <v>30723</v>
      </c>
      <c r="BB399" s="421">
        <f t="shared" si="724"/>
        <v>0.61446000000000001</v>
      </c>
      <c r="BC399" s="422"/>
      <c r="BD399" s="423">
        <v>7.92</v>
      </c>
      <c r="BE399" s="424">
        <v>54</v>
      </c>
      <c r="BF399" s="425">
        <v>224</v>
      </c>
      <c r="BG399" s="426">
        <v>7470</v>
      </c>
      <c r="BH399" s="420">
        <f t="shared" si="728"/>
        <v>5004.9000000000005</v>
      </c>
      <c r="BI399" s="432"/>
      <c r="BJ399" s="421"/>
      <c r="BK399" s="427">
        <v>21.7</v>
      </c>
      <c r="BL399" s="427"/>
      <c r="BM399" s="428"/>
      <c r="BN399" s="422"/>
      <c r="BO399" s="425">
        <v>74</v>
      </c>
      <c r="BP399" s="425"/>
      <c r="BQ399" s="423">
        <v>3.45</v>
      </c>
      <c r="BR399" s="421">
        <f t="shared" si="783"/>
        <v>0.47916666666666669</v>
      </c>
      <c r="BS399" s="409">
        <f t="shared" si="791"/>
        <v>32923</v>
      </c>
      <c r="BT399" s="429">
        <f t="shared" si="739"/>
        <v>7.8899298362846642</v>
      </c>
      <c r="BU399" s="430">
        <f t="shared" si="772"/>
        <v>54</v>
      </c>
      <c r="BV399" s="430">
        <f t="shared" si="740"/>
        <v>318.94153023722021</v>
      </c>
      <c r="BW399" s="430">
        <f t="shared" si="741"/>
        <v>6971.0491146007353</v>
      </c>
      <c r="BX399" s="430">
        <f t="shared" si="729"/>
        <v>4531.1819244904782</v>
      </c>
      <c r="BY399" s="430">
        <f t="shared" si="742"/>
        <v>21.506214500501169</v>
      </c>
      <c r="BZ399" s="430"/>
      <c r="CA399" s="431"/>
      <c r="CB399" s="430">
        <f t="shared" ref="CB399:CB430" si="792">BO399</f>
        <v>74</v>
      </c>
      <c r="CC399" s="432">
        <v>15461</v>
      </c>
      <c r="CD399" s="411">
        <f t="shared" si="743"/>
        <v>16561</v>
      </c>
      <c r="CE399" s="421">
        <f t="shared" si="744"/>
        <v>0.66244000000000003</v>
      </c>
      <c r="CF399" s="433">
        <f t="shared" si="745"/>
        <v>9.7095586015337236</v>
      </c>
      <c r="CG399" s="434"/>
      <c r="CH399" s="427"/>
      <c r="CI399" s="446">
        <f t="shared" si="746"/>
        <v>13.767284584264235</v>
      </c>
      <c r="CJ399" s="436">
        <v>18.899999999999999</v>
      </c>
      <c r="CK399" s="436">
        <v>2.77</v>
      </c>
      <c r="CL399" s="423"/>
      <c r="CM399" s="423">
        <v>16.5</v>
      </c>
      <c r="CN399" s="423">
        <v>62</v>
      </c>
      <c r="CO399" s="432"/>
      <c r="CP399" s="432"/>
      <c r="CQ399" s="437"/>
      <c r="CR399" s="437">
        <v>0.95</v>
      </c>
      <c r="CS399" s="424"/>
      <c r="CT399" s="432">
        <f t="shared" si="747"/>
        <v>5.0721574784131391</v>
      </c>
      <c r="CU399" s="434">
        <v>6.21</v>
      </c>
      <c r="CV399" s="438"/>
      <c r="CW399" s="439"/>
      <c r="CX399" s="440"/>
      <c r="CY399" s="441"/>
      <c r="CZ399" s="442"/>
      <c r="DA399" s="442"/>
      <c r="DB399" s="442"/>
      <c r="DC399" s="442"/>
      <c r="DD399" s="443"/>
      <c r="DE399" s="440"/>
      <c r="DF399" s="444">
        <v>15262</v>
      </c>
      <c r="DG399" s="445">
        <f t="shared" si="748"/>
        <v>16362</v>
      </c>
      <c r="DH399" s="421">
        <f t="shared" si="749"/>
        <v>0.65447999999999995</v>
      </c>
      <c r="DI399" s="446">
        <f t="shared" si="750"/>
        <v>9.827649431609828</v>
      </c>
      <c r="DJ399" s="434">
        <v>7.61</v>
      </c>
      <c r="DK399" s="427">
        <v>4.8</v>
      </c>
      <c r="DL399" s="446">
        <f t="shared" si="751"/>
        <v>13.934726806013936</v>
      </c>
      <c r="DM399" s="422">
        <v>18.8</v>
      </c>
      <c r="DN399" s="422">
        <v>2.86</v>
      </c>
      <c r="DO399" s="423">
        <v>7.59</v>
      </c>
      <c r="DP399" s="423">
        <v>16.899999999999999</v>
      </c>
      <c r="DQ399" s="423">
        <v>65</v>
      </c>
      <c r="DR399" s="432"/>
      <c r="DS399" s="432"/>
      <c r="DT399" s="437"/>
      <c r="DU399" s="437">
        <v>0.96</v>
      </c>
      <c r="DV399" s="424"/>
      <c r="DW399" s="446">
        <f t="shared" si="752"/>
        <v>5.1338467180051337</v>
      </c>
      <c r="DX399" s="434">
        <v>6.67</v>
      </c>
      <c r="DY399" s="438">
        <v>7.78</v>
      </c>
      <c r="DZ399" s="439">
        <v>15.9</v>
      </c>
      <c r="EA399" s="440">
        <v>58</v>
      </c>
      <c r="EB399" s="441">
        <v>5410</v>
      </c>
      <c r="EC399" s="442">
        <v>9.8000000000000007</v>
      </c>
      <c r="ED399" s="442"/>
      <c r="EE399" s="442"/>
      <c r="EF399" s="442"/>
      <c r="EG399" s="443">
        <v>14</v>
      </c>
      <c r="EH399" s="440"/>
      <c r="EI399" s="429">
        <f t="shared" si="670"/>
        <v>7.78</v>
      </c>
      <c r="EJ399" s="447">
        <f t="shared" si="773"/>
        <v>15.9</v>
      </c>
      <c r="EK399" s="448">
        <f t="shared" si="671"/>
        <v>58</v>
      </c>
      <c r="EL399" s="417">
        <f t="shared" si="672"/>
        <v>5410</v>
      </c>
      <c r="EM399" s="431">
        <f t="shared" si="673"/>
        <v>9.8000000000000007</v>
      </c>
      <c r="EN399" s="431"/>
      <c r="EO399" s="431"/>
      <c r="EP399" s="431"/>
      <c r="EQ399" s="430">
        <f t="shared" si="784"/>
        <v>14</v>
      </c>
      <c r="ER399" s="448"/>
      <c r="ES399" s="449">
        <f t="shared" si="753"/>
        <v>32.074841296358173</v>
      </c>
      <c r="ET399" s="450">
        <f t="shared" si="754"/>
        <v>0.65846000000000005</v>
      </c>
      <c r="EU399" s="451">
        <f t="shared" si="730"/>
        <v>0.238648</v>
      </c>
      <c r="EV399" s="450">
        <f t="shared" si="658"/>
        <v>0.44194074074074069</v>
      </c>
      <c r="EW399" s="513">
        <f t="shared" si="770"/>
        <v>0.5443177598841662</v>
      </c>
      <c r="EX399" s="514">
        <f t="shared" si="736"/>
        <v>11.706214500501169</v>
      </c>
      <c r="EY399" s="513">
        <f t="shared" si="774"/>
        <v>0.70555555555555549</v>
      </c>
      <c r="EZ399" s="514">
        <f t="shared" si="775"/>
        <v>38.1</v>
      </c>
      <c r="FA399" s="450">
        <f t="shared" si="659"/>
        <v>0.81814848647380245</v>
      </c>
      <c r="FB399" s="431">
        <f t="shared" si="660"/>
        <v>260.94153023722021</v>
      </c>
      <c r="FC399" s="452"/>
      <c r="FD399" s="431"/>
      <c r="FE399" s="452">
        <f t="shared" si="661"/>
        <v>0.81081081081081074</v>
      </c>
      <c r="FF399" s="430">
        <f t="shared" si="662"/>
        <v>60</v>
      </c>
      <c r="FG399" s="405">
        <v>50400</v>
      </c>
      <c r="FH399" s="589"/>
      <c r="FI399" s="590"/>
      <c r="FJ399" s="591"/>
      <c r="FK399" s="455">
        <f t="shared" si="755"/>
        <v>2.1869209974789663</v>
      </c>
      <c r="FL399" s="530"/>
      <c r="FM399" s="455"/>
      <c r="FN399" s="530">
        <v>5143</v>
      </c>
      <c r="FO399" s="532">
        <f t="shared" si="785"/>
        <v>0.3843796711509716</v>
      </c>
      <c r="FP399" s="449">
        <f t="shared" si="756"/>
        <v>156.21298180603227</v>
      </c>
      <c r="FQ399" s="457">
        <v>50.4</v>
      </c>
      <c r="FR399" s="458">
        <f t="shared" si="757"/>
        <v>1.5308446982352761</v>
      </c>
      <c r="FS399" s="576">
        <v>7.7</v>
      </c>
      <c r="FT399" s="577">
        <v>15.7</v>
      </c>
      <c r="FU399" s="578">
        <v>57</v>
      </c>
      <c r="FV399" s="579">
        <v>1</v>
      </c>
      <c r="FW399" s="580"/>
      <c r="FX399" s="579"/>
      <c r="FY399" s="452">
        <f t="shared" si="781"/>
        <v>0.9285714285714286</v>
      </c>
      <c r="FZ399" s="452"/>
      <c r="GA399" s="429"/>
      <c r="GB399" s="513">
        <f t="shared" si="776"/>
        <v>1.2578616352201366E-2</v>
      </c>
      <c r="GC399" s="514">
        <f t="shared" si="777"/>
        <v>0.20000000000000107</v>
      </c>
      <c r="GD399" s="513">
        <f t="shared" si="768"/>
        <v>1.7241379310344862E-2</v>
      </c>
      <c r="GE399" s="527">
        <f t="shared" si="769"/>
        <v>1</v>
      </c>
      <c r="GF399" s="461">
        <f t="shared" si="758"/>
        <v>2.9887920298879203</v>
      </c>
      <c r="GG399" s="606">
        <v>20</v>
      </c>
      <c r="GH399" s="450">
        <f t="shared" ref="GH399:GH430" si="793">GG399/80</f>
        <v>0.25</v>
      </c>
      <c r="GI399" s="405">
        <v>140</v>
      </c>
      <c r="GJ399" s="462">
        <f t="shared" ref="GJ399:GJ430" si="794">GI399/GG399</f>
        <v>7</v>
      </c>
      <c r="GK399" s="463">
        <f t="shared" ref="GK399:GK430" si="795">GG399/(BS399/24)*1000</f>
        <v>14.579473316526439</v>
      </c>
      <c r="GL399" s="464">
        <v>7.88</v>
      </c>
      <c r="GM399" s="529">
        <v>15.5</v>
      </c>
      <c r="GN399" s="405">
        <v>56</v>
      </c>
      <c r="GO399" s="513">
        <f t="shared" ref="GO399:GO430" si="796">1-GM399/FT399</f>
        <v>1.2738853503184711E-2</v>
      </c>
      <c r="GP399" s="450">
        <f t="shared" ref="GP399:GP430" si="797">1-GN399/FU399</f>
        <v>1.7543859649122862E-2</v>
      </c>
      <c r="GQ399" s="577">
        <v>4</v>
      </c>
      <c r="GR399" s="455">
        <f t="shared" si="763"/>
        <v>3.1345867630531847</v>
      </c>
      <c r="GS399" s="531">
        <f t="shared" ref="GS399:GS430" si="798">HC399</f>
        <v>14.3</v>
      </c>
      <c r="GT399" s="531">
        <f t="shared" ref="GT399:GT430" si="799">HD399</f>
        <v>48.334000000000003</v>
      </c>
      <c r="GU399" s="513">
        <f t="shared" ref="GU399:GU430" si="800">1-GS399/GM399</f>
        <v>7.7419354838709653E-2</v>
      </c>
      <c r="GV399" s="513">
        <f t="shared" ref="GV399:GV430" si="801">1-GT399/GN399</f>
        <v>0.13689285714285704</v>
      </c>
      <c r="GW399" s="513">
        <f t="shared" ref="GW399:GW430" si="802">1-HC399/FT399</f>
        <v>8.9171974522292863E-2</v>
      </c>
      <c r="GX399" s="513">
        <f t="shared" ref="GX399:GX430" si="803">1-HD399/FU399</f>
        <v>0.15203508771929819</v>
      </c>
      <c r="GY399" s="462">
        <f t="shared" ref="GY399:GY430" si="804">GK399/(FU399-HD399)</f>
        <v>1.6823763347018745</v>
      </c>
      <c r="GZ399" s="405">
        <v>29651</v>
      </c>
      <c r="HA399" s="581">
        <v>8.14</v>
      </c>
      <c r="HB399" s="451">
        <v>8.08</v>
      </c>
      <c r="HC399" s="577">
        <v>14.3</v>
      </c>
      <c r="HD399" s="463">
        <f t="shared" si="778"/>
        <v>48.334000000000003</v>
      </c>
      <c r="HE399" s="463">
        <v>14.6</v>
      </c>
      <c r="HF399" s="463"/>
      <c r="HG399" s="582"/>
      <c r="HH399" s="575">
        <v>4</v>
      </c>
      <c r="HI399" s="583">
        <v>5550</v>
      </c>
      <c r="HJ399" s="406">
        <f t="shared" si="663"/>
        <v>3718.5</v>
      </c>
      <c r="HK399" s="406"/>
      <c r="HL399" s="549"/>
      <c r="HM399" s="584"/>
      <c r="HN399" s="461">
        <v>8.82</v>
      </c>
      <c r="HO399" s="574"/>
      <c r="HP399" s="548">
        <v>0.01</v>
      </c>
      <c r="HQ399" s="585"/>
      <c r="HR399" s="586"/>
      <c r="HS399" s="520">
        <v>0.1</v>
      </c>
      <c r="HT399" s="587">
        <v>4</v>
      </c>
      <c r="HU399" s="522">
        <f t="shared" si="767"/>
        <v>56.635094229079186</v>
      </c>
      <c r="HV399" s="513">
        <f t="shared" si="779"/>
        <v>0.73518518518518516</v>
      </c>
      <c r="HW399" s="513">
        <f t="shared" si="664"/>
        <v>0.78422321428571429</v>
      </c>
      <c r="HX399" s="513">
        <f t="shared" si="665"/>
        <v>0.59354838709677415</v>
      </c>
      <c r="HY399" s="599"/>
    </row>
    <row r="400" spans="1:233" s="598" customFormat="1" ht="15" customHeight="1" x14ac:dyDescent="0.15">
      <c r="A400" s="400">
        <v>43882</v>
      </c>
      <c r="B400" s="515">
        <v>31473</v>
      </c>
      <c r="C400" s="402">
        <f t="shared" si="722"/>
        <v>0.62946000000000002</v>
      </c>
      <c r="D400" s="571">
        <v>7.84</v>
      </c>
      <c r="E400" s="572">
        <v>45</v>
      </c>
      <c r="F400" s="573">
        <v>235</v>
      </c>
      <c r="G400" s="406">
        <f t="shared" si="725"/>
        <v>7396.1549999999997</v>
      </c>
      <c r="H400" s="402">
        <f t="shared" si="726"/>
        <v>0.2958462</v>
      </c>
      <c r="I400" s="573">
        <v>6050</v>
      </c>
      <c r="J400" s="406">
        <f t="shared" si="727"/>
        <v>4053.5000000000005</v>
      </c>
      <c r="K400" s="574">
        <v>26.8</v>
      </c>
      <c r="L400" s="574">
        <v>19.399999999999999</v>
      </c>
      <c r="M400" s="574">
        <v>1.9</v>
      </c>
      <c r="N400" s="575">
        <v>83</v>
      </c>
      <c r="O400" s="575">
        <v>16</v>
      </c>
      <c r="P400" s="409"/>
      <c r="Q400" s="409">
        <v>1300</v>
      </c>
      <c r="R400" s="409"/>
      <c r="S400" s="409"/>
      <c r="T400" s="410">
        <v>5.18</v>
      </c>
      <c r="U400" s="409">
        <f t="shared" si="786"/>
        <v>3620</v>
      </c>
      <c r="V400" s="409">
        <v>10498</v>
      </c>
      <c r="W400" s="409">
        <v>3817</v>
      </c>
      <c r="X400" s="516">
        <v>1300</v>
      </c>
      <c r="Y400" s="473"/>
      <c r="Z400" s="429"/>
      <c r="AA400" s="409"/>
      <c r="AB400" s="409"/>
      <c r="AC400" s="409"/>
      <c r="AD400" s="474"/>
      <c r="AE400" s="477"/>
      <c r="AF400" s="478">
        <f t="shared" si="787"/>
        <v>2600</v>
      </c>
      <c r="AG400" s="477">
        <f t="shared" si="733"/>
        <v>1.04</v>
      </c>
      <c r="AH400" s="478">
        <f t="shared" si="788"/>
        <v>1850.5172413793105</v>
      </c>
      <c r="AI400" s="478">
        <f t="shared" si="789"/>
        <v>5366.5</v>
      </c>
      <c r="AJ400" s="473">
        <f t="shared" si="790"/>
        <v>13952.9</v>
      </c>
      <c r="AK400" s="477">
        <f t="shared" si="737"/>
        <v>0.62012888888888884</v>
      </c>
      <c r="AL400" s="447">
        <v>38</v>
      </c>
      <c r="AM400" s="479"/>
      <c r="AN400" s="473">
        <v>1489</v>
      </c>
      <c r="AO400" s="473">
        <v>1429</v>
      </c>
      <c r="AP400" s="479">
        <v>7.63</v>
      </c>
      <c r="AQ400" s="447">
        <v>532</v>
      </c>
      <c r="AR400" s="473">
        <f t="shared" si="780"/>
        <v>1702.4</v>
      </c>
      <c r="AS400" s="657">
        <f t="shared" si="771"/>
        <v>3.2</v>
      </c>
      <c r="AT400" s="473">
        <v>4990</v>
      </c>
      <c r="AU400" s="447"/>
      <c r="AV400" s="480">
        <v>15</v>
      </c>
      <c r="AW400" s="479">
        <v>4.24</v>
      </c>
      <c r="AX400" s="479">
        <v>35.26</v>
      </c>
      <c r="AY400" s="480">
        <v>16.399999999999999</v>
      </c>
      <c r="AZ400" s="480">
        <v>1.4</v>
      </c>
      <c r="BA400" s="420">
        <f t="shared" si="723"/>
        <v>31840</v>
      </c>
      <c r="BB400" s="421">
        <f t="shared" si="724"/>
        <v>0.63680000000000003</v>
      </c>
      <c r="BC400" s="422"/>
      <c r="BD400" s="423">
        <v>7.86</v>
      </c>
      <c r="BE400" s="424">
        <v>44</v>
      </c>
      <c r="BF400" s="425">
        <v>189</v>
      </c>
      <c r="BG400" s="426">
        <v>6610</v>
      </c>
      <c r="BH400" s="420">
        <f t="shared" si="728"/>
        <v>4428.7</v>
      </c>
      <c r="BI400" s="432"/>
      <c r="BJ400" s="421"/>
      <c r="BK400" s="427">
        <v>21.3</v>
      </c>
      <c r="BL400" s="427">
        <v>11</v>
      </c>
      <c r="BM400" s="428">
        <v>14.3</v>
      </c>
      <c r="BN400" s="422">
        <v>1.3</v>
      </c>
      <c r="BO400" s="425">
        <v>118</v>
      </c>
      <c r="BP400" s="425">
        <v>16</v>
      </c>
      <c r="BQ400" s="423">
        <v>3.45</v>
      </c>
      <c r="BR400" s="421">
        <f t="shared" si="783"/>
        <v>0.47916666666666669</v>
      </c>
      <c r="BS400" s="409">
        <f t="shared" si="791"/>
        <v>34440</v>
      </c>
      <c r="BT400" s="429">
        <f t="shared" si="739"/>
        <v>7.8426364692218353</v>
      </c>
      <c r="BU400" s="430">
        <f t="shared" si="772"/>
        <v>44</v>
      </c>
      <c r="BV400" s="430">
        <f t="shared" si="740"/>
        <v>303.2520325203252</v>
      </c>
      <c r="BW400" s="430">
        <f t="shared" si="741"/>
        <v>6111.228803716609</v>
      </c>
      <c r="BX400" s="430">
        <f t="shared" si="729"/>
        <v>3972.298722415796</v>
      </c>
      <c r="BY400" s="430">
        <f t="shared" si="742"/>
        <v>20.930081300813008</v>
      </c>
      <c r="BZ400" s="430">
        <f>(BL400*BA400+AY400*AF400)/BS400</f>
        <v>11.407665505226481</v>
      </c>
      <c r="CA400" s="431">
        <f>(BN400*BA400+AZ400*AF400)/BS400</f>
        <v>1.3075493612078979</v>
      </c>
      <c r="CB400" s="430">
        <f t="shared" si="792"/>
        <v>118</v>
      </c>
      <c r="CC400" s="432">
        <v>15956</v>
      </c>
      <c r="CD400" s="411">
        <f t="shared" si="743"/>
        <v>17256</v>
      </c>
      <c r="CE400" s="421">
        <f t="shared" si="744"/>
        <v>0.69023999999999996</v>
      </c>
      <c r="CF400" s="433">
        <f t="shared" si="745"/>
        <v>9.3184979137691251</v>
      </c>
      <c r="CG400" s="434"/>
      <c r="CH400" s="427"/>
      <c r="CI400" s="446">
        <f t="shared" si="746"/>
        <v>13.212795549374132</v>
      </c>
      <c r="CJ400" s="436">
        <v>19.8</v>
      </c>
      <c r="CK400" s="436">
        <v>1.95</v>
      </c>
      <c r="CL400" s="423"/>
      <c r="CM400" s="423">
        <v>17.3</v>
      </c>
      <c r="CN400" s="423">
        <v>73</v>
      </c>
      <c r="CO400" s="432"/>
      <c r="CP400" s="432"/>
      <c r="CQ400" s="437"/>
      <c r="CR400" s="437">
        <v>0.96</v>
      </c>
      <c r="CS400" s="424"/>
      <c r="CT400" s="432">
        <f t="shared" si="747"/>
        <v>4.8678720445062584</v>
      </c>
      <c r="CU400" s="434">
        <v>5.5</v>
      </c>
      <c r="CV400" s="438"/>
      <c r="CW400" s="439"/>
      <c r="CX400" s="440"/>
      <c r="CY400" s="441"/>
      <c r="CZ400" s="442"/>
      <c r="DA400" s="442"/>
      <c r="DB400" s="442"/>
      <c r="DC400" s="442"/>
      <c r="DD400" s="443"/>
      <c r="DE400" s="440"/>
      <c r="DF400" s="444">
        <v>15884</v>
      </c>
      <c r="DG400" s="445">
        <f t="shared" si="748"/>
        <v>17184</v>
      </c>
      <c r="DH400" s="421">
        <f t="shared" si="749"/>
        <v>0.68735999999999997</v>
      </c>
      <c r="DI400" s="446">
        <f t="shared" si="750"/>
        <v>9.3575418994413404</v>
      </c>
      <c r="DJ400" s="434">
        <v>7.56</v>
      </c>
      <c r="DK400" s="427">
        <v>9.6</v>
      </c>
      <c r="DL400" s="446">
        <f t="shared" si="751"/>
        <v>13.268156424581004</v>
      </c>
      <c r="DM400" s="422">
        <v>20.399999999999999</v>
      </c>
      <c r="DN400" s="422">
        <v>1.78</v>
      </c>
      <c r="DO400" s="423">
        <v>7.51</v>
      </c>
      <c r="DP400" s="423">
        <v>20.9</v>
      </c>
      <c r="DQ400" s="423">
        <v>91</v>
      </c>
      <c r="DR400" s="432"/>
      <c r="DS400" s="432"/>
      <c r="DT400" s="437"/>
      <c r="DU400" s="437">
        <v>0.97</v>
      </c>
      <c r="DV400" s="424"/>
      <c r="DW400" s="446">
        <f t="shared" si="752"/>
        <v>4.8882681564245809</v>
      </c>
      <c r="DX400" s="434">
        <v>5.67</v>
      </c>
      <c r="DY400" s="438">
        <v>7.73</v>
      </c>
      <c r="DZ400" s="439">
        <v>16.2</v>
      </c>
      <c r="EA400" s="440">
        <v>65</v>
      </c>
      <c r="EB400" s="441">
        <v>5870</v>
      </c>
      <c r="EC400" s="442">
        <v>7.9</v>
      </c>
      <c r="ED400" s="442">
        <v>0.19</v>
      </c>
      <c r="EE400" s="442">
        <v>7.7</v>
      </c>
      <c r="EF400" s="442">
        <v>0.6</v>
      </c>
      <c r="EG400" s="443">
        <v>12</v>
      </c>
      <c r="EH400" s="440">
        <v>16</v>
      </c>
      <c r="EI400" s="429">
        <f t="shared" si="670"/>
        <v>7.73</v>
      </c>
      <c r="EJ400" s="447">
        <f t="shared" si="773"/>
        <v>16.2</v>
      </c>
      <c r="EK400" s="448">
        <f t="shared" si="671"/>
        <v>65</v>
      </c>
      <c r="EL400" s="417">
        <f t="shared" si="672"/>
        <v>5870</v>
      </c>
      <c r="EM400" s="431">
        <f t="shared" si="673"/>
        <v>7.9</v>
      </c>
      <c r="EN400" s="431">
        <f>ED400</f>
        <v>0.19</v>
      </c>
      <c r="EO400" s="431">
        <f>EE400</f>
        <v>7.7</v>
      </c>
      <c r="EP400" s="431">
        <f>EF400</f>
        <v>0.6</v>
      </c>
      <c r="EQ400" s="430">
        <f t="shared" si="784"/>
        <v>12</v>
      </c>
      <c r="ER400" s="448">
        <f>EH400</f>
        <v>16</v>
      </c>
      <c r="ES400" s="449">
        <f t="shared" si="753"/>
        <v>30.662020905923342</v>
      </c>
      <c r="ET400" s="450">
        <f t="shared" si="754"/>
        <v>0.68879999999999997</v>
      </c>
      <c r="EU400" s="451">
        <f t="shared" si="730"/>
        <v>0.23736363636363636</v>
      </c>
      <c r="EV400" s="450">
        <f t="shared" si="658"/>
        <v>0.43956228956228954</v>
      </c>
      <c r="EW400" s="513">
        <f t="shared" si="770"/>
        <v>0.62255282784338095</v>
      </c>
      <c r="EX400" s="514">
        <f t="shared" si="736"/>
        <v>13.030081300813007</v>
      </c>
      <c r="EY400" s="513">
        <f t="shared" si="774"/>
        <v>0.63181818181818183</v>
      </c>
      <c r="EZ400" s="514">
        <f t="shared" si="775"/>
        <v>27.8</v>
      </c>
      <c r="FA400" s="450">
        <f t="shared" si="659"/>
        <v>0.78565683646112605</v>
      </c>
      <c r="FB400" s="431">
        <f t="shared" si="660"/>
        <v>238.2520325203252</v>
      </c>
      <c r="FC400" s="452">
        <f>1-EP400/CA400</f>
        <v>0.54112631017942803</v>
      </c>
      <c r="FD400" s="431">
        <f>CA400-EP400</f>
        <v>0.70754936120789791</v>
      </c>
      <c r="FE400" s="452">
        <f t="shared" si="661"/>
        <v>0.89830508474576276</v>
      </c>
      <c r="FF400" s="430">
        <f t="shared" si="662"/>
        <v>106</v>
      </c>
      <c r="FG400" s="405">
        <v>50400</v>
      </c>
      <c r="FH400" s="589"/>
      <c r="FI400" s="590"/>
      <c r="FJ400" s="591"/>
      <c r="FK400" s="455">
        <f t="shared" si="755"/>
        <v>2.0905923344947737</v>
      </c>
      <c r="FL400" s="530"/>
      <c r="FM400" s="455"/>
      <c r="FN400" s="530">
        <v>3614</v>
      </c>
      <c r="FO400" s="532">
        <f t="shared" si="785"/>
        <v>0.2701046337817638</v>
      </c>
      <c r="FP400" s="449">
        <f t="shared" si="756"/>
        <v>104.93612078977934</v>
      </c>
      <c r="FQ400" s="457">
        <v>50.4</v>
      </c>
      <c r="FR400" s="458">
        <f t="shared" si="757"/>
        <v>1.4634146341463414</v>
      </c>
      <c r="FS400" s="576">
        <v>7.7</v>
      </c>
      <c r="FT400" s="577">
        <v>16.100000000000001</v>
      </c>
      <c r="FU400" s="578">
        <v>62</v>
      </c>
      <c r="FV400" s="579">
        <v>5</v>
      </c>
      <c r="FW400" s="580">
        <v>0.12</v>
      </c>
      <c r="FX400" s="579">
        <v>8</v>
      </c>
      <c r="FY400" s="452">
        <f t="shared" si="781"/>
        <v>0.58333333333333326</v>
      </c>
      <c r="FZ400" s="452">
        <f>1-FW400/(EF400+DC400)</f>
        <v>0.8</v>
      </c>
      <c r="GA400" s="429">
        <f>EF400+DC400-FW400</f>
        <v>0.48</v>
      </c>
      <c r="GB400" s="513">
        <f t="shared" si="776"/>
        <v>6.1728395061727559E-3</v>
      </c>
      <c r="GC400" s="514">
        <f t="shared" si="777"/>
        <v>9.9999999999997868E-2</v>
      </c>
      <c r="GD400" s="513">
        <f t="shared" si="768"/>
        <v>4.6153846153846101E-2</v>
      </c>
      <c r="GE400" s="527">
        <f t="shared" si="769"/>
        <v>3</v>
      </c>
      <c r="GF400" s="461">
        <f t="shared" si="758"/>
        <v>2.8571428571428568</v>
      </c>
      <c r="GG400" s="606">
        <v>20</v>
      </c>
      <c r="GH400" s="450">
        <f t="shared" si="793"/>
        <v>0.25</v>
      </c>
      <c r="GI400" s="405">
        <v>140</v>
      </c>
      <c r="GJ400" s="462">
        <f t="shared" si="794"/>
        <v>7</v>
      </c>
      <c r="GK400" s="463">
        <f t="shared" si="795"/>
        <v>13.937282229965156</v>
      </c>
      <c r="GL400" s="464">
        <v>7.85</v>
      </c>
      <c r="GM400" s="529">
        <v>15.1</v>
      </c>
      <c r="GN400" s="405">
        <v>55</v>
      </c>
      <c r="GO400" s="513">
        <f t="shared" si="796"/>
        <v>6.2111801242236142E-2</v>
      </c>
      <c r="GP400" s="450">
        <f t="shared" si="797"/>
        <v>0.11290322580645162</v>
      </c>
      <c r="GQ400" s="577">
        <v>4</v>
      </c>
      <c r="GR400" s="455">
        <f t="shared" si="763"/>
        <v>2.996515679442509</v>
      </c>
      <c r="GS400" s="531">
        <f t="shared" si="798"/>
        <v>14.1</v>
      </c>
      <c r="GT400" s="531">
        <f t="shared" si="799"/>
        <v>47.657999999999994</v>
      </c>
      <c r="GU400" s="513">
        <f t="shared" si="800"/>
        <v>6.6225165562913912E-2</v>
      </c>
      <c r="GV400" s="513">
        <f t="shared" si="801"/>
        <v>0.13349090909090922</v>
      </c>
      <c r="GW400" s="513">
        <f t="shared" si="802"/>
        <v>0.12422360248447217</v>
      </c>
      <c r="GX400" s="513">
        <f t="shared" si="803"/>
        <v>0.23132258064516142</v>
      </c>
      <c r="GY400" s="462">
        <f t="shared" si="804"/>
        <v>0.97178093919712383</v>
      </c>
      <c r="GZ400" s="405">
        <v>32222</v>
      </c>
      <c r="HA400" s="581">
        <v>8.2200000000000006</v>
      </c>
      <c r="HB400" s="451">
        <v>8.1199999999999992</v>
      </c>
      <c r="HC400" s="577">
        <v>14.1</v>
      </c>
      <c r="HD400" s="463">
        <f t="shared" si="778"/>
        <v>47.657999999999994</v>
      </c>
      <c r="HE400" s="463">
        <v>17</v>
      </c>
      <c r="HF400" s="463"/>
      <c r="HG400" s="582"/>
      <c r="HH400" s="575">
        <v>4</v>
      </c>
      <c r="HI400" s="583">
        <v>5800</v>
      </c>
      <c r="HJ400" s="406">
        <f t="shared" si="663"/>
        <v>3886.0000000000005</v>
      </c>
      <c r="HK400" s="406"/>
      <c r="HL400" s="549"/>
      <c r="HM400" s="584">
        <v>7</v>
      </c>
      <c r="HN400" s="461">
        <v>8.16</v>
      </c>
      <c r="HO400" s="574">
        <v>0.21</v>
      </c>
      <c r="HP400" s="548">
        <v>0.01</v>
      </c>
      <c r="HQ400" s="585">
        <v>7.9</v>
      </c>
      <c r="HR400" s="586">
        <v>0.16</v>
      </c>
      <c r="HS400" s="520">
        <v>0.13</v>
      </c>
      <c r="HT400" s="587">
        <v>4</v>
      </c>
      <c r="HU400" s="522">
        <f t="shared" si="767"/>
        <v>54.64824120603015</v>
      </c>
      <c r="HV400" s="513">
        <f t="shared" si="779"/>
        <v>0.67954545454545456</v>
      </c>
      <c r="HW400" s="513">
        <f t="shared" si="664"/>
        <v>0.74784126984126986</v>
      </c>
      <c r="HX400" s="513">
        <f t="shared" si="665"/>
        <v>0.61690140845070429</v>
      </c>
      <c r="HY400" s="599"/>
    </row>
    <row r="401" spans="1:233" s="598" customFormat="1" ht="15" customHeight="1" x14ac:dyDescent="0.15">
      <c r="A401" s="400">
        <v>43883</v>
      </c>
      <c r="B401" s="515">
        <v>28831</v>
      </c>
      <c r="C401" s="402">
        <f t="shared" si="722"/>
        <v>0.57662000000000002</v>
      </c>
      <c r="D401" s="571">
        <v>7.81</v>
      </c>
      <c r="E401" s="572">
        <v>42</v>
      </c>
      <c r="F401" s="573">
        <v>239</v>
      </c>
      <c r="G401" s="406">
        <f t="shared" si="725"/>
        <v>6890.6090000000004</v>
      </c>
      <c r="H401" s="402">
        <f t="shared" si="726"/>
        <v>0.27562436000000001</v>
      </c>
      <c r="I401" s="573">
        <v>5890</v>
      </c>
      <c r="J401" s="406">
        <f t="shared" si="727"/>
        <v>3946.3</v>
      </c>
      <c r="K401" s="574">
        <v>27.7</v>
      </c>
      <c r="L401" s="574"/>
      <c r="M401" s="574"/>
      <c r="N401" s="575">
        <v>107</v>
      </c>
      <c r="O401" s="575"/>
      <c r="P401" s="409"/>
      <c r="Q401" s="409">
        <v>1300</v>
      </c>
      <c r="R401" s="409"/>
      <c r="S401" s="409"/>
      <c r="T401" s="410">
        <v>6.19</v>
      </c>
      <c r="U401" s="409">
        <f t="shared" si="786"/>
        <v>3526.2068965517242</v>
      </c>
      <c r="V401" s="409">
        <v>10226</v>
      </c>
      <c r="W401" s="409">
        <v>4692</v>
      </c>
      <c r="X401" s="516">
        <v>1300</v>
      </c>
      <c r="Y401" s="473"/>
      <c r="Z401" s="429"/>
      <c r="AA401" s="409"/>
      <c r="AB401" s="409"/>
      <c r="AC401" s="409"/>
      <c r="AD401" s="474"/>
      <c r="AE401" s="477"/>
      <c r="AF401" s="478">
        <f t="shared" si="787"/>
        <v>2600</v>
      </c>
      <c r="AG401" s="477">
        <f t="shared" si="733"/>
        <v>1.04</v>
      </c>
      <c r="AH401" s="478">
        <f t="shared" si="788"/>
        <v>1804.3103448275863</v>
      </c>
      <c r="AI401" s="478">
        <f t="shared" si="789"/>
        <v>5232.5</v>
      </c>
      <c r="AJ401" s="473">
        <f t="shared" si="790"/>
        <v>13604.5</v>
      </c>
      <c r="AK401" s="477">
        <f t="shared" si="737"/>
        <v>0.60464444444444443</v>
      </c>
      <c r="AL401" s="447">
        <v>38</v>
      </c>
      <c r="AM401" s="479"/>
      <c r="AN401" s="473">
        <v>1675</v>
      </c>
      <c r="AO401" s="473">
        <v>1576</v>
      </c>
      <c r="AP401" s="479">
        <v>7.77</v>
      </c>
      <c r="AQ401" s="447">
        <v>530</v>
      </c>
      <c r="AR401" s="473">
        <f t="shared" si="780"/>
        <v>1696</v>
      </c>
      <c r="AS401" s="657">
        <f t="shared" si="771"/>
        <v>3.2</v>
      </c>
      <c r="AT401" s="473">
        <v>4750</v>
      </c>
      <c r="AU401" s="447"/>
      <c r="AV401" s="480">
        <v>15</v>
      </c>
      <c r="AW401" s="479">
        <v>4.43</v>
      </c>
      <c r="AX401" s="479">
        <v>32</v>
      </c>
      <c r="AY401" s="480">
        <v>19.600000000000001</v>
      </c>
      <c r="AZ401" s="480">
        <v>1.1000000000000001</v>
      </c>
      <c r="BA401" s="420">
        <f t="shared" si="723"/>
        <v>31077</v>
      </c>
      <c r="BB401" s="421">
        <f t="shared" si="724"/>
        <v>0.62153999999999998</v>
      </c>
      <c r="BC401" s="422"/>
      <c r="BD401" s="423">
        <v>7.79</v>
      </c>
      <c r="BE401" s="424">
        <v>67</v>
      </c>
      <c r="BF401" s="425">
        <v>291</v>
      </c>
      <c r="BG401" s="426">
        <v>7490</v>
      </c>
      <c r="BH401" s="420">
        <f t="shared" si="728"/>
        <v>5018.3</v>
      </c>
      <c r="BI401" s="432"/>
      <c r="BJ401" s="421"/>
      <c r="BK401" s="427">
        <v>20.7</v>
      </c>
      <c r="BL401" s="427"/>
      <c r="BM401" s="428"/>
      <c r="BN401" s="422"/>
      <c r="BO401" s="425">
        <v>95</v>
      </c>
      <c r="BP401" s="425"/>
      <c r="BQ401" s="423">
        <v>4.25</v>
      </c>
      <c r="BR401" s="421">
        <f t="shared" si="783"/>
        <v>0.59027777777777779</v>
      </c>
      <c r="BS401" s="409">
        <f t="shared" si="791"/>
        <v>33677</v>
      </c>
      <c r="BT401" s="429">
        <f t="shared" si="739"/>
        <v>7.7884559194702607</v>
      </c>
      <c r="BU401" s="430">
        <f t="shared" si="772"/>
        <v>67</v>
      </c>
      <c r="BV401" s="430">
        <f t="shared" si="740"/>
        <v>399.47165721412239</v>
      </c>
      <c r="BW401" s="430">
        <f t="shared" si="741"/>
        <v>6911.9888944977283</v>
      </c>
      <c r="BX401" s="430">
        <f t="shared" si="729"/>
        <v>4492.7927814235236</v>
      </c>
      <c r="BY401" s="430">
        <f t="shared" si="742"/>
        <v>20.615075570864388</v>
      </c>
      <c r="BZ401" s="430"/>
      <c r="CA401" s="431"/>
      <c r="CB401" s="430">
        <f t="shared" si="792"/>
        <v>95</v>
      </c>
      <c r="CC401" s="432">
        <v>15575</v>
      </c>
      <c r="CD401" s="411">
        <f t="shared" si="743"/>
        <v>16875</v>
      </c>
      <c r="CE401" s="421">
        <f t="shared" si="744"/>
        <v>0.67500000000000004</v>
      </c>
      <c r="CF401" s="433">
        <f t="shared" si="745"/>
        <v>9.5288888888888881</v>
      </c>
      <c r="CG401" s="434"/>
      <c r="CH401" s="427"/>
      <c r="CI401" s="446">
        <f t="shared" si="746"/>
        <v>13.511111111111113</v>
      </c>
      <c r="CJ401" s="436">
        <v>20.6</v>
      </c>
      <c r="CK401" s="436">
        <v>1.71</v>
      </c>
      <c r="CL401" s="423"/>
      <c r="CM401" s="423">
        <v>17.899999999999999</v>
      </c>
      <c r="CN401" s="423">
        <v>86</v>
      </c>
      <c r="CO401" s="432"/>
      <c r="CP401" s="432"/>
      <c r="CQ401" s="437"/>
      <c r="CR401" s="437">
        <v>0.96</v>
      </c>
      <c r="CS401" s="424"/>
      <c r="CT401" s="432">
        <f t="shared" si="747"/>
        <v>4.9777777777777779</v>
      </c>
      <c r="CU401" s="434">
        <v>3.37</v>
      </c>
      <c r="CV401" s="438"/>
      <c r="CW401" s="439"/>
      <c r="CX401" s="440"/>
      <c r="CY401" s="441"/>
      <c r="CZ401" s="442"/>
      <c r="DA401" s="442"/>
      <c r="DB401" s="442"/>
      <c r="DC401" s="442"/>
      <c r="DD401" s="443"/>
      <c r="DE401" s="440"/>
      <c r="DF401" s="444">
        <v>15502</v>
      </c>
      <c r="DG401" s="445">
        <f t="shared" si="748"/>
        <v>16802</v>
      </c>
      <c r="DH401" s="421">
        <f t="shared" si="749"/>
        <v>0.67208000000000001</v>
      </c>
      <c r="DI401" s="446">
        <f t="shared" si="750"/>
        <v>9.5702892512796094</v>
      </c>
      <c r="DJ401" s="434">
        <v>7.52</v>
      </c>
      <c r="DK401" s="427">
        <v>6.4</v>
      </c>
      <c r="DL401" s="446">
        <f t="shared" si="751"/>
        <v>13.569813117486014</v>
      </c>
      <c r="DM401" s="422">
        <v>20.7</v>
      </c>
      <c r="DN401" s="422">
        <v>1.39</v>
      </c>
      <c r="DO401" s="423">
        <v>7.49</v>
      </c>
      <c r="DP401" s="423">
        <v>19.899999999999999</v>
      </c>
      <c r="DQ401" s="423">
        <v>82</v>
      </c>
      <c r="DR401" s="432"/>
      <c r="DS401" s="432"/>
      <c r="DT401" s="437"/>
      <c r="DU401" s="437">
        <v>0.94</v>
      </c>
      <c r="DV401" s="424"/>
      <c r="DW401" s="446">
        <f t="shared" si="752"/>
        <v>4.999404832758005</v>
      </c>
      <c r="DX401" s="434">
        <v>4.62</v>
      </c>
      <c r="DY401" s="438">
        <v>7.65</v>
      </c>
      <c r="DZ401" s="439">
        <v>16.899999999999999</v>
      </c>
      <c r="EA401" s="440">
        <v>62</v>
      </c>
      <c r="EB401" s="441">
        <v>6080</v>
      </c>
      <c r="EC401" s="442">
        <v>7.7</v>
      </c>
      <c r="ED401" s="442"/>
      <c r="EE401" s="442"/>
      <c r="EF401" s="442"/>
      <c r="EG401" s="443">
        <v>19</v>
      </c>
      <c r="EH401" s="440"/>
      <c r="EI401" s="429">
        <f t="shared" si="670"/>
        <v>7.65</v>
      </c>
      <c r="EJ401" s="447">
        <f t="shared" si="773"/>
        <v>16.899999999999999</v>
      </c>
      <c r="EK401" s="448">
        <f t="shared" si="671"/>
        <v>62</v>
      </c>
      <c r="EL401" s="417">
        <f t="shared" si="672"/>
        <v>6080</v>
      </c>
      <c r="EM401" s="431">
        <f t="shared" si="673"/>
        <v>7.7</v>
      </c>
      <c r="EN401" s="431"/>
      <c r="EO401" s="431"/>
      <c r="EP401" s="431"/>
      <c r="EQ401" s="430">
        <f t="shared" si="784"/>
        <v>19</v>
      </c>
      <c r="ER401" s="448"/>
      <c r="ES401" s="449">
        <f t="shared" si="753"/>
        <v>31.356712296225911</v>
      </c>
      <c r="ET401" s="450">
        <f t="shared" si="754"/>
        <v>0.67354000000000003</v>
      </c>
      <c r="EU401" s="451">
        <f t="shared" si="730"/>
        <v>0.30575015909090908</v>
      </c>
      <c r="EV401" s="450">
        <f t="shared" si="658"/>
        <v>0.56620399831649826</v>
      </c>
      <c r="EW401" s="513">
        <f t="shared" si="770"/>
        <v>0.62648693799199395</v>
      </c>
      <c r="EX401" s="514">
        <f t="shared" si="736"/>
        <v>12.915075570864389</v>
      </c>
      <c r="EY401" s="513">
        <f t="shared" si="774"/>
        <v>0.74776119402985075</v>
      </c>
      <c r="EZ401" s="514">
        <f t="shared" si="775"/>
        <v>50.1</v>
      </c>
      <c r="FA401" s="450">
        <f t="shared" si="659"/>
        <v>0.84479499639002642</v>
      </c>
      <c r="FB401" s="431">
        <f t="shared" si="660"/>
        <v>337.47165721412239</v>
      </c>
      <c r="FC401" s="452"/>
      <c r="FD401" s="431"/>
      <c r="FE401" s="452">
        <f t="shared" si="661"/>
        <v>0.8</v>
      </c>
      <c r="FF401" s="430">
        <f t="shared" si="662"/>
        <v>76</v>
      </c>
      <c r="FG401" s="405">
        <v>50400</v>
      </c>
      <c r="FH401" s="589"/>
      <c r="FI401" s="590"/>
      <c r="FJ401" s="591"/>
      <c r="FK401" s="455">
        <f t="shared" si="755"/>
        <v>2.1379576565608578</v>
      </c>
      <c r="FL401" s="530"/>
      <c r="FM401" s="455"/>
      <c r="FN401" s="530">
        <v>3336</v>
      </c>
      <c r="FO401" s="532">
        <f t="shared" si="785"/>
        <v>0.24932735426008973</v>
      </c>
      <c r="FP401" s="449">
        <f t="shared" si="756"/>
        <v>99.058704753986405</v>
      </c>
      <c r="FQ401" s="457">
        <v>50.4</v>
      </c>
      <c r="FR401" s="458">
        <f t="shared" si="757"/>
        <v>1.4965703595926003</v>
      </c>
      <c r="FS401" s="576">
        <v>7.64</v>
      </c>
      <c r="FT401" s="577">
        <v>16.5</v>
      </c>
      <c r="FU401" s="578">
        <v>57</v>
      </c>
      <c r="FV401" s="579">
        <v>2</v>
      </c>
      <c r="FW401" s="580"/>
      <c r="FX401" s="579"/>
      <c r="FY401" s="452">
        <f t="shared" si="781"/>
        <v>0.89473684210526316</v>
      </c>
      <c r="FZ401" s="452"/>
      <c r="GA401" s="429"/>
      <c r="GB401" s="513">
        <f t="shared" si="776"/>
        <v>2.3668639053254337E-2</v>
      </c>
      <c r="GC401" s="514">
        <f t="shared" si="777"/>
        <v>0.39999999999999858</v>
      </c>
      <c r="GD401" s="513">
        <f t="shared" si="768"/>
        <v>8.064516129032262E-2</v>
      </c>
      <c r="GE401" s="527">
        <f t="shared" si="769"/>
        <v>5</v>
      </c>
      <c r="GF401" s="461">
        <f t="shared" si="758"/>
        <v>2.9218754639665052</v>
      </c>
      <c r="GG401" s="606">
        <v>20</v>
      </c>
      <c r="GH401" s="450">
        <f t="shared" si="793"/>
        <v>0.25</v>
      </c>
      <c r="GI401" s="405">
        <v>140</v>
      </c>
      <c r="GJ401" s="462">
        <f t="shared" si="794"/>
        <v>7</v>
      </c>
      <c r="GK401" s="463">
        <f t="shared" si="795"/>
        <v>14.253051043739051</v>
      </c>
      <c r="GL401" s="464">
        <v>7.82</v>
      </c>
      <c r="GM401" s="529">
        <v>16</v>
      </c>
      <c r="GN401" s="405">
        <v>56</v>
      </c>
      <c r="GO401" s="513">
        <f t="shared" si="796"/>
        <v>3.0303030303030276E-2</v>
      </c>
      <c r="GP401" s="450">
        <f t="shared" si="797"/>
        <v>1.7543859649122862E-2</v>
      </c>
      <c r="GQ401" s="577">
        <v>4</v>
      </c>
      <c r="GR401" s="455">
        <f t="shared" si="763"/>
        <v>3.0644059744038961</v>
      </c>
      <c r="GS401" s="531">
        <f t="shared" si="798"/>
        <v>15.8</v>
      </c>
      <c r="GT401" s="531">
        <f t="shared" si="799"/>
        <v>53.404000000000003</v>
      </c>
      <c r="GU401" s="513">
        <f t="shared" si="800"/>
        <v>1.2499999999999956E-2</v>
      </c>
      <c r="GV401" s="513">
        <f t="shared" si="801"/>
        <v>4.6357142857142764E-2</v>
      </c>
      <c r="GW401" s="513">
        <f t="shared" si="802"/>
        <v>4.2424242424242364E-2</v>
      </c>
      <c r="GX401" s="513">
        <f t="shared" si="803"/>
        <v>6.3087719298245526E-2</v>
      </c>
      <c r="GY401" s="462">
        <f t="shared" si="804"/>
        <v>3.9635848286259914</v>
      </c>
      <c r="GZ401" s="405">
        <v>30084</v>
      </c>
      <c r="HA401" s="581">
        <v>8.0399999999999991</v>
      </c>
      <c r="HB401" s="451">
        <v>7.88</v>
      </c>
      <c r="HC401" s="577">
        <v>15.8</v>
      </c>
      <c r="HD401" s="463">
        <f t="shared" si="778"/>
        <v>53.404000000000003</v>
      </c>
      <c r="HE401" s="463">
        <v>15</v>
      </c>
      <c r="HF401" s="463"/>
      <c r="HG401" s="582"/>
      <c r="HH401" s="575">
        <v>2</v>
      </c>
      <c r="HI401" s="583">
        <v>5970</v>
      </c>
      <c r="HJ401" s="406">
        <f t="shared" si="663"/>
        <v>3999.9</v>
      </c>
      <c r="HK401" s="406"/>
      <c r="HL401" s="549"/>
      <c r="HM401" s="584"/>
      <c r="HN401" s="461">
        <v>7.8</v>
      </c>
      <c r="HO401" s="574"/>
      <c r="HP401" s="548">
        <v>0.01</v>
      </c>
      <c r="HQ401" s="585"/>
      <c r="HR401" s="586"/>
      <c r="HS401" s="520">
        <v>0.1</v>
      </c>
      <c r="HT401" s="587">
        <v>4</v>
      </c>
      <c r="HU401" s="522">
        <f t="shared" si="767"/>
        <v>55.98996042089005</v>
      </c>
      <c r="HV401" s="513">
        <f t="shared" si="779"/>
        <v>0.76417910447761195</v>
      </c>
      <c r="HW401" s="513">
        <f t="shared" si="664"/>
        <v>0.8164810996563574</v>
      </c>
      <c r="HX401" s="513">
        <f t="shared" si="665"/>
        <v>0.62318840579710144</v>
      </c>
      <c r="HY401" s="599"/>
    </row>
    <row r="402" spans="1:233" x14ac:dyDescent="0.15">
      <c r="A402" s="485">
        <v>43884</v>
      </c>
      <c r="B402" s="486">
        <v>27684</v>
      </c>
      <c r="C402" s="487">
        <f t="shared" si="722"/>
        <v>0.55367999999999995</v>
      </c>
      <c r="D402" s="488">
        <v>7.89</v>
      </c>
      <c r="E402" s="489">
        <v>45</v>
      </c>
      <c r="F402" s="490">
        <v>182</v>
      </c>
      <c r="G402" s="490">
        <f t="shared" si="725"/>
        <v>5038.4880000000003</v>
      </c>
      <c r="H402" s="487">
        <f t="shared" si="726"/>
        <v>0.20153952</v>
      </c>
      <c r="I402" s="490">
        <v>4950</v>
      </c>
      <c r="J402" s="490">
        <f t="shared" si="727"/>
        <v>3316.5</v>
      </c>
      <c r="K402" s="491">
        <v>27.5</v>
      </c>
      <c r="L402" s="491"/>
      <c r="M402" s="491"/>
      <c r="N402" s="492">
        <v>72</v>
      </c>
      <c r="O402" s="492"/>
      <c r="P402" s="409"/>
      <c r="Q402" s="409">
        <v>1300</v>
      </c>
      <c r="R402" s="409"/>
      <c r="S402" s="409"/>
      <c r="T402" s="410">
        <v>5.07</v>
      </c>
      <c r="U402" s="411">
        <f t="shared" si="786"/>
        <v>3642.4137931034484</v>
      </c>
      <c r="V402" s="409">
        <v>10563</v>
      </c>
      <c r="W402" s="409">
        <v>3832</v>
      </c>
      <c r="X402" s="412">
        <v>1300</v>
      </c>
      <c r="Y402" s="473"/>
      <c r="Z402" s="429"/>
      <c r="AA402" s="447"/>
      <c r="AB402" s="409"/>
      <c r="AC402" s="409"/>
      <c r="AD402" s="474"/>
      <c r="AE402" s="477"/>
      <c r="AF402" s="478">
        <f t="shared" si="787"/>
        <v>2600</v>
      </c>
      <c r="AG402" s="477">
        <f t="shared" si="733"/>
        <v>1.04</v>
      </c>
      <c r="AH402" s="478">
        <f t="shared" si="788"/>
        <v>1852.5862068965519</v>
      </c>
      <c r="AI402" s="478">
        <f t="shared" si="789"/>
        <v>5372.5</v>
      </c>
      <c r="AJ402" s="473">
        <f t="shared" si="790"/>
        <v>13968.5</v>
      </c>
      <c r="AK402" s="477">
        <f t="shared" si="737"/>
        <v>0.62082222222222228</v>
      </c>
      <c r="AL402" s="447">
        <v>38</v>
      </c>
      <c r="AM402" s="479"/>
      <c r="AN402" s="473">
        <v>1701</v>
      </c>
      <c r="AO402" s="473">
        <v>1738</v>
      </c>
      <c r="AP402" s="479">
        <v>7.32</v>
      </c>
      <c r="AQ402" s="447">
        <v>544</v>
      </c>
      <c r="AR402" s="473">
        <f t="shared" si="780"/>
        <v>1740.8000000000002</v>
      </c>
      <c r="AS402" s="657">
        <f t="shared" si="771"/>
        <v>3.2</v>
      </c>
      <c r="AT402" s="473">
        <v>4900</v>
      </c>
      <c r="AU402" s="447"/>
      <c r="AV402" s="480">
        <v>20</v>
      </c>
      <c r="AW402" s="479">
        <v>4.22</v>
      </c>
      <c r="AX402" s="479">
        <v>42.18</v>
      </c>
      <c r="AY402" s="480">
        <v>18.899999999999999</v>
      </c>
      <c r="AZ402" s="480">
        <v>0.8</v>
      </c>
      <c r="BA402" s="420">
        <f t="shared" si="723"/>
        <v>26584</v>
      </c>
      <c r="BB402" s="421">
        <f t="shared" si="724"/>
        <v>0.53168000000000004</v>
      </c>
      <c r="BC402" s="422"/>
      <c r="BD402" s="423">
        <v>8.08</v>
      </c>
      <c r="BE402" s="424">
        <v>53.6</v>
      </c>
      <c r="BF402" s="425">
        <v>223</v>
      </c>
      <c r="BG402" s="426">
        <v>7530</v>
      </c>
      <c r="BH402" s="420">
        <f t="shared" si="728"/>
        <v>5045.1000000000004</v>
      </c>
      <c r="BI402" s="420"/>
      <c r="BJ402" s="421"/>
      <c r="BK402" s="427">
        <v>26.5</v>
      </c>
      <c r="BL402" s="427"/>
      <c r="BM402" s="428"/>
      <c r="BN402" s="422"/>
      <c r="BO402" s="425">
        <v>52</v>
      </c>
      <c r="BP402" s="425"/>
      <c r="BQ402" s="423">
        <v>3.36</v>
      </c>
      <c r="BR402" s="421">
        <f t="shared" si="783"/>
        <v>0.46666666666666662</v>
      </c>
      <c r="BS402" s="409">
        <f t="shared" si="791"/>
        <v>29184</v>
      </c>
      <c r="BT402" s="429">
        <f t="shared" si="739"/>
        <v>8.0122916666666661</v>
      </c>
      <c r="BU402" s="430">
        <f t="shared" si="772"/>
        <v>53.600000000000009</v>
      </c>
      <c r="BV402" s="430">
        <f t="shared" si="740"/>
        <v>358.22066885964909</v>
      </c>
      <c r="BW402" s="430">
        <f t="shared" si="741"/>
        <v>6859.4380482456145</v>
      </c>
      <c r="BX402" s="430">
        <f t="shared" si="729"/>
        <v>4458.6347313596498</v>
      </c>
      <c r="BY402" s="430">
        <f t="shared" si="742"/>
        <v>25.822916666666668</v>
      </c>
      <c r="BZ402" s="430"/>
      <c r="CA402" s="431"/>
      <c r="CB402" s="430">
        <f t="shared" si="792"/>
        <v>52</v>
      </c>
      <c r="CC402" s="432">
        <v>13504</v>
      </c>
      <c r="CD402" s="411">
        <f t="shared" si="743"/>
        <v>14804</v>
      </c>
      <c r="CE402" s="421">
        <f t="shared" si="744"/>
        <v>0.59216000000000002</v>
      </c>
      <c r="CF402" s="433">
        <f t="shared" si="745"/>
        <v>10.861929208322074</v>
      </c>
      <c r="CG402" s="434"/>
      <c r="CH402" s="427"/>
      <c r="CI402" s="446">
        <f t="shared" si="746"/>
        <v>15.401242907322345</v>
      </c>
      <c r="CJ402" s="436">
        <v>20.8</v>
      </c>
      <c r="CK402" s="436">
        <v>1.82</v>
      </c>
      <c r="CL402" s="423"/>
      <c r="CM402" s="423">
        <v>19.7</v>
      </c>
      <c r="CN402" s="423">
        <v>75</v>
      </c>
      <c r="CO402" s="432"/>
      <c r="CP402" s="432"/>
      <c r="CQ402" s="437"/>
      <c r="CR402" s="437">
        <v>0.95</v>
      </c>
      <c r="CS402" s="481"/>
      <c r="CT402" s="432">
        <f t="shared" si="747"/>
        <v>5.6741421237503378</v>
      </c>
      <c r="CU402" s="434">
        <v>3.63</v>
      </c>
      <c r="CV402" s="493"/>
      <c r="CW402" s="494"/>
      <c r="CX402" s="495"/>
      <c r="CY402" s="496"/>
      <c r="CZ402" s="497"/>
      <c r="DA402" s="497"/>
      <c r="DB402" s="497"/>
      <c r="DC402" s="497"/>
      <c r="DD402" s="498"/>
      <c r="DE402" s="498"/>
      <c r="DF402" s="432">
        <v>13080</v>
      </c>
      <c r="DG402" s="445">
        <f t="shared" si="748"/>
        <v>14380</v>
      </c>
      <c r="DH402" s="421">
        <f t="shared" si="749"/>
        <v>0.57520000000000004</v>
      </c>
      <c r="DI402" s="446">
        <f t="shared" si="750"/>
        <v>11.182197496522949</v>
      </c>
      <c r="DJ402" s="434">
        <v>7.57</v>
      </c>
      <c r="DK402" s="427">
        <v>4.0999999999999996</v>
      </c>
      <c r="DL402" s="446">
        <f t="shared" si="751"/>
        <v>15.855354659248956</v>
      </c>
      <c r="DM402" s="541">
        <v>20.8</v>
      </c>
      <c r="DN402" s="541">
        <v>1.58</v>
      </c>
      <c r="DO402" s="542">
        <v>7.51</v>
      </c>
      <c r="DP402" s="542">
        <v>21.8</v>
      </c>
      <c r="DQ402" s="542">
        <v>81</v>
      </c>
      <c r="DR402" s="432"/>
      <c r="DS402" s="432"/>
      <c r="DT402" s="437"/>
      <c r="DU402" s="437">
        <v>0.94</v>
      </c>
      <c r="DV402" s="481"/>
      <c r="DW402" s="446">
        <f t="shared" si="752"/>
        <v>5.8414464534075101</v>
      </c>
      <c r="DX402" s="434">
        <v>4.71</v>
      </c>
      <c r="DY402" s="493">
        <v>7.94</v>
      </c>
      <c r="DZ402" s="494">
        <v>17.3</v>
      </c>
      <c r="EA402" s="495">
        <v>62</v>
      </c>
      <c r="EB402" s="496">
        <v>6380</v>
      </c>
      <c r="EC402" s="497">
        <v>5.5</v>
      </c>
      <c r="ED402" s="497"/>
      <c r="EE402" s="497"/>
      <c r="EF402" s="497"/>
      <c r="EG402" s="498">
        <v>16</v>
      </c>
      <c r="EH402" s="495"/>
      <c r="EI402" s="429">
        <f t="shared" si="670"/>
        <v>7.94</v>
      </c>
      <c r="EJ402" s="447">
        <f t="shared" si="773"/>
        <v>17.3</v>
      </c>
      <c r="EK402" s="448">
        <f t="shared" si="671"/>
        <v>62</v>
      </c>
      <c r="EL402" s="417">
        <f t="shared" si="672"/>
        <v>6380</v>
      </c>
      <c r="EM402" s="431">
        <f t="shared" si="673"/>
        <v>5.5</v>
      </c>
      <c r="EN402" s="431"/>
      <c r="EO402" s="431"/>
      <c r="EP402" s="431"/>
      <c r="EQ402" s="430">
        <f t="shared" si="784"/>
        <v>16</v>
      </c>
      <c r="ER402" s="448"/>
      <c r="ES402" s="449">
        <f t="shared" si="753"/>
        <v>36.184210526315788</v>
      </c>
      <c r="ET402" s="450">
        <f t="shared" si="754"/>
        <v>0.58367999999999998</v>
      </c>
      <c r="EU402" s="451">
        <f t="shared" si="730"/>
        <v>0.23759799999999998</v>
      </c>
      <c r="EV402" s="499">
        <f t="shared" si="658"/>
        <v>0.43999629629629622</v>
      </c>
      <c r="EW402" s="513">
        <f t="shared" si="770"/>
        <v>0.78701089148850345</v>
      </c>
      <c r="EX402" s="514">
        <f t="shared" si="736"/>
        <v>20.322916666666668</v>
      </c>
      <c r="EY402" s="513">
        <f t="shared" si="774"/>
        <v>0.67723880597014929</v>
      </c>
      <c r="EZ402" s="514">
        <f t="shared" si="775"/>
        <v>36.300000000000011</v>
      </c>
      <c r="FA402" s="450">
        <f t="shared" si="659"/>
        <v>0.82692232640464525</v>
      </c>
      <c r="FB402" s="431">
        <f t="shared" si="660"/>
        <v>296.22066885964909</v>
      </c>
      <c r="FC402" s="452"/>
      <c r="FD402" s="431"/>
      <c r="FE402" s="452">
        <f t="shared" si="661"/>
        <v>0.69230769230769229</v>
      </c>
      <c r="FF402" s="430">
        <f t="shared" si="662"/>
        <v>36</v>
      </c>
      <c r="FG402" s="490">
        <v>50400</v>
      </c>
      <c r="FH402" s="498"/>
      <c r="FI402" s="501"/>
      <c r="FJ402" s="487"/>
      <c r="FK402" s="455">
        <f t="shared" si="755"/>
        <v>2.4671052631578947</v>
      </c>
      <c r="FL402" s="490"/>
      <c r="FM402" s="502"/>
      <c r="FN402" s="490">
        <v>3197</v>
      </c>
      <c r="FO402" s="532">
        <f t="shared" si="785"/>
        <v>0.23893871449925264</v>
      </c>
      <c r="FP402" s="449">
        <f t="shared" si="756"/>
        <v>109.54632675438597</v>
      </c>
      <c r="FQ402" s="503">
        <v>50.4</v>
      </c>
      <c r="FR402" s="458">
        <f t="shared" si="757"/>
        <v>1.7269736842105263</v>
      </c>
      <c r="FS402" s="504">
        <v>7.65</v>
      </c>
      <c r="FT402" s="535">
        <v>16.399999999999999</v>
      </c>
      <c r="FU402" s="495">
        <v>54</v>
      </c>
      <c r="FV402" s="490">
        <v>2</v>
      </c>
      <c r="FW402" s="504"/>
      <c r="FX402" s="490"/>
      <c r="FY402" s="452">
        <f t="shared" si="781"/>
        <v>0.875</v>
      </c>
      <c r="FZ402" s="452"/>
      <c r="GA402" s="429"/>
      <c r="GB402" s="499">
        <f t="shared" si="776"/>
        <v>5.2023121387283378E-2</v>
      </c>
      <c r="GC402" s="514">
        <f t="shared" si="777"/>
        <v>0.90000000000000213</v>
      </c>
      <c r="GD402" s="499">
        <f t="shared" si="768"/>
        <v>0.12903225806451613</v>
      </c>
      <c r="GE402" s="527">
        <f t="shared" si="769"/>
        <v>8</v>
      </c>
      <c r="GF402" s="461">
        <f t="shared" si="758"/>
        <v>3.3717105263157894</v>
      </c>
      <c r="GG402" s="490">
        <v>20</v>
      </c>
      <c r="GH402" s="526">
        <f t="shared" si="793"/>
        <v>0.25</v>
      </c>
      <c r="GI402" s="490">
        <v>140</v>
      </c>
      <c r="GJ402" s="544">
        <f t="shared" si="794"/>
        <v>7</v>
      </c>
      <c r="GK402" s="463">
        <f t="shared" si="795"/>
        <v>16.44736842105263</v>
      </c>
      <c r="GL402" s="507">
        <v>7.77</v>
      </c>
      <c r="GM402" s="535">
        <v>15.2</v>
      </c>
      <c r="GN402" s="536">
        <v>50</v>
      </c>
      <c r="GO402" s="526">
        <f t="shared" si="796"/>
        <v>7.3170731707317027E-2</v>
      </c>
      <c r="GP402" s="526">
        <f t="shared" si="797"/>
        <v>7.407407407407407E-2</v>
      </c>
      <c r="GQ402" s="535">
        <v>4</v>
      </c>
      <c r="GR402" s="455">
        <f t="shared" si="763"/>
        <v>3.5361842105263159</v>
      </c>
      <c r="GS402" s="536">
        <f t="shared" si="798"/>
        <v>13.7</v>
      </c>
      <c r="GT402" s="536">
        <f t="shared" si="799"/>
        <v>46.305999999999997</v>
      </c>
      <c r="GU402" s="526">
        <f t="shared" si="800"/>
        <v>9.8684210526315819E-2</v>
      </c>
      <c r="GV402" s="526">
        <f t="shared" si="801"/>
        <v>7.3880000000000057E-2</v>
      </c>
      <c r="GW402" s="526">
        <f t="shared" si="802"/>
        <v>0.16463414634146334</v>
      </c>
      <c r="GX402" s="526">
        <f t="shared" si="803"/>
        <v>0.14248148148148154</v>
      </c>
      <c r="GY402" s="544">
        <f t="shared" si="804"/>
        <v>2.1376876034640793</v>
      </c>
      <c r="GZ402" s="490">
        <v>26706</v>
      </c>
      <c r="HA402" s="493">
        <v>7.94</v>
      </c>
      <c r="HB402" s="493">
        <v>7.88</v>
      </c>
      <c r="HC402" s="494">
        <v>13.7</v>
      </c>
      <c r="HD402" s="498">
        <f t="shared" si="778"/>
        <v>46.305999999999997</v>
      </c>
      <c r="HE402" s="498">
        <v>16</v>
      </c>
      <c r="HF402" s="498"/>
      <c r="HG402" s="498"/>
      <c r="HH402" s="492">
        <v>4</v>
      </c>
      <c r="HI402" s="508">
        <v>5960</v>
      </c>
      <c r="HJ402" s="490">
        <f t="shared" si="663"/>
        <v>3993.2000000000003</v>
      </c>
      <c r="HK402" s="490"/>
      <c r="HL402" s="490"/>
      <c r="HM402" s="543"/>
      <c r="HN402" s="506">
        <v>6.2</v>
      </c>
      <c r="HO402" s="491"/>
      <c r="HP402" s="545">
        <v>0.01</v>
      </c>
      <c r="HQ402" s="523"/>
      <c r="HR402" s="524"/>
      <c r="HS402" s="524">
        <v>0.15</v>
      </c>
      <c r="HT402" s="511">
        <v>4</v>
      </c>
      <c r="HU402" s="525">
        <f t="shared" si="767"/>
        <v>65.452904002407465</v>
      </c>
      <c r="HV402" s="526">
        <f t="shared" si="779"/>
        <v>0.74440298507462688</v>
      </c>
      <c r="HW402" s="526">
        <f t="shared" si="664"/>
        <v>0.79234977578475341</v>
      </c>
      <c r="HX402" s="526">
        <f t="shared" si="665"/>
        <v>0.76603773584905666</v>
      </c>
      <c r="HY402" s="512"/>
    </row>
    <row r="403" spans="1:233" s="598" customFormat="1" ht="15" customHeight="1" x14ac:dyDescent="0.15">
      <c r="A403" s="400">
        <v>43885</v>
      </c>
      <c r="B403" s="515">
        <v>35828</v>
      </c>
      <c r="C403" s="402">
        <f t="shared" si="722"/>
        <v>0.71655999999999997</v>
      </c>
      <c r="D403" s="571">
        <v>7.9</v>
      </c>
      <c r="E403" s="572">
        <v>54</v>
      </c>
      <c r="F403" s="573">
        <v>205</v>
      </c>
      <c r="G403" s="406">
        <f t="shared" si="725"/>
        <v>7344.74</v>
      </c>
      <c r="H403" s="402">
        <f t="shared" si="726"/>
        <v>0.29378959999999998</v>
      </c>
      <c r="I403" s="573">
        <v>4780</v>
      </c>
      <c r="J403" s="406">
        <f t="shared" si="727"/>
        <v>3202.6000000000004</v>
      </c>
      <c r="K403" s="574">
        <v>40.299999999999997</v>
      </c>
      <c r="L403" s="574"/>
      <c r="M403" s="574"/>
      <c r="N403" s="575">
        <v>92</v>
      </c>
      <c r="O403" s="575"/>
      <c r="P403" s="409"/>
      <c r="Q403" s="409">
        <v>1080</v>
      </c>
      <c r="R403" s="409"/>
      <c r="S403" s="409"/>
      <c r="T403" s="410">
        <v>5.5</v>
      </c>
      <c r="U403" s="409">
        <f t="shared" si="786"/>
        <v>3447.9310344827586</v>
      </c>
      <c r="V403" s="409">
        <v>9999</v>
      </c>
      <c r="W403" s="409">
        <v>3550</v>
      </c>
      <c r="X403" s="516">
        <v>1600</v>
      </c>
      <c r="Y403" s="473"/>
      <c r="Z403" s="429"/>
      <c r="AA403" s="447"/>
      <c r="AB403" s="409"/>
      <c r="AC403" s="409"/>
      <c r="AD403" s="474"/>
      <c r="AE403" s="477"/>
      <c r="AF403" s="478">
        <f t="shared" si="787"/>
        <v>2680</v>
      </c>
      <c r="AG403" s="477">
        <f t="shared" si="733"/>
        <v>1.0720000000000001</v>
      </c>
      <c r="AH403" s="478">
        <f t="shared" si="788"/>
        <v>1431.6675244467319</v>
      </c>
      <c r="AI403" s="478">
        <f t="shared" si="789"/>
        <v>4151.8358208955224</v>
      </c>
      <c r="AJ403" s="473">
        <f t="shared" si="790"/>
        <v>11126.92</v>
      </c>
      <c r="AK403" s="477">
        <f t="shared" si="737"/>
        <v>0.49452977777777779</v>
      </c>
      <c r="AL403" s="447">
        <v>38</v>
      </c>
      <c r="AM403" s="479"/>
      <c r="AN403" s="473">
        <v>1873</v>
      </c>
      <c r="AO403" s="473">
        <v>1677</v>
      </c>
      <c r="AP403" s="479">
        <v>7.3</v>
      </c>
      <c r="AQ403" s="447">
        <v>577</v>
      </c>
      <c r="AR403" s="473">
        <f t="shared" si="780"/>
        <v>1846.4</v>
      </c>
      <c r="AS403" s="657">
        <f t="shared" si="771"/>
        <v>3.2</v>
      </c>
      <c r="AT403" s="473">
        <v>4850</v>
      </c>
      <c r="AU403" s="447"/>
      <c r="AV403" s="480">
        <v>55</v>
      </c>
      <c r="AW403" s="479">
        <v>5.72</v>
      </c>
      <c r="AX403" s="479">
        <v>34.24</v>
      </c>
      <c r="AY403" s="480">
        <v>14.5</v>
      </c>
      <c r="AZ403" s="480">
        <v>1.05</v>
      </c>
      <c r="BA403" s="420">
        <f t="shared" si="723"/>
        <v>33032</v>
      </c>
      <c r="BB403" s="421">
        <f t="shared" si="724"/>
        <v>0.66064000000000001</v>
      </c>
      <c r="BC403" s="422"/>
      <c r="BD403" s="423">
        <v>8.11</v>
      </c>
      <c r="BE403" s="424">
        <v>76.8</v>
      </c>
      <c r="BF403" s="425">
        <v>236</v>
      </c>
      <c r="BG403" s="426">
        <v>7300</v>
      </c>
      <c r="BH403" s="420">
        <f t="shared" si="728"/>
        <v>4891</v>
      </c>
      <c r="BI403" s="432"/>
      <c r="BJ403" s="421"/>
      <c r="BK403" s="427">
        <v>40.5</v>
      </c>
      <c r="BL403" s="427"/>
      <c r="BM403" s="428"/>
      <c r="BN403" s="422"/>
      <c r="BO403" s="425">
        <v>72</v>
      </c>
      <c r="BP403" s="425"/>
      <c r="BQ403" s="423">
        <v>3.88</v>
      </c>
      <c r="BR403" s="421">
        <f t="shared" si="783"/>
        <v>0.53888888888888886</v>
      </c>
      <c r="BS403" s="409">
        <f t="shared" si="791"/>
        <v>35712</v>
      </c>
      <c r="BT403" s="429">
        <f t="shared" si="739"/>
        <v>8.049213709677419</v>
      </c>
      <c r="BU403" s="430">
        <f t="shared" si="772"/>
        <v>76.8</v>
      </c>
      <c r="BV403" s="430">
        <f t="shared" si="740"/>
        <v>356.85215053763443</v>
      </c>
      <c r="BW403" s="430">
        <f t="shared" si="741"/>
        <v>6752.413082437276</v>
      </c>
      <c r="BX403" s="430">
        <f t="shared" si="729"/>
        <v>4389.0685035842298</v>
      </c>
      <c r="BY403" s="430">
        <f t="shared" si="742"/>
        <v>38.548835125448029</v>
      </c>
      <c r="BZ403" s="430"/>
      <c r="CA403" s="431"/>
      <c r="CB403" s="430">
        <f t="shared" si="792"/>
        <v>72</v>
      </c>
      <c r="CC403" s="432">
        <v>16457</v>
      </c>
      <c r="CD403" s="411">
        <f t="shared" si="743"/>
        <v>17797</v>
      </c>
      <c r="CE403" s="421">
        <f t="shared" si="744"/>
        <v>0.71187999999999996</v>
      </c>
      <c r="CF403" s="433">
        <f t="shared" si="745"/>
        <v>9.0352306568522778</v>
      </c>
      <c r="CG403" s="434"/>
      <c r="CH403" s="427"/>
      <c r="CI403" s="446">
        <f t="shared" si="746"/>
        <v>12.81114794628308</v>
      </c>
      <c r="CJ403" s="436">
        <v>21.4</v>
      </c>
      <c r="CK403" s="436">
        <v>1.27</v>
      </c>
      <c r="CL403" s="423"/>
      <c r="CM403" s="423">
        <v>21.1</v>
      </c>
      <c r="CN403" s="423">
        <v>82</v>
      </c>
      <c r="CO403" s="432"/>
      <c r="CP403" s="432"/>
      <c r="CQ403" s="437"/>
      <c r="CR403" s="437">
        <v>0.95</v>
      </c>
      <c r="CS403" s="424"/>
      <c r="CT403" s="432">
        <f t="shared" si="747"/>
        <v>4.7198966117885037</v>
      </c>
      <c r="CU403" s="434">
        <v>4.26</v>
      </c>
      <c r="CV403" s="438"/>
      <c r="CW403" s="439"/>
      <c r="CX403" s="440"/>
      <c r="CY403" s="441"/>
      <c r="CZ403" s="442"/>
      <c r="DA403" s="442"/>
      <c r="DB403" s="442"/>
      <c r="DC403" s="442"/>
      <c r="DD403" s="443"/>
      <c r="DE403" s="440"/>
      <c r="DF403" s="444">
        <v>16575</v>
      </c>
      <c r="DG403" s="445">
        <f t="shared" si="748"/>
        <v>17915</v>
      </c>
      <c r="DH403" s="421">
        <f t="shared" si="749"/>
        <v>0.71660000000000001</v>
      </c>
      <c r="DI403" s="446">
        <f t="shared" si="750"/>
        <v>8.9757186715043265</v>
      </c>
      <c r="DJ403" s="434">
        <v>7.54</v>
      </c>
      <c r="DK403" s="427">
        <v>3.2</v>
      </c>
      <c r="DL403" s="446">
        <f t="shared" si="751"/>
        <v>12.726765280491209</v>
      </c>
      <c r="DM403" s="422">
        <v>21.5</v>
      </c>
      <c r="DN403" s="422">
        <v>1.76</v>
      </c>
      <c r="DO403" s="423">
        <v>7.55</v>
      </c>
      <c r="DP403" s="423">
        <v>21.8</v>
      </c>
      <c r="DQ403" s="423">
        <v>86</v>
      </c>
      <c r="DR403" s="432"/>
      <c r="DS403" s="432"/>
      <c r="DT403" s="437"/>
      <c r="DU403" s="437">
        <v>0.96</v>
      </c>
      <c r="DV403" s="424"/>
      <c r="DW403" s="446">
        <f t="shared" si="752"/>
        <v>4.6888082612336035</v>
      </c>
      <c r="DX403" s="434">
        <v>3.92</v>
      </c>
      <c r="DY403" s="438">
        <v>7.66</v>
      </c>
      <c r="DZ403" s="439">
        <v>17.5</v>
      </c>
      <c r="EA403" s="440">
        <v>61</v>
      </c>
      <c r="EB403" s="441">
        <v>6520</v>
      </c>
      <c r="EC403" s="442">
        <v>4.5</v>
      </c>
      <c r="ED403" s="442"/>
      <c r="EE403" s="442"/>
      <c r="EF403" s="442"/>
      <c r="EG403" s="443">
        <v>14</v>
      </c>
      <c r="EH403" s="440"/>
      <c r="EI403" s="429">
        <f t="shared" si="670"/>
        <v>7.66</v>
      </c>
      <c r="EJ403" s="447">
        <f t="shared" si="773"/>
        <v>17.5</v>
      </c>
      <c r="EK403" s="448">
        <f t="shared" si="671"/>
        <v>61</v>
      </c>
      <c r="EL403" s="417">
        <f t="shared" si="672"/>
        <v>6520</v>
      </c>
      <c r="EM403" s="431">
        <f t="shared" si="673"/>
        <v>4.5</v>
      </c>
      <c r="EN403" s="431"/>
      <c r="EO403" s="431"/>
      <c r="EP403" s="431"/>
      <c r="EQ403" s="430">
        <f t="shared" si="784"/>
        <v>14</v>
      </c>
      <c r="ER403" s="448"/>
      <c r="ES403" s="449">
        <f t="shared" si="753"/>
        <v>29.56989247311828</v>
      </c>
      <c r="ET403" s="450">
        <f t="shared" si="754"/>
        <v>0.71423999999999999</v>
      </c>
      <c r="EU403" s="451">
        <f t="shared" si="730"/>
        <v>0.28963418181818179</v>
      </c>
      <c r="EV403" s="450">
        <f t="shared" si="658"/>
        <v>0.53635959595959593</v>
      </c>
      <c r="EW403" s="513">
        <f t="shared" si="770"/>
        <v>0.88326495507955505</v>
      </c>
      <c r="EX403" s="514">
        <f t="shared" si="736"/>
        <v>34.048835125448029</v>
      </c>
      <c r="EY403" s="513">
        <f t="shared" si="774"/>
        <v>0.77213541666666663</v>
      </c>
      <c r="EZ403" s="514">
        <f t="shared" si="775"/>
        <v>59.3</v>
      </c>
      <c r="FA403" s="450">
        <f t="shared" si="659"/>
        <v>0.82906085921551198</v>
      </c>
      <c r="FB403" s="431">
        <f t="shared" si="660"/>
        <v>295.85215053763443</v>
      </c>
      <c r="FC403" s="452"/>
      <c r="FD403" s="431"/>
      <c r="FE403" s="452">
        <f t="shared" si="661"/>
        <v>0.80555555555555558</v>
      </c>
      <c r="FF403" s="430">
        <f t="shared" si="662"/>
        <v>58</v>
      </c>
      <c r="FG403" s="405">
        <v>50400</v>
      </c>
      <c r="FH403" s="589"/>
      <c r="FI403" s="590"/>
      <c r="FJ403" s="591"/>
      <c r="FK403" s="455">
        <f t="shared" si="755"/>
        <v>2.0161290322580645</v>
      </c>
      <c r="FL403" s="530"/>
      <c r="FM403" s="455"/>
      <c r="FN403" s="530">
        <v>3058</v>
      </c>
      <c r="FO403" s="532">
        <f t="shared" si="785"/>
        <v>0.22855007473841554</v>
      </c>
      <c r="FP403" s="449">
        <f t="shared" si="756"/>
        <v>85.629480286738342</v>
      </c>
      <c r="FQ403" s="457">
        <v>50.4</v>
      </c>
      <c r="FR403" s="458">
        <f t="shared" si="757"/>
        <v>1.411290322580645</v>
      </c>
      <c r="FS403" s="576">
        <v>7.58</v>
      </c>
      <c r="FT403" s="577">
        <v>16.399999999999999</v>
      </c>
      <c r="FU403" s="578">
        <v>55</v>
      </c>
      <c r="FV403" s="579">
        <v>2</v>
      </c>
      <c r="FW403" s="580"/>
      <c r="FX403" s="579"/>
      <c r="FY403" s="452">
        <f t="shared" si="781"/>
        <v>0.85714285714285721</v>
      </c>
      <c r="FZ403" s="452"/>
      <c r="GA403" s="429"/>
      <c r="GB403" s="513">
        <f t="shared" si="776"/>
        <v>6.2857142857142945E-2</v>
      </c>
      <c r="GC403" s="514">
        <f t="shared" si="777"/>
        <v>1.1000000000000014</v>
      </c>
      <c r="GD403" s="513">
        <f t="shared" si="768"/>
        <v>9.8360655737704916E-2</v>
      </c>
      <c r="GE403" s="527">
        <f t="shared" si="769"/>
        <v>6</v>
      </c>
      <c r="GF403" s="461">
        <f t="shared" si="758"/>
        <v>2.7553763440860215</v>
      </c>
      <c r="GG403" s="606">
        <v>20</v>
      </c>
      <c r="GH403" s="450">
        <f t="shared" si="793"/>
        <v>0.25</v>
      </c>
      <c r="GI403" s="405">
        <v>140</v>
      </c>
      <c r="GJ403" s="462">
        <f t="shared" si="794"/>
        <v>7</v>
      </c>
      <c r="GK403" s="463">
        <f t="shared" si="795"/>
        <v>13.440860215053764</v>
      </c>
      <c r="GL403" s="464">
        <v>7.73</v>
      </c>
      <c r="GM403" s="529">
        <v>16</v>
      </c>
      <c r="GN403" s="405">
        <v>54</v>
      </c>
      <c r="GO403" s="513">
        <f t="shared" si="796"/>
        <v>2.4390243902438935E-2</v>
      </c>
      <c r="GP403" s="450">
        <f t="shared" si="797"/>
        <v>1.8181818181818188E-2</v>
      </c>
      <c r="GQ403" s="577">
        <v>8</v>
      </c>
      <c r="GR403" s="455">
        <f t="shared" si="763"/>
        <v>2.889784946236559</v>
      </c>
      <c r="GS403" s="531">
        <f t="shared" si="798"/>
        <v>15.7</v>
      </c>
      <c r="GT403" s="531">
        <f t="shared" si="799"/>
        <v>53.065999999999995</v>
      </c>
      <c r="GU403" s="513">
        <f t="shared" si="800"/>
        <v>1.8750000000000044E-2</v>
      </c>
      <c r="GV403" s="513">
        <f t="shared" si="801"/>
        <v>1.7296296296296365E-2</v>
      </c>
      <c r="GW403" s="513">
        <f t="shared" si="802"/>
        <v>4.268292682926822E-2</v>
      </c>
      <c r="GX403" s="513">
        <f t="shared" si="803"/>
        <v>3.5163636363636397E-2</v>
      </c>
      <c r="GY403" s="462">
        <f t="shared" si="804"/>
        <v>6.9497726034403993</v>
      </c>
      <c r="GZ403" s="405">
        <v>32626</v>
      </c>
      <c r="HA403" s="581">
        <v>7.99</v>
      </c>
      <c r="HB403" s="451">
        <v>7.86</v>
      </c>
      <c r="HC403" s="577">
        <v>15.7</v>
      </c>
      <c r="HD403" s="463">
        <f t="shared" si="778"/>
        <v>53.065999999999995</v>
      </c>
      <c r="HE403" s="463">
        <v>16</v>
      </c>
      <c r="HF403" s="463"/>
      <c r="HG403" s="582"/>
      <c r="HH403" s="575">
        <v>3</v>
      </c>
      <c r="HI403" s="583">
        <v>6260</v>
      </c>
      <c r="HJ403" s="406">
        <f t="shared" si="663"/>
        <v>4194.2</v>
      </c>
      <c r="HK403" s="406"/>
      <c r="HL403" s="549"/>
      <c r="HM403" s="584"/>
      <c r="HN403" s="461">
        <v>4.66</v>
      </c>
      <c r="HO403" s="574"/>
      <c r="HP403" s="548">
        <v>0.01</v>
      </c>
      <c r="HQ403" s="585"/>
      <c r="HR403" s="586"/>
      <c r="HS403" s="520">
        <v>0.11</v>
      </c>
      <c r="HT403" s="587">
        <v>4</v>
      </c>
      <c r="HU403" s="522">
        <f t="shared" si="767"/>
        <v>52.676192782756118</v>
      </c>
      <c r="HV403" s="513">
        <f t="shared" si="779"/>
        <v>0.79557291666666663</v>
      </c>
      <c r="HW403" s="513">
        <f t="shared" si="664"/>
        <v>0.77514406779661016</v>
      </c>
      <c r="HX403" s="513">
        <f t="shared" si="665"/>
        <v>0.88493827160493832</v>
      </c>
      <c r="HY403" s="599"/>
    </row>
    <row r="404" spans="1:233" s="598" customFormat="1" ht="15" customHeight="1" x14ac:dyDescent="0.15">
      <c r="A404" s="400">
        <v>43886</v>
      </c>
      <c r="B404" s="515">
        <v>32694</v>
      </c>
      <c r="C404" s="402">
        <f t="shared" si="722"/>
        <v>0.65388000000000002</v>
      </c>
      <c r="D404" s="571">
        <v>7.86</v>
      </c>
      <c r="E404" s="572">
        <v>47.8</v>
      </c>
      <c r="F404" s="573">
        <v>198</v>
      </c>
      <c r="G404" s="406">
        <f t="shared" si="725"/>
        <v>6473.4120000000003</v>
      </c>
      <c r="H404" s="402">
        <f t="shared" si="726"/>
        <v>0.25893648000000002</v>
      </c>
      <c r="I404" s="573">
        <v>5810</v>
      </c>
      <c r="J404" s="406">
        <f t="shared" si="727"/>
        <v>3892.7000000000003</v>
      </c>
      <c r="K404" s="574">
        <v>31.7</v>
      </c>
      <c r="L404" s="574">
        <v>23</v>
      </c>
      <c r="M404" s="574">
        <v>2.2999999999999998</v>
      </c>
      <c r="N404" s="575">
        <v>64</v>
      </c>
      <c r="O404" s="575">
        <v>16</v>
      </c>
      <c r="P404" s="409"/>
      <c r="Q404" s="409">
        <v>1080</v>
      </c>
      <c r="R404" s="409"/>
      <c r="S404" s="409"/>
      <c r="T404" s="410">
        <v>5.45</v>
      </c>
      <c r="U404" s="409">
        <f t="shared" si="786"/>
        <v>3350.6896551724139</v>
      </c>
      <c r="V404" s="409">
        <v>9717</v>
      </c>
      <c r="W404" s="409">
        <v>4770</v>
      </c>
      <c r="X404" s="516">
        <v>1080</v>
      </c>
      <c r="Y404" s="473"/>
      <c r="Z404" s="429"/>
      <c r="AA404" s="447"/>
      <c r="AB404" s="409"/>
      <c r="AC404" s="409"/>
      <c r="AD404" s="474"/>
      <c r="AE404" s="477"/>
      <c r="AF404" s="478">
        <f t="shared" si="787"/>
        <v>2160</v>
      </c>
      <c r="AG404" s="477">
        <f t="shared" si="733"/>
        <v>0.86399999999999999</v>
      </c>
      <c r="AH404" s="478">
        <f t="shared" si="788"/>
        <v>1709.4827586206898</v>
      </c>
      <c r="AI404" s="478">
        <f t="shared" si="789"/>
        <v>4957.5</v>
      </c>
      <c r="AJ404" s="473">
        <f t="shared" si="790"/>
        <v>10708.2</v>
      </c>
      <c r="AK404" s="477">
        <f t="shared" si="737"/>
        <v>0.47592000000000001</v>
      </c>
      <c r="AL404" s="447">
        <v>38</v>
      </c>
      <c r="AM404" s="479"/>
      <c r="AN404" s="473">
        <v>1708</v>
      </c>
      <c r="AO404" s="473">
        <v>1678</v>
      </c>
      <c r="AP404" s="479">
        <v>7.56</v>
      </c>
      <c r="AQ404" s="447">
        <v>515</v>
      </c>
      <c r="AR404" s="473">
        <f t="shared" si="780"/>
        <v>1648</v>
      </c>
      <c r="AS404" s="657">
        <f t="shared" si="771"/>
        <v>3.2</v>
      </c>
      <c r="AT404" s="473">
        <v>4750</v>
      </c>
      <c r="AU404" s="447"/>
      <c r="AV404" s="480">
        <v>30</v>
      </c>
      <c r="AW404" s="479">
        <v>4.25</v>
      </c>
      <c r="AX404" s="479">
        <v>34.64</v>
      </c>
      <c r="AY404" s="480">
        <v>16.7</v>
      </c>
      <c r="AZ404" s="480">
        <v>4.2</v>
      </c>
      <c r="BA404" s="420">
        <f t="shared" si="723"/>
        <v>33262</v>
      </c>
      <c r="BB404" s="421">
        <f t="shared" si="724"/>
        <v>0.66524000000000005</v>
      </c>
      <c r="BC404" s="422"/>
      <c r="BD404" s="423">
        <v>7.95</v>
      </c>
      <c r="BE404" s="424">
        <v>53.9</v>
      </c>
      <c r="BF404" s="425">
        <v>183</v>
      </c>
      <c r="BG404" s="426">
        <v>7610</v>
      </c>
      <c r="BH404" s="420">
        <f t="shared" si="728"/>
        <v>5098.7000000000007</v>
      </c>
      <c r="BI404" s="432">
        <v>1458</v>
      </c>
      <c r="BJ404" s="421">
        <f>BI404/35.5*(23+35.5)/BH404</f>
        <v>0.47122202096806215</v>
      </c>
      <c r="BK404" s="427">
        <v>27.7</v>
      </c>
      <c r="BL404" s="427">
        <v>11.6</v>
      </c>
      <c r="BM404" s="428">
        <v>19.5</v>
      </c>
      <c r="BN404" s="422">
        <v>3.1</v>
      </c>
      <c r="BO404" s="425">
        <v>79</v>
      </c>
      <c r="BP404" s="425">
        <v>16</v>
      </c>
      <c r="BQ404" s="423">
        <v>3.38</v>
      </c>
      <c r="BR404" s="421">
        <f t="shared" si="783"/>
        <v>0.46944444444444444</v>
      </c>
      <c r="BS404" s="409">
        <f t="shared" si="791"/>
        <v>35422</v>
      </c>
      <c r="BT404" s="429">
        <f t="shared" si="739"/>
        <v>7.9262181694991813</v>
      </c>
      <c r="BU404" s="430">
        <f t="shared" si="772"/>
        <v>53.9</v>
      </c>
      <c r="BV404" s="430">
        <f t="shared" si="740"/>
        <v>272.33431200948564</v>
      </c>
      <c r="BW404" s="430">
        <f t="shared" si="741"/>
        <v>7146.1445429394162</v>
      </c>
      <c r="BX404" s="430">
        <f t="shared" si="729"/>
        <v>4644.9939529106205</v>
      </c>
      <c r="BY404" s="430">
        <f t="shared" si="742"/>
        <v>27.029230421771782</v>
      </c>
      <c r="BZ404" s="430">
        <f>(BL404*BA404+AY404*AF404)/BS404</f>
        <v>11.910993168087629</v>
      </c>
      <c r="CA404" s="431">
        <f>(BN404*BA404+AZ404*AF404)/BS404</f>
        <v>3.1670769578228217</v>
      </c>
      <c r="CB404" s="430">
        <f t="shared" si="792"/>
        <v>79</v>
      </c>
      <c r="CC404" s="432">
        <v>16783</v>
      </c>
      <c r="CD404" s="411">
        <f t="shared" si="743"/>
        <v>17863</v>
      </c>
      <c r="CE404" s="421">
        <f t="shared" si="744"/>
        <v>0.71452000000000004</v>
      </c>
      <c r="CF404" s="433">
        <f t="shared" si="745"/>
        <v>9.0018473940547494</v>
      </c>
      <c r="CG404" s="434"/>
      <c r="CH404" s="427"/>
      <c r="CI404" s="446">
        <f t="shared" si="746"/>
        <v>12.763813469182107</v>
      </c>
      <c r="CJ404" s="436">
        <v>23</v>
      </c>
      <c r="CK404" s="436">
        <v>1.07</v>
      </c>
      <c r="CL404" s="423"/>
      <c r="CM404" s="423">
        <v>19.2</v>
      </c>
      <c r="CN404" s="423">
        <v>67</v>
      </c>
      <c r="CO404" s="432"/>
      <c r="CP404" s="432"/>
      <c r="CQ404" s="437"/>
      <c r="CR404" s="437">
        <v>0.98</v>
      </c>
      <c r="CS404" s="424"/>
      <c r="CT404" s="432">
        <f t="shared" si="747"/>
        <v>4.7024575939091973</v>
      </c>
      <c r="CU404" s="434">
        <v>3.8</v>
      </c>
      <c r="CV404" s="438"/>
      <c r="CW404" s="439"/>
      <c r="CX404" s="440"/>
      <c r="CY404" s="441"/>
      <c r="CZ404" s="442"/>
      <c r="DA404" s="442"/>
      <c r="DB404" s="442"/>
      <c r="DC404" s="442"/>
      <c r="DD404" s="443"/>
      <c r="DE404" s="440"/>
      <c r="DF404" s="444">
        <v>16479</v>
      </c>
      <c r="DG404" s="445">
        <f t="shared" si="748"/>
        <v>17559</v>
      </c>
      <c r="DH404" s="421">
        <f t="shared" si="749"/>
        <v>0.70235999999999998</v>
      </c>
      <c r="DI404" s="446">
        <f t="shared" si="750"/>
        <v>9.1576969075687682</v>
      </c>
      <c r="DJ404" s="434">
        <v>7.58</v>
      </c>
      <c r="DK404" s="427">
        <v>2.8</v>
      </c>
      <c r="DL404" s="446">
        <f t="shared" si="751"/>
        <v>12.984794122672135</v>
      </c>
      <c r="DM404" s="422">
        <v>23.4</v>
      </c>
      <c r="DN404" s="422">
        <v>1.39</v>
      </c>
      <c r="DO404" s="423">
        <v>7.61</v>
      </c>
      <c r="DP404" s="423">
        <v>19.3</v>
      </c>
      <c r="DQ404" s="423">
        <v>68</v>
      </c>
      <c r="DR404" s="432">
        <v>5722</v>
      </c>
      <c r="DS404" s="432">
        <v>3202</v>
      </c>
      <c r="DT404" s="437">
        <f>DS404/DR404</f>
        <v>0.55959454736106251</v>
      </c>
      <c r="DU404" s="437">
        <v>0.96</v>
      </c>
      <c r="DV404" s="424"/>
      <c r="DW404" s="446">
        <f t="shared" si="752"/>
        <v>4.7838715188792067</v>
      </c>
      <c r="DX404" s="434">
        <v>3.51</v>
      </c>
      <c r="DY404" s="438">
        <v>7.65</v>
      </c>
      <c r="DZ404" s="439">
        <v>17.600000000000001</v>
      </c>
      <c r="EA404" s="440">
        <v>59</v>
      </c>
      <c r="EB404" s="441">
        <v>6420</v>
      </c>
      <c r="EC404" s="442">
        <v>5.5</v>
      </c>
      <c r="ED404" s="442">
        <v>0.23</v>
      </c>
      <c r="EE404" s="442">
        <v>3.7</v>
      </c>
      <c r="EF404" s="442">
        <v>0.6</v>
      </c>
      <c r="EG404" s="443">
        <v>8</v>
      </c>
      <c r="EH404" s="440">
        <v>16</v>
      </c>
      <c r="EI404" s="429">
        <f t="shared" si="670"/>
        <v>7.65</v>
      </c>
      <c r="EJ404" s="447">
        <f t="shared" si="773"/>
        <v>17.600000000000001</v>
      </c>
      <c r="EK404" s="448">
        <f t="shared" si="671"/>
        <v>59</v>
      </c>
      <c r="EL404" s="417">
        <f t="shared" si="672"/>
        <v>6420</v>
      </c>
      <c r="EM404" s="431">
        <f t="shared" si="673"/>
        <v>5.5</v>
      </c>
      <c r="EN404" s="431">
        <f>ED404</f>
        <v>0.23</v>
      </c>
      <c r="EO404" s="431">
        <f>EE404</f>
        <v>3.7</v>
      </c>
      <c r="EP404" s="431">
        <f>EF404</f>
        <v>0.6</v>
      </c>
      <c r="EQ404" s="430">
        <f t="shared" si="784"/>
        <v>8</v>
      </c>
      <c r="ER404" s="448">
        <f>EH404</f>
        <v>16</v>
      </c>
      <c r="ES404" s="449">
        <f t="shared" si="753"/>
        <v>29.811981254587543</v>
      </c>
      <c r="ET404" s="450">
        <f t="shared" si="754"/>
        <v>0.70843999999999996</v>
      </c>
      <c r="EU404" s="451">
        <f t="shared" si="730"/>
        <v>0.21924150000000003</v>
      </c>
      <c r="EV404" s="450">
        <f t="shared" si="658"/>
        <v>0.40600277777777782</v>
      </c>
      <c r="EW404" s="513">
        <f t="shared" si="770"/>
        <v>0.79651658910829348</v>
      </c>
      <c r="EX404" s="514">
        <f t="shared" si="736"/>
        <v>21.529230421771782</v>
      </c>
      <c r="EY404" s="513">
        <f t="shared" si="774"/>
        <v>0.67346938775510201</v>
      </c>
      <c r="EZ404" s="514">
        <f t="shared" si="775"/>
        <v>36.299999999999997</v>
      </c>
      <c r="FA404" s="450">
        <f t="shared" si="659"/>
        <v>0.78335451172254422</v>
      </c>
      <c r="FB404" s="431">
        <f t="shared" si="660"/>
        <v>213.33431200948564</v>
      </c>
      <c r="FC404" s="452">
        <f>1-EP404/CA404</f>
        <v>0.81055086188607661</v>
      </c>
      <c r="FD404" s="431">
        <f>CA404-EP404</f>
        <v>2.5670769578228216</v>
      </c>
      <c r="FE404" s="452">
        <f t="shared" si="661"/>
        <v>0.89873417721518989</v>
      </c>
      <c r="FF404" s="430">
        <f t="shared" si="662"/>
        <v>71</v>
      </c>
      <c r="FG404" s="405">
        <v>50400</v>
      </c>
      <c r="FH404" s="589"/>
      <c r="FI404" s="590"/>
      <c r="FJ404" s="591"/>
      <c r="FK404" s="455">
        <f t="shared" si="755"/>
        <v>2.0326350855400599</v>
      </c>
      <c r="FL404" s="530"/>
      <c r="FM404" s="455"/>
      <c r="FN404" s="530">
        <v>3614</v>
      </c>
      <c r="FO404" s="532">
        <f t="shared" si="785"/>
        <v>0.2701046337817638</v>
      </c>
      <c r="FP404" s="449">
        <f t="shared" si="756"/>
        <v>102.02698887696913</v>
      </c>
      <c r="FQ404" s="457">
        <v>50.4</v>
      </c>
      <c r="FR404" s="458">
        <f t="shared" si="757"/>
        <v>1.4228445598780419</v>
      </c>
      <c r="FS404" s="576">
        <v>7.68</v>
      </c>
      <c r="FT404" s="577">
        <v>16.7</v>
      </c>
      <c r="FU404" s="578">
        <v>52</v>
      </c>
      <c r="FV404" s="579">
        <v>1</v>
      </c>
      <c r="FW404" s="580">
        <v>0.12</v>
      </c>
      <c r="FX404" s="579">
        <v>16</v>
      </c>
      <c r="FY404" s="452">
        <f t="shared" si="781"/>
        <v>0.875</v>
      </c>
      <c r="FZ404" s="452">
        <f>1-FW404/(EF404+DC404)</f>
        <v>0.8</v>
      </c>
      <c r="GA404" s="429">
        <f>EF404+DC404-FW404</f>
        <v>0.48</v>
      </c>
      <c r="GB404" s="513">
        <f t="shared" si="776"/>
        <v>5.1136363636363757E-2</v>
      </c>
      <c r="GC404" s="514">
        <f t="shared" si="777"/>
        <v>0.90000000000000213</v>
      </c>
      <c r="GD404" s="513">
        <f t="shared" si="768"/>
        <v>0.11864406779661019</v>
      </c>
      <c r="GE404" s="527">
        <f t="shared" si="769"/>
        <v>7</v>
      </c>
      <c r="GF404" s="461">
        <f t="shared" si="758"/>
        <v>2.7779346169047487</v>
      </c>
      <c r="GG404" s="606">
        <v>20</v>
      </c>
      <c r="GH404" s="450">
        <f t="shared" si="793"/>
        <v>0.25</v>
      </c>
      <c r="GI404" s="405">
        <v>140</v>
      </c>
      <c r="GJ404" s="462">
        <f t="shared" si="794"/>
        <v>7</v>
      </c>
      <c r="GK404" s="463">
        <f t="shared" si="795"/>
        <v>13.550900570267066</v>
      </c>
      <c r="GL404" s="464">
        <v>7.82</v>
      </c>
      <c r="GM404" s="529">
        <v>15.4</v>
      </c>
      <c r="GN404" s="405">
        <v>48</v>
      </c>
      <c r="GO404" s="513">
        <f t="shared" si="796"/>
        <v>7.7844311377245456E-2</v>
      </c>
      <c r="GP404" s="450">
        <f t="shared" si="797"/>
        <v>7.6923076923076872E-2</v>
      </c>
      <c r="GQ404" s="577">
        <v>8</v>
      </c>
      <c r="GR404" s="455">
        <f t="shared" si="763"/>
        <v>2.913443622607419</v>
      </c>
      <c r="GS404" s="531">
        <f t="shared" si="798"/>
        <v>13.7</v>
      </c>
      <c r="GT404" s="531">
        <f t="shared" si="799"/>
        <v>46.305999999999997</v>
      </c>
      <c r="GU404" s="513">
        <f t="shared" si="800"/>
        <v>0.11038961038961048</v>
      </c>
      <c r="GV404" s="513">
        <f t="shared" si="801"/>
        <v>3.5291666666666721E-2</v>
      </c>
      <c r="GW404" s="513">
        <f t="shared" si="802"/>
        <v>0.17964071856287422</v>
      </c>
      <c r="GX404" s="513">
        <f t="shared" si="803"/>
        <v>0.10950000000000004</v>
      </c>
      <c r="GY404" s="462">
        <f t="shared" si="804"/>
        <v>2.3798560889123745</v>
      </c>
      <c r="GZ404" s="405">
        <v>32164</v>
      </c>
      <c r="HA404" s="581">
        <v>7.96</v>
      </c>
      <c r="HB404" s="451">
        <v>7.88</v>
      </c>
      <c r="HC404" s="577">
        <v>13.7</v>
      </c>
      <c r="HD404" s="463">
        <f t="shared" si="778"/>
        <v>46.305999999999997</v>
      </c>
      <c r="HE404" s="463">
        <v>16</v>
      </c>
      <c r="HF404" s="463"/>
      <c r="HG404" s="582"/>
      <c r="HH404" s="575">
        <v>4</v>
      </c>
      <c r="HI404" s="583">
        <v>6520</v>
      </c>
      <c r="HJ404" s="406">
        <f t="shared" si="663"/>
        <v>4368.4000000000005</v>
      </c>
      <c r="HK404" s="406"/>
      <c r="HL404" s="549">
        <v>1243</v>
      </c>
      <c r="HM404" s="584">
        <v>4.4000000000000004</v>
      </c>
      <c r="HN404" s="461">
        <v>5.41</v>
      </c>
      <c r="HO404" s="574">
        <v>0.13</v>
      </c>
      <c r="HP404" s="548">
        <v>0.01</v>
      </c>
      <c r="HQ404" s="585">
        <v>4.7</v>
      </c>
      <c r="HR404" s="586">
        <v>0.12</v>
      </c>
      <c r="HS404" s="520">
        <v>0.1</v>
      </c>
      <c r="HT404" s="587">
        <v>4</v>
      </c>
      <c r="HU404" s="522">
        <f t="shared" si="767"/>
        <v>52.31194756779508</v>
      </c>
      <c r="HV404" s="513">
        <f t="shared" si="779"/>
        <v>0.74582560296846012</v>
      </c>
      <c r="HW404" s="513">
        <f t="shared" si="664"/>
        <v>0.74696174863387976</v>
      </c>
      <c r="HX404" s="513">
        <f t="shared" si="665"/>
        <v>0.80469314079422383</v>
      </c>
      <c r="HY404" s="599"/>
    </row>
    <row r="405" spans="1:233" s="598" customFormat="1" ht="15" customHeight="1" x14ac:dyDescent="0.15">
      <c r="A405" s="400">
        <v>43887</v>
      </c>
      <c r="B405" s="515">
        <v>32282</v>
      </c>
      <c r="C405" s="402">
        <f t="shared" si="722"/>
        <v>0.64563999999999999</v>
      </c>
      <c r="D405" s="571">
        <v>7.91</v>
      </c>
      <c r="E405" s="572">
        <v>51</v>
      </c>
      <c r="F405" s="573">
        <v>192</v>
      </c>
      <c r="G405" s="406">
        <f t="shared" si="725"/>
        <v>6198.1440000000002</v>
      </c>
      <c r="H405" s="402">
        <f t="shared" si="726"/>
        <v>0.24792576000000002</v>
      </c>
      <c r="I405" s="573">
        <v>7070</v>
      </c>
      <c r="J405" s="406">
        <f t="shared" si="727"/>
        <v>4736.9000000000005</v>
      </c>
      <c r="K405" s="574">
        <v>37.4</v>
      </c>
      <c r="L405" s="574"/>
      <c r="M405" s="574"/>
      <c r="N405" s="575">
        <v>76</v>
      </c>
      <c r="O405" s="575"/>
      <c r="P405" s="409"/>
      <c r="Q405" s="409">
        <v>1080</v>
      </c>
      <c r="R405" s="409"/>
      <c r="S405" s="409"/>
      <c r="T405" s="410">
        <v>5.55</v>
      </c>
      <c r="U405" s="409">
        <f t="shared" si="786"/>
        <v>3409.3103448275865</v>
      </c>
      <c r="V405" s="409">
        <v>9887</v>
      </c>
      <c r="W405" s="409">
        <v>4129</v>
      </c>
      <c r="X405" s="516">
        <v>1080</v>
      </c>
      <c r="Y405" s="473"/>
      <c r="Z405" s="429"/>
      <c r="AA405" s="409"/>
      <c r="AB405" s="409"/>
      <c r="AC405" s="409"/>
      <c r="AD405" s="474"/>
      <c r="AE405" s="477"/>
      <c r="AF405" s="478">
        <f t="shared" si="787"/>
        <v>2160</v>
      </c>
      <c r="AG405" s="477">
        <f t="shared" si="733"/>
        <v>0.86399999999999999</v>
      </c>
      <c r="AH405" s="478">
        <f t="shared" si="788"/>
        <v>1737.7586206896551</v>
      </c>
      <c r="AI405" s="478">
        <f t="shared" si="789"/>
        <v>5039.5</v>
      </c>
      <c r="AJ405" s="473">
        <f t="shared" si="790"/>
        <v>10885.32</v>
      </c>
      <c r="AK405" s="477">
        <f t="shared" si="737"/>
        <v>0.483792</v>
      </c>
      <c r="AL405" s="447">
        <v>38</v>
      </c>
      <c r="AM405" s="479"/>
      <c r="AN405" s="473">
        <v>1391</v>
      </c>
      <c r="AO405" s="473">
        <v>1387</v>
      </c>
      <c r="AP405" s="479">
        <v>7.26</v>
      </c>
      <c r="AQ405" s="447">
        <v>472</v>
      </c>
      <c r="AR405" s="473">
        <f t="shared" si="780"/>
        <v>1510.4</v>
      </c>
      <c r="AS405" s="657">
        <f t="shared" si="771"/>
        <v>3.2</v>
      </c>
      <c r="AT405" s="473">
        <v>4800</v>
      </c>
      <c r="AU405" s="447"/>
      <c r="AV405" s="480">
        <v>25</v>
      </c>
      <c r="AW405" s="479">
        <v>4.09</v>
      </c>
      <c r="AX405" s="479">
        <v>34.58</v>
      </c>
      <c r="AY405" s="480">
        <v>18.8</v>
      </c>
      <c r="AZ405" s="480">
        <v>5.7</v>
      </c>
      <c r="BA405" s="420">
        <f t="shared" si="723"/>
        <v>33360</v>
      </c>
      <c r="BB405" s="421">
        <f t="shared" si="724"/>
        <v>0.66720000000000002</v>
      </c>
      <c r="BC405" s="422"/>
      <c r="BD405" s="423">
        <v>8.15</v>
      </c>
      <c r="BE405" s="424">
        <v>53</v>
      </c>
      <c r="BF405" s="425">
        <v>236</v>
      </c>
      <c r="BG405" s="426">
        <v>7790</v>
      </c>
      <c r="BH405" s="420">
        <f t="shared" si="728"/>
        <v>5219.3</v>
      </c>
      <c r="BI405" s="432"/>
      <c r="BJ405" s="421"/>
      <c r="BK405" s="427">
        <v>24.6</v>
      </c>
      <c r="BL405" s="427"/>
      <c r="BM405" s="428"/>
      <c r="BN405" s="422"/>
      <c r="BO405" s="425">
        <v>58</v>
      </c>
      <c r="BP405" s="425"/>
      <c r="BQ405" s="423">
        <v>4.1900000000000004</v>
      </c>
      <c r="BR405" s="421">
        <f t="shared" si="783"/>
        <v>0.58194444444444449</v>
      </c>
      <c r="BS405" s="409">
        <f t="shared" si="791"/>
        <v>35520</v>
      </c>
      <c r="BT405" s="429">
        <f t="shared" si="739"/>
        <v>8.0958783783783783</v>
      </c>
      <c r="BU405" s="430">
        <f t="shared" si="772"/>
        <v>53</v>
      </c>
      <c r="BV405" s="430">
        <f t="shared" si="740"/>
        <v>313.49729729729728</v>
      </c>
      <c r="BW405" s="430">
        <f t="shared" si="741"/>
        <v>7316.4783783783787</v>
      </c>
      <c r="BX405" s="430">
        <f t="shared" si="729"/>
        <v>4755.7109459459462</v>
      </c>
      <c r="BY405" s="430">
        <f t="shared" si="742"/>
        <v>24.247297297297298</v>
      </c>
      <c r="BZ405" s="430"/>
      <c r="CA405" s="431"/>
      <c r="CB405" s="430">
        <f t="shared" si="792"/>
        <v>58</v>
      </c>
      <c r="CC405" s="432">
        <v>16736</v>
      </c>
      <c r="CD405" s="411">
        <f t="shared" si="743"/>
        <v>17816</v>
      </c>
      <c r="CE405" s="421">
        <f t="shared" si="744"/>
        <v>0.71264000000000005</v>
      </c>
      <c r="CF405" s="433">
        <f t="shared" si="745"/>
        <v>9.0255949708127527</v>
      </c>
      <c r="CG405" s="434"/>
      <c r="CH405" s="427"/>
      <c r="CI405" s="446">
        <f t="shared" si="746"/>
        <v>12.797485406376289</v>
      </c>
      <c r="CJ405" s="436">
        <v>22.3</v>
      </c>
      <c r="CK405" s="436">
        <v>1.22</v>
      </c>
      <c r="CL405" s="423"/>
      <c r="CM405" s="423">
        <v>18.899999999999999</v>
      </c>
      <c r="CN405" s="423">
        <v>37</v>
      </c>
      <c r="CO405" s="432"/>
      <c r="CP405" s="432"/>
      <c r="CQ405" s="437"/>
      <c r="CR405" s="437">
        <v>0.96</v>
      </c>
      <c r="CS405" s="424"/>
      <c r="CT405" s="432">
        <f t="shared" si="747"/>
        <v>4.7148630444544235</v>
      </c>
      <c r="CU405" s="434">
        <v>3.8</v>
      </c>
      <c r="CV405" s="438"/>
      <c r="CW405" s="439"/>
      <c r="CX405" s="440"/>
      <c r="CY405" s="441"/>
      <c r="CZ405" s="442"/>
      <c r="DA405" s="442"/>
      <c r="DB405" s="442"/>
      <c r="DC405" s="442"/>
      <c r="DD405" s="443"/>
      <c r="DE405" s="440"/>
      <c r="DF405" s="444">
        <v>16624</v>
      </c>
      <c r="DG405" s="445">
        <f t="shared" si="748"/>
        <v>17704</v>
      </c>
      <c r="DH405" s="421">
        <f t="shared" si="749"/>
        <v>0.70816000000000001</v>
      </c>
      <c r="DI405" s="446">
        <f t="shared" si="750"/>
        <v>9.0826931766832359</v>
      </c>
      <c r="DJ405" s="434">
        <v>7.61</v>
      </c>
      <c r="DK405" s="427">
        <v>5.5</v>
      </c>
      <c r="DL405" s="446">
        <f t="shared" si="751"/>
        <v>12.878445549028468</v>
      </c>
      <c r="DM405" s="422">
        <v>22.6</v>
      </c>
      <c r="DN405" s="422">
        <v>1.01</v>
      </c>
      <c r="DO405" s="423">
        <v>7.6</v>
      </c>
      <c r="DP405" s="423">
        <v>19.7</v>
      </c>
      <c r="DQ405" s="423">
        <v>70</v>
      </c>
      <c r="DR405" s="432"/>
      <c r="DS405" s="432"/>
      <c r="DT405" s="437"/>
      <c r="DU405" s="437">
        <v>0.96</v>
      </c>
      <c r="DV405" s="424"/>
      <c r="DW405" s="446">
        <f t="shared" si="752"/>
        <v>4.7446904654315407</v>
      </c>
      <c r="DX405" s="434">
        <v>3.65</v>
      </c>
      <c r="DY405" s="438">
        <v>7.65</v>
      </c>
      <c r="DZ405" s="439">
        <v>17.600000000000001</v>
      </c>
      <c r="EA405" s="440">
        <v>60</v>
      </c>
      <c r="EB405" s="441">
        <v>6830</v>
      </c>
      <c r="EC405" s="442">
        <v>8</v>
      </c>
      <c r="ED405" s="442"/>
      <c r="EE405" s="442"/>
      <c r="EF405" s="442"/>
      <c r="EG405" s="443">
        <v>11</v>
      </c>
      <c r="EH405" s="440"/>
      <c r="EI405" s="429">
        <f t="shared" si="670"/>
        <v>7.65</v>
      </c>
      <c r="EJ405" s="447">
        <f t="shared" si="773"/>
        <v>17.600000000000001</v>
      </c>
      <c r="EK405" s="448">
        <f t="shared" si="671"/>
        <v>60</v>
      </c>
      <c r="EL405" s="417">
        <f t="shared" si="672"/>
        <v>6830</v>
      </c>
      <c r="EM405" s="431">
        <f t="shared" si="673"/>
        <v>8</v>
      </c>
      <c r="EN405" s="431"/>
      <c r="EO405" s="431"/>
      <c r="EP405" s="431"/>
      <c r="EQ405" s="430">
        <f t="shared" si="784"/>
        <v>11</v>
      </c>
      <c r="ER405" s="448"/>
      <c r="ES405" s="449">
        <f t="shared" si="753"/>
        <v>29.72972972972973</v>
      </c>
      <c r="ET405" s="450">
        <f t="shared" si="754"/>
        <v>0.71040000000000003</v>
      </c>
      <c r="EU405" s="451">
        <f t="shared" si="730"/>
        <v>0.25307781818181818</v>
      </c>
      <c r="EV405" s="450">
        <f t="shared" si="658"/>
        <v>0.46866262626262623</v>
      </c>
      <c r="EW405" s="513">
        <f t="shared" si="770"/>
        <v>0.67006632112801645</v>
      </c>
      <c r="EX405" s="514">
        <f t="shared" si="736"/>
        <v>16.247297297297298</v>
      </c>
      <c r="EY405" s="513">
        <f t="shared" si="774"/>
        <v>0.66792452830188676</v>
      </c>
      <c r="EZ405" s="514">
        <f t="shared" si="775"/>
        <v>35.4</v>
      </c>
      <c r="FA405" s="450">
        <f t="shared" si="659"/>
        <v>0.80861079021328686</v>
      </c>
      <c r="FB405" s="431">
        <f t="shared" si="660"/>
        <v>253.49729729729728</v>
      </c>
      <c r="FC405" s="452"/>
      <c r="FD405" s="431"/>
      <c r="FE405" s="452">
        <f t="shared" si="661"/>
        <v>0.81034482758620685</v>
      </c>
      <c r="FF405" s="430">
        <f t="shared" si="662"/>
        <v>47</v>
      </c>
      <c r="FG405" s="405">
        <v>50400</v>
      </c>
      <c r="FH405" s="589"/>
      <c r="FI405" s="590"/>
      <c r="FJ405" s="591"/>
      <c r="FK405" s="455">
        <f t="shared" si="755"/>
        <v>2.0270270270270272</v>
      </c>
      <c r="FL405" s="530"/>
      <c r="FM405" s="455"/>
      <c r="FN405" s="530">
        <v>3475</v>
      </c>
      <c r="FO405" s="532">
        <f t="shared" si="785"/>
        <v>0.25971599402092677</v>
      </c>
      <c r="FP405" s="449">
        <f t="shared" si="756"/>
        <v>97.832207207207219</v>
      </c>
      <c r="FQ405" s="457">
        <v>50.4</v>
      </c>
      <c r="FR405" s="458">
        <f t="shared" si="757"/>
        <v>1.4189189189189189</v>
      </c>
      <c r="FS405" s="576">
        <v>7.77</v>
      </c>
      <c r="FT405" s="577">
        <v>17.100000000000001</v>
      </c>
      <c r="FU405" s="578">
        <v>51</v>
      </c>
      <c r="FV405" s="579">
        <v>1</v>
      </c>
      <c r="FW405" s="580"/>
      <c r="FX405" s="579"/>
      <c r="FY405" s="452">
        <f t="shared" si="781"/>
        <v>0.90909090909090906</v>
      </c>
      <c r="FZ405" s="452"/>
      <c r="GA405" s="429"/>
      <c r="GB405" s="513">
        <f t="shared" si="776"/>
        <v>2.8409090909090939E-2</v>
      </c>
      <c r="GC405" s="514">
        <f t="shared" si="777"/>
        <v>0.5</v>
      </c>
      <c r="GD405" s="513">
        <f t="shared" si="768"/>
        <v>0.15000000000000002</v>
      </c>
      <c r="GE405" s="527">
        <f t="shared" si="769"/>
        <v>9</v>
      </c>
      <c r="GF405" s="461">
        <f t="shared" si="758"/>
        <v>2.7702702702702702</v>
      </c>
      <c r="GG405" s="606">
        <v>20</v>
      </c>
      <c r="GH405" s="450">
        <f t="shared" si="793"/>
        <v>0.25</v>
      </c>
      <c r="GI405" s="405">
        <v>140</v>
      </c>
      <c r="GJ405" s="462">
        <f t="shared" si="794"/>
        <v>7</v>
      </c>
      <c r="GK405" s="463">
        <f t="shared" si="795"/>
        <v>13.513513513513514</v>
      </c>
      <c r="GL405" s="464">
        <v>7.89</v>
      </c>
      <c r="GM405" s="529">
        <v>16</v>
      </c>
      <c r="GN405" s="405">
        <v>50</v>
      </c>
      <c r="GO405" s="513">
        <f t="shared" si="796"/>
        <v>6.4327485380117011E-2</v>
      </c>
      <c r="GP405" s="450">
        <f t="shared" si="797"/>
        <v>1.9607843137254943E-2</v>
      </c>
      <c r="GQ405" s="577">
        <v>8</v>
      </c>
      <c r="GR405" s="455">
        <f t="shared" si="763"/>
        <v>2.9054054054054053</v>
      </c>
      <c r="GS405" s="531">
        <f t="shared" si="798"/>
        <v>13.7</v>
      </c>
      <c r="GT405" s="531">
        <f t="shared" si="799"/>
        <v>46.305999999999997</v>
      </c>
      <c r="GU405" s="513">
        <f t="shared" si="800"/>
        <v>0.14375000000000004</v>
      </c>
      <c r="GV405" s="513">
        <f t="shared" si="801"/>
        <v>7.3880000000000057E-2</v>
      </c>
      <c r="GW405" s="513">
        <f t="shared" si="802"/>
        <v>0.19883040935672525</v>
      </c>
      <c r="GX405" s="513">
        <f t="shared" si="803"/>
        <v>9.20392156862746E-2</v>
      </c>
      <c r="GY405" s="462">
        <f t="shared" si="804"/>
        <v>2.878890820944505</v>
      </c>
      <c r="GZ405" s="405">
        <v>33081</v>
      </c>
      <c r="HA405" s="581">
        <v>8.08</v>
      </c>
      <c r="HB405" s="451">
        <v>7.89</v>
      </c>
      <c r="HC405" s="577">
        <v>13.7</v>
      </c>
      <c r="HD405" s="463">
        <f t="shared" si="778"/>
        <v>46.305999999999997</v>
      </c>
      <c r="HE405" s="463">
        <v>16</v>
      </c>
      <c r="HF405" s="463"/>
      <c r="HG405" s="582"/>
      <c r="HH405" s="575">
        <v>4</v>
      </c>
      <c r="HI405" s="583">
        <v>6440</v>
      </c>
      <c r="HJ405" s="406">
        <f t="shared" si="663"/>
        <v>4314.8</v>
      </c>
      <c r="HK405" s="406"/>
      <c r="HL405" s="549"/>
      <c r="HM405" s="584"/>
      <c r="HN405" s="461">
        <v>8.65</v>
      </c>
      <c r="HO405" s="574"/>
      <c r="HP405" s="548">
        <v>0.01</v>
      </c>
      <c r="HQ405" s="585"/>
      <c r="HR405" s="586"/>
      <c r="HS405" s="520">
        <v>0.11</v>
      </c>
      <c r="HT405" s="587">
        <v>4</v>
      </c>
      <c r="HU405" s="522">
        <f t="shared" si="767"/>
        <v>52.158273381294961</v>
      </c>
      <c r="HV405" s="513">
        <f t="shared" si="779"/>
        <v>0.7415094339622641</v>
      </c>
      <c r="HW405" s="513">
        <f t="shared" si="664"/>
        <v>0.80378813559322038</v>
      </c>
      <c r="HX405" s="513">
        <f t="shared" si="665"/>
        <v>0.64837398373983746</v>
      </c>
      <c r="HY405" s="599"/>
    </row>
    <row r="406" spans="1:233" s="598" customFormat="1" ht="15" customHeight="1" x14ac:dyDescent="0.15">
      <c r="A406" s="400">
        <v>43888</v>
      </c>
      <c r="B406" s="515">
        <v>34927</v>
      </c>
      <c r="C406" s="402">
        <f t="shared" si="722"/>
        <v>0.69854000000000005</v>
      </c>
      <c r="D406" s="571">
        <v>7.83</v>
      </c>
      <c r="E406" s="572">
        <v>49.5</v>
      </c>
      <c r="F406" s="573">
        <v>166</v>
      </c>
      <c r="G406" s="406">
        <f t="shared" si="725"/>
        <v>5797.8819999999996</v>
      </c>
      <c r="H406" s="402">
        <f t="shared" si="726"/>
        <v>0.23191527999999997</v>
      </c>
      <c r="I406" s="573">
        <v>6060</v>
      </c>
      <c r="J406" s="406">
        <f t="shared" si="727"/>
        <v>4060.2000000000003</v>
      </c>
      <c r="K406" s="574">
        <v>35.700000000000003</v>
      </c>
      <c r="L406" s="574"/>
      <c r="M406" s="574"/>
      <c r="N406" s="575">
        <v>110</v>
      </c>
      <c r="O406" s="575"/>
      <c r="P406" s="409"/>
      <c r="Q406" s="409">
        <v>1080</v>
      </c>
      <c r="R406" s="409"/>
      <c r="S406" s="409"/>
      <c r="T406" s="410">
        <v>5.45</v>
      </c>
      <c r="U406" s="409">
        <f t="shared" si="786"/>
        <v>3774.4827586206898</v>
      </c>
      <c r="V406" s="409">
        <v>10946</v>
      </c>
      <c r="W406" s="409">
        <v>4673</v>
      </c>
      <c r="X406" s="516">
        <v>1080</v>
      </c>
      <c r="Y406" s="473"/>
      <c r="Z406" s="429"/>
      <c r="AA406" s="409"/>
      <c r="AB406" s="409"/>
      <c r="AC406" s="409"/>
      <c r="AD406" s="474"/>
      <c r="AE406" s="477"/>
      <c r="AF406" s="478">
        <f t="shared" si="787"/>
        <v>2160</v>
      </c>
      <c r="AG406" s="477">
        <f t="shared" si="733"/>
        <v>0.86399999999999999</v>
      </c>
      <c r="AH406" s="478">
        <f t="shared" si="788"/>
        <v>1915.8620689655172</v>
      </c>
      <c r="AI406" s="478">
        <f t="shared" si="789"/>
        <v>5556</v>
      </c>
      <c r="AJ406" s="473">
        <f t="shared" si="790"/>
        <v>12000.96</v>
      </c>
      <c r="AK406" s="477">
        <f t="shared" si="737"/>
        <v>0.53337599999999996</v>
      </c>
      <c r="AL406" s="447">
        <v>38</v>
      </c>
      <c r="AM406" s="479"/>
      <c r="AN406" s="473">
        <v>1209</v>
      </c>
      <c r="AO406" s="473">
        <v>1234</v>
      </c>
      <c r="AP406" s="479">
        <v>7.34</v>
      </c>
      <c r="AQ406" s="447">
        <v>446</v>
      </c>
      <c r="AR406" s="473">
        <f t="shared" si="780"/>
        <v>1427.2</v>
      </c>
      <c r="AS406" s="657">
        <f t="shared" si="771"/>
        <v>3.2</v>
      </c>
      <c r="AT406" s="473">
        <v>4780</v>
      </c>
      <c r="AU406" s="447"/>
      <c r="AV406" s="480">
        <v>18</v>
      </c>
      <c r="AW406" s="479">
        <v>3.69</v>
      </c>
      <c r="AX406" s="479">
        <v>34.200000000000003</v>
      </c>
      <c r="AY406" s="480">
        <v>19</v>
      </c>
      <c r="AZ406" s="480">
        <v>4.5</v>
      </c>
      <c r="BA406" s="420">
        <f t="shared" si="723"/>
        <v>33548</v>
      </c>
      <c r="BB406" s="421">
        <f t="shared" si="724"/>
        <v>0.67096</v>
      </c>
      <c r="BC406" s="422"/>
      <c r="BD406" s="423">
        <v>8.14</v>
      </c>
      <c r="BE406" s="424">
        <v>48.3</v>
      </c>
      <c r="BF406" s="425">
        <v>174</v>
      </c>
      <c r="BG406" s="426">
        <v>7350</v>
      </c>
      <c r="BH406" s="420">
        <f t="shared" si="728"/>
        <v>4924.5</v>
      </c>
      <c r="BI406" s="432"/>
      <c r="BJ406" s="421"/>
      <c r="BK406" s="427">
        <v>28.1</v>
      </c>
      <c r="BL406" s="427"/>
      <c r="BM406" s="428"/>
      <c r="BN406" s="422"/>
      <c r="BO406" s="425">
        <v>42</v>
      </c>
      <c r="BP406" s="425"/>
      <c r="BQ406" s="423">
        <v>3.73</v>
      </c>
      <c r="BR406" s="421">
        <f t="shared" si="783"/>
        <v>0.51805555555555549</v>
      </c>
      <c r="BS406" s="409">
        <f t="shared" si="791"/>
        <v>35708</v>
      </c>
      <c r="BT406" s="429">
        <f t="shared" si="739"/>
        <v>8.0916074829169951</v>
      </c>
      <c r="BU406" s="430">
        <f t="shared" si="772"/>
        <v>48.3</v>
      </c>
      <c r="BV406" s="430">
        <f t="shared" si="740"/>
        <v>249.80687801052986</v>
      </c>
      <c r="BW406" s="430">
        <f t="shared" si="741"/>
        <v>6905.5873193682091</v>
      </c>
      <c r="BX406" s="430">
        <f t="shared" si="729"/>
        <v>4488.6317575893363</v>
      </c>
      <c r="BY406" s="430">
        <f t="shared" si="742"/>
        <v>27.549535118180803</v>
      </c>
      <c r="BZ406" s="430"/>
      <c r="CA406" s="431"/>
      <c r="CB406" s="430">
        <f t="shared" si="792"/>
        <v>42</v>
      </c>
      <c r="CC406" s="432">
        <v>16830</v>
      </c>
      <c r="CD406" s="411">
        <f t="shared" si="743"/>
        <v>17910</v>
      </c>
      <c r="CE406" s="421">
        <f t="shared" si="744"/>
        <v>0.71640000000000004</v>
      </c>
      <c r="CF406" s="433">
        <f t="shared" si="745"/>
        <v>8.9782244556113895</v>
      </c>
      <c r="CG406" s="434"/>
      <c r="CH406" s="427"/>
      <c r="CI406" s="446">
        <f t="shared" si="746"/>
        <v>12.73031825795645</v>
      </c>
      <c r="CJ406" s="436">
        <v>21.7</v>
      </c>
      <c r="CK406" s="436">
        <v>1.32</v>
      </c>
      <c r="CL406" s="423"/>
      <c r="CM406" s="423">
        <v>21</v>
      </c>
      <c r="CN406" s="423">
        <v>38</v>
      </c>
      <c r="CO406" s="432"/>
      <c r="CP406" s="432"/>
      <c r="CQ406" s="437"/>
      <c r="CR406" s="437">
        <v>0.96</v>
      </c>
      <c r="CS406" s="424"/>
      <c r="CT406" s="432">
        <f t="shared" si="747"/>
        <v>4.6901172529313229</v>
      </c>
      <c r="CU406" s="434">
        <v>3.63</v>
      </c>
      <c r="CV406" s="438"/>
      <c r="CW406" s="439"/>
      <c r="CX406" s="440"/>
      <c r="CY406" s="441"/>
      <c r="CZ406" s="442"/>
      <c r="DA406" s="442"/>
      <c r="DB406" s="442"/>
      <c r="DC406" s="442"/>
      <c r="DD406" s="443"/>
      <c r="DE406" s="440"/>
      <c r="DF406" s="444">
        <v>16718</v>
      </c>
      <c r="DG406" s="445">
        <f t="shared" si="748"/>
        <v>17798</v>
      </c>
      <c r="DH406" s="421">
        <f t="shared" si="749"/>
        <v>0.71192</v>
      </c>
      <c r="DI406" s="446">
        <f t="shared" si="750"/>
        <v>9.0347230025845597</v>
      </c>
      <c r="DJ406" s="434">
        <v>7.64</v>
      </c>
      <c r="DK406" s="427">
        <v>9.5</v>
      </c>
      <c r="DL406" s="446">
        <f t="shared" si="751"/>
        <v>12.810428137993032</v>
      </c>
      <c r="DM406" s="422">
        <v>21.9</v>
      </c>
      <c r="DN406" s="422">
        <v>1.1299999999999999</v>
      </c>
      <c r="DO406" s="423">
        <v>7.59</v>
      </c>
      <c r="DP406" s="423">
        <v>21.6</v>
      </c>
      <c r="DQ406" s="423">
        <v>70</v>
      </c>
      <c r="DR406" s="432"/>
      <c r="DS406" s="432"/>
      <c r="DT406" s="437"/>
      <c r="DU406" s="437">
        <v>0.96</v>
      </c>
      <c r="DV406" s="424"/>
      <c r="DW406" s="446">
        <f t="shared" si="752"/>
        <v>4.7196314192605913</v>
      </c>
      <c r="DX406" s="434">
        <v>3.42</v>
      </c>
      <c r="DY406" s="438">
        <v>7.59</v>
      </c>
      <c r="DZ406" s="439">
        <v>17.600000000000001</v>
      </c>
      <c r="EA406" s="440">
        <v>68</v>
      </c>
      <c r="EB406" s="441">
        <v>7120</v>
      </c>
      <c r="EC406" s="442">
        <v>9.1</v>
      </c>
      <c r="ED406" s="442"/>
      <c r="EE406" s="442"/>
      <c r="EF406" s="442"/>
      <c r="EG406" s="443">
        <v>17</v>
      </c>
      <c r="EH406" s="440"/>
      <c r="EI406" s="429">
        <f t="shared" si="670"/>
        <v>7.59</v>
      </c>
      <c r="EJ406" s="447">
        <f t="shared" si="773"/>
        <v>17.600000000000001</v>
      </c>
      <c r="EK406" s="448">
        <f t="shared" si="671"/>
        <v>68</v>
      </c>
      <c r="EL406" s="417">
        <f t="shared" si="672"/>
        <v>7120</v>
      </c>
      <c r="EM406" s="431">
        <f t="shared" si="673"/>
        <v>9.1</v>
      </c>
      <c r="EN406" s="431"/>
      <c r="EO406" s="431"/>
      <c r="EP406" s="431"/>
      <c r="EQ406" s="430">
        <f t="shared" si="784"/>
        <v>17</v>
      </c>
      <c r="ER406" s="448"/>
      <c r="ES406" s="449">
        <f t="shared" si="753"/>
        <v>29.573204884059596</v>
      </c>
      <c r="ET406" s="450">
        <f t="shared" si="754"/>
        <v>0.71416000000000002</v>
      </c>
      <c r="EU406" s="451">
        <f t="shared" si="730"/>
        <v>0.20272963636363639</v>
      </c>
      <c r="EV406" s="450">
        <f t="shared" si="658"/>
        <v>0.37542525252525255</v>
      </c>
      <c r="EW406" s="513">
        <f t="shared" si="770"/>
        <v>0.66968589629686259</v>
      </c>
      <c r="EX406" s="514">
        <f t="shared" si="736"/>
        <v>18.449535118180805</v>
      </c>
      <c r="EY406" s="513">
        <f t="shared" si="774"/>
        <v>0.63561076604554856</v>
      </c>
      <c r="EZ406" s="514">
        <f t="shared" si="775"/>
        <v>30.699999999999996</v>
      </c>
      <c r="FA406" s="450">
        <f t="shared" si="659"/>
        <v>0.72778972083733551</v>
      </c>
      <c r="FB406" s="431">
        <f t="shared" si="660"/>
        <v>181.80687801052986</v>
      </c>
      <c r="FC406" s="452"/>
      <c r="FD406" s="431"/>
      <c r="FE406" s="452">
        <f t="shared" si="661"/>
        <v>0.59523809523809523</v>
      </c>
      <c r="FF406" s="430">
        <f t="shared" si="662"/>
        <v>25</v>
      </c>
      <c r="FG406" s="405">
        <v>50400</v>
      </c>
      <c r="FH406" s="589"/>
      <c r="FI406" s="590"/>
      <c r="FJ406" s="591"/>
      <c r="FK406" s="455">
        <f t="shared" si="755"/>
        <v>2.0163548784586087</v>
      </c>
      <c r="FL406" s="530"/>
      <c r="FM406" s="455"/>
      <c r="FN406" s="530">
        <v>3475</v>
      </c>
      <c r="FO406" s="532">
        <f t="shared" si="785"/>
        <v>0.25971599402092677</v>
      </c>
      <c r="FP406" s="449">
        <f t="shared" si="756"/>
        <v>97.31712781449535</v>
      </c>
      <c r="FQ406" s="457">
        <v>46.8</v>
      </c>
      <c r="FR406" s="458">
        <f t="shared" si="757"/>
        <v>1.3106306709980955</v>
      </c>
      <c r="FS406" s="576">
        <v>7.83</v>
      </c>
      <c r="FT406" s="577">
        <v>17.399999999999999</v>
      </c>
      <c r="FU406" s="578">
        <v>64</v>
      </c>
      <c r="FV406" s="579">
        <v>1</v>
      </c>
      <c r="FW406" s="580"/>
      <c r="FX406" s="579"/>
      <c r="FY406" s="452">
        <f t="shared" si="781"/>
        <v>0.94117647058823528</v>
      </c>
      <c r="FZ406" s="452"/>
      <c r="GA406" s="429"/>
      <c r="GB406" s="513">
        <f t="shared" si="776"/>
        <v>1.1363636363636576E-2</v>
      </c>
      <c r="GC406" s="514">
        <f t="shared" si="777"/>
        <v>0.20000000000000284</v>
      </c>
      <c r="GD406" s="513">
        <f t="shared" si="768"/>
        <v>5.8823529411764719E-2</v>
      </c>
      <c r="GE406" s="527">
        <f t="shared" si="769"/>
        <v>4</v>
      </c>
      <c r="GF406" s="461">
        <f t="shared" si="758"/>
        <v>2.7556850005600984</v>
      </c>
      <c r="GG406" s="606">
        <v>20</v>
      </c>
      <c r="GH406" s="450">
        <f t="shared" si="793"/>
        <v>0.25</v>
      </c>
      <c r="GI406" s="405">
        <v>140</v>
      </c>
      <c r="GJ406" s="462">
        <f t="shared" si="794"/>
        <v>7</v>
      </c>
      <c r="GK406" s="463">
        <f t="shared" si="795"/>
        <v>13.442365856390726</v>
      </c>
      <c r="GL406" s="464">
        <v>7.9</v>
      </c>
      <c r="GM406" s="529">
        <v>16.8</v>
      </c>
      <c r="GN406" s="405">
        <v>61</v>
      </c>
      <c r="GO406" s="513">
        <f t="shared" si="796"/>
        <v>3.4482758620689502E-2</v>
      </c>
      <c r="GP406" s="450">
        <f t="shared" si="797"/>
        <v>4.6875E-2</v>
      </c>
      <c r="GQ406" s="577">
        <v>8</v>
      </c>
      <c r="GR406" s="455">
        <f t="shared" si="763"/>
        <v>2.8901086591240057</v>
      </c>
      <c r="GS406" s="531">
        <f t="shared" si="798"/>
        <v>13.5</v>
      </c>
      <c r="GT406" s="531">
        <f t="shared" si="799"/>
        <v>45.629999999999995</v>
      </c>
      <c r="GU406" s="513">
        <f t="shared" si="800"/>
        <v>0.19642857142857151</v>
      </c>
      <c r="GV406" s="513">
        <f t="shared" si="801"/>
        <v>0.25196721311475412</v>
      </c>
      <c r="GW406" s="513">
        <f t="shared" si="802"/>
        <v>0.22413793103448265</v>
      </c>
      <c r="GX406" s="513">
        <f t="shared" si="803"/>
        <v>0.28703125000000007</v>
      </c>
      <c r="GY406" s="462">
        <f t="shared" si="804"/>
        <v>0.73175644291729569</v>
      </c>
      <c r="GZ406" s="405">
        <v>33025</v>
      </c>
      <c r="HA406" s="581">
        <v>8.09</v>
      </c>
      <c r="HB406" s="451">
        <v>7.89</v>
      </c>
      <c r="HC406" s="577">
        <v>13.5</v>
      </c>
      <c r="HD406" s="463">
        <f t="shared" si="778"/>
        <v>45.629999999999995</v>
      </c>
      <c r="HE406" s="463">
        <v>16</v>
      </c>
      <c r="HF406" s="463"/>
      <c r="HG406" s="582"/>
      <c r="HH406" s="575">
        <v>5</v>
      </c>
      <c r="HI406" s="583">
        <v>6890</v>
      </c>
      <c r="HJ406" s="406">
        <f t="shared" si="663"/>
        <v>4616.3</v>
      </c>
      <c r="HK406" s="406"/>
      <c r="HL406" s="549"/>
      <c r="HM406" s="584"/>
      <c r="HN406" s="461">
        <v>11.9</v>
      </c>
      <c r="HO406" s="574"/>
      <c r="HP406" s="548">
        <v>0.01</v>
      </c>
      <c r="HQ406" s="585"/>
      <c r="HR406" s="586"/>
      <c r="HS406" s="520">
        <v>0.12</v>
      </c>
      <c r="HT406" s="587">
        <v>4</v>
      </c>
      <c r="HU406" s="522">
        <f t="shared" si="767"/>
        <v>51.865983069035416</v>
      </c>
      <c r="HV406" s="513">
        <f t="shared" si="779"/>
        <v>0.72049689440993792</v>
      </c>
      <c r="HW406" s="513">
        <f t="shared" si="664"/>
        <v>0.73775862068965514</v>
      </c>
      <c r="HX406" s="513">
        <f t="shared" si="665"/>
        <v>0.57651245551601427</v>
      </c>
      <c r="HY406" s="599"/>
    </row>
    <row r="407" spans="1:233" s="598" customFormat="1" ht="15" customHeight="1" x14ac:dyDescent="0.15">
      <c r="A407" s="400">
        <v>43889</v>
      </c>
      <c r="B407" s="515">
        <v>33256</v>
      </c>
      <c r="C407" s="402">
        <f t="shared" si="722"/>
        <v>0.66512000000000004</v>
      </c>
      <c r="D407" s="571">
        <v>7.85</v>
      </c>
      <c r="E407" s="572">
        <v>44.8</v>
      </c>
      <c r="F407" s="573">
        <v>136</v>
      </c>
      <c r="G407" s="406">
        <f t="shared" si="725"/>
        <v>4522.8159999999998</v>
      </c>
      <c r="H407" s="402">
        <f t="shared" si="726"/>
        <v>0.18091263999999999</v>
      </c>
      <c r="I407" s="573">
        <v>5750</v>
      </c>
      <c r="J407" s="406">
        <f t="shared" si="727"/>
        <v>3852.5000000000005</v>
      </c>
      <c r="K407" s="574">
        <v>39</v>
      </c>
      <c r="L407" s="574">
        <v>20.8</v>
      </c>
      <c r="M407" s="574">
        <v>1.7</v>
      </c>
      <c r="N407" s="575">
        <v>93</v>
      </c>
      <c r="O407" s="575">
        <v>16</v>
      </c>
      <c r="P407" s="409"/>
      <c r="Q407" s="409">
        <v>1080</v>
      </c>
      <c r="R407" s="409"/>
      <c r="S407" s="409"/>
      <c r="T407" s="410">
        <v>5.32</v>
      </c>
      <c r="U407" s="409">
        <f t="shared" si="786"/>
        <v>3512.7586206896553</v>
      </c>
      <c r="V407" s="409">
        <v>10187</v>
      </c>
      <c r="W407" s="409">
        <v>4277</v>
      </c>
      <c r="X407" s="516">
        <v>1080</v>
      </c>
      <c r="Y407" s="473"/>
      <c r="Z407" s="429"/>
      <c r="AA407" s="409"/>
      <c r="AB407" s="409"/>
      <c r="AC407" s="409"/>
      <c r="AD407" s="474"/>
      <c r="AE407" s="477"/>
      <c r="AF407" s="478">
        <f t="shared" si="787"/>
        <v>2160</v>
      </c>
      <c r="AG407" s="477">
        <f t="shared" si="733"/>
        <v>0.86399999999999999</v>
      </c>
      <c r="AH407" s="478">
        <f t="shared" si="788"/>
        <v>1779.8275862068965</v>
      </c>
      <c r="AI407" s="478">
        <f t="shared" si="789"/>
        <v>5161.5</v>
      </c>
      <c r="AJ407" s="473">
        <f t="shared" si="790"/>
        <v>11148.84</v>
      </c>
      <c r="AK407" s="477">
        <f t="shared" si="737"/>
        <v>0.495504</v>
      </c>
      <c r="AL407" s="447">
        <v>38</v>
      </c>
      <c r="AM407" s="479"/>
      <c r="AN407" s="473">
        <v>1259</v>
      </c>
      <c r="AO407" s="473">
        <v>1271</v>
      </c>
      <c r="AP407" s="479">
        <v>7.32</v>
      </c>
      <c r="AQ407" s="447">
        <v>450</v>
      </c>
      <c r="AR407" s="473">
        <f t="shared" si="780"/>
        <v>1440</v>
      </c>
      <c r="AS407" s="657">
        <f t="shared" si="771"/>
        <v>3.2</v>
      </c>
      <c r="AT407" s="473">
        <v>4730</v>
      </c>
      <c r="AU407" s="447"/>
      <c r="AV407" s="480">
        <v>18</v>
      </c>
      <c r="AW407" s="479">
        <v>2.41</v>
      </c>
      <c r="AX407" s="479">
        <v>33.28</v>
      </c>
      <c r="AY407" s="480">
        <v>16.8</v>
      </c>
      <c r="AZ407" s="480">
        <v>5.8</v>
      </c>
      <c r="BA407" s="420">
        <f t="shared" si="723"/>
        <v>34209</v>
      </c>
      <c r="BB407" s="421">
        <f t="shared" si="724"/>
        <v>0.68418000000000001</v>
      </c>
      <c r="BC407" s="422"/>
      <c r="BD407" s="423">
        <v>8.1999999999999993</v>
      </c>
      <c r="BE407" s="424">
        <v>51.5</v>
      </c>
      <c r="BF407" s="425">
        <v>156</v>
      </c>
      <c r="BG407" s="426">
        <v>7830</v>
      </c>
      <c r="BH407" s="420">
        <f t="shared" si="728"/>
        <v>5246.1</v>
      </c>
      <c r="BI407" s="432"/>
      <c r="BJ407" s="421"/>
      <c r="BK407" s="427">
        <v>35.700000000000003</v>
      </c>
      <c r="BL407" s="427">
        <v>12.6</v>
      </c>
      <c r="BM407" s="428">
        <v>20.9</v>
      </c>
      <c r="BN407" s="422">
        <v>1</v>
      </c>
      <c r="BO407" s="425">
        <v>55</v>
      </c>
      <c r="BP407" s="425">
        <v>16</v>
      </c>
      <c r="BQ407" s="423">
        <v>3.68</v>
      </c>
      <c r="BR407" s="421">
        <f t="shared" si="783"/>
        <v>0.51111111111111107</v>
      </c>
      <c r="BS407" s="409">
        <f t="shared" si="791"/>
        <v>36369</v>
      </c>
      <c r="BT407" s="429">
        <f t="shared" si="739"/>
        <v>8.1477357089829248</v>
      </c>
      <c r="BU407" s="430">
        <f t="shared" si="772"/>
        <v>51.5</v>
      </c>
      <c r="BV407" s="430">
        <f t="shared" si="740"/>
        <v>232.25835189309578</v>
      </c>
      <c r="BW407" s="430">
        <f t="shared" si="741"/>
        <v>7365.1566443949514</v>
      </c>
      <c r="BX407" s="430">
        <f t="shared" si="729"/>
        <v>4787.3518188567186</v>
      </c>
      <c r="BY407" s="430">
        <f t="shared" si="742"/>
        <v>34.577505567928732</v>
      </c>
      <c r="BZ407" s="430">
        <f>(BL407*BA407+AY407*AF407)/BS407</f>
        <v>12.849443207126948</v>
      </c>
      <c r="CA407" s="431">
        <f>(BN407*BA407+AZ407*AF407)/BS407</f>
        <v>1.2850779510022272</v>
      </c>
      <c r="CB407" s="430">
        <f t="shared" si="792"/>
        <v>55</v>
      </c>
      <c r="CC407" s="432">
        <v>17148</v>
      </c>
      <c r="CD407" s="411">
        <f t="shared" si="743"/>
        <v>18228</v>
      </c>
      <c r="CE407" s="421">
        <f t="shared" si="744"/>
        <v>0.72911999999999999</v>
      </c>
      <c r="CF407" s="433">
        <f t="shared" si="745"/>
        <v>8.8215931533903884</v>
      </c>
      <c r="CG407" s="434"/>
      <c r="CH407" s="427"/>
      <c r="CI407" s="446">
        <f t="shared" si="746"/>
        <v>12.508229098090851</v>
      </c>
      <c r="CJ407" s="436">
        <v>22.3</v>
      </c>
      <c r="CK407" s="436">
        <v>1.48</v>
      </c>
      <c r="CL407" s="423"/>
      <c r="CM407" s="423">
        <v>23.3</v>
      </c>
      <c r="CN407" s="423">
        <v>69</v>
      </c>
      <c r="CO407" s="432"/>
      <c r="CP407" s="432"/>
      <c r="CQ407" s="437"/>
      <c r="CR407" s="437">
        <v>0.95</v>
      </c>
      <c r="CS407" s="424"/>
      <c r="CT407" s="432">
        <f t="shared" si="747"/>
        <v>4.6082949308755756</v>
      </c>
      <c r="CU407" s="434">
        <v>3.48</v>
      </c>
      <c r="CV407" s="438"/>
      <c r="CW407" s="439"/>
      <c r="CX407" s="440"/>
      <c r="CY407" s="441"/>
      <c r="CZ407" s="442"/>
      <c r="DA407" s="442"/>
      <c r="DB407" s="442"/>
      <c r="DC407" s="442"/>
      <c r="DD407" s="443"/>
      <c r="DE407" s="440"/>
      <c r="DF407" s="444">
        <v>17061</v>
      </c>
      <c r="DG407" s="445">
        <f t="shared" si="748"/>
        <v>18141</v>
      </c>
      <c r="DH407" s="421">
        <f t="shared" si="749"/>
        <v>0.72563999999999995</v>
      </c>
      <c r="DI407" s="446">
        <f t="shared" si="750"/>
        <v>8.863899454274847</v>
      </c>
      <c r="DJ407" s="434">
        <v>7.64</v>
      </c>
      <c r="DK407" s="427">
        <v>10.1</v>
      </c>
      <c r="DL407" s="446">
        <f t="shared" si="751"/>
        <v>12.568215644121052</v>
      </c>
      <c r="DM407" s="422">
        <v>22.2</v>
      </c>
      <c r="DN407" s="422">
        <v>1.2</v>
      </c>
      <c r="DO407" s="423">
        <v>7.64</v>
      </c>
      <c r="DP407" s="423">
        <v>23.8</v>
      </c>
      <c r="DQ407" s="423">
        <v>74</v>
      </c>
      <c r="DR407" s="432"/>
      <c r="DS407" s="432"/>
      <c r="DT407" s="437"/>
      <c r="DU407" s="437">
        <v>0.96</v>
      </c>
      <c r="DV407" s="424"/>
      <c r="DW407" s="446">
        <f t="shared" si="752"/>
        <v>4.6303952373077557</v>
      </c>
      <c r="DX407" s="434">
        <v>3.52</v>
      </c>
      <c r="DY407" s="438">
        <v>7.84</v>
      </c>
      <c r="DZ407" s="439">
        <v>20</v>
      </c>
      <c r="EA407" s="440">
        <v>63</v>
      </c>
      <c r="EB407" s="441">
        <v>7220</v>
      </c>
      <c r="EC407" s="442">
        <v>13.3</v>
      </c>
      <c r="ED407" s="442">
        <v>0.38</v>
      </c>
      <c r="EE407" s="442">
        <v>13.8</v>
      </c>
      <c r="EF407" s="442">
        <v>0.65</v>
      </c>
      <c r="EG407" s="443">
        <v>8</v>
      </c>
      <c r="EH407" s="440">
        <v>16</v>
      </c>
      <c r="EI407" s="429">
        <f t="shared" si="670"/>
        <v>7.84</v>
      </c>
      <c r="EJ407" s="447">
        <f t="shared" si="773"/>
        <v>20</v>
      </c>
      <c r="EK407" s="448">
        <f t="shared" si="671"/>
        <v>63</v>
      </c>
      <c r="EL407" s="417">
        <f t="shared" si="672"/>
        <v>7220</v>
      </c>
      <c r="EM407" s="431">
        <f t="shared" si="673"/>
        <v>13.3</v>
      </c>
      <c r="EN407" s="431">
        <f>ED407</f>
        <v>0.38</v>
      </c>
      <c r="EO407" s="431">
        <f>EE407</f>
        <v>13.8</v>
      </c>
      <c r="EP407" s="431">
        <f>EF407</f>
        <v>0.65</v>
      </c>
      <c r="EQ407" s="430">
        <f t="shared" si="784"/>
        <v>8</v>
      </c>
      <c r="ER407" s="448">
        <f>EH407</f>
        <v>16</v>
      </c>
      <c r="ES407" s="449">
        <f t="shared" si="753"/>
        <v>29.035717231708322</v>
      </c>
      <c r="ET407" s="450">
        <f t="shared" si="754"/>
        <v>0.72738000000000003</v>
      </c>
      <c r="EU407" s="451">
        <f t="shared" si="730"/>
        <v>0.19197736363636364</v>
      </c>
      <c r="EV407" s="450">
        <f t="shared" ref="EV407:EV470" si="805">EU407/$EU$6</f>
        <v>0.35551363636363637</v>
      </c>
      <c r="EW407" s="513">
        <f t="shared" si="770"/>
        <v>0.61535686911041976</v>
      </c>
      <c r="EX407" s="514">
        <f t="shared" si="736"/>
        <v>21.277505567928731</v>
      </c>
      <c r="EY407" s="513">
        <f t="shared" si="774"/>
        <v>0.61165048543689315</v>
      </c>
      <c r="EZ407" s="514">
        <f t="shared" si="775"/>
        <v>31.5</v>
      </c>
      <c r="FA407" s="450">
        <f t="shared" ref="FA407:FA470" si="806">1-EK407/BV407</f>
        <v>0.72875033562195546</v>
      </c>
      <c r="FB407" s="431">
        <f t="shared" ref="FB407:FB470" si="807">BV407-EK407</f>
        <v>169.25835189309578</v>
      </c>
      <c r="FC407" s="452">
        <f>1-EP407/CA407</f>
        <v>0.49419410745233971</v>
      </c>
      <c r="FD407" s="431">
        <f>CA407-EP407</f>
        <v>0.63507795100222719</v>
      </c>
      <c r="FE407" s="452">
        <f t="shared" ref="FE407:FE470" si="808">1-EQ407/CB407</f>
        <v>0.8545454545454545</v>
      </c>
      <c r="FF407" s="430">
        <f t="shared" ref="FF407:FF470" si="809">CB407-EQ407</f>
        <v>47</v>
      </c>
      <c r="FG407" s="405">
        <v>50400</v>
      </c>
      <c r="FH407" s="589"/>
      <c r="FI407" s="590"/>
      <c r="FJ407" s="591"/>
      <c r="FK407" s="455">
        <f t="shared" si="755"/>
        <v>1.9797079930710222</v>
      </c>
      <c r="FL407" s="530"/>
      <c r="FM407" s="455"/>
      <c r="FN407" s="530">
        <v>3197</v>
      </c>
      <c r="FO407" s="532">
        <f t="shared" si="785"/>
        <v>0.23893871449925264</v>
      </c>
      <c r="FP407" s="449">
        <f t="shared" si="756"/>
        <v>87.904534081223019</v>
      </c>
      <c r="FQ407" s="457">
        <v>46.8</v>
      </c>
      <c r="FR407" s="458">
        <f t="shared" si="757"/>
        <v>1.2868101954961642</v>
      </c>
      <c r="FS407" s="576">
        <v>7.64</v>
      </c>
      <c r="FT407" s="577">
        <v>19.2</v>
      </c>
      <c r="FU407" s="578">
        <v>54</v>
      </c>
      <c r="FV407" s="579">
        <v>1</v>
      </c>
      <c r="FW407" s="580">
        <v>0.18</v>
      </c>
      <c r="FX407" s="579">
        <v>16</v>
      </c>
      <c r="FY407" s="452">
        <f t="shared" si="781"/>
        <v>0.875</v>
      </c>
      <c r="FZ407" s="452">
        <f>1-FW407/(EF407+DC407)</f>
        <v>0.72307692307692317</v>
      </c>
      <c r="GA407" s="429">
        <f>EF407+DC407-FW407</f>
        <v>0.47000000000000003</v>
      </c>
      <c r="GB407" s="513">
        <f t="shared" si="776"/>
        <v>4.0000000000000036E-2</v>
      </c>
      <c r="GC407" s="514">
        <f t="shared" si="777"/>
        <v>0.80000000000000071</v>
      </c>
      <c r="GD407" s="513">
        <f t="shared" si="768"/>
        <v>0.1428571428571429</v>
      </c>
      <c r="GE407" s="527">
        <f t="shared" si="769"/>
        <v>9</v>
      </c>
      <c r="GF407" s="461">
        <f t="shared" si="758"/>
        <v>2.70560092386373</v>
      </c>
      <c r="GG407" s="606">
        <v>20</v>
      </c>
      <c r="GH407" s="450">
        <f t="shared" si="793"/>
        <v>0.25</v>
      </c>
      <c r="GI407" s="405">
        <v>140</v>
      </c>
      <c r="GJ407" s="462">
        <f t="shared" si="794"/>
        <v>7</v>
      </c>
      <c r="GK407" s="463">
        <f t="shared" si="795"/>
        <v>13.198053287140146</v>
      </c>
      <c r="GL407" s="464">
        <v>7.79</v>
      </c>
      <c r="GM407" s="529">
        <v>18.5</v>
      </c>
      <c r="GN407" s="405">
        <v>53</v>
      </c>
      <c r="GO407" s="513">
        <f t="shared" si="796"/>
        <v>3.6458333333333259E-2</v>
      </c>
      <c r="GP407" s="450">
        <f t="shared" si="797"/>
        <v>1.851851851851849E-2</v>
      </c>
      <c r="GQ407" s="577">
        <v>8</v>
      </c>
      <c r="GR407" s="455">
        <f t="shared" si="763"/>
        <v>2.8375814567351316</v>
      </c>
      <c r="GS407" s="531">
        <f t="shared" si="798"/>
        <v>15.7</v>
      </c>
      <c r="GT407" s="531">
        <f t="shared" si="799"/>
        <v>53.065999999999995</v>
      </c>
      <c r="GU407" s="513">
        <f t="shared" si="800"/>
        <v>0.15135135135135136</v>
      </c>
      <c r="GV407" s="513">
        <f t="shared" si="801"/>
        <v>-1.2452830188678377E-3</v>
      </c>
      <c r="GW407" s="513">
        <f t="shared" si="802"/>
        <v>0.18229166666666663</v>
      </c>
      <c r="GX407" s="513">
        <f t="shared" si="803"/>
        <v>1.7296296296296365E-2</v>
      </c>
      <c r="GY407" s="462">
        <f t="shared" si="804"/>
        <v>14.130678037623213</v>
      </c>
      <c r="GZ407" s="405">
        <v>34689</v>
      </c>
      <c r="HA407" s="581">
        <v>8.06</v>
      </c>
      <c r="HB407" s="451">
        <v>7.94</v>
      </c>
      <c r="HC407" s="577">
        <v>15.7</v>
      </c>
      <c r="HD407" s="463">
        <f t="shared" si="778"/>
        <v>53.065999999999995</v>
      </c>
      <c r="HE407" s="463">
        <v>15.5</v>
      </c>
      <c r="HF407" s="463"/>
      <c r="HG407" s="582"/>
      <c r="HH407" s="575">
        <v>3</v>
      </c>
      <c r="HI407" s="583">
        <v>6930</v>
      </c>
      <c r="HJ407" s="406">
        <f t="shared" ref="HJ407:HJ470" si="810">HI407*0.67</f>
        <v>4643.1000000000004</v>
      </c>
      <c r="HK407" s="406"/>
      <c r="HL407" s="549"/>
      <c r="HM407" s="584">
        <v>14</v>
      </c>
      <c r="HN407" s="461">
        <v>12.46</v>
      </c>
      <c r="HO407" s="574">
        <v>0.15</v>
      </c>
      <c r="HP407" s="548">
        <v>0.01</v>
      </c>
      <c r="HQ407" s="585">
        <v>12.2</v>
      </c>
      <c r="HR407" s="586">
        <v>0.12</v>
      </c>
      <c r="HS407" s="520">
        <v>0.12</v>
      </c>
      <c r="HT407" s="587">
        <v>4</v>
      </c>
      <c r="HU407" s="522">
        <f t="shared" si="767"/>
        <v>50.863807769885113</v>
      </c>
      <c r="HV407" s="513">
        <f t="shared" si="779"/>
        <v>0.69514563106796112</v>
      </c>
      <c r="HW407" s="513">
        <f t="shared" ref="HW407:HW470" si="811">1-HD407/BF407</f>
        <v>0.65983333333333338</v>
      </c>
      <c r="HX407" s="513">
        <f t="shared" ref="HX407:HX470" si="812">1-HN407/BK407</f>
        <v>0.65098039215686276</v>
      </c>
      <c r="HY407" s="599"/>
    </row>
    <row r="408" spans="1:233" s="598" customFormat="1" ht="15" customHeight="1" x14ac:dyDescent="0.15">
      <c r="A408" s="400">
        <v>43890</v>
      </c>
      <c r="B408" s="515">
        <v>31831</v>
      </c>
      <c r="C408" s="402">
        <f t="shared" si="722"/>
        <v>0.63661999999999996</v>
      </c>
      <c r="D408" s="571">
        <v>7.6</v>
      </c>
      <c r="E408" s="572">
        <v>33</v>
      </c>
      <c r="F408" s="573">
        <v>160</v>
      </c>
      <c r="G408" s="406">
        <f t="shared" si="725"/>
        <v>5092.96</v>
      </c>
      <c r="H408" s="402">
        <f t="shared" si="726"/>
        <v>0.20371839999999999</v>
      </c>
      <c r="I408" s="573">
        <v>6660</v>
      </c>
      <c r="J408" s="406">
        <f t="shared" si="727"/>
        <v>4462.2</v>
      </c>
      <c r="K408" s="574">
        <v>33.299999999999997</v>
      </c>
      <c r="L408" s="574"/>
      <c r="M408" s="574"/>
      <c r="N408" s="575">
        <v>138</v>
      </c>
      <c r="O408" s="575"/>
      <c r="P408" s="409"/>
      <c r="Q408" s="409">
        <v>1080</v>
      </c>
      <c r="R408" s="409"/>
      <c r="S408" s="409"/>
      <c r="T408" s="410">
        <v>5.4</v>
      </c>
      <c r="U408" s="409">
        <f t="shared" si="786"/>
        <v>3640.6896551724139</v>
      </c>
      <c r="V408" s="409">
        <v>10558</v>
      </c>
      <c r="W408" s="409">
        <v>5004</v>
      </c>
      <c r="X408" s="516">
        <v>1080</v>
      </c>
      <c r="Y408" s="473"/>
      <c r="Z408" s="429"/>
      <c r="AA408" s="409"/>
      <c r="AB408" s="409"/>
      <c r="AC408" s="409"/>
      <c r="AD408" s="474"/>
      <c r="AE408" s="477"/>
      <c r="AF408" s="478">
        <f t="shared" si="787"/>
        <v>2160</v>
      </c>
      <c r="AG408" s="477">
        <f t="shared" si="733"/>
        <v>0.86399999999999999</v>
      </c>
      <c r="AH408" s="478">
        <f t="shared" si="788"/>
        <v>1847.9310344827586</v>
      </c>
      <c r="AI408" s="478">
        <f t="shared" si="789"/>
        <v>5359</v>
      </c>
      <c r="AJ408" s="473">
        <f t="shared" si="790"/>
        <v>11575.44</v>
      </c>
      <c r="AK408" s="477">
        <f t="shared" si="737"/>
        <v>0.51446400000000003</v>
      </c>
      <c r="AL408" s="447">
        <v>38</v>
      </c>
      <c r="AM408" s="479"/>
      <c r="AN408" s="473">
        <v>1181</v>
      </c>
      <c r="AO408" s="473">
        <v>1241</v>
      </c>
      <c r="AP408" s="479">
        <v>7.29</v>
      </c>
      <c r="AQ408" s="447">
        <v>411</v>
      </c>
      <c r="AR408" s="473">
        <f t="shared" si="780"/>
        <v>1315.2</v>
      </c>
      <c r="AS408" s="657">
        <f t="shared" si="771"/>
        <v>3.2</v>
      </c>
      <c r="AT408" s="473">
        <v>5320</v>
      </c>
      <c r="AU408" s="447"/>
      <c r="AV408" s="480">
        <v>18</v>
      </c>
      <c r="AW408" s="479">
        <v>4.1100000000000003</v>
      </c>
      <c r="AX408" s="479">
        <v>33.92</v>
      </c>
      <c r="AY408" s="480">
        <v>14.1</v>
      </c>
      <c r="AZ408" s="480">
        <v>5.5</v>
      </c>
      <c r="BA408" s="420">
        <f t="shared" si="723"/>
        <v>31931</v>
      </c>
      <c r="BB408" s="421">
        <f t="shared" si="724"/>
        <v>0.63861999999999997</v>
      </c>
      <c r="BC408" s="422"/>
      <c r="BD408" s="423">
        <v>8.07</v>
      </c>
      <c r="BE408" s="424">
        <v>39.5</v>
      </c>
      <c r="BF408" s="425">
        <v>132</v>
      </c>
      <c r="BG408" s="426">
        <v>7800</v>
      </c>
      <c r="BH408" s="420">
        <f t="shared" si="728"/>
        <v>5226</v>
      </c>
      <c r="BI408" s="432"/>
      <c r="BJ408" s="421"/>
      <c r="BK408" s="427">
        <v>25.1</v>
      </c>
      <c r="BL408" s="427"/>
      <c r="BM408" s="428"/>
      <c r="BN408" s="422"/>
      <c r="BO408" s="425">
        <v>95</v>
      </c>
      <c r="BP408" s="425"/>
      <c r="BQ408" s="423">
        <v>3.42</v>
      </c>
      <c r="BR408" s="421">
        <f t="shared" si="783"/>
        <v>0.47499999999999998</v>
      </c>
      <c r="BS408" s="409">
        <f t="shared" si="791"/>
        <v>34091</v>
      </c>
      <c r="BT408" s="429">
        <f t="shared" si="739"/>
        <v>8.0205793317884488</v>
      </c>
      <c r="BU408" s="430">
        <f t="shared" si="772"/>
        <v>39.5</v>
      </c>
      <c r="BV408" s="430">
        <f t="shared" si="740"/>
        <v>206.9673520870611</v>
      </c>
      <c r="BW408" s="430">
        <f t="shared" si="741"/>
        <v>7305.9960693438152</v>
      </c>
      <c r="BX408" s="430">
        <f t="shared" si="729"/>
        <v>4748.8974450734804</v>
      </c>
      <c r="BY408" s="430">
        <f t="shared" si="742"/>
        <v>24.403041858555046</v>
      </c>
      <c r="BZ408" s="430"/>
      <c r="CA408" s="431"/>
      <c r="CB408" s="430">
        <f t="shared" si="792"/>
        <v>95</v>
      </c>
      <c r="CC408" s="432">
        <v>15977</v>
      </c>
      <c r="CD408" s="411">
        <f t="shared" si="743"/>
        <v>17057</v>
      </c>
      <c r="CE408" s="421">
        <f t="shared" si="744"/>
        <v>0.68228</v>
      </c>
      <c r="CF408" s="433">
        <f t="shared" si="745"/>
        <v>9.4272146332883864</v>
      </c>
      <c r="CG408" s="434"/>
      <c r="CH408" s="427"/>
      <c r="CI408" s="446">
        <f t="shared" si="746"/>
        <v>13.366946121826816</v>
      </c>
      <c r="CJ408" s="436">
        <v>22.7</v>
      </c>
      <c r="CK408" s="436">
        <v>1.39</v>
      </c>
      <c r="CL408" s="423"/>
      <c r="CM408" s="423">
        <v>18.2</v>
      </c>
      <c r="CN408" s="423">
        <v>74</v>
      </c>
      <c r="CO408" s="432"/>
      <c r="CP408" s="432"/>
      <c r="CQ408" s="437"/>
      <c r="CR408" s="437">
        <v>0.95</v>
      </c>
      <c r="CS408" s="424"/>
      <c r="CT408" s="432">
        <f t="shared" si="747"/>
        <v>4.924664360673038</v>
      </c>
      <c r="CU408" s="434">
        <v>3.01</v>
      </c>
      <c r="CV408" s="438"/>
      <c r="CW408" s="439"/>
      <c r="CX408" s="440"/>
      <c r="CY408" s="441"/>
      <c r="CZ408" s="442"/>
      <c r="DA408" s="442"/>
      <c r="DB408" s="442"/>
      <c r="DC408" s="442"/>
      <c r="DD408" s="443"/>
      <c r="DE408" s="440"/>
      <c r="DF408" s="444">
        <v>15954</v>
      </c>
      <c r="DG408" s="445">
        <f t="shared" si="748"/>
        <v>17034</v>
      </c>
      <c r="DH408" s="421">
        <f t="shared" si="749"/>
        <v>0.68135999999999997</v>
      </c>
      <c r="DI408" s="446">
        <f t="shared" si="750"/>
        <v>9.4399436421275098</v>
      </c>
      <c r="DJ408" s="434">
        <v>7.63</v>
      </c>
      <c r="DK408" s="427">
        <v>6.9</v>
      </c>
      <c r="DL408" s="446">
        <f t="shared" si="751"/>
        <v>13.384994716449455</v>
      </c>
      <c r="DM408" s="422">
        <v>22.5</v>
      </c>
      <c r="DN408" s="422">
        <v>1.1499999999999999</v>
      </c>
      <c r="DO408" s="423">
        <v>7.57</v>
      </c>
      <c r="DP408" s="423">
        <v>15.9</v>
      </c>
      <c r="DQ408" s="423">
        <v>64</v>
      </c>
      <c r="DR408" s="432"/>
      <c r="DS408" s="432"/>
      <c r="DT408" s="437"/>
      <c r="DU408" s="437">
        <v>0.96</v>
      </c>
      <c r="DV408" s="424"/>
      <c r="DW408" s="446">
        <f t="shared" si="752"/>
        <v>4.9313138429024299</v>
      </c>
      <c r="DX408" s="434">
        <v>3.34</v>
      </c>
      <c r="DY408" s="438">
        <v>7.7</v>
      </c>
      <c r="DZ408" s="439">
        <v>17</v>
      </c>
      <c r="EA408" s="440">
        <v>61</v>
      </c>
      <c r="EB408" s="441">
        <v>7180</v>
      </c>
      <c r="EC408" s="442">
        <v>10.6</v>
      </c>
      <c r="ED408" s="442"/>
      <c r="EE408" s="442"/>
      <c r="EF408" s="442"/>
      <c r="EG408" s="443">
        <v>14</v>
      </c>
      <c r="EH408" s="440"/>
      <c r="EI408" s="429">
        <f t="shared" si="670"/>
        <v>7.7</v>
      </c>
      <c r="EJ408" s="447">
        <f t="shared" si="773"/>
        <v>17</v>
      </c>
      <c r="EK408" s="448">
        <f t="shared" si="671"/>
        <v>61</v>
      </c>
      <c r="EL408" s="417">
        <f t="shared" si="672"/>
        <v>7180</v>
      </c>
      <c r="EM408" s="431">
        <f t="shared" si="673"/>
        <v>10.6</v>
      </c>
      <c r="EN408" s="431"/>
      <c r="EO408" s="431"/>
      <c r="EP408" s="431"/>
      <c r="EQ408" s="430">
        <f t="shared" si="784"/>
        <v>14</v>
      </c>
      <c r="ER408" s="448"/>
      <c r="ES408" s="449">
        <f t="shared" si="753"/>
        <v>30.975917397553609</v>
      </c>
      <c r="ET408" s="450">
        <f t="shared" si="754"/>
        <v>0.68181999999999998</v>
      </c>
      <c r="EU408" s="451">
        <f t="shared" si="730"/>
        <v>0.1603573636363636</v>
      </c>
      <c r="EV408" s="450">
        <f t="shared" si="805"/>
        <v>0.29695808080808073</v>
      </c>
      <c r="EW408" s="513">
        <f t="shared" si="770"/>
        <v>0.56562792206644819</v>
      </c>
      <c r="EX408" s="514">
        <f t="shared" si="736"/>
        <v>13.803041858555046</v>
      </c>
      <c r="EY408" s="513">
        <f t="shared" si="774"/>
        <v>0.56962025316455689</v>
      </c>
      <c r="EZ408" s="514">
        <f t="shared" si="775"/>
        <v>22.5</v>
      </c>
      <c r="FA408" s="450">
        <f t="shared" si="806"/>
        <v>0.70526752463673459</v>
      </c>
      <c r="FB408" s="431">
        <f t="shared" si="807"/>
        <v>145.9673520870611</v>
      </c>
      <c r="FC408" s="452"/>
      <c r="FD408" s="431"/>
      <c r="FE408" s="452">
        <f t="shared" si="808"/>
        <v>0.85263157894736841</v>
      </c>
      <c r="FF408" s="430">
        <f t="shared" si="809"/>
        <v>81</v>
      </c>
      <c r="FG408" s="405">
        <v>50400</v>
      </c>
      <c r="FH408" s="589"/>
      <c r="FI408" s="590"/>
      <c r="FJ408" s="591"/>
      <c r="FK408" s="455">
        <f t="shared" si="755"/>
        <v>2.1119943680150186</v>
      </c>
      <c r="FL408" s="530"/>
      <c r="FM408" s="455"/>
      <c r="FN408" s="530">
        <v>3614</v>
      </c>
      <c r="FO408" s="532">
        <f t="shared" si="785"/>
        <v>0.2701046337817638</v>
      </c>
      <c r="FP408" s="449">
        <f t="shared" si="756"/>
        <v>106.01038397230941</v>
      </c>
      <c r="FQ408" s="457">
        <v>46.8</v>
      </c>
      <c r="FR408" s="458">
        <f t="shared" si="757"/>
        <v>1.372796339209762</v>
      </c>
      <c r="FS408" s="576">
        <v>7.63</v>
      </c>
      <c r="FT408" s="577">
        <v>14.3</v>
      </c>
      <c r="FU408" s="578">
        <v>56</v>
      </c>
      <c r="FV408" s="579">
        <v>1</v>
      </c>
      <c r="FW408" s="580"/>
      <c r="FX408" s="579"/>
      <c r="FY408" s="452">
        <f t="shared" si="781"/>
        <v>0.9285714285714286</v>
      </c>
      <c r="FZ408" s="452"/>
      <c r="GA408" s="429"/>
      <c r="GB408" s="513">
        <f t="shared" si="776"/>
        <v>0.1588235294117647</v>
      </c>
      <c r="GC408" s="514">
        <f t="shared" si="777"/>
        <v>2.6999999999999993</v>
      </c>
      <c r="GD408" s="513">
        <f t="shared" si="768"/>
        <v>8.1967213114754078E-2</v>
      </c>
      <c r="GE408" s="527">
        <f t="shared" si="769"/>
        <v>5</v>
      </c>
      <c r="GF408" s="461">
        <f t="shared" si="758"/>
        <v>2.8863923029538587</v>
      </c>
      <c r="GG408" s="606">
        <v>20</v>
      </c>
      <c r="GH408" s="450">
        <f t="shared" si="793"/>
        <v>0.25</v>
      </c>
      <c r="GI408" s="405">
        <v>140</v>
      </c>
      <c r="GJ408" s="462">
        <f t="shared" si="794"/>
        <v>7</v>
      </c>
      <c r="GK408" s="463">
        <f t="shared" si="795"/>
        <v>14.07996245343346</v>
      </c>
      <c r="GL408" s="464">
        <v>7.78</v>
      </c>
      <c r="GM408" s="529">
        <v>14</v>
      </c>
      <c r="GN408" s="405">
        <v>52</v>
      </c>
      <c r="GO408" s="513">
        <f t="shared" si="796"/>
        <v>2.0979020979021046E-2</v>
      </c>
      <c r="GP408" s="450">
        <f t="shared" si="797"/>
        <v>7.1428571428571397E-2</v>
      </c>
      <c r="GQ408" s="577">
        <v>8</v>
      </c>
      <c r="GR408" s="455">
        <f t="shared" si="763"/>
        <v>3.0271919274881931</v>
      </c>
      <c r="GS408" s="531">
        <f t="shared" si="798"/>
        <v>13.1</v>
      </c>
      <c r="GT408" s="531">
        <f t="shared" si="799"/>
        <v>44.277999999999999</v>
      </c>
      <c r="GU408" s="513">
        <f t="shared" si="800"/>
        <v>6.4285714285714279E-2</v>
      </c>
      <c r="GV408" s="513">
        <f t="shared" si="801"/>
        <v>0.14850000000000008</v>
      </c>
      <c r="GW408" s="513">
        <f t="shared" si="802"/>
        <v>8.3916083916083961E-2</v>
      </c>
      <c r="GX408" s="513">
        <f t="shared" si="803"/>
        <v>0.20932142857142855</v>
      </c>
      <c r="GY408" s="462">
        <f t="shared" si="804"/>
        <v>1.201157008482636</v>
      </c>
      <c r="GZ408" s="405">
        <v>31592</v>
      </c>
      <c r="HA408" s="581">
        <v>8.09</v>
      </c>
      <c r="HB408" s="451">
        <v>7.89</v>
      </c>
      <c r="HC408" s="577">
        <v>13.1</v>
      </c>
      <c r="HD408" s="463">
        <f t="shared" si="778"/>
        <v>44.277999999999999</v>
      </c>
      <c r="HE408" s="463">
        <v>14.6</v>
      </c>
      <c r="HF408" s="463"/>
      <c r="HG408" s="582"/>
      <c r="HH408" s="575">
        <v>5</v>
      </c>
      <c r="HI408" s="583">
        <v>7110</v>
      </c>
      <c r="HJ408" s="406">
        <f t="shared" si="810"/>
        <v>4763.7000000000007</v>
      </c>
      <c r="HK408" s="406"/>
      <c r="HL408" s="549"/>
      <c r="HM408" s="584"/>
      <c r="HN408" s="461">
        <v>12.44</v>
      </c>
      <c r="HO408" s="574"/>
      <c r="HP408" s="548">
        <v>0.01</v>
      </c>
      <c r="HQ408" s="585"/>
      <c r="HR408" s="586"/>
      <c r="HS408" s="520">
        <v>0.13</v>
      </c>
      <c r="HT408" s="587">
        <v>4</v>
      </c>
      <c r="HU408" s="522">
        <f t="shared" si="767"/>
        <v>54.492499451943253</v>
      </c>
      <c r="HV408" s="513">
        <f t="shared" si="779"/>
        <v>0.66835443037974684</v>
      </c>
      <c r="HW408" s="513">
        <f t="shared" si="811"/>
        <v>0.66456060606060607</v>
      </c>
      <c r="HX408" s="513">
        <f t="shared" si="812"/>
        <v>0.50438247011952198</v>
      </c>
      <c r="HY408" s="599"/>
    </row>
    <row r="409" spans="1:233" x14ac:dyDescent="0.15">
      <c r="A409" s="485">
        <v>43891</v>
      </c>
      <c r="B409" s="486">
        <v>33780</v>
      </c>
      <c r="C409" s="487">
        <f t="shared" si="722"/>
        <v>0.67559999999999998</v>
      </c>
      <c r="D409" s="488">
        <v>7.75</v>
      </c>
      <c r="E409" s="489">
        <v>36.799999999999997</v>
      </c>
      <c r="F409" s="490">
        <v>161</v>
      </c>
      <c r="G409" s="490">
        <f t="shared" si="725"/>
        <v>5438.58</v>
      </c>
      <c r="H409" s="487">
        <f t="shared" si="726"/>
        <v>0.21754319999999999</v>
      </c>
      <c r="I409" s="490">
        <v>4750</v>
      </c>
      <c r="J409" s="490">
        <f t="shared" si="727"/>
        <v>3182.5</v>
      </c>
      <c r="K409" s="491">
        <v>29</v>
      </c>
      <c r="L409" s="491"/>
      <c r="M409" s="491"/>
      <c r="N409" s="492">
        <v>117</v>
      </c>
      <c r="O409" s="492"/>
      <c r="P409" s="409"/>
      <c r="Q409" s="409">
        <v>1080</v>
      </c>
      <c r="R409" s="409"/>
      <c r="S409" s="409"/>
      <c r="T409" s="410">
        <v>5.34</v>
      </c>
      <c r="U409" s="411">
        <f t="shared" si="786"/>
        <v>3431.7241379310344</v>
      </c>
      <c r="V409" s="409">
        <v>9952</v>
      </c>
      <c r="W409" s="409">
        <v>4806</v>
      </c>
      <c r="X409" s="412">
        <v>1080</v>
      </c>
      <c r="Y409" s="473"/>
      <c r="Z409" s="429"/>
      <c r="AA409" s="447"/>
      <c r="AB409" s="409"/>
      <c r="AC409" s="409"/>
      <c r="AD409" s="474"/>
      <c r="AE409" s="477"/>
      <c r="AF409" s="478">
        <f t="shared" si="787"/>
        <v>2160</v>
      </c>
      <c r="AG409" s="477">
        <f t="shared" si="733"/>
        <v>0.86399999999999999</v>
      </c>
      <c r="AH409" s="478">
        <f t="shared" si="788"/>
        <v>1743.6206896551726</v>
      </c>
      <c r="AI409" s="478">
        <f t="shared" si="789"/>
        <v>5056.5</v>
      </c>
      <c r="AJ409" s="473">
        <f t="shared" si="790"/>
        <v>10922.04</v>
      </c>
      <c r="AK409" s="477">
        <f t="shared" si="737"/>
        <v>0.48542400000000002</v>
      </c>
      <c r="AL409" s="447">
        <v>38</v>
      </c>
      <c r="AM409" s="479"/>
      <c r="AN409" s="473">
        <v>1195</v>
      </c>
      <c r="AO409" s="473">
        <v>1296</v>
      </c>
      <c r="AP409" s="479">
        <v>7.54</v>
      </c>
      <c r="AQ409" s="447">
        <v>459</v>
      </c>
      <c r="AR409" s="473">
        <f t="shared" si="780"/>
        <v>1468.8000000000002</v>
      </c>
      <c r="AS409" s="657">
        <f t="shared" si="771"/>
        <v>3.2</v>
      </c>
      <c r="AT409" s="473">
        <v>5220</v>
      </c>
      <c r="AU409" s="447"/>
      <c r="AV409" s="480">
        <v>15</v>
      </c>
      <c r="AW409" s="479">
        <v>5.2</v>
      </c>
      <c r="AX409" s="479">
        <v>35.31</v>
      </c>
      <c r="AY409" s="480">
        <v>16</v>
      </c>
      <c r="AZ409" s="480">
        <v>6</v>
      </c>
      <c r="BA409" s="420">
        <f t="shared" si="723"/>
        <v>32540</v>
      </c>
      <c r="BB409" s="421">
        <f t="shared" si="724"/>
        <v>0.65080000000000005</v>
      </c>
      <c r="BC409" s="422"/>
      <c r="BD409" s="423">
        <v>8.0299999999999994</v>
      </c>
      <c r="BE409" s="424">
        <v>49.9</v>
      </c>
      <c r="BF409" s="425">
        <v>178</v>
      </c>
      <c r="BG409" s="426">
        <v>7410</v>
      </c>
      <c r="BH409" s="420">
        <f t="shared" si="728"/>
        <v>4964.7000000000007</v>
      </c>
      <c r="BI409" s="420"/>
      <c r="BJ409" s="421"/>
      <c r="BK409" s="427">
        <v>23.4</v>
      </c>
      <c r="BL409" s="427"/>
      <c r="BM409" s="428"/>
      <c r="BN409" s="422"/>
      <c r="BO409" s="425">
        <v>53</v>
      </c>
      <c r="BP409" s="425"/>
      <c r="BQ409" s="423">
        <v>3.53</v>
      </c>
      <c r="BR409" s="421">
        <f t="shared" si="783"/>
        <v>0.49027777777777776</v>
      </c>
      <c r="BS409" s="409">
        <f t="shared" si="791"/>
        <v>34700</v>
      </c>
      <c r="BT409" s="429">
        <f t="shared" si="739"/>
        <v>7.9994985590778089</v>
      </c>
      <c r="BU409" s="430">
        <f t="shared" si="772"/>
        <v>49.9</v>
      </c>
      <c r="BV409" s="430">
        <f t="shared" si="740"/>
        <v>258.34951008645533</v>
      </c>
      <c r="BW409" s="430">
        <f t="shared" si="741"/>
        <v>6948.9427089337178</v>
      </c>
      <c r="BX409" s="430">
        <f t="shared" si="729"/>
        <v>4516.8127608069171</v>
      </c>
      <c r="BY409" s="430">
        <f t="shared" si="742"/>
        <v>22.939365994236312</v>
      </c>
      <c r="BZ409" s="430"/>
      <c r="CA409" s="431"/>
      <c r="CB409" s="430">
        <f t="shared" si="792"/>
        <v>53</v>
      </c>
      <c r="CC409" s="432">
        <v>16537</v>
      </c>
      <c r="CD409" s="411">
        <f t="shared" si="743"/>
        <v>17617</v>
      </c>
      <c r="CE409" s="421">
        <f t="shared" si="744"/>
        <v>0.70467999999999997</v>
      </c>
      <c r="CF409" s="433">
        <f t="shared" si="745"/>
        <v>9.1275472554918551</v>
      </c>
      <c r="CG409" s="434"/>
      <c r="CH409" s="427"/>
      <c r="CI409" s="446">
        <f t="shared" si="746"/>
        <v>12.942044615995915</v>
      </c>
      <c r="CJ409" s="436">
        <v>22.9</v>
      </c>
      <c r="CK409" s="436">
        <v>1.18</v>
      </c>
      <c r="CL409" s="423"/>
      <c r="CM409" s="423">
        <v>19.600000000000001</v>
      </c>
      <c r="CN409" s="423">
        <v>70</v>
      </c>
      <c r="CO409" s="432"/>
      <c r="CP409" s="432"/>
      <c r="CQ409" s="437"/>
      <c r="CR409" s="437">
        <v>0.95</v>
      </c>
      <c r="CS409" s="481"/>
      <c r="CT409" s="432">
        <f t="shared" si="747"/>
        <v>4.7681217006300738</v>
      </c>
      <c r="CU409" s="434">
        <v>5.47</v>
      </c>
      <c r="CV409" s="493"/>
      <c r="CW409" s="494"/>
      <c r="CX409" s="495"/>
      <c r="CY409" s="496"/>
      <c r="CZ409" s="497"/>
      <c r="DA409" s="497"/>
      <c r="DB409" s="497"/>
      <c r="DC409" s="497"/>
      <c r="DD409" s="498"/>
      <c r="DE409" s="498"/>
      <c r="DF409" s="432">
        <v>16003</v>
      </c>
      <c r="DG409" s="445">
        <f t="shared" si="748"/>
        <v>17083</v>
      </c>
      <c r="DH409" s="421">
        <f t="shared" si="749"/>
        <v>0.68332000000000004</v>
      </c>
      <c r="DI409" s="446">
        <f t="shared" si="750"/>
        <v>9.4128665925188795</v>
      </c>
      <c r="DJ409" s="434">
        <v>7.71</v>
      </c>
      <c r="DK409" s="427">
        <v>10.199999999999999</v>
      </c>
      <c r="DL409" s="446">
        <f t="shared" si="751"/>
        <v>13.346601884914826</v>
      </c>
      <c r="DM409" s="541">
        <v>23</v>
      </c>
      <c r="DN409" s="541">
        <v>1.1000000000000001</v>
      </c>
      <c r="DO409" s="542">
        <v>7.71</v>
      </c>
      <c r="DP409" s="542">
        <v>20.7</v>
      </c>
      <c r="DQ409" s="542">
        <v>74</v>
      </c>
      <c r="DR409" s="432"/>
      <c r="DS409" s="432"/>
      <c r="DT409" s="437"/>
      <c r="DU409" s="437">
        <v>0.95</v>
      </c>
      <c r="DV409" s="481"/>
      <c r="DW409" s="446">
        <f t="shared" si="752"/>
        <v>4.9171691154949366</v>
      </c>
      <c r="DX409" s="434">
        <v>4.58</v>
      </c>
      <c r="DY409" s="493">
        <v>7.86</v>
      </c>
      <c r="DZ409" s="494">
        <v>17.7</v>
      </c>
      <c r="EA409" s="495">
        <v>63</v>
      </c>
      <c r="EB409" s="496">
        <v>7200</v>
      </c>
      <c r="EC409" s="497">
        <v>12.1</v>
      </c>
      <c r="ED409" s="497"/>
      <c r="EE409" s="497"/>
      <c r="EF409" s="497"/>
      <c r="EG409" s="498">
        <v>18</v>
      </c>
      <c r="EH409" s="495"/>
      <c r="EI409" s="429">
        <f t="shared" si="670"/>
        <v>7.86</v>
      </c>
      <c r="EJ409" s="447">
        <f t="shared" si="773"/>
        <v>17.7</v>
      </c>
      <c r="EK409" s="448">
        <f t="shared" si="671"/>
        <v>63</v>
      </c>
      <c r="EL409" s="417">
        <f t="shared" si="672"/>
        <v>7200</v>
      </c>
      <c r="EM409" s="431">
        <f t="shared" si="673"/>
        <v>12.1</v>
      </c>
      <c r="EN409" s="431"/>
      <c r="EO409" s="431"/>
      <c r="EP409" s="431"/>
      <c r="EQ409" s="430">
        <f t="shared" si="784"/>
        <v>18</v>
      </c>
      <c r="ER409" s="448"/>
      <c r="ES409" s="449">
        <f t="shared" si="753"/>
        <v>30.43227665706052</v>
      </c>
      <c r="ET409" s="450">
        <f t="shared" si="754"/>
        <v>0.69399999999999995</v>
      </c>
      <c r="EU409" s="451">
        <f t="shared" si="730"/>
        <v>0.20374381818181819</v>
      </c>
      <c r="EV409" s="499">
        <f t="shared" si="805"/>
        <v>0.37730336700336697</v>
      </c>
      <c r="EW409" s="513">
        <f t="shared" si="770"/>
        <v>0.47252247498731148</v>
      </c>
      <c r="EX409" s="514">
        <f t="shared" si="736"/>
        <v>10.839365994236312</v>
      </c>
      <c r="EY409" s="513">
        <f t="shared" si="774"/>
        <v>0.64529058116232463</v>
      </c>
      <c r="EZ409" s="514">
        <f t="shared" si="775"/>
        <v>32.200000000000003</v>
      </c>
      <c r="FA409" s="450">
        <f t="shared" si="806"/>
        <v>0.75614430242613051</v>
      </c>
      <c r="FB409" s="431">
        <f t="shared" si="807"/>
        <v>195.34951008645533</v>
      </c>
      <c r="FC409" s="452"/>
      <c r="FD409" s="431"/>
      <c r="FE409" s="452">
        <f t="shared" si="808"/>
        <v>0.66037735849056611</v>
      </c>
      <c r="FF409" s="430">
        <f t="shared" si="809"/>
        <v>35</v>
      </c>
      <c r="FG409" s="490">
        <v>50400</v>
      </c>
      <c r="FH409" s="498"/>
      <c r="FI409" s="501"/>
      <c r="FJ409" s="487"/>
      <c r="FK409" s="455">
        <f t="shared" si="755"/>
        <v>2.0749279538904899</v>
      </c>
      <c r="FL409" s="490"/>
      <c r="FM409" s="502"/>
      <c r="FN409" s="490">
        <v>3614</v>
      </c>
      <c r="FO409" s="532">
        <f t="shared" si="785"/>
        <v>0.2701046337817638</v>
      </c>
      <c r="FP409" s="449">
        <f t="shared" si="756"/>
        <v>104.14985590778097</v>
      </c>
      <c r="FQ409" s="503">
        <v>46.8</v>
      </c>
      <c r="FR409" s="458">
        <f t="shared" si="757"/>
        <v>1.3487031700288183</v>
      </c>
      <c r="FS409" s="504">
        <v>7.78</v>
      </c>
      <c r="FT409" s="535">
        <v>15.8</v>
      </c>
      <c r="FU409" s="495">
        <v>59</v>
      </c>
      <c r="FV409" s="490">
        <v>1</v>
      </c>
      <c r="FW409" s="504"/>
      <c r="FX409" s="490"/>
      <c r="FY409" s="452">
        <f t="shared" si="781"/>
        <v>0.94444444444444442</v>
      </c>
      <c r="FZ409" s="452"/>
      <c r="GA409" s="429"/>
      <c r="GB409" s="499">
        <f t="shared" si="776"/>
        <v>0.10734463276836148</v>
      </c>
      <c r="GC409" s="514">
        <f t="shared" si="777"/>
        <v>1.8999999999999986</v>
      </c>
      <c r="GD409" s="499">
        <f t="shared" si="768"/>
        <v>6.3492063492063489E-2</v>
      </c>
      <c r="GE409" s="527">
        <f t="shared" si="769"/>
        <v>4</v>
      </c>
      <c r="GF409" s="461">
        <f t="shared" si="758"/>
        <v>2.8357348703170029</v>
      </c>
      <c r="GG409" s="490">
        <v>20</v>
      </c>
      <c r="GH409" s="526">
        <f t="shared" si="793"/>
        <v>0.25</v>
      </c>
      <c r="GI409" s="490">
        <v>140</v>
      </c>
      <c r="GJ409" s="544">
        <f t="shared" si="794"/>
        <v>7</v>
      </c>
      <c r="GK409" s="463">
        <f t="shared" si="795"/>
        <v>13.8328530259366</v>
      </c>
      <c r="GL409" s="507">
        <v>7.94</v>
      </c>
      <c r="GM409" s="535">
        <v>15.6</v>
      </c>
      <c r="GN409" s="536">
        <v>57</v>
      </c>
      <c r="GO409" s="526">
        <f t="shared" si="796"/>
        <v>1.2658227848101333E-2</v>
      </c>
      <c r="GP409" s="526">
        <f t="shared" si="797"/>
        <v>3.3898305084745783E-2</v>
      </c>
      <c r="GQ409" s="535">
        <v>8</v>
      </c>
      <c r="GR409" s="455">
        <f t="shared" si="763"/>
        <v>2.9740634005763686</v>
      </c>
      <c r="GS409" s="536">
        <f t="shared" si="798"/>
        <v>14.6</v>
      </c>
      <c r="GT409" s="536">
        <f t="shared" si="799"/>
        <v>49.347999999999999</v>
      </c>
      <c r="GU409" s="526">
        <f t="shared" si="800"/>
        <v>6.4102564102564097E-2</v>
      </c>
      <c r="GV409" s="526">
        <f t="shared" si="801"/>
        <v>0.13424561403508772</v>
      </c>
      <c r="GW409" s="526">
        <f t="shared" si="802"/>
        <v>7.5949367088607667E-2</v>
      </c>
      <c r="GX409" s="526">
        <f t="shared" si="803"/>
        <v>0.16359322033898305</v>
      </c>
      <c r="GY409" s="544">
        <f t="shared" si="804"/>
        <v>1.4331592442951304</v>
      </c>
      <c r="GZ409" s="490">
        <v>32458</v>
      </c>
      <c r="HA409" s="493">
        <v>7.92</v>
      </c>
      <c r="HB409" s="493">
        <v>7.68</v>
      </c>
      <c r="HC409" s="494">
        <v>14.6</v>
      </c>
      <c r="HD409" s="498">
        <f t="shared" si="778"/>
        <v>49.347999999999999</v>
      </c>
      <c r="HE409" s="498">
        <v>14</v>
      </c>
      <c r="HF409" s="498"/>
      <c r="HG409" s="498"/>
      <c r="HH409" s="492">
        <v>4</v>
      </c>
      <c r="HI409" s="508">
        <v>6110</v>
      </c>
      <c r="HJ409" s="490">
        <f t="shared" si="810"/>
        <v>4093.7000000000003</v>
      </c>
      <c r="HK409" s="490"/>
      <c r="HL409" s="490"/>
      <c r="HM409" s="543"/>
      <c r="HN409" s="506">
        <v>10.28</v>
      </c>
      <c r="HO409" s="491"/>
      <c r="HP409" s="545">
        <v>0.01</v>
      </c>
      <c r="HQ409" s="523"/>
      <c r="HR409" s="524"/>
      <c r="HS409" s="524">
        <v>0.15</v>
      </c>
      <c r="HT409" s="511">
        <v>4</v>
      </c>
      <c r="HU409" s="525">
        <f t="shared" si="767"/>
        <v>53.472649047326364</v>
      </c>
      <c r="HV409" s="526">
        <f t="shared" si="779"/>
        <v>0.70741482965931857</v>
      </c>
      <c r="HW409" s="526">
        <f t="shared" si="811"/>
        <v>0.72276404494382018</v>
      </c>
      <c r="HX409" s="526">
        <f t="shared" si="812"/>
        <v>0.56068376068376069</v>
      </c>
      <c r="HY409" s="512"/>
    </row>
    <row r="410" spans="1:233" s="598" customFormat="1" ht="15" customHeight="1" x14ac:dyDescent="0.15">
      <c r="A410" s="400">
        <v>43892</v>
      </c>
      <c r="B410" s="515">
        <v>34312</v>
      </c>
      <c r="C410" s="402">
        <f t="shared" si="722"/>
        <v>0.68623999999999996</v>
      </c>
      <c r="D410" s="571">
        <v>8.0299999999999994</v>
      </c>
      <c r="E410" s="572">
        <v>40</v>
      </c>
      <c r="F410" s="573">
        <v>157</v>
      </c>
      <c r="G410" s="406">
        <f t="shared" si="725"/>
        <v>5386.9840000000004</v>
      </c>
      <c r="H410" s="402">
        <f t="shared" si="726"/>
        <v>0.21547936000000001</v>
      </c>
      <c r="I410" s="573">
        <v>8480</v>
      </c>
      <c r="J410" s="406">
        <f t="shared" si="727"/>
        <v>5681.6</v>
      </c>
      <c r="K410" s="574">
        <v>28.6</v>
      </c>
      <c r="L410" s="574"/>
      <c r="M410" s="574"/>
      <c r="N410" s="575">
        <v>98</v>
      </c>
      <c r="O410" s="575"/>
      <c r="P410" s="409"/>
      <c r="Q410" s="409">
        <v>1080</v>
      </c>
      <c r="R410" s="409"/>
      <c r="S410" s="409"/>
      <c r="T410" s="410">
        <v>5.26</v>
      </c>
      <c r="U410" s="409">
        <f t="shared" si="786"/>
        <v>3628.9655172413795</v>
      </c>
      <c r="V410" s="409">
        <v>10524</v>
      </c>
      <c r="W410" s="409">
        <v>4307</v>
      </c>
      <c r="X410" s="516">
        <v>1080</v>
      </c>
      <c r="Y410" s="473"/>
      <c r="Z410" s="429"/>
      <c r="AA410" s="447"/>
      <c r="AB410" s="409"/>
      <c r="AC410" s="409"/>
      <c r="AD410" s="474"/>
      <c r="AE410" s="477"/>
      <c r="AF410" s="478">
        <f t="shared" si="787"/>
        <v>2160</v>
      </c>
      <c r="AG410" s="477">
        <f t="shared" ref="AG410:AG441" si="813">AF410/$AF$6</f>
        <v>0.86399999999999999</v>
      </c>
      <c r="AH410" s="478">
        <f t="shared" si="788"/>
        <v>1841.5517241379312</v>
      </c>
      <c r="AI410" s="478">
        <f t="shared" si="789"/>
        <v>5340.5</v>
      </c>
      <c r="AJ410" s="473">
        <f t="shared" si="790"/>
        <v>11535.48</v>
      </c>
      <c r="AK410" s="477">
        <f t="shared" si="737"/>
        <v>0.51268800000000003</v>
      </c>
      <c r="AL410" s="447">
        <v>38</v>
      </c>
      <c r="AM410" s="479"/>
      <c r="AN410" s="473">
        <v>1253</v>
      </c>
      <c r="AO410" s="473">
        <v>1717</v>
      </c>
      <c r="AP410" s="479">
        <v>7.44</v>
      </c>
      <c r="AQ410" s="447">
        <v>493</v>
      </c>
      <c r="AR410" s="473">
        <f t="shared" si="780"/>
        <v>1577.6000000000001</v>
      </c>
      <c r="AS410" s="657">
        <f t="shared" si="771"/>
        <v>3.2</v>
      </c>
      <c r="AT410" s="473">
        <v>5410</v>
      </c>
      <c r="AU410" s="447"/>
      <c r="AV410" s="480">
        <v>12</v>
      </c>
      <c r="AW410" s="479">
        <v>5.48</v>
      </c>
      <c r="AX410" s="479">
        <v>36.42</v>
      </c>
      <c r="AY410" s="480">
        <v>15.8</v>
      </c>
      <c r="AZ410" s="480">
        <v>5.6</v>
      </c>
      <c r="BA410" s="420">
        <f t="shared" si="723"/>
        <v>34934</v>
      </c>
      <c r="BB410" s="421">
        <f t="shared" si="724"/>
        <v>0.69867999999999997</v>
      </c>
      <c r="BC410" s="422"/>
      <c r="BD410" s="423">
        <v>8.0500000000000007</v>
      </c>
      <c r="BE410" s="424">
        <v>46.7</v>
      </c>
      <c r="BF410" s="425">
        <v>181</v>
      </c>
      <c r="BG410" s="426">
        <v>8310</v>
      </c>
      <c r="BH410" s="420">
        <f t="shared" si="728"/>
        <v>5567.7000000000007</v>
      </c>
      <c r="BI410" s="432"/>
      <c r="BJ410" s="421"/>
      <c r="BK410" s="427">
        <v>24</v>
      </c>
      <c r="BL410" s="427"/>
      <c r="BM410" s="428"/>
      <c r="BN410" s="422"/>
      <c r="BO410" s="425">
        <v>97</v>
      </c>
      <c r="BP410" s="425"/>
      <c r="BQ410" s="423">
        <v>3.2</v>
      </c>
      <c r="BR410" s="421">
        <f t="shared" si="783"/>
        <v>0.44444444444444448</v>
      </c>
      <c r="BS410" s="409">
        <f t="shared" si="791"/>
        <v>37094</v>
      </c>
      <c r="BT410" s="429">
        <f t="shared" si="739"/>
        <v>8.0144794306356832</v>
      </c>
      <c r="BU410" s="430">
        <f t="shared" si="772"/>
        <v>46.7</v>
      </c>
      <c r="BV410" s="430">
        <f t="shared" si="740"/>
        <v>262.32463471181325</v>
      </c>
      <c r="BW410" s="430">
        <f t="shared" si="741"/>
        <v>7826.2913678762061</v>
      </c>
      <c r="BX410" s="430">
        <f t="shared" si="729"/>
        <v>5087.0893891195337</v>
      </c>
      <c r="BY410" s="430">
        <f t="shared" si="742"/>
        <v>23.52251037903704</v>
      </c>
      <c r="BZ410" s="430"/>
      <c r="CA410" s="431"/>
      <c r="CB410" s="430">
        <f t="shared" si="792"/>
        <v>97</v>
      </c>
      <c r="CC410" s="432">
        <v>17642</v>
      </c>
      <c r="CD410" s="411">
        <f t="shared" si="743"/>
        <v>18722</v>
      </c>
      <c r="CE410" s="421">
        <f t="shared" si="744"/>
        <v>0.74887999999999999</v>
      </c>
      <c r="CF410" s="433">
        <f t="shared" si="745"/>
        <v>8.5888259801303288</v>
      </c>
      <c r="CG410" s="434"/>
      <c r="CH410" s="427"/>
      <c r="CI410" s="446">
        <f t="shared" si="746"/>
        <v>12.17818609122957</v>
      </c>
      <c r="CJ410" s="436">
        <v>22.9</v>
      </c>
      <c r="CK410" s="436">
        <v>2.1800000000000002</v>
      </c>
      <c r="CL410" s="423"/>
      <c r="CM410" s="423">
        <v>18.7</v>
      </c>
      <c r="CN410" s="423">
        <v>63</v>
      </c>
      <c r="CO410" s="432"/>
      <c r="CP410" s="432"/>
      <c r="CQ410" s="437"/>
      <c r="CR410" s="437">
        <v>0.94</v>
      </c>
      <c r="CS410" s="424"/>
      <c r="CT410" s="432">
        <f t="shared" si="747"/>
        <v>4.4867001388740517</v>
      </c>
      <c r="CU410" s="434">
        <v>6.24</v>
      </c>
      <c r="CV410" s="438"/>
      <c r="CW410" s="439"/>
      <c r="CX410" s="440"/>
      <c r="CY410" s="441"/>
      <c r="CZ410" s="442"/>
      <c r="DA410" s="442"/>
      <c r="DB410" s="442"/>
      <c r="DC410" s="442"/>
      <c r="DD410" s="443"/>
      <c r="DE410" s="440"/>
      <c r="DF410" s="444">
        <v>17292</v>
      </c>
      <c r="DG410" s="445">
        <f t="shared" si="748"/>
        <v>18372</v>
      </c>
      <c r="DH410" s="421">
        <f t="shared" si="749"/>
        <v>0.73487999999999998</v>
      </c>
      <c r="DI410" s="446">
        <f t="shared" si="750"/>
        <v>8.7524493794905283</v>
      </c>
      <c r="DJ410" s="434">
        <v>7.71</v>
      </c>
      <c r="DK410" s="427">
        <v>3.3</v>
      </c>
      <c r="DL410" s="446">
        <f t="shared" si="751"/>
        <v>12.410189418680602</v>
      </c>
      <c r="DM410" s="422">
        <v>23</v>
      </c>
      <c r="DN410" s="422">
        <v>1.1000000000000001</v>
      </c>
      <c r="DO410" s="423">
        <v>7.72</v>
      </c>
      <c r="DP410" s="423">
        <v>19.100000000000001</v>
      </c>
      <c r="DQ410" s="423">
        <v>72</v>
      </c>
      <c r="DR410" s="432"/>
      <c r="DS410" s="432"/>
      <c r="DT410" s="437"/>
      <c r="DU410" s="437">
        <v>0.95</v>
      </c>
      <c r="DV410" s="424"/>
      <c r="DW410" s="446">
        <f t="shared" si="752"/>
        <v>4.5721750489875896</v>
      </c>
      <c r="DX410" s="434">
        <v>6.19</v>
      </c>
      <c r="DY410" s="438">
        <v>7.93</v>
      </c>
      <c r="DZ410" s="439">
        <v>17.399999999999999</v>
      </c>
      <c r="EA410" s="440">
        <v>56</v>
      </c>
      <c r="EB410" s="441">
        <v>6950</v>
      </c>
      <c r="EC410" s="442">
        <v>8.1999999999999993</v>
      </c>
      <c r="ED410" s="442"/>
      <c r="EE410" s="442"/>
      <c r="EF410" s="442"/>
      <c r="EG410" s="443">
        <v>10</v>
      </c>
      <c r="EH410" s="440"/>
      <c r="EI410" s="429">
        <f t="shared" si="670"/>
        <v>7.93</v>
      </c>
      <c r="EJ410" s="447">
        <f t="shared" si="773"/>
        <v>17.399999999999999</v>
      </c>
      <c r="EK410" s="448">
        <f t="shared" si="671"/>
        <v>56</v>
      </c>
      <c r="EL410" s="417">
        <f t="shared" si="672"/>
        <v>6950</v>
      </c>
      <c r="EM410" s="431">
        <f t="shared" si="673"/>
        <v>8.1999999999999993</v>
      </c>
      <c r="EN410" s="431"/>
      <c r="EO410" s="431"/>
      <c r="EP410" s="431"/>
      <c r="EQ410" s="430">
        <f t="shared" si="784"/>
        <v>10</v>
      </c>
      <c r="ER410" s="448"/>
      <c r="ES410" s="449">
        <f t="shared" si="753"/>
        <v>28.468215883970451</v>
      </c>
      <c r="ET410" s="450">
        <f t="shared" si="754"/>
        <v>0.74187999999999998</v>
      </c>
      <c r="EU410" s="451">
        <f t="shared" si="730"/>
        <v>0.22115159090909092</v>
      </c>
      <c r="EV410" s="450">
        <f t="shared" si="805"/>
        <v>0.40953998316498319</v>
      </c>
      <c r="EW410" s="513">
        <f t="shared" si="770"/>
        <v>0.65139775186122417</v>
      </c>
      <c r="EX410" s="514">
        <f t="shared" si="736"/>
        <v>15.322510379037041</v>
      </c>
      <c r="EY410" s="513">
        <f t="shared" si="774"/>
        <v>0.6274089935760172</v>
      </c>
      <c r="EZ410" s="514">
        <f t="shared" si="775"/>
        <v>29.300000000000004</v>
      </c>
      <c r="FA410" s="450">
        <f t="shared" si="806"/>
        <v>0.7865240523006124</v>
      </c>
      <c r="FB410" s="431">
        <f t="shared" si="807"/>
        <v>206.32463471181325</v>
      </c>
      <c r="FC410" s="452"/>
      <c r="FD410" s="431"/>
      <c r="FE410" s="452">
        <f t="shared" si="808"/>
        <v>0.89690721649484539</v>
      </c>
      <c r="FF410" s="430">
        <f t="shared" si="809"/>
        <v>87</v>
      </c>
      <c r="FG410" s="405">
        <v>50400</v>
      </c>
      <c r="FH410" s="589"/>
      <c r="FI410" s="590"/>
      <c r="FJ410" s="591"/>
      <c r="FK410" s="455">
        <f t="shared" si="755"/>
        <v>1.9410147193616218</v>
      </c>
      <c r="FL410" s="530"/>
      <c r="FM410" s="455"/>
      <c r="FN410" s="530">
        <v>3753</v>
      </c>
      <c r="FO410" s="532">
        <f t="shared" si="785"/>
        <v>0.28049327354260095</v>
      </c>
      <c r="FP410" s="449">
        <f t="shared" si="756"/>
        <v>101.17539224672453</v>
      </c>
      <c r="FQ410" s="457">
        <v>43.2</v>
      </c>
      <c r="FR410" s="458">
        <f t="shared" si="757"/>
        <v>1.1646088316169732</v>
      </c>
      <c r="FS410" s="576">
        <v>7.84</v>
      </c>
      <c r="FT410" s="577">
        <v>16.8</v>
      </c>
      <c r="FU410" s="578">
        <v>54</v>
      </c>
      <c r="FV410" s="579">
        <v>1</v>
      </c>
      <c r="FW410" s="580"/>
      <c r="FX410" s="579"/>
      <c r="FY410" s="452">
        <f t="shared" si="781"/>
        <v>0.9</v>
      </c>
      <c r="FZ410" s="452"/>
      <c r="GA410" s="429"/>
      <c r="GB410" s="513">
        <f t="shared" si="776"/>
        <v>3.4482758620689502E-2</v>
      </c>
      <c r="GC410" s="514">
        <f t="shared" si="777"/>
        <v>0.59999999999999787</v>
      </c>
      <c r="GD410" s="513">
        <f t="shared" si="768"/>
        <v>3.5714285714285698E-2</v>
      </c>
      <c r="GE410" s="527">
        <f t="shared" si="769"/>
        <v>2</v>
      </c>
      <c r="GF410" s="461">
        <f t="shared" si="758"/>
        <v>2.6527201164608831</v>
      </c>
      <c r="GG410" s="606">
        <v>20</v>
      </c>
      <c r="GH410" s="450">
        <f t="shared" si="793"/>
        <v>0.25</v>
      </c>
      <c r="GI410" s="405">
        <v>140</v>
      </c>
      <c r="GJ410" s="462">
        <f t="shared" si="794"/>
        <v>7</v>
      </c>
      <c r="GK410" s="463">
        <f t="shared" si="795"/>
        <v>12.94009812907748</v>
      </c>
      <c r="GL410" s="464">
        <v>7.89</v>
      </c>
      <c r="GM410" s="529">
        <v>16.2</v>
      </c>
      <c r="GN410" s="405">
        <v>52</v>
      </c>
      <c r="GO410" s="513">
        <f t="shared" si="796"/>
        <v>3.5714285714285809E-2</v>
      </c>
      <c r="GP410" s="450">
        <f t="shared" si="797"/>
        <v>3.703703703703709E-2</v>
      </c>
      <c r="GQ410" s="577">
        <v>8</v>
      </c>
      <c r="GR410" s="455">
        <f t="shared" si="763"/>
        <v>2.7821210977516579</v>
      </c>
      <c r="GS410" s="531">
        <f t="shared" si="798"/>
        <v>14.9</v>
      </c>
      <c r="GT410" s="531">
        <f t="shared" si="799"/>
        <v>50.362000000000002</v>
      </c>
      <c r="GU410" s="513">
        <f t="shared" si="800"/>
        <v>8.0246913580246826E-2</v>
      </c>
      <c r="GV410" s="513">
        <f t="shared" si="801"/>
        <v>3.1499999999999972E-2</v>
      </c>
      <c r="GW410" s="513">
        <f t="shared" si="802"/>
        <v>0.11309523809523814</v>
      </c>
      <c r="GX410" s="513">
        <f t="shared" si="803"/>
        <v>6.7370370370370303E-2</v>
      </c>
      <c r="GY410" s="462">
        <f t="shared" si="804"/>
        <v>3.5569263686304251</v>
      </c>
      <c r="GZ410" s="405">
        <v>32820</v>
      </c>
      <c r="HA410" s="581">
        <v>8.1</v>
      </c>
      <c r="HB410" s="451">
        <v>7.99</v>
      </c>
      <c r="HC410" s="577">
        <v>14.9</v>
      </c>
      <c r="HD410" s="463">
        <f t="shared" si="778"/>
        <v>50.362000000000002</v>
      </c>
      <c r="HE410" s="463">
        <v>15</v>
      </c>
      <c r="HF410" s="463"/>
      <c r="HG410" s="582"/>
      <c r="HH410" s="575">
        <v>5</v>
      </c>
      <c r="HI410" s="583">
        <v>6970</v>
      </c>
      <c r="HJ410" s="406">
        <f t="shared" si="810"/>
        <v>4669.9000000000005</v>
      </c>
      <c r="HK410" s="406"/>
      <c r="HL410" s="549"/>
      <c r="HM410" s="584"/>
      <c r="HN410" s="461">
        <v>7.16</v>
      </c>
      <c r="HO410" s="574"/>
      <c r="HP410" s="548">
        <v>0.01</v>
      </c>
      <c r="HQ410" s="585"/>
      <c r="HR410" s="586"/>
      <c r="HS410" s="520">
        <v>0.15</v>
      </c>
      <c r="HT410" s="587"/>
      <c r="HU410" s="522">
        <f t="shared" si="767"/>
        <v>49.808209766989179</v>
      </c>
      <c r="HV410" s="513">
        <f t="shared" si="779"/>
        <v>0.68094218415417562</v>
      </c>
      <c r="HW410" s="513">
        <f t="shared" si="811"/>
        <v>0.7217569060773481</v>
      </c>
      <c r="HX410" s="513">
        <f t="shared" si="812"/>
        <v>0.70166666666666666</v>
      </c>
      <c r="HY410" s="599"/>
    </row>
    <row r="411" spans="1:233" s="598" customFormat="1" ht="15" customHeight="1" x14ac:dyDescent="0.15">
      <c r="A411" s="400">
        <v>43893</v>
      </c>
      <c r="B411" s="515">
        <v>32455</v>
      </c>
      <c r="C411" s="402">
        <f t="shared" si="722"/>
        <v>0.64910000000000001</v>
      </c>
      <c r="D411" s="571">
        <v>8.2100000000000009</v>
      </c>
      <c r="E411" s="572">
        <v>41.5</v>
      </c>
      <c r="F411" s="573">
        <v>168</v>
      </c>
      <c r="G411" s="406">
        <f t="shared" si="725"/>
        <v>5452.44</v>
      </c>
      <c r="H411" s="402">
        <f t="shared" si="726"/>
        <v>0.21809759999999997</v>
      </c>
      <c r="I411" s="573">
        <v>7220</v>
      </c>
      <c r="J411" s="406">
        <f t="shared" si="727"/>
        <v>4837.4000000000005</v>
      </c>
      <c r="K411" s="574">
        <v>31</v>
      </c>
      <c r="L411" s="574">
        <v>20.399999999999999</v>
      </c>
      <c r="M411" s="574">
        <v>2.1</v>
      </c>
      <c r="N411" s="575">
        <v>73</v>
      </c>
      <c r="O411" s="575">
        <v>16</v>
      </c>
      <c r="P411" s="409"/>
      <c r="Q411" s="409">
        <v>1080</v>
      </c>
      <c r="R411" s="409"/>
      <c r="S411" s="409"/>
      <c r="T411" s="410">
        <v>5.21</v>
      </c>
      <c r="U411" s="409">
        <f t="shared" si="786"/>
        <v>3668.9655172413795</v>
      </c>
      <c r="V411" s="409">
        <v>10640</v>
      </c>
      <c r="W411" s="409">
        <v>4071</v>
      </c>
      <c r="X411" s="516">
        <v>1080</v>
      </c>
      <c r="Y411" s="473"/>
      <c r="Z411" s="429"/>
      <c r="AA411" s="447"/>
      <c r="AB411" s="409"/>
      <c r="AC411" s="409"/>
      <c r="AD411" s="474"/>
      <c r="AE411" s="477"/>
      <c r="AF411" s="478">
        <f t="shared" si="787"/>
        <v>2160</v>
      </c>
      <c r="AG411" s="477">
        <f t="shared" si="813"/>
        <v>0.86399999999999999</v>
      </c>
      <c r="AH411" s="478">
        <f t="shared" si="788"/>
        <v>1863.4482758620691</v>
      </c>
      <c r="AI411" s="478">
        <f t="shared" si="789"/>
        <v>5404</v>
      </c>
      <c r="AJ411" s="473">
        <f t="shared" si="790"/>
        <v>11672.64</v>
      </c>
      <c r="AK411" s="477">
        <f t="shared" si="737"/>
        <v>0.51878400000000002</v>
      </c>
      <c r="AL411" s="447">
        <v>38</v>
      </c>
      <c r="AM411" s="479"/>
      <c r="AN411" s="473">
        <v>1076</v>
      </c>
      <c r="AO411" s="473">
        <v>1538</v>
      </c>
      <c r="AP411" s="479">
        <v>7.65</v>
      </c>
      <c r="AQ411" s="447">
        <v>485</v>
      </c>
      <c r="AR411" s="473">
        <f t="shared" si="780"/>
        <v>1552</v>
      </c>
      <c r="AS411" s="657">
        <f t="shared" si="771"/>
        <v>3.2</v>
      </c>
      <c r="AT411" s="473">
        <v>5630</v>
      </c>
      <c r="AU411" s="447"/>
      <c r="AV411" s="480">
        <v>12</v>
      </c>
      <c r="AW411" s="479">
        <v>4.68</v>
      </c>
      <c r="AX411" s="479">
        <v>37.200000000000003</v>
      </c>
      <c r="AY411" s="480">
        <v>18.2</v>
      </c>
      <c r="AZ411" s="480">
        <v>5.6</v>
      </c>
      <c r="BA411" s="420">
        <f t="shared" si="723"/>
        <v>30054</v>
      </c>
      <c r="BB411" s="421">
        <f t="shared" si="724"/>
        <v>0.60107999999999995</v>
      </c>
      <c r="BC411" s="422"/>
      <c r="BD411" s="423">
        <v>8.24</v>
      </c>
      <c r="BE411" s="424">
        <v>63.6</v>
      </c>
      <c r="BF411" s="425">
        <v>238</v>
      </c>
      <c r="BG411" s="426">
        <v>8920</v>
      </c>
      <c r="BH411" s="420">
        <f t="shared" si="728"/>
        <v>5976.4000000000005</v>
      </c>
      <c r="BI411" s="432">
        <v>1553</v>
      </c>
      <c r="BJ411" s="421">
        <f>BI411/35.5*(23+35.5)/BH411</f>
        <v>0.42821247140159741</v>
      </c>
      <c r="BK411" s="427">
        <v>22.8</v>
      </c>
      <c r="BL411" s="427">
        <v>13</v>
      </c>
      <c r="BM411" s="428">
        <v>13.3</v>
      </c>
      <c r="BN411" s="422">
        <v>1.6</v>
      </c>
      <c r="BO411" s="425">
        <v>87</v>
      </c>
      <c r="BP411" s="425">
        <v>16</v>
      </c>
      <c r="BQ411" s="423">
        <v>3.26</v>
      </c>
      <c r="BR411" s="421">
        <f t="shared" si="783"/>
        <v>0.45277777777777772</v>
      </c>
      <c r="BS411" s="409">
        <f t="shared" si="791"/>
        <v>32214</v>
      </c>
      <c r="BT411" s="429">
        <f t="shared" si="739"/>
        <v>8.2004395604395608</v>
      </c>
      <c r="BU411" s="430">
        <f t="shared" si="772"/>
        <v>63.6</v>
      </c>
      <c r="BV411" s="430">
        <f t="shared" si="740"/>
        <v>326.10579251257218</v>
      </c>
      <c r="BW411" s="430">
        <f t="shared" si="741"/>
        <v>8322.1143602160555</v>
      </c>
      <c r="BX411" s="430">
        <f t="shared" si="729"/>
        <v>5409.3743341404361</v>
      </c>
      <c r="BY411" s="430">
        <f t="shared" si="742"/>
        <v>22.491562674613526</v>
      </c>
      <c r="BZ411" s="430">
        <f>(BL411*BA411+AY411*AF411)/BS411</f>
        <v>13.348668280871671</v>
      </c>
      <c r="CA411" s="431">
        <f>(BN411*BA411+AZ411*AF411)/BS411</f>
        <v>1.8682063699012852</v>
      </c>
      <c r="CB411" s="430">
        <f t="shared" si="792"/>
        <v>87</v>
      </c>
      <c r="CC411" s="432">
        <v>15141</v>
      </c>
      <c r="CD411" s="411">
        <f t="shared" si="743"/>
        <v>16221</v>
      </c>
      <c r="CE411" s="421">
        <f t="shared" si="744"/>
        <v>0.64883999999999997</v>
      </c>
      <c r="CF411" s="433">
        <f t="shared" si="745"/>
        <v>9.9130756426854081</v>
      </c>
      <c r="CG411" s="434"/>
      <c r="CH411" s="427"/>
      <c r="CI411" s="446">
        <f t="shared" si="746"/>
        <v>14.055853523210651</v>
      </c>
      <c r="CJ411" s="436">
        <v>22.9</v>
      </c>
      <c r="CK411" s="436">
        <v>1.93</v>
      </c>
      <c r="CL411" s="423"/>
      <c r="CM411" s="423">
        <v>18.600000000000001</v>
      </c>
      <c r="CN411" s="423">
        <v>72</v>
      </c>
      <c r="CO411" s="432"/>
      <c r="CP411" s="432"/>
      <c r="CQ411" s="437"/>
      <c r="CR411" s="437">
        <v>0.94</v>
      </c>
      <c r="CS411" s="424"/>
      <c r="CT411" s="432">
        <f t="shared" si="747"/>
        <v>5.1784723506565564</v>
      </c>
      <c r="CU411" s="434">
        <v>5.79</v>
      </c>
      <c r="CV411" s="438"/>
      <c r="CW411" s="439"/>
      <c r="CX411" s="440"/>
      <c r="CY411" s="441"/>
      <c r="CZ411" s="442"/>
      <c r="DA411" s="442"/>
      <c r="DB411" s="442"/>
      <c r="DC411" s="442"/>
      <c r="DD411" s="443"/>
      <c r="DE411" s="440"/>
      <c r="DF411" s="444">
        <v>14913</v>
      </c>
      <c r="DG411" s="445">
        <f t="shared" si="748"/>
        <v>15993</v>
      </c>
      <c r="DH411" s="421">
        <f t="shared" si="749"/>
        <v>0.63971999999999996</v>
      </c>
      <c r="DI411" s="446">
        <f t="shared" si="750"/>
        <v>10.05439879947477</v>
      </c>
      <c r="DJ411" s="434">
        <v>7.82</v>
      </c>
      <c r="DK411" s="427">
        <v>3.4</v>
      </c>
      <c r="DL411" s="446">
        <f t="shared" si="751"/>
        <v>14.256237103732884</v>
      </c>
      <c r="DM411" s="422">
        <v>23.1</v>
      </c>
      <c r="DN411" s="422">
        <v>2.8</v>
      </c>
      <c r="DO411" s="423">
        <v>7.82</v>
      </c>
      <c r="DP411" s="423">
        <v>19.7</v>
      </c>
      <c r="DQ411" s="423">
        <v>80</v>
      </c>
      <c r="DR411" s="432">
        <v>5478</v>
      </c>
      <c r="DS411" s="432">
        <v>3010</v>
      </c>
      <c r="DT411" s="437">
        <f>DS411/DR411</f>
        <v>0.54947060971157358</v>
      </c>
      <c r="DU411" s="437">
        <v>0.95</v>
      </c>
      <c r="DV411" s="424"/>
      <c r="DW411" s="446">
        <f t="shared" si="752"/>
        <v>5.2522978803226419</v>
      </c>
      <c r="DX411" s="434">
        <v>6.18</v>
      </c>
      <c r="DY411" s="438">
        <v>8.01</v>
      </c>
      <c r="DZ411" s="439">
        <v>18.2</v>
      </c>
      <c r="EA411" s="440">
        <v>68</v>
      </c>
      <c r="EB411" s="441">
        <v>7730</v>
      </c>
      <c r="EC411" s="442">
        <v>6.5</v>
      </c>
      <c r="ED411" s="442">
        <v>0.23</v>
      </c>
      <c r="EE411" s="442">
        <v>6.4</v>
      </c>
      <c r="EF411" s="442">
        <v>0.8</v>
      </c>
      <c r="EG411" s="443">
        <v>10</v>
      </c>
      <c r="EH411" s="440">
        <v>16</v>
      </c>
      <c r="EI411" s="429">
        <f t="shared" ref="EI411:EI474" si="814">DY411</f>
        <v>8.01</v>
      </c>
      <c r="EJ411" s="447">
        <f t="shared" si="773"/>
        <v>18.2</v>
      </c>
      <c r="EK411" s="448">
        <f t="shared" ref="EK411:EK474" si="815">EA411</f>
        <v>68</v>
      </c>
      <c r="EL411" s="417">
        <f t="shared" ref="EL411:EL474" si="816">EB411</f>
        <v>7730</v>
      </c>
      <c r="EM411" s="431">
        <f t="shared" ref="EM411:EM474" si="817">EC411</f>
        <v>6.5</v>
      </c>
      <c r="EN411" s="431">
        <f>ED411</f>
        <v>0.23</v>
      </c>
      <c r="EO411" s="431">
        <f>EE411</f>
        <v>6.4</v>
      </c>
      <c r="EP411" s="431">
        <f>EF411</f>
        <v>0.8</v>
      </c>
      <c r="EQ411" s="430">
        <f t="shared" si="784"/>
        <v>10</v>
      </c>
      <c r="ER411" s="448">
        <f>EH411</f>
        <v>16</v>
      </c>
      <c r="ES411" s="449">
        <f t="shared" si="753"/>
        <v>32.780778543490413</v>
      </c>
      <c r="ET411" s="450">
        <f t="shared" si="754"/>
        <v>0.64427999999999996</v>
      </c>
      <c r="EU411" s="451">
        <f t="shared" si="730"/>
        <v>0.23875390909090904</v>
      </c>
      <c r="EV411" s="450">
        <f t="shared" si="805"/>
        <v>0.44213686868686858</v>
      </c>
      <c r="EW411" s="513">
        <f t="shared" si="770"/>
        <v>0.71100273938117153</v>
      </c>
      <c r="EX411" s="514">
        <f t="shared" si="736"/>
        <v>15.991562674613526</v>
      </c>
      <c r="EY411" s="513">
        <f t="shared" si="774"/>
        <v>0.71383647798742134</v>
      </c>
      <c r="EZ411" s="514">
        <f t="shared" si="775"/>
        <v>45.400000000000006</v>
      </c>
      <c r="FA411" s="450">
        <f t="shared" si="806"/>
        <v>0.79147871162890049</v>
      </c>
      <c r="FB411" s="431">
        <f t="shared" si="807"/>
        <v>258.10579251257218</v>
      </c>
      <c r="FC411" s="452">
        <f>1-EP411/CA411</f>
        <v>0.57178178337852925</v>
      </c>
      <c r="FD411" s="431">
        <f>CA411-EP411</f>
        <v>1.0682063699012851</v>
      </c>
      <c r="FE411" s="452">
        <f t="shared" si="808"/>
        <v>0.88505747126436785</v>
      </c>
      <c r="FF411" s="430">
        <f t="shared" si="809"/>
        <v>77</v>
      </c>
      <c r="FG411" s="405">
        <v>50400</v>
      </c>
      <c r="FH411" s="589"/>
      <c r="FI411" s="590"/>
      <c r="FJ411" s="591"/>
      <c r="FK411" s="455">
        <f t="shared" si="755"/>
        <v>2.2350530825107096</v>
      </c>
      <c r="FL411" s="530"/>
      <c r="FM411" s="455"/>
      <c r="FN411" s="530">
        <v>3753</v>
      </c>
      <c r="FO411" s="532">
        <f t="shared" si="785"/>
        <v>0.28049327354260095</v>
      </c>
      <c r="FP411" s="449">
        <f t="shared" si="756"/>
        <v>116.50214192587075</v>
      </c>
      <c r="FQ411" s="457">
        <v>43.2</v>
      </c>
      <c r="FR411" s="458">
        <f t="shared" si="757"/>
        <v>1.3410318495064257</v>
      </c>
      <c r="FS411" s="576">
        <v>7.91</v>
      </c>
      <c r="FT411" s="577">
        <v>16.7</v>
      </c>
      <c r="FU411" s="578">
        <v>53</v>
      </c>
      <c r="FV411" s="579">
        <v>1</v>
      </c>
      <c r="FW411" s="580">
        <v>0.22</v>
      </c>
      <c r="FX411" s="579">
        <v>16</v>
      </c>
      <c r="FY411" s="452">
        <f t="shared" si="781"/>
        <v>0.9</v>
      </c>
      <c r="FZ411" s="452">
        <f>1-FW411/(EF411+DC411)</f>
        <v>0.72500000000000009</v>
      </c>
      <c r="GA411" s="429">
        <f>EF411+DC411-FW411</f>
        <v>0.58000000000000007</v>
      </c>
      <c r="GB411" s="513">
        <f t="shared" si="776"/>
        <v>8.2417582417582458E-2</v>
      </c>
      <c r="GC411" s="514">
        <f t="shared" si="777"/>
        <v>1.5</v>
      </c>
      <c r="GD411" s="513">
        <f t="shared" si="768"/>
        <v>0.22058823529411764</v>
      </c>
      <c r="GE411" s="527">
        <f t="shared" si="769"/>
        <v>15</v>
      </c>
      <c r="GF411" s="461">
        <f t="shared" si="758"/>
        <v>3.0545725460979698</v>
      </c>
      <c r="GG411" s="606">
        <v>25</v>
      </c>
      <c r="GH411" s="450">
        <f t="shared" si="793"/>
        <v>0.3125</v>
      </c>
      <c r="GI411" s="405">
        <v>175</v>
      </c>
      <c r="GJ411" s="462">
        <f t="shared" si="794"/>
        <v>7</v>
      </c>
      <c r="GK411" s="463">
        <f t="shared" si="795"/>
        <v>18.625442354255917</v>
      </c>
      <c r="GL411" s="464">
        <v>8.02</v>
      </c>
      <c r="GM411" s="529">
        <v>16.100000000000001</v>
      </c>
      <c r="GN411" s="405">
        <v>49</v>
      </c>
      <c r="GO411" s="513">
        <f t="shared" si="796"/>
        <v>3.5928143712574689E-2</v>
      </c>
      <c r="GP411" s="450">
        <f t="shared" si="797"/>
        <v>7.547169811320753E-2</v>
      </c>
      <c r="GQ411" s="577">
        <v>8</v>
      </c>
      <c r="GR411" s="455">
        <f t="shared" si="763"/>
        <v>3.203576084932017</v>
      </c>
      <c r="GS411" s="531">
        <f t="shared" si="798"/>
        <v>14</v>
      </c>
      <c r="GT411" s="531">
        <f t="shared" si="799"/>
        <v>47.32</v>
      </c>
      <c r="GU411" s="513">
        <f t="shared" si="800"/>
        <v>0.13043478260869568</v>
      </c>
      <c r="GV411" s="513">
        <f t="shared" si="801"/>
        <v>3.4285714285714253E-2</v>
      </c>
      <c r="GW411" s="513">
        <f t="shared" si="802"/>
        <v>0.16167664670658677</v>
      </c>
      <c r="GX411" s="513">
        <f t="shared" si="803"/>
        <v>0.10716981132075476</v>
      </c>
      <c r="GY411" s="462">
        <f t="shared" si="804"/>
        <v>3.2791271750450561</v>
      </c>
      <c r="GZ411" s="405">
        <v>30980</v>
      </c>
      <c r="HA411" s="581">
        <v>8.2200000000000006</v>
      </c>
      <c r="HB411" s="451">
        <v>8.15</v>
      </c>
      <c r="HC411" s="577">
        <v>14</v>
      </c>
      <c r="HD411" s="463">
        <f t="shared" si="778"/>
        <v>47.32</v>
      </c>
      <c r="HE411" s="463">
        <v>15</v>
      </c>
      <c r="HF411" s="463"/>
      <c r="HG411" s="582"/>
      <c r="HH411" s="575">
        <v>3</v>
      </c>
      <c r="HI411" s="583">
        <v>7010</v>
      </c>
      <c r="HJ411" s="406">
        <f t="shared" si="810"/>
        <v>4696.7000000000007</v>
      </c>
      <c r="HK411" s="406">
        <v>170</v>
      </c>
      <c r="HL411" s="549">
        <v>1292</v>
      </c>
      <c r="HM411" s="584">
        <v>7.5</v>
      </c>
      <c r="HN411" s="461">
        <v>5.4</v>
      </c>
      <c r="HO411" s="574">
        <v>0.13</v>
      </c>
      <c r="HP411" s="548">
        <v>0.51</v>
      </c>
      <c r="HQ411" s="585">
        <v>8.3000000000000007</v>
      </c>
      <c r="HR411" s="586">
        <v>0.14000000000000001</v>
      </c>
      <c r="HS411" s="520">
        <v>0.17</v>
      </c>
      <c r="HT411" s="587">
        <v>4</v>
      </c>
      <c r="HU411" s="522">
        <f t="shared" si="767"/>
        <v>57.895787582351772</v>
      </c>
      <c r="HV411" s="513">
        <f t="shared" si="779"/>
        <v>0.77987421383647804</v>
      </c>
      <c r="HW411" s="513">
        <f t="shared" si="811"/>
        <v>0.80117647058823527</v>
      </c>
      <c r="HX411" s="513">
        <f t="shared" si="812"/>
        <v>0.76315789473684204</v>
      </c>
      <c r="HY411" s="599"/>
    </row>
    <row r="412" spans="1:233" s="598" customFormat="1" ht="15" customHeight="1" x14ac:dyDescent="0.15">
      <c r="A412" s="400">
        <v>43894</v>
      </c>
      <c r="B412" s="515">
        <v>34391</v>
      </c>
      <c r="C412" s="402">
        <f t="shared" si="722"/>
        <v>0.68781999999999999</v>
      </c>
      <c r="D412" s="571">
        <v>7.92</v>
      </c>
      <c r="E412" s="572">
        <v>50</v>
      </c>
      <c r="F412" s="573">
        <v>186</v>
      </c>
      <c r="G412" s="406">
        <f t="shared" si="725"/>
        <v>6396.7259999999997</v>
      </c>
      <c r="H412" s="402">
        <f t="shared" si="726"/>
        <v>0.25586903999999999</v>
      </c>
      <c r="I412" s="573">
        <v>6300</v>
      </c>
      <c r="J412" s="406">
        <f t="shared" si="727"/>
        <v>4221</v>
      </c>
      <c r="K412" s="574">
        <v>39.200000000000003</v>
      </c>
      <c r="L412" s="574"/>
      <c r="M412" s="574"/>
      <c r="N412" s="575">
        <v>82</v>
      </c>
      <c r="O412" s="575"/>
      <c r="P412" s="409"/>
      <c r="Q412" s="409">
        <v>1080</v>
      </c>
      <c r="R412" s="409"/>
      <c r="S412" s="409"/>
      <c r="T412" s="410">
        <v>5.35</v>
      </c>
      <c r="U412" s="409">
        <f t="shared" si="786"/>
        <v>3348.9655172413795</v>
      </c>
      <c r="V412" s="409">
        <v>9712</v>
      </c>
      <c r="W412" s="409">
        <v>5053</v>
      </c>
      <c r="X412" s="516">
        <v>1080</v>
      </c>
      <c r="Y412" s="473"/>
      <c r="Z412" s="429"/>
      <c r="AA412" s="409"/>
      <c r="AB412" s="409"/>
      <c r="AC412" s="409"/>
      <c r="AD412" s="474"/>
      <c r="AE412" s="477"/>
      <c r="AF412" s="478">
        <f t="shared" si="787"/>
        <v>2160</v>
      </c>
      <c r="AG412" s="477">
        <f t="shared" si="813"/>
        <v>0.86399999999999999</v>
      </c>
      <c r="AH412" s="478">
        <f t="shared" si="788"/>
        <v>1706.5517241379312</v>
      </c>
      <c r="AI412" s="478">
        <f t="shared" si="789"/>
        <v>4949</v>
      </c>
      <c r="AJ412" s="473">
        <f t="shared" si="790"/>
        <v>10689.84</v>
      </c>
      <c r="AK412" s="477">
        <f t="shared" si="737"/>
        <v>0.47510400000000003</v>
      </c>
      <c r="AL412" s="447">
        <v>38</v>
      </c>
      <c r="AM412" s="479"/>
      <c r="AN412" s="473">
        <v>1474</v>
      </c>
      <c r="AO412" s="473">
        <v>1474</v>
      </c>
      <c r="AP412" s="479">
        <v>7.56</v>
      </c>
      <c r="AQ412" s="447">
        <v>462</v>
      </c>
      <c r="AR412" s="473">
        <f t="shared" si="780"/>
        <v>1478.4</v>
      </c>
      <c r="AS412" s="657">
        <f t="shared" si="771"/>
        <v>3.2</v>
      </c>
      <c r="AT412" s="473">
        <v>5690</v>
      </c>
      <c r="AU412" s="447"/>
      <c r="AV412" s="480">
        <v>10</v>
      </c>
      <c r="AW412" s="479">
        <v>3.82</v>
      </c>
      <c r="AX412" s="479">
        <v>34.840000000000003</v>
      </c>
      <c r="AY412" s="480">
        <v>20.6</v>
      </c>
      <c r="AZ412" s="480">
        <v>6.1</v>
      </c>
      <c r="BA412" s="420">
        <f t="shared" si="723"/>
        <v>31958</v>
      </c>
      <c r="BB412" s="421">
        <f t="shared" si="724"/>
        <v>0.63915999999999995</v>
      </c>
      <c r="BC412" s="422"/>
      <c r="BD412" s="423">
        <v>8.0299999999999994</v>
      </c>
      <c r="BE412" s="424">
        <v>73.8</v>
      </c>
      <c r="BF412" s="425">
        <v>272</v>
      </c>
      <c r="BG412" s="426">
        <v>8940</v>
      </c>
      <c r="BH412" s="420">
        <f t="shared" si="728"/>
        <v>5989.8</v>
      </c>
      <c r="BI412" s="432"/>
      <c r="BJ412" s="421"/>
      <c r="BK412" s="427">
        <v>24.8</v>
      </c>
      <c r="BL412" s="427"/>
      <c r="BM412" s="428"/>
      <c r="BN412" s="422"/>
      <c r="BO412" s="425">
        <v>96</v>
      </c>
      <c r="BP412" s="425"/>
      <c r="BQ412" s="423">
        <v>4.2300000000000004</v>
      </c>
      <c r="BR412" s="421">
        <f t="shared" si="783"/>
        <v>0.58750000000000002</v>
      </c>
      <c r="BS412" s="409">
        <f t="shared" si="791"/>
        <v>34118</v>
      </c>
      <c r="BT412" s="429">
        <f t="shared" si="739"/>
        <v>8.0002444457471125</v>
      </c>
      <c r="BU412" s="430">
        <f t="shared" si="772"/>
        <v>73.8</v>
      </c>
      <c r="BV412" s="430">
        <f t="shared" si="740"/>
        <v>348.37680989507004</v>
      </c>
      <c r="BW412" s="430">
        <f t="shared" si="741"/>
        <v>8374.2139633038278</v>
      </c>
      <c r="BX412" s="430">
        <f t="shared" si="729"/>
        <v>5443.239076147488</v>
      </c>
      <c r="BY412" s="430">
        <f t="shared" si="742"/>
        <v>24.534099302421009</v>
      </c>
      <c r="BZ412" s="430"/>
      <c r="CA412" s="431"/>
      <c r="CB412" s="430">
        <f t="shared" si="792"/>
        <v>96</v>
      </c>
      <c r="CC412" s="432">
        <v>16018</v>
      </c>
      <c r="CD412" s="411">
        <f t="shared" si="743"/>
        <v>17098</v>
      </c>
      <c r="CE412" s="421">
        <f t="shared" si="744"/>
        <v>0.68391999999999997</v>
      </c>
      <c r="CF412" s="433">
        <f t="shared" si="745"/>
        <v>9.4046087261668028</v>
      </c>
      <c r="CG412" s="434"/>
      <c r="CH412" s="427"/>
      <c r="CI412" s="446">
        <f t="shared" si="746"/>
        <v>13.334892969938004</v>
      </c>
      <c r="CJ412" s="436">
        <v>22.6</v>
      </c>
      <c r="CK412" s="436">
        <v>2.5299999999999998</v>
      </c>
      <c r="CL412" s="423"/>
      <c r="CM412" s="423">
        <v>24.7</v>
      </c>
      <c r="CN412" s="423">
        <v>89</v>
      </c>
      <c r="CO412" s="432"/>
      <c r="CP412" s="432"/>
      <c r="CQ412" s="437"/>
      <c r="CR412" s="437">
        <v>0.97</v>
      </c>
      <c r="CS412" s="424"/>
      <c r="CT412" s="432">
        <f t="shared" si="747"/>
        <v>4.912855304714002</v>
      </c>
      <c r="CU412" s="434">
        <v>4.9000000000000004</v>
      </c>
      <c r="CV412" s="438"/>
      <c r="CW412" s="439"/>
      <c r="CX412" s="440"/>
      <c r="CY412" s="441"/>
      <c r="CZ412" s="442"/>
      <c r="DA412" s="442"/>
      <c r="DB412" s="442"/>
      <c r="DC412" s="442"/>
      <c r="DD412" s="443"/>
      <c r="DE412" s="440"/>
      <c r="DF412" s="444">
        <v>15940</v>
      </c>
      <c r="DG412" s="445">
        <f t="shared" si="748"/>
        <v>17020</v>
      </c>
      <c r="DH412" s="421">
        <f t="shared" si="749"/>
        <v>0.68079999999999996</v>
      </c>
      <c r="DI412" s="446">
        <f t="shared" si="750"/>
        <v>9.4477085781433594</v>
      </c>
      <c r="DJ412" s="434">
        <v>7.77</v>
      </c>
      <c r="DK412" s="427">
        <v>3.3</v>
      </c>
      <c r="DL412" s="446">
        <f t="shared" si="751"/>
        <v>13.396004700352528</v>
      </c>
      <c r="DM412" s="422">
        <v>23.1</v>
      </c>
      <c r="DN412" s="422">
        <v>2.02</v>
      </c>
      <c r="DO412" s="423">
        <v>7.94</v>
      </c>
      <c r="DP412" s="423">
        <v>26.2</v>
      </c>
      <c r="DQ412" s="423">
        <v>91</v>
      </c>
      <c r="DR412" s="432"/>
      <c r="DS412" s="432"/>
      <c r="DT412" s="437"/>
      <c r="DU412" s="437">
        <v>0.96</v>
      </c>
      <c r="DV412" s="424"/>
      <c r="DW412" s="446">
        <f t="shared" si="752"/>
        <v>4.9353701527614575</v>
      </c>
      <c r="DX412" s="434">
        <v>7.23</v>
      </c>
      <c r="DY412" s="438">
        <v>7.94</v>
      </c>
      <c r="DZ412" s="439">
        <v>20</v>
      </c>
      <c r="EA412" s="440">
        <v>64</v>
      </c>
      <c r="EB412" s="441">
        <v>7890</v>
      </c>
      <c r="EC412" s="442">
        <v>7.9</v>
      </c>
      <c r="ED412" s="442"/>
      <c r="EE412" s="442"/>
      <c r="EF412" s="442"/>
      <c r="EG412" s="443">
        <v>11</v>
      </c>
      <c r="EH412" s="440"/>
      <c r="EI412" s="429">
        <f t="shared" si="814"/>
        <v>7.94</v>
      </c>
      <c r="EJ412" s="447">
        <f t="shared" si="773"/>
        <v>20</v>
      </c>
      <c r="EK412" s="448">
        <f t="shared" si="815"/>
        <v>64</v>
      </c>
      <c r="EL412" s="417">
        <f t="shared" si="816"/>
        <v>7890</v>
      </c>
      <c r="EM412" s="431">
        <f t="shared" si="817"/>
        <v>7.9</v>
      </c>
      <c r="EN412" s="431"/>
      <c r="EO412" s="431"/>
      <c r="EP412" s="431"/>
      <c r="EQ412" s="430">
        <f t="shared" si="784"/>
        <v>11</v>
      </c>
      <c r="ER412" s="448"/>
      <c r="ES412" s="449">
        <f t="shared" si="753"/>
        <v>30.951403950993608</v>
      </c>
      <c r="ET412" s="450">
        <f t="shared" si="754"/>
        <v>0.68235999999999997</v>
      </c>
      <c r="EU412" s="451">
        <f t="shared" si="730"/>
        <v>0.27013454545454546</v>
      </c>
      <c r="EV412" s="450">
        <f t="shared" si="805"/>
        <v>0.50024915824915828</v>
      </c>
      <c r="EW412" s="513">
        <f t="shared" si="770"/>
        <v>0.67799918380454116</v>
      </c>
      <c r="EX412" s="514">
        <f t="shared" si="736"/>
        <v>16.634099302421006</v>
      </c>
      <c r="EY412" s="513">
        <f t="shared" si="774"/>
        <v>0.7289972899728997</v>
      </c>
      <c r="EZ412" s="514">
        <f t="shared" si="775"/>
        <v>53.8</v>
      </c>
      <c r="FA412" s="450">
        <f t="shared" si="806"/>
        <v>0.81629087188875582</v>
      </c>
      <c r="FB412" s="431">
        <f t="shared" si="807"/>
        <v>284.37680989507004</v>
      </c>
      <c r="FC412" s="452"/>
      <c r="FD412" s="431"/>
      <c r="FE412" s="452">
        <f t="shared" si="808"/>
        <v>0.88541666666666663</v>
      </c>
      <c r="FF412" s="430">
        <f t="shared" si="809"/>
        <v>85</v>
      </c>
      <c r="FG412" s="405">
        <v>50400</v>
      </c>
      <c r="FH412" s="589"/>
      <c r="FI412" s="590"/>
      <c r="FJ412" s="591"/>
      <c r="FK412" s="455">
        <f t="shared" si="755"/>
        <v>2.1103229966586552</v>
      </c>
      <c r="FL412" s="530"/>
      <c r="FM412" s="455"/>
      <c r="FN412" s="530">
        <v>3614</v>
      </c>
      <c r="FO412" s="532">
        <f t="shared" si="785"/>
        <v>0.2701046337817638</v>
      </c>
      <c r="FP412" s="449">
        <f t="shared" si="756"/>
        <v>105.92649041561639</v>
      </c>
      <c r="FQ412" s="457">
        <v>43.2</v>
      </c>
      <c r="FR412" s="458">
        <f t="shared" si="757"/>
        <v>1.2661937979951932</v>
      </c>
      <c r="FS412" s="576">
        <v>7.94</v>
      </c>
      <c r="FT412" s="577">
        <v>19</v>
      </c>
      <c r="FU412" s="578">
        <v>57</v>
      </c>
      <c r="FV412" s="579">
        <v>1</v>
      </c>
      <c r="FW412" s="580"/>
      <c r="FX412" s="579"/>
      <c r="FY412" s="452">
        <f t="shared" si="781"/>
        <v>0.90909090909090906</v>
      </c>
      <c r="FZ412" s="452"/>
      <c r="GA412" s="429"/>
      <c r="GB412" s="513">
        <f t="shared" si="776"/>
        <v>5.0000000000000044E-2</v>
      </c>
      <c r="GC412" s="514">
        <f t="shared" si="777"/>
        <v>1</v>
      </c>
      <c r="GD412" s="513">
        <f t="shared" si="768"/>
        <v>0.109375</v>
      </c>
      <c r="GE412" s="527">
        <f t="shared" si="769"/>
        <v>7</v>
      </c>
      <c r="GF412" s="461">
        <f t="shared" si="758"/>
        <v>2.8841080954334957</v>
      </c>
      <c r="GG412" s="606">
        <v>25</v>
      </c>
      <c r="GH412" s="450">
        <f t="shared" si="793"/>
        <v>0.3125</v>
      </c>
      <c r="GI412" s="405">
        <v>175</v>
      </c>
      <c r="GJ412" s="462">
        <f t="shared" si="794"/>
        <v>7</v>
      </c>
      <c r="GK412" s="463">
        <f t="shared" si="795"/>
        <v>17.586024972155464</v>
      </c>
      <c r="GL412" s="464">
        <v>7.91</v>
      </c>
      <c r="GM412" s="529">
        <v>18</v>
      </c>
      <c r="GN412" s="405">
        <v>51</v>
      </c>
      <c r="GO412" s="513">
        <f t="shared" si="796"/>
        <v>5.2631578947368474E-2</v>
      </c>
      <c r="GP412" s="450">
        <f t="shared" si="797"/>
        <v>0.10526315789473684</v>
      </c>
      <c r="GQ412" s="577">
        <v>8</v>
      </c>
      <c r="GR412" s="455">
        <f t="shared" si="763"/>
        <v>3.0247962952107392</v>
      </c>
      <c r="GS412" s="531">
        <f t="shared" si="798"/>
        <v>15</v>
      </c>
      <c r="GT412" s="531">
        <f t="shared" si="799"/>
        <v>50.699999999999996</v>
      </c>
      <c r="GU412" s="513">
        <f t="shared" si="800"/>
        <v>0.16666666666666663</v>
      </c>
      <c r="GV412" s="513">
        <f t="shared" si="801"/>
        <v>5.8823529411765607E-3</v>
      </c>
      <c r="GW412" s="513">
        <f t="shared" si="802"/>
        <v>0.21052631578947367</v>
      </c>
      <c r="GX412" s="513">
        <f t="shared" si="803"/>
        <v>0.11052631578947381</v>
      </c>
      <c r="GY412" s="462">
        <f t="shared" si="804"/>
        <v>2.79143253526277</v>
      </c>
      <c r="GZ412" s="405">
        <v>32103</v>
      </c>
      <c r="HA412" s="581">
        <v>8.0500000000000007</v>
      </c>
      <c r="HB412" s="451">
        <v>8</v>
      </c>
      <c r="HC412" s="577">
        <v>15</v>
      </c>
      <c r="HD412" s="463">
        <f t="shared" si="778"/>
        <v>50.699999999999996</v>
      </c>
      <c r="HE412" s="463">
        <v>16</v>
      </c>
      <c r="HF412" s="463"/>
      <c r="HG412" s="582"/>
      <c r="HH412" s="575">
        <v>3</v>
      </c>
      <c r="HI412" s="583">
        <v>7620</v>
      </c>
      <c r="HJ412" s="406">
        <f t="shared" si="810"/>
        <v>5105.4000000000005</v>
      </c>
      <c r="HK412" s="406"/>
      <c r="HL412" s="549"/>
      <c r="HM412" s="584"/>
      <c r="HN412" s="461">
        <v>4.8</v>
      </c>
      <c r="HO412" s="574"/>
      <c r="HP412" s="548">
        <v>0.5</v>
      </c>
      <c r="HQ412" s="585"/>
      <c r="HR412" s="586"/>
      <c r="HS412" s="520">
        <v>0.2</v>
      </c>
      <c r="HT412" s="587">
        <v>4</v>
      </c>
      <c r="HU412" s="522">
        <f t="shared" si="767"/>
        <v>54.446460980036299</v>
      </c>
      <c r="HV412" s="513">
        <f t="shared" si="779"/>
        <v>0.7967479674796748</v>
      </c>
      <c r="HW412" s="513">
        <f t="shared" si="811"/>
        <v>0.81360294117647058</v>
      </c>
      <c r="HX412" s="513">
        <f t="shared" si="812"/>
        <v>0.80645161290322576</v>
      </c>
      <c r="HY412" s="599"/>
    </row>
    <row r="413" spans="1:233" s="598" customFormat="1" ht="15" customHeight="1" x14ac:dyDescent="0.15">
      <c r="A413" s="400">
        <v>43895</v>
      </c>
      <c r="B413" s="515">
        <v>35370</v>
      </c>
      <c r="C413" s="402">
        <f t="shared" si="722"/>
        <v>0.70740000000000003</v>
      </c>
      <c r="D413" s="571">
        <v>7.99</v>
      </c>
      <c r="E413" s="572">
        <v>48.5</v>
      </c>
      <c r="F413" s="573">
        <v>192</v>
      </c>
      <c r="G413" s="406">
        <f t="shared" si="725"/>
        <v>6791.04</v>
      </c>
      <c r="H413" s="402">
        <f t="shared" si="726"/>
        <v>0.27164159999999998</v>
      </c>
      <c r="I413" s="573">
        <v>7830</v>
      </c>
      <c r="J413" s="406">
        <f t="shared" si="727"/>
        <v>5246.1</v>
      </c>
      <c r="K413" s="574">
        <v>39.799999999999997</v>
      </c>
      <c r="L413" s="574"/>
      <c r="M413" s="574"/>
      <c r="N413" s="575">
        <v>88</v>
      </c>
      <c r="O413" s="575"/>
      <c r="P413" s="409"/>
      <c r="Q413" s="409">
        <v>1080</v>
      </c>
      <c r="R413" s="409"/>
      <c r="S413" s="409"/>
      <c r="T413" s="410">
        <v>5.31</v>
      </c>
      <c r="U413" s="409">
        <f t="shared" si="786"/>
        <v>3278.6206896551726</v>
      </c>
      <c r="V413" s="409">
        <v>9508</v>
      </c>
      <c r="W413" s="409">
        <v>4272</v>
      </c>
      <c r="X413" s="516">
        <v>1080</v>
      </c>
      <c r="Y413" s="473"/>
      <c r="Z413" s="429"/>
      <c r="AA413" s="409"/>
      <c r="AB413" s="409"/>
      <c r="AC413" s="409"/>
      <c r="AD413" s="474"/>
      <c r="AE413" s="477"/>
      <c r="AF413" s="478">
        <f t="shared" si="787"/>
        <v>2160</v>
      </c>
      <c r="AG413" s="477">
        <f t="shared" si="813"/>
        <v>0.86399999999999999</v>
      </c>
      <c r="AH413" s="478">
        <f t="shared" si="788"/>
        <v>1672.4137931034484</v>
      </c>
      <c r="AI413" s="478">
        <f t="shared" si="789"/>
        <v>4850</v>
      </c>
      <c r="AJ413" s="473">
        <f t="shared" si="790"/>
        <v>10476</v>
      </c>
      <c r="AK413" s="477">
        <f t="shared" ref="AK413:AK444" si="818">AJ413/$AJ$6</f>
        <v>0.46560000000000001</v>
      </c>
      <c r="AL413" s="447">
        <v>38</v>
      </c>
      <c r="AM413" s="479"/>
      <c r="AN413" s="473">
        <v>1485</v>
      </c>
      <c r="AO413" s="473">
        <v>1435</v>
      </c>
      <c r="AP413" s="479">
        <v>7.62</v>
      </c>
      <c r="AQ413" s="447">
        <v>492</v>
      </c>
      <c r="AR413" s="473">
        <f t="shared" si="780"/>
        <v>1574.4</v>
      </c>
      <c r="AS413" s="657">
        <f t="shared" si="771"/>
        <v>3.2</v>
      </c>
      <c r="AT413" s="473">
        <v>6210</v>
      </c>
      <c r="AU413" s="447"/>
      <c r="AV413" s="480">
        <v>10</v>
      </c>
      <c r="AW413" s="479">
        <v>3.42</v>
      </c>
      <c r="AX413" s="479">
        <v>41</v>
      </c>
      <c r="AY413" s="480">
        <v>18.2</v>
      </c>
      <c r="AZ413" s="480">
        <v>8.3000000000000007</v>
      </c>
      <c r="BA413" s="420">
        <f t="shared" si="723"/>
        <v>35639</v>
      </c>
      <c r="BB413" s="421">
        <f t="shared" si="724"/>
        <v>0.71277999999999997</v>
      </c>
      <c r="BC413" s="422"/>
      <c r="BD413" s="423">
        <v>8.02</v>
      </c>
      <c r="BE413" s="424">
        <v>68.400000000000006</v>
      </c>
      <c r="BF413" s="425">
        <v>243</v>
      </c>
      <c r="BG413" s="426">
        <v>8580</v>
      </c>
      <c r="BH413" s="420">
        <f t="shared" si="728"/>
        <v>5748.6</v>
      </c>
      <c r="BI413" s="432"/>
      <c r="BJ413" s="421"/>
      <c r="BK413" s="427">
        <v>28.9</v>
      </c>
      <c r="BL413" s="427"/>
      <c r="BM413" s="428"/>
      <c r="BN413" s="422"/>
      <c r="BO413" s="425">
        <v>72</v>
      </c>
      <c r="BP413" s="425"/>
      <c r="BQ413" s="423">
        <v>5.15</v>
      </c>
      <c r="BR413" s="421">
        <f t="shared" si="783"/>
        <v>0.71527777777777779</v>
      </c>
      <c r="BS413" s="409">
        <f t="shared" si="791"/>
        <v>37799</v>
      </c>
      <c r="BT413" s="429">
        <f t="shared" ref="BT413:BT444" si="819">(BD413*BA413+AP413*AF413)/(AF413+BA413)</f>
        <v>7.9971422524405407</v>
      </c>
      <c r="BU413" s="430">
        <f t="shared" si="772"/>
        <v>68.400000000000006</v>
      </c>
      <c r="BV413" s="430">
        <f t="shared" ref="BV413:BV444" si="820">(BA413*BF413+AR413*AF413)/(AF413+BA413)</f>
        <v>319.0820127516601</v>
      </c>
      <c r="BW413" s="430">
        <f t="shared" ref="BW413:BW444" si="821">(BA413*BG413+AS413*AF413)/(AF413+BA413)</f>
        <v>8089.8841768300745</v>
      </c>
      <c r="BX413" s="430">
        <f t="shared" si="729"/>
        <v>5258.4247149395487</v>
      </c>
      <c r="BY413" s="430">
        <f t="shared" ref="BY413:BY444" si="822">(BK413*BA413+AY413*AF413)/BS413</f>
        <v>28.288555252784466</v>
      </c>
      <c r="BZ413" s="430"/>
      <c r="CA413" s="431"/>
      <c r="CB413" s="430">
        <f t="shared" si="792"/>
        <v>72</v>
      </c>
      <c r="CC413" s="432">
        <v>17883</v>
      </c>
      <c r="CD413" s="411">
        <f t="shared" ref="CD413:CD444" si="823">CC413+AF413/2</f>
        <v>18963</v>
      </c>
      <c r="CE413" s="421">
        <f t="shared" ref="CE413:CE444" si="824">CD413/25000</f>
        <v>0.75851999999999997</v>
      </c>
      <c r="CF413" s="433">
        <f t="shared" ref="CF413:CF444" si="825">6700/CD413*24</f>
        <v>8.4796709381426982</v>
      </c>
      <c r="CG413" s="434"/>
      <c r="CH413" s="427"/>
      <c r="CI413" s="446">
        <f t="shared" ref="CI413:CI444" si="826">9500/CD413*24</f>
        <v>12.023414016769499</v>
      </c>
      <c r="CJ413" s="436">
        <v>22.4</v>
      </c>
      <c r="CK413" s="436">
        <v>1.68</v>
      </c>
      <c r="CL413" s="423"/>
      <c r="CM413" s="423">
        <v>20.7</v>
      </c>
      <c r="CN413" s="423">
        <v>79</v>
      </c>
      <c r="CO413" s="432"/>
      <c r="CP413" s="432"/>
      <c r="CQ413" s="437"/>
      <c r="CR413" s="437">
        <v>0.93</v>
      </c>
      <c r="CS413" s="424"/>
      <c r="CT413" s="432">
        <f t="shared" ref="CT413:CT444" si="827">3500/CD413*24</f>
        <v>4.4296788482834994</v>
      </c>
      <c r="CU413" s="434">
        <v>7.28</v>
      </c>
      <c r="CV413" s="438"/>
      <c r="CW413" s="439"/>
      <c r="CX413" s="440"/>
      <c r="CY413" s="441"/>
      <c r="CZ413" s="442"/>
      <c r="DA413" s="442"/>
      <c r="DB413" s="442"/>
      <c r="DC413" s="442"/>
      <c r="DD413" s="443"/>
      <c r="DE413" s="440"/>
      <c r="DF413" s="444">
        <v>17756</v>
      </c>
      <c r="DG413" s="445">
        <f t="shared" ref="DG413:DG444" si="828">DF413+AF413/2</f>
        <v>18836</v>
      </c>
      <c r="DH413" s="421">
        <f t="shared" ref="DH413:DH444" si="829">DG413/25000</f>
        <v>0.75344</v>
      </c>
      <c r="DI413" s="446">
        <f t="shared" ref="DI413:DI444" si="830">6700/DG413*24</f>
        <v>8.5368443406243362</v>
      </c>
      <c r="DJ413" s="434">
        <v>7.74</v>
      </c>
      <c r="DK413" s="427">
        <v>3.4</v>
      </c>
      <c r="DL413" s="446">
        <f t="shared" ref="DL413:DL444" si="831">9500/DG413*24</f>
        <v>12.104480781482268</v>
      </c>
      <c r="DM413" s="422">
        <v>23.3</v>
      </c>
      <c r="DN413" s="422">
        <v>1.28</v>
      </c>
      <c r="DO413" s="423">
        <v>7.72</v>
      </c>
      <c r="DP413" s="423">
        <v>20.6</v>
      </c>
      <c r="DQ413" s="423">
        <v>82</v>
      </c>
      <c r="DR413" s="432"/>
      <c r="DS413" s="432"/>
      <c r="DT413" s="437"/>
      <c r="DU413" s="437">
        <v>0.95</v>
      </c>
      <c r="DV413" s="424"/>
      <c r="DW413" s="446">
        <f t="shared" ref="DW413:DW444" si="832">3500/DG413*24</f>
        <v>4.4595455510724147</v>
      </c>
      <c r="DX413" s="434">
        <v>6.87</v>
      </c>
      <c r="DY413" s="438">
        <v>7.88</v>
      </c>
      <c r="DZ413" s="439">
        <v>21.1</v>
      </c>
      <c r="EA413" s="440">
        <v>66</v>
      </c>
      <c r="EB413" s="441">
        <v>7790</v>
      </c>
      <c r="EC413" s="442">
        <v>5.5</v>
      </c>
      <c r="ED413" s="442"/>
      <c r="EE413" s="442"/>
      <c r="EF413" s="442"/>
      <c r="EG413" s="443">
        <v>9</v>
      </c>
      <c r="EH413" s="440"/>
      <c r="EI413" s="429">
        <f t="shared" si="814"/>
        <v>7.88</v>
      </c>
      <c r="EJ413" s="447">
        <f t="shared" si="773"/>
        <v>21.1</v>
      </c>
      <c r="EK413" s="448">
        <f t="shared" si="815"/>
        <v>66</v>
      </c>
      <c r="EL413" s="417">
        <f t="shared" si="816"/>
        <v>7790</v>
      </c>
      <c r="EM413" s="431">
        <f t="shared" si="817"/>
        <v>5.5</v>
      </c>
      <c r="EN413" s="431"/>
      <c r="EO413" s="431"/>
      <c r="EP413" s="431"/>
      <c r="EQ413" s="430">
        <f t="shared" si="784"/>
        <v>9</v>
      </c>
      <c r="ER413" s="448"/>
      <c r="ES413" s="449">
        <f t="shared" ref="ES413:ES444" si="833">44000/(BA413+AF413)*24</f>
        <v>27.937247017116857</v>
      </c>
      <c r="ET413" s="450">
        <f t="shared" ref="ET413:ET444" si="834">(BA413+AF413)/BA$6</f>
        <v>0.75597999999999999</v>
      </c>
      <c r="EU413" s="451">
        <f t="shared" si="730"/>
        <v>0.27411320454545451</v>
      </c>
      <c r="EV413" s="450">
        <f t="shared" si="805"/>
        <v>0.50761704545454533</v>
      </c>
      <c r="EW413" s="513">
        <f t="shared" si="770"/>
        <v>0.80557508325001392</v>
      </c>
      <c r="EX413" s="514">
        <f t="shared" si="736"/>
        <v>22.788555252784466</v>
      </c>
      <c r="EY413" s="513">
        <f t="shared" si="774"/>
        <v>0.69152046783625731</v>
      </c>
      <c r="EZ413" s="514">
        <f t="shared" si="775"/>
        <v>47.300000000000004</v>
      </c>
      <c r="FA413" s="450">
        <f t="shared" si="806"/>
        <v>0.79315662631422768</v>
      </c>
      <c r="FB413" s="431">
        <f t="shared" si="807"/>
        <v>253.0820127516601</v>
      </c>
      <c r="FC413" s="452"/>
      <c r="FD413" s="431"/>
      <c r="FE413" s="452">
        <f t="shared" si="808"/>
        <v>0.875</v>
      </c>
      <c r="FF413" s="430">
        <f t="shared" si="809"/>
        <v>63</v>
      </c>
      <c r="FG413" s="405">
        <v>50400</v>
      </c>
      <c r="FH413" s="589"/>
      <c r="FI413" s="590"/>
      <c r="FJ413" s="591"/>
      <c r="FK413" s="455">
        <f t="shared" ref="FK413:FK444" si="835">3000/BS413*24</f>
        <v>1.9048122966216037</v>
      </c>
      <c r="FL413" s="530"/>
      <c r="FM413" s="455"/>
      <c r="FN413" s="530">
        <v>3614</v>
      </c>
      <c r="FO413" s="532">
        <f t="shared" si="785"/>
        <v>0.2701046337817638</v>
      </c>
      <c r="FP413" s="449">
        <f t="shared" ref="FP413:FP444" si="836">FN413/BS413*1000</f>
        <v>95.610994999867728</v>
      </c>
      <c r="FQ413" s="457">
        <v>43.2</v>
      </c>
      <c r="FR413" s="458">
        <f t="shared" ref="FR413:FR444" si="837">FQ413/BS413*1000</f>
        <v>1.1428873779729625</v>
      </c>
      <c r="FS413" s="576">
        <v>7.79</v>
      </c>
      <c r="FT413" s="577">
        <v>18.3</v>
      </c>
      <c r="FU413" s="578">
        <v>62</v>
      </c>
      <c r="FV413" s="579">
        <v>1</v>
      </c>
      <c r="FW413" s="580"/>
      <c r="FX413" s="579"/>
      <c r="FY413" s="452">
        <f t="shared" si="781"/>
        <v>0.88888888888888884</v>
      </c>
      <c r="FZ413" s="452"/>
      <c r="GA413" s="429"/>
      <c r="GB413" s="513">
        <f t="shared" si="776"/>
        <v>0.13270142180094791</v>
      </c>
      <c r="GC413" s="514">
        <f t="shared" si="777"/>
        <v>2.8000000000000007</v>
      </c>
      <c r="GD413" s="513">
        <f t="shared" si="768"/>
        <v>6.0606060606060552E-2</v>
      </c>
      <c r="GE413" s="527">
        <f t="shared" si="769"/>
        <v>4</v>
      </c>
      <c r="GF413" s="461">
        <f t="shared" ref="GF413:GF444" si="838">4100/BS413*24</f>
        <v>2.6032434720495252</v>
      </c>
      <c r="GG413" s="606">
        <v>25</v>
      </c>
      <c r="GH413" s="450">
        <f t="shared" si="793"/>
        <v>0.3125</v>
      </c>
      <c r="GI413" s="405">
        <v>175</v>
      </c>
      <c r="GJ413" s="462">
        <f t="shared" si="794"/>
        <v>7</v>
      </c>
      <c r="GK413" s="463">
        <f t="shared" si="795"/>
        <v>15.873435805180032</v>
      </c>
      <c r="GL413" s="464">
        <v>7.96</v>
      </c>
      <c r="GM413" s="529">
        <v>17.5</v>
      </c>
      <c r="GN413" s="405">
        <v>56</v>
      </c>
      <c r="GO413" s="513">
        <f t="shared" si="796"/>
        <v>4.3715846994535568E-2</v>
      </c>
      <c r="GP413" s="450">
        <f t="shared" si="797"/>
        <v>9.6774193548387122E-2</v>
      </c>
      <c r="GQ413" s="577">
        <v>8</v>
      </c>
      <c r="GR413" s="455">
        <f t="shared" ref="GR413:GR444" si="839">4300/BS413*24</f>
        <v>2.7302309584909654</v>
      </c>
      <c r="GS413" s="531">
        <f t="shared" si="798"/>
        <v>16</v>
      </c>
      <c r="GT413" s="531">
        <f t="shared" si="799"/>
        <v>54.08</v>
      </c>
      <c r="GU413" s="513">
        <f t="shared" si="800"/>
        <v>8.5714285714285743E-2</v>
      </c>
      <c r="GV413" s="513">
        <f t="shared" si="801"/>
        <v>3.4285714285714364E-2</v>
      </c>
      <c r="GW413" s="513">
        <f t="shared" si="802"/>
        <v>0.12568306010928965</v>
      </c>
      <c r="GX413" s="513">
        <f t="shared" si="803"/>
        <v>0.12774193548387103</v>
      </c>
      <c r="GY413" s="462">
        <f t="shared" si="804"/>
        <v>2.0042216925732359</v>
      </c>
      <c r="GZ413" s="405">
        <v>35484</v>
      </c>
      <c r="HA413" s="581">
        <v>8.07</v>
      </c>
      <c r="HB413" s="451">
        <v>8.01</v>
      </c>
      <c r="HC413" s="577">
        <v>16</v>
      </c>
      <c r="HD413" s="463">
        <f t="shared" si="778"/>
        <v>54.08</v>
      </c>
      <c r="HE413" s="463">
        <v>15.5</v>
      </c>
      <c r="HF413" s="463"/>
      <c r="HG413" s="582"/>
      <c r="HH413" s="575">
        <v>3</v>
      </c>
      <c r="HI413" s="583">
        <v>7760</v>
      </c>
      <c r="HJ413" s="406">
        <f t="shared" si="810"/>
        <v>5199.2000000000007</v>
      </c>
      <c r="HK413" s="406"/>
      <c r="HL413" s="549"/>
      <c r="HM413" s="584"/>
      <c r="HN413" s="461">
        <v>2.2599999999999998</v>
      </c>
      <c r="HO413" s="574"/>
      <c r="HP413" s="548">
        <v>0.55000000000000004</v>
      </c>
      <c r="HQ413" s="585"/>
      <c r="HR413" s="586"/>
      <c r="HS413" s="520">
        <v>0.2</v>
      </c>
      <c r="HT413" s="587">
        <v>4</v>
      </c>
      <c r="HU413" s="522">
        <f t="shared" si="767"/>
        <v>48.822918712646256</v>
      </c>
      <c r="HV413" s="513">
        <f t="shared" si="779"/>
        <v>0.76608187134502925</v>
      </c>
      <c r="HW413" s="513">
        <f t="shared" si="811"/>
        <v>0.77744855967078186</v>
      </c>
      <c r="HX413" s="513">
        <f t="shared" si="812"/>
        <v>0.92179930795847753</v>
      </c>
      <c r="HY413" s="599"/>
    </row>
    <row r="414" spans="1:233" s="598" customFormat="1" ht="15" customHeight="1" x14ac:dyDescent="0.15">
      <c r="A414" s="400">
        <v>43896</v>
      </c>
      <c r="B414" s="515">
        <v>35511</v>
      </c>
      <c r="C414" s="402">
        <f t="shared" si="722"/>
        <v>0.71021999999999996</v>
      </c>
      <c r="D414" s="571">
        <v>7.95</v>
      </c>
      <c r="E414" s="572">
        <v>47.6</v>
      </c>
      <c r="F414" s="573">
        <v>197</v>
      </c>
      <c r="G414" s="406">
        <f t="shared" si="725"/>
        <v>6995.6670000000004</v>
      </c>
      <c r="H414" s="402">
        <f t="shared" si="726"/>
        <v>0.27982667999999999</v>
      </c>
      <c r="I414" s="573">
        <v>7500</v>
      </c>
      <c r="J414" s="406">
        <f t="shared" si="727"/>
        <v>5025</v>
      </c>
      <c r="K414" s="574">
        <v>41</v>
      </c>
      <c r="L414" s="574">
        <v>24.8</v>
      </c>
      <c r="M414" s="574">
        <v>2.6</v>
      </c>
      <c r="N414" s="575">
        <v>84</v>
      </c>
      <c r="O414" s="575">
        <v>16</v>
      </c>
      <c r="P414" s="409"/>
      <c r="Q414" s="409">
        <v>1080</v>
      </c>
      <c r="R414" s="409"/>
      <c r="S414" s="409"/>
      <c r="T414" s="410">
        <v>5.35</v>
      </c>
      <c r="U414" s="409">
        <f t="shared" si="786"/>
        <v>3711.7241379310344</v>
      </c>
      <c r="V414" s="409">
        <v>10764</v>
      </c>
      <c r="W414" s="409">
        <v>4380</v>
      </c>
      <c r="X414" s="516">
        <v>1080</v>
      </c>
      <c r="Y414" s="473"/>
      <c r="Z414" s="429"/>
      <c r="AA414" s="409"/>
      <c r="AB414" s="409"/>
      <c r="AC414" s="409"/>
      <c r="AD414" s="474"/>
      <c r="AE414" s="477"/>
      <c r="AF414" s="478">
        <f t="shared" si="787"/>
        <v>2160</v>
      </c>
      <c r="AG414" s="477">
        <f t="shared" si="813"/>
        <v>0.86399999999999999</v>
      </c>
      <c r="AH414" s="478">
        <f t="shared" si="788"/>
        <v>1889.8275862068965</v>
      </c>
      <c r="AI414" s="478">
        <f t="shared" si="789"/>
        <v>5480.5</v>
      </c>
      <c r="AJ414" s="473">
        <f t="shared" si="790"/>
        <v>11837.88</v>
      </c>
      <c r="AK414" s="477">
        <f t="shared" si="818"/>
        <v>0.52612799999999993</v>
      </c>
      <c r="AL414" s="447">
        <v>38</v>
      </c>
      <c r="AM414" s="479"/>
      <c r="AN414" s="473">
        <v>1306</v>
      </c>
      <c r="AO414" s="473">
        <v>1332</v>
      </c>
      <c r="AP414" s="479">
        <v>7.42</v>
      </c>
      <c r="AQ414" s="447">
        <v>473</v>
      </c>
      <c r="AR414" s="473">
        <f t="shared" si="780"/>
        <v>1513.6000000000001</v>
      </c>
      <c r="AS414" s="657">
        <f t="shared" si="771"/>
        <v>3.2</v>
      </c>
      <c r="AT414" s="473">
        <v>6420</v>
      </c>
      <c r="AU414" s="447"/>
      <c r="AV414" s="480">
        <v>10</v>
      </c>
      <c r="AW414" s="479">
        <v>3.62</v>
      </c>
      <c r="AX414" s="479">
        <v>44.36</v>
      </c>
      <c r="AY414" s="480">
        <v>20.8</v>
      </c>
      <c r="AZ414" s="480">
        <v>5.5</v>
      </c>
      <c r="BA414" s="420">
        <f t="shared" si="723"/>
        <v>34991</v>
      </c>
      <c r="BB414" s="421">
        <f t="shared" si="724"/>
        <v>0.69982</v>
      </c>
      <c r="BC414" s="422"/>
      <c r="BD414" s="423">
        <v>7.94</v>
      </c>
      <c r="BE414" s="424">
        <v>66.900000000000006</v>
      </c>
      <c r="BF414" s="425">
        <v>271</v>
      </c>
      <c r="BG414" s="426">
        <v>8680</v>
      </c>
      <c r="BH414" s="420">
        <f t="shared" si="728"/>
        <v>5815.6</v>
      </c>
      <c r="BI414" s="432"/>
      <c r="BJ414" s="421"/>
      <c r="BK414" s="427">
        <v>25.9</v>
      </c>
      <c r="BL414" s="427">
        <v>11.2</v>
      </c>
      <c r="BM414" s="428">
        <v>14.5</v>
      </c>
      <c r="BN414" s="422">
        <v>1.5</v>
      </c>
      <c r="BO414" s="425">
        <v>81</v>
      </c>
      <c r="BP414" s="425">
        <v>16</v>
      </c>
      <c r="BQ414" s="423">
        <v>4.29</v>
      </c>
      <c r="BR414" s="421">
        <f t="shared" si="783"/>
        <v>0.59583333333333333</v>
      </c>
      <c r="BS414" s="409">
        <f t="shared" si="791"/>
        <v>37151</v>
      </c>
      <c r="BT414" s="429">
        <f t="shared" si="819"/>
        <v>7.9097666280853822</v>
      </c>
      <c r="BU414" s="430">
        <f t="shared" si="772"/>
        <v>66.900000000000006</v>
      </c>
      <c r="BV414" s="430">
        <f t="shared" si="820"/>
        <v>343.24613065597157</v>
      </c>
      <c r="BW414" s="430">
        <f t="shared" si="821"/>
        <v>8175.5213049446857</v>
      </c>
      <c r="BX414" s="430">
        <f t="shared" si="729"/>
        <v>5314.0888482140463</v>
      </c>
      <c r="BY414" s="430">
        <f t="shared" si="822"/>
        <v>25.60348039083739</v>
      </c>
      <c r="BZ414" s="430">
        <f>(BL414*BA414+AY414*AF414)/BS414</f>
        <v>11.75815455842373</v>
      </c>
      <c r="CA414" s="431">
        <f>(BN414*BA414+AZ414*AF414)/BS414</f>
        <v>1.7325643993432209</v>
      </c>
      <c r="CB414" s="430">
        <f t="shared" si="792"/>
        <v>81</v>
      </c>
      <c r="CC414" s="432">
        <v>17407</v>
      </c>
      <c r="CD414" s="411">
        <f t="shared" si="823"/>
        <v>18487</v>
      </c>
      <c r="CE414" s="421">
        <f t="shared" si="824"/>
        <v>0.73948000000000003</v>
      </c>
      <c r="CF414" s="433">
        <f t="shared" si="825"/>
        <v>8.6980040028127874</v>
      </c>
      <c r="CG414" s="434"/>
      <c r="CH414" s="427"/>
      <c r="CI414" s="446">
        <f t="shared" si="826"/>
        <v>12.332990750256936</v>
      </c>
      <c r="CJ414" s="436">
        <v>22.9</v>
      </c>
      <c r="CK414" s="436">
        <v>1.74</v>
      </c>
      <c r="CL414" s="423"/>
      <c r="CM414" s="423">
        <v>20.5</v>
      </c>
      <c r="CN414" s="423">
        <v>77</v>
      </c>
      <c r="CO414" s="432"/>
      <c r="CP414" s="432"/>
      <c r="CQ414" s="437"/>
      <c r="CR414" s="437">
        <v>0.95</v>
      </c>
      <c r="CS414" s="424"/>
      <c r="CT414" s="432">
        <f t="shared" si="827"/>
        <v>4.5437334343051878</v>
      </c>
      <c r="CU414" s="434">
        <v>6.88</v>
      </c>
      <c r="CV414" s="438"/>
      <c r="CW414" s="439"/>
      <c r="CX414" s="440"/>
      <c r="CY414" s="441"/>
      <c r="CZ414" s="442"/>
      <c r="DA414" s="442"/>
      <c r="DB414" s="442"/>
      <c r="DC414" s="442"/>
      <c r="DD414" s="443"/>
      <c r="DE414" s="440"/>
      <c r="DF414" s="444">
        <v>17584</v>
      </c>
      <c r="DG414" s="445">
        <f t="shared" si="828"/>
        <v>18664</v>
      </c>
      <c r="DH414" s="421">
        <f t="shared" si="829"/>
        <v>0.74656</v>
      </c>
      <c r="DI414" s="446">
        <f t="shared" si="830"/>
        <v>8.6155165023574796</v>
      </c>
      <c r="DJ414" s="434">
        <v>7.74</v>
      </c>
      <c r="DK414" s="427">
        <v>3.6</v>
      </c>
      <c r="DL414" s="446">
        <f t="shared" si="831"/>
        <v>12.216030861551651</v>
      </c>
      <c r="DM414" s="422">
        <v>23.1</v>
      </c>
      <c r="DN414" s="422">
        <v>1.32</v>
      </c>
      <c r="DO414" s="423">
        <v>7.74</v>
      </c>
      <c r="DP414" s="423">
        <v>22.5</v>
      </c>
      <c r="DQ414" s="423">
        <v>90</v>
      </c>
      <c r="DR414" s="432"/>
      <c r="DS414" s="432"/>
      <c r="DT414" s="437"/>
      <c r="DU414" s="437">
        <v>0.96</v>
      </c>
      <c r="DV414" s="424"/>
      <c r="DW414" s="446">
        <f t="shared" si="832"/>
        <v>4.5006429489927138</v>
      </c>
      <c r="DX414" s="434">
        <v>6.79</v>
      </c>
      <c r="DY414" s="438">
        <v>7.9</v>
      </c>
      <c r="DZ414" s="439">
        <v>20</v>
      </c>
      <c r="EA414" s="440">
        <v>66</v>
      </c>
      <c r="EB414" s="441">
        <v>7910</v>
      </c>
      <c r="EC414" s="442">
        <v>5.6</v>
      </c>
      <c r="ED414" s="442">
        <v>0.19</v>
      </c>
      <c r="EE414" s="442">
        <v>4.5999999999999996</v>
      </c>
      <c r="EF414" s="442">
        <v>0.85</v>
      </c>
      <c r="EG414" s="443">
        <v>12</v>
      </c>
      <c r="EH414" s="440">
        <v>16</v>
      </c>
      <c r="EI414" s="429">
        <f t="shared" si="814"/>
        <v>7.9</v>
      </c>
      <c r="EJ414" s="447">
        <f t="shared" si="773"/>
        <v>20</v>
      </c>
      <c r="EK414" s="448">
        <f t="shared" si="815"/>
        <v>66</v>
      </c>
      <c r="EL414" s="417">
        <f t="shared" si="816"/>
        <v>7910</v>
      </c>
      <c r="EM414" s="431">
        <f t="shared" si="817"/>
        <v>5.6</v>
      </c>
      <c r="EN414" s="431">
        <f>ED414</f>
        <v>0.19</v>
      </c>
      <c r="EO414" s="431">
        <f>EE414</f>
        <v>4.5999999999999996</v>
      </c>
      <c r="EP414" s="431">
        <f>EF414</f>
        <v>0.85</v>
      </c>
      <c r="EQ414" s="430">
        <f t="shared" si="784"/>
        <v>12</v>
      </c>
      <c r="ER414" s="448">
        <f>EH414</f>
        <v>16</v>
      </c>
      <c r="ES414" s="449">
        <f t="shared" si="833"/>
        <v>28.424537697504782</v>
      </c>
      <c r="ET414" s="450">
        <f t="shared" si="834"/>
        <v>0.74302000000000001</v>
      </c>
      <c r="EU414" s="451">
        <f t="shared" si="730"/>
        <v>0.28981674999999996</v>
      </c>
      <c r="EV414" s="450">
        <f t="shared" si="805"/>
        <v>0.53669768518518501</v>
      </c>
      <c r="EW414" s="513">
        <f t="shared" si="770"/>
        <v>0.78127973562515951</v>
      </c>
      <c r="EX414" s="514">
        <f t="shared" si="736"/>
        <v>20.003480390837389</v>
      </c>
      <c r="EY414" s="513">
        <f t="shared" si="774"/>
        <v>0.70104633781763837</v>
      </c>
      <c r="EZ414" s="514">
        <f t="shared" si="775"/>
        <v>46.900000000000006</v>
      </c>
      <c r="FA414" s="450">
        <f t="shared" si="806"/>
        <v>0.80771815293629512</v>
      </c>
      <c r="FB414" s="431">
        <f t="shared" si="807"/>
        <v>277.24613065597157</v>
      </c>
      <c r="FC414" s="452">
        <f>1-EP414/CA414</f>
        <v>0.50939774572176522</v>
      </c>
      <c r="FD414" s="431">
        <f>CA414-EP414</f>
        <v>0.88256439934322095</v>
      </c>
      <c r="FE414" s="452">
        <f t="shared" si="808"/>
        <v>0.85185185185185186</v>
      </c>
      <c r="FF414" s="430">
        <f t="shared" si="809"/>
        <v>69</v>
      </c>
      <c r="FG414" s="405">
        <v>50400</v>
      </c>
      <c r="FH414" s="589"/>
      <c r="FI414" s="590"/>
      <c r="FJ414" s="591"/>
      <c r="FK414" s="455">
        <f t="shared" si="835"/>
        <v>1.9380366611935078</v>
      </c>
      <c r="FL414" s="530"/>
      <c r="FM414" s="455"/>
      <c r="FN414" s="530">
        <v>3336</v>
      </c>
      <c r="FO414" s="532">
        <f t="shared" si="785"/>
        <v>0.24932735426008973</v>
      </c>
      <c r="FP414" s="449">
        <f t="shared" si="836"/>
        <v>89.795698635299175</v>
      </c>
      <c r="FQ414" s="457">
        <v>43.2</v>
      </c>
      <c r="FR414" s="458">
        <f t="shared" si="837"/>
        <v>1.1628219967161046</v>
      </c>
      <c r="FS414" s="576">
        <v>7.86</v>
      </c>
      <c r="FT414" s="577">
        <v>19</v>
      </c>
      <c r="FU414" s="578">
        <v>59</v>
      </c>
      <c r="FV414" s="579">
        <v>1</v>
      </c>
      <c r="FW414" s="580">
        <v>0.28000000000000003</v>
      </c>
      <c r="FX414" s="579">
        <v>16</v>
      </c>
      <c r="FY414" s="452">
        <f t="shared" si="781"/>
        <v>0.91666666666666663</v>
      </c>
      <c r="FZ414" s="452">
        <f>1-FW414/(EF414+DC414)</f>
        <v>0.6705882352941176</v>
      </c>
      <c r="GA414" s="429">
        <f>EF414+DC414-FW414</f>
        <v>0.56999999999999995</v>
      </c>
      <c r="GB414" s="513">
        <f t="shared" si="776"/>
        <v>5.0000000000000044E-2</v>
      </c>
      <c r="GC414" s="514">
        <f t="shared" si="777"/>
        <v>1</v>
      </c>
      <c r="GD414" s="513">
        <f t="shared" si="768"/>
        <v>0.10606060606060608</v>
      </c>
      <c r="GE414" s="527">
        <f t="shared" si="769"/>
        <v>7</v>
      </c>
      <c r="GF414" s="461">
        <f t="shared" si="838"/>
        <v>2.6486501036311272</v>
      </c>
      <c r="GG414" s="606">
        <v>25</v>
      </c>
      <c r="GH414" s="450">
        <f t="shared" si="793"/>
        <v>0.3125</v>
      </c>
      <c r="GI414" s="405">
        <v>175</v>
      </c>
      <c r="GJ414" s="462">
        <f t="shared" si="794"/>
        <v>7</v>
      </c>
      <c r="GK414" s="463">
        <f t="shared" si="795"/>
        <v>16.150305509945898</v>
      </c>
      <c r="GL414" s="464">
        <v>7.86</v>
      </c>
      <c r="GM414" s="529">
        <v>17.100000000000001</v>
      </c>
      <c r="GN414" s="405">
        <v>52</v>
      </c>
      <c r="GO414" s="513">
        <f t="shared" si="796"/>
        <v>9.9999999999999978E-2</v>
      </c>
      <c r="GP414" s="450">
        <f t="shared" si="797"/>
        <v>0.11864406779661019</v>
      </c>
      <c r="GQ414" s="577">
        <v>8</v>
      </c>
      <c r="GR414" s="455">
        <f t="shared" si="839"/>
        <v>2.7778525477106943</v>
      </c>
      <c r="GS414" s="531">
        <f t="shared" si="798"/>
        <v>15</v>
      </c>
      <c r="GT414" s="531">
        <f t="shared" si="799"/>
        <v>50.699999999999996</v>
      </c>
      <c r="GU414" s="513">
        <f t="shared" si="800"/>
        <v>0.1228070175438597</v>
      </c>
      <c r="GV414" s="513">
        <f t="shared" si="801"/>
        <v>2.5000000000000133E-2</v>
      </c>
      <c r="GW414" s="513">
        <f t="shared" si="802"/>
        <v>0.21052631578947367</v>
      </c>
      <c r="GX414" s="513">
        <f t="shared" si="803"/>
        <v>0.14067796610169503</v>
      </c>
      <c r="GY414" s="462">
        <f t="shared" si="804"/>
        <v>1.9458199409573362</v>
      </c>
      <c r="GZ414" s="405">
        <v>34911</v>
      </c>
      <c r="HA414" s="581">
        <v>8.11</v>
      </c>
      <c r="HB414" s="451">
        <v>8.0500000000000007</v>
      </c>
      <c r="HC414" s="577">
        <v>15</v>
      </c>
      <c r="HD414" s="463">
        <f t="shared" si="778"/>
        <v>50.699999999999996</v>
      </c>
      <c r="HE414" s="463">
        <v>14.5</v>
      </c>
      <c r="HF414" s="463"/>
      <c r="HG414" s="582"/>
      <c r="HH414" s="575">
        <v>3</v>
      </c>
      <c r="HI414" s="583">
        <v>7690</v>
      </c>
      <c r="HJ414" s="406">
        <f t="shared" si="810"/>
        <v>5152.3</v>
      </c>
      <c r="HK414" s="406"/>
      <c r="HL414" s="549"/>
      <c r="HM414" s="584">
        <v>7</v>
      </c>
      <c r="HN414" s="461">
        <v>6.76</v>
      </c>
      <c r="HO414" s="574">
        <v>0.11</v>
      </c>
      <c r="HP414" s="548">
        <v>0.92</v>
      </c>
      <c r="HQ414" s="585">
        <v>6</v>
      </c>
      <c r="HR414" s="586">
        <v>0.22</v>
      </c>
      <c r="HS414" s="520">
        <v>0.2</v>
      </c>
      <c r="HT414" s="587">
        <v>4</v>
      </c>
      <c r="HU414" s="522">
        <f t="shared" si="767"/>
        <v>49.727072675830932</v>
      </c>
      <c r="HV414" s="513">
        <f t="shared" si="779"/>
        <v>0.77578475336322872</v>
      </c>
      <c r="HW414" s="513">
        <f t="shared" si="811"/>
        <v>0.81291512915129149</v>
      </c>
      <c r="HX414" s="513">
        <f t="shared" si="812"/>
        <v>0.73899613899613903</v>
      </c>
      <c r="HY414" s="599"/>
    </row>
    <row r="415" spans="1:233" s="598" customFormat="1" ht="15" customHeight="1" x14ac:dyDescent="0.15">
      <c r="A415" s="400">
        <v>43897</v>
      </c>
      <c r="B415" s="515">
        <v>35611</v>
      </c>
      <c r="C415" s="402">
        <f t="shared" si="722"/>
        <v>0.71221999999999996</v>
      </c>
      <c r="D415" s="571">
        <v>7.78</v>
      </c>
      <c r="E415" s="572">
        <v>42.4</v>
      </c>
      <c r="F415" s="573">
        <v>190</v>
      </c>
      <c r="G415" s="406">
        <f t="shared" si="725"/>
        <v>6766.09</v>
      </c>
      <c r="H415" s="402">
        <f t="shared" si="726"/>
        <v>0.27064359999999998</v>
      </c>
      <c r="I415" s="573">
        <v>8620</v>
      </c>
      <c r="J415" s="406">
        <f t="shared" si="727"/>
        <v>5775.4000000000005</v>
      </c>
      <c r="K415" s="574">
        <v>29</v>
      </c>
      <c r="L415" s="574"/>
      <c r="M415" s="574"/>
      <c r="N415" s="575">
        <v>86</v>
      </c>
      <c r="O415" s="575"/>
      <c r="P415" s="409"/>
      <c r="Q415" s="409">
        <v>1080</v>
      </c>
      <c r="R415" s="409"/>
      <c r="S415" s="409"/>
      <c r="T415" s="410">
        <v>5.23</v>
      </c>
      <c r="U415" s="409">
        <f t="shared" si="786"/>
        <v>3628.2758620689656</v>
      </c>
      <c r="V415" s="409">
        <v>10522</v>
      </c>
      <c r="W415" s="409">
        <v>3760</v>
      </c>
      <c r="X415" s="516">
        <v>1080</v>
      </c>
      <c r="Y415" s="473"/>
      <c r="Z415" s="429"/>
      <c r="AA415" s="409"/>
      <c r="AB415" s="409"/>
      <c r="AC415" s="409"/>
      <c r="AD415" s="474"/>
      <c r="AE415" s="477"/>
      <c r="AF415" s="478">
        <f t="shared" si="787"/>
        <v>2160</v>
      </c>
      <c r="AG415" s="477">
        <f t="shared" si="813"/>
        <v>0.86399999999999999</v>
      </c>
      <c r="AH415" s="478">
        <f t="shared" si="788"/>
        <v>1846.8965517241379</v>
      </c>
      <c r="AI415" s="478">
        <f t="shared" si="789"/>
        <v>5356</v>
      </c>
      <c r="AJ415" s="473">
        <f t="shared" si="790"/>
        <v>11568.96</v>
      </c>
      <c r="AK415" s="477">
        <f t="shared" si="818"/>
        <v>0.51417599999999997</v>
      </c>
      <c r="AL415" s="447">
        <v>38</v>
      </c>
      <c r="AM415" s="479"/>
      <c r="AN415" s="473">
        <v>1447</v>
      </c>
      <c r="AO415" s="473">
        <v>1485</v>
      </c>
      <c r="AP415" s="479">
        <v>7.46</v>
      </c>
      <c r="AQ415" s="447">
        <v>487</v>
      </c>
      <c r="AR415" s="473">
        <f t="shared" si="780"/>
        <v>1558.4</v>
      </c>
      <c r="AS415" s="657">
        <f t="shared" si="771"/>
        <v>3.2</v>
      </c>
      <c r="AT415" s="473">
        <v>6530</v>
      </c>
      <c r="AU415" s="447"/>
      <c r="AV415" s="480">
        <v>10</v>
      </c>
      <c r="AW415" s="479">
        <v>3.21</v>
      </c>
      <c r="AX415" s="479">
        <v>44.42</v>
      </c>
      <c r="AY415" s="480">
        <v>19.8</v>
      </c>
      <c r="AZ415" s="480">
        <v>3.9</v>
      </c>
      <c r="BA415" s="420">
        <f t="shared" si="723"/>
        <v>37696</v>
      </c>
      <c r="BB415" s="421">
        <f t="shared" si="724"/>
        <v>0.75392000000000003</v>
      </c>
      <c r="BC415" s="422"/>
      <c r="BD415" s="423">
        <v>7.82</v>
      </c>
      <c r="BE415" s="424">
        <v>57</v>
      </c>
      <c r="BF415" s="425">
        <v>213</v>
      </c>
      <c r="BG415" s="426">
        <v>8420</v>
      </c>
      <c r="BH415" s="420">
        <f t="shared" si="728"/>
        <v>5641.4000000000005</v>
      </c>
      <c r="BI415" s="432"/>
      <c r="BJ415" s="421"/>
      <c r="BK415" s="427">
        <v>19.8</v>
      </c>
      <c r="BL415" s="427"/>
      <c r="BM415" s="428"/>
      <c r="BN415" s="422"/>
      <c r="BO415" s="425">
        <v>71</v>
      </c>
      <c r="BP415" s="425"/>
      <c r="BQ415" s="423">
        <v>4.09</v>
      </c>
      <c r="BR415" s="421">
        <f t="shared" si="783"/>
        <v>0.56805555555555554</v>
      </c>
      <c r="BS415" s="409">
        <f t="shared" si="791"/>
        <v>39856</v>
      </c>
      <c r="BT415" s="429">
        <f t="shared" si="819"/>
        <v>7.8004897631473309</v>
      </c>
      <c r="BU415" s="430">
        <f t="shared" si="772"/>
        <v>57</v>
      </c>
      <c r="BV415" s="430">
        <f t="shared" si="820"/>
        <v>285.91409072661583</v>
      </c>
      <c r="BW415" s="430">
        <f t="shared" si="821"/>
        <v>7963.8506623845842</v>
      </c>
      <c r="BX415" s="430">
        <f t="shared" si="729"/>
        <v>5176.5029305499802</v>
      </c>
      <c r="BY415" s="430">
        <f t="shared" si="822"/>
        <v>19.8</v>
      </c>
      <c r="BZ415" s="430"/>
      <c r="CA415" s="431"/>
      <c r="CB415" s="430">
        <f t="shared" si="792"/>
        <v>71</v>
      </c>
      <c r="CC415" s="432">
        <v>18817</v>
      </c>
      <c r="CD415" s="411">
        <f t="shared" si="823"/>
        <v>19897</v>
      </c>
      <c r="CE415" s="421">
        <f t="shared" si="824"/>
        <v>0.79588000000000003</v>
      </c>
      <c r="CF415" s="433">
        <f t="shared" si="825"/>
        <v>8.0816203447755939</v>
      </c>
      <c r="CG415" s="434"/>
      <c r="CH415" s="427"/>
      <c r="CI415" s="446">
        <f t="shared" si="826"/>
        <v>11.459013921696737</v>
      </c>
      <c r="CJ415" s="436">
        <v>22.9</v>
      </c>
      <c r="CK415" s="436">
        <v>1.62</v>
      </c>
      <c r="CL415" s="423"/>
      <c r="CM415" s="423">
        <v>21.1</v>
      </c>
      <c r="CN415" s="423">
        <v>79</v>
      </c>
      <c r="CO415" s="432"/>
      <c r="CP415" s="432"/>
      <c r="CQ415" s="437"/>
      <c r="CR415" s="437">
        <v>0.95</v>
      </c>
      <c r="CS415" s="424"/>
      <c r="CT415" s="432">
        <f t="shared" si="827"/>
        <v>4.2217419711514292</v>
      </c>
      <c r="CU415" s="434">
        <v>6.61</v>
      </c>
      <c r="CV415" s="438"/>
      <c r="CW415" s="439"/>
      <c r="CX415" s="440"/>
      <c r="CY415" s="441"/>
      <c r="CZ415" s="442"/>
      <c r="DA415" s="442"/>
      <c r="DB415" s="442"/>
      <c r="DC415" s="442"/>
      <c r="DD415" s="443"/>
      <c r="DE415" s="440"/>
      <c r="DF415" s="444">
        <v>18879</v>
      </c>
      <c r="DG415" s="445">
        <f t="shared" si="828"/>
        <v>19959</v>
      </c>
      <c r="DH415" s="421">
        <f t="shared" si="829"/>
        <v>0.79835999999999996</v>
      </c>
      <c r="DI415" s="446">
        <f t="shared" si="830"/>
        <v>8.0565158575078915</v>
      </c>
      <c r="DJ415" s="434">
        <v>7.72</v>
      </c>
      <c r="DK415" s="427">
        <v>3.5</v>
      </c>
      <c r="DL415" s="446">
        <f t="shared" si="831"/>
        <v>11.423418006914174</v>
      </c>
      <c r="DM415" s="422">
        <v>22.8</v>
      </c>
      <c r="DN415" s="422">
        <v>1.53</v>
      </c>
      <c r="DO415" s="423">
        <v>7.72</v>
      </c>
      <c r="DP415" s="423">
        <v>22.7</v>
      </c>
      <c r="DQ415" s="423">
        <v>85</v>
      </c>
      <c r="DR415" s="432"/>
      <c r="DS415" s="432"/>
      <c r="DT415" s="437"/>
      <c r="DU415" s="437">
        <v>0.96</v>
      </c>
      <c r="DV415" s="424"/>
      <c r="DW415" s="446">
        <f t="shared" si="832"/>
        <v>4.208627686757854</v>
      </c>
      <c r="DX415" s="434">
        <v>6.89</v>
      </c>
      <c r="DY415" s="438">
        <v>7.89</v>
      </c>
      <c r="DZ415" s="439">
        <v>19.7</v>
      </c>
      <c r="EA415" s="440">
        <v>65</v>
      </c>
      <c r="EB415" s="441">
        <v>8070</v>
      </c>
      <c r="EC415" s="442">
        <v>6.3</v>
      </c>
      <c r="ED415" s="442"/>
      <c r="EE415" s="442"/>
      <c r="EF415" s="442"/>
      <c r="EG415" s="443">
        <v>10</v>
      </c>
      <c r="EH415" s="440"/>
      <c r="EI415" s="429">
        <f t="shared" si="814"/>
        <v>7.89</v>
      </c>
      <c r="EJ415" s="447">
        <f t="shared" si="773"/>
        <v>19.7</v>
      </c>
      <c r="EK415" s="448">
        <f t="shared" si="815"/>
        <v>65</v>
      </c>
      <c r="EL415" s="417">
        <f t="shared" si="816"/>
        <v>8070</v>
      </c>
      <c r="EM415" s="431">
        <f t="shared" si="817"/>
        <v>6.3</v>
      </c>
      <c r="EN415" s="431"/>
      <c r="EO415" s="431"/>
      <c r="EP415" s="431"/>
      <c r="EQ415" s="430">
        <f t="shared" si="784"/>
        <v>10</v>
      </c>
      <c r="ER415" s="448"/>
      <c r="ES415" s="449">
        <f t="shared" si="833"/>
        <v>26.495383380168605</v>
      </c>
      <c r="ET415" s="450">
        <f t="shared" si="834"/>
        <v>0.79712000000000005</v>
      </c>
      <c r="EU415" s="451">
        <f t="shared" si="730"/>
        <v>0.25898618181818184</v>
      </c>
      <c r="EV415" s="450">
        <f t="shared" si="805"/>
        <v>0.47960404040404042</v>
      </c>
      <c r="EW415" s="513">
        <f t="shared" si="770"/>
        <v>0.68181818181818188</v>
      </c>
      <c r="EX415" s="514">
        <f t="shared" si="736"/>
        <v>13.5</v>
      </c>
      <c r="EY415" s="513">
        <f t="shared" si="774"/>
        <v>0.65438596491228074</v>
      </c>
      <c r="EZ415" s="514">
        <f t="shared" si="775"/>
        <v>37.299999999999997</v>
      </c>
      <c r="FA415" s="450">
        <f t="shared" si="806"/>
        <v>0.77265898356107454</v>
      </c>
      <c r="FB415" s="431">
        <f t="shared" si="807"/>
        <v>220.91409072661583</v>
      </c>
      <c r="FC415" s="452"/>
      <c r="FD415" s="431"/>
      <c r="FE415" s="452">
        <f t="shared" si="808"/>
        <v>0.85915492957746475</v>
      </c>
      <c r="FF415" s="430">
        <f t="shared" si="809"/>
        <v>61</v>
      </c>
      <c r="FG415" s="405">
        <v>50400</v>
      </c>
      <c r="FH415" s="589"/>
      <c r="FI415" s="590"/>
      <c r="FJ415" s="591"/>
      <c r="FK415" s="455">
        <f t="shared" si="835"/>
        <v>1.806503412284223</v>
      </c>
      <c r="FL415" s="530"/>
      <c r="FM415" s="455"/>
      <c r="FN415" s="530">
        <v>3475</v>
      </c>
      <c r="FO415" s="532">
        <f t="shared" si="785"/>
        <v>0.25971599402092677</v>
      </c>
      <c r="FP415" s="449">
        <f t="shared" si="836"/>
        <v>87.188879967884375</v>
      </c>
      <c r="FQ415" s="457">
        <v>43.2</v>
      </c>
      <c r="FR415" s="458">
        <f t="shared" si="837"/>
        <v>1.0839020473705341</v>
      </c>
      <c r="FS415" s="576">
        <v>7.88</v>
      </c>
      <c r="FT415" s="577">
        <v>18.399999999999999</v>
      </c>
      <c r="FU415" s="578">
        <v>60</v>
      </c>
      <c r="FV415" s="579">
        <v>4</v>
      </c>
      <c r="FW415" s="580"/>
      <c r="FX415" s="579"/>
      <c r="FY415" s="452">
        <f t="shared" si="781"/>
        <v>0.6</v>
      </c>
      <c r="FZ415" s="452"/>
      <c r="GA415" s="429"/>
      <c r="GB415" s="513">
        <f t="shared" si="776"/>
        <v>6.5989847715736127E-2</v>
      </c>
      <c r="GC415" s="514">
        <f t="shared" si="777"/>
        <v>1.3000000000000007</v>
      </c>
      <c r="GD415" s="513">
        <f t="shared" si="768"/>
        <v>7.6923076923076872E-2</v>
      </c>
      <c r="GE415" s="527">
        <f t="shared" si="769"/>
        <v>5</v>
      </c>
      <c r="GF415" s="461">
        <f t="shared" si="838"/>
        <v>2.4688879967884385</v>
      </c>
      <c r="GG415" s="606">
        <v>25</v>
      </c>
      <c r="GH415" s="450">
        <f t="shared" si="793"/>
        <v>0.3125</v>
      </c>
      <c r="GI415" s="405">
        <v>175</v>
      </c>
      <c r="GJ415" s="462">
        <f t="shared" si="794"/>
        <v>7</v>
      </c>
      <c r="GK415" s="463">
        <f t="shared" si="795"/>
        <v>15.054195102368526</v>
      </c>
      <c r="GL415" s="464">
        <v>7.91</v>
      </c>
      <c r="GM415" s="529">
        <v>18</v>
      </c>
      <c r="GN415" s="405">
        <v>59</v>
      </c>
      <c r="GO415" s="513">
        <f t="shared" si="796"/>
        <v>2.1739130434782483E-2</v>
      </c>
      <c r="GP415" s="450">
        <f t="shared" si="797"/>
        <v>1.6666666666666718E-2</v>
      </c>
      <c r="GQ415" s="577">
        <v>8</v>
      </c>
      <c r="GR415" s="455">
        <f t="shared" si="839"/>
        <v>2.5893215576073865</v>
      </c>
      <c r="GS415" s="531">
        <f t="shared" si="798"/>
        <v>15.4</v>
      </c>
      <c r="GT415" s="531">
        <f t="shared" si="799"/>
        <v>52.052</v>
      </c>
      <c r="GU415" s="513">
        <f t="shared" si="800"/>
        <v>0.14444444444444438</v>
      </c>
      <c r="GV415" s="513">
        <f t="shared" si="801"/>
        <v>0.11776271186440679</v>
      </c>
      <c r="GW415" s="513">
        <f t="shared" si="802"/>
        <v>0.16304347826086951</v>
      </c>
      <c r="GX415" s="513">
        <f t="shared" si="803"/>
        <v>0.13246666666666662</v>
      </c>
      <c r="GY415" s="462">
        <f t="shared" si="804"/>
        <v>1.8940859464479776</v>
      </c>
      <c r="GZ415" s="405">
        <v>37227</v>
      </c>
      <c r="HA415" s="581">
        <v>8.1199999999999992</v>
      </c>
      <c r="HB415" s="451">
        <v>8.0299999999999994</v>
      </c>
      <c r="HC415" s="577">
        <v>15.4</v>
      </c>
      <c r="HD415" s="463">
        <f t="shared" si="778"/>
        <v>52.052</v>
      </c>
      <c r="HE415" s="463">
        <v>14</v>
      </c>
      <c r="HF415" s="463"/>
      <c r="HG415" s="582"/>
      <c r="HH415" s="575">
        <v>2</v>
      </c>
      <c r="HI415" s="583">
        <v>7770</v>
      </c>
      <c r="HJ415" s="406">
        <f t="shared" si="810"/>
        <v>5205.9000000000005</v>
      </c>
      <c r="HK415" s="406"/>
      <c r="HL415" s="549"/>
      <c r="HM415" s="584"/>
      <c r="HN415" s="461">
        <v>4.76</v>
      </c>
      <c r="HO415" s="574"/>
      <c r="HP415" s="548">
        <v>0.01</v>
      </c>
      <c r="HQ415" s="585"/>
      <c r="HR415" s="586"/>
      <c r="HS415" s="520">
        <v>0.22</v>
      </c>
      <c r="HT415" s="587">
        <v>4</v>
      </c>
      <c r="HU415" s="522">
        <f t="shared" si="767"/>
        <v>46.158743633276742</v>
      </c>
      <c r="HV415" s="513">
        <f t="shared" si="779"/>
        <v>0.72982456140350882</v>
      </c>
      <c r="HW415" s="513">
        <f t="shared" si="811"/>
        <v>0.75562441314553985</v>
      </c>
      <c r="HX415" s="513">
        <f t="shared" si="812"/>
        <v>0.7595959595959596</v>
      </c>
      <c r="HY415" s="599"/>
    </row>
    <row r="416" spans="1:233" x14ac:dyDescent="0.15">
      <c r="A416" s="485">
        <v>43898</v>
      </c>
      <c r="B416" s="486">
        <v>37240</v>
      </c>
      <c r="C416" s="487">
        <f t="shared" si="722"/>
        <v>0.74480000000000002</v>
      </c>
      <c r="D416" s="488">
        <v>8.08</v>
      </c>
      <c r="E416" s="489">
        <v>45.5</v>
      </c>
      <c r="F416" s="490">
        <v>205</v>
      </c>
      <c r="G416" s="490">
        <f t="shared" si="725"/>
        <v>7634.2</v>
      </c>
      <c r="H416" s="487">
        <f t="shared" si="726"/>
        <v>0.30536799999999997</v>
      </c>
      <c r="I416" s="490">
        <v>6930</v>
      </c>
      <c r="J416" s="490">
        <f t="shared" si="727"/>
        <v>4643.1000000000004</v>
      </c>
      <c r="K416" s="491">
        <v>28.6</v>
      </c>
      <c r="L416" s="491"/>
      <c r="M416" s="491"/>
      <c r="N416" s="492">
        <v>70</v>
      </c>
      <c r="O416" s="492"/>
      <c r="P416" s="409"/>
      <c r="Q416" s="409">
        <v>1080</v>
      </c>
      <c r="R416" s="409"/>
      <c r="S416" s="409"/>
      <c r="T416" s="410">
        <v>5.32</v>
      </c>
      <c r="U416" s="411">
        <f t="shared" si="786"/>
        <v>3434.4827586206898</v>
      </c>
      <c r="V416" s="409">
        <v>9960</v>
      </c>
      <c r="W416" s="409">
        <v>3570</v>
      </c>
      <c r="X416" s="412">
        <v>1080</v>
      </c>
      <c r="Y416" s="473"/>
      <c r="Z416" s="429"/>
      <c r="AA416" s="447"/>
      <c r="AB416" s="409"/>
      <c r="AC416" s="409"/>
      <c r="AD416" s="474"/>
      <c r="AE416" s="477"/>
      <c r="AF416" s="478">
        <f t="shared" si="787"/>
        <v>2160</v>
      </c>
      <c r="AG416" s="477">
        <f t="shared" si="813"/>
        <v>0.86399999999999999</v>
      </c>
      <c r="AH416" s="478">
        <f t="shared" si="788"/>
        <v>1752.5862068965519</v>
      </c>
      <c r="AI416" s="478">
        <f t="shared" si="789"/>
        <v>5082.5</v>
      </c>
      <c r="AJ416" s="473">
        <f t="shared" si="790"/>
        <v>10978.2</v>
      </c>
      <c r="AK416" s="477">
        <f t="shared" si="818"/>
        <v>0.48792000000000002</v>
      </c>
      <c r="AL416" s="447">
        <v>38</v>
      </c>
      <c r="AM416" s="479"/>
      <c r="AN416" s="473">
        <v>1346</v>
      </c>
      <c r="AO416" s="473">
        <v>1373</v>
      </c>
      <c r="AP416" s="479">
        <v>7.39</v>
      </c>
      <c r="AQ416" s="447">
        <v>458</v>
      </c>
      <c r="AR416" s="473">
        <f t="shared" si="780"/>
        <v>1465.6000000000001</v>
      </c>
      <c r="AS416" s="657">
        <f t="shared" si="771"/>
        <v>3.2</v>
      </c>
      <c r="AT416" s="473">
        <v>6360</v>
      </c>
      <c r="AU416" s="447"/>
      <c r="AV416" s="480">
        <v>8</v>
      </c>
      <c r="AW416" s="479">
        <v>2.85</v>
      </c>
      <c r="AX416" s="479">
        <v>42.64</v>
      </c>
      <c r="AY416" s="480">
        <v>18.2</v>
      </c>
      <c r="AZ416" s="480">
        <v>4.9000000000000004</v>
      </c>
      <c r="BA416" s="420">
        <f t="shared" si="723"/>
        <v>34115</v>
      </c>
      <c r="BB416" s="421">
        <f t="shared" si="724"/>
        <v>0.68230000000000002</v>
      </c>
      <c r="BC416" s="422"/>
      <c r="BD416" s="423">
        <v>7.95</v>
      </c>
      <c r="BE416" s="424">
        <v>45.7</v>
      </c>
      <c r="BF416" s="425">
        <v>227</v>
      </c>
      <c r="BG416" s="426">
        <v>8290</v>
      </c>
      <c r="BH416" s="420">
        <f t="shared" si="728"/>
        <v>5554.3</v>
      </c>
      <c r="BI416" s="420"/>
      <c r="BJ416" s="421"/>
      <c r="BK416" s="427">
        <v>15</v>
      </c>
      <c r="BL416" s="427"/>
      <c r="BM416" s="428"/>
      <c r="BN416" s="422"/>
      <c r="BO416" s="425">
        <v>185</v>
      </c>
      <c r="BP416" s="425"/>
      <c r="BQ416" s="423">
        <v>3.34</v>
      </c>
      <c r="BR416" s="421">
        <f t="shared" si="783"/>
        <v>0.46388888888888885</v>
      </c>
      <c r="BS416" s="409">
        <f t="shared" si="791"/>
        <v>36275</v>
      </c>
      <c r="BT416" s="429">
        <f t="shared" si="819"/>
        <v>7.9166547208821507</v>
      </c>
      <c r="BU416" s="430">
        <f t="shared" si="772"/>
        <v>45.7</v>
      </c>
      <c r="BV416" s="430">
        <f t="shared" si="820"/>
        <v>300.75261199172985</v>
      </c>
      <c r="BW416" s="430">
        <f t="shared" si="821"/>
        <v>7796.5613232253618</v>
      </c>
      <c r="BX416" s="430">
        <f t="shared" si="729"/>
        <v>5067.7648600964849</v>
      </c>
      <c r="BY416" s="430">
        <f t="shared" si="822"/>
        <v>15.190544452101999</v>
      </c>
      <c r="BZ416" s="430"/>
      <c r="CA416" s="431"/>
      <c r="CB416" s="430">
        <f t="shared" si="792"/>
        <v>185</v>
      </c>
      <c r="CC416" s="432">
        <v>17062</v>
      </c>
      <c r="CD416" s="411">
        <f t="shared" si="823"/>
        <v>18142</v>
      </c>
      <c r="CE416" s="421">
        <f t="shared" si="824"/>
        <v>0.72567999999999999</v>
      </c>
      <c r="CF416" s="433">
        <f t="shared" si="825"/>
        <v>8.8634108698048735</v>
      </c>
      <c r="CG416" s="434"/>
      <c r="CH416" s="427"/>
      <c r="CI416" s="446">
        <f t="shared" si="826"/>
        <v>12.567522875096461</v>
      </c>
      <c r="CJ416" s="436">
        <v>22.7</v>
      </c>
      <c r="CK416" s="436">
        <v>1.1100000000000001</v>
      </c>
      <c r="CL416" s="423"/>
      <c r="CM416" s="423">
        <v>20.2</v>
      </c>
      <c r="CN416" s="423">
        <v>85</v>
      </c>
      <c r="CO416" s="432"/>
      <c r="CP416" s="432"/>
      <c r="CQ416" s="437"/>
      <c r="CR416" s="437">
        <v>0.96</v>
      </c>
      <c r="CS416" s="481"/>
      <c r="CT416" s="432">
        <f t="shared" si="827"/>
        <v>4.6301400066144858</v>
      </c>
      <c r="CU416" s="434">
        <v>7.5</v>
      </c>
      <c r="CV416" s="493"/>
      <c r="CW416" s="494"/>
      <c r="CX416" s="495"/>
      <c r="CY416" s="496"/>
      <c r="CZ416" s="497"/>
      <c r="DA416" s="497"/>
      <c r="DB416" s="497"/>
      <c r="DC416" s="497"/>
      <c r="DD416" s="498"/>
      <c r="DE416" s="498"/>
      <c r="DF416" s="432">
        <v>17053</v>
      </c>
      <c r="DG416" s="445">
        <f t="shared" si="828"/>
        <v>18133</v>
      </c>
      <c r="DH416" s="421">
        <f t="shared" si="829"/>
        <v>0.72531999999999996</v>
      </c>
      <c r="DI416" s="446">
        <f t="shared" si="830"/>
        <v>8.8678100700380522</v>
      </c>
      <c r="DJ416" s="434">
        <v>7.72</v>
      </c>
      <c r="DK416" s="427">
        <v>3.2</v>
      </c>
      <c r="DL416" s="446">
        <f t="shared" si="831"/>
        <v>12.573760547068879</v>
      </c>
      <c r="DM416" s="541">
        <v>22.9</v>
      </c>
      <c r="DN416" s="541">
        <v>1.35</v>
      </c>
      <c r="DO416" s="542">
        <v>7.7</v>
      </c>
      <c r="DP416" s="542">
        <v>22.6</v>
      </c>
      <c r="DQ416" s="542">
        <v>89</v>
      </c>
      <c r="DR416" s="432"/>
      <c r="DS416" s="432"/>
      <c r="DT416" s="437"/>
      <c r="DU416" s="437">
        <v>0.95</v>
      </c>
      <c r="DV416" s="481"/>
      <c r="DW416" s="446">
        <f t="shared" si="832"/>
        <v>4.632438096288535</v>
      </c>
      <c r="DX416" s="434">
        <v>6.32</v>
      </c>
      <c r="DY416" s="493">
        <v>7.91</v>
      </c>
      <c r="DZ416" s="494">
        <v>18.600000000000001</v>
      </c>
      <c r="EA416" s="495">
        <v>65</v>
      </c>
      <c r="EB416" s="496">
        <v>7960</v>
      </c>
      <c r="EC416" s="497">
        <v>6.5</v>
      </c>
      <c r="ED416" s="497"/>
      <c r="EE416" s="497"/>
      <c r="EF416" s="497"/>
      <c r="EG416" s="498">
        <v>13</v>
      </c>
      <c r="EH416" s="495"/>
      <c r="EI416" s="429">
        <f t="shared" si="814"/>
        <v>7.91</v>
      </c>
      <c r="EJ416" s="447">
        <f t="shared" si="773"/>
        <v>18.600000000000001</v>
      </c>
      <c r="EK416" s="448">
        <f t="shared" si="815"/>
        <v>65</v>
      </c>
      <c r="EL416" s="417">
        <f t="shared" si="816"/>
        <v>7960</v>
      </c>
      <c r="EM416" s="431">
        <f t="shared" si="817"/>
        <v>6.5</v>
      </c>
      <c r="EN416" s="431"/>
      <c r="EO416" s="431"/>
      <c r="EP416" s="431"/>
      <c r="EQ416" s="430">
        <f t="shared" si="784"/>
        <v>13</v>
      </c>
      <c r="ER416" s="448"/>
      <c r="ES416" s="449">
        <f t="shared" si="833"/>
        <v>29.110957960027569</v>
      </c>
      <c r="ET416" s="450">
        <f t="shared" si="834"/>
        <v>0.72550000000000003</v>
      </c>
      <c r="EU416" s="451">
        <f t="shared" si="730"/>
        <v>0.24795002272727273</v>
      </c>
      <c r="EV416" s="499">
        <f t="shared" si="805"/>
        <v>0.45916670875420873</v>
      </c>
      <c r="EW416" s="513">
        <f t="shared" ref="EW416:EW447" si="840">1-EM416/BY416</f>
        <v>0.57210223632895796</v>
      </c>
      <c r="EX416" s="514">
        <f t="shared" si="736"/>
        <v>8.6905444521019994</v>
      </c>
      <c r="EY416" s="513">
        <f t="shared" si="774"/>
        <v>0.59299781181619249</v>
      </c>
      <c r="EZ416" s="514">
        <f t="shared" si="775"/>
        <v>27.1</v>
      </c>
      <c r="FA416" s="450">
        <f t="shared" si="806"/>
        <v>0.78387552623553813</v>
      </c>
      <c r="FB416" s="431">
        <f t="shared" si="807"/>
        <v>235.75261199172985</v>
      </c>
      <c r="FC416" s="452"/>
      <c r="FD416" s="431"/>
      <c r="FE416" s="452">
        <f t="shared" si="808"/>
        <v>0.92972972972972978</v>
      </c>
      <c r="FF416" s="430">
        <f t="shared" si="809"/>
        <v>172</v>
      </c>
      <c r="FG416" s="490">
        <v>50400</v>
      </c>
      <c r="FH416" s="498"/>
      <c r="FI416" s="501"/>
      <c r="FJ416" s="487"/>
      <c r="FK416" s="455">
        <f t="shared" si="835"/>
        <v>1.9848380427291525</v>
      </c>
      <c r="FL416" s="490"/>
      <c r="FM416" s="502"/>
      <c r="FN416" s="490">
        <v>3614</v>
      </c>
      <c r="FO416" s="532">
        <f t="shared" si="785"/>
        <v>0.2701046337817638</v>
      </c>
      <c r="FP416" s="449">
        <f t="shared" si="836"/>
        <v>99.627842866988274</v>
      </c>
      <c r="FQ416" s="503">
        <v>43.2</v>
      </c>
      <c r="FR416" s="458">
        <f t="shared" si="837"/>
        <v>1.1909028256374916</v>
      </c>
      <c r="FS416" s="504">
        <v>7.82</v>
      </c>
      <c r="FT416" s="535">
        <v>18</v>
      </c>
      <c r="FU416" s="495">
        <v>58</v>
      </c>
      <c r="FV416" s="490">
        <v>1</v>
      </c>
      <c r="FW416" s="504"/>
      <c r="FX416" s="490"/>
      <c r="FY416" s="452">
        <f t="shared" si="781"/>
        <v>0.92307692307692313</v>
      </c>
      <c r="FZ416" s="452"/>
      <c r="GA416" s="429"/>
      <c r="GB416" s="499">
        <f t="shared" si="776"/>
        <v>3.2258064516129115E-2</v>
      </c>
      <c r="GC416" s="514">
        <f t="shared" si="777"/>
        <v>0.60000000000000142</v>
      </c>
      <c r="GD416" s="499">
        <f t="shared" si="768"/>
        <v>0.10769230769230764</v>
      </c>
      <c r="GE416" s="527">
        <f t="shared" si="769"/>
        <v>7</v>
      </c>
      <c r="GF416" s="461">
        <f t="shared" si="838"/>
        <v>2.7126119917298412</v>
      </c>
      <c r="GG416" s="490">
        <v>25</v>
      </c>
      <c r="GH416" s="526">
        <f t="shared" si="793"/>
        <v>0.3125</v>
      </c>
      <c r="GI416" s="490">
        <v>175</v>
      </c>
      <c r="GJ416" s="544">
        <f t="shared" si="794"/>
        <v>7</v>
      </c>
      <c r="GK416" s="463">
        <f t="shared" si="795"/>
        <v>16.54031702274294</v>
      </c>
      <c r="GL416" s="507">
        <v>7.97</v>
      </c>
      <c r="GM416" s="535">
        <v>17.8</v>
      </c>
      <c r="GN416" s="536">
        <v>54</v>
      </c>
      <c r="GO416" s="526">
        <f t="shared" si="796"/>
        <v>1.1111111111111072E-2</v>
      </c>
      <c r="GP416" s="526">
        <f t="shared" si="797"/>
        <v>6.8965517241379337E-2</v>
      </c>
      <c r="GQ416" s="535">
        <v>8</v>
      </c>
      <c r="GR416" s="455">
        <f t="shared" si="839"/>
        <v>2.8449345279117852</v>
      </c>
      <c r="GS416" s="536">
        <f t="shared" si="798"/>
        <v>15.8</v>
      </c>
      <c r="GT416" s="536">
        <f t="shared" si="799"/>
        <v>53.404000000000003</v>
      </c>
      <c r="GU416" s="526">
        <f t="shared" si="800"/>
        <v>0.11235955056179769</v>
      </c>
      <c r="GV416" s="526">
        <f t="shared" si="801"/>
        <v>1.1037037037036956E-2</v>
      </c>
      <c r="GW416" s="526">
        <f t="shared" si="802"/>
        <v>0.12222222222222223</v>
      </c>
      <c r="GX416" s="526">
        <f t="shared" si="803"/>
        <v>7.9241379310344806E-2</v>
      </c>
      <c r="GY416" s="544">
        <f t="shared" si="804"/>
        <v>3.5988505271416344</v>
      </c>
      <c r="GZ416" s="490">
        <v>33878</v>
      </c>
      <c r="HA416" s="493">
        <v>8.01</v>
      </c>
      <c r="HB416" s="493">
        <v>7.96</v>
      </c>
      <c r="HC416" s="494">
        <v>15.8</v>
      </c>
      <c r="HD416" s="498">
        <f t="shared" si="778"/>
        <v>53.404000000000003</v>
      </c>
      <c r="HE416" s="498">
        <v>14</v>
      </c>
      <c r="HF416" s="498"/>
      <c r="HG416" s="498"/>
      <c r="HH416" s="492">
        <v>3</v>
      </c>
      <c r="HI416" s="508">
        <v>7890</v>
      </c>
      <c r="HJ416" s="490">
        <f t="shared" si="810"/>
        <v>5286.3</v>
      </c>
      <c r="HK416" s="490"/>
      <c r="HL416" s="490"/>
      <c r="HM416" s="543"/>
      <c r="HN416" s="506">
        <v>5.28</v>
      </c>
      <c r="HO416" s="491"/>
      <c r="HP416" s="545">
        <v>0.01</v>
      </c>
      <c r="HQ416" s="523"/>
      <c r="HR416" s="524"/>
      <c r="HS416" s="524">
        <v>0.2</v>
      </c>
      <c r="HT416" s="511">
        <v>4</v>
      </c>
      <c r="HU416" s="525">
        <f t="shared" si="767"/>
        <v>51.003957203576135</v>
      </c>
      <c r="HV416" s="526">
        <f t="shared" si="779"/>
        <v>0.65426695842450766</v>
      </c>
      <c r="HW416" s="526">
        <f t="shared" si="811"/>
        <v>0.76474008810572691</v>
      </c>
      <c r="HX416" s="526">
        <f t="shared" si="812"/>
        <v>0.64799999999999991</v>
      </c>
      <c r="HY416" s="512"/>
    </row>
    <row r="417" spans="1:233" s="598" customFormat="1" ht="15" customHeight="1" x14ac:dyDescent="0.15">
      <c r="A417" s="400">
        <v>43899</v>
      </c>
      <c r="B417" s="515">
        <v>47972</v>
      </c>
      <c r="C417" s="402">
        <f t="shared" si="722"/>
        <v>0.95943999999999996</v>
      </c>
      <c r="D417" s="571">
        <v>7.9</v>
      </c>
      <c r="E417" s="572">
        <v>37</v>
      </c>
      <c r="F417" s="573">
        <v>157</v>
      </c>
      <c r="G417" s="406">
        <f t="shared" si="725"/>
        <v>7531.6040000000003</v>
      </c>
      <c r="H417" s="402">
        <f t="shared" si="726"/>
        <v>0.30126416</v>
      </c>
      <c r="I417" s="573">
        <v>7200</v>
      </c>
      <c r="J417" s="406">
        <f t="shared" si="727"/>
        <v>4824</v>
      </c>
      <c r="K417" s="574">
        <v>21.9</v>
      </c>
      <c r="L417" s="574"/>
      <c r="M417" s="574"/>
      <c r="N417" s="575">
        <v>101</v>
      </c>
      <c r="O417" s="575"/>
      <c r="P417" s="409"/>
      <c r="Q417" s="409">
        <v>1080</v>
      </c>
      <c r="R417" s="409"/>
      <c r="S417" s="409"/>
      <c r="T417" s="410">
        <v>5.34</v>
      </c>
      <c r="U417" s="409">
        <f t="shared" si="786"/>
        <v>3400</v>
      </c>
      <c r="V417" s="409">
        <v>9860</v>
      </c>
      <c r="W417" s="409">
        <v>3595</v>
      </c>
      <c r="X417" s="516">
        <v>1080</v>
      </c>
      <c r="Y417" s="473"/>
      <c r="Z417" s="429"/>
      <c r="AA417" s="447"/>
      <c r="AB417" s="409"/>
      <c r="AC417" s="409"/>
      <c r="AD417" s="474"/>
      <c r="AE417" s="477"/>
      <c r="AF417" s="478">
        <f t="shared" si="787"/>
        <v>2160</v>
      </c>
      <c r="AG417" s="477">
        <f t="shared" si="813"/>
        <v>0.86399999999999999</v>
      </c>
      <c r="AH417" s="478">
        <f t="shared" si="788"/>
        <v>1727.0689655172414</v>
      </c>
      <c r="AI417" s="478">
        <f t="shared" si="789"/>
        <v>5008.5</v>
      </c>
      <c r="AJ417" s="473">
        <f t="shared" si="790"/>
        <v>10818.36</v>
      </c>
      <c r="AK417" s="477">
        <f t="shared" si="818"/>
        <v>0.48081600000000002</v>
      </c>
      <c r="AL417" s="447">
        <v>38</v>
      </c>
      <c r="AM417" s="479"/>
      <c r="AN417" s="473">
        <v>1417</v>
      </c>
      <c r="AO417" s="473">
        <v>1418</v>
      </c>
      <c r="AP417" s="479">
        <v>7.39</v>
      </c>
      <c r="AQ417" s="447">
        <v>431</v>
      </c>
      <c r="AR417" s="473">
        <f t="shared" si="780"/>
        <v>1379.2</v>
      </c>
      <c r="AS417" s="657">
        <f t="shared" ref="AS417:AS448" si="841">AR417/AQ417</f>
        <v>3.2</v>
      </c>
      <c r="AT417" s="473">
        <v>6350</v>
      </c>
      <c r="AU417" s="447"/>
      <c r="AV417" s="480">
        <v>10</v>
      </c>
      <c r="AW417" s="479">
        <v>3.87</v>
      </c>
      <c r="AX417" s="479">
        <v>36.22</v>
      </c>
      <c r="AY417" s="480">
        <v>23.4</v>
      </c>
      <c r="AZ417" s="480">
        <v>4.0999999999999996</v>
      </c>
      <c r="BA417" s="420">
        <f t="shared" si="723"/>
        <v>45814</v>
      </c>
      <c r="BB417" s="421">
        <f t="shared" si="724"/>
        <v>0.91627999999999998</v>
      </c>
      <c r="BC417" s="422"/>
      <c r="BD417" s="423">
        <v>7.91</v>
      </c>
      <c r="BE417" s="424">
        <v>71.599999999999994</v>
      </c>
      <c r="BF417" s="425">
        <v>305</v>
      </c>
      <c r="BG417" s="426">
        <v>7030</v>
      </c>
      <c r="BH417" s="420">
        <f t="shared" si="728"/>
        <v>4710.1000000000004</v>
      </c>
      <c r="BI417" s="432"/>
      <c r="BJ417" s="421"/>
      <c r="BK417" s="427">
        <v>14.3</v>
      </c>
      <c r="BL417" s="427"/>
      <c r="BM417" s="428"/>
      <c r="BN417" s="422"/>
      <c r="BO417" s="425">
        <v>130</v>
      </c>
      <c r="BP417" s="425"/>
      <c r="BQ417" s="423">
        <v>6.15</v>
      </c>
      <c r="BR417" s="421">
        <f t="shared" si="783"/>
        <v>0.85416666666666674</v>
      </c>
      <c r="BS417" s="409">
        <f t="shared" si="791"/>
        <v>47974</v>
      </c>
      <c r="BT417" s="429">
        <f t="shared" si="819"/>
        <v>7.8865873181306547</v>
      </c>
      <c r="BU417" s="430">
        <f t="shared" ref="BU417:BU448" si="842">(AQ417*Y417+BA417*BE417)/(BA417+Y417)</f>
        <v>71.599999999999994</v>
      </c>
      <c r="BV417" s="430">
        <f t="shared" si="820"/>
        <v>353.36519781548338</v>
      </c>
      <c r="BW417" s="430">
        <f t="shared" si="821"/>
        <v>6713.6226289240003</v>
      </c>
      <c r="BX417" s="430">
        <f t="shared" si="729"/>
        <v>4363.8547088006007</v>
      </c>
      <c r="BY417" s="430">
        <f t="shared" si="822"/>
        <v>14.709721932713554</v>
      </c>
      <c r="BZ417" s="430"/>
      <c r="CA417" s="431"/>
      <c r="CB417" s="430">
        <f t="shared" si="792"/>
        <v>130</v>
      </c>
      <c r="CC417" s="432">
        <v>23078</v>
      </c>
      <c r="CD417" s="411">
        <f t="shared" si="823"/>
        <v>24158</v>
      </c>
      <c r="CE417" s="421">
        <f t="shared" si="824"/>
        <v>0.96631999999999996</v>
      </c>
      <c r="CF417" s="433">
        <f t="shared" si="825"/>
        <v>6.6561801473631919</v>
      </c>
      <c r="CG417" s="434"/>
      <c r="CH417" s="427"/>
      <c r="CI417" s="446">
        <f t="shared" si="826"/>
        <v>9.4378673731269149</v>
      </c>
      <c r="CJ417" s="436">
        <v>23</v>
      </c>
      <c r="CK417" s="436">
        <v>1.41</v>
      </c>
      <c r="CL417" s="423"/>
      <c r="CM417" s="423">
        <v>20.6</v>
      </c>
      <c r="CN417" s="423">
        <v>85</v>
      </c>
      <c r="CO417" s="432"/>
      <c r="CP417" s="432"/>
      <c r="CQ417" s="437"/>
      <c r="CR417" s="437">
        <v>0.95</v>
      </c>
      <c r="CS417" s="424"/>
      <c r="CT417" s="432">
        <f t="shared" si="827"/>
        <v>3.4771090322046527</v>
      </c>
      <c r="CU417" s="434">
        <v>6.02</v>
      </c>
      <c r="CV417" s="438"/>
      <c r="CW417" s="439"/>
      <c r="CX417" s="440"/>
      <c r="CY417" s="441"/>
      <c r="CZ417" s="442"/>
      <c r="DA417" s="442"/>
      <c r="DB417" s="442"/>
      <c r="DC417" s="442"/>
      <c r="DD417" s="443"/>
      <c r="DE417" s="440"/>
      <c r="DF417" s="444">
        <v>22736</v>
      </c>
      <c r="DG417" s="445">
        <f t="shared" si="828"/>
        <v>23816</v>
      </c>
      <c r="DH417" s="421">
        <f t="shared" si="829"/>
        <v>0.95264000000000004</v>
      </c>
      <c r="DI417" s="446">
        <f t="shared" si="830"/>
        <v>6.7517635203224717</v>
      </c>
      <c r="DJ417" s="434">
        <v>7.69</v>
      </c>
      <c r="DK417" s="427">
        <v>3.9</v>
      </c>
      <c r="DL417" s="446">
        <f t="shared" si="831"/>
        <v>9.5733960362781332</v>
      </c>
      <c r="DM417" s="422">
        <v>22.9</v>
      </c>
      <c r="DN417" s="422">
        <v>1.26</v>
      </c>
      <c r="DO417" s="423">
        <v>7.67</v>
      </c>
      <c r="DP417" s="423">
        <v>20.2</v>
      </c>
      <c r="DQ417" s="423">
        <v>87</v>
      </c>
      <c r="DR417" s="432"/>
      <c r="DS417" s="432"/>
      <c r="DT417" s="437"/>
      <c r="DU417" s="437">
        <v>0.96</v>
      </c>
      <c r="DV417" s="424"/>
      <c r="DW417" s="446">
        <f t="shared" si="832"/>
        <v>3.5270406449445755</v>
      </c>
      <c r="DX417" s="434">
        <v>5.38</v>
      </c>
      <c r="DY417" s="438">
        <v>7.78</v>
      </c>
      <c r="DZ417" s="439">
        <v>18.600000000000001</v>
      </c>
      <c r="EA417" s="440">
        <v>64</v>
      </c>
      <c r="EB417" s="441">
        <v>7820</v>
      </c>
      <c r="EC417" s="442">
        <v>5.2</v>
      </c>
      <c r="ED417" s="442"/>
      <c r="EE417" s="442"/>
      <c r="EF417" s="442"/>
      <c r="EG417" s="443">
        <v>14</v>
      </c>
      <c r="EH417" s="440"/>
      <c r="EI417" s="429">
        <f t="shared" si="814"/>
        <v>7.78</v>
      </c>
      <c r="EJ417" s="447">
        <f t="shared" ref="EJ417:EJ448" si="843">DZ417</f>
        <v>18.600000000000001</v>
      </c>
      <c r="EK417" s="448">
        <f t="shared" si="815"/>
        <v>64</v>
      </c>
      <c r="EL417" s="417">
        <f t="shared" si="816"/>
        <v>7820</v>
      </c>
      <c r="EM417" s="431">
        <f t="shared" si="817"/>
        <v>5.2</v>
      </c>
      <c r="EN417" s="431"/>
      <c r="EO417" s="431"/>
      <c r="EP417" s="431"/>
      <c r="EQ417" s="430">
        <f t="shared" si="784"/>
        <v>14</v>
      </c>
      <c r="ER417" s="448"/>
      <c r="ES417" s="449">
        <f t="shared" si="833"/>
        <v>22.011923125026058</v>
      </c>
      <c r="ET417" s="450">
        <f t="shared" si="834"/>
        <v>0.95948</v>
      </c>
      <c r="EU417" s="451">
        <f t="shared" si="730"/>
        <v>0.38528049999999997</v>
      </c>
      <c r="EV417" s="450">
        <f t="shared" si="805"/>
        <v>0.71348240740740732</v>
      </c>
      <c r="EW417" s="513">
        <f t="shared" si="840"/>
        <v>0.6464922978295391</v>
      </c>
      <c r="EX417" s="514">
        <f t="shared" si="736"/>
        <v>9.5097219327135534</v>
      </c>
      <c r="EY417" s="513">
        <f t="shared" ref="EY417:EY448" si="844">1-EJ417/BU417</f>
        <v>0.74022346368715075</v>
      </c>
      <c r="EZ417" s="514">
        <f t="shared" ref="EZ417:EZ448" si="845">BU417-EJ417</f>
        <v>52.999999999999993</v>
      </c>
      <c r="FA417" s="450">
        <f t="shared" si="806"/>
        <v>0.81888425799809839</v>
      </c>
      <c r="FB417" s="431">
        <f t="shared" si="807"/>
        <v>289.36519781548338</v>
      </c>
      <c r="FC417" s="452"/>
      <c r="FD417" s="431"/>
      <c r="FE417" s="452">
        <f t="shared" si="808"/>
        <v>0.89230769230769225</v>
      </c>
      <c r="FF417" s="430">
        <f t="shared" si="809"/>
        <v>116</v>
      </c>
      <c r="FG417" s="405">
        <v>50400</v>
      </c>
      <c r="FH417" s="589"/>
      <c r="FI417" s="590"/>
      <c r="FJ417" s="591"/>
      <c r="FK417" s="455">
        <f t="shared" si="835"/>
        <v>1.5008129403426858</v>
      </c>
      <c r="FL417" s="530"/>
      <c r="FM417" s="455"/>
      <c r="FN417" s="530">
        <v>3614</v>
      </c>
      <c r="FO417" s="532">
        <f t="shared" si="785"/>
        <v>0.2701046337817638</v>
      </c>
      <c r="FP417" s="449">
        <f t="shared" si="836"/>
        <v>75.332471755534243</v>
      </c>
      <c r="FQ417" s="457">
        <v>46.8</v>
      </c>
      <c r="FR417" s="458">
        <f t="shared" si="837"/>
        <v>0.97552841122274558</v>
      </c>
      <c r="FS417" s="576">
        <v>7.79</v>
      </c>
      <c r="FT417" s="577">
        <v>17.7</v>
      </c>
      <c r="FU417" s="578">
        <v>58</v>
      </c>
      <c r="FV417" s="579">
        <v>2</v>
      </c>
      <c r="FW417" s="580"/>
      <c r="FX417" s="579"/>
      <c r="FY417" s="452">
        <f t="shared" si="781"/>
        <v>0.85714285714285721</v>
      </c>
      <c r="FZ417" s="452"/>
      <c r="GA417" s="429"/>
      <c r="GB417" s="513">
        <f t="shared" ref="GB417:GB448" si="846">1-FT417/DZ417</f>
        <v>4.8387096774193616E-2</v>
      </c>
      <c r="GC417" s="514">
        <f t="shared" ref="GC417:GC448" si="847">(CW417+DZ417-FT417)</f>
        <v>0.90000000000000213</v>
      </c>
      <c r="GD417" s="513">
        <f t="shared" si="768"/>
        <v>9.375E-2</v>
      </c>
      <c r="GE417" s="527">
        <f t="shared" si="769"/>
        <v>6</v>
      </c>
      <c r="GF417" s="461">
        <f t="shared" si="838"/>
        <v>2.0511110184683368</v>
      </c>
      <c r="GG417" s="606">
        <v>25</v>
      </c>
      <c r="GH417" s="450">
        <f t="shared" si="793"/>
        <v>0.3125</v>
      </c>
      <c r="GI417" s="405">
        <v>175</v>
      </c>
      <c r="GJ417" s="462">
        <f t="shared" si="794"/>
        <v>7</v>
      </c>
      <c r="GK417" s="463">
        <f t="shared" si="795"/>
        <v>12.506774502855714</v>
      </c>
      <c r="GL417" s="464">
        <v>7.94</v>
      </c>
      <c r="GM417" s="529">
        <v>17</v>
      </c>
      <c r="GN417" s="405">
        <v>57</v>
      </c>
      <c r="GO417" s="513">
        <f t="shared" si="796"/>
        <v>3.9548022598870025E-2</v>
      </c>
      <c r="GP417" s="450">
        <f t="shared" si="797"/>
        <v>1.7241379310344862E-2</v>
      </c>
      <c r="GQ417" s="577">
        <v>8</v>
      </c>
      <c r="GR417" s="455">
        <f t="shared" si="839"/>
        <v>2.1511652144911828</v>
      </c>
      <c r="GS417" s="531">
        <f t="shared" si="798"/>
        <v>15.2</v>
      </c>
      <c r="GT417" s="531">
        <f t="shared" si="799"/>
        <v>51.375999999999998</v>
      </c>
      <c r="GU417" s="513">
        <f t="shared" si="800"/>
        <v>0.10588235294117654</v>
      </c>
      <c r="GV417" s="513">
        <f t="shared" si="801"/>
        <v>9.866666666666668E-2</v>
      </c>
      <c r="GW417" s="513">
        <f t="shared" si="802"/>
        <v>0.14124293785310738</v>
      </c>
      <c r="GX417" s="513">
        <f t="shared" si="803"/>
        <v>0.11420689655172422</v>
      </c>
      <c r="GY417" s="462">
        <f t="shared" si="804"/>
        <v>1.8881000155277341</v>
      </c>
      <c r="GZ417" s="405">
        <v>46414</v>
      </c>
      <c r="HA417" s="581">
        <v>8.01</v>
      </c>
      <c r="HB417" s="451">
        <v>7.92</v>
      </c>
      <c r="HC417" s="577">
        <v>15.2</v>
      </c>
      <c r="HD417" s="463">
        <f t="shared" ref="HD417:HD432" si="848">HC417*3.38</f>
        <v>51.375999999999998</v>
      </c>
      <c r="HE417" s="463">
        <v>14</v>
      </c>
      <c r="HF417" s="463"/>
      <c r="HG417" s="582"/>
      <c r="HH417" s="575">
        <v>4</v>
      </c>
      <c r="HI417" s="583">
        <v>7610</v>
      </c>
      <c r="HJ417" s="406">
        <f t="shared" si="810"/>
        <v>5098.7000000000007</v>
      </c>
      <c r="HK417" s="406"/>
      <c r="HL417" s="549"/>
      <c r="HM417" s="584"/>
      <c r="HN417" s="461">
        <v>5.68</v>
      </c>
      <c r="HO417" s="574"/>
      <c r="HP417" s="548">
        <v>0.02</v>
      </c>
      <c r="HQ417" s="585"/>
      <c r="HR417" s="586"/>
      <c r="HS417" s="520">
        <v>0.23</v>
      </c>
      <c r="HT417" s="587">
        <v>4</v>
      </c>
      <c r="HU417" s="522">
        <f t="shared" si="767"/>
        <v>37.979656873444796</v>
      </c>
      <c r="HV417" s="513">
        <f t="shared" ref="HV417:HV448" si="849">1-HC417/BE417</f>
        <v>0.78770949720670391</v>
      </c>
      <c r="HW417" s="513">
        <f t="shared" si="811"/>
        <v>0.83155409836065575</v>
      </c>
      <c r="HX417" s="513">
        <f t="shared" si="812"/>
        <v>0.60279720279720284</v>
      </c>
      <c r="HY417" s="599"/>
    </row>
    <row r="418" spans="1:233" s="598" customFormat="1" ht="15" customHeight="1" x14ac:dyDescent="0.15">
      <c r="A418" s="400">
        <v>43900</v>
      </c>
      <c r="B418" s="515">
        <v>45708</v>
      </c>
      <c r="C418" s="402">
        <f t="shared" si="722"/>
        <v>0.91415999999999997</v>
      </c>
      <c r="D418" s="571">
        <v>8.01</v>
      </c>
      <c r="E418" s="572">
        <v>43</v>
      </c>
      <c r="F418" s="573">
        <v>177</v>
      </c>
      <c r="G418" s="406">
        <f t="shared" si="725"/>
        <v>8090.3159999999998</v>
      </c>
      <c r="H418" s="402">
        <f t="shared" si="726"/>
        <v>0.32361264000000001</v>
      </c>
      <c r="I418" s="573">
        <v>7550</v>
      </c>
      <c r="J418" s="406">
        <f t="shared" si="727"/>
        <v>5058.5</v>
      </c>
      <c r="K418" s="574">
        <v>16.309999999999999</v>
      </c>
      <c r="L418" s="574">
        <v>9.6</v>
      </c>
      <c r="M418" s="574">
        <v>3</v>
      </c>
      <c r="N418" s="575">
        <v>40</v>
      </c>
      <c r="O418" s="575">
        <v>16</v>
      </c>
      <c r="P418" s="409"/>
      <c r="Q418" s="409">
        <v>1080</v>
      </c>
      <c r="R418" s="409"/>
      <c r="S418" s="409"/>
      <c r="T418" s="410">
        <v>5.23</v>
      </c>
      <c r="U418" s="409">
        <f t="shared" si="786"/>
        <v>3362.0689655172414</v>
      </c>
      <c r="V418" s="409">
        <v>9750</v>
      </c>
      <c r="W418" s="409">
        <v>4382</v>
      </c>
      <c r="X418" s="516">
        <v>1080</v>
      </c>
      <c r="Y418" s="473"/>
      <c r="Z418" s="429"/>
      <c r="AA418" s="447"/>
      <c r="AB418" s="409"/>
      <c r="AC418" s="409"/>
      <c r="AD418" s="474"/>
      <c r="AE418" s="477"/>
      <c r="AF418" s="478">
        <f t="shared" si="787"/>
        <v>2160</v>
      </c>
      <c r="AG418" s="477">
        <f t="shared" si="813"/>
        <v>0.86399999999999999</v>
      </c>
      <c r="AH418" s="478">
        <f t="shared" si="788"/>
        <v>1711.5517241379312</v>
      </c>
      <c r="AI418" s="478">
        <f t="shared" si="789"/>
        <v>4963.5</v>
      </c>
      <c r="AJ418" s="473">
        <f t="shared" si="790"/>
        <v>10721.16</v>
      </c>
      <c r="AK418" s="477">
        <f t="shared" si="818"/>
        <v>0.47649599999999998</v>
      </c>
      <c r="AL418" s="447">
        <v>38</v>
      </c>
      <c r="AM418" s="479"/>
      <c r="AN418" s="473">
        <v>1376</v>
      </c>
      <c r="AO418" s="473">
        <v>1382</v>
      </c>
      <c r="AP418" s="479">
        <v>7.48</v>
      </c>
      <c r="AQ418" s="447">
        <v>402</v>
      </c>
      <c r="AR418" s="473">
        <f t="shared" si="780"/>
        <v>1286.4000000000001</v>
      </c>
      <c r="AS418" s="657">
        <f t="shared" si="841"/>
        <v>3.2</v>
      </c>
      <c r="AT418" s="473">
        <v>6390</v>
      </c>
      <c r="AU418" s="447"/>
      <c r="AV418" s="480">
        <v>10</v>
      </c>
      <c r="AW418" s="479">
        <v>2.4</v>
      </c>
      <c r="AX418" s="479">
        <v>41.5</v>
      </c>
      <c r="AY418" s="480">
        <v>25</v>
      </c>
      <c r="AZ418" s="480">
        <v>4.5</v>
      </c>
      <c r="BA418" s="420">
        <f t="shared" si="723"/>
        <v>48007</v>
      </c>
      <c r="BB418" s="421">
        <f t="shared" si="724"/>
        <v>0.96013999999999999</v>
      </c>
      <c r="BC418" s="422"/>
      <c r="BD418" s="423">
        <v>7.91</v>
      </c>
      <c r="BE418" s="424">
        <v>47.9</v>
      </c>
      <c r="BF418" s="425">
        <v>217</v>
      </c>
      <c r="BG418" s="426">
        <v>7740</v>
      </c>
      <c r="BH418" s="420">
        <f t="shared" si="728"/>
        <v>5185.8</v>
      </c>
      <c r="BI418" s="432">
        <v>1515</v>
      </c>
      <c r="BJ418" s="421">
        <f>BI418/35.5*(23+35.5)/BH418</f>
        <v>0.48142028149459054</v>
      </c>
      <c r="BK418" s="427">
        <v>17.100000000000001</v>
      </c>
      <c r="BL418" s="427">
        <v>9.8000000000000007</v>
      </c>
      <c r="BM418" s="428">
        <v>6.6</v>
      </c>
      <c r="BN418" s="422">
        <v>1.4</v>
      </c>
      <c r="BO418" s="425">
        <v>79</v>
      </c>
      <c r="BP418" s="425">
        <v>16</v>
      </c>
      <c r="BQ418" s="423">
        <v>4.9800000000000004</v>
      </c>
      <c r="BR418" s="421">
        <f t="shared" si="783"/>
        <v>0.69166666666666676</v>
      </c>
      <c r="BS418" s="409">
        <f t="shared" si="791"/>
        <v>50167</v>
      </c>
      <c r="BT418" s="429">
        <f t="shared" si="819"/>
        <v>7.8914858373034065</v>
      </c>
      <c r="BU418" s="430">
        <f t="shared" si="842"/>
        <v>47.9</v>
      </c>
      <c r="BV418" s="430">
        <f t="shared" si="820"/>
        <v>263.04429206450453</v>
      </c>
      <c r="BW418" s="430">
        <f t="shared" si="821"/>
        <v>7406.8828512767359</v>
      </c>
      <c r="BX418" s="430">
        <f t="shared" si="729"/>
        <v>4814.4738533298787</v>
      </c>
      <c r="BY418" s="430">
        <f t="shared" si="822"/>
        <v>17.440143919309509</v>
      </c>
      <c r="BZ418" s="430">
        <f>(BL418*BA418+AY418*AF418)/BS418</f>
        <v>10.45445412322842</v>
      </c>
      <c r="CA418" s="431">
        <f>(BN418*BA418+AZ418*AF418)/BS418</f>
        <v>1.5334741961847431</v>
      </c>
      <c r="CB418" s="430">
        <f t="shared" si="792"/>
        <v>79</v>
      </c>
      <c r="CC418" s="432">
        <v>24512</v>
      </c>
      <c r="CD418" s="411">
        <f t="shared" si="823"/>
        <v>25592</v>
      </c>
      <c r="CE418" s="421">
        <f t="shared" si="824"/>
        <v>1.0236799999999999</v>
      </c>
      <c r="CF418" s="433">
        <f t="shared" si="825"/>
        <v>6.2832135042200683</v>
      </c>
      <c r="CG418" s="434"/>
      <c r="CH418" s="427"/>
      <c r="CI418" s="446">
        <f t="shared" si="826"/>
        <v>8.9090340731478577</v>
      </c>
      <c r="CJ418" s="436">
        <v>23.1</v>
      </c>
      <c r="CK418" s="436">
        <v>1.61</v>
      </c>
      <c r="CL418" s="423"/>
      <c r="CM418" s="423">
        <v>17.5</v>
      </c>
      <c r="CN418" s="423">
        <v>83</v>
      </c>
      <c r="CO418" s="432"/>
      <c r="CP418" s="432"/>
      <c r="CQ418" s="437"/>
      <c r="CR418" s="437">
        <v>0.94</v>
      </c>
      <c r="CS418" s="424"/>
      <c r="CT418" s="432">
        <f t="shared" si="827"/>
        <v>3.2822757111597372</v>
      </c>
      <c r="CU418" s="434">
        <v>5.84</v>
      </c>
      <c r="CV418" s="438"/>
      <c r="CW418" s="439"/>
      <c r="CX418" s="440"/>
      <c r="CY418" s="441"/>
      <c r="CZ418" s="442"/>
      <c r="DA418" s="442"/>
      <c r="DB418" s="442"/>
      <c r="DC418" s="442"/>
      <c r="DD418" s="443"/>
      <c r="DE418" s="440"/>
      <c r="DF418" s="444">
        <v>23495</v>
      </c>
      <c r="DG418" s="445">
        <f t="shared" si="828"/>
        <v>24575</v>
      </c>
      <c r="DH418" s="421">
        <f t="shared" si="829"/>
        <v>0.98299999999999998</v>
      </c>
      <c r="DI418" s="446">
        <f t="shared" si="830"/>
        <v>6.5432349949135293</v>
      </c>
      <c r="DJ418" s="434">
        <v>7.67</v>
      </c>
      <c r="DK418" s="427">
        <v>3.7</v>
      </c>
      <c r="DL418" s="446">
        <f t="shared" si="831"/>
        <v>9.2777212614445581</v>
      </c>
      <c r="DM418" s="422">
        <v>22.9</v>
      </c>
      <c r="DN418" s="422">
        <v>1.36</v>
      </c>
      <c r="DO418" s="423">
        <v>7.63</v>
      </c>
      <c r="DP418" s="423">
        <v>16.3</v>
      </c>
      <c r="DQ418" s="423">
        <v>82</v>
      </c>
      <c r="DR418" s="432">
        <v>4950</v>
      </c>
      <c r="DS418" s="432">
        <v>2420</v>
      </c>
      <c r="DT418" s="437">
        <f>DS418/DR418</f>
        <v>0.48888888888888887</v>
      </c>
      <c r="DU418" s="437">
        <v>0.96</v>
      </c>
      <c r="DV418" s="424"/>
      <c r="DW418" s="446">
        <f t="shared" si="832"/>
        <v>3.4181078331637842</v>
      </c>
      <c r="DX418" s="434">
        <v>5.13</v>
      </c>
      <c r="DY418" s="438">
        <v>7.87</v>
      </c>
      <c r="DZ418" s="439">
        <v>16.2</v>
      </c>
      <c r="EA418" s="440">
        <v>60</v>
      </c>
      <c r="EB418" s="441">
        <v>7160</v>
      </c>
      <c r="EC418" s="442">
        <v>4.5999999999999996</v>
      </c>
      <c r="ED418" s="442">
        <v>0.19</v>
      </c>
      <c r="EE418" s="442">
        <v>4.4000000000000004</v>
      </c>
      <c r="EF418" s="442">
        <v>0.7</v>
      </c>
      <c r="EG418" s="443">
        <v>9</v>
      </c>
      <c r="EH418" s="440">
        <v>16</v>
      </c>
      <c r="EI418" s="429">
        <f t="shared" si="814"/>
        <v>7.87</v>
      </c>
      <c r="EJ418" s="447">
        <f t="shared" si="843"/>
        <v>16.2</v>
      </c>
      <c r="EK418" s="448">
        <f t="shared" si="815"/>
        <v>60</v>
      </c>
      <c r="EL418" s="417">
        <f t="shared" si="816"/>
        <v>7160</v>
      </c>
      <c r="EM418" s="431">
        <f t="shared" si="817"/>
        <v>4.5999999999999996</v>
      </c>
      <c r="EN418" s="431">
        <f>ED418</f>
        <v>0.19</v>
      </c>
      <c r="EO418" s="431">
        <f>EE418</f>
        <v>4.4000000000000004</v>
      </c>
      <c r="EP418" s="431">
        <f>EF418</f>
        <v>0.7</v>
      </c>
      <c r="EQ418" s="430">
        <f t="shared" si="784"/>
        <v>9</v>
      </c>
      <c r="ER418" s="448">
        <f>EH418</f>
        <v>16</v>
      </c>
      <c r="ES418" s="449">
        <f t="shared" si="833"/>
        <v>21.04969402196663</v>
      </c>
      <c r="ET418" s="450">
        <f t="shared" si="834"/>
        <v>1.0033399999999999</v>
      </c>
      <c r="EU418" s="451">
        <f t="shared" si="730"/>
        <v>0.29991234090909091</v>
      </c>
      <c r="EV418" s="450">
        <f t="shared" si="805"/>
        <v>0.55539322390572388</v>
      </c>
      <c r="EW418" s="513">
        <f t="shared" si="840"/>
        <v>0.73624070871875447</v>
      </c>
      <c r="EX418" s="514">
        <f t="shared" si="736"/>
        <v>12.84014391930951</v>
      </c>
      <c r="EY418" s="513">
        <f t="shared" si="844"/>
        <v>0.66179540709812112</v>
      </c>
      <c r="EZ418" s="514">
        <f t="shared" si="845"/>
        <v>31.7</v>
      </c>
      <c r="FA418" s="450">
        <f t="shared" si="806"/>
        <v>0.77190153213707968</v>
      </c>
      <c r="FB418" s="431">
        <f t="shared" si="807"/>
        <v>203.04429206450453</v>
      </c>
      <c r="FC418" s="452">
        <f>1-EP418/CA418</f>
        <v>0.54352019633484039</v>
      </c>
      <c r="FD418" s="431">
        <f>CA418-EP418</f>
        <v>0.83347419618474317</v>
      </c>
      <c r="FE418" s="452">
        <f t="shared" si="808"/>
        <v>0.88607594936708867</v>
      </c>
      <c r="FF418" s="430">
        <f t="shared" si="809"/>
        <v>70</v>
      </c>
      <c r="FG418" s="405">
        <v>50400</v>
      </c>
      <c r="FH418" s="589"/>
      <c r="FI418" s="590"/>
      <c r="FJ418" s="591"/>
      <c r="FK418" s="455">
        <f t="shared" si="835"/>
        <v>1.435206410588634</v>
      </c>
      <c r="FL418" s="530"/>
      <c r="FM418" s="455"/>
      <c r="FN418" s="530">
        <v>3614</v>
      </c>
      <c r="FO418" s="532">
        <f t="shared" si="785"/>
        <v>0.2701046337817638</v>
      </c>
      <c r="FP418" s="449">
        <f t="shared" si="836"/>
        <v>72.039388442601719</v>
      </c>
      <c r="FQ418" s="457">
        <v>46.8</v>
      </c>
      <c r="FR418" s="458">
        <f t="shared" si="837"/>
        <v>0.932884166882612</v>
      </c>
      <c r="FS418" s="576">
        <v>7.76</v>
      </c>
      <c r="FT418" s="577">
        <v>16</v>
      </c>
      <c r="FU418" s="578">
        <v>55</v>
      </c>
      <c r="FV418" s="579">
        <v>6</v>
      </c>
      <c r="FW418" s="580">
        <v>0.22</v>
      </c>
      <c r="FX418" s="579">
        <v>16</v>
      </c>
      <c r="FY418" s="452">
        <f t="shared" si="781"/>
        <v>0.33333333333333337</v>
      </c>
      <c r="FZ418" s="452">
        <f>1-FW418/(EF418+DC418)</f>
        <v>0.68571428571428572</v>
      </c>
      <c r="GA418" s="429">
        <f>EF418+DC418-FW418</f>
        <v>0.48</v>
      </c>
      <c r="GB418" s="513">
        <f t="shared" si="846"/>
        <v>1.2345679012345623E-2</v>
      </c>
      <c r="GC418" s="514">
        <f t="shared" si="847"/>
        <v>0.19999999999999929</v>
      </c>
      <c r="GD418" s="513">
        <f t="shared" si="768"/>
        <v>8.333333333333337E-2</v>
      </c>
      <c r="GE418" s="527">
        <f t="shared" si="769"/>
        <v>5</v>
      </c>
      <c r="GF418" s="461">
        <f t="shared" si="838"/>
        <v>1.9614487611377998</v>
      </c>
      <c r="GG418" s="606">
        <v>25</v>
      </c>
      <c r="GH418" s="450">
        <f t="shared" si="793"/>
        <v>0.3125</v>
      </c>
      <c r="GI418" s="405">
        <v>175</v>
      </c>
      <c r="GJ418" s="462">
        <f t="shared" si="794"/>
        <v>7</v>
      </c>
      <c r="GK418" s="463">
        <f t="shared" si="795"/>
        <v>11.960053421571951</v>
      </c>
      <c r="GL418" s="464">
        <v>7.89</v>
      </c>
      <c r="GM418" s="529">
        <v>15.3</v>
      </c>
      <c r="GN418" s="405">
        <v>54</v>
      </c>
      <c r="GO418" s="513">
        <f t="shared" si="796"/>
        <v>4.3749999999999956E-2</v>
      </c>
      <c r="GP418" s="450">
        <f t="shared" si="797"/>
        <v>1.8181818181818188E-2</v>
      </c>
      <c r="GQ418" s="577">
        <v>8</v>
      </c>
      <c r="GR418" s="455">
        <f t="shared" si="839"/>
        <v>2.0571291885103751</v>
      </c>
      <c r="GS418" s="531">
        <f t="shared" si="798"/>
        <v>14.6</v>
      </c>
      <c r="GT418" s="531">
        <f t="shared" si="799"/>
        <v>49.347999999999999</v>
      </c>
      <c r="GU418" s="513">
        <f t="shared" si="800"/>
        <v>4.5751633986928164E-2</v>
      </c>
      <c r="GV418" s="513">
        <f t="shared" si="801"/>
        <v>8.6148148148148196E-2</v>
      </c>
      <c r="GW418" s="513">
        <f t="shared" si="802"/>
        <v>8.7500000000000022E-2</v>
      </c>
      <c r="GX418" s="513">
        <f t="shared" si="803"/>
        <v>0.10276363636363639</v>
      </c>
      <c r="GY418" s="462">
        <f t="shared" si="804"/>
        <v>2.1160745614953909</v>
      </c>
      <c r="GZ418" s="405">
        <v>48285</v>
      </c>
      <c r="HA418" s="581">
        <v>7.97</v>
      </c>
      <c r="HB418" s="451">
        <v>7.89</v>
      </c>
      <c r="HC418" s="577">
        <v>14.6</v>
      </c>
      <c r="HD418" s="463">
        <f t="shared" si="848"/>
        <v>49.347999999999999</v>
      </c>
      <c r="HE418" s="463">
        <v>14</v>
      </c>
      <c r="HF418" s="463"/>
      <c r="HG418" s="582"/>
      <c r="HH418" s="575">
        <v>4</v>
      </c>
      <c r="HI418" s="583">
        <v>7640</v>
      </c>
      <c r="HJ418" s="406">
        <f t="shared" si="810"/>
        <v>5118.8</v>
      </c>
      <c r="HK418" s="406">
        <v>212</v>
      </c>
      <c r="HL418" s="549">
        <v>1378</v>
      </c>
      <c r="HM418" s="584">
        <v>4.5</v>
      </c>
      <c r="HN418" s="461">
        <v>4.26</v>
      </c>
      <c r="HO418" s="574">
        <v>0.14000000000000001</v>
      </c>
      <c r="HP418" s="548">
        <v>0.01</v>
      </c>
      <c r="HQ418" s="585">
        <v>5.0999999999999996</v>
      </c>
      <c r="HR418" s="586">
        <v>0.14000000000000001</v>
      </c>
      <c r="HS418" s="520">
        <v>0.18</v>
      </c>
      <c r="HT418" s="587">
        <v>4</v>
      </c>
      <c r="HU418" s="522">
        <f t="shared" si="767"/>
        <v>36.2447143124961</v>
      </c>
      <c r="HV418" s="513">
        <f t="shared" si="849"/>
        <v>0.69519832985386221</v>
      </c>
      <c r="HW418" s="513">
        <f t="shared" si="811"/>
        <v>0.77258986175115207</v>
      </c>
      <c r="HX418" s="513">
        <f t="shared" si="812"/>
        <v>0.75087719298245614</v>
      </c>
      <c r="HY418" s="599"/>
    </row>
    <row r="419" spans="1:233" s="598" customFormat="1" ht="15" customHeight="1" x14ac:dyDescent="0.15">
      <c r="A419" s="400">
        <v>43901</v>
      </c>
      <c r="B419" s="515">
        <v>39341</v>
      </c>
      <c r="C419" s="402">
        <f t="shared" si="722"/>
        <v>0.78681999999999996</v>
      </c>
      <c r="D419" s="571">
        <v>7.85</v>
      </c>
      <c r="E419" s="572">
        <v>35</v>
      </c>
      <c r="F419" s="573">
        <v>187</v>
      </c>
      <c r="G419" s="406">
        <f t="shared" si="725"/>
        <v>7356.7669999999998</v>
      </c>
      <c r="H419" s="402">
        <f t="shared" si="726"/>
        <v>0.29427068000000001</v>
      </c>
      <c r="I419" s="573">
        <v>7590</v>
      </c>
      <c r="J419" s="406">
        <f t="shared" si="727"/>
        <v>5085.3</v>
      </c>
      <c r="K419" s="574">
        <v>20</v>
      </c>
      <c r="L419" s="574"/>
      <c r="M419" s="574"/>
      <c r="N419" s="575">
        <v>117</v>
      </c>
      <c r="O419" s="575"/>
      <c r="P419" s="409"/>
      <c r="Q419" s="409">
        <v>1080</v>
      </c>
      <c r="R419" s="409"/>
      <c r="S419" s="409"/>
      <c r="T419" s="410">
        <v>5.31</v>
      </c>
      <c r="U419" s="409">
        <f t="shared" si="786"/>
        <v>3515.1724137931037</v>
      </c>
      <c r="V419" s="409">
        <v>10194</v>
      </c>
      <c r="W419" s="409">
        <v>3871</v>
      </c>
      <c r="X419" s="516">
        <v>1080</v>
      </c>
      <c r="Y419" s="473"/>
      <c r="Z419" s="429"/>
      <c r="AA419" s="409"/>
      <c r="AB419" s="409"/>
      <c r="AC419" s="409"/>
      <c r="AD419" s="474"/>
      <c r="AE419" s="477"/>
      <c r="AF419" s="478">
        <f t="shared" si="787"/>
        <v>2160</v>
      </c>
      <c r="AG419" s="477">
        <f t="shared" si="813"/>
        <v>0.86399999999999999</v>
      </c>
      <c r="AH419" s="478">
        <f t="shared" si="788"/>
        <v>1789.8275862068965</v>
      </c>
      <c r="AI419" s="478">
        <f t="shared" si="789"/>
        <v>5190.5</v>
      </c>
      <c r="AJ419" s="473">
        <f t="shared" si="790"/>
        <v>11211.48</v>
      </c>
      <c r="AK419" s="477">
        <f t="shared" si="818"/>
        <v>0.49828799999999995</v>
      </c>
      <c r="AL419" s="447">
        <v>38</v>
      </c>
      <c r="AM419" s="479"/>
      <c r="AN419" s="473">
        <v>1296</v>
      </c>
      <c r="AO419" s="473">
        <v>1262</v>
      </c>
      <c r="AP419" s="479">
        <v>7.47</v>
      </c>
      <c r="AQ419" s="447">
        <v>414</v>
      </c>
      <c r="AR419" s="473">
        <f t="shared" ref="AR419:AR450" si="850">AQ419*3.2</f>
        <v>1324.8000000000002</v>
      </c>
      <c r="AS419" s="657">
        <f t="shared" si="841"/>
        <v>3.2000000000000006</v>
      </c>
      <c r="AT419" s="473">
        <v>6410</v>
      </c>
      <c r="AU419" s="447"/>
      <c r="AV419" s="480">
        <v>12</v>
      </c>
      <c r="AW419" s="479">
        <v>3.18</v>
      </c>
      <c r="AX419" s="479">
        <v>44.6</v>
      </c>
      <c r="AY419" s="480">
        <v>23.8</v>
      </c>
      <c r="AZ419" s="480">
        <v>5.0999999999999996</v>
      </c>
      <c r="BA419" s="420">
        <f t="shared" si="723"/>
        <v>39404</v>
      </c>
      <c r="BB419" s="421">
        <f t="shared" si="724"/>
        <v>0.78808</v>
      </c>
      <c r="BC419" s="422"/>
      <c r="BD419" s="423">
        <v>7.91</v>
      </c>
      <c r="BE419" s="424">
        <v>46.3</v>
      </c>
      <c r="BF419" s="425">
        <v>237</v>
      </c>
      <c r="BG419" s="426">
        <v>7590</v>
      </c>
      <c r="BH419" s="420">
        <f t="shared" si="728"/>
        <v>5085.3</v>
      </c>
      <c r="BI419" s="432"/>
      <c r="BJ419" s="421"/>
      <c r="BK419" s="427">
        <v>14.3</v>
      </c>
      <c r="BL419" s="427"/>
      <c r="BM419" s="428"/>
      <c r="BN419" s="422"/>
      <c r="BO419" s="425">
        <v>151</v>
      </c>
      <c r="BP419" s="425"/>
      <c r="BQ419" s="423">
        <v>4.3099999999999996</v>
      </c>
      <c r="BR419" s="421">
        <f t="shared" si="783"/>
        <v>0.59861111111111109</v>
      </c>
      <c r="BS419" s="409">
        <f t="shared" si="791"/>
        <v>41564</v>
      </c>
      <c r="BT419" s="429">
        <f t="shared" si="819"/>
        <v>7.8871340583197007</v>
      </c>
      <c r="BU419" s="430">
        <f t="shared" si="842"/>
        <v>46.3</v>
      </c>
      <c r="BV419" s="430">
        <f t="shared" si="820"/>
        <v>293.53084399961506</v>
      </c>
      <c r="BW419" s="430">
        <f t="shared" si="821"/>
        <v>7195.7288037724957</v>
      </c>
      <c r="BX419" s="430">
        <f t="shared" si="729"/>
        <v>4677.2237224521223</v>
      </c>
      <c r="BY419" s="430">
        <f t="shared" si="822"/>
        <v>14.793696468097394</v>
      </c>
      <c r="BZ419" s="430"/>
      <c r="CA419" s="431"/>
      <c r="CB419" s="430">
        <f t="shared" si="792"/>
        <v>151</v>
      </c>
      <c r="CC419" s="432">
        <v>19670</v>
      </c>
      <c r="CD419" s="411">
        <f t="shared" si="823"/>
        <v>20750</v>
      </c>
      <c r="CE419" s="421">
        <f t="shared" si="824"/>
        <v>0.83</v>
      </c>
      <c r="CF419" s="433">
        <f t="shared" si="825"/>
        <v>7.7493975903614452</v>
      </c>
      <c r="CG419" s="434"/>
      <c r="CH419" s="427"/>
      <c r="CI419" s="446">
        <f t="shared" si="826"/>
        <v>10.987951807228916</v>
      </c>
      <c r="CJ419" s="436">
        <v>22.6</v>
      </c>
      <c r="CK419" s="436">
        <v>1.4</v>
      </c>
      <c r="CL419" s="423"/>
      <c r="CM419" s="423">
        <v>17.5</v>
      </c>
      <c r="CN419" s="423">
        <v>80</v>
      </c>
      <c r="CO419" s="432"/>
      <c r="CP419" s="432"/>
      <c r="CQ419" s="437"/>
      <c r="CR419" s="437">
        <v>0.95</v>
      </c>
      <c r="CS419" s="424"/>
      <c r="CT419" s="432">
        <f t="shared" si="827"/>
        <v>4.0481927710843371</v>
      </c>
      <c r="CU419" s="434">
        <v>7.59</v>
      </c>
      <c r="CV419" s="438"/>
      <c r="CW419" s="439"/>
      <c r="CX419" s="440"/>
      <c r="CY419" s="441"/>
      <c r="CZ419" s="442"/>
      <c r="DA419" s="442"/>
      <c r="DB419" s="442"/>
      <c r="DC419" s="442"/>
      <c r="DD419" s="443"/>
      <c r="DE419" s="440"/>
      <c r="DF419" s="444">
        <v>19734</v>
      </c>
      <c r="DG419" s="445">
        <f t="shared" si="828"/>
        <v>20814</v>
      </c>
      <c r="DH419" s="421">
        <f t="shared" si="829"/>
        <v>0.83255999999999997</v>
      </c>
      <c r="DI419" s="446">
        <f t="shared" si="830"/>
        <v>7.7255693283366966</v>
      </c>
      <c r="DJ419" s="434">
        <v>7.63</v>
      </c>
      <c r="DK419" s="427">
        <v>2.1</v>
      </c>
      <c r="DL419" s="446">
        <f t="shared" si="831"/>
        <v>10.954165465552032</v>
      </c>
      <c r="DM419" s="422">
        <v>22.5</v>
      </c>
      <c r="DN419" s="422">
        <v>1.37</v>
      </c>
      <c r="DO419" s="423">
        <v>7.58</v>
      </c>
      <c r="DP419" s="423">
        <v>17.5</v>
      </c>
      <c r="DQ419" s="423">
        <v>81</v>
      </c>
      <c r="DR419" s="432"/>
      <c r="DS419" s="432"/>
      <c r="DT419" s="437"/>
      <c r="DU419" s="437">
        <v>0.96</v>
      </c>
      <c r="DV419" s="424"/>
      <c r="DW419" s="446">
        <f t="shared" si="832"/>
        <v>4.0357451715191699</v>
      </c>
      <c r="DX419" s="434">
        <v>6.7</v>
      </c>
      <c r="DY419" s="438">
        <v>7.66</v>
      </c>
      <c r="DZ419" s="439">
        <v>15.3</v>
      </c>
      <c r="EA419" s="440">
        <v>58</v>
      </c>
      <c r="EB419" s="441">
        <v>7020</v>
      </c>
      <c r="EC419" s="442">
        <v>4.5999999999999996</v>
      </c>
      <c r="ED419" s="442"/>
      <c r="EE419" s="442"/>
      <c r="EF419" s="442"/>
      <c r="EG419" s="443">
        <v>9</v>
      </c>
      <c r="EH419" s="440"/>
      <c r="EI419" s="429">
        <f t="shared" si="814"/>
        <v>7.66</v>
      </c>
      <c r="EJ419" s="447">
        <f t="shared" si="843"/>
        <v>15.3</v>
      </c>
      <c r="EK419" s="448">
        <f t="shared" si="815"/>
        <v>58</v>
      </c>
      <c r="EL419" s="417">
        <f t="shared" si="816"/>
        <v>7020</v>
      </c>
      <c r="EM419" s="431">
        <f t="shared" si="817"/>
        <v>4.5999999999999996</v>
      </c>
      <c r="EN419" s="431"/>
      <c r="EO419" s="431"/>
      <c r="EP419" s="431"/>
      <c r="EQ419" s="430">
        <f t="shared" si="784"/>
        <v>9</v>
      </c>
      <c r="ER419" s="448"/>
      <c r="ES419" s="449">
        <f t="shared" si="833"/>
        <v>25.40660186700029</v>
      </c>
      <c r="ET419" s="450">
        <f t="shared" si="834"/>
        <v>0.83128000000000002</v>
      </c>
      <c r="EU419" s="451">
        <f t="shared" si="730"/>
        <v>0.27727990909090905</v>
      </c>
      <c r="EV419" s="450">
        <f t="shared" si="805"/>
        <v>0.51348131313131307</v>
      </c>
      <c r="EW419" s="513">
        <f t="shared" si="840"/>
        <v>0.6890567540087158</v>
      </c>
      <c r="EX419" s="514">
        <f t="shared" si="736"/>
        <v>10.193696468097395</v>
      </c>
      <c r="EY419" s="513">
        <f t="shared" si="844"/>
        <v>0.66954643628509714</v>
      </c>
      <c r="EZ419" s="514">
        <f t="shared" si="845"/>
        <v>30.999999999999996</v>
      </c>
      <c r="FA419" s="450">
        <f t="shared" si="806"/>
        <v>0.80240577375208977</v>
      </c>
      <c r="FB419" s="431">
        <f t="shared" si="807"/>
        <v>235.53084399961506</v>
      </c>
      <c r="FC419" s="452"/>
      <c r="FD419" s="431"/>
      <c r="FE419" s="452">
        <f t="shared" si="808"/>
        <v>0.94039735099337751</v>
      </c>
      <c r="FF419" s="430">
        <f t="shared" si="809"/>
        <v>142</v>
      </c>
      <c r="FG419" s="405">
        <v>50400</v>
      </c>
      <c r="FH419" s="589"/>
      <c r="FI419" s="590"/>
      <c r="FJ419" s="591"/>
      <c r="FK419" s="455">
        <f t="shared" si="835"/>
        <v>1.7322683091136559</v>
      </c>
      <c r="FL419" s="530"/>
      <c r="FM419" s="455"/>
      <c r="FN419" s="530">
        <v>5496</v>
      </c>
      <c r="FO419" s="532">
        <f t="shared" si="785"/>
        <v>0.41076233183856503</v>
      </c>
      <c r="FP419" s="449">
        <f t="shared" si="836"/>
        <v>132.22981426234239</v>
      </c>
      <c r="FQ419" s="457">
        <v>46.8</v>
      </c>
      <c r="FR419" s="458">
        <f t="shared" si="837"/>
        <v>1.1259744009238764</v>
      </c>
      <c r="FS419" s="576">
        <v>7.73</v>
      </c>
      <c r="FT419" s="577">
        <v>14.4</v>
      </c>
      <c r="FU419" s="578">
        <v>54</v>
      </c>
      <c r="FV419" s="579">
        <v>1</v>
      </c>
      <c r="FW419" s="580"/>
      <c r="FX419" s="579"/>
      <c r="FY419" s="452">
        <f t="shared" si="781"/>
        <v>0.88888888888888884</v>
      </c>
      <c r="FZ419" s="452"/>
      <c r="GA419" s="429"/>
      <c r="GB419" s="513">
        <f t="shared" si="846"/>
        <v>5.8823529411764719E-2</v>
      </c>
      <c r="GC419" s="514">
        <f t="shared" si="847"/>
        <v>0.90000000000000036</v>
      </c>
      <c r="GD419" s="513">
        <f t="shared" si="768"/>
        <v>6.8965517241379337E-2</v>
      </c>
      <c r="GE419" s="527">
        <f t="shared" si="769"/>
        <v>4</v>
      </c>
      <c r="GF419" s="461">
        <f t="shared" si="838"/>
        <v>2.3674333557886631</v>
      </c>
      <c r="GG419" s="606">
        <v>25</v>
      </c>
      <c r="GH419" s="450">
        <f t="shared" si="793"/>
        <v>0.3125</v>
      </c>
      <c r="GI419" s="405">
        <v>175</v>
      </c>
      <c r="GJ419" s="462">
        <f t="shared" si="794"/>
        <v>7</v>
      </c>
      <c r="GK419" s="463">
        <f t="shared" si="795"/>
        <v>14.4355692426138</v>
      </c>
      <c r="GL419" s="464">
        <v>7.81</v>
      </c>
      <c r="GM419" s="529">
        <v>14.2</v>
      </c>
      <c r="GN419" s="405">
        <v>52</v>
      </c>
      <c r="GO419" s="513">
        <f t="shared" si="796"/>
        <v>1.3888888888888951E-2</v>
      </c>
      <c r="GP419" s="450">
        <f t="shared" si="797"/>
        <v>3.703703703703709E-2</v>
      </c>
      <c r="GQ419" s="577">
        <v>8</v>
      </c>
      <c r="GR419" s="455">
        <f t="shared" si="839"/>
        <v>2.4829179097295739</v>
      </c>
      <c r="GS419" s="531">
        <f t="shared" si="798"/>
        <v>13.4</v>
      </c>
      <c r="GT419" s="531">
        <f t="shared" si="799"/>
        <v>45.292000000000002</v>
      </c>
      <c r="GU419" s="513">
        <f t="shared" si="800"/>
        <v>5.6338028169014009E-2</v>
      </c>
      <c r="GV419" s="513">
        <f t="shared" si="801"/>
        <v>0.129</v>
      </c>
      <c r="GW419" s="513">
        <f t="shared" si="802"/>
        <v>6.944444444444442E-2</v>
      </c>
      <c r="GX419" s="513">
        <f t="shared" si="803"/>
        <v>0.16125925925925921</v>
      </c>
      <c r="GY419" s="462">
        <f t="shared" si="804"/>
        <v>1.6577364771031009</v>
      </c>
      <c r="GZ419" s="405">
        <v>40561</v>
      </c>
      <c r="HA419" s="581">
        <v>8.02</v>
      </c>
      <c r="HB419" s="451">
        <v>7.88</v>
      </c>
      <c r="HC419" s="577">
        <v>13.4</v>
      </c>
      <c r="HD419" s="463">
        <f t="shared" si="848"/>
        <v>45.292000000000002</v>
      </c>
      <c r="HE419" s="463">
        <v>11</v>
      </c>
      <c r="HF419" s="463"/>
      <c r="HG419" s="582"/>
      <c r="HH419" s="575">
        <v>2</v>
      </c>
      <c r="HI419" s="583">
        <v>6950</v>
      </c>
      <c r="HJ419" s="406">
        <f t="shared" si="810"/>
        <v>4656.5</v>
      </c>
      <c r="HK419" s="406"/>
      <c r="HL419" s="549"/>
      <c r="HM419" s="584"/>
      <c r="HN419" s="461">
        <v>3.84</v>
      </c>
      <c r="HO419" s="574"/>
      <c r="HP419" s="548">
        <v>0.01</v>
      </c>
      <c r="HQ419" s="585"/>
      <c r="HR419" s="586"/>
      <c r="HS419" s="520">
        <v>0.18</v>
      </c>
      <c r="HT419" s="587">
        <v>4</v>
      </c>
      <c r="HU419" s="522">
        <f t="shared" si="767"/>
        <v>44.157953507258142</v>
      </c>
      <c r="HV419" s="513">
        <f t="shared" si="849"/>
        <v>0.71058315334773214</v>
      </c>
      <c r="HW419" s="513">
        <f t="shared" si="811"/>
        <v>0.8088945147679325</v>
      </c>
      <c r="HX419" s="513">
        <f t="shared" si="812"/>
        <v>0.73146853146853141</v>
      </c>
      <c r="HY419" s="599"/>
    </row>
    <row r="420" spans="1:233" s="598" customFormat="1" ht="15" customHeight="1" x14ac:dyDescent="0.15">
      <c r="A420" s="400">
        <v>43902</v>
      </c>
      <c r="B420" s="515">
        <v>40577</v>
      </c>
      <c r="C420" s="402">
        <f t="shared" si="722"/>
        <v>0.81154000000000004</v>
      </c>
      <c r="D420" s="571">
        <v>7.86</v>
      </c>
      <c r="E420" s="572">
        <v>38</v>
      </c>
      <c r="F420" s="573">
        <v>176</v>
      </c>
      <c r="G420" s="406">
        <f t="shared" si="725"/>
        <v>7141.5519999999997</v>
      </c>
      <c r="H420" s="402">
        <f t="shared" si="726"/>
        <v>0.28566207999999998</v>
      </c>
      <c r="I420" s="573">
        <v>6490</v>
      </c>
      <c r="J420" s="406">
        <f t="shared" si="727"/>
        <v>4348.3</v>
      </c>
      <c r="K420" s="574">
        <v>24.3</v>
      </c>
      <c r="L420" s="574"/>
      <c r="M420" s="574"/>
      <c r="N420" s="575">
        <v>100</v>
      </c>
      <c r="O420" s="575"/>
      <c r="P420" s="409"/>
      <c r="Q420" s="409">
        <v>1080</v>
      </c>
      <c r="R420" s="409"/>
      <c r="S420" s="409"/>
      <c r="T420" s="410">
        <v>5.32</v>
      </c>
      <c r="U420" s="409">
        <f t="shared" si="786"/>
        <v>3630.6896551724139</v>
      </c>
      <c r="V420" s="409">
        <v>10529</v>
      </c>
      <c r="W420" s="409">
        <v>4961</v>
      </c>
      <c r="X420" s="516">
        <v>1080</v>
      </c>
      <c r="Y420" s="473"/>
      <c r="Z420" s="429"/>
      <c r="AA420" s="409"/>
      <c r="AB420" s="409"/>
      <c r="AC420" s="409"/>
      <c r="AD420" s="474"/>
      <c r="AE420" s="477"/>
      <c r="AF420" s="478">
        <f t="shared" si="787"/>
        <v>2160</v>
      </c>
      <c r="AG420" s="477">
        <f t="shared" si="813"/>
        <v>0.86399999999999999</v>
      </c>
      <c r="AH420" s="478">
        <f t="shared" si="788"/>
        <v>1845.6896551724139</v>
      </c>
      <c r="AI420" s="478">
        <f t="shared" si="789"/>
        <v>5352.5</v>
      </c>
      <c r="AJ420" s="473">
        <f t="shared" si="790"/>
        <v>11561.4</v>
      </c>
      <c r="AK420" s="477">
        <f t="shared" si="818"/>
        <v>0.51383999999999996</v>
      </c>
      <c r="AL420" s="447">
        <v>38</v>
      </c>
      <c r="AM420" s="479"/>
      <c r="AN420" s="473">
        <v>1528</v>
      </c>
      <c r="AO420" s="473">
        <v>1508</v>
      </c>
      <c r="AP420" s="479">
        <v>7.39</v>
      </c>
      <c r="AQ420" s="447">
        <v>427</v>
      </c>
      <c r="AR420" s="473">
        <f t="shared" si="850"/>
        <v>1366.4</v>
      </c>
      <c r="AS420" s="657">
        <f t="shared" si="841"/>
        <v>3.2</v>
      </c>
      <c r="AT420" s="473">
        <v>6680</v>
      </c>
      <c r="AU420" s="447"/>
      <c r="AV420" s="480">
        <v>15</v>
      </c>
      <c r="AW420" s="479">
        <v>3.16</v>
      </c>
      <c r="AX420" s="479">
        <v>47.66</v>
      </c>
      <c r="AY420" s="480">
        <v>23.2</v>
      </c>
      <c r="AZ420" s="480">
        <v>4.5999999999999996</v>
      </c>
      <c r="BA420" s="420">
        <f t="shared" si="723"/>
        <v>38860</v>
      </c>
      <c r="BB420" s="421">
        <f t="shared" si="724"/>
        <v>0.7772</v>
      </c>
      <c r="BC420" s="422"/>
      <c r="BD420" s="423">
        <v>7.96</v>
      </c>
      <c r="BE420" s="424">
        <v>44.8</v>
      </c>
      <c r="BF420" s="425">
        <v>204</v>
      </c>
      <c r="BG420" s="426">
        <v>7450</v>
      </c>
      <c r="BH420" s="420">
        <f t="shared" si="728"/>
        <v>4991.5</v>
      </c>
      <c r="BI420" s="432"/>
      <c r="BJ420" s="421"/>
      <c r="BK420" s="427">
        <v>14.6</v>
      </c>
      <c r="BL420" s="427"/>
      <c r="BM420" s="428"/>
      <c r="BN420" s="422"/>
      <c r="BO420" s="425">
        <v>75</v>
      </c>
      <c r="BP420" s="425"/>
      <c r="BQ420" s="423">
        <v>3.7</v>
      </c>
      <c r="BR420" s="421">
        <f t="shared" si="783"/>
        <v>0.51388888888888895</v>
      </c>
      <c r="BS420" s="409">
        <f t="shared" si="791"/>
        <v>41020</v>
      </c>
      <c r="BT420" s="429">
        <f t="shared" si="819"/>
        <v>7.9299853729887859</v>
      </c>
      <c r="BU420" s="430">
        <f t="shared" si="842"/>
        <v>44.8</v>
      </c>
      <c r="BV420" s="430">
        <f t="shared" si="820"/>
        <v>265.20877620672843</v>
      </c>
      <c r="BW420" s="430">
        <f t="shared" si="821"/>
        <v>7057.8720624085809</v>
      </c>
      <c r="BX420" s="430">
        <f t="shared" si="729"/>
        <v>4587.6168405655781</v>
      </c>
      <c r="BY420" s="430">
        <f t="shared" si="822"/>
        <v>15.052852267186738</v>
      </c>
      <c r="BZ420" s="430"/>
      <c r="CA420" s="431"/>
      <c r="CB420" s="430">
        <f t="shared" si="792"/>
        <v>75</v>
      </c>
      <c r="CC420" s="432">
        <v>19418</v>
      </c>
      <c r="CD420" s="411">
        <f t="shared" si="823"/>
        <v>20498</v>
      </c>
      <c r="CE420" s="421">
        <f t="shared" si="824"/>
        <v>0.81991999999999998</v>
      </c>
      <c r="CF420" s="433">
        <f t="shared" si="825"/>
        <v>7.8446677724656073</v>
      </c>
      <c r="CG420" s="434"/>
      <c r="CH420" s="427"/>
      <c r="CI420" s="446">
        <f t="shared" si="826"/>
        <v>11.123036393794516</v>
      </c>
      <c r="CJ420" s="436">
        <v>22.4</v>
      </c>
      <c r="CK420" s="436">
        <v>1.5</v>
      </c>
      <c r="CL420" s="423"/>
      <c r="CM420" s="423">
        <v>17.2</v>
      </c>
      <c r="CN420" s="423">
        <v>71</v>
      </c>
      <c r="CO420" s="432"/>
      <c r="CP420" s="432"/>
      <c r="CQ420" s="437"/>
      <c r="CR420" s="437">
        <v>0.96</v>
      </c>
      <c r="CS420" s="424"/>
      <c r="CT420" s="432">
        <f t="shared" si="827"/>
        <v>4.0979607766611377</v>
      </c>
      <c r="CU420" s="434">
        <v>7.23</v>
      </c>
      <c r="CV420" s="438"/>
      <c r="CW420" s="439"/>
      <c r="CX420" s="440"/>
      <c r="CY420" s="441"/>
      <c r="CZ420" s="442"/>
      <c r="DA420" s="442"/>
      <c r="DB420" s="442"/>
      <c r="DC420" s="442"/>
      <c r="DD420" s="443"/>
      <c r="DE420" s="440"/>
      <c r="DF420" s="444">
        <v>19442</v>
      </c>
      <c r="DG420" s="445">
        <f t="shared" si="828"/>
        <v>20522</v>
      </c>
      <c r="DH420" s="421">
        <f t="shared" si="829"/>
        <v>0.82088000000000005</v>
      </c>
      <c r="DI420" s="446">
        <f t="shared" si="830"/>
        <v>7.8354936166065681</v>
      </c>
      <c r="DJ420" s="434">
        <v>7.67</v>
      </c>
      <c r="DK420" s="427">
        <v>3.3</v>
      </c>
      <c r="DL420" s="446">
        <f t="shared" si="831"/>
        <v>11.110028262352598</v>
      </c>
      <c r="DM420" s="422">
        <v>22.7</v>
      </c>
      <c r="DN420" s="422">
        <v>1.66</v>
      </c>
      <c r="DO420" s="423">
        <v>7.71</v>
      </c>
      <c r="DP420" s="423">
        <v>18.899999999999999</v>
      </c>
      <c r="DQ420" s="423">
        <v>80</v>
      </c>
      <c r="DR420" s="432"/>
      <c r="DS420" s="432"/>
      <c r="DT420" s="437"/>
      <c r="DU420" s="437">
        <v>0.96</v>
      </c>
      <c r="DV420" s="424"/>
      <c r="DW420" s="446">
        <f t="shared" si="832"/>
        <v>4.0931683071825358</v>
      </c>
      <c r="DX420" s="434">
        <v>6.55</v>
      </c>
      <c r="DY420" s="438">
        <v>7.86</v>
      </c>
      <c r="DZ420" s="439">
        <v>15.7</v>
      </c>
      <c r="EA420" s="440">
        <v>59</v>
      </c>
      <c r="EB420" s="441">
        <v>6940</v>
      </c>
      <c r="EC420" s="442">
        <v>4.4000000000000004</v>
      </c>
      <c r="ED420" s="442"/>
      <c r="EE420" s="442"/>
      <c r="EF420" s="442"/>
      <c r="EG420" s="443">
        <v>8</v>
      </c>
      <c r="EH420" s="440"/>
      <c r="EI420" s="429">
        <f t="shared" si="814"/>
        <v>7.86</v>
      </c>
      <c r="EJ420" s="447">
        <f t="shared" si="843"/>
        <v>15.7</v>
      </c>
      <c r="EK420" s="448">
        <f t="shared" si="815"/>
        <v>59</v>
      </c>
      <c r="EL420" s="417">
        <f t="shared" si="816"/>
        <v>6940</v>
      </c>
      <c r="EM420" s="431">
        <f t="shared" si="817"/>
        <v>4.4000000000000004</v>
      </c>
      <c r="EN420" s="431"/>
      <c r="EO420" s="431"/>
      <c r="EP420" s="431"/>
      <c r="EQ420" s="430">
        <f t="shared" si="784"/>
        <v>8</v>
      </c>
      <c r="ER420" s="448"/>
      <c r="ES420" s="449">
        <f t="shared" si="833"/>
        <v>25.743539736713796</v>
      </c>
      <c r="ET420" s="450">
        <f t="shared" si="834"/>
        <v>0.82040000000000002</v>
      </c>
      <c r="EU420" s="451">
        <f t="shared" si="730"/>
        <v>0.24724690909090913</v>
      </c>
      <c r="EV420" s="450">
        <f t="shared" si="805"/>
        <v>0.45786464646464653</v>
      </c>
      <c r="EW420" s="513">
        <f t="shared" si="840"/>
        <v>0.70769659318377631</v>
      </c>
      <c r="EX420" s="514">
        <f t="shared" si="736"/>
        <v>10.652852267186738</v>
      </c>
      <c r="EY420" s="513">
        <f t="shared" si="844"/>
        <v>0.6495535714285714</v>
      </c>
      <c r="EZ420" s="514">
        <f t="shared" si="845"/>
        <v>29.099999999999998</v>
      </c>
      <c r="FA420" s="450">
        <f t="shared" si="806"/>
        <v>0.7775337572011195</v>
      </c>
      <c r="FB420" s="431">
        <f t="shared" si="807"/>
        <v>206.20877620672843</v>
      </c>
      <c r="FC420" s="452"/>
      <c r="FD420" s="431"/>
      <c r="FE420" s="452">
        <f t="shared" si="808"/>
        <v>0.89333333333333331</v>
      </c>
      <c r="FF420" s="430">
        <f t="shared" si="809"/>
        <v>67</v>
      </c>
      <c r="FG420" s="405">
        <v>50400</v>
      </c>
      <c r="FH420" s="589"/>
      <c r="FI420" s="590"/>
      <c r="FJ420" s="591"/>
      <c r="FK420" s="455">
        <f t="shared" si="835"/>
        <v>1.7552413456850315</v>
      </c>
      <c r="FL420" s="530"/>
      <c r="FM420" s="455"/>
      <c r="FN420" s="530">
        <v>3475</v>
      </c>
      <c r="FO420" s="532">
        <f t="shared" si="785"/>
        <v>0.25971599402092677</v>
      </c>
      <c r="FP420" s="449">
        <f t="shared" si="836"/>
        <v>84.714773281326174</v>
      </c>
      <c r="FQ420" s="457">
        <v>46.8</v>
      </c>
      <c r="FR420" s="458">
        <f t="shared" si="837"/>
        <v>1.1409068746952706</v>
      </c>
      <c r="FS420" s="576">
        <v>7.83</v>
      </c>
      <c r="FT420" s="577">
        <v>14.8</v>
      </c>
      <c r="FU420" s="578">
        <v>51</v>
      </c>
      <c r="FV420" s="579">
        <v>1</v>
      </c>
      <c r="FW420" s="580"/>
      <c r="FX420" s="579"/>
      <c r="FY420" s="452">
        <f t="shared" si="781"/>
        <v>0.875</v>
      </c>
      <c r="FZ420" s="452"/>
      <c r="GA420" s="429"/>
      <c r="GB420" s="513">
        <f t="shared" si="846"/>
        <v>5.7324840764331086E-2</v>
      </c>
      <c r="GC420" s="514">
        <f t="shared" si="847"/>
        <v>0.89999999999999858</v>
      </c>
      <c r="GD420" s="513">
        <f t="shared" si="768"/>
        <v>0.13559322033898302</v>
      </c>
      <c r="GE420" s="527">
        <f t="shared" si="769"/>
        <v>8</v>
      </c>
      <c r="GF420" s="461">
        <f t="shared" si="838"/>
        <v>2.3988298391028766</v>
      </c>
      <c r="GG420" s="606">
        <v>25</v>
      </c>
      <c r="GH420" s="450">
        <f t="shared" si="793"/>
        <v>0.3125</v>
      </c>
      <c r="GI420" s="405">
        <v>175</v>
      </c>
      <c r="GJ420" s="462">
        <f t="shared" si="794"/>
        <v>7</v>
      </c>
      <c r="GK420" s="463">
        <f t="shared" si="795"/>
        <v>14.62701121404193</v>
      </c>
      <c r="GL420" s="464">
        <v>7.93</v>
      </c>
      <c r="GM420" s="529">
        <v>14.6</v>
      </c>
      <c r="GN420" s="405">
        <v>50</v>
      </c>
      <c r="GO420" s="513">
        <f t="shared" si="796"/>
        <v>1.3513513513513598E-2</v>
      </c>
      <c r="GP420" s="450">
        <f t="shared" si="797"/>
        <v>1.9607843137254943E-2</v>
      </c>
      <c r="GQ420" s="577">
        <v>8</v>
      </c>
      <c r="GR420" s="455">
        <f t="shared" si="839"/>
        <v>2.515845928815212</v>
      </c>
      <c r="GS420" s="531">
        <f t="shared" si="798"/>
        <v>12.2</v>
      </c>
      <c r="GT420" s="531">
        <f t="shared" si="799"/>
        <v>41.235999999999997</v>
      </c>
      <c r="GU420" s="513">
        <f t="shared" si="800"/>
        <v>0.16438356164383561</v>
      </c>
      <c r="GV420" s="513">
        <f t="shared" si="801"/>
        <v>0.1752800000000001</v>
      </c>
      <c r="GW420" s="513">
        <f t="shared" si="802"/>
        <v>0.17567567567567577</v>
      </c>
      <c r="GX420" s="513">
        <f t="shared" si="803"/>
        <v>0.19145098039215691</v>
      </c>
      <c r="GY420" s="462">
        <f t="shared" si="804"/>
        <v>1.4980552247072845</v>
      </c>
      <c r="GZ420" s="405">
        <v>39882</v>
      </c>
      <c r="HA420" s="581">
        <v>8.07</v>
      </c>
      <c r="HB420" s="451">
        <v>7.99</v>
      </c>
      <c r="HC420" s="577">
        <v>12.2</v>
      </c>
      <c r="HD420" s="463">
        <f t="shared" si="848"/>
        <v>41.235999999999997</v>
      </c>
      <c r="HE420" s="463">
        <v>12</v>
      </c>
      <c r="HF420" s="463"/>
      <c r="HG420" s="582"/>
      <c r="HH420" s="575">
        <v>1</v>
      </c>
      <c r="HI420" s="583">
        <v>6940</v>
      </c>
      <c r="HJ420" s="406">
        <f t="shared" si="810"/>
        <v>4649.8</v>
      </c>
      <c r="HK420" s="406"/>
      <c r="HL420" s="549"/>
      <c r="HM420" s="584"/>
      <c r="HN420" s="461">
        <v>3.36</v>
      </c>
      <c r="HO420" s="574"/>
      <c r="HP420" s="548">
        <v>0.01</v>
      </c>
      <c r="HQ420" s="585"/>
      <c r="HR420" s="586"/>
      <c r="HS420" s="520">
        <v>0.13</v>
      </c>
      <c r="HT420" s="587">
        <v>4</v>
      </c>
      <c r="HU420" s="522">
        <f t="shared" si="767"/>
        <v>44.776119402985074</v>
      </c>
      <c r="HV420" s="513">
        <f t="shared" si="849"/>
        <v>0.7276785714285714</v>
      </c>
      <c r="HW420" s="513">
        <f t="shared" si="811"/>
        <v>0.79786274509803923</v>
      </c>
      <c r="HX420" s="513">
        <f t="shared" si="812"/>
        <v>0.76986301369863019</v>
      </c>
      <c r="HY420" s="599"/>
    </row>
    <row r="421" spans="1:233" s="598" customFormat="1" ht="15" customHeight="1" x14ac:dyDescent="0.15">
      <c r="A421" s="400">
        <v>43903</v>
      </c>
      <c r="B421" s="515">
        <v>42862</v>
      </c>
      <c r="C421" s="402">
        <f t="shared" si="722"/>
        <v>0.85724</v>
      </c>
      <c r="D421" s="571">
        <v>8.01</v>
      </c>
      <c r="E421" s="572">
        <v>44</v>
      </c>
      <c r="F421" s="573">
        <v>163</v>
      </c>
      <c r="G421" s="406">
        <f t="shared" si="725"/>
        <v>6986.5060000000003</v>
      </c>
      <c r="H421" s="402">
        <f t="shared" si="726"/>
        <v>0.27946024000000003</v>
      </c>
      <c r="I421" s="573">
        <v>7340</v>
      </c>
      <c r="J421" s="406">
        <f t="shared" si="727"/>
        <v>4917.8</v>
      </c>
      <c r="K421" s="574">
        <v>24.7</v>
      </c>
      <c r="L421" s="574">
        <v>17</v>
      </c>
      <c r="M421" s="574">
        <v>1.7</v>
      </c>
      <c r="N421" s="575">
        <v>84</v>
      </c>
      <c r="O421" s="575">
        <v>16</v>
      </c>
      <c r="P421" s="409"/>
      <c r="Q421" s="409">
        <v>1080</v>
      </c>
      <c r="R421" s="409"/>
      <c r="S421" s="409"/>
      <c r="T421" s="410">
        <v>5.0999999999999996</v>
      </c>
      <c r="U421" s="409">
        <f t="shared" si="786"/>
        <v>3604.8275862068967</v>
      </c>
      <c r="V421" s="409">
        <v>10454</v>
      </c>
      <c r="W421" s="409">
        <v>5338</v>
      </c>
      <c r="X421" s="516">
        <v>1080</v>
      </c>
      <c r="Y421" s="473"/>
      <c r="Z421" s="429"/>
      <c r="AA421" s="409"/>
      <c r="AB421" s="409"/>
      <c r="AC421" s="409"/>
      <c r="AD421" s="474"/>
      <c r="AE421" s="477"/>
      <c r="AF421" s="478">
        <f t="shared" si="787"/>
        <v>2160</v>
      </c>
      <c r="AG421" s="477">
        <f t="shared" si="813"/>
        <v>0.86399999999999999</v>
      </c>
      <c r="AH421" s="478">
        <f t="shared" si="788"/>
        <v>1830.5172413793105</v>
      </c>
      <c r="AI421" s="478">
        <f t="shared" si="789"/>
        <v>5308.5</v>
      </c>
      <c r="AJ421" s="473">
        <f t="shared" si="790"/>
        <v>11466.36</v>
      </c>
      <c r="AK421" s="477">
        <f t="shared" si="818"/>
        <v>0.50961600000000007</v>
      </c>
      <c r="AL421" s="447">
        <v>38</v>
      </c>
      <c r="AM421" s="479"/>
      <c r="AN421" s="473">
        <v>1656</v>
      </c>
      <c r="AO421" s="473">
        <v>1600</v>
      </c>
      <c r="AP421" s="479">
        <v>7.29</v>
      </c>
      <c r="AQ421" s="447">
        <v>440</v>
      </c>
      <c r="AR421" s="473">
        <f t="shared" si="850"/>
        <v>1408</v>
      </c>
      <c r="AS421" s="657">
        <f t="shared" si="841"/>
        <v>3.2</v>
      </c>
      <c r="AT421" s="473">
        <v>6710</v>
      </c>
      <c r="AU421" s="447"/>
      <c r="AV421" s="480">
        <v>15</v>
      </c>
      <c r="AW421" s="479">
        <v>4.1500000000000004</v>
      </c>
      <c r="AX421" s="479">
        <v>45.48</v>
      </c>
      <c r="AY421" s="480">
        <v>19.899999999999999</v>
      </c>
      <c r="AZ421" s="480">
        <v>4.4000000000000004</v>
      </c>
      <c r="BA421" s="420">
        <f t="shared" si="723"/>
        <v>42409</v>
      </c>
      <c r="BB421" s="421">
        <f t="shared" si="724"/>
        <v>0.84818000000000005</v>
      </c>
      <c r="BC421" s="422"/>
      <c r="BD421" s="423">
        <v>8</v>
      </c>
      <c r="BE421" s="424">
        <v>44.9</v>
      </c>
      <c r="BF421" s="425">
        <v>214</v>
      </c>
      <c r="BG421" s="426">
        <v>7310</v>
      </c>
      <c r="BH421" s="420">
        <f t="shared" si="728"/>
        <v>4897.7000000000007</v>
      </c>
      <c r="BI421" s="432"/>
      <c r="BJ421" s="421"/>
      <c r="BK421" s="427">
        <v>19</v>
      </c>
      <c r="BL421" s="427">
        <v>12.6</v>
      </c>
      <c r="BM421" s="428">
        <v>6.2</v>
      </c>
      <c r="BN421" s="422">
        <v>1.8</v>
      </c>
      <c r="BO421" s="425">
        <v>107</v>
      </c>
      <c r="BP421" s="425">
        <v>16</v>
      </c>
      <c r="BQ421" s="423">
        <v>4.62</v>
      </c>
      <c r="BR421" s="421">
        <f t="shared" si="783"/>
        <v>0.64166666666666672</v>
      </c>
      <c r="BS421" s="409">
        <f t="shared" si="791"/>
        <v>44569</v>
      </c>
      <c r="BT421" s="429">
        <f t="shared" si="819"/>
        <v>7.9655904328120446</v>
      </c>
      <c r="BU421" s="430">
        <f t="shared" si="842"/>
        <v>44.9</v>
      </c>
      <c r="BV421" s="430">
        <f t="shared" si="820"/>
        <v>271.86622989073123</v>
      </c>
      <c r="BW421" s="430">
        <f t="shared" si="821"/>
        <v>6955.8819358747114</v>
      </c>
      <c r="BX421" s="430">
        <f t="shared" si="729"/>
        <v>4521.3232583185627</v>
      </c>
      <c r="BY421" s="430">
        <f t="shared" si="822"/>
        <v>19.043617761224169</v>
      </c>
      <c r="BZ421" s="430">
        <f>(BL421*BA421+AY421*AF421)/BS421</f>
        <v>12.95378850770715</v>
      </c>
      <c r="CA421" s="431">
        <f>(BN421*BA421+AZ421*AF421)/BS421</f>
        <v>1.9260068657587111</v>
      </c>
      <c r="CB421" s="430">
        <f t="shared" si="792"/>
        <v>107</v>
      </c>
      <c r="CC421" s="432">
        <v>21263</v>
      </c>
      <c r="CD421" s="411">
        <f t="shared" si="823"/>
        <v>22343</v>
      </c>
      <c r="CE421" s="421">
        <f t="shared" si="824"/>
        <v>0.89371999999999996</v>
      </c>
      <c r="CF421" s="433">
        <f t="shared" si="825"/>
        <v>7.1968849304032583</v>
      </c>
      <c r="CG421" s="434"/>
      <c r="CH421" s="427"/>
      <c r="CI421" s="446">
        <f t="shared" si="826"/>
        <v>10.204538334153874</v>
      </c>
      <c r="CJ421" s="436">
        <v>22.5</v>
      </c>
      <c r="CK421" s="436">
        <v>2.27</v>
      </c>
      <c r="CL421" s="423"/>
      <c r="CM421" s="423">
        <v>16.2</v>
      </c>
      <c r="CN421" s="423">
        <v>69</v>
      </c>
      <c r="CO421" s="432"/>
      <c r="CP421" s="432"/>
      <c r="CQ421" s="437"/>
      <c r="CR421" s="437">
        <v>0.94</v>
      </c>
      <c r="CS421" s="424"/>
      <c r="CT421" s="432">
        <f t="shared" si="827"/>
        <v>3.7595667546882696</v>
      </c>
      <c r="CU421" s="434">
        <v>6.65</v>
      </c>
      <c r="CV421" s="438"/>
      <c r="CW421" s="439"/>
      <c r="CX421" s="440"/>
      <c r="CY421" s="441"/>
      <c r="CZ421" s="442"/>
      <c r="DA421" s="442"/>
      <c r="DB421" s="442"/>
      <c r="DC421" s="442"/>
      <c r="DD421" s="443"/>
      <c r="DE421" s="440"/>
      <c r="DF421" s="444">
        <v>21146</v>
      </c>
      <c r="DG421" s="445">
        <f t="shared" si="828"/>
        <v>22226</v>
      </c>
      <c r="DH421" s="421">
        <f t="shared" si="829"/>
        <v>0.88904000000000005</v>
      </c>
      <c r="DI421" s="446">
        <f t="shared" si="830"/>
        <v>7.2347700890848552</v>
      </c>
      <c r="DJ421" s="434">
        <v>7.64</v>
      </c>
      <c r="DK421" s="427">
        <v>3.3</v>
      </c>
      <c r="DL421" s="446">
        <f t="shared" si="831"/>
        <v>10.258256096463601</v>
      </c>
      <c r="DM421" s="422">
        <v>22.9</v>
      </c>
      <c r="DN421" s="422">
        <v>1.55</v>
      </c>
      <c r="DO421" s="423">
        <v>7.72</v>
      </c>
      <c r="DP421" s="423">
        <v>17.8</v>
      </c>
      <c r="DQ421" s="423">
        <v>75</v>
      </c>
      <c r="DR421" s="432"/>
      <c r="DS421" s="432"/>
      <c r="DT421" s="437"/>
      <c r="DU421" s="437">
        <v>0.94</v>
      </c>
      <c r="DV421" s="424"/>
      <c r="DW421" s="446">
        <f t="shared" si="832"/>
        <v>3.7793575092234324</v>
      </c>
      <c r="DX421" s="434">
        <v>6.4</v>
      </c>
      <c r="DY421" s="438">
        <v>7.82</v>
      </c>
      <c r="DZ421" s="439">
        <v>15.7</v>
      </c>
      <c r="EA421" s="440">
        <v>53</v>
      </c>
      <c r="EB421" s="441">
        <v>6960</v>
      </c>
      <c r="EC421" s="442">
        <v>4.5</v>
      </c>
      <c r="ED421" s="442">
        <v>0.25</v>
      </c>
      <c r="EE421" s="442">
        <v>4</v>
      </c>
      <c r="EF421" s="442">
        <v>0.6</v>
      </c>
      <c r="EG421" s="443">
        <v>10</v>
      </c>
      <c r="EH421" s="440">
        <v>16</v>
      </c>
      <c r="EI421" s="429">
        <f t="shared" si="814"/>
        <v>7.82</v>
      </c>
      <c r="EJ421" s="447">
        <f t="shared" si="843"/>
        <v>15.7</v>
      </c>
      <c r="EK421" s="448">
        <f t="shared" si="815"/>
        <v>53</v>
      </c>
      <c r="EL421" s="417">
        <f t="shared" si="816"/>
        <v>6960</v>
      </c>
      <c r="EM421" s="431">
        <f t="shared" si="817"/>
        <v>4.5</v>
      </c>
      <c r="EN421" s="431">
        <f>ED421</f>
        <v>0.25</v>
      </c>
      <c r="EO421" s="431">
        <f>EE421</f>
        <v>4</v>
      </c>
      <c r="EP421" s="431">
        <f>EF421</f>
        <v>0.6</v>
      </c>
      <c r="EQ421" s="430">
        <f t="shared" si="784"/>
        <v>10</v>
      </c>
      <c r="ER421" s="448">
        <f>EH421</f>
        <v>16</v>
      </c>
      <c r="ES421" s="449">
        <f t="shared" si="833"/>
        <v>23.693598689672193</v>
      </c>
      <c r="ET421" s="450">
        <f t="shared" si="834"/>
        <v>0.89137999999999995</v>
      </c>
      <c r="EU421" s="451">
        <f t="shared" si="730"/>
        <v>0.27538195454545455</v>
      </c>
      <c r="EV421" s="450">
        <f t="shared" si="805"/>
        <v>0.50996658249158244</v>
      </c>
      <c r="EW421" s="513">
        <f t="shared" si="840"/>
        <v>0.76370036111716577</v>
      </c>
      <c r="EX421" s="514">
        <f t="shared" si="736"/>
        <v>14.543617761224169</v>
      </c>
      <c r="EY421" s="513">
        <f t="shared" si="844"/>
        <v>0.65033407572383073</v>
      </c>
      <c r="EZ421" s="514">
        <f t="shared" si="845"/>
        <v>29.2</v>
      </c>
      <c r="FA421" s="450">
        <f t="shared" si="806"/>
        <v>0.80505118263014197</v>
      </c>
      <c r="FB421" s="431">
        <f t="shared" si="807"/>
        <v>218.86622989073123</v>
      </c>
      <c r="FC421" s="452">
        <f>1-EP421/CA421</f>
        <v>0.68847463076740267</v>
      </c>
      <c r="FD421" s="431">
        <f>CA421-EP421</f>
        <v>1.326006865758711</v>
      </c>
      <c r="FE421" s="452">
        <f t="shared" si="808"/>
        <v>0.90654205607476634</v>
      </c>
      <c r="FF421" s="430">
        <f t="shared" si="809"/>
        <v>97</v>
      </c>
      <c r="FG421" s="405">
        <v>50400</v>
      </c>
      <c r="FH421" s="589"/>
      <c r="FI421" s="590"/>
      <c r="FJ421" s="591"/>
      <c r="FK421" s="455">
        <f t="shared" si="835"/>
        <v>1.6154726379321951</v>
      </c>
      <c r="FL421" s="530"/>
      <c r="FM421" s="455"/>
      <c r="FN421" s="530">
        <v>4587</v>
      </c>
      <c r="FO421" s="532">
        <f t="shared" si="785"/>
        <v>0.34282511210762334</v>
      </c>
      <c r="FP421" s="449">
        <f t="shared" si="836"/>
        <v>102.9190693082636</v>
      </c>
      <c r="FQ421" s="457">
        <v>46.8</v>
      </c>
      <c r="FR421" s="458">
        <f t="shared" si="837"/>
        <v>1.0500572146559268</v>
      </c>
      <c r="FS421" s="576">
        <v>7.82</v>
      </c>
      <c r="FT421" s="577">
        <v>15</v>
      </c>
      <c r="FU421" s="578">
        <v>47</v>
      </c>
      <c r="FV421" s="579">
        <v>1</v>
      </c>
      <c r="FW421" s="580">
        <v>0.16</v>
      </c>
      <c r="FX421" s="579">
        <v>16</v>
      </c>
      <c r="FY421" s="452">
        <f t="shared" si="781"/>
        <v>0.9</v>
      </c>
      <c r="FZ421" s="452">
        <f>1-FW421/(EF421+DC421)</f>
        <v>0.73333333333333339</v>
      </c>
      <c r="GA421" s="429">
        <f>EF421+DC421-FW421</f>
        <v>0.43999999999999995</v>
      </c>
      <c r="GB421" s="513">
        <f t="shared" si="846"/>
        <v>4.4585987261146487E-2</v>
      </c>
      <c r="GC421" s="514">
        <f t="shared" si="847"/>
        <v>0.69999999999999929</v>
      </c>
      <c r="GD421" s="513">
        <f t="shared" si="768"/>
        <v>0.1132075471698113</v>
      </c>
      <c r="GE421" s="527">
        <f t="shared" si="769"/>
        <v>6</v>
      </c>
      <c r="GF421" s="461">
        <f t="shared" si="838"/>
        <v>2.2078126051739999</v>
      </c>
      <c r="GG421" s="606">
        <v>25</v>
      </c>
      <c r="GH421" s="450">
        <f t="shared" si="793"/>
        <v>0.3125</v>
      </c>
      <c r="GI421" s="405">
        <v>175</v>
      </c>
      <c r="GJ421" s="462">
        <f t="shared" si="794"/>
        <v>7</v>
      </c>
      <c r="GK421" s="463">
        <f t="shared" si="795"/>
        <v>13.462271982768291</v>
      </c>
      <c r="GL421" s="464">
        <v>7.91</v>
      </c>
      <c r="GM421" s="529">
        <v>13.6</v>
      </c>
      <c r="GN421" s="405">
        <v>46</v>
      </c>
      <c r="GO421" s="513">
        <f t="shared" si="796"/>
        <v>9.3333333333333379E-2</v>
      </c>
      <c r="GP421" s="450">
        <f t="shared" si="797"/>
        <v>2.1276595744680882E-2</v>
      </c>
      <c r="GQ421" s="577">
        <v>8</v>
      </c>
      <c r="GR421" s="455">
        <f t="shared" si="839"/>
        <v>2.3155107810361462</v>
      </c>
      <c r="GS421" s="531">
        <f t="shared" si="798"/>
        <v>11.8</v>
      </c>
      <c r="GT421" s="531">
        <f t="shared" si="799"/>
        <v>39.884</v>
      </c>
      <c r="GU421" s="513">
        <f t="shared" si="800"/>
        <v>0.13235294117647056</v>
      </c>
      <c r="GV421" s="513">
        <f t="shared" si="801"/>
        <v>0.13295652173913042</v>
      </c>
      <c r="GW421" s="513">
        <f t="shared" si="802"/>
        <v>0.21333333333333326</v>
      </c>
      <c r="GX421" s="513">
        <f t="shared" si="803"/>
        <v>0.15140425531914892</v>
      </c>
      <c r="GY421" s="462">
        <f t="shared" si="804"/>
        <v>1.8918313635143749</v>
      </c>
      <c r="GZ421" s="405">
        <v>42633</v>
      </c>
      <c r="HA421" s="581">
        <v>8.1</v>
      </c>
      <c r="HB421" s="451">
        <v>8</v>
      </c>
      <c r="HC421" s="577">
        <v>11.8</v>
      </c>
      <c r="HD421" s="463">
        <f t="shared" si="848"/>
        <v>39.884</v>
      </c>
      <c r="HE421" s="463">
        <v>12</v>
      </c>
      <c r="HF421" s="463"/>
      <c r="HG421" s="582"/>
      <c r="HH421" s="575">
        <v>2</v>
      </c>
      <c r="HI421" s="583">
        <v>6850</v>
      </c>
      <c r="HJ421" s="406">
        <f t="shared" si="810"/>
        <v>4589.5</v>
      </c>
      <c r="HK421" s="406"/>
      <c r="HL421" s="549"/>
      <c r="HM421" s="584">
        <v>4.7</v>
      </c>
      <c r="HN421" s="461">
        <v>4.38</v>
      </c>
      <c r="HO421" s="574">
        <v>0.12</v>
      </c>
      <c r="HP421" s="548">
        <v>0.01</v>
      </c>
      <c r="HQ421" s="585">
        <v>4.5</v>
      </c>
      <c r="HR421" s="586">
        <v>0.14000000000000001</v>
      </c>
      <c r="HS421" s="520">
        <v>0.15</v>
      </c>
      <c r="HT421" s="587">
        <v>4</v>
      </c>
      <c r="HU421" s="522">
        <f t="shared" si="767"/>
        <v>41.029026857506665</v>
      </c>
      <c r="HV421" s="513">
        <f t="shared" si="849"/>
        <v>0.73719376391982183</v>
      </c>
      <c r="HW421" s="513">
        <f t="shared" si="811"/>
        <v>0.81362616822429912</v>
      </c>
      <c r="HX421" s="513">
        <f t="shared" si="812"/>
        <v>0.76947368421052631</v>
      </c>
      <c r="HY421" s="599"/>
    </row>
    <row r="422" spans="1:233" s="598" customFormat="1" ht="15" customHeight="1" x14ac:dyDescent="0.15">
      <c r="A422" s="400">
        <v>43904</v>
      </c>
      <c r="B422" s="515">
        <v>37315</v>
      </c>
      <c r="C422" s="402">
        <f t="shared" si="722"/>
        <v>0.74629999999999996</v>
      </c>
      <c r="D422" s="571">
        <v>7.87</v>
      </c>
      <c r="E422" s="572">
        <v>47</v>
      </c>
      <c r="F422" s="573">
        <v>208</v>
      </c>
      <c r="G422" s="406">
        <f t="shared" si="725"/>
        <v>7761.52</v>
      </c>
      <c r="H422" s="402">
        <f t="shared" si="726"/>
        <v>0.31046080000000004</v>
      </c>
      <c r="I422" s="573">
        <v>8520</v>
      </c>
      <c r="J422" s="406">
        <f t="shared" si="727"/>
        <v>5708.4000000000005</v>
      </c>
      <c r="K422" s="574">
        <v>23.9</v>
      </c>
      <c r="L422" s="574"/>
      <c r="M422" s="574"/>
      <c r="N422" s="575">
        <v>77</v>
      </c>
      <c r="O422" s="575"/>
      <c r="P422" s="409"/>
      <c r="Q422" s="409">
        <v>1080</v>
      </c>
      <c r="R422" s="409"/>
      <c r="S422" s="409"/>
      <c r="T422" s="410">
        <v>5.08</v>
      </c>
      <c r="U422" s="409">
        <f t="shared" si="786"/>
        <v>3264.1379310344828</v>
      </c>
      <c r="V422" s="409">
        <v>9466</v>
      </c>
      <c r="W422" s="409">
        <v>4460</v>
      </c>
      <c r="X422" s="516">
        <v>1080</v>
      </c>
      <c r="Y422" s="473"/>
      <c r="Z422" s="429"/>
      <c r="AA422" s="409"/>
      <c r="AB422" s="409"/>
      <c r="AC422" s="409"/>
      <c r="AD422" s="474"/>
      <c r="AE422" s="477"/>
      <c r="AF422" s="478">
        <f t="shared" si="787"/>
        <v>2160</v>
      </c>
      <c r="AG422" s="477">
        <f t="shared" si="813"/>
        <v>0.86399999999999999</v>
      </c>
      <c r="AH422" s="478">
        <f t="shared" si="788"/>
        <v>1667.9310344827586</v>
      </c>
      <c r="AI422" s="478">
        <f t="shared" si="789"/>
        <v>4837</v>
      </c>
      <c r="AJ422" s="473">
        <f t="shared" si="790"/>
        <v>10447.92</v>
      </c>
      <c r="AK422" s="477">
        <f t="shared" si="818"/>
        <v>0.46435199999999999</v>
      </c>
      <c r="AL422" s="447">
        <v>38</v>
      </c>
      <c r="AM422" s="479"/>
      <c r="AN422" s="473">
        <v>1685</v>
      </c>
      <c r="AO422" s="473">
        <v>1653</v>
      </c>
      <c r="AP422" s="479">
        <v>7.34</v>
      </c>
      <c r="AQ422" s="447">
        <v>451</v>
      </c>
      <c r="AR422" s="473">
        <f t="shared" si="850"/>
        <v>1443.2</v>
      </c>
      <c r="AS422" s="657">
        <f t="shared" si="841"/>
        <v>3.2</v>
      </c>
      <c r="AT422" s="473">
        <v>6800</v>
      </c>
      <c r="AU422" s="447"/>
      <c r="AV422" s="480">
        <v>15</v>
      </c>
      <c r="AW422" s="479">
        <v>4.18</v>
      </c>
      <c r="AX422" s="479">
        <v>47.4</v>
      </c>
      <c r="AY422" s="480">
        <v>14.4</v>
      </c>
      <c r="AZ422" s="480">
        <v>4.5999999999999996</v>
      </c>
      <c r="BA422" s="420">
        <f t="shared" si="723"/>
        <v>36840</v>
      </c>
      <c r="BB422" s="421">
        <f t="shared" si="724"/>
        <v>0.73680000000000001</v>
      </c>
      <c r="BC422" s="422"/>
      <c r="BD422" s="423">
        <v>7.88</v>
      </c>
      <c r="BE422" s="424">
        <v>44.5</v>
      </c>
      <c r="BF422" s="425">
        <v>232</v>
      </c>
      <c r="BG422" s="426">
        <v>8690</v>
      </c>
      <c r="BH422" s="420">
        <f t="shared" si="728"/>
        <v>5822.3</v>
      </c>
      <c r="BI422" s="432"/>
      <c r="BJ422" s="421"/>
      <c r="BK422" s="427">
        <v>16.7</v>
      </c>
      <c r="BL422" s="427"/>
      <c r="BM422" s="428"/>
      <c r="BN422" s="422"/>
      <c r="BO422" s="425">
        <v>82</v>
      </c>
      <c r="BP422" s="425"/>
      <c r="BQ422" s="423">
        <v>4.38</v>
      </c>
      <c r="BR422" s="421">
        <f t="shared" si="783"/>
        <v>0.60833333333333328</v>
      </c>
      <c r="BS422" s="409">
        <f t="shared" si="791"/>
        <v>39000</v>
      </c>
      <c r="BT422" s="429">
        <f t="shared" si="819"/>
        <v>7.8500923076923081</v>
      </c>
      <c r="BU422" s="430">
        <f t="shared" si="842"/>
        <v>44.5</v>
      </c>
      <c r="BV422" s="430">
        <f t="shared" si="820"/>
        <v>299.08184615384613</v>
      </c>
      <c r="BW422" s="430">
        <f t="shared" si="821"/>
        <v>8208.8849230769229</v>
      </c>
      <c r="BX422" s="430">
        <f t="shared" si="729"/>
        <v>5335.7752</v>
      </c>
      <c r="BY422" s="430">
        <f t="shared" si="822"/>
        <v>16.572615384615386</v>
      </c>
      <c r="BZ422" s="430"/>
      <c r="CA422" s="431"/>
      <c r="CB422" s="430">
        <f t="shared" si="792"/>
        <v>82</v>
      </c>
      <c r="CC422" s="432">
        <v>18469</v>
      </c>
      <c r="CD422" s="411">
        <f t="shared" si="823"/>
        <v>19549</v>
      </c>
      <c r="CE422" s="421">
        <f t="shared" si="824"/>
        <v>0.78195999999999999</v>
      </c>
      <c r="CF422" s="433">
        <f t="shared" si="825"/>
        <v>8.2254846795232499</v>
      </c>
      <c r="CG422" s="434"/>
      <c r="CH422" s="427"/>
      <c r="CI422" s="446">
        <f t="shared" si="826"/>
        <v>11.663000664995652</v>
      </c>
      <c r="CJ422" s="436">
        <v>22.7</v>
      </c>
      <c r="CK422" s="436">
        <v>2.2200000000000002</v>
      </c>
      <c r="CL422" s="423"/>
      <c r="CM422" s="423">
        <v>15.4</v>
      </c>
      <c r="CN422" s="423">
        <v>72</v>
      </c>
      <c r="CO422" s="432"/>
      <c r="CP422" s="432"/>
      <c r="CQ422" s="437"/>
      <c r="CR422" s="437">
        <v>0.95</v>
      </c>
      <c r="CS422" s="424"/>
      <c r="CT422" s="432">
        <f t="shared" si="827"/>
        <v>4.2968949818405031</v>
      </c>
      <c r="CU422" s="434">
        <v>5.94</v>
      </c>
      <c r="CV422" s="438"/>
      <c r="CW422" s="439"/>
      <c r="CX422" s="440"/>
      <c r="CY422" s="441"/>
      <c r="CZ422" s="442"/>
      <c r="DA422" s="442"/>
      <c r="DB422" s="442"/>
      <c r="DC422" s="442"/>
      <c r="DD422" s="443"/>
      <c r="DE422" s="440"/>
      <c r="DF422" s="444">
        <v>18371</v>
      </c>
      <c r="DG422" s="445">
        <f t="shared" si="828"/>
        <v>19451</v>
      </c>
      <c r="DH422" s="421">
        <f t="shared" si="829"/>
        <v>0.77803999999999995</v>
      </c>
      <c r="DI422" s="446">
        <f t="shared" si="830"/>
        <v>8.2669271502750501</v>
      </c>
      <c r="DJ422" s="434">
        <v>7.58</v>
      </c>
      <c r="DK422" s="427">
        <v>3.6</v>
      </c>
      <c r="DL422" s="446">
        <f t="shared" si="831"/>
        <v>11.721762377255668</v>
      </c>
      <c r="DM422" s="422">
        <v>22.9</v>
      </c>
      <c r="DN422" s="422">
        <v>1.68</v>
      </c>
      <c r="DO422" s="423">
        <v>7.54</v>
      </c>
      <c r="DP422" s="423">
        <v>15.7</v>
      </c>
      <c r="DQ422" s="423">
        <v>75</v>
      </c>
      <c r="DR422" s="432"/>
      <c r="DS422" s="432"/>
      <c r="DT422" s="437"/>
      <c r="DU422" s="437">
        <v>0.96</v>
      </c>
      <c r="DV422" s="424"/>
      <c r="DW422" s="446">
        <f t="shared" si="832"/>
        <v>4.3185440337257726</v>
      </c>
      <c r="DX422" s="434">
        <v>5.43</v>
      </c>
      <c r="DY422" s="438">
        <v>7.8</v>
      </c>
      <c r="DZ422" s="439">
        <v>15.3</v>
      </c>
      <c r="EA422" s="440">
        <v>52</v>
      </c>
      <c r="EB422" s="441">
        <v>7090</v>
      </c>
      <c r="EC422" s="442">
        <v>5.9</v>
      </c>
      <c r="ED422" s="442"/>
      <c r="EE422" s="442"/>
      <c r="EF422" s="442"/>
      <c r="EG422" s="443">
        <v>12</v>
      </c>
      <c r="EH422" s="440"/>
      <c r="EI422" s="429">
        <f t="shared" si="814"/>
        <v>7.8</v>
      </c>
      <c r="EJ422" s="447">
        <f t="shared" si="843"/>
        <v>15.3</v>
      </c>
      <c r="EK422" s="448">
        <f t="shared" si="815"/>
        <v>52</v>
      </c>
      <c r="EL422" s="417">
        <f t="shared" si="816"/>
        <v>7090</v>
      </c>
      <c r="EM422" s="431">
        <f t="shared" si="817"/>
        <v>5.9</v>
      </c>
      <c r="EN422" s="431"/>
      <c r="EO422" s="431"/>
      <c r="EP422" s="431"/>
      <c r="EQ422" s="430">
        <f t="shared" si="784"/>
        <v>12</v>
      </c>
      <c r="ER422" s="448"/>
      <c r="ES422" s="449">
        <f t="shared" si="833"/>
        <v>27.076923076923077</v>
      </c>
      <c r="ET422" s="450">
        <f t="shared" si="834"/>
        <v>0.78</v>
      </c>
      <c r="EU422" s="451">
        <f t="shared" si="730"/>
        <v>0.26509527272727273</v>
      </c>
      <c r="EV422" s="450">
        <f t="shared" si="805"/>
        <v>0.4909171717171717</v>
      </c>
      <c r="EW422" s="513">
        <f t="shared" si="840"/>
        <v>0.64399101390616587</v>
      </c>
      <c r="EX422" s="514">
        <f t="shared" si="736"/>
        <v>10.672615384615385</v>
      </c>
      <c r="EY422" s="513">
        <f t="shared" si="844"/>
        <v>0.65617977528089888</v>
      </c>
      <c r="EZ422" s="514">
        <f t="shared" si="845"/>
        <v>29.2</v>
      </c>
      <c r="FA422" s="450">
        <f t="shared" si="806"/>
        <v>0.8261345492255272</v>
      </c>
      <c r="FB422" s="431">
        <f t="shared" si="807"/>
        <v>247.08184615384613</v>
      </c>
      <c r="FC422" s="452"/>
      <c r="FD422" s="431"/>
      <c r="FE422" s="452">
        <f t="shared" si="808"/>
        <v>0.85365853658536583</v>
      </c>
      <c r="FF422" s="430">
        <f t="shared" si="809"/>
        <v>70</v>
      </c>
      <c r="FG422" s="405">
        <v>50400</v>
      </c>
      <c r="FH422" s="589"/>
      <c r="FI422" s="590"/>
      <c r="FJ422" s="591"/>
      <c r="FK422" s="455">
        <f t="shared" si="835"/>
        <v>1.8461538461538463</v>
      </c>
      <c r="FL422" s="530"/>
      <c r="FM422" s="455"/>
      <c r="FN422" s="530">
        <v>4309</v>
      </c>
      <c r="FO422" s="532">
        <f t="shared" si="785"/>
        <v>0.32204783258594916</v>
      </c>
      <c r="FP422" s="449">
        <f t="shared" si="836"/>
        <v>110.48717948717949</v>
      </c>
      <c r="FQ422" s="457">
        <v>46.8</v>
      </c>
      <c r="FR422" s="458">
        <f t="shared" si="837"/>
        <v>1.2</v>
      </c>
      <c r="FS422" s="576">
        <v>7.73</v>
      </c>
      <c r="FT422" s="577">
        <v>14</v>
      </c>
      <c r="FU422" s="578">
        <v>47</v>
      </c>
      <c r="FV422" s="579">
        <v>1</v>
      </c>
      <c r="FW422" s="580"/>
      <c r="FX422" s="579"/>
      <c r="FY422" s="452">
        <f t="shared" ref="FY422:FY453" si="851">1-FV422/(EG422+DD422)</f>
        <v>0.91666666666666663</v>
      </c>
      <c r="FZ422" s="452"/>
      <c r="GA422" s="429"/>
      <c r="GB422" s="513">
        <f t="shared" si="846"/>
        <v>8.496732026143794E-2</v>
      </c>
      <c r="GC422" s="514">
        <f t="shared" si="847"/>
        <v>1.3000000000000007</v>
      </c>
      <c r="GD422" s="513">
        <f t="shared" si="768"/>
        <v>9.6153846153846145E-2</v>
      </c>
      <c r="GE422" s="527">
        <f t="shared" si="769"/>
        <v>5</v>
      </c>
      <c r="GF422" s="461">
        <f t="shared" si="838"/>
        <v>2.523076923076923</v>
      </c>
      <c r="GG422" s="606">
        <v>25</v>
      </c>
      <c r="GH422" s="450">
        <f t="shared" si="793"/>
        <v>0.3125</v>
      </c>
      <c r="GI422" s="405">
        <v>175</v>
      </c>
      <c r="GJ422" s="462">
        <f t="shared" si="794"/>
        <v>7</v>
      </c>
      <c r="GK422" s="463">
        <f t="shared" si="795"/>
        <v>15.384615384615385</v>
      </c>
      <c r="GL422" s="464">
        <v>7.85</v>
      </c>
      <c r="GM422" s="529">
        <v>13.5</v>
      </c>
      <c r="GN422" s="405">
        <v>45</v>
      </c>
      <c r="GO422" s="513">
        <f t="shared" si="796"/>
        <v>3.5714285714285698E-2</v>
      </c>
      <c r="GP422" s="450">
        <f t="shared" si="797"/>
        <v>4.2553191489361653E-2</v>
      </c>
      <c r="GQ422" s="577">
        <v>8</v>
      </c>
      <c r="GR422" s="455">
        <f t="shared" si="839"/>
        <v>2.6461538461538461</v>
      </c>
      <c r="GS422" s="531">
        <f t="shared" si="798"/>
        <v>12.1</v>
      </c>
      <c r="GT422" s="531">
        <f t="shared" si="799"/>
        <v>40.897999999999996</v>
      </c>
      <c r="GU422" s="513">
        <f t="shared" si="800"/>
        <v>0.10370370370370374</v>
      </c>
      <c r="GV422" s="513">
        <f t="shared" si="801"/>
        <v>9.1155555555555656E-2</v>
      </c>
      <c r="GW422" s="513">
        <f t="shared" si="802"/>
        <v>0.13571428571428579</v>
      </c>
      <c r="GX422" s="513">
        <f t="shared" si="803"/>
        <v>0.12982978723404259</v>
      </c>
      <c r="GY422" s="462">
        <f t="shared" si="804"/>
        <v>2.5212414592945551</v>
      </c>
      <c r="GZ422" s="405">
        <v>37901</v>
      </c>
      <c r="HA422" s="581">
        <v>8.08</v>
      </c>
      <c r="HB422" s="451">
        <v>7.98</v>
      </c>
      <c r="HC422" s="577">
        <v>12.1</v>
      </c>
      <c r="HD422" s="463">
        <f t="shared" si="848"/>
        <v>40.897999999999996</v>
      </c>
      <c r="HE422" s="463">
        <v>12</v>
      </c>
      <c r="HF422" s="463"/>
      <c r="HG422" s="582"/>
      <c r="HH422" s="575">
        <v>6</v>
      </c>
      <c r="HI422" s="583">
        <v>7060</v>
      </c>
      <c r="HJ422" s="406">
        <f t="shared" si="810"/>
        <v>4730.2000000000007</v>
      </c>
      <c r="HK422" s="406"/>
      <c r="HL422" s="549"/>
      <c r="HM422" s="584"/>
      <c r="HN422" s="461">
        <v>4.38</v>
      </c>
      <c r="HO422" s="574"/>
      <c r="HP422" s="548">
        <v>0.01</v>
      </c>
      <c r="HQ422" s="585"/>
      <c r="HR422" s="586"/>
      <c r="HS422" s="520">
        <v>0.14000000000000001</v>
      </c>
      <c r="HT422" s="587">
        <v>4</v>
      </c>
      <c r="HU422" s="522">
        <f t="shared" si="767"/>
        <v>47.23127035830619</v>
      </c>
      <c r="HV422" s="513">
        <f t="shared" si="849"/>
        <v>0.72808988764044946</v>
      </c>
      <c r="HW422" s="513">
        <f t="shared" si="811"/>
        <v>0.82371551724137926</v>
      </c>
      <c r="HX422" s="513">
        <f t="shared" si="812"/>
        <v>0.73772455089820355</v>
      </c>
      <c r="HY422" s="599"/>
    </row>
    <row r="423" spans="1:233" x14ac:dyDescent="0.15">
      <c r="A423" s="485">
        <v>43905</v>
      </c>
      <c r="B423" s="486">
        <v>34454</v>
      </c>
      <c r="C423" s="487">
        <f t="shared" ref="C423:C486" si="852">B423/$B$6</f>
        <v>0.68908000000000003</v>
      </c>
      <c r="D423" s="488">
        <v>7.59</v>
      </c>
      <c r="E423" s="489">
        <v>49.6</v>
      </c>
      <c r="F423" s="490">
        <v>177</v>
      </c>
      <c r="G423" s="490">
        <f t="shared" si="725"/>
        <v>6098.3580000000002</v>
      </c>
      <c r="H423" s="487">
        <f t="shared" si="726"/>
        <v>0.24393432000000001</v>
      </c>
      <c r="I423" s="490">
        <v>7060</v>
      </c>
      <c r="J423" s="490">
        <f t="shared" si="727"/>
        <v>4730.2000000000007</v>
      </c>
      <c r="K423" s="491">
        <v>28.1</v>
      </c>
      <c r="L423" s="491"/>
      <c r="M423" s="491"/>
      <c r="N423" s="492">
        <v>78</v>
      </c>
      <c r="O423" s="492"/>
      <c r="P423" s="409"/>
      <c r="Q423" s="409">
        <v>1200</v>
      </c>
      <c r="R423" s="409"/>
      <c r="S423" s="409"/>
      <c r="T423" s="410">
        <v>5.25</v>
      </c>
      <c r="U423" s="411">
        <f t="shared" si="786"/>
        <v>3320</v>
      </c>
      <c r="V423" s="409">
        <v>9628</v>
      </c>
      <c r="W423" s="409">
        <v>4508</v>
      </c>
      <c r="X423" s="412">
        <v>1200</v>
      </c>
      <c r="Y423" s="473"/>
      <c r="Z423" s="429"/>
      <c r="AA423" s="447"/>
      <c r="AB423" s="409"/>
      <c r="AC423" s="409"/>
      <c r="AD423" s="474"/>
      <c r="AE423" s="477"/>
      <c r="AF423" s="478">
        <f t="shared" si="787"/>
        <v>2400</v>
      </c>
      <c r="AG423" s="477">
        <f t="shared" si="813"/>
        <v>0.96</v>
      </c>
      <c r="AH423" s="478">
        <f t="shared" si="788"/>
        <v>1690.5172413793105</v>
      </c>
      <c r="AI423" s="478">
        <f t="shared" si="789"/>
        <v>4902.5</v>
      </c>
      <c r="AJ423" s="473">
        <f t="shared" si="790"/>
        <v>11766</v>
      </c>
      <c r="AK423" s="477">
        <f t="shared" si="818"/>
        <v>0.52293333333333336</v>
      </c>
      <c r="AL423" s="447">
        <v>38</v>
      </c>
      <c r="AM423" s="479"/>
      <c r="AN423" s="473">
        <v>1889</v>
      </c>
      <c r="AO423" s="473">
        <v>1846</v>
      </c>
      <c r="AP423" s="479">
        <v>7.59</v>
      </c>
      <c r="AQ423" s="447">
        <v>436</v>
      </c>
      <c r="AR423" s="473">
        <f t="shared" si="850"/>
        <v>1395.2</v>
      </c>
      <c r="AS423" s="657">
        <f t="shared" si="841"/>
        <v>3.2</v>
      </c>
      <c r="AT423" s="473">
        <v>7540</v>
      </c>
      <c r="AU423" s="447"/>
      <c r="AV423" s="480">
        <v>15</v>
      </c>
      <c r="AW423" s="479">
        <v>4.21</v>
      </c>
      <c r="AX423" s="479">
        <v>46.21</v>
      </c>
      <c r="AY423" s="480">
        <v>17.5</v>
      </c>
      <c r="AZ423" s="480">
        <v>3.2</v>
      </c>
      <c r="BA423" s="420">
        <f t="shared" ref="BA423:BA487" si="853">CC423+DF423</f>
        <v>37090</v>
      </c>
      <c r="BB423" s="421">
        <f t="shared" ref="BB423:BB486" si="854">BA423/$BA$6</f>
        <v>0.74180000000000001</v>
      </c>
      <c r="BC423" s="422"/>
      <c r="BD423" s="423">
        <v>7.84</v>
      </c>
      <c r="BE423" s="424">
        <v>48.8</v>
      </c>
      <c r="BF423" s="425">
        <v>185</v>
      </c>
      <c r="BG423" s="426">
        <v>8220</v>
      </c>
      <c r="BH423" s="420">
        <f t="shared" si="728"/>
        <v>5507.4000000000005</v>
      </c>
      <c r="BI423" s="420"/>
      <c r="BJ423" s="421"/>
      <c r="BK423" s="427">
        <v>18.7</v>
      </c>
      <c r="BL423" s="427"/>
      <c r="BM423" s="428"/>
      <c r="BN423" s="422"/>
      <c r="BO423" s="425">
        <v>100</v>
      </c>
      <c r="BP423" s="425"/>
      <c r="BQ423" s="423">
        <v>3.79</v>
      </c>
      <c r="BR423" s="421">
        <f t="shared" si="783"/>
        <v>0.52638888888888891</v>
      </c>
      <c r="BS423" s="409">
        <f t="shared" si="791"/>
        <v>39490</v>
      </c>
      <c r="BT423" s="429">
        <f t="shared" si="819"/>
        <v>7.8248062800709031</v>
      </c>
      <c r="BU423" s="430">
        <f t="shared" si="842"/>
        <v>48.8</v>
      </c>
      <c r="BV423" s="430">
        <f t="shared" si="820"/>
        <v>258.54975943276781</v>
      </c>
      <c r="BW423" s="430">
        <f t="shared" si="821"/>
        <v>7720.6249683464166</v>
      </c>
      <c r="BX423" s="430">
        <f t="shared" si="729"/>
        <v>5018.4062294251707</v>
      </c>
      <c r="BY423" s="430">
        <f t="shared" si="822"/>
        <v>18.62707014434034</v>
      </c>
      <c r="BZ423" s="430"/>
      <c r="CA423" s="431"/>
      <c r="CB423" s="430">
        <f t="shared" si="792"/>
        <v>100</v>
      </c>
      <c r="CC423" s="432">
        <v>18631</v>
      </c>
      <c r="CD423" s="411">
        <f t="shared" si="823"/>
        <v>19831</v>
      </c>
      <c r="CE423" s="421">
        <f t="shared" si="824"/>
        <v>0.79323999999999995</v>
      </c>
      <c r="CF423" s="433">
        <f t="shared" si="825"/>
        <v>8.1085169683828351</v>
      </c>
      <c r="CG423" s="434"/>
      <c r="CH423" s="427"/>
      <c r="CI423" s="446">
        <f t="shared" si="826"/>
        <v>11.497150925318945</v>
      </c>
      <c r="CJ423" s="436">
        <v>22.8</v>
      </c>
      <c r="CK423" s="436">
        <v>2.2000000000000002</v>
      </c>
      <c r="CL423" s="423"/>
      <c r="CM423" s="423">
        <v>16.5</v>
      </c>
      <c r="CN423" s="423">
        <v>69</v>
      </c>
      <c r="CO423" s="432"/>
      <c r="CP423" s="432"/>
      <c r="CQ423" s="437"/>
      <c r="CR423" s="437">
        <v>0.95</v>
      </c>
      <c r="CS423" s="481"/>
      <c r="CT423" s="432">
        <f t="shared" si="827"/>
        <v>4.2357924461701373</v>
      </c>
      <c r="CU423" s="434">
        <v>4.84</v>
      </c>
      <c r="CV423" s="493"/>
      <c r="CW423" s="494"/>
      <c r="CX423" s="495"/>
      <c r="CY423" s="496"/>
      <c r="CZ423" s="497"/>
      <c r="DA423" s="497"/>
      <c r="DB423" s="497"/>
      <c r="DC423" s="497"/>
      <c r="DD423" s="498"/>
      <c r="DE423" s="498"/>
      <c r="DF423" s="432">
        <v>18459</v>
      </c>
      <c r="DG423" s="445">
        <f t="shared" si="828"/>
        <v>19659</v>
      </c>
      <c r="DH423" s="421">
        <f t="shared" si="829"/>
        <v>0.78635999999999995</v>
      </c>
      <c r="DI423" s="446">
        <f t="shared" si="830"/>
        <v>8.1794597894094316</v>
      </c>
      <c r="DJ423" s="434">
        <v>7.63</v>
      </c>
      <c r="DK423" s="427">
        <v>2.6</v>
      </c>
      <c r="DL423" s="446">
        <f t="shared" si="831"/>
        <v>11.597741492446207</v>
      </c>
      <c r="DM423" s="541">
        <v>23.1</v>
      </c>
      <c r="DN423" s="541">
        <v>1.55</v>
      </c>
      <c r="DO423" s="542">
        <v>7.69</v>
      </c>
      <c r="DP423" s="542">
        <v>16.399999999999999</v>
      </c>
      <c r="DQ423" s="542">
        <v>69</v>
      </c>
      <c r="DR423" s="432"/>
      <c r="DS423" s="432"/>
      <c r="DT423" s="437"/>
      <c r="DU423" s="437">
        <v>0.94</v>
      </c>
      <c r="DV423" s="481"/>
      <c r="DW423" s="446">
        <f t="shared" si="832"/>
        <v>4.2728521287959715</v>
      </c>
      <c r="DX423" s="434">
        <v>5.46</v>
      </c>
      <c r="DY423" s="493">
        <v>7.7</v>
      </c>
      <c r="DZ423" s="494">
        <v>16</v>
      </c>
      <c r="EA423" s="495">
        <v>53</v>
      </c>
      <c r="EB423" s="496">
        <v>7680</v>
      </c>
      <c r="EC423" s="497">
        <v>5</v>
      </c>
      <c r="ED423" s="497"/>
      <c r="EE423" s="497"/>
      <c r="EF423" s="497"/>
      <c r="EG423" s="498">
        <v>9</v>
      </c>
      <c r="EH423" s="495"/>
      <c r="EI423" s="429">
        <f t="shared" si="814"/>
        <v>7.7</v>
      </c>
      <c r="EJ423" s="447">
        <f t="shared" si="843"/>
        <v>16</v>
      </c>
      <c r="EK423" s="448">
        <f t="shared" si="815"/>
        <v>53</v>
      </c>
      <c r="EL423" s="417">
        <f t="shared" si="816"/>
        <v>7680</v>
      </c>
      <c r="EM423" s="431">
        <f t="shared" si="817"/>
        <v>5</v>
      </c>
      <c r="EN423" s="431"/>
      <c r="EO423" s="431"/>
      <c r="EP423" s="431"/>
      <c r="EQ423" s="430">
        <f t="shared" si="784"/>
        <v>9</v>
      </c>
      <c r="ER423" s="448"/>
      <c r="ES423" s="449">
        <f t="shared" si="833"/>
        <v>26.740947075208915</v>
      </c>
      <c r="ET423" s="450">
        <f t="shared" si="834"/>
        <v>0.78979999999999995</v>
      </c>
      <c r="EU423" s="451">
        <f t="shared" si="730"/>
        <v>0.23204840909090907</v>
      </c>
      <c r="EV423" s="499">
        <f t="shared" si="805"/>
        <v>0.42971927609427601</v>
      </c>
      <c r="EW423" s="513">
        <f t="shared" si="840"/>
        <v>0.73157345941926333</v>
      </c>
      <c r="EX423" s="514">
        <f t="shared" si="736"/>
        <v>13.62707014434034</v>
      </c>
      <c r="EY423" s="513">
        <f t="shared" si="844"/>
        <v>0.67213114754098358</v>
      </c>
      <c r="EZ423" s="514">
        <f t="shared" si="845"/>
        <v>32.799999999999997</v>
      </c>
      <c r="FA423" s="450">
        <f t="shared" si="806"/>
        <v>0.79501044550852928</v>
      </c>
      <c r="FB423" s="431">
        <f t="shared" si="807"/>
        <v>205.54975943276781</v>
      </c>
      <c r="FC423" s="452"/>
      <c r="FD423" s="431"/>
      <c r="FE423" s="452">
        <f t="shared" si="808"/>
        <v>0.91</v>
      </c>
      <c r="FF423" s="430">
        <f t="shared" si="809"/>
        <v>91</v>
      </c>
      <c r="FG423" s="490">
        <v>50400</v>
      </c>
      <c r="FH423" s="498"/>
      <c r="FI423" s="501"/>
      <c r="FJ423" s="487"/>
      <c r="FK423" s="455">
        <f t="shared" si="835"/>
        <v>1.8232463914915167</v>
      </c>
      <c r="FL423" s="490"/>
      <c r="FM423" s="502"/>
      <c r="FN423" s="490">
        <v>3892</v>
      </c>
      <c r="FO423" s="532">
        <f t="shared" si="785"/>
        <v>0.29088191330343793</v>
      </c>
      <c r="FP423" s="449">
        <f t="shared" si="836"/>
        <v>98.55659660673588</v>
      </c>
      <c r="FQ423" s="503">
        <v>46.8</v>
      </c>
      <c r="FR423" s="458">
        <f t="shared" si="837"/>
        <v>1.185110154469486</v>
      </c>
      <c r="FS423" s="504">
        <v>7.66</v>
      </c>
      <c r="FT423" s="535">
        <v>14.5</v>
      </c>
      <c r="FU423" s="495">
        <v>47</v>
      </c>
      <c r="FV423" s="490">
        <v>1</v>
      </c>
      <c r="FW423" s="504"/>
      <c r="FX423" s="490"/>
      <c r="FY423" s="452">
        <f t="shared" si="851"/>
        <v>0.88888888888888884</v>
      </c>
      <c r="FZ423" s="452"/>
      <c r="GA423" s="429"/>
      <c r="GB423" s="499">
        <f t="shared" si="846"/>
        <v>9.375E-2</v>
      </c>
      <c r="GC423" s="514">
        <f t="shared" si="847"/>
        <v>1.5</v>
      </c>
      <c r="GD423" s="499">
        <f t="shared" si="768"/>
        <v>0.1132075471698113</v>
      </c>
      <c r="GE423" s="527">
        <f t="shared" si="769"/>
        <v>6</v>
      </c>
      <c r="GF423" s="461">
        <f t="shared" si="838"/>
        <v>2.4917700683717396</v>
      </c>
      <c r="GG423" s="490">
        <v>25</v>
      </c>
      <c r="GH423" s="526">
        <f t="shared" si="793"/>
        <v>0.3125</v>
      </c>
      <c r="GI423" s="490">
        <v>175</v>
      </c>
      <c r="GJ423" s="544">
        <f t="shared" si="794"/>
        <v>7</v>
      </c>
      <c r="GK423" s="463">
        <f t="shared" si="795"/>
        <v>15.193719929095973</v>
      </c>
      <c r="GL423" s="507">
        <v>7.81</v>
      </c>
      <c r="GM423" s="535">
        <v>13.3</v>
      </c>
      <c r="GN423" s="536">
        <v>44</v>
      </c>
      <c r="GO423" s="526">
        <f t="shared" si="796"/>
        <v>8.2758620689655116E-2</v>
      </c>
      <c r="GP423" s="526">
        <f t="shared" si="797"/>
        <v>6.3829787234042534E-2</v>
      </c>
      <c r="GQ423" s="535">
        <v>8</v>
      </c>
      <c r="GR423" s="455">
        <f t="shared" si="839"/>
        <v>2.6133198278045073</v>
      </c>
      <c r="GS423" s="536">
        <f t="shared" si="798"/>
        <v>12.4</v>
      </c>
      <c r="GT423" s="536">
        <f t="shared" si="799"/>
        <v>41.911999999999999</v>
      </c>
      <c r="GU423" s="526">
        <f t="shared" si="800"/>
        <v>6.7669172932330879E-2</v>
      </c>
      <c r="GV423" s="526">
        <f t="shared" si="801"/>
        <v>4.7454545454545527E-2</v>
      </c>
      <c r="GW423" s="526">
        <f t="shared" si="802"/>
        <v>0.14482758620689651</v>
      </c>
      <c r="GX423" s="526">
        <f t="shared" si="803"/>
        <v>0.10825531914893616</v>
      </c>
      <c r="GY423" s="544">
        <f t="shared" si="804"/>
        <v>2.9861870929826986</v>
      </c>
      <c r="GZ423" s="490">
        <v>37176</v>
      </c>
      <c r="HA423" s="493">
        <v>7.99</v>
      </c>
      <c r="HB423" s="493">
        <v>7.8</v>
      </c>
      <c r="HC423" s="494">
        <v>12.4</v>
      </c>
      <c r="HD423" s="498">
        <f t="shared" si="848"/>
        <v>41.911999999999999</v>
      </c>
      <c r="HE423" s="498">
        <v>11</v>
      </c>
      <c r="HF423" s="498"/>
      <c r="HG423" s="498"/>
      <c r="HH423" s="492">
        <v>3</v>
      </c>
      <c r="HI423" s="508">
        <v>6950</v>
      </c>
      <c r="HJ423" s="490">
        <f t="shared" si="810"/>
        <v>4656.5</v>
      </c>
      <c r="HK423" s="490"/>
      <c r="HL423" s="490"/>
      <c r="HM423" s="543"/>
      <c r="HN423" s="506">
        <v>4.9400000000000004</v>
      </c>
      <c r="HO423" s="491"/>
      <c r="HP423" s="545">
        <v>0.01</v>
      </c>
      <c r="HQ423" s="523"/>
      <c r="HR423" s="524"/>
      <c r="HS423" s="524">
        <v>0.13</v>
      </c>
      <c r="HT423" s="511">
        <v>4</v>
      </c>
      <c r="HU423" s="525">
        <f t="shared" si="767"/>
        <v>46.912914532218927</v>
      </c>
      <c r="HV423" s="526">
        <f t="shared" si="849"/>
        <v>0.74590163934426235</v>
      </c>
      <c r="HW423" s="526">
        <f t="shared" si="811"/>
        <v>0.77344864864864871</v>
      </c>
      <c r="HX423" s="526">
        <f t="shared" si="812"/>
        <v>0.7358288770053476</v>
      </c>
      <c r="HY423" s="512"/>
    </row>
    <row r="424" spans="1:233" s="598" customFormat="1" ht="15" customHeight="1" x14ac:dyDescent="0.15">
      <c r="A424" s="400">
        <v>43906</v>
      </c>
      <c r="B424" s="515">
        <v>37315</v>
      </c>
      <c r="C424" s="402">
        <f t="shared" si="852"/>
        <v>0.74629999999999996</v>
      </c>
      <c r="D424" s="571">
        <v>7.77</v>
      </c>
      <c r="E424" s="572">
        <v>51.4</v>
      </c>
      <c r="F424" s="573">
        <v>213</v>
      </c>
      <c r="G424" s="406">
        <f t="shared" ref="G424:G487" si="855">F424*B424/1000</f>
        <v>7948.0950000000003</v>
      </c>
      <c r="H424" s="402">
        <f t="shared" ref="H424:H487" si="856">G424/$G$6</f>
        <v>0.31792380000000003</v>
      </c>
      <c r="I424" s="573">
        <v>7990</v>
      </c>
      <c r="J424" s="406">
        <f t="shared" ref="J424:J487" si="857">I424*0.67</f>
        <v>5353.3</v>
      </c>
      <c r="K424" s="574">
        <v>31.1</v>
      </c>
      <c r="L424" s="574"/>
      <c r="M424" s="574"/>
      <c r="N424" s="575">
        <v>85</v>
      </c>
      <c r="O424" s="575"/>
      <c r="P424" s="409"/>
      <c r="Q424" s="409">
        <v>1200</v>
      </c>
      <c r="R424" s="409"/>
      <c r="S424" s="409"/>
      <c r="T424" s="410">
        <v>5.2</v>
      </c>
      <c r="U424" s="409">
        <f t="shared" si="786"/>
        <v>3361.0344827586209</v>
      </c>
      <c r="V424" s="409">
        <v>9747</v>
      </c>
      <c r="W424" s="409">
        <v>4610</v>
      </c>
      <c r="X424" s="516">
        <v>1200</v>
      </c>
      <c r="Y424" s="473"/>
      <c r="Z424" s="429"/>
      <c r="AA424" s="447"/>
      <c r="AB424" s="409"/>
      <c r="AC424" s="409"/>
      <c r="AD424" s="474"/>
      <c r="AE424" s="477"/>
      <c r="AF424" s="478">
        <f t="shared" si="787"/>
        <v>2400</v>
      </c>
      <c r="AG424" s="477">
        <f t="shared" si="813"/>
        <v>0.96</v>
      </c>
      <c r="AH424" s="478">
        <f t="shared" si="788"/>
        <v>1717.2413793103449</v>
      </c>
      <c r="AI424" s="478">
        <f t="shared" si="789"/>
        <v>4980</v>
      </c>
      <c r="AJ424" s="473">
        <f t="shared" si="790"/>
        <v>11952</v>
      </c>
      <c r="AK424" s="477">
        <f t="shared" si="818"/>
        <v>0.53120000000000001</v>
      </c>
      <c r="AL424" s="447">
        <v>38</v>
      </c>
      <c r="AM424" s="479"/>
      <c r="AN424" s="473">
        <v>1909</v>
      </c>
      <c r="AO424" s="473">
        <v>1978</v>
      </c>
      <c r="AP424" s="479">
        <v>7.48</v>
      </c>
      <c r="AQ424" s="447">
        <v>455</v>
      </c>
      <c r="AR424" s="473">
        <f t="shared" si="850"/>
        <v>1456</v>
      </c>
      <c r="AS424" s="657">
        <f t="shared" si="841"/>
        <v>3.2</v>
      </c>
      <c r="AT424" s="473">
        <v>7640</v>
      </c>
      <c r="AU424" s="447"/>
      <c r="AV424" s="480">
        <v>15</v>
      </c>
      <c r="AW424" s="479">
        <v>5.18</v>
      </c>
      <c r="AX424" s="479">
        <v>48.38</v>
      </c>
      <c r="AY424" s="480">
        <v>22.9</v>
      </c>
      <c r="AZ424" s="480">
        <v>5</v>
      </c>
      <c r="BA424" s="420">
        <f t="shared" si="853"/>
        <v>32368</v>
      </c>
      <c r="BB424" s="421">
        <f t="shared" si="854"/>
        <v>0.64736000000000005</v>
      </c>
      <c r="BC424" s="422"/>
      <c r="BD424" s="423">
        <v>7.92</v>
      </c>
      <c r="BE424" s="424">
        <v>48.2</v>
      </c>
      <c r="BF424" s="425">
        <v>197</v>
      </c>
      <c r="BG424" s="426">
        <v>8700</v>
      </c>
      <c r="BH424" s="420">
        <f t="shared" ref="BH424:BH487" si="858">BG424*0.67</f>
        <v>5829</v>
      </c>
      <c r="BI424" s="432"/>
      <c r="BJ424" s="421"/>
      <c r="BK424" s="427">
        <v>23.2</v>
      </c>
      <c r="BL424" s="427"/>
      <c r="BM424" s="428"/>
      <c r="BN424" s="422"/>
      <c r="BO424" s="425">
        <v>118</v>
      </c>
      <c r="BP424" s="425"/>
      <c r="BQ424" s="423">
        <v>3.43</v>
      </c>
      <c r="BR424" s="421">
        <f t="shared" si="783"/>
        <v>0.47638888888888892</v>
      </c>
      <c r="BS424" s="409">
        <f t="shared" si="791"/>
        <v>34768</v>
      </c>
      <c r="BT424" s="429">
        <f t="shared" si="819"/>
        <v>7.8896272434422459</v>
      </c>
      <c r="BU424" s="430">
        <f t="shared" si="842"/>
        <v>48.2</v>
      </c>
      <c r="BV424" s="430">
        <f t="shared" si="820"/>
        <v>283.9075011504832</v>
      </c>
      <c r="BW424" s="430">
        <f t="shared" si="821"/>
        <v>8099.6686608375521</v>
      </c>
      <c r="BX424" s="430">
        <f t="shared" ref="BX424:BX487" si="859">BW424*0.65</f>
        <v>5264.7846295444087</v>
      </c>
      <c r="BY424" s="430">
        <f t="shared" si="822"/>
        <v>23.179291302346986</v>
      </c>
      <c r="BZ424" s="430"/>
      <c r="CA424" s="431"/>
      <c r="CB424" s="430">
        <f t="shared" si="792"/>
        <v>118</v>
      </c>
      <c r="CC424" s="432">
        <v>16220</v>
      </c>
      <c r="CD424" s="411">
        <f t="shared" si="823"/>
        <v>17420</v>
      </c>
      <c r="CE424" s="421">
        <f t="shared" si="824"/>
        <v>0.69679999999999997</v>
      </c>
      <c r="CF424" s="433">
        <f t="shared" si="825"/>
        <v>9.2307692307692317</v>
      </c>
      <c r="CG424" s="434"/>
      <c r="CH424" s="427"/>
      <c r="CI424" s="446">
        <f t="shared" si="826"/>
        <v>13.088404133180251</v>
      </c>
      <c r="CJ424" s="436">
        <v>22.9</v>
      </c>
      <c r="CK424" s="436">
        <v>1.25</v>
      </c>
      <c r="CL424" s="423"/>
      <c r="CM424" s="423">
        <v>18.7</v>
      </c>
      <c r="CN424" s="423">
        <v>80</v>
      </c>
      <c r="CO424" s="432"/>
      <c r="CP424" s="432"/>
      <c r="CQ424" s="437"/>
      <c r="CR424" s="437">
        <v>0.95</v>
      </c>
      <c r="CS424" s="424"/>
      <c r="CT424" s="432">
        <f t="shared" si="827"/>
        <v>4.8220436280137777</v>
      </c>
      <c r="CU424" s="434">
        <v>4.9800000000000004</v>
      </c>
      <c r="CV424" s="438"/>
      <c r="CW424" s="439"/>
      <c r="CX424" s="440"/>
      <c r="CY424" s="441"/>
      <c r="CZ424" s="442"/>
      <c r="DA424" s="442"/>
      <c r="DB424" s="442"/>
      <c r="DC424" s="442"/>
      <c r="DD424" s="443"/>
      <c r="DE424" s="440"/>
      <c r="DF424" s="444">
        <v>16148</v>
      </c>
      <c r="DG424" s="445">
        <f t="shared" si="828"/>
        <v>17348</v>
      </c>
      <c r="DH424" s="421">
        <f t="shared" si="829"/>
        <v>0.69391999999999998</v>
      </c>
      <c r="DI424" s="446">
        <f t="shared" si="830"/>
        <v>9.2690800092229644</v>
      </c>
      <c r="DJ424" s="434">
        <v>7.57</v>
      </c>
      <c r="DK424" s="427">
        <v>2.9</v>
      </c>
      <c r="DL424" s="446">
        <f t="shared" si="831"/>
        <v>13.142725386211668</v>
      </c>
      <c r="DM424" s="422">
        <v>23.4</v>
      </c>
      <c r="DN424" s="422">
        <v>1.56</v>
      </c>
      <c r="DO424" s="423">
        <v>7.56</v>
      </c>
      <c r="DP424" s="423">
        <v>18.3</v>
      </c>
      <c r="DQ424" s="423">
        <v>73</v>
      </c>
      <c r="DR424" s="432"/>
      <c r="DS424" s="432"/>
      <c r="DT424" s="437"/>
      <c r="DU424" s="437">
        <v>0.95</v>
      </c>
      <c r="DV424" s="424"/>
      <c r="DW424" s="446">
        <f t="shared" si="832"/>
        <v>4.8420567212358776</v>
      </c>
      <c r="DX424" s="434">
        <v>5.31</v>
      </c>
      <c r="DY424" s="438">
        <v>7.71</v>
      </c>
      <c r="DZ424" s="439">
        <v>16.100000000000001</v>
      </c>
      <c r="EA424" s="440">
        <v>57</v>
      </c>
      <c r="EB424" s="441">
        <v>7790</v>
      </c>
      <c r="EC424" s="442">
        <v>5.5</v>
      </c>
      <c r="ED424" s="442"/>
      <c r="EE424" s="442"/>
      <c r="EF424" s="442"/>
      <c r="EG424" s="443">
        <v>12</v>
      </c>
      <c r="EH424" s="440"/>
      <c r="EI424" s="429">
        <f t="shared" si="814"/>
        <v>7.71</v>
      </c>
      <c r="EJ424" s="447">
        <f t="shared" si="843"/>
        <v>16.100000000000001</v>
      </c>
      <c r="EK424" s="448">
        <f t="shared" si="815"/>
        <v>57</v>
      </c>
      <c r="EL424" s="417">
        <f t="shared" si="816"/>
        <v>7790</v>
      </c>
      <c r="EM424" s="431">
        <f t="shared" si="817"/>
        <v>5.5</v>
      </c>
      <c r="EN424" s="431"/>
      <c r="EO424" s="431"/>
      <c r="EP424" s="431"/>
      <c r="EQ424" s="430">
        <f t="shared" si="784"/>
        <v>12</v>
      </c>
      <c r="ER424" s="448"/>
      <c r="ES424" s="449">
        <f t="shared" si="833"/>
        <v>30.372756557754254</v>
      </c>
      <c r="ET424" s="450">
        <f t="shared" si="834"/>
        <v>0.69535999999999998</v>
      </c>
      <c r="EU424" s="451">
        <f t="shared" ref="EU424:EU487" si="860">BV424/1000/ES424*24</f>
        <v>0.22433854545454546</v>
      </c>
      <c r="EV424" s="450">
        <f t="shared" si="805"/>
        <v>0.41544175084175083</v>
      </c>
      <c r="EW424" s="513">
        <f t="shared" si="840"/>
        <v>0.7627192338083647</v>
      </c>
      <c r="EX424" s="514">
        <f t="shared" si="736"/>
        <v>17.679291302346986</v>
      </c>
      <c r="EY424" s="513">
        <f t="shared" si="844"/>
        <v>0.6659751037344398</v>
      </c>
      <c r="EZ424" s="514">
        <f t="shared" si="845"/>
        <v>32.1</v>
      </c>
      <c r="FA424" s="450">
        <f t="shared" si="806"/>
        <v>0.79923038394893431</v>
      </c>
      <c r="FB424" s="431">
        <f t="shared" si="807"/>
        <v>226.9075011504832</v>
      </c>
      <c r="FC424" s="452"/>
      <c r="FD424" s="431"/>
      <c r="FE424" s="452">
        <f t="shared" si="808"/>
        <v>0.89830508474576276</v>
      </c>
      <c r="FF424" s="430">
        <f t="shared" si="809"/>
        <v>106</v>
      </c>
      <c r="FG424" s="405">
        <v>50400</v>
      </c>
      <c r="FH424" s="589"/>
      <c r="FI424" s="590"/>
      <c r="FJ424" s="591"/>
      <c r="FK424" s="455">
        <f t="shared" si="835"/>
        <v>2.0708697653014267</v>
      </c>
      <c r="FL424" s="530"/>
      <c r="FM424" s="455"/>
      <c r="FN424" s="530">
        <v>3753</v>
      </c>
      <c r="FO424" s="532">
        <f t="shared" si="785"/>
        <v>0.28049327354260095</v>
      </c>
      <c r="FP424" s="449">
        <f t="shared" si="836"/>
        <v>107.94408651633685</v>
      </c>
      <c r="FQ424" s="457">
        <v>46.8</v>
      </c>
      <c r="FR424" s="458">
        <f t="shared" si="837"/>
        <v>1.3460653474459272</v>
      </c>
      <c r="FS424" s="576">
        <v>7.72</v>
      </c>
      <c r="FT424" s="577">
        <v>15.8</v>
      </c>
      <c r="FU424" s="578">
        <v>52</v>
      </c>
      <c r="FV424" s="579">
        <v>1</v>
      </c>
      <c r="FW424" s="580"/>
      <c r="FX424" s="579"/>
      <c r="FY424" s="452">
        <f t="shared" si="851"/>
        <v>0.91666666666666663</v>
      </c>
      <c r="FZ424" s="452"/>
      <c r="GA424" s="429"/>
      <c r="GB424" s="513">
        <f t="shared" si="846"/>
        <v>1.8633540372670843E-2</v>
      </c>
      <c r="GC424" s="514">
        <f t="shared" si="847"/>
        <v>0.30000000000000071</v>
      </c>
      <c r="GD424" s="513">
        <f t="shared" si="768"/>
        <v>8.7719298245614086E-2</v>
      </c>
      <c r="GE424" s="527">
        <f t="shared" si="769"/>
        <v>5</v>
      </c>
      <c r="GF424" s="461">
        <f t="shared" si="838"/>
        <v>2.8301886792452828</v>
      </c>
      <c r="GG424" s="606">
        <v>25</v>
      </c>
      <c r="GH424" s="450">
        <f t="shared" si="793"/>
        <v>0.3125</v>
      </c>
      <c r="GI424" s="405">
        <v>175</v>
      </c>
      <c r="GJ424" s="462">
        <f t="shared" si="794"/>
        <v>7</v>
      </c>
      <c r="GK424" s="463">
        <f t="shared" si="795"/>
        <v>17.257248044178553</v>
      </c>
      <c r="GL424" s="464">
        <v>7.89</v>
      </c>
      <c r="GM424" s="529">
        <v>14.9</v>
      </c>
      <c r="GN424" s="405">
        <v>49</v>
      </c>
      <c r="GO424" s="513">
        <f t="shared" si="796"/>
        <v>5.6962025316455667E-2</v>
      </c>
      <c r="GP424" s="450">
        <f t="shared" si="797"/>
        <v>5.7692307692307709E-2</v>
      </c>
      <c r="GQ424" s="577">
        <v>8</v>
      </c>
      <c r="GR424" s="455">
        <f t="shared" si="839"/>
        <v>2.9682466635987117</v>
      </c>
      <c r="GS424" s="531">
        <f t="shared" si="798"/>
        <v>12.9</v>
      </c>
      <c r="GT424" s="531">
        <f t="shared" si="799"/>
        <v>43.601999999999997</v>
      </c>
      <c r="GU424" s="513">
        <f t="shared" si="800"/>
        <v>0.13422818791946312</v>
      </c>
      <c r="GV424" s="513">
        <f t="shared" si="801"/>
        <v>0.11016326530612253</v>
      </c>
      <c r="GW424" s="513">
        <f t="shared" si="802"/>
        <v>0.18354430379746833</v>
      </c>
      <c r="GX424" s="513">
        <f t="shared" si="803"/>
        <v>0.16150000000000009</v>
      </c>
      <c r="GY424" s="462">
        <f t="shared" si="804"/>
        <v>2.054923558487562</v>
      </c>
      <c r="GZ424" s="405">
        <v>33459</v>
      </c>
      <c r="HA424" s="581">
        <v>7.9</v>
      </c>
      <c r="HB424" s="451">
        <v>7.78</v>
      </c>
      <c r="HC424" s="577">
        <v>12.9</v>
      </c>
      <c r="HD424" s="463">
        <f t="shared" si="848"/>
        <v>43.601999999999997</v>
      </c>
      <c r="HE424" s="463">
        <v>13</v>
      </c>
      <c r="HF424" s="463"/>
      <c r="HG424" s="582"/>
      <c r="HH424" s="575">
        <v>5</v>
      </c>
      <c r="HI424" s="583">
        <v>7520</v>
      </c>
      <c r="HJ424" s="406">
        <f t="shared" si="810"/>
        <v>5038.4000000000005</v>
      </c>
      <c r="HK424" s="406"/>
      <c r="HL424" s="549"/>
      <c r="HM424" s="584"/>
      <c r="HN424" s="461">
        <v>4.5999999999999996</v>
      </c>
      <c r="HO424" s="574"/>
      <c r="HP424" s="548">
        <v>0.01</v>
      </c>
      <c r="HQ424" s="585"/>
      <c r="HR424" s="586"/>
      <c r="HS424" s="520">
        <v>0.14000000000000001</v>
      </c>
      <c r="HT424" s="587">
        <v>4</v>
      </c>
      <c r="HU424" s="522">
        <f t="shared" si="767"/>
        <v>53.756796836381611</v>
      </c>
      <c r="HV424" s="513">
        <f t="shared" si="849"/>
        <v>0.73236514522821583</v>
      </c>
      <c r="HW424" s="513">
        <f t="shared" si="811"/>
        <v>0.77867005076142137</v>
      </c>
      <c r="HX424" s="513">
        <f t="shared" si="812"/>
        <v>0.80172413793103448</v>
      </c>
      <c r="HY424" s="599"/>
    </row>
    <row r="425" spans="1:233" s="598" customFormat="1" ht="15" customHeight="1" x14ac:dyDescent="0.15">
      <c r="A425" s="400">
        <v>43907</v>
      </c>
      <c r="B425" s="515">
        <v>34158</v>
      </c>
      <c r="C425" s="402">
        <f t="shared" si="852"/>
        <v>0.68315999999999999</v>
      </c>
      <c r="D425" s="571">
        <v>7.99</v>
      </c>
      <c r="E425" s="572">
        <v>48.8</v>
      </c>
      <c r="F425" s="573">
        <v>211</v>
      </c>
      <c r="G425" s="406">
        <f t="shared" si="855"/>
        <v>7207.3379999999997</v>
      </c>
      <c r="H425" s="402">
        <f t="shared" si="856"/>
        <v>0.28829351999999997</v>
      </c>
      <c r="I425" s="573">
        <v>6560</v>
      </c>
      <c r="J425" s="406">
        <f t="shared" si="857"/>
        <v>4395.2</v>
      </c>
      <c r="K425" s="574">
        <v>30.8</v>
      </c>
      <c r="L425" s="574">
        <v>21.6</v>
      </c>
      <c r="M425" s="574">
        <v>2.1</v>
      </c>
      <c r="N425" s="575">
        <v>89</v>
      </c>
      <c r="O425" s="575">
        <v>16</v>
      </c>
      <c r="P425" s="409"/>
      <c r="Q425" s="409">
        <v>1440</v>
      </c>
      <c r="R425" s="409"/>
      <c r="S425" s="409"/>
      <c r="T425" s="410">
        <v>5.2</v>
      </c>
      <c r="U425" s="409">
        <f t="shared" si="786"/>
        <v>3551.7241379310344</v>
      </c>
      <c r="V425" s="409">
        <v>10300</v>
      </c>
      <c r="W425" s="409">
        <v>4199</v>
      </c>
      <c r="X425" s="516">
        <v>1200</v>
      </c>
      <c r="Y425" s="473"/>
      <c r="Z425" s="429"/>
      <c r="AA425" s="447"/>
      <c r="AB425" s="409"/>
      <c r="AC425" s="409"/>
      <c r="AD425" s="474"/>
      <c r="AE425" s="477"/>
      <c r="AF425" s="478">
        <f t="shared" si="787"/>
        <v>2640</v>
      </c>
      <c r="AG425" s="477">
        <f t="shared" si="813"/>
        <v>1.056</v>
      </c>
      <c r="AH425" s="478">
        <f t="shared" si="788"/>
        <v>1970.3761755485893</v>
      </c>
      <c r="AI425" s="478">
        <f t="shared" si="789"/>
        <v>5714.090909090909</v>
      </c>
      <c r="AJ425" s="473">
        <f t="shared" si="790"/>
        <v>15085.2</v>
      </c>
      <c r="AK425" s="477">
        <f t="shared" si="818"/>
        <v>0.67045333333333335</v>
      </c>
      <c r="AL425" s="447">
        <v>38</v>
      </c>
      <c r="AM425" s="479"/>
      <c r="AN425" s="473">
        <v>1841</v>
      </c>
      <c r="AO425" s="473">
        <v>1869</v>
      </c>
      <c r="AP425" s="479">
        <v>7.27</v>
      </c>
      <c r="AQ425" s="447">
        <v>510</v>
      </c>
      <c r="AR425" s="473">
        <f t="shared" si="850"/>
        <v>1632</v>
      </c>
      <c r="AS425" s="657">
        <f t="shared" si="841"/>
        <v>3.2</v>
      </c>
      <c r="AT425" s="473">
        <v>7580</v>
      </c>
      <c r="AU425" s="447"/>
      <c r="AV425" s="480">
        <v>20</v>
      </c>
      <c r="AW425" s="479">
        <v>5.62</v>
      </c>
      <c r="AX425" s="479">
        <v>45.76</v>
      </c>
      <c r="AY425" s="480">
        <v>17.7</v>
      </c>
      <c r="AZ425" s="480">
        <v>5.2</v>
      </c>
      <c r="BA425" s="420">
        <f t="shared" si="853"/>
        <v>33518</v>
      </c>
      <c r="BB425" s="421">
        <f t="shared" si="854"/>
        <v>0.67035999999999996</v>
      </c>
      <c r="BC425" s="422"/>
      <c r="BD425" s="423">
        <v>7.89</v>
      </c>
      <c r="BE425" s="424">
        <v>55</v>
      </c>
      <c r="BF425" s="425">
        <v>232</v>
      </c>
      <c r="BG425" s="426">
        <v>8410</v>
      </c>
      <c r="BH425" s="420">
        <f t="shared" si="858"/>
        <v>5634.7000000000007</v>
      </c>
      <c r="BI425" s="432">
        <v>1644</v>
      </c>
      <c r="BJ425" s="421">
        <f>BI425/35.5*(23+35.5)/BH425</f>
        <v>0.48079343364569183</v>
      </c>
      <c r="BK425" s="427">
        <v>20.7</v>
      </c>
      <c r="BL425" s="427">
        <v>11</v>
      </c>
      <c r="BM425" s="428">
        <v>17.600000000000001</v>
      </c>
      <c r="BN425" s="422">
        <v>1.6</v>
      </c>
      <c r="BO425" s="425">
        <v>89</v>
      </c>
      <c r="BP425" s="425">
        <v>16</v>
      </c>
      <c r="BQ425" s="423">
        <v>5.0599999999999996</v>
      </c>
      <c r="BR425" s="421">
        <f t="shared" si="783"/>
        <v>0.70277777777777772</v>
      </c>
      <c r="BS425" s="409">
        <f t="shared" si="791"/>
        <v>36158</v>
      </c>
      <c r="BT425" s="429">
        <f t="shared" si="819"/>
        <v>7.8447320095137991</v>
      </c>
      <c r="BU425" s="430">
        <f t="shared" si="842"/>
        <v>55</v>
      </c>
      <c r="BV425" s="430">
        <f t="shared" si="820"/>
        <v>334.21804303335364</v>
      </c>
      <c r="BW425" s="430">
        <f t="shared" si="821"/>
        <v>7796.1952541622877</v>
      </c>
      <c r="BX425" s="430">
        <f t="shared" si="859"/>
        <v>5067.5269152054871</v>
      </c>
      <c r="BY425" s="430">
        <f t="shared" si="822"/>
        <v>20.480961336357097</v>
      </c>
      <c r="BZ425" s="430">
        <f>(BL425*BA425+AY425*AF425)/BS425</f>
        <v>11.489186348802479</v>
      </c>
      <c r="CA425" s="431">
        <f>(BN425*BA425+AZ425*AF425)/BS425</f>
        <v>1.8628463963714808</v>
      </c>
      <c r="CB425" s="430">
        <f t="shared" si="792"/>
        <v>89</v>
      </c>
      <c r="CC425" s="432">
        <v>16764</v>
      </c>
      <c r="CD425" s="411">
        <f t="shared" si="823"/>
        <v>18084</v>
      </c>
      <c r="CE425" s="421">
        <f t="shared" si="824"/>
        <v>0.72336</v>
      </c>
      <c r="CF425" s="433">
        <f t="shared" si="825"/>
        <v>8.8918380889183801</v>
      </c>
      <c r="CG425" s="434"/>
      <c r="CH425" s="427"/>
      <c r="CI425" s="446">
        <f t="shared" si="826"/>
        <v>12.607830126078301</v>
      </c>
      <c r="CJ425" s="436">
        <v>23.2</v>
      </c>
      <c r="CK425" s="436">
        <v>1.35</v>
      </c>
      <c r="CL425" s="423"/>
      <c r="CM425" s="423">
        <v>20</v>
      </c>
      <c r="CN425" s="423">
        <v>80</v>
      </c>
      <c r="CO425" s="432"/>
      <c r="CP425" s="432"/>
      <c r="CQ425" s="437"/>
      <c r="CR425" s="437">
        <v>0.95</v>
      </c>
      <c r="CS425" s="424"/>
      <c r="CT425" s="432">
        <f t="shared" si="827"/>
        <v>4.6449900464499008</v>
      </c>
      <c r="CU425" s="434">
        <v>3.88</v>
      </c>
      <c r="CV425" s="438"/>
      <c r="CW425" s="439"/>
      <c r="CX425" s="440"/>
      <c r="CY425" s="441"/>
      <c r="CZ425" s="442"/>
      <c r="DA425" s="442"/>
      <c r="DB425" s="442"/>
      <c r="DC425" s="442"/>
      <c r="DD425" s="443"/>
      <c r="DE425" s="440"/>
      <c r="DF425" s="444">
        <v>16754</v>
      </c>
      <c r="DG425" s="445">
        <f t="shared" si="828"/>
        <v>18074</v>
      </c>
      <c r="DH425" s="421">
        <f t="shared" si="829"/>
        <v>0.72296000000000005</v>
      </c>
      <c r="DI425" s="446">
        <f t="shared" si="830"/>
        <v>8.8967577735974324</v>
      </c>
      <c r="DJ425" s="434">
        <v>7.53</v>
      </c>
      <c r="DK425" s="427">
        <v>3.7</v>
      </c>
      <c r="DL425" s="446">
        <f t="shared" si="831"/>
        <v>12.61480579838442</v>
      </c>
      <c r="DM425" s="422">
        <v>23.9</v>
      </c>
      <c r="DN425" s="422">
        <v>1.58</v>
      </c>
      <c r="DO425" s="423">
        <v>7.53</v>
      </c>
      <c r="DP425" s="423">
        <v>20.399999999999999</v>
      </c>
      <c r="DQ425" s="423">
        <v>81</v>
      </c>
      <c r="DR425" s="432">
        <v>4663</v>
      </c>
      <c r="DS425" s="432">
        <v>2070</v>
      </c>
      <c r="DT425" s="437">
        <f>DS425/DR425</f>
        <v>0.4439202230323826</v>
      </c>
      <c r="DU425" s="437">
        <v>0.93</v>
      </c>
      <c r="DV425" s="424"/>
      <c r="DW425" s="446">
        <f t="shared" si="832"/>
        <v>4.6475600309837333</v>
      </c>
      <c r="DX425" s="434">
        <v>4.21</v>
      </c>
      <c r="DY425" s="438">
        <v>7.7</v>
      </c>
      <c r="DZ425" s="439">
        <v>17.2</v>
      </c>
      <c r="EA425" s="440">
        <v>59</v>
      </c>
      <c r="EB425" s="441">
        <v>7800</v>
      </c>
      <c r="EC425" s="442">
        <v>4.5</v>
      </c>
      <c r="ED425" s="442">
        <v>0.27</v>
      </c>
      <c r="EE425" s="442">
        <v>3.9</v>
      </c>
      <c r="EF425" s="442">
        <v>0.65</v>
      </c>
      <c r="EG425" s="443">
        <v>8</v>
      </c>
      <c r="EH425" s="440">
        <v>16</v>
      </c>
      <c r="EI425" s="429">
        <f t="shared" si="814"/>
        <v>7.7</v>
      </c>
      <c r="EJ425" s="447">
        <f t="shared" si="843"/>
        <v>17.2</v>
      </c>
      <c r="EK425" s="448">
        <f t="shared" si="815"/>
        <v>59</v>
      </c>
      <c r="EL425" s="417">
        <f t="shared" si="816"/>
        <v>7800</v>
      </c>
      <c r="EM425" s="431">
        <f t="shared" si="817"/>
        <v>4.5</v>
      </c>
      <c r="EN425" s="431">
        <f>ED425</f>
        <v>0.27</v>
      </c>
      <c r="EO425" s="431">
        <f>EE425</f>
        <v>3.9</v>
      </c>
      <c r="EP425" s="431">
        <f>EF425</f>
        <v>0.65</v>
      </c>
      <c r="EQ425" s="430">
        <f t="shared" si="784"/>
        <v>8</v>
      </c>
      <c r="ER425" s="448">
        <f>EH425</f>
        <v>16</v>
      </c>
      <c r="ES425" s="449">
        <f t="shared" si="833"/>
        <v>29.205155152386745</v>
      </c>
      <c r="ET425" s="450">
        <f t="shared" si="834"/>
        <v>0.72316000000000003</v>
      </c>
      <c r="EU425" s="451">
        <f t="shared" si="860"/>
        <v>0.27465127272727274</v>
      </c>
      <c r="EV425" s="450">
        <f t="shared" si="805"/>
        <v>0.50861346801346796</v>
      </c>
      <c r="EW425" s="513">
        <f t="shared" si="840"/>
        <v>0.78028375103605341</v>
      </c>
      <c r="EX425" s="514">
        <f t="shared" si="736"/>
        <v>15.980961336357097</v>
      </c>
      <c r="EY425" s="513">
        <f t="shared" si="844"/>
        <v>0.68727272727272726</v>
      </c>
      <c r="EZ425" s="514">
        <f t="shared" si="845"/>
        <v>37.799999999999997</v>
      </c>
      <c r="FA425" s="450">
        <f t="shared" si="806"/>
        <v>0.823468537292249</v>
      </c>
      <c r="FB425" s="431">
        <f t="shared" si="807"/>
        <v>275.21804303335364</v>
      </c>
      <c r="FC425" s="452">
        <f>1-EP425/CA425</f>
        <v>0.65107160672716047</v>
      </c>
      <c r="FD425" s="431">
        <f>CA425-EP425</f>
        <v>1.2128463963714808</v>
      </c>
      <c r="FE425" s="452">
        <f t="shared" si="808"/>
        <v>0.9101123595505618</v>
      </c>
      <c r="FF425" s="430">
        <f t="shared" si="809"/>
        <v>81</v>
      </c>
      <c r="FG425" s="405">
        <v>50400</v>
      </c>
      <c r="FH425" s="589"/>
      <c r="FI425" s="590"/>
      <c r="FJ425" s="591"/>
      <c r="FK425" s="455">
        <f t="shared" si="835"/>
        <v>1.9912605785718238</v>
      </c>
      <c r="FL425" s="530"/>
      <c r="FM425" s="455"/>
      <c r="FN425" s="530">
        <v>3753</v>
      </c>
      <c r="FO425" s="532">
        <f t="shared" si="785"/>
        <v>0.28049327354260095</v>
      </c>
      <c r="FP425" s="449">
        <f t="shared" si="836"/>
        <v>103.79445765805632</v>
      </c>
      <c r="FQ425" s="457">
        <v>46.8</v>
      </c>
      <c r="FR425" s="458">
        <f t="shared" si="837"/>
        <v>1.2943193760716851</v>
      </c>
      <c r="FS425" s="576">
        <v>7.62</v>
      </c>
      <c r="FT425" s="577">
        <v>15.7</v>
      </c>
      <c r="FU425" s="578">
        <v>54</v>
      </c>
      <c r="FV425" s="579">
        <v>1</v>
      </c>
      <c r="FW425" s="580">
        <v>0.16</v>
      </c>
      <c r="FX425" s="579">
        <v>16</v>
      </c>
      <c r="FY425" s="452">
        <f t="shared" si="851"/>
        <v>0.875</v>
      </c>
      <c r="FZ425" s="452">
        <f>1-FW425/(EF425+DC425)</f>
        <v>0.75384615384615383</v>
      </c>
      <c r="GA425" s="429">
        <f>EF425+DC425-FW425</f>
        <v>0.49</v>
      </c>
      <c r="GB425" s="513">
        <f t="shared" si="846"/>
        <v>8.7209302325581439E-2</v>
      </c>
      <c r="GC425" s="514">
        <f t="shared" si="847"/>
        <v>1.5</v>
      </c>
      <c r="GD425" s="513">
        <f t="shared" si="768"/>
        <v>8.4745762711864403E-2</v>
      </c>
      <c r="GE425" s="527">
        <f t="shared" si="769"/>
        <v>5</v>
      </c>
      <c r="GF425" s="461">
        <f t="shared" si="838"/>
        <v>2.7213894573814921</v>
      </c>
      <c r="GG425" s="606">
        <v>25</v>
      </c>
      <c r="GH425" s="450">
        <f t="shared" si="793"/>
        <v>0.3125</v>
      </c>
      <c r="GI425" s="405">
        <v>175</v>
      </c>
      <c r="GJ425" s="462">
        <f t="shared" si="794"/>
        <v>7</v>
      </c>
      <c r="GK425" s="463">
        <f t="shared" si="795"/>
        <v>16.593838154765198</v>
      </c>
      <c r="GL425" s="464">
        <v>7.79</v>
      </c>
      <c r="GM425" s="529">
        <v>14.4</v>
      </c>
      <c r="GN425" s="405">
        <v>49</v>
      </c>
      <c r="GO425" s="513">
        <f t="shared" si="796"/>
        <v>8.2802547770700619E-2</v>
      </c>
      <c r="GP425" s="450">
        <f t="shared" si="797"/>
        <v>9.259259259259256E-2</v>
      </c>
      <c r="GQ425" s="577">
        <v>8</v>
      </c>
      <c r="GR425" s="455">
        <f t="shared" si="839"/>
        <v>2.8541401626196139</v>
      </c>
      <c r="GS425" s="531">
        <f t="shared" si="798"/>
        <v>13.6</v>
      </c>
      <c r="GT425" s="531">
        <f t="shared" si="799"/>
        <v>45.967999999999996</v>
      </c>
      <c r="GU425" s="513">
        <f t="shared" si="800"/>
        <v>5.555555555555558E-2</v>
      </c>
      <c r="GV425" s="513">
        <f t="shared" si="801"/>
        <v>6.1877551020408261E-2</v>
      </c>
      <c r="GW425" s="513">
        <f t="shared" si="802"/>
        <v>0.13375796178343946</v>
      </c>
      <c r="GX425" s="513">
        <f t="shared" si="803"/>
        <v>0.14874074074074084</v>
      </c>
      <c r="GY425" s="462">
        <f t="shared" si="804"/>
        <v>2.065965905722758</v>
      </c>
      <c r="GZ425" s="405">
        <v>33874</v>
      </c>
      <c r="HA425" s="581">
        <v>7.95</v>
      </c>
      <c r="HB425" s="451">
        <v>7.86</v>
      </c>
      <c r="HC425" s="577">
        <v>13.6</v>
      </c>
      <c r="HD425" s="463">
        <f t="shared" si="848"/>
        <v>45.967999999999996</v>
      </c>
      <c r="HE425" s="463">
        <v>13</v>
      </c>
      <c r="HF425" s="463"/>
      <c r="HG425" s="582"/>
      <c r="HH425" s="575">
        <v>3</v>
      </c>
      <c r="HI425" s="583">
        <v>7600</v>
      </c>
      <c r="HJ425" s="406">
        <f t="shared" si="810"/>
        <v>5092</v>
      </c>
      <c r="HK425" s="406">
        <v>163</v>
      </c>
      <c r="HL425" s="549">
        <v>1489</v>
      </c>
      <c r="HM425" s="584">
        <v>5</v>
      </c>
      <c r="HN425" s="461">
        <v>5.19</v>
      </c>
      <c r="HO425" s="574">
        <v>0.12</v>
      </c>
      <c r="HP425" s="548">
        <v>0.01</v>
      </c>
      <c r="HQ425" s="585">
        <v>5.5</v>
      </c>
      <c r="HR425" s="586">
        <v>0.14000000000000001</v>
      </c>
      <c r="HS425" s="520">
        <v>0.12</v>
      </c>
      <c r="HT425" s="587">
        <v>4</v>
      </c>
      <c r="HU425" s="522">
        <f t="shared" si="767"/>
        <v>51.912405274777733</v>
      </c>
      <c r="HV425" s="513">
        <f t="shared" si="849"/>
        <v>0.75272727272727269</v>
      </c>
      <c r="HW425" s="513">
        <f t="shared" si="811"/>
        <v>0.80186206896551726</v>
      </c>
      <c r="HX425" s="513">
        <f t="shared" si="812"/>
        <v>0.74927536231884062</v>
      </c>
      <c r="HY425" s="599"/>
    </row>
    <row r="426" spans="1:233" s="598" customFormat="1" ht="15" customHeight="1" x14ac:dyDescent="0.15">
      <c r="A426" s="400">
        <v>43908</v>
      </c>
      <c r="B426" s="515">
        <v>37812</v>
      </c>
      <c r="C426" s="402">
        <f t="shared" si="852"/>
        <v>0.75624000000000002</v>
      </c>
      <c r="D426" s="571">
        <v>7.79</v>
      </c>
      <c r="E426" s="572">
        <v>52</v>
      </c>
      <c r="F426" s="573">
        <v>247</v>
      </c>
      <c r="G426" s="406">
        <f t="shared" si="855"/>
        <v>9339.5640000000003</v>
      </c>
      <c r="H426" s="402">
        <f t="shared" si="856"/>
        <v>0.37358256000000001</v>
      </c>
      <c r="I426" s="573">
        <v>7610</v>
      </c>
      <c r="J426" s="406">
        <f t="shared" si="857"/>
        <v>5098.7000000000007</v>
      </c>
      <c r="K426" s="574">
        <v>28.8</v>
      </c>
      <c r="L426" s="574"/>
      <c r="M426" s="574"/>
      <c r="N426" s="575">
        <v>75</v>
      </c>
      <c r="O426" s="575"/>
      <c r="P426" s="409"/>
      <c r="Q426" s="409">
        <v>1200</v>
      </c>
      <c r="R426" s="409"/>
      <c r="S426" s="409"/>
      <c r="T426" s="410">
        <v>5.0999999999999996</v>
      </c>
      <c r="U426" s="409">
        <f t="shared" si="786"/>
        <v>3611.3793103448279</v>
      </c>
      <c r="V426" s="409">
        <v>10473</v>
      </c>
      <c r="W426" s="409">
        <v>4061</v>
      </c>
      <c r="X426" s="516">
        <v>1200</v>
      </c>
      <c r="Y426" s="473"/>
      <c r="Z426" s="429"/>
      <c r="AA426" s="409"/>
      <c r="AB426" s="409"/>
      <c r="AC426" s="409"/>
      <c r="AD426" s="474"/>
      <c r="AE426" s="477"/>
      <c r="AF426" s="478">
        <f t="shared" si="787"/>
        <v>2400</v>
      </c>
      <c r="AG426" s="477">
        <f t="shared" si="813"/>
        <v>0.96</v>
      </c>
      <c r="AH426" s="478">
        <f t="shared" si="788"/>
        <v>1848.2758620689656</v>
      </c>
      <c r="AI426" s="478">
        <f t="shared" si="789"/>
        <v>5360</v>
      </c>
      <c r="AJ426" s="473">
        <f t="shared" si="790"/>
        <v>12864</v>
      </c>
      <c r="AK426" s="477">
        <f t="shared" si="818"/>
        <v>0.57173333333333332</v>
      </c>
      <c r="AL426" s="447">
        <v>38</v>
      </c>
      <c r="AM426" s="479"/>
      <c r="AN426" s="473">
        <v>1930</v>
      </c>
      <c r="AO426" s="473">
        <v>1920</v>
      </c>
      <c r="AP426" s="479">
        <v>7.41</v>
      </c>
      <c r="AQ426" s="447">
        <v>506</v>
      </c>
      <c r="AR426" s="473">
        <f t="shared" si="850"/>
        <v>1619.2</v>
      </c>
      <c r="AS426" s="657">
        <f t="shared" si="841"/>
        <v>3.2</v>
      </c>
      <c r="AT426" s="473">
        <v>7840</v>
      </c>
      <c r="AU426" s="447"/>
      <c r="AV426" s="480">
        <v>16</v>
      </c>
      <c r="AW426" s="479">
        <v>5.33</v>
      </c>
      <c r="AX426" s="479">
        <v>44.3</v>
      </c>
      <c r="AY426" s="480">
        <v>13.2</v>
      </c>
      <c r="AZ426" s="480">
        <v>5.8</v>
      </c>
      <c r="BA426" s="420">
        <f t="shared" si="853"/>
        <v>37804</v>
      </c>
      <c r="BB426" s="421">
        <f t="shared" si="854"/>
        <v>0.75607999999999997</v>
      </c>
      <c r="BC426" s="422"/>
      <c r="BD426" s="423">
        <v>7.94</v>
      </c>
      <c r="BE426" s="424">
        <v>65</v>
      </c>
      <c r="BF426" s="425">
        <v>277</v>
      </c>
      <c r="BG426" s="426">
        <v>8690</v>
      </c>
      <c r="BH426" s="420">
        <f t="shared" si="858"/>
        <v>5822.3</v>
      </c>
      <c r="BI426" s="432"/>
      <c r="BJ426" s="421"/>
      <c r="BK426" s="427">
        <v>20</v>
      </c>
      <c r="BL426" s="427"/>
      <c r="BM426" s="428"/>
      <c r="BN426" s="422"/>
      <c r="BO426" s="425">
        <v>96</v>
      </c>
      <c r="BP426" s="425"/>
      <c r="BQ426" s="423">
        <v>4.32</v>
      </c>
      <c r="BR426" s="421">
        <f t="shared" si="783"/>
        <v>0.6</v>
      </c>
      <c r="BS426" s="409">
        <f t="shared" si="791"/>
        <v>40204</v>
      </c>
      <c r="BT426" s="429">
        <f t="shared" si="819"/>
        <v>7.9083613570788982</v>
      </c>
      <c r="BU426" s="430">
        <f t="shared" si="842"/>
        <v>65</v>
      </c>
      <c r="BV426" s="430">
        <f t="shared" si="820"/>
        <v>357.12337080887471</v>
      </c>
      <c r="BW426" s="430">
        <f t="shared" si="821"/>
        <v>8171.4366729678641</v>
      </c>
      <c r="BX426" s="430">
        <f t="shared" si="859"/>
        <v>5311.4338374291119</v>
      </c>
      <c r="BY426" s="430">
        <f t="shared" si="822"/>
        <v>19.594070241766989</v>
      </c>
      <c r="BZ426" s="430"/>
      <c r="CA426" s="431"/>
      <c r="CB426" s="430">
        <f t="shared" si="792"/>
        <v>96</v>
      </c>
      <c r="CC426" s="432">
        <v>18845</v>
      </c>
      <c r="CD426" s="411">
        <f t="shared" si="823"/>
        <v>20045</v>
      </c>
      <c r="CE426" s="421">
        <f t="shared" si="824"/>
        <v>0.80179999999999996</v>
      </c>
      <c r="CF426" s="433">
        <f t="shared" si="825"/>
        <v>8.0219506111249679</v>
      </c>
      <c r="CG426" s="434"/>
      <c r="CH426" s="427"/>
      <c r="CI426" s="446">
        <f t="shared" si="826"/>
        <v>11.374407582938389</v>
      </c>
      <c r="CJ426" s="436">
        <v>24.8</v>
      </c>
      <c r="CK426" s="436">
        <v>2.2999999999999998</v>
      </c>
      <c r="CL426" s="423"/>
      <c r="CM426" s="423"/>
      <c r="CN426" s="423">
        <v>81</v>
      </c>
      <c r="CO426" s="432"/>
      <c r="CP426" s="432"/>
      <c r="CQ426" s="437"/>
      <c r="CR426" s="437">
        <v>0.95</v>
      </c>
      <c r="CS426" s="424"/>
      <c r="CT426" s="432">
        <f t="shared" si="827"/>
        <v>4.1905712147667753</v>
      </c>
      <c r="CU426" s="434">
        <v>4.68</v>
      </c>
      <c r="CV426" s="438"/>
      <c r="CW426" s="439"/>
      <c r="CX426" s="440"/>
      <c r="CY426" s="441"/>
      <c r="CZ426" s="442"/>
      <c r="DA426" s="442"/>
      <c r="DB426" s="442"/>
      <c r="DC426" s="442"/>
      <c r="DD426" s="443"/>
      <c r="DE426" s="440"/>
      <c r="DF426" s="444">
        <v>18959</v>
      </c>
      <c r="DG426" s="445">
        <f t="shared" si="828"/>
        <v>20159</v>
      </c>
      <c r="DH426" s="421">
        <f t="shared" si="829"/>
        <v>0.80635999999999997</v>
      </c>
      <c r="DI426" s="446">
        <f t="shared" si="830"/>
        <v>7.9765861401855247</v>
      </c>
      <c r="DJ426" s="434">
        <v>7.63</v>
      </c>
      <c r="DK426" s="427">
        <v>3.9</v>
      </c>
      <c r="DL426" s="446">
        <f t="shared" si="831"/>
        <v>11.310084825636192</v>
      </c>
      <c r="DM426" s="422">
        <v>24.7</v>
      </c>
      <c r="DN426" s="422">
        <v>1.48</v>
      </c>
      <c r="DO426" s="423">
        <v>7.65</v>
      </c>
      <c r="DP426" s="423"/>
      <c r="DQ426" s="423">
        <v>83</v>
      </c>
      <c r="DR426" s="432"/>
      <c r="DS426" s="432"/>
      <c r="DT426" s="437"/>
      <c r="DU426" s="437">
        <v>0.94</v>
      </c>
      <c r="DV426" s="424"/>
      <c r="DW426" s="446">
        <f t="shared" si="832"/>
        <v>4.1668733568133334</v>
      </c>
      <c r="DX426" s="434">
        <v>4.88</v>
      </c>
      <c r="DY426" s="438">
        <v>7.83</v>
      </c>
      <c r="DZ426" s="439">
        <v>18</v>
      </c>
      <c r="EA426" s="440">
        <v>60</v>
      </c>
      <c r="EB426" s="441">
        <v>7940</v>
      </c>
      <c r="EC426" s="442">
        <v>4.8</v>
      </c>
      <c r="ED426" s="442"/>
      <c r="EE426" s="442"/>
      <c r="EF426" s="442"/>
      <c r="EG426" s="443">
        <v>10</v>
      </c>
      <c r="EH426" s="440"/>
      <c r="EI426" s="429">
        <f t="shared" si="814"/>
        <v>7.83</v>
      </c>
      <c r="EJ426" s="447">
        <f t="shared" si="843"/>
        <v>18</v>
      </c>
      <c r="EK426" s="448">
        <f t="shared" si="815"/>
        <v>60</v>
      </c>
      <c r="EL426" s="417">
        <f t="shared" si="816"/>
        <v>7940</v>
      </c>
      <c r="EM426" s="431">
        <f t="shared" si="817"/>
        <v>4.8</v>
      </c>
      <c r="EN426" s="431"/>
      <c r="EO426" s="431"/>
      <c r="EP426" s="431"/>
      <c r="EQ426" s="430">
        <f t="shared" si="784"/>
        <v>10</v>
      </c>
      <c r="ER426" s="448"/>
      <c r="ES426" s="449">
        <f t="shared" si="833"/>
        <v>26.266043179783107</v>
      </c>
      <c r="ET426" s="450">
        <f t="shared" si="834"/>
        <v>0.80408000000000002</v>
      </c>
      <c r="EU426" s="451">
        <f t="shared" si="860"/>
        <v>0.3263133636363636</v>
      </c>
      <c r="EV426" s="450">
        <f t="shared" si="805"/>
        <v>0.60428400673400662</v>
      </c>
      <c r="EW426" s="513">
        <f t="shared" si="840"/>
        <v>0.75502792728749868</v>
      </c>
      <c r="EX426" s="514">
        <f t="shared" si="736"/>
        <v>14.794070241766988</v>
      </c>
      <c r="EY426" s="513">
        <f t="shared" si="844"/>
        <v>0.72307692307692306</v>
      </c>
      <c r="EZ426" s="514">
        <f t="shared" si="845"/>
        <v>47</v>
      </c>
      <c r="FA426" s="450">
        <f t="shared" si="806"/>
        <v>0.83199083312833422</v>
      </c>
      <c r="FB426" s="431">
        <f t="shared" si="807"/>
        <v>297.12337080887471</v>
      </c>
      <c r="FC426" s="452"/>
      <c r="FD426" s="431"/>
      <c r="FE426" s="452">
        <f t="shared" si="808"/>
        <v>0.89583333333333337</v>
      </c>
      <c r="FF426" s="430">
        <f t="shared" si="809"/>
        <v>86</v>
      </c>
      <c r="FG426" s="405">
        <v>50400</v>
      </c>
      <c r="FH426" s="589"/>
      <c r="FI426" s="590"/>
      <c r="FJ426" s="591"/>
      <c r="FK426" s="455">
        <f t="shared" si="835"/>
        <v>1.790866580439757</v>
      </c>
      <c r="FL426" s="530"/>
      <c r="FM426" s="455"/>
      <c r="FN426" s="530">
        <v>4031</v>
      </c>
      <c r="FO426" s="532">
        <f t="shared" si="785"/>
        <v>0.30127055306427503</v>
      </c>
      <c r="FP426" s="449">
        <f t="shared" si="836"/>
        <v>100.26365535767586</v>
      </c>
      <c r="FQ426" s="457">
        <v>46.8</v>
      </c>
      <c r="FR426" s="458">
        <f t="shared" si="837"/>
        <v>1.1640632772858421</v>
      </c>
      <c r="FS426" s="576">
        <v>7.81</v>
      </c>
      <c r="FT426" s="577">
        <v>16.5</v>
      </c>
      <c r="FU426" s="578">
        <v>58</v>
      </c>
      <c r="FV426" s="579">
        <v>1</v>
      </c>
      <c r="FW426" s="580"/>
      <c r="FX426" s="579"/>
      <c r="FY426" s="452">
        <f t="shared" si="851"/>
        <v>0.9</v>
      </c>
      <c r="FZ426" s="452"/>
      <c r="GA426" s="429"/>
      <c r="GB426" s="513">
        <f t="shared" si="846"/>
        <v>8.333333333333337E-2</v>
      </c>
      <c r="GC426" s="514">
        <f t="shared" si="847"/>
        <v>1.5</v>
      </c>
      <c r="GD426" s="513">
        <f t="shared" si="768"/>
        <v>3.3333333333333326E-2</v>
      </c>
      <c r="GE426" s="527">
        <f t="shared" si="769"/>
        <v>2</v>
      </c>
      <c r="GF426" s="461">
        <f t="shared" si="838"/>
        <v>2.4475176599343347</v>
      </c>
      <c r="GG426" s="606">
        <v>25</v>
      </c>
      <c r="GH426" s="450">
        <f t="shared" si="793"/>
        <v>0.3125</v>
      </c>
      <c r="GI426" s="405">
        <v>175</v>
      </c>
      <c r="GJ426" s="462">
        <f t="shared" si="794"/>
        <v>7</v>
      </c>
      <c r="GK426" s="463">
        <f t="shared" si="795"/>
        <v>14.92388817033131</v>
      </c>
      <c r="GL426" s="464">
        <v>7.99</v>
      </c>
      <c r="GM426" s="529">
        <v>15</v>
      </c>
      <c r="GN426" s="405">
        <v>56</v>
      </c>
      <c r="GO426" s="513">
        <f t="shared" si="796"/>
        <v>9.0909090909090939E-2</v>
      </c>
      <c r="GP426" s="450">
        <f t="shared" si="797"/>
        <v>3.4482758620689613E-2</v>
      </c>
      <c r="GQ426" s="577">
        <v>8</v>
      </c>
      <c r="GR426" s="455">
        <f t="shared" si="839"/>
        <v>2.5669087652969855</v>
      </c>
      <c r="GS426" s="531">
        <f t="shared" si="798"/>
        <v>14.2</v>
      </c>
      <c r="GT426" s="531">
        <f t="shared" si="799"/>
        <v>47.995999999999995</v>
      </c>
      <c r="GU426" s="513">
        <f t="shared" si="800"/>
        <v>5.3333333333333344E-2</v>
      </c>
      <c r="GV426" s="513">
        <f t="shared" si="801"/>
        <v>0.14292857142857152</v>
      </c>
      <c r="GW426" s="513">
        <f t="shared" si="802"/>
        <v>0.1393939393939394</v>
      </c>
      <c r="GX426" s="513">
        <f t="shared" si="803"/>
        <v>0.17248275862068974</v>
      </c>
      <c r="GY426" s="462">
        <f t="shared" si="804"/>
        <v>1.491792100193053</v>
      </c>
      <c r="GZ426" s="405">
        <v>39822</v>
      </c>
      <c r="HA426" s="581">
        <v>8.0399999999999991</v>
      </c>
      <c r="HB426" s="451">
        <v>7.89</v>
      </c>
      <c r="HC426" s="577">
        <v>14.2</v>
      </c>
      <c r="HD426" s="463">
        <f t="shared" si="848"/>
        <v>47.995999999999995</v>
      </c>
      <c r="HE426" s="463">
        <v>13.9</v>
      </c>
      <c r="HF426" s="463"/>
      <c r="HG426" s="582"/>
      <c r="HH426" s="575">
        <v>3</v>
      </c>
      <c r="HI426" s="583">
        <v>7750</v>
      </c>
      <c r="HJ426" s="406">
        <f t="shared" si="810"/>
        <v>5192.5</v>
      </c>
      <c r="HK426" s="406"/>
      <c r="HL426" s="549"/>
      <c r="HM426" s="584"/>
      <c r="HN426" s="461">
        <v>3.75</v>
      </c>
      <c r="HO426" s="574"/>
      <c r="HP426" s="548">
        <v>0.01</v>
      </c>
      <c r="HQ426" s="585"/>
      <c r="HR426" s="586"/>
      <c r="HS426" s="520">
        <v>0.14000000000000001</v>
      </c>
      <c r="HT426" s="587">
        <v>4</v>
      </c>
      <c r="HU426" s="522">
        <f t="shared" si="767"/>
        <v>46.026875462913978</v>
      </c>
      <c r="HV426" s="513">
        <f t="shared" si="849"/>
        <v>0.78153846153846152</v>
      </c>
      <c r="HW426" s="513">
        <f t="shared" si="811"/>
        <v>0.82672924187725627</v>
      </c>
      <c r="HX426" s="513">
        <f t="shared" si="812"/>
        <v>0.8125</v>
      </c>
      <c r="HY426" s="599"/>
    </row>
    <row r="427" spans="1:233" s="598" customFormat="1" ht="15" customHeight="1" x14ac:dyDescent="0.15">
      <c r="A427" s="400">
        <v>43909</v>
      </c>
      <c r="B427" s="515">
        <v>40991</v>
      </c>
      <c r="C427" s="402">
        <f t="shared" si="852"/>
        <v>0.81981999999999999</v>
      </c>
      <c r="D427" s="571">
        <v>8</v>
      </c>
      <c r="E427" s="572">
        <v>51</v>
      </c>
      <c r="F427" s="573">
        <v>223</v>
      </c>
      <c r="G427" s="406">
        <f t="shared" si="855"/>
        <v>9140.9930000000004</v>
      </c>
      <c r="H427" s="402">
        <f t="shared" si="856"/>
        <v>0.36563972</v>
      </c>
      <c r="I427" s="573">
        <v>6240</v>
      </c>
      <c r="J427" s="406">
        <f t="shared" si="857"/>
        <v>4180.8</v>
      </c>
      <c r="K427" s="574">
        <v>19.5</v>
      </c>
      <c r="L427" s="574"/>
      <c r="M427" s="574"/>
      <c r="N427" s="575">
        <v>122</v>
      </c>
      <c r="O427" s="575"/>
      <c r="P427" s="409"/>
      <c r="Q427" s="409">
        <v>1200</v>
      </c>
      <c r="R427" s="409"/>
      <c r="S427" s="409"/>
      <c r="T427" s="410">
        <v>5.12</v>
      </c>
      <c r="U427" s="409">
        <f t="shared" si="786"/>
        <v>3443.7931034482758</v>
      </c>
      <c r="V427" s="409">
        <v>9987</v>
      </c>
      <c r="W427" s="409">
        <v>3902</v>
      </c>
      <c r="X427" s="516">
        <v>1200</v>
      </c>
      <c r="Y427" s="473"/>
      <c r="Z427" s="429"/>
      <c r="AA427" s="409"/>
      <c r="AB427" s="409"/>
      <c r="AC427" s="409"/>
      <c r="AD427" s="474"/>
      <c r="AE427" s="477"/>
      <c r="AF427" s="478">
        <f t="shared" si="787"/>
        <v>2400</v>
      </c>
      <c r="AG427" s="477">
        <f t="shared" si="813"/>
        <v>0.96</v>
      </c>
      <c r="AH427" s="478">
        <f t="shared" si="788"/>
        <v>1760.344827586207</v>
      </c>
      <c r="AI427" s="478">
        <f t="shared" si="789"/>
        <v>5105</v>
      </c>
      <c r="AJ427" s="473">
        <f t="shared" si="790"/>
        <v>12252</v>
      </c>
      <c r="AK427" s="477">
        <f t="shared" si="818"/>
        <v>0.54453333333333331</v>
      </c>
      <c r="AL427" s="447">
        <v>38</v>
      </c>
      <c r="AM427" s="479"/>
      <c r="AN427" s="473">
        <v>1961</v>
      </c>
      <c r="AO427" s="473">
        <v>1939</v>
      </c>
      <c r="AP427" s="479">
        <v>7.58</v>
      </c>
      <c r="AQ427" s="447">
        <v>488</v>
      </c>
      <c r="AR427" s="473">
        <f t="shared" si="850"/>
        <v>1561.6000000000001</v>
      </c>
      <c r="AS427" s="657">
        <f t="shared" si="841"/>
        <v>3.2</v>
      </c>
      <c r="AT427" s="473">
        <v>7600</v>
      </c>
      <c r="AU427" s="447"/>
      <c r="AV427" s="480">
        <v>15</v>
      </c>
      <c r="AW427" s="479">
        <v>4.58</v>
      </c>
      <c r="AX427" s="479">
        <v>41.76</v>
      </c>
      <c r="AY427" s="480">
        <v>8.8000000000000007</v>
      </c>
      <c r="AZ427" s="480">
        <v>5.0999999999999996</v>
      </c>
      <c r="BA427" s="420">
        <f t="shared" si="853"/>
        <v>39157</v>
      </c>
      <c r="BB427" s="421">
        <f t="shared" si="854"/>
        <v>0.78313999999999995</v>
      </c>
      <c r="BC427" s="422"/>
      <c r="BD427" s="423">
        <v>7.92</v>
      </c>
      <c r="BE427" s="424">
        <v>55</v>
      </c>
      <c r="BF427" s="425">
        <v>236</v>
      </c>
      <c r="BG427" s="426">
        <v>8820</v>
      </c>
      <c r="BH427" s="420">
        <f t="shared" si="858"/>
        <v>5909.4000000000005</v>
      </c>
      <c r="BI427" s="432"/>
      <c r="BJ427" s="421"/>
      <c r="BK427" s="427">
        <v>20.5</v>
      </c>
      <c r="BL427" s="427"/>
      <c r="BM427" s="428"/>
      <c r="BN427" s="422"/>
      <c r="BO427" s="425">
        <v>140</v>
      </c>
      <c r="BP427" s="425"/>
      <c r="BQ427" s="423">
        <v>4.76</v>
      </c>
      <c r="BR427" s="421">
        <f t="shared" si="783"/>
        <v>0.66111111111111109</v>
      </c>
      <c r="BS427" s="409">
        <f t="shared" si="791"/>
        <v>41557</v>
      </c>
      <c r="BT427" s="429">
        <f t="shared" si="819"/>
        <v>7.9003643188873118</v>
      </c>
      <c r="BU427" s="430">
        <f t="shared" si="842"/>
        <v>55</v>
      </c>
      <c r="BV427" s="430">
        <f t="shared" si="820"/>
        <v>312.55605553817651</v>
      </c>
      <c r="BW427" s="430">
        <f t="shared" si="821"/>
        <v>8310.8121375460214</v>
      </c>
      <c r="BX427" s="430">
        <f t="shared" si="859"/>
        <v>5402.0278894049143</v>
      </c>
      <c r="BY427" s="430">
        <f t="shared" si="822"/>
        <v>19.824301561710421</v>
      </c>
      <c r="BZ427" s="430"/>
      <c r="CA427" s="431"/>
      <c r="CB427" s="430">
        <f t="shared" si="792"/>
        <v>140</v>
      </c>
      <c r="CC427" s="432">
        <v>19535</v>
      </c>
      <c r="CD427" s="411">
        <f t="shared" si="823"/>
        <v>20735</v>
      </c>
      <c r="CE427" s="421">
        <f t="shared" si="824"/>
        <v>0.82940000000000003</v>
      </c>
      <c r="CF427" s="433">
        <f t="shared" si="825"/>
        <v>7.7550036170725827</v>
      </c>
      <c r="CG427" s="434"/>
      <c r="CH427" s="427"/>
      <c r="CI427" s="446">
        <f t="shared" si="826"/>
        <v>10.995900651073065</v>
      </c>
      <c r="CJ427" s="436">
        <v>24.9</v>
      </c>
      <c r="CK427" s="436">
        <v>1.3</v>
      </c>
      <c r="CL427" s="423"/>
      <c r="CM427" s="423"/>
      <c r="CN427" s="423">
        <v>85</v>
      </c>
      <c r="CO427" s="432"/>
      <c r="CP427" s="432"/>
      <c r="CQ427" s="437"/>
      <c r="CR427" s="437">
        <v>0.95</v>
      </c>
      <c r="CS427" s="424"/>
      <c r="CT427" s="432">
        <f t="shared" si="827"/>
        <v>4.0511212925006026</v>
      </c>
      <c r="CU427" s="434">
        <v>4.45</v>
      </c>
      <c r="CV427" s="438"/>
      <c r="CW427" s="439"/>
      <c r="CX427" s="440"/>
      <c r="CY427" s="441"/>
      <c r="CZ427" s="442"/>
      <c r="DA427" s="442"/>
      <c r="DB427" s="442"/>
      <c r="DC427" s="442"/>
      <c r="DD427" s="443"/>
      <c r="DE427" s="440"/>
      <c r="DF427" s="444">
        <v>19622</v>
      </c>
      <c r="DG427" s="445">
        <f t="shared" si="828"/>
        <v>20822</v>
      </c>
      <c r="DH427" s="421">
        <f t="shared" si="829"/>
        <v>0.83287999999999995</v>
      </c>
      <c r="DI427" s="446">
        <f t="shared" si="830"/>
        <v>7.722601094995678</v>
      </c>
      <c r="DJ427" s="434">
        <v>7.8</v>
      </c>
      <c r="DK427" s="427">
        <v>3.9</v>
      </c>
      <c r="DL427" s="446">
        <f t="shared" si="831"/>
        <v>10.94995677648641</v>
      </c>
      <c r="DM427" s="422">
        <v>25.2</v>
      </c>
      <c r="DN427" s="422">
        <v>1.4</v>
      </c>
      <c r="DO427" s="423">
        <v>7.74</v>
      </c>
      <c r="DP427" s="423"/>
      <c r="DQ427" s="423">
        <v>90</v>
      </c>
      <c r="DR427" s="432"/>
      <c r="DS427" s="432"/>
      <c r="DT427" s="437"/>
      <c r="DU427" s="437">
        <v>0.93</v>
      </c>
      <c r="DV427" s="424"/>
      <c r="DW427" s="446">
        <f t="shared" si="832"/>
        <v>4.0341946018634136</v>
      </c>
      <c r="DX427" s="434">
        <v>5.19</v>
      </c>
      <c r="DY427" s="438">
        <v>7.76</v>
      </c>
      <c r="DZ427" s="439">
        <v>18</v>
      </c>
      <c r="EA427" s="440">
        <v>66</v>
      </c>
      <c r="EB427" s="441">
        <v>7790</v>
      </c>
      <c r="EC427" s="442">
        <v>3.2</v>
      </c>
      <c r="ED427" s="442"/>
      <c r="EE427" s="442"/>
      <c r="EF427" s="442"/>
      <c r="EG427" s="443">
        <v>10</v>
      </c>
      <c r="EH427" s="440"/>
      <c r="EI427" s="429">
        <f t="shared" si="814"/>
        <v>7.76</v>
      </c>
      <c r="EJ427" s="447">
        <f t="shared" si="843"/>
        <v>18</v>
      </c>
      <c r="EK427" s="448">
        <f t="shared" si="815"/>
        <v>66</v>
      </c>
      <c r="EL427" s="417">
        <f t="shared" si="816"/>
        <v>7790</v>
      </c>
      <c r="EM427" s="431">
        <f t="shared" si="817"/>
        <v>3.2</v>
      </c>
      <c r="EN427" s="431"/>
      <c r="EO427" s="431"/>
      <c r="EP427" s="431"/>
      <c r="EQ427" s="430">
        <f t="shared" si="784"/>
        <v>10</v>
      </c>
      <c r="ER427" s="448"/>
      <c r="ES427" s="449">
        <f t="shared" si="833"/>
        <v>25.410881439949947</v>
      </c>
      <c r="ET427" s="450">
        <f t="shared" si="834"/>
        <v>0.83113999999999999</v>
      </c>
      <c r="EU427" s="451">
        <f t="shared" si="860"/>
        <v>0.29520209090909094</v>
      </c>
      <c r="EV427" s="450">
        <f t="shared" si="805"/>
        <v>0.54667053872053872</v>
      </c>
      <c r="EW427" s="513">
        <f t="shared" si="840"/>
        <v>0.83858195507978806</v>
      </c>
      <c r="EX427" s="514">
        <f t="shared" si="736"/>
        <v>16.624301561710421</v>
      </c>
      <c r="EY427" s="513">
        <f t="shared" si="844"/>
        <v>0.67272727272727273</v>
      </c>
      <c r="EZ427" s="514">
        <f t="shared" si="845"/>
        <v>37</v>
      </c>
      <c r="FA427" s="450">
        <f t="shared" si="806"/>
        <v>0.78883787778049119</v>
      </c>
      <c r="FB427" s="431">
        <f t="shared" si="807"/>
        <v>246.55605553817651</v>
      </c>
      <c r="FC427" s="452"/>
      <c r="FD427" s="431"/>
      <c r="FE427" s="452">
        <f t="shared" si="808"/>
        <v>0.9285714285714286</v>
      </c>
      <c r="FF427" s="430">
        <f t="shared" si="809"/>
        <v>130</v>
      </c>
      <c r="FG427" s="405">
        <v>50400</v>
      </c>
      <c r="FH427" s="589"/>
      <c r="FI427" s="590"/>
      <c r="FJ427" s="591"/>
      <c r="FK427" s="455">
        <f t="shared" si="835"/>
        <v>1.7325600981784055</v>
      </c>
      <c r="FL427" s="530"/>
      <c r="FM427" s="455"/>
      <c r="FN427" s="530">
        <v>3753</v>
      </c>
      <c r="FO427" s="532">
        <f t="shared" si="785"/>
        <v>0.28049327354260095</v>
      </c>
      <c r="FP427" s="449">
        <f t="shared" si="836"/>
        <v>90.309695117549396</v>
      </c>
      <c r="FQ427" s="457">
        <v>46.8</v>
      </c>
      <c r="FR427" s="458">
        <f t="shared" si="837"/>
        <v>1.1261640638159636</v>
      </c>
      <c r="FS427" s="576">
        <v>7.77</v>
      </c>
      <c r="FT427" s="577">
        <v>17.399999999999999</v>
      </c>
      <c r="FU427" s="578">
        <v>63</v>
      </c>
      <c r="FV427" s="579">
        <v>1</v>
      </c>
      <c r="FW427" s="580"/>
      <c r="FX427" s="579"/>
      <c r="FY427" s="452">
        <f t="shared" si="851"/>
        <v>0.9</v>
      </c>
      <c r="FZ427" s="452"/>
      <c r="GA427" s="429"/>
      <c r="GB427" s="513">
        <f t="shared" si="846"/>
        <v>3.3333333333333437E-2</v>
      </c>
      <c r="GC427" s="514">
        <f t="shared" si="847"/>
        <v>0.60000000000000142</v>
      </c>
      <c r="GD427" s="513">
        <f t="shared" si="768"/>
        <v>4.5454545454545414E-2</v>
      </c>
      <c r="GE427" s="527">
        <f t="shared" si="769"/>
        <v>3</v>
      </c>
      <c r="GF427" s="461">
        <f t="shared" si="838"/>
        <v>2.3678321341771542</v>
      </c>
      <c r="GG427" s="606">
        <v>25</v>
      </c>
      <c r="GH427" s="450">
        <f t="shared" si="793"/>
        <v>0.3125</v>
      </c>
      <c r="GI427" s="405">
        <v>175</v>
      </c>
      <c r="GJ427" s="462">
        <f t="shared" si="794"/>
        <v>7</v>
      </c>
      <c r="GK427" s="463">
        <f t="shared" si="795"/>
        <v>14.43800081815338</v>
      </c>
      <c r="GL427" s="464">
        <v>7.89</v>
      </c>
      <c r="GM427" s="529">
        <v>16</v>
      </c>
      <c r="GN427" s="405">
        <v>61</v>
      </c>
      <c r="GO427" s="513">
        <f t="shared" si="796"/>
        <v>8.045977011494243E-2</v>
      </c>
      <c r="GP427" s="450">
        <f t="shared" si="797"/>
        <v>3.1746031746031744E-2</v>
      </c>
      <c r="GQ427" s="577">
        <v>8</v>
      </c>
      <c r="GR427" s="455">
        <f t="shared" si="839"/>
        <v>2.4833361407223813</v>
      </c>
      <c r="GS427" s="531">
        <f t="shared" si="798"/>
        <v>16</v>
      </c>
      <c r="GT427" s="531">
        <f t="shared" si="799"/>
        <v>54.08</v>
      </c>
      <c r="GU427" s="513">
        <f t="shared" si="800"/>
        <v>0</v>
      </c>
      <c r="GV427" s="513">
        <f t="shared" si="801"/>
        <v>0.11344262295081975</v>
      </c>
      <c r="GW427" s="513">
        <f t="shared" si="802"/>
        <v>8.045977011494243E-2</v>
      </c>
      <c r="GX427" s="513">
        <f t="shared" si="803"/>
        <v>0.14158730158730159</v>
      </c>
      <c r="GY427" s="462">
        <f t="shared" si="804"/>
        <v>1.6186099571920827</v>
      </c>
      <c r="GZ427" s="405">
        <v>39025</v>
      </c>
      <c r="HA427" s="581">
        <v>8.06</v>
      </c>
      <c r="HB427" s="451">
        <v>7.9</v>
      </c>
      <c r="HC427" s="577">
        <v>16</v>
      </c>
      <c r="HD427" s="463">
        <f t="shared" si="848"/>
        <v>54.08</v>
      </c>
      <c r="HE427" s="463">
        <v>15</v>
      </c>
      <c r="HF427" s="463"/>
      <c r="HG427" s="582"/>
      <c r="HH427" s="575">
        <v>5</v>
      </c>
      <c r="HI427" s="583">
        <v>7790</v>
      </c>
      <c r="HJ427" s="406">
        <f t="shared" si="810"/>
        <v>5219.3</v>
      </c>
      <c r="HK427" s="406"/>
      <c r="HL427" s="549"/>
      <c r="HM427" s="584"/>
      <c r="HN427" s="461">
        <v>2.83</v>
      </c>
      <c r="HO427" s="574"/>
      <c r="HP427" s="548">
        <v>0.01</v>
      </c>
      <c r="HQ427" s="585"/>
      <c r="HR427" s="586"/>
      <c r="HS427" s="520">
        <v>0.14000000000000001</v>
      </c>
      <c r="HT427" s="587">
        <v>4</v>
      </c>
      <c r="HU427" s="522">
        <f t="shared" si="767"/>
        <v>44.436499221084354</v>
      </c>
      <c r="HV427" s="513">
        <f t="shared" si="849"/>
        <v>0.70909090909090911</v>
      </c>
      <c r="HW427" s="513">
        <f t="shared" si="811"/>
        <v>0.7708474576271187</v>
      </c>
      <c r="HX427" s="513">
        <f t="shared" si="812"/>
        <v>0.86195121951219511</v>
      </c>
      <c r="HY427" s="599"/>
    </row>
    <row r="428" spans="1:233" s="598" customFormat="1" ht="15" customHeight="1" x14ac:dyDescent="0.15">
      <c r="A428" s="400">
        <v>43910</v>
      </c>
      <c r="B428" s="515">
        <v>41259</v>
      </c>
      <c r="C428" s="402">
        <f t="shared" si="852"/>
        <v>0.82518000000000002</v>
      </c>
      <c r="D428" s="571">
        <v>7.8</v>
      </c>
      <c r="E428" s="572">
        <v>50</v>
      </c>
      <c r="F428" s="573">
        <v>223</v>
      </c>
      <c r="G428" s="406">
        <f t="shared" si="855"/>
        <v>9200.7569999999996</v>
      </c>
      <c r="H428" s="402">
        <f t="shared" si="856"/>
        <v>0.36803027999999999</v>
      </c>
      <c r="I428" s="573">
        <v>6940</v>
      </c>
      <c r="J428" s="406">
        <f t="shared" si="857"/>
        <v>4649.8</v>
      </c>
      <c r="K428" s="574">
        <v>33.700000000000003</v>
      </c>
      <c r="L428" s="574">
        <v>17.3</v>
      </c>
      <c r="M428" s="574">
        <v>2.2999999999999998</v>
      </c>
      <c r="N428" s="575">
        <v>108</v>
      </c>
      <c r="O428" s="575">
        <v>16</v>
      </c>
      <c r="P428" s="409"/>
      <c r="Q428" s="409">
        <v>1200</v>
      </c>
      <c r="R428" s="409"/>
      <c r="S428" s="409"/>
      <c r="T428" s="410">
        <v>5.45</v>
      </c>
      <c r="U428" s="409">
        <f t="shared" si="786"/>
        <v>3645.8620689655172</v>
      </c>
      <c r="V428" s="409">
        <v>10573</v>
      </c>
      <c r="W428" s="409">
        <v>4396</v>
      </c>
      <c r="X428" s="516">
        <v>1200</v>
      </c>
      <c r="Y428" s="473"/>
      <c r="Z428" s="429"/>
      <c r="AA428" s="409"/>
      <c r="AB428" s="409"/>
      <c r="AC428" s="409"/>
      <c r="AD428" s="474"/>
      <c r="AE428" s="477"/>
      <c r="AF428" s="478">
        <f t="shared" si="787"/>
        <v>2400</v>
      </c>
      <c r="AG428" s="477">
        <f t="shared" si="813"/>
        <v>0.96</v>
      </c>
      <c r="AH428" s="478">
        <f t="shared" si="788"/>
        <v>1861.3793103448277</v>
      </c>
      <c r="AI428" s="478">
        <f t="shared" si="789"/>
        <v>5398</v>
      </c>
      <c r="AJ428" s="473">
        <f t="shared" si="790"/>
        <v>12955.2</v>
      </c>
      <c r="AK428" s="477">
        <f t="shared" si="818"/>
        <v>0.57578666666666667</v>
      </c>
      <c r="AL428" s="447">
        <v>38</v>
      </c>
      <c r="AM428" s="479"/>
      <c r="AN428" s="473">
        <v>1941</v>
      </c>
      <c r="AO428" s="473">
        <v>1783</v>
      </c>
      <c r="AP428" s="479">
        <v>7.43</v>
      </c>
      <c r="AQ428" s="447">
        <v>485</v>
      </c>
      <c r="AR428" s="473">
        <f t="shared" si="850"/>
        <v>1552</v>
      </c>
      <c r="AS428" s="657">
        <f t="shared" si="841"/>
        <v>3.2</v>
      </c>
      <c r="AT428" s="473">
        <v>7290</v>
      </c>
      <c r="AU428" s="447"/>
      <c r="AV428" s="480">
        <v>15</v>
      </c>
      <c r="AW428" s="479">
        <v>4.53</v>
      </c>
      <c r="AX428" s="479">
        <v>36.43</v>
      </c>
      <c r="AY428" s="480">
        <v>8.9</v>
      </c>
      <c r="AZ428" s="480">
        <v>4.0999999999999996</v>
      </c>
      <c r="BA428" s="420">
        <f t="shared" si="853"/>
        <v>39709</v>
      </c>
      <c r="BB428" s="421">
        <f t="shared" si="854"/>
        <v>0.79418</v>
      </c>
      <c r="BC428" s="422"/>
      <c r="BD428" s="423">
        <v>7.89</v>
      </c>
      <c r="BE428" s="424">
        <v>70</v>
      </c>
      <c r="BF428" s="425">
        <v>294</v>
      </c>
      <c r="BG428" s="426">
        <v>8490</v>
      </c>
      <c r="BH428" s="420">
        <f t="shared" si="858"/>
        <v>5688.3</v>
      </c>
      <c r="BI428" s="432"/>
      <c r="BJ428" s="421"/>
      <c r="BK428" s="427">
        <v>22.9</v>
      </c>
      <c r="BL428" s="427">
        <v>9.9</v>
      </c>
      <c r="BM428" s="428">
        <v>10.9</v>
      </c>
      <c r="BN428" s="422">
        <v>1.7</v>
      </c>
      <c r="BO428" s="425">
        <v>100</v>
      </c>
      <c r="BP428" s="425">
        <v>16</v>
      </c>
      <c r="BQ428" s="423">
        <v>5.0999999999999996</v>
      </c>
      <c r="BR428" s="421">
        <f t="shared" si="783"/>
        <v>0.70833333333333326</v>
      </c>
      <c r="BS428" s="409">
        <f t="shared" si="791"/>
        <v>42109</v>
      </c>
      <c r="BT428" s="429">
        <f t="shared" si="819"/>
        <v>7.8637823268184954</v>
      </c>
      <c r="BU428" s="430">
        <f t="shared" si="842"/>
        <v>70</v>
      </c>
      <c r="BV428" s="430">
        <f t="shared" si="820"/>
        <v>365.69963665724669</v>
      </c>
      <c r="BW428" s="430">
        <f t="shared" si="821"/>
        <v>8006.2953287895698</v>
      </c>
      <c r="BX428" s="430">
        <f t="shared" si="859"/>
        <v>5204.0919637132201</v>
      </c>
      <c r="BY428" s="430">
        <f t="shared" si="822"/>
        <v>22.102070816215061</v>
      </c>
      <c r="BZ428" s="430">
        <f>(BL428*BA428+AY428*AF428)/BS428</f>
        <v>9.8430050583010757</v>
      </c>
      <c r="CA428" s="431">
        <f>(BN428*BA428+AZ428*AF428)/BS428</f>
        <v>1.8367878600774181</v>
      </c>
      <c r="CB428" s="430">
        <f t="shared" si="792"/>
        <v>100</v>
      </c>
      <c r="CC428" s="432">
        <v>20043</v>
      </c>
      <c r="CD428" s="411">
        <f t="shared" si="823"/>
        <v>21243</v>
      </c>
      <c r="CE428" s="421">
        <f t="shared" si="824"/>
        <v>0.84972000000000003</v>
      </c>
      <c r="CF428" s="433">
        <f t="shared" si="825"/>
        <v>7.5695523231182031</v>
      </c>
      <c r="CG428" s="434"/>
      <c r="CH428" s="427"/>
      <c r="CI428" s="446">
        <f t="shared" si="826"/>
        <v>10.732947323824318</v>
      </c>
      <c r="CJ428" s="436">
        <v>25.4</v>
      </c>
      <c r="CK428" s="436">
        <v>1.6</v>
      </c>
      <c r="CL428" s="423"/>
      <c r="CM428" s="423">
        <v>18.399999999999999</v>
      </c>
      <c r="CN428" s="423">
        <v>93</v>
      </c>
      <c r="CO428" s="432"/>
      <c r="CP428" s="432"/>
      <c r="CQ428" s="437"/>
      <c r="CR428" s="437">
        <v>0.94</v>
      </c>
      <c r="CS428" s="424"/>
      <c r="CT428" s="432">
        <f t="shared" si="827"/>
        <v>3.9542437508826436</v>
      </c>
      <c r="CU428" s="434">
        <v>5.44</v>
      </c>
      <c r="CV428" s="438"/>
      <c r="CW428" s="439"/>
      <c r="CX428" s="440"/>
      <c r="CY428" s="441"/>
      <c r="CZ428" s="442"/>
      <c r="DA428" s="442"/>
      <c r="DB428" s="442"/>
      <c r="DC428" s="442"/>
      <c r="DD428" s="443"/>
      <c r="DE428" s="440"/>
      <c r="DF428" s="444">
        <v>19666</v>
      </c>
      <c r="DG428" s="445">
        <f t="shared" si="828"/>
        <v>20866</v>
      </c>
      <c r="DH428" s="421">
        <f t="shared" si="829"/>
        <v>0.83464000000000005</v>
      </c>
      <c r="DI428" s="446">
        <f t="shared" si="830"/>
        <v>7.7063164957346881</v>
      </c>
      <c r="DJ428" s="434">
        <v>7.66</v>
      </c>
      <c r="DK428" s="427">
        <v>3.3</v>
      </c>
      <c r="DL428" s="446">
        <f t="shared" si="831"/>
        <v>10.926866673056647</v>
      </c>
      <c r="DM428" s="422">
        <v>25.6</v>
      </c>
      <c r="DN428" s="422">
        <v>1.6</v>
      </c>
      <c r="DO428" s="423">
        <v>7.61</v>
      </c>
      <c r="DP428" s="423">
        <v>18.899999999999999</v>
      </c>
      <c r="DQ428" s="423">
        <v>89</v>
      </c>
      <c r="DR428" s="432"/>
      <c r="DS428" s="432"/>
      <c r="DT428" s="437"/>
      <c r="DU428" s="437">
        <v>0.95</v>
      </c>
      <c r="DV428" s="424"/>
      <c r="DW428" s="446">
        <f t="shared" si="832"/>
        <v>4.0256877216524494</v>
      </c>
      <c r="DX428" s="434">
        <v>5.73</v>
      </c>
      <c r="DY428" s="438">
        <v>7.8</v>
      </c>
      <c r="DZ428" s="439">
        <v>16.899999999999999</v>
      </c>
      <c r="EA428" s="440">
        <v>68</v>
      </c>
      <c r="EB428" s="441">
        <v>7690</v>
      </c>
      <c r="EC428" s="442">
        <v>3.4</v>
      </c>
      <c r="ED428" s="442">
        <v>0.38</v>
      </c>
      <c r="EE428" s="442">
        <v>3.4</v>
      </c>
      <c r="EF428" s="442">
        <v>0.8</v>
      </c>
      <c r="EG428" s="443">
        <v>11</v>
      </c>
      <c r="EH428" s="440">
        <v>16</v>
      </c>
      <c r="EI428" s="429">
        <f t="shared" si="814"/>
        <v>7.8</v>
      </c>
      <c r="EJ428" s="447">
        <f t="shared" si="843"/>
        <v>16.899999999999999</v>
      </c>
      <c r="EK428" s="448">
        <f t="shared" si="815"/>
        <v>68</v>
      </c>
      <c r="EL428" s="417">
        <f t="shared" si="816"/>
        <v>7690</v>
      </c>
      <c r="EM428" s="431">
        <f t="shared" si="817"/>
        <v>3.4</v>
      </c>
      <c r="EN428" s="431">
        <f>ED428</f>
        <v>0.38</v>
      </c>
      <c r="EO428" s="431">
        <f>EE428</f>
        <v>3.4</v>
      </c>
      <c r="EP428" s="431">
        <f>EF428</f>
        <v>0.8</v>
      </c>
      <c r="EQ428" s="430">
        <f t="shared" si="784"/>
        <v>11</v>
      </c>
      <c r="ER428" s="448">
        <f>EH428</f>
        <v>16</v>
      </c>
      <c r="ES428" s="449">
        <f t="shared" si="833"/>
        <v>25.077774347526656</v>
      </c>
      <c r="ET428" s="450">
        <f t="shared" si="834"/>
        <v>0.84218000000000004</v>
      </c>
      <c r="EU428" s="451">
        <f t="shared" si="860"/>
        <v>0.34998286363636366</v>
      </c>
      <c r="EV428" s="450">
        <f t="shared" si="805"/>
        <v>0.64811641414141419</v>
      </c>
      <c r="EW428" s="513">
        <f t="shared" si="840"/>
        <v>0.8461682605095262</v>
      </c>
      <c r="EX428" s="514">
        <f t="shared" si="736"/>
        <v>18.702070816215063</v>
      </c>
      <c r="EY428" s="513">
        <f t="shared" si="844"/>
        <v>0.75857142857142856</v>
      </c>
      <c r="EZ428" s="514">
        <f t="shared" si="845"/>
        <v>53.1</v>
      </c>
      <c r="FA428" s="450">
        <f t="shared" si="806"/>
        <v>0.81405505178630178</v>
      </c>
      <c r="FB428" s="431">
        <f t="shared" si="807"/>
        <v>297.69963665724669</v>
      </c>
      <c r="FC428" s="452">
        <f>1-EP428/CA428</f>
        <v>0.5644570516889843</v>
      </c>
      <c r="FD428" s="431">
        <f>CA428-EP428</f>
        <v>1.0367878600774181</v>
      </c>
      <c r="FE428" s="452">
        <f t="shared" si="808"/>
        <v>0.89</v>
      </c>
      <c r="FF428" s="430">
        <f t="shared" si="809"/>
        <v>89</v>
      </c>
      <c r="FG428" s="405">
        <v>50400</v>
      </c>
      <c r="FH428" s="589"/>
      <c r="FI428" s="590"/>
      <c r="FJ428" s="591"/>
      <c r="FK428" s="455">
        <f t="shared" si="835"/>
        <v>1.7098482509677266</v>
      </c>
      <c r="FL428" s="530"/>
      <c r="FM428" s="455"/>
      <c r="FN428" s="530">
        <v>5377</v>
      </c>
      <c r="FO428" s="532">
        <f t="shared" si="785"/>
        <v>0.40186846038863977</v>
      </c>
      <c r="FP428" s="449">
        <f t="shared" si="836"/>
        <v>127.69241729796479</v>
      </c>
      <c r="FQ428" s="457">
        <v>46.8</v>
      </c>
      <c r="FR428" s="458">
        <f t="shared" si="837"/>
        <v>1.1114013631290223</v>
      </c>
      <c r="FS428" s="576">
        <v>7.71</v>
      </c>
      <c r="FT428" s="577">
        <v>15.7</v>
      </c>
      <c r="FU428" s="578">
        <v>55</v>
      </c>
      <c r="FV428" s="579">
        <v>1</v>
      </c>
      <c r="FW428" s="580">
        <v>0.18</v>
      </c>
      <c r="FX428" s="579">
        <v>16</v>
      </c>
      <c r="FY428" s="452">
        <f t="shared" si="851"/>
        <v>0.90909090909090906</v>
      </c>
      <c r="FZ428" s="452">
        <f>1-FW428/(EF428+DC428)</f>
        <v>0.77500000000000002</v>
      </c>
      <c r="GA428" s="429">
        <f>EF428+DC428-FW428</f>
        <v>0.62000000000000011</v>
      </c>
      <c r="GB428" s="513">
        <f t="shared" si="846"/>
        <v>7.1005917159763232E-2</v>
      </c>
      <c r="GC428" s="514">
        <f t="shared" si="847"/>
        <v>1.1999999999999993</v>
      </c>
      <c r="GD428" s="513">
        <f t="shared" si="768"/>
        <v>0.19117647058823528</v>
      </c>
      <c r="GE428" s="527">
        <f t="shared" si="769"/>
        <v>13</v>
      </c>
      <c r="GF428" s="461">
        <f t="shared" si="838"/>
        <v>2.3367926096558929</v>
      </c>
      <c r="GG428" s="606">
        <v>25</v>
      </c>
      <c r="GH428" s="450">
        <f t="shared" si="793"/>
        <v>0.3125</v>
      </c>
      <c r="GI428" s="405">
        <v>175</v>
      </c>
      <c r="GJ428" s="462">
        <f t="shared" si="794"/>
        <v>7</v>
      </c>
      <c r="GK428" s="463">
        <f t="shared" si="795"/>
        <v>14.248735424731054</v>
      </c>
      <c r="GL428" s="464">
        <v>7.91</v>
      </c>
      <c r="GM428" s="529">
        <v>14.5</v>
      </c>
      <c r="GN428" s="405">
        <v>54</v>
      </c>
      <c r="GO428" s="513">
        <f t="shared" si="796"/>
        <v>7.6433121019108263E-2</v>
      </c>
      <c r="GP428" s="450">
        <f t="shared" si="797"/>
        <v>1.8181818181818188E-2</v>
      </c>
      <c r="GQ428" s="577">
        <v>8</v>
      </c>
      <c r="GR428" s="455">
        <f t="shared" si="839"/>
        <v>2.4507824930537416</v>
      </c>
      <c r="GS428" s="531">
        <f t="shared" si="798"/>
        <v>13.9</v>
      </c>
      <c r="GT428" s="531">
        <f t="shared" si="799"/>
        <v>46.981999999999999</v>
      </c>
      <c r="GU428" s="513">
        <f t="shared" si="800"/>
        <v>4.1379310344827558E-2</v>
      </c>
      <c r="GV428" s="513">
        <f t="shared" si="801"/>
        <v>0.12996296296296295</v>
      </c>
      <c r="GW428" s="513">
        <f t="shared" si="802"/>
        <v>0.11464968152866239</v>
      </c>
      <c r="GX428" s="513">
        <f t="shared" si="803"/>
        <v>0.14578181818181823</v>
      </c>
      <c r="GY428" s="462">
        <f t="shared" si="804"/>
        <v>1.7770934677888566</v>
      </c>
      <c r="GZ428" s="405">
        <v>41020</v>
      </c>
      <c r="HA428" s="581">
        <v>8.06</v>
      </c>
      <c r="HB428" s="451">
        <v>7.95</v>
      </c>
      <c r="HC428" s="577">
        <v>13.9</v>
      </c>
      <c r="HD428" s="463">
        <f t="shared" si="848"/>
        <v>46.981999999999999</v>
      </c>
      <c r="HE428" s="463">
        <v>14</v>
      </c>
      <c r="HF428" s="463"/>
      <c r="HG428" s="582"/>
      <c r="HH428" s="575">
        <v>5</v>
      </c>
      <c r="HI428" s="583">
        <v>7790</v>
      </c>
      <c r="HJ428" s="406">
        <f t="shared" si="810"/>
        <v>5219.3</v>
      </c>
      <c r="HK428" s="406"/>
      <c r="HL428" s="549"/>
      <c r="HM428" s="584">
        <v>3.8</v>
      </c>
      <c r="HN428" s="461">
        <v>3.85</v>
      </c>
      <c r="HO428" s="574">
        <v>0.13</v>
      </c>
      <c r="HP428" s="548">
        <v>0.01</v>
      </c>
      <c r="HQ428" s="585">
        <v>4.4000000000000004</v>
      </c>
      <c r="HR428" s="586">
        <v>0.16</v>
      </c>
      <c r="HS428" s="520">
        <v>0.15</v>
      </c>
      <c r="HT428" s="587">
        <v>4</v>
      </c>
      <c r="HU428" s="522">
        <f t="shared" si="767"/>
        <v>43.818781636404843</v>
      </c>
      <c r="HV428" s="513">
        <f t="shared" si="849"/>
        <v>0.80142857142857138</v>
      </c>
      <c r="HW428" s="513">
        <f t="shared" si="811"/>
        <v>0.84019727891156459</v>
      </c>
      <c r="HX428" s="513">
        <f t="shared" si="812"/>
        <v>0.83187772925764192</v>
      </c>
      <c r="HY428" s="599"/>
    </row>
    <row r="429" spans="1:233" s="598" customFormat="1" ht="15" customHeight="1" x14ac:dyDescent="0.15">
      <c r="A429" s="400">
        <v>43911</v>
      </c>
      <c r="B429" s="515">
        <v>43415</v>
      </c>
      <c r="C429" s="402">
        <f t="shared" si="852"/>
        <v>0.86829999999999996</v>
      </c>
      <c r="D429" s="571">
        <v>7.96</v>
      </c>
      <c r="E429" s="572">
        <v>49</v>
      </c>
      <c r="F429" s="573">
        <v>225</v>
      </c>
      <c r="G429" s="406">
        <f t="shared" si="855"/>
        <v>9768.375</v>
      </c>
      <c r="H429" s="402">
        <f t="shared" si="856"/>
        <v>0.390735</v>
      </c>
      <c r="I429" s="573">
        <v>6970</v>
      </c>
      <c r="J429" s="406">
        <f t="shared" si="857"/>
        <v>4669.9000000000005</v>
      </c>
      <c r="K429" s="574">
        <v>36</v>
      </c>
      <c r="L429" s="574"/>
      <c r="M429" s="574"/>
      <c r="N429" s="575">
        <v>108</v>
      </c>
      <c r="O429" s="575"/>
      <c r="P429" s="409"/>
      <c r="Q429" s="409">
        <v>1200</v>
      </c>
      <c r="R429" s="409"/>
      <c r="S429" s="409"/>
      <c r="T429" s="410">
        <v>5.3</v>
      </c>
      <c r="U429" s="409">
        <f t="shared" si="786"/>
        <v>3796.2068965517242</v>
      </c>
      <c r="V429" s="409">
        <v>11009</v>
      </c>
      <c r="W429" s="409">
        <v>4601</v>
      </c>
      <c r="X429" s="516">
        <v>1200</v>
      </c>
      <c r="Y429" s="473"/>
      <c r="Z429" s="429"/>
      <c r="AA429" s="409"/>
      <c r="AB429" s="409"/>
      <c r="AC429" s="409"/>
      <c r="AD429" s="474"/>
      <c r="AE429" s="477"/>
      <c r="AF429" s="478">
        <f t="shared" si="787"/>
        <v>2400</v>
      </c>
      <c r="AG429" s="477">
        <f t="shared" si="813"/>
        <v>0.96</v>
      </c>
      <c r="AH429" s="478">
        <f t="shared" si="788"/>
        <v>1936.8965517241379</v>
      </c>
      <c r="AI429" s="478">
        <f t="shared" si="789"/>
        <v>5617</v>
      </c>
      <c r="AJ429" s="473">
        <f t="shared" si="790"/>
        <v>13480.8</v>
      </c>
      <c r="AK429" s="477">
        <f t="shared" si="818"/>
        <v>0.59914666666666661</v>
      </c>
      <c r="AL429" s="447">
        <v>38</v>
      </c>
      <c r="AM429" s="479"/>
      <c r="AN429" s="473">
        <v>1900</v>
      </c>
      <c r="AO429" s="473">
        <v>1895</v>
      </c>
      <c r="AP429" s="479">
        <v>7.26</v>
      </c>
      <c r="AQ429" s="447">
        <v>494</v>
      </c>
      <c r="AR429" s="473">
        <f t="shared" si="850"/>
        <v>1580.8000000000002</v>
      </c>
      <c r="AS429" s="657">
        <f t="shared" si="841"/>
        <v>3.2</v>
      </c>
      <c r="AT429" s="473">
        <v>7280</v>
      </c>
      <c r="AU429" s="447"/>
      <c r="AV429" s="480">
        <v>12</v>
      </c>
      <c r="AW429" s="479">
        <v>4.66</v>
      </c>
      <c r="AX429" s="479">
        <v>39.450000000000003</v>
      </c>
      <c r="AY429" s="480">
        <v>11.1</v>
      </c>
      <c r="AZ429" s="480">
        <v>3.6</v>
      </c>
      <c r="BA429" s="420">
        <f t="shared" si="853"/>
        <v>39714</v>
      </c>
      <c r="BB429" s="421">
        <f t="shared" si="854"/>
        <v>0.79427999999999999</v>
      </c>
      <c r="BC429" s="422"/>
      <c r="BD429" s="423">
        <v>7.96</v>
      </c>
      <c r="BE429" s="424">
        <v>60.8</v>
      </c>
      <c r="BF429" s="425">
        <v>260</v>
      </c>
      <c r="BG429" s="426">
        <v>7950</v>
      </c>
      <c r="BH429" s="420">
        <f t="shared" si="858"/>
        <v>5326.5</v>
      </c>
      <c r="BI429" s="432"/>
      <c r="BJ429" s="421"/>
      <c r="BK429" s="427">
        <v>25</v>
      </c>
      <c r="BL429" s="427"/>
      <c r="BM429" s="428"/>
      <c r="BN429" s="422"/>
      <c r="BO429" s="425">
        <v>91</v>
      </c>
      <c r="BP429" s="425"/>
      <c r="BQ429" s="423">
        <v>6.02</v>
      </c>
      <c r="BR429" s="421">
        <f t="shared" si="783"/>
        <v>0.83611111111111103</v>
      </c>
      <c r="BS429" s="409">
        <f t="shared" si="791"/>
        <v>42114</v>
      </c>
      <c r="BT429" s="429">
        <f t="shared" si="819"/>
        <v>7.9201082775324121</v>
      </c>
      <c r="BU429" s="430">
        <f t="shared" si="842"/>
        <v>60.79999999999999</v>
      </c>
      <c r="BV429" s="430">
        <f t="shared" si="820"/>
        <v>335.26998147884314</v>
      </c>
      <c r="BW429" s="430">
        <f t="shared" si="821"/>
        <v>7497.1263712779601</v>
      </c>
      <c r="BX429" s="430">
        <f t="shared" si="859"/>
        <v>4873.1321413306741</v>
      </c>
      <c r="BY429" s="430">
        <f t="shared" si="822"/>
        <v>24.207864368143611</v>
      </c>
      <c r="BZ429" s="430"/>
      <c r="CA429" s="431"/>
      <c r="CB429" s="430">
        <f t="shared" si="792"/>
        <v>91</v>
      </c>
      <c r="CC429" s="432">
        <v>20519</v>
      </c>
      <c r="CD429" s="411">
        <f t="shared" si="823"/>
        <v>21719</v>
      </c>
      <c r="CE429" s="421">
        <f t="shared" si="824"/>
        <v>0.86875999999999998</v>
      </c>
      <c r="CF429" s="433">
        <f t="shared" si="825"/>
        <v>7.4036557852571487</v>
      </c>
      <c r="CG429" s="434"/>
      <c r="CH429" s="427"/>
      <c r="CI429" s="446">
        <f t="shared" si="826"/>
        <v>10.497720889543718</v>
      </c>
      <c r="CJ429" s="436">
        <v>25.3</v>
      </c>
      <c r="CK429" s="436">
        <v>1.56</v>
      </c>
      <c r="CL429" s="423"/>
      <c r="CM429" s="423">
        <v>19.3</v>
      </c>
      <c r="CN429" s="423">
        <v>92</v>
      </c>
      <c r="CO429" s="432"/>
      <c r="CP429" s="432"/>
      <c r="CQ429" s="437"/>
      <c r="CR429" s="437">
        <v>0.95</v>
      </c>
      <c r="CS429" s="424"/>
      <c r="CT429" s="432">
        <f t="shared" si="827"/>
        <v>3.867581380358212</v>
      </c>
      <c r="CU429" s="434">
        <v>4.04</v>
      </c>
      <c r="CV429" s="438"/>
      <c r="CW429" s="439"/>
      <c r="CX429" s="440"/>
      <c r="CY429" s="441"/>
      <c r="CZ429" s="442"/>
      <c r="DA429" s="442"/>
      <c r="DB429" s="442"/>
      <c r="DC429" s="442"/>
      <c r="DD429" s="443"/>
      <c r="DE429" s="440"/>
      <c r="DF429" s="444">
        <v>19195</v>
      </c>
      <c r="DG429" s="445">
        <f t="shared" si="828"/>
        <v>20395</v>
      </c>
      <c r="DH429" s="421">
        <f t="shared" si="829"/>
        <v>0.81579999999999997</v>
      </c>
      <c r="DI429" s="446">
        <f t="shared" si="830"/>
        <v>7.8842853640598189</v>
      </c>
      <c r="DJ429" s="434">
        <v>7.61</v>
      </c>
      <c r="DK429" s="427">
        <v>3.4</v>
      </c>
      <c r="DL429" s="446">
        <f t="shared" si="831"/>
        <v>11.179210590831087</v>
      </c>
      <c r="DM429" s="422">
        <v>25.4</v>
      </c>
      <c r="DN429" s="422">
        <v>1.58</v>
      </c>
      <c r="DO429" s="423">
        <v>7.58</v>
      </c>
      <c r="DP429" s="423">
        <v>20</v>
      </c>
      <c r="DQ429" s="423">
        <v>86</v>
      </c>
      <c r="DR429" s="432"/>
      <c r="DS429" s="432"/>
      <c r="DT429" s="437"/>
      <c r="DU429" s="437">
        <v>0.94</v>
      </c>
      <c r="DV429" s="424"/>
      <c r="DW429" s="446">
        <f t="shared" si="832"/>
        <v>4.1186565334640841</v>
      </c>
      <c r="DX429" s="434">
        <v>4.8600000000000003</v>
      </c>
      <c r="DY429" s="438">
        <v>7.68</v>
      </c>
      <c r="DZ429" s="439">
        <v>15.7</v>
      </c>
      <c r="EA429" s="440">
        <v>64</v>
      </c>
      <c r="EB429" s="441">
        <v>7670</v>
      </c>
      <c r="EC429" s="442">
        <v>4.4000000000000004</v>
      </c>
      <c r="ED429" s="442"/>
      <c r="EE429" s="442"/>
      <c r="EF429" s="442"/>
      <c r="EG429" s="443">
        <v>10</v>
      </c>
      <c r="EH429" s="440"/>
      <c r="EI429" s="429">
        <f t="shared" si="814"/>
        <v>7.68</v>
      </c>
      <c r="EJ429" s="447">
        <f t="shared" si="843"/>
        <v>15.7</v>
      </c>
      <c r="EK429" s="448">
        <f t="shared" si="815"/>
        <v>64</v>
      </c>
      <c r="EL429" s="417">
        <f t="shared" si="816"/>
        <v>7670</v>
      </c>
      <c r="EM429" s="431">
        <f t="shared" si="817"/>
        <v>4.4000000000000004</v>
      </c>
      <c r="EN429" s="431"/>
      <c r="EO429" s="431"/>
      <c r="EP429" s="431"/>
      <c r="EQ429" s="430">
        <f t="shared" si="784"/>
        <v>10</v>
      </c>
      <c r="ER429" s="448"/>
      <c r="ES429" s="449">
        <f t="shared" si="833"/>
        <v>25.074796979626726</v>
      </c>
      <c r="ET429" s="450">
        <f t="shared" si="834"/>
        <v>0.84228000000000003</v>
      </c>
      <c r="EU429" s="451">
        <f t="shared" si="860"/>
        <v>0.32089909090909091</v>
      </c>
      <c r="EV429" s="450">
        <f t="shared" si="805"/>
        <v>0.59425757575757576</v>
      </c>
      <c r="EW429" s="513">
        <f t="shared" si="840"/>
        <v>0.81824088514845661</v>
      </c>
      <c r="EX429" s="514">
        <f t="shared" si="736"/>
        <v>19.807864368143612</v>
      </c>
      <c r="EY429" s="513">
        <f t="shared" si="844"/>
        <v>0.74177631578947367</v>
      </c>
      <c r="EZ429" s="514">
        <f t="shared" si="845"/>
        <v>45.099999999999994</v>
      </c>
      <c r="FA429" s="450">
        <f t="shared" si="806"/>
        <v>0.80910906572159469</v>
      </c>
      <c r="FB429" s="431">
        <f t="shared" si="807"/>
        <v>271.26998147884314</v>
      </c>
      <c r="FC429" s="452"/>
      <c r="FD429" s="431"/>
      <c r="FE429" s="452">
        <f t="shared" si="808"/>
        <v>0.89010989010989006</v>
      </c>
      <c r="FF429" s="430">
        <f t="shared" si="809"/>
        <v>81</v>
      </c>
      <c r="FG429" s="405">
        <v>50400</v>
      </c>
      <c r="FH429" s="589"/>
      <c r="FI429" s="590"/>
      <c r="FJ429" s="591"/>
      <c r="FK429" s="455">
        <f t="shared" si="835"/>
        <v>1.7096452486109133</v>
      </c>
      <c r="FL429" s="530"/>
      <c r="FM429" s="455"/>
      <c r="FN429" s="530">
        <v>3753</v>
      </c>
      <c r="FO429" s="532">
        <f t="shared" si="785"/>
        <v>0.28049327354260095</v>
      </c>
      <c r="FP429" s="449">
        <f t="shared" si="836"/>
        <v>89.115258583843854</v>
      </c>
      <c r="FQ429" s="457">
        <v>46.8</v>
      </c>
      <c r="FR429" s="458">
        <f t="shared" si="837"/>
        <v>1.1112694115970934</v>
      </c>
      <c r="FS429" s="576">
        <v>7.65</v>
      </c>
      <c r="FT429" s="577">
        <v>14.3</v>
      </c>
      <c r="FU429" s="578">
        <v>52</v>
      </c>
      <c r="FV429" s="579">
        <v>1</v>
      </c>
      <c r="FW429" s="580"/>
      <c r="FX429" s="579"/>
      <c r="FY429" s="452">
        <f t="shared" si="851"/>
        <v>0.9</v>
      </c>
      <c r="FZ429" s="452"/>
      <c r="GA429" s="429"/>
      <c r="GB429" s="513">
        <f t="shared" si="846"/>
        <v>8.9171974522292863E-2</v>
      </c>
      <c r="GC429" s="514">
        <f t="shared" si="847"/>
        <v>1.3999999999999986</v>
      </c>
      <c r="GD429" s="513">
        <f t="shared" si="768"/>
        <v>0.1875</v>
      </c>
      <c r="GE429" s="527">
        <f t="shared" si="769"/>
        <v>12</v>
      </c>
      <c r="GF429" s="461">
        <f t="shared" si="838"/>
        <v>2.3365151731015814</v>
      </c>
      <c r="GG429" s="606">
        <v>25</v>
      </c>
      <c r="GH429" s="450">
        <f t="shared" si="793"/>
        <v>0.3125</v>
      </c>
      <c r="GI429" s="405">
        <v>175</v>
      </c>
      <c r="GJ429" s="462">
        <f t="shared" si="794"/>
        <v>7</v>
      </c>
      <c r="GK429" s="463">
        <f t="shared" si="795"/>
        <v>14.247043738424278</v>
      </c>
      <c r="GL429" s="464">
        <v>7.84</v>
      </c>
      <c r="GM429" s="529">
        <v>13.7</v>
      </c>
      <c r="GN429" s="405">
        <v>50</v>
      </c>
      <c r="GO429" s="513">
        <f t="shared" si="796"/>
        <v>4.1958041958042092E-2</v>
      </c>
      <c r="GP429" s="450">
        <f t="shared" si="797"/>
        <v>3.8461538461538436E-2</v>
      </c>
      <c r="GQ429" s="577">
        <v>8</v>
      </c>
      <c r="GR429" s="455">
        <f t="shared" si="839"/>
        <v>2.4504915230089757</v>
      </c>
      <c r="GS429" s="531">
        <f t="shared" si="798"/>
        <v>13</v>
      </c>
      <c r="GT429" s="531">
        <f t="shared" si="799"/>
        <v>43.94</v>
      </c>
      <c r="GU429" s="513">
        <f t="shared" si="800"/>
        <v>5.1094890510948843E-2</v>
      </c>
      <c r="GV429" s="513">
        <f t="shared" si="801"/>
        <v>0.12120000000000009</v>
      </c>
      <c r="GW429" s="513">
        <f t="shared" si="802"/>
        <v>9.0909090909090939E-2</v>
      </c>
      <c r="GX429" s="513">
        <f t="shared" si="803"/>
        <v>0.15500000000000003</v>
      </c>
      <c r="GY429" s="462">
        <f t="shared" si="804"/>
        <v>1.7676232926084707</v>
      </c>
      <c r="GZ429" s="405">
        <v>40018</v>
      </c>
      <c r="HA429" s="581">
        <v>7.87</v>
      </c>
      <c r="HB429" s="451">
        <v>7.8</v>
      </c>
      <c r="HC429" s="577">
        <v>13</v>
      </c>
      <c r="HD429" s="463">
        <f t="shared" si="848"/>
        <v>43.94</v>
      </c>
      <c r="HE429" s="463">
        <v>12.4</v>
      </c>
      <c r="HF429" s="463"/>
      <c r="HG429" s="582"/>
      <c r="HH429" s="575">
        <v>5</v>
      </c>
      <c r="HI429" s="583">
        <v>7650</v>
      </c>
      <c r="HJ429" s="406">
        <f t="shared" si="810"/>
        <v>5125.5</v>
      </c>
      <c r="HK429" s="406"/>
      <c r="HL429" s="549"/>
      <c r="HM429" s="584"/>
      <c r="HN429" s="461">
        <v>4.91</v>
      </c>
      <c r="HO429" s="574"/>
      <c r="HP429" s="548">
        <v>0.01</v>
      </c>
      <c r="HQ429" s="585"/>
      <c r="HR429" s="586"/>
      <c r="HS429" s="520">
        <v>0.14000000000000001</v>
      </c>
      <c r="HT429" s="587">
        <v>4</v>
      </c>
      <c r="HU429" s="522">
        <f t="shared" si="767"/>
        <v>43.81326484363197</v>
      </c>
      <c r="HV429" s="513">
        <f t="shared" si="849"/>
        <v>0.78618421052631582</v>
      </c>
      <c r="HW429" s="513">
        <f t="shared" si="811"/>
        <v>0.83099999999999996</v>
      </c>
      <c r="HX429" s="513">
        <f t="shared" si="812"/>
        <v>0.80359999999999998</v>
      </c>
      <c r="HY429" s="599"/>
    </row>
    <row r="430" spans="1:233" x14ac:dyDescent="0.15">
      <c r="A430" s="485">
        <v>43912</v>
      </c>
      <c r="B430" s="486">
        <v>45923</v>
      </c>
      <c r="C430" s="487">
        <f t="shared" si="852"/>
        <v>0.91846000000000005</v>
      </c>
      <c r="D430" s="488">
        <v>8.06</v>
      </c>
      <c r="E430" s="489">
        <v>45</v>
      </c>
      <c r="F430" s="490">
        <v>197</v>
      </c>
      <c r="G430" s="490">
        <f t="shared" si="855"/>
        <v>9046.8310000000001</v>
      </c>
      <c r="H430" s="487">
        <f t="shared" si="856"/>
        <v>0.36187323999999998</v>
      </c>
      <c r="I430" s="490">
        <v>6210</v>
      </c>
      <c r="J430" s="490">
        <f t="shared" si="857"/>
        <v>4160.7</v>
      </c>
      <c r="K430" s="491">
        <v>30.9</v>
      </c>
      <c r="L430" s="491"/>
      <c r="M430" s="491"/>
      <c r="N430" s="492">
        <v>97</v>
      </c>
      <c r="O430" s="492"/>
      <c r="P430" s="409"/>
      <c r="Q430" s="409">
        <v>1200</v>
      </c>
      <c r="R430" s="409"/>
      <c r="S430" s="409"/>
      <c r="T430" s="410">
        <v>4.87</v>
      </c>
      <c r="U430" s="411">
        <f t="shared" ref="U430:U461" si="861">V430/2.9</f>
        <v>3366.2068965517242</v>
      </c>
      <c r="V430" s="409">
        <v>9762</v>
      </c>
      <c r="W430" s="409">
        <v>4108</v>
      </c>
      <c r="X430" s="412">
        <v>1200</v>
      </c>
      <c r="Y430" s="473"/>
      <c r="Z430" s="429"/>
      <c r="AA430" s="447"/>
      <c r="AB430" s="409"/>
      <c r="AC430" s="409"/>
      <c r="AD430" s="474"/>
      <c r="AE430" s="477"/>
      <c r="AF430" s="478">
        <f t="shared" ref="AF430:AF461" si="862">X430+Q430</f>
        <v>2400</v>
      </c>
      <c r="AG430" s="477">
        <f t="shared" si="813"/>
        <v>0.96</v>
      </c>
      <c r="AH430" s="478">
        <f t="shared" ref="AH430:AH461" si="863">AI430/2.9</f>
        <v>1717.0689655172414</v>
      </c>
      <c r="AI430" s="478">
        <f t="shared" ref="AI430:AI461" si="864">(V430*Q430+F430*X430)/AF430</f>
        <v>4979.5</v>
      </c>
      <c r="AJ430" s="473">
        <f t="shared" ref="AJ430:AJ461" si="865">(V430*Q430+X430*F430)/1000</f>
        <v>11950.8</v>
      </c>
      <c r="AK430" s="477">
        <f t="shared" si="818"/>
        <v>0.53114666666666666</v>
      </c>
      <c r="AL430" s="447">
        <v>38</v>
      </c>
      <c r="AM430" s="479"/>
      <c r="AN430" s="473">
        <v>2027</v>
      </c>
      <c r="AO430" s="473">
        <v>1926</v>
      </c>
      <c r="AP430" s="479">
        <v>7.45</v>
      </c>
      <c r="AQ430" s="447">
        <v>502</v>
      </c>
      <c r="AR430" s="473">
        <f t="shared" si="850"/>
        <v>1606.4</v>
      </c>
      <c r="AS430" s="657">
        <f t="shared" si="841"/>
        <v>3.2</v>
      </c>
      <c r="AT430" s="473">
        <v>7240</v>
      </c>
      <c r="AU430" s="447"/>
      <c r="AV430" s="480">
        <v>12</v>
      </c>
      <c r="AW430" s="479">
        <v>4.6500000000000004</v>
      </c>
      <c r="AX430" s="479">
        <v>40.96</v>
      </c>
      <c r="AY430" s="480">
        <v>16.100000000000001</v>
      </c>
      <c r="AZ430" s="480">
        <v>3.6</v>
      </c>
      <c r="BA430" s="420">
        <f t="shared" si="853"/>
        <v>43268</v>
      </c>
      <c r="BB430" s="421">
        <f t="shared" si="854"/>
        <v>0.86536000000000002</v>
      </c>
      <c r="BC430" s="422"/>
      <c r="BD430" s="423">
        <v>7.96</v>
      </c>
      <c r="BE430" s="424">
        <v>53.8</v>
      </c>
      <c r="BF430" s="425">
        <v>262</v>
      </c>
      <c r="BG430" s="426">
        <v>7400</v>
      </c>
      <c r="BH430" s="420">
        <f t="shared" si="858"/>
        <v>4958</v>
      </c>
      <c r="BI430" s="420"/>
      <c r="BJ430" s="421"/>
      <c r="BK430" s="427">
        <v>23.8</v>
      </c>
      <c r="BL430" s="427"/>
      <c r="BM430" s="428"/>
      <c r="BN430" s="422"/>
      <c r="BO430" s="425">
        <v>89</v>
      </c>
      <c r="BP430" s="425"/>
      <c r="BQ430" s="423">
        <v>5.93</v>
      </c>
      <c r="BR430" s="421">
        <f t="shared" si="783"/>
        <v>0.82361111111111107</v>
      </c>
      <c r="BS430" s="409">
        <f t="shared" ref="BS430:BS461" si="866">BA430+AF430</f>
        <v>45668</v>
      </c>
      <c r="BT430" s="429">
        <f t="shared" si="819"/>
        <v>7.9331978628361206</v>
      </c>
      <c r="BU430" s="430">
        <f t="shared" si="842"/>
        <v>53.8</v>
      </c>
      <c r="BV430" s="430">
        <f t="shared" si="820"/>
        <v>332.65253569238854</v>
      </c>
      <c r="BW430" s="430">
        <f t="shared" si="821"/>
        <v>7011.2744153455369</v>
      </c>
      <c r="BX430" s="430">
        <f t="shared" si="859"/>
        <v>4557.3283699745989</v>
      </c>
      <c r="BY430" s="430">
        <f t="shared" si="822"/>
        <v>23.395340282035558</v>
      </c>
      <c r="BZ430" s="430"/>
      <c r="CA430" s="431"/>
      <c r="CB430" s="430">
        <f t="shared" si="792"/>
        <v>89</v>
      </c>
      <c r="CC430" s="432">
        <v>22556</v>
      </c>
      <c r="CD430" s="411">
        <f t="shared" si="823"/>
        <v>23756</v>
      </c>
      <c r="CE430" s="421">
        <f t="shared" si="824"/>
        <v>0.95023999999999997</v>
      </c>
      <c r="CF430" s="433">
        <f t="shared" si="825"/>
        <v>6.7688162990402425</v>
      </c>
      <c r="CG430" s="434"/>
      <c r="CH430" s="427"/>
      <c r="CI430" s="446">
        <f t="shared" si="826"/>
        <v>9.5975753493854175</v>
      </c>
      <c r="CJ430" s="436">
        <v>25.3</v>
      </c>
      <c r="CK430" s="436">
        <v>2.4</v>
      </c>
      <c r="CL430" s="423"/>
      <c r="CM430" s="423">
        <v>17</v>
      </c>
      <c r="CN430" s="423">
        <v>80</v>
      </c>
      <c r="CO430" s="432"/>
      <c r="CP430" s="432"/>
      <c r="CQ430" s="437"/>
      <c r="CR430" s="437">
        <v>0.95</v>
      </c>
      <c r="CS430" s="481"/>
      <c r="CT430" s="432">
        <f t="shared" si="827"/>
        <v>3.53594881293147</v>
      </c>
      <c r="CU430" s="434">
        <v>5.42</v>
      </c>
      <c r="CV430" s="493"/>
      <c r="CW430" s="494"/>
      <c r="CX430" s="495"/>
      <c r="CY430" s="496"/>
      <c r="CZ430" s="497"/>
      <c r="DA430" s="497"/>
      <c r="DB430" s="497"/>
      <c r="DC430" s="497"/>
      <c r="DD430" s="498"/>
      <c r="DE430" s="498"/>
      <c r="DF430" s="432">
        <v>20712</v>
      </c>
      <c r="DG430" s="445">
        <f t="shared" si="828"/>
        <v>21912</v>
      </c>
      <c r="DH430" s="421">
        <f t="shared" si="829"/>
        <v>0.87648000000000004</v>
      </c>
      <c r="DI430" s="446">
        <f t="shared" si="830"/>
        <v>7.3384446878422782</v>
      </c>
      <c r="DJ430" s="434">
        <v>7.69</v>
      </c>
      <c r="DK430" s="427">
        <v>4</v>
      </c>
      <c r="DL430" s="446">
        <f t="shared" si="831"/>
        <v>10.405257393209201</v>
      </c>
      <c r="DM430" s="541">
        <v>25.4</v>
      </c>
      <c r="DN430" s="541">
        <v>1.55</v>
      </c>
      <c r="DO430" s="542">
        <v>7.69</v>
      </c>
      <c r="DP430" s="542">
        <v>16.8</v>
      </c>
      <c r="DQ430" s="542">
        <v>74</v>
      </c>
      <c r="DR430" s="432"/>
      <c r="DS430" s="432"/>
      <c r="DT430" s="437"/>
      <c r="DU430" s="437">
        <v>0.94</v>
      </c>
      <c r="DV430" s="481"/>
      <c r="DW430" s="446">
        <f t="shared" si="832"/>
        <v>3.833515881708653</v>
      </c>
      <c r="DX430" s="434">
        <v>6.6</v>
      </c>
      <c r="DY430" s="493">
        <v>7.86</v>
      </c>
      <c r="DZ430" s="494">
        <v>15.9</v>
      </c>
      <c r="EA430" s="495">
        <v>60</v>
      </c>
      <c r="EB430" s="496">
        <v>7630</v>
      </c>
      <c r="EC430" s="497">
        <v>6</v>
      </c>
      <c r="ED430" s="497"/>
      <c r="EE430" s="497"/>
      <c r="EF430" s="497"/>
      <c r="EG430" s="498">
        <v>18</v>
      </c>
      <c r="EH430" s="495"/>
      <c r="EI430" s="429">
        <f t="shared" si="814"/>
        <v>7.86</v>
      </c>
      <c r="EJ430" s="447">
        <f t="shared" si="843"/>
        <v>15.9</v>
      </c>
      <c r="EK430" s="448">
        <f t="shared" si="815"/>
        <v>60</v>
      </c>
      <c r="EL430" s="417">
        <f t="shared" si="816"/>
        <v>7630</v>
      </c>
      <c r="EM430" s="431">
        <f t="shared" si="817"/>
        <v>6</v>
      </c>
      <c r="EN430" s="431"/>
      <c r="EO430" s="431"/>
      <c r="EP430" s="431"/>
      <c r="EQ430" s="430">
        <f t="shared" si="784"/>
        <v>18</v>
      </c>
      <c r="ER430" s="448"/>
      <c r="ES430" s="449">
        <f t="shared" si="833"/>
        <v>23.123412455110802</v>
      </c>
      <c r="ET430" s="450">
        <f t="shared" si="834"/>
        <v>0.91335999999999995</v>
      </c>
      <c r="EU430" s="451">
        <f t="shared" si="860"/>
        <v>0.34526309090909091</v>
      </c>
      <c r="EV430" s="499">
        <f t="shared" si="805"/>
        <v>0.63937609427609421</v>
      </c>
      <c r="EW430" s="513">
        <f t="shared" si="840"/>
        <v>0.74353867361325854</v>
      </c>
      <c r="EX430" s="514">
        <f t="shared" si="736"/>
        <v>17.395340282035558</v>
      </c>
      <c r="EY430" s="513">
        <f t="shared" si="844"/>
        <v>0.70446096654275092</v>
      </c>
      <c r="EZ430" s="514">
        <f t="shared" si="845"/>
        <v>37.9</v>
      </c>
      <c r="FA430" s="450">
        <f t="shared" si="806"/>
        <v>0.81963161689083475</v>
      </c>
      <c r="FB430" s="431">
        <f t="shared" si="807"/>
        <v>272.65253569238854</v>
      </c>
      <c r="FC430" s="452"/>
      <c r="FD430" s="431"/>
      <c r="FE430" s="452">
        <f t="shared" si="808"/>
        <v>0.797752808988764</v>
      </c>
      <c r="FF430" s="430">
        <f t="shared" si="809"/>
        <v>71</v>
      </c>
      <c r="FG430" s="490">
        <v>50400</v>
      </c>
      <c r="FH430" s="498"/>
      <c r="FI430" s="501"/>
      <c r="FJ430" s="487"/>
      <c r="FK430" s="455">
        <f t="shared" si="835"/>
        <v>1.5765963037575546</v>
      </c>
      <c r="FL430" s="490"/>
      <c r="FM430" s="502"/>
      <c r="FN430" s="490">
        <v>5004</v>
      </c>
      <c r="FO430" s="532">
        <f t="shared" si="785"/>
        <v>0.37399103139013457</v>
      </c>
      <c r="FP430" s="449">
        <f t="shared" si="836"/>
        <v>109.57344311115004</v>
      </c>
      <c r="FQ430" s="503">
        <v>46.8</v>
      </c>
      <c r="FR430" s="458">
        <f t="shared" si="837"/>
        <v>1.0247875974424103</v>
      </c>
      <c r="FS430" s="504">
        <v>7.75</v>
      </c>
      <c r="FT430" s="535">
        <v>14</v>
      </c>
      <c r="FU430" s="495">
        <v>48</v>
      </c>
      <c r="FV430" s="490">
        <v>1</v>
      </c>
      <c r="FW430" s="504"/>
      <c r="FX430" s="490"/>
      <c r="FY430" s="452">
        <f t="shared" si="851"/>
        <v>0.94444444444444442</v>
      </c>
      <c r="FZ430" s="452"/>
      <c r="GA430" s="429"/>
      <c r="GB430" s="499">
        <f t="shared" si="846"/>
        <v>0.11949685534591192</v>
      </c>
      <c r="GC430" s="514">
        <f t="shared" si="847"/>
        <v>1.9000000000000004</v>
      </c>
      <c r="GD430" s="499">
        <f t="shared" si="768"/>
        <v>0.19999999999999996</v>
      </c>
      <c r="GE430" s="527">
        <f t="shared" si="769"/>
        <v>12</v>
      </c>
      <c r="GF430" s="461">
        <f t="shared" si="838"/>
        <v>2.1546816151353245</v>
      </c>
      <c r="GG430" s="490">
        <v>25</v>
      </c>
      <c r="GH430" s="526">
        <f t="shared" si="793"/>
        <v>0.3125</v>
      </c>
      <c r="GI430" s="490">
        <v>175</v>
      </c>
      <c r="GJ430" s="544">
        <f t="shared" si="794"/>
        <v>7</v>
      </c>
      <c r="GK430" s="463">
        <f t="shared" si="795"/>
        <v>13.138302531312954</v>
      </c>
      <c r="GL430" s="507">
        <v>7.91</v>
      </c>
      <c r="GM430" s="535">
        <v>13.5</v>
      </c>
      <c r="GN430" s="536">
        <v>46</v>
      </c>
      <c r="GO430" s="526">
        <f t="shared" si="796"/>
        <v>3.5714285714285698E-2</v>
      </c>
      <c r="GP430" s="526">
        <f t="shared" si="797"/>
        <v>4.166666666666663E-2</v>
      </c>
      <c r="GQ430" s="535">
        <v>8</v>
      </c>
      <c r="GR430" s="455">
        <f t="shared" si="839"/>
        <v>2.259788035385828</v>
      </c>
      <c r="GS430" s="536">
        <f t="shared" si="798"/>
        <v>12.9</v>
      </c>
      <c r="GT430" s="536">
        <f t="shared" si="799"/>
        <v>43.601999999999997</v>
      </c>
      <c r="GU430" s="526">
        <f t="shared" si="800"/>
        <v>4.4444444444444398E-2</v>
      </c>
      <c r="GV430" s="526">
        <f t="shared" si="801"/>
        <v>5.2130434782608814E-2</v>
      </c>
      <c r="GW430" s="526">
        <f t="shared" si="802"/>
        <v>7.8571428571428514E-2</v>
      </c>
      <c r="GX430" s="526">
        <f t="shared" si="803"/>
        <v>9.1625000000000068E-2</v>
      </c>
      <c r="GY430" s="544">
        <f t="shared" si="804"/>
        <v>2.9873357279019883</v>
      </c>
      <c r="GZ430" s="490">
        <v>44119</v>
      </c>
      <c r="HA430" s="493">
        <v>8.02</v>
      </c>
      <c r="HB430" s="493">
        <v>7.89</v>
      </c>
      <c r="HC430" s="494">
        <v>12.9</v>
      </c>
      <c r="HD430" s="498">
        <f t="shared" si="848"/>
        <v>43.601999999999997</v>
      </c>
      <c r="HE430" s="498">
        <v>12.5</v>
      </c>
      <c r="HF430" s="498"/>
      <c r="HG430" s="498"/>
      <c r="HH430" s="492">
        <v>6</v>
      </c>
      <c r="HI430" s="508">
        <v>7510</v>
      </c>
      <c r="HJ430" s="490">
        <f t="shared" si="810"/>
        <v>5031.7000000000007</v>
      </c>
      <c r="HK430" s="490"/>
      <c r="HL430" s="490"/>
      <c r="HM430" s="543"/>
      <c r="HN430" s="506">
        <v>5.77</v>
      </c>
      <c r="HO430" s="491"/>
      <c r="HP430" s="545">
        <v>0.01</v>
      </c>
      <c r="HQ430" s="523"/>
      <c r="HR430" s="524"/>
      <c r="HS430" s="524">
        <v>0.17</v>
      </c>
      <c r="HT430" s="511">
        <v>4</v>
      </c>
      <c r="HU430" s="525">
        <f t="shared" si="767"/>
        <v>40.21447721179625</v>
      </c>
      <c r="HV430" s="526">
        <f t="shared" si="849"/>
        <v>0.7602230483271375</v>
      </c>
      <c r="HW430" s="526">
        <f t="shared" si="811"/>
        <v>0.83358015267175567</v>
      </c>
      <c r="HX430" s="526">
        <f t="shared" si="812"/>
        <v>0.75756302521008401</v>
      </c>
      <c r="HY430" s="512"/>
    </row>
    <row r="431" spans="1:233" s="598" customFormat="1" ht="15" customHeight="1" x14ac:dyDescent="0.15">
      <c r="A431" s="400">
        <v>43913</v>
      </c>
      <c r="B431" s="515">
        <v>41984</v>
      </c>
      <c r="C431" s="402">
        <f t="shared" si="852"/>
        <v>0.83967999999999998</v>
      </c>
      <c r="D431" s="571">
        <v>8.09</v>
      </c>
      <c r="E431" s="572">
        <v>44</v>
      </c>
      <c r="F431" s="573">
        <v>214</v>
      </c>
      <c r="G431" s="406">
        <f t="shared" si="855"/>
        <v>8984.5759999999991</v>
      </c>
      <c r="H431" s="402">
        <f t="shared" si="856"/>
        <v>0.35938303999999999</v>
      </c>
      <c r="I431" s="573">
        <v>7050</v>
      </c>
      <c r="J431" s="406">
        <f t="shared" si="857"/>
        <v>4723.5</v>
      </c>
      <c r="K431" s="574">
        <v>30.5</v>
      </c>
      <c r="L431" s="574"/>
      <c r="M431" s="574"/>
      <c r="N431" s="575">
        <v>95</v>
      </c>
      <c r="O431" s="575"/>
      <c r="P431" s="409"/>
      <c r="Q431" s="409">
        <v>1200</v>
      </c>
      <c r="R431" s="409"/>
      <c r="S431" s="409"/>
      <c r="T431" s="410">
        <v>5.0999999999999996</v>
      </c>
      <c r="U431" s="409">
        <f t="shared" si="861"/>
        <v>3662.0689655172414</v>
      </c>
      <c r="V431" s="409">
        <v>10620</v>
      </c>
      <c r="W431" s="409">
        <v>3884</v>
      </c>
      <c r="X431" s="516">
        <v>1200</v>
      </c>
      <c r="Y431" s="473"/>
      <c r="Z431" s="429"/>
      <c r="AA431" s="447"/>
      <c r="AB431" s="409"/>
      <c r="AC431" s="409"/>
      <c r="AD431" s="474"/>
      <c r="AE431" s="477"/>
      <c r="AF431" s="478">
        <f t="shared" si="862"/>
        <v>2400</v>
      </c>
      <c r="AG431" s="477">
        <f t="shared" si="813"/>
        <v>0.96</v>
      </c>
      <c r="AH431" s="478">
        <f t="shared" si="863"/>
        <v>1867.9310344827586</v>
      </c>
      <c r="AI431" s="478">
        <f t="shared" si="864"/>
        <v>5417</v>
      </c>
      <c r="AJ431" s="473">
        <f t="shared" si="865"/>
        <v>13000.8</v>
      </c>
      <c r="AK431" s="477">
        <f t="shared" si="818"/>
        <v>0.57781333333333329</v>
      </c>
      <c r="AL431" s="447">
        <v>38</v>
      </c>
      <c r="AM431" s="479"/>
      <c r="AN431" s="473">
        <v>1906</v>
      </c>
      <c r="AO431" s="473">
        <v>1883</v>
      </c>
      <c r="AP431" s="479">
        <v>7.59</v>
      </c>
      <c r="AQ431" s="447">
        <v>481</v>
      </c>
      <c r="AR431" s="473">
        <f t="shared" si="850"/>
        <v>1539.2</v>
      </c>
      <c r="AS431" s="657">
        <f t="shared" si="841"/>
        <v>3.2</v>
      </c>
      <c r="AT431" s="473">
        <v>6730</v>
      </c>
      <c r="AU431" s="447"/>
      <c r="AV431" s="480">
        <v>10</v>
      </c>
      <c r="AW431" s="479">
        <v>4.1500000000000004</v>
      </c>
      <c r="AX431" s="479">
        <v>38.479999999999997</v>
      </c>
      <c r="AY431" s="480">
        <v>16.600000000000001</v>
      </c>
      <c r="AZ431" s="480">
        <v>4</v>
      </c>
      <c r="BA431" s="420">
        <f t="shared" si="853"/>
        <v>44994</v>
      </c>
      <c r="BB431" s="421">
        <f t="shared" si="854"/>
        <v>0.89988000000000001</v>
      </c>
      <c r="BC431" s="422"/>
      <c r="BD431" s="423">
        <v>8.01</v>
      </c>
      <c r="BE431" s="424">
        <v>47.9</v>
      </c>
      <c r="BF431" s="425">
        <v>299</v>
      </c>
      <c r="BG431" s="426">
        <v>7110</v>
      </c>
      <c r="BH431" s="420">
        <f t="shared" si="858"/>
        <v>4763.7000000000007</v>
      </c>
      <c r="BI431" s="432"/>
      <c r="BJ431" s="421"/>
      <c r="BK431" s="427">
        <v>17.899999999999999</v>
      </c>
      <c r="BL431" s="427"/>
      <c r="BM431" s="428"/>
      <c r="BN431" s="422"/>
      <c r="BO431" s="425">
        <v>166</v>
      </c>
      <c r="BP431" s="425"/>
      <c r="BQ431" s="423">
        <v>5.23</v>
      </c>
      <c r="BR431" s="421">
        <f t="shared" si="783"/>
        <v>0.72638888888888897</v>
      </c>
      <c r="BS431" s="409">
        <f t="shared" si="866"/>
        <v>47394</v>
      </c>
      <c r="BT431" s="429">
        <f t="shared" si="819"/>
        <v>7.9887314849981008</v>
      </c>
      <c r="BU431" s="430">
        <f t="shared" si="842"/>
        <v>47.9</v>
      </c>
      <c r="BV431" s="430">
        <f t="shared" si="820"/>
        <v>361.80288644132168</v>
      </c>
      <c r="BW431" s="430">
        <f t="shared" si="821"/>
        <v>6750.1164704392959</v>
      </c>
      <c r="BX431" s="430">
        <f t="shared" si="859"/>
        <v>4387.5757057855426</v>
      </c>
      <c r="BY431" s="430">
        <f t="shared" si="822"/>
        <v>17.834168882136979</v>
      </c>
      <c r="BZ431" s="430"/>
      <c r="CA431" s="431"/>
      <c r="CB431" s="430">
        <f t="shared" ref="CB431:CB462" si="867">BO431</f>
        <v>166</v>
      </c>
      <c r="CC431" s="432">
        <v>23743</v>
      </c>
      <c r="CD431" s="411">
        <f t="shared" si="823"/>
        <v>24943</v>
      </c>
      <c r="CE431" s="421">
        <f t="shared" si="824"/>
        <v>0.99772000000000005</v>
      </c>
      <c r="CF431" s="433">
        <f t="shared" si="825"/>
        <v>6.4466984725173386</v>
      </c>
      <c r="CG431" s="434"/>
      <c r="CH431" s="427"/>
      <c r="CI431" s="446">
        <f t="shared" si="826"/>
        <v>9.140841117748467</v>
      </c>
      <c r="CJ431" s="436">
        <v>24.9</v>
      </c>
      <c r="CK431" s="436">
        <v>1.45</v>
      </c>
      <c r="CL431" s="423"/>
      <c r="CM431" s="423">
        <v>16.600000000000001</v>
      </c>
      <c r="CN431" s="423">
        <v>74</v>
      </c>
      <c r="CO431" s="432"/>
      <c r="CP431" s="432"/>
      <c r="CQ431" s="437"/>
      <c r="CR431" s="437">
        <v>0.94</v>
      </c>
      <c r="CS431" s="424"/>
      <c r="CT431" s="432">
        <f t="shared" si="827"/>
        <v>3.3676783065389087</v>
      </c>
      <c r="CU431" s="434">
        <v>6.34</v>
      </c>
      <c r="CV431" s="438"/>
      <c r="CW431" s="439"/>
      <c r="CX431" s="440"/>
      <c r="CY431" s="441"/>
      <c r="CZ431" s="442"/>
      <c r="DA431" s="442"/>
      <c r="DB431" s="442"/>
      <c r="DC431" s="442"/>
      <c r="DD431" s="443"/>
      <c r="DE431" s="440"/>
      <c r="DF431" s="444">
        <v>21251</v>
      </c>
      <c r="DG431" s="445">
        <f t="shared" si="828"/>
        <v>22451</v>
      </c>
      <c r="DH431" s="421">
        <f t="shared" si="829"/>
        <v>0.89803999999999995</v>
      </c>
      <c r="DI431" s="446">
        <f t="shared" si="830"/>
        <v>7.1622644871052517</v>
      </c>
      <c r="DJ431" s="434">
        <v>7.72</v>
      </c>
      <c r="DK431" s="427">
        <v>3.6</v>
      </c>
      <c r="DL431" s="446">
        <f t="shared" si="831"/>
        <v>10.155449645895505</v>
      </c>
      <c r="DM431" s="422">
        <v>25.2</v>
      </c>
      <c r="DN431" s="422">
        <v>1.1599999999999999</v>
      </c>
      <c r="DO431" s="423">
        <v>7.84</v>
      </c>
      <c r="DP431" s="423">
        <v>15.9</v>
      </c>
      <c r="DQ431" s="423">
        <v>78</v>
      </c>
      <c r="DR431" s="432"/>
      <c r="DS431" s="432"/>
      <c r="DT431" s="437"/>
      <c r="DU431" s="437">
        <v>0.94</v>
      </c>
      <c r="DV431" s="424"/>
      <c r="DW431" s="446">
        <f t="shared" si="832"/>
        <v>3.7414814484878178</v>
      </c>
      <c r="DX431" s="434">
        <v>6.78</v>
      </c>
      <c r="DY431" s="438">
        <v>7.88</v>
      </c>
      <c r="DZ431" s="439">
        <v>15.9</v>
      </c>
      <c r="EA431" s="440">
        <v>60</v>
      </c>
      <c r="EB431" s="441">
        <v>7090</v>
      </c>
      <c r="EC431" s="442">
        <v>6.7</v>
      </c>
      <c r="ED431" s="442"/>
      <c r="EE431" s="442"/>
      <c r="EF431" s="442"/>
      <c r="EG431" s="443">
        <v>11</v>
      </c>
      <c r="EH431" s="440"/>
      <c r="EI431" s="429">
        <f t="shared" si="814"/>
        <v>7.88</v>
      </c>
      <c r="EJ431" s="447">
        <f t="shared" si="843"/>
        <v>15.9</v>
      </c>
      <c r="EK431" s="448">
        <f t="shared" si="815"/>
        <v>60</v>
      </c>
      <c r="EL431" s="417">
        <f t="shared" si="816"/>
        <v>7090</v>
      </c>
      <c r="EM431" s="431">
        <f t="shared" si="817"/>
        <v>6.7</v>
      </c>
      <c r="EN431" s="431"/>
      <c r="EO431" s="431"/>
      <c r="EP431" s="431"/>
      <c r="EQ431" s="430">
        <f t="shared" si="784"/>
        <v>11</v>
      </c>
      <c r="ER431" s="448"/>
      <c r="ES431" s="449">
        <f t="shared" si="833"/>
        <v>22.281301430560831</v>
      </c>
      <c r="ET431" s="450">
        <f t="shared" si="834"/>
        <v>0.94787999999999994</v>
      </c>
      <c r="EU431" s="451">
        <f t="shared" si="860"/>
        <v>0.38971104545454549</v>
      </c>
      <c r="EV431" s="450">
        <f t="shared" si="805"/>
        <v>0.7216871212121212</v>
      </c>
      <c r="EW431" s="513">
        <f t="shared" si="840"/>
        <v>0.62431666738836145</v>
      </c>
      <c r="EX431" s="514">
        <f t="shared" si="736"/>
        <v>11.134168882136979</v>
      </c>
      <c r="EY431" s="513">
        <f t="shared" si="844"/>
        <v>0.66805845511482254</v>
      </c>
      <c r="EZ431" s="514">
        <f t="shared" si="845"/>
        <v>32</v>
      </c>
      <c r="FA431" s="450">
        <f t="shared" si="806"/>
        <v>0.83416384377096175</v>
      </c>
      <c r="FB431" s="431">
        <f t="shared" si="807"/>
        <v>301.80288644132168</v>
      </c>
      <c r="FC431" s="452"/>
      <c r="FD431" s="431"/>
      <c r="FE431" s="452">
        <f t="shared" si="808"/>
        <v>0.9337349397590361</v>
      </c>
      <c r="FF431" s="430">
        <f t="shared" si="809"/>
        <v>155</v>
      </c>
      <c r="FG431" s="405">
        <v>50400</v>
      </c>
      <c r="FH431" s="589"/>
      <c r="FI431" s="590"/>
      <c r="FJ431" s="591"/>
      <c r="FK431" s="455">
        <f t="shared" si="835"/>
        <v>1.519179642992784</v>
      </c>
      <c r="FL431" s="530"/>
      <c r="FM431" s="455"/>
      <c r="FN431" s="530">
        <v>4587</v>
      </c>
      <c r="FO431" s="532">
        <f t="shared" si="785"/>
        <v>0.34282511210762334</v>
      </c>
      <c r="FP431" s="449">
        <f t="shared" si="836"/>
        <v>96.784403088998602</v>
      </c>
      <c r="FQ431" s="457">
        <v>46.8</v>
      </c>
      <c r="FR431" s="458">
        <f t="shared" si="837"/>
        <v>0.98746676794530952</v>
      </c>
      <c r="FS431" s="576">
        <v>7.93</v>
      </c>
      <c r="FT431" s="577">
        <v>13.7</v>
      </c>
      <c r="FU431" s="578">
        <v>54</v>
      </c>
      <c r="FV431" s="579">
        <v>1</v>
      </c>
      <c r="FW431" s="580"/>
      <c r="FX431" s="579"/>
      <c r="FY431" s="452">
        <f t="shared" si="851"/>
        <v>0.90909090909090906</v>
      </c>
      <c r="FZ431" s="452"/>
      <c r="GA431" s="429"/>
      <c r="GB431" s="513">
        <f t="shared" si="846"/>
        <v>0.13836477987421392</v>
      </c>
      <c r="GC431" s="514">
        <f t="shared" si="847"/>
        <v>2.2000000000000011</v>
      </c>
      <c r="GD431" s="513">
        <f t="shared" si="768"/>
        <v>9.9999999999999978E-2</v>
      </c>
      <c r="GE431" s="527">
        <f t="shared" si="769"/>
        <v>6</v>
      </c>
      <c r="GF431" s="461">
        <f t="shared" si="838"/>
        <v>2.0762121787568044</v>
      </c>
      <c r="GG431" s="606">
        <v>25</v>
      </c>
      <c r="GH431" s="450">
        <f t="shared" ref="GH431:GH462" si="868">GG431/80</f>
        <v>0.3125</v>
      </c>
      <c r="GI431" s="405">
        <v>175</v>
      </c>
      <c r="GJ431" s="462">
        <f t="shared" ref="GJ431:GJ462" si="869">GI431/GG431</f>
        <v>7</v>
      </c>
      <c r="GK431" s="463">
        <f t="shared" ref="GK431:GK462" si="870">GG431/(BS431/24)*1000</f>
        <v>12.659830358273199</v>
      </c>
      <c r="GL431" s="464">
        <v>7.93</v>
      </c>
      <c r="GM431" s="529">
        <v>13.3</v>
      </c>
      <c r="GN431" s="405">
        <v>52</v>
      </c>
      <c r="GO431" s="513">
        <f t="shared" ref="GO431:GO462" si="871">1-GM431/FT431</f>
        <v>2.9197080291970656E-2</v>
      </c>
      <c r="GP431" s="450">
        <f t="shared" ref="GP431:GP462" si="872">1-GN431/FU431</f>
        <v>3.703703703703709E-2</v>
      </c>
      <c r="GQ431" s="577">
        <v>8</v>
      </c>
      <c r="GR431" s="455">
        <f t="shared" si="839"/>
        <v>2.1774908216229902</v>
      </c>
      <c r="GS431" s="531">
        <f t="shared" ref="GS431:GS462" si="873">HC431</f>
        <v>12.2</v>
      </c>
      <c r="GT431" s="531">
        <f t="shared" ref="GT431:GT462" si="874">HD431</f>
        <v>41.235999999999997</v>
      </c>
      <c r="GU431" s="513">
        <f t="shared" ref="GU431:GU462" si="875">1-GS431/GM431</f>
        <v>8.2706766917293284E-2</v>
      </c>
      <c r="GV431" s="513">
        <f t="shared" ref="GV431:GV462" si="876">1-GT431/GN431</f>
        <v>0.20700000000000007</v>
      </c>
      <c r="GW431" s="513">
        <f t="shared" ref="GW431:GW462" si="877">1-HC431/FT431</f>
        <v>0.10948905109489049</v>
      </c>
      <c r="GX431" s="513">
        <f t="shared" ref="GX431:GX462" si="878">1-HD431/FU431</f>
        <v>0.23637037037037045</v>
      </c>
      <c r="GY431" s="462">
        <f t="shared" ref="GY431:GY462" si="879">GK431/(FU431-HD431)</f>
        <v>0.99183879334638014</v>
      </c>
      <c r="GZ431" s="405">
        <v>44605</v>
      </c>
      <c r="HA431" s="581">
        <v>8.1199999999999992</v>
      </c>
      <c r="HB431" s="451">
        <v>8.01</v>
      </c>
      <c r="HC431" s="577">
        <v>12.2</v>
      </c>
      <c r="HD431" s="463">
        <f t="shared" si="848"/>
        <v>41.235999999999997</v>
      </c>
      <c r="HE431" s="463">
        <v>12</v>
      </c>
      <c r="HF431" s="463"/>
      <c r="HG431" s="582"/>
      <c r="HH431" s="575">
        <v>5</v>
      </c>
      <c r="HI431" s="583">
        <v>7440</v>
      </c>
      <c r="HJ431" s="406">
        <f t="shared" si="810"/>
        <v>4984.8</v>
      </c>
      <c r="HK431" s="406"/>
      <c r="HL431" s="549"/>
      <c r="HM431" s="584"/>
      <c r="HN431" s="461">
        <v>5.49</v>
      </c>
      <c r="HO431" s="574"/>
      <c r="HP431" s="548">
        <v>0.01</v>
      </c>
      <c r="HQ431" s="585"/>
      <c r="HR431" s="586"/>
      <c r="HS431" s="520">
        <v>0.18</v>
      </c>
      <c r="HT431" s="587">
        <v>4</v>
      </c>
      <c r="HU431" s="522">
        <f t="shared" si="767"/>
        <v>38.6718229097213</v>
      </c>
      <c r="HV431" s="513">
        <f t="shared" si="849"/>
        <v>0.74530271398747394</v>
      </c>
      <c r="HW431" s="513">
        <f t="shared" si="811"/>
        <v>0.86208695652173917</v>
      </c>
      <c r="HX431" s="513">
        <f t="shared" si="812"/>
        <v>0.69329608938547482</v>
      </c>
      <c r="HY431" s="599"/>
    </row>
    <row r="432" spans="1:233" s="598" customFormat="1" ht="15" customHeight="1" x14ac:dyDescent="0.15">
      <c r="A432" s="400">
        <v>43914</v>
      </c>
      <c r="B432" s="515">
        <v>45108</v>
      </c>
      <c r="C432" s="402">
        <f t="shared" si="852"/>
        <v>0.90215999999999996</v>
      </c>
      <c r="D432" s="571">
        <v>7.95</v>
      </c>
      <c r="E432" s="572">
        <v>45</v>
      </c>
      <c r="F432" s="573">
        <v>225</v>
      </c>
      <c r="G432" s="406">
        <f t="shared" si="855"/>
        <v>10149.299999999999</v>
      </c>
      <c r="H432" s="402">
        <f t="shared" si="856"/>
        <v>0.40597199999999994</v>
      </c>
      <c r="I432" s="573">
        <v>6680</v>
      </c>
      <c r="J432" s="406">
        <f t="shared" si="857"/>
        <v>4475.6000000000004</v>
      </c>
      <c r="K432" s="574">
        <v>33</v>
      </c>
      <c r="L432" s="574">
        <v>22.2</v>
      </c>
      <c r="M432" s="574">
        <v>2.4</v>
      </c>
      <c r="N432" s="575">
        <v>103</v>
      </c>
      <c r="O432" s="575">
        <v>16</v>
      </c>
      <c r="P432" s="409"/>
      <c r="Q432" s="409">
        <v>1200</v>
      </c>
      <c r="R432" s="409"/>
      <c r="S432" s="409"/>
      <c r="T432" s="410">
        <v>5.133</v>
      </c>
      <c r="U432" s="409">
        <f t="shared" si="861"/>
        <v>3675.8620689655172</v>
      </c>
      <c r="V432" s="409">
        <v>10660</v>
      </c>
      <c r="W432" s="409">
        <v>4501</v>
      </c>
      <c r="X432" s="516">
        <v>1200</v>
      </c>
      <c r="Y432" s="473"/>
      <c r="Z432" s="429"/>
      <c r="AA432" s="447"/>
      <c r="AB432" s="409"/>
      <c r="AC432" s="409"/>
      <c r="AD432" s="474"/>
      <c r="AE432" s="477"/>
      <c r="AF432" s="478">
        <f t="shared" si="862"/>
        <v>2400</v>
      </c>
      <c r="AG432" s="477">
        <f t="shared" si="813"/>
        <v>0.96</v>
      </c>
      <c r="AH432" s="478">
        <f t="shared" si="863"/>
        <v>1876.7241379310346</v>
      </c>
      <c r="AI432" s="478">
        <f t="shared" si="864"/>
        <v>5442.5</v>
      </c>
      <c r="AJ432" s="473">
        <f t="shared" si="865"/>
        <v>13062</v>
      </c>
      <c r="AK432" s="477">
        <f t="shared" si="818"/>
        <v>0.58053333333333335</v>
      </c>
      <c r="AL432" s="447">
        <v>38</v>
      </c>
      <c r="AM432" s="479"/>
      <c r="AN432" s="473">
        <v>2219</v>
      </c>
      <c r="AO432" s="473">
        <v>2225</v>
      </c>
      <c r="AP432" s="479">
        <v>7.45</v>
      </c>
      <c r="AQ432" s="447">
        <v>497</v>
      </c>
      <c r="AR432" s="473">
        <f t="shared" si="850"/>
        <v>1590.4</v>
      </c>
      <c r="AS432" s="657">
        <f t="shared" si="841"/>
        <v>3.2</v>
      </c>
      <c r="AT432" s="473">
        <v>6710</v>
      </c>
      <c r="AU432" s="447"/>
      <c r="AV432" s="480">
        <v>10</v>
      </c>
      <c r="AW432" s="479">
        <v>4.66</v>
      </c>
      <c r="AX432" s="479">
        <v>40.82</v>
      </c>
      <c r="AY432" s="480">
        <v>15.4</v>
      </c>
      <c r="AZ432" s="480">
        <v>4.3</v>
      </c>
      <c r="BA432" s="420">
        <f t="shared" si="853"/>
        <v>48228</v>
      </c>
      <c r="BB432" s="421">
        <f t="shared" si="854"/>
        <v>0.96455999999999997</v>
      </c>
      <c r="BC432" s="422"/>
      <c r="BD432" s="423">
        <v>7.99</v>
      </c>
      <c r="BE432" s="424">
        <v>53</v>
      </c>
      <c r="BF432" s="425">
        <v>228</v>
      </c>
      <c r="BG432" s="426">
        <v>7540</v>
      </c>
      <c r="BH432" s="420">
        <f t="shared" si="858"/>
        <v>5051.8</v>
      </c>
      <c r="BI432" s="432">
        <v>1332</v>
      </c>
      <c r="BJ432" s="421">
        <f>BI432/35.5*(23+35.5)/BH432</f>
        <v>0.43449580654280812</v>
      </c>
      <c r="BK432" s="427">
        <v>20.2</v>
      </c>
      <c r="BL432" s="427">
        <v>13.3</v>
      </c>
      <c r="BM432" s="428">
        <v>7.2</v>
      </c>
      <c r="BN432" s="422">
        <v>1.8</v>
      </c>
      <c r="BO432" s="425">
        <v>84</v>
      </c>
      <c r="BP432" s="425">
        <v>16</v>
      </c>
      <c r="BQ432" s="423">
        <v>4.0999999999999996</v>
      </c>
      <c r="BR432" s="421">
        <f t="shared" si="783"/>
        <v>0.56944444444444442</v>
      </c>
      <c r="BS432" s="409">
        <f t="shared" si="866"/>
        <v>50628</v>
      </c>
      <c r="BT432" s="429">
        <f t="shared" si="819"/>
        <v>7.9644015169471443</v>
      </c>
      <c r="BU432" s="430">
        <f t="shared" si="842"/>
        <v>53</v>
      </c>
      <c r="BV432" s="430">
        <f t="shared" si="820"/>
        <v>292.58402465039109</v>
      </c>
      <c r="BW432" s="430">
        <f t="shared" si="821"/>
        <v>7182.7210239393225</v>
      </c>
      <c r="BX432" s="430">
        <f t="shared" si="859"/>
        <v>4668.7686655605594</v>
      </c>
      <c r="BY432" s="430">
        <f t="shared" si="822"/>
        <v>19.972457928419058</v>
      </c>
      <c r="BZ432" s="430">
        <f>(BL432*BA432+AY432*AF432)/BS432</f>
        <v>13.399549656316664</v>
      </c>
      <c r="CA432" s="431">
        <f>(BN432*BA432+AZ432*AF432)/BS432</f>
        <v>1.9185114956150748</v>
      </c>
      <c r="CB432" s="430">
        <f t="shared" si="867"/>
        <v>84</v>
      </c>
      <c r="CC432" s="432">
        <v>25364</v>
      </c>
      <c r="CD432" s="411">
        <f t="shared" si="823"/>
        <v>26564</v>
      </c>
      <c r="CE432" s="421">
        <f t="shared" si="824"/>
        <v>1.0625599999999999</v>
      </c>
      <c r="CF432" s="433">
        <f t="shared" si="825"/>
        <v>6.0533052251166994</v>
      </c>
      <c r="CG432" s="434"/>
      <c r="CH432" s="427"/>
      <c r="CI432" s="446">
        <f t="shared" si="826"/>
        <v>8.5830447221803947</v>
      </c>
      <c r="CJ432" s="436">
        <v>24.3</v>
      </c>
      <c r="CK432" s="436">
        <v>1.26</v>
      </c>
      <c r="CL432" s="423"/>
      <c r="CM432" s="423">
        <v>16.8</v>
      </c>
      <c r="CN432" s="423">
        <v>79</v>
      </c>
      <c r="CO432" s="432"/>
      <c r="CP432" s="432"/>
      <c r="CQ432" s="437"/>
      <c r="CR432" s="437">
        <v>0.93</v>
      </c>
      <c r="CS432" s="424"/>
      <c r="CT432" s="432">
        <f t="shared" si="827"/>
        <v>3.1621743713296189</v>
      </c>
      <c r="CU432" s="434">
        <v>6.29</v>
      </c>
      <c r="CV432" s="438"/>
      <c r="CW432" s="439"/>
      <c r="CX432" s="440"/>
      <c r="CY432" s="441"/>
      <c r="CZ432" s="442"/>
      <c r="DA432" s="442"/>
      <c r="DB432" s="442"/>
      <c r="DC432" s="442"/>
      <c r="DD432" s="443"/>
      <c r="DE432" s="440"/>
      <c r="DF432" s="444">
        <v>22864</v>
      </c>
      <c r="DG432" s="445">
        <f t="shared" si="828"/>
        <v>24064</v>
      </c>
      <c r="DH432" s="421">
        <f t="shared" si="829"/>
        <v>0.96255999999999997</v>
      </c>
      <c r="DI432" s="446">
        <f t="shared" si="830"/>
        <v>6.6821808510638299</v>
      </c>
      <c r="DJ432" s="434">
        <v>7.67</v>
      </c>
      <c r="DK432" s="427">
        <v>3.9</v>
      </c>
      <c r="DL432" s="446">
        <f t="shared" si="831"/>
        <v>9.474734042553191</v>
      </c>
      <c r="DM432" s="422">
        <v>24.9</v>
      </c>
      <c r="DN432" s="422">
        <v>1.1399999999999999</v>
      </c>
      <c r="DO432" s="423">
        <v>7.69</v>
      </c>
      <c r="DP432" s="423">
        <v>16.100000000000001</v>
      </c>
      <c r="DQ432" s="423">
        <v>74</v>
      </c>
      <c r="DR432" s="432">
        <v>5390</v>
      </c>
      <c r="DS432" s="432">
        <v>2447</v>
      </c>
      <c r="DT432" s="437">
        <f>DS432/DR432</f>
        <v>0.45398886827458257</v>
      </c>
      <c r="DU432" s="437">
        <v>0.95</v>
      </c>
      <c r="DV432" s="424"/>
      <c r="DW432" s="446">
        <f t="shared" si="832"/>
        <v>3.4906914893617018</v>
      </c>
      <c r="DX432" s="434">
        <v>7.09</v>
      </c>
      <c r="DY432" s="438">
        <v>7.86</v>
      </c>
      <c r="DZ432" s="439">
        <v>16</v>
      </c>
      <c r="EA432" s="440">
        <v>58</v>
      </c>
      <c r="EB432" s="441">
        <v>6860</v>
      </c>
      <c r="EC432" s="442">
        <v>6.9</v>
      </c>
      <c r="ED432" s="442">
        <v>0.34</v>
      </c>
      <c r="EE432" s="442">
        <v>4.4000000000000004</v>
      </c>
      <c r="EF432" s="442">
        <v>0.8</v>
      </c>
      <c r="EG432" s="443">
        <v>13</v>
      </c>
      <c r="EH432" s="440">
        <v>16</v>
      </c>
      <c r="EI432" s="429">
        <f t="shared" si="814"/>
        <v>7.86</v>
      </c>
      <c r="EJ432" s="447">
        <f t="shared" si="843"/>
        <v>16</v>
      </c>
      <c r="EK432" s="448">
        <f t="shared" si="815"/>
        <v>58</v>
      </c>
      <c r="EL432" s="417">
        <f t="shared" si="816"/>
        <v>6860</v>
      </c>
      <c r="EM432" s="431">
        <f t="shared" si="817"/>
        <v>6.9</v>
      </c>
      <c r="EN432" s="431">
        <f>ED432</f>
        <v>0.34</v>
      </c>
      <c r="EO432" s="431">
        <f>EE432</f>
        <v>4.4000000000000004</v>
      </c>
      <c r="EP432" s="431">
        <f>EF432</f>
        <v>0.8</v>
      </c>
      <c r="EQ432" s="430">
        <f t="shared" si="784"/>
        <v>13</v>
      </c>
      <c r="ER432" s="448">
        <f>EH432</f>
        <v>16</v>
      </c>
      <c r="ES432" s="449">
        <f t="shared" si="833"/>
        <v>20.858023228253138</v>
      </c>
      <c r="ET432" s="450">
        <f t="shared" si="834"/>
        <v>1.0125599999999999</v>
      </c>
      <c r="EU432" s="451">
        <f t="shared" si="860"/>
        <v>0.33665781818181822</v>
      </c>
      <c r="EV432" s="450">
        <f t="shared" si="805"/>
        <v>0.62344040404040413</v>
      </c>
      <c r="EW432" s="513">
        <f t="shared" si="840"/>
        <v>0.65452424410007626</v>
      </c>
      <c r="EX432" s="514">
        <f t="shared" si="736"/>
        <v>13.072457928419057</v>
      </c>
      <c r="EY432" s="513">
        <f t="shared" si="844"/>
        <v>0.69811320754716988</v>
      </c>
      <c r="EZ432" s="514">
        <f t="shared" si="845"/>
        <v>37</v>
      </c>
      <c r="FA432" s="450">
        <f t="shared" si="806"/>
        <v>0.80176634705430605</v>
      </c>
      <c r="FB432" s="431">
        <f t="shared" si="807"/>
        <v>234.58402465039109</v>
      </c>
      <c r="FC432" s="452">
        <f>1-EP432/CA432</f>
        <v>0.58301005658372662</v>
      </c>
      <c r="FD432" s="431">
        <f>CA432-EP432</f>
        <v>1.1185114956150748</v>
      </c>
      <c r="FE432" s="452">
        <f t="shared" si="808"/>
        <v>0.84523809523809523</v>
      </c>
      <c r="FF432" s="430">
        <f t="shared" si="809"/>
        <v>71</v>
      </c>
      <c r="FG432" s="405">
        <v>50400</v>
      </c>
      <c r="FH432" s="589"/>
      <c r="FI432" s="590"/>
      <c r="FJ432" s="591"/>
      <c r="FK432" s="455">
        <f t="shared" si="835"/>
        <v>1.4221379473808959</v>
      </c>
      <c r="FL432" s="530"/>
      <c r="FM432" s="455"/>
      <c r="FN432" s="530">
        <v>4309</v>
      </c>
      <c r="FO432" s="532">
        <f t="shared" si="785"/>
        <v>0.32204783258594916</v>
      </c>
      <c r="FP432" s="449">
        <f t="shared" si="836"/>
        <v>85.111005767559448</v>
      </c>
      <c r="FQ432" s="457">
        <v>46.8</v>
      </c>
      <c r="FR432" s="458">
        <f t="shared" si="837"/>
        <v>0.92438966579758231</v>
      </c>
      <c r="FS432" s="576">
        <v>7.79</v>
      </c>
      <c r="FT432" s="577">
        <v>13.8</v>
      </c>
      <c r="FU432" s="578">
        <v>52</v>
      </c>
      <c r="FV432" s="579">
        <v>1</v>
      </c>
      <c r="FW432" s="580">
        <v>0.24</v>
      </c>
      <c r="FX432" s="579">
        <v>16</v>
      </c>
      <c r="FY432" s="452">
        <f t="shared" si="851"/>
        <v>0.92307692307692313</v>
      </c>
      <c r="FZ432" s="452">
        <f>1-FW432/(EF432+DC432)</f>
        <v>0.7</v>
      </c>
      <c r="GA432" s="429">
        <f>EF432+DC432-FW432</f>
        <v>0.56000000000000005</v>
      </c>
      <c r="GB432" s="513">
        <f t="shared" si="846"/>
        <v>0.13749999999999996</v>
      </c>
      <c r="GC432" s="514">
        <f t="shared" si="847"/>
        <v>2.1999999999999993</v>
      </c>
      <c r="GD432" s="513">
        <f t="shared" si="768"/>
        <v>0.10344827586206895</v>
      </c>
      <c r="GE432" s="527">
        <f t="shared" si="769"/>
        <v>6</v>
      </c>
      <c r="GF432" s="461">
        <f t="shared" si="838"/>
        <v>1.9435885280872243</v>
      </c>
      <c r="GG432" s="606">
        <v>25</v>
      </c>
      <c r="GH432" s="450">
        <f t="shared" si="868"/>
        <v>0.3125</v>
      </c>
      <c r="GI432" s="405">
        <v>175</v>
      </c>
      <c r="GJ432" s="462">
        <f t="shared" si="869"/>
        <v>7</v>
      </c>
      <c r="GK432" s="463">
        <f t="shared" si="870"/>
        <v>11.851149561507466</v>
      </c>
      <c r="GL432" s="464">
        <v>7.91</v>
      </c>
      <c r="GM432" s="529">
        <v>13.4</v>
      </c>
      <c r="GN432" s="405">
        <v>49</v>
      </c>
      <c r="GO432" s="513">
        <f t="shared" si="871"/>
        <v>2.8985507246376829E-2</v>
      </c>
      <c r="GP432" s="450">
        <f t="shared" si="872"/>
        <v>5.7692307692307709E-2</v>
      </c>
      <c r="GQ432" s="577">
        <v>8</v>
      </c>
      <c r="GR432" s="455">
        <f t="shared" si="839"/>
        <v>2.0383977245792844</v>
      </c>
      <c r="GS432" s="531">
        <f t="shared" si="873"/>
        <v>12.7</v>
      </c>
      <c r="GT432" s="531">
        <f t="shared" si="874"/>
        <v>42.925999999999995</v>
      </c>
      <c r="GU432" s="513">
        <f t="shared" si="875"/>
        <v>5.2238805970149294E-2</v>
      </c>
      <c r="GV432" s="513">
        <f t="shared" si="876"/>
        <v>0.12395918367346948</v>
      </c>
      <c r="GW432" s="513">
        <f t="shared" si="877"/>
        <v>7.9710144927536364E-2</v>
      </c>
      <c r="GX432" s="513">
        <f t="shared" si="878"/>
        <v>0.1745000000000001</v>
      </c>
      <c r="GY432" s="462">
        <f t="shared" si="879"/>
        <v>1.3060557153964578</v>
      </c>
      <c r="GZ432" s="405">
        <v>48329</v>
      </c>
      <c r="HA432" s="581">
        <v>8.1199999999999992</v>
      </c>
      <c r="HB432" s="451">
        <v>8</v>
      </c>
      <c r="HC432" s="577">
        <v>12.7</v>
      </c>
      <c r="HD432" s="463">
        <f t="shared" si="848"/>
        <v>42.925999999999995</v>
      </c>
      <c r="HE432" s="463">
        <v>13</v>
      </c>
      <c r="HF432" s="463"/>
      <c r="HG432" s="582"/>
      <c r="HH432" s="575">
        <v>4</v>
      </c>
      <c r="HI432" s="583">
        <v>6860</v>
      </c>
      <c r="HJ432" s="406">
        <f t="shared" si="810"/>
        <v>4596.2000000000007</v>
      </c>
      <c r="HK432" s="406">
        <v>176</v>
      </c>
      <c r="HL432" s="549">
        <v>1185</v>
      </c>
      <c r="HM432" s="584">
        <v>5.4</v>
      </c>
      <c r="HN432" s="461">
        <v>5.15</v>
      </c>
      <c r="HO432" s="574">
        <v>0.13</v>
      </c>
      <c r="HP432" s="548">
        <v>0.01</v>
      </c>
      <c r="HQ432" s="585">
        <v>5.4</v>
      </c>
      <c r="HR432" s="586">
        <v>0.22</v>
      </c>
      <c r="HS432" s="520">
        <v>0.19</v>
      </c>
      <c r="HT432" s="587">
        <v>4</v>
      </c>
      <c r="HU432" s="522">
        <f t="shared" si="767"/>
        <v>36.07862652401095</v>
      </c>
      <c r="HV432" s="513">
        <f t="shared" si="849"/>
        <v>0.76037735849056609</v>
      </c>
      <c r="HW432" s="513">
        <f t="shared" si="811"/>
        <v>0.81172807017543858</v>
      </c>
      <c r="HX432" s="513">
        <f t="shared" si="812"/>
        <v>0.74504950495049505</v>
      </c>
      <c r="HY432" s="599"/>
    </row>
    <row r="433" spans="1:233" s="598" customFormat="1" ht="15" customHeight="1" x14ac:dyDescent="0.15">
      <c r="A433" s="400">
        <v>43915</v>
      </c>
      <c r="B433" s="515">
        <v>41629</v>
      </c>
      <c r="C433" s="402">
        <f t="shared" si="852"/>
        <v>0.83257999999999999</v>
      </c>
      <c r="D433" s="571">
        <v>7.9</v>
      </c>
      <c r="E433" s="572">
        <v>46.4</v>
      </c>
      <c r="F433" s="573">
        <v>232</v>
      </c>
      <c r="G433" s="406">
        <f t="shared" si="855"/>
        <v>9657.9279999999999</v>
      </c>
      <c r="H433" s="402">
        <f t="shared" si="856"/>
        <v>0.38631712000000001</v>
      </c>
      <c r="I433" s="573">
        <v>7440</v>
      </c>
      <c r="J433" s="406">
        <f t="shared" si="857"/>
        <v>4984.8</v>
      </c>
      <c r="K433" s="574">
        <v>32.200000000000003</v>
      </c>
      <c r="L433" s="574"/>
      <c r="M433" s="574"/>
      <c r="N433" s="575">
        <v>142</v>
      </c>
      <c r="O433" s="575"/>
      <c r="P433" s="409"/>
      <c r="Q433" s="409">
        <v>1200</v>
      </c>
      <c r="R433" s="409"/>
      <c r="S433" s="409"/>
      <c r="T433" s="410">
        <v>5.23</v>
      </c>
      <c r="U433" s="409">
        <f t="shared" si="861"/>
        <v>3738.6206896551726</v>
      </c>
      <c r="V433" s="409">
        <v>10842</v>
      </c>
      <c r="W433" s="409">
        <v>4825</v>
      </c>
      <c r="X433" s="516">
        <v>1200</v>
      </c>
      <c r="Y433" s="473"/>
      <c r="Z433" s="429"/>
      <c r="AA433" s="409"/>
      <c r="AB433" s="409"/>
      <c r="AC433" s="409"/>
      <c r="AD433" s="474"/>
      <c r="AE433" s="477"/>
      <c r="AF433" s="478">
        <f t="shared" si="862"/>
        <v>2400</v>
      </c>
      <c r="AG433" s="477">
        <f t="shared" si="813"/>
        <v>0.96</v>
      </c>
      <c r="AH433" s="478">
        <f t="shared" si="863"/>
        <v>1909.3103448275863</v>
      </c>
      <c r="AI433" s="478">
        <f t="shared" si="864"/>
        <v>5537</v>
      </c>
      <c r="AJ433" s="473">
        <f t="shared" si="865"/>
        <v>13288.8</v>
      </c>
      <c r="AK433" s="477">
        <f t="shared" si="818"/>
        <v>0.59061333333333332</v>
      </c>
      <c r="AL433" s="447">
        <v>38</v>
      </c>
      <c r="AM433" s="479"/>
      <c r="AN433" s="473">
        <v>2278</v>
      </c>
      <c r="AO433" s="473">
        <v>2250</v>
      </c>
      <c r="AP433" s="479">
        <v>7.31</v>
      </c>
      <c r="AQ433" s="447">
        <v>494</v>
      </c>
      <c r="AR433" s="473">
        <f t="shared" si="850"/>
        <v>1580.8000000000002</v>
      </c>
      <c r="AS433" s="657">
        <f t="shared" si="841"/>
        <v>3.2</v>
      </c>
      <c r="AT433" s="473">
        <v>6790</v>
      </c>
      <c r="AU433" s="447"/>
      <c r="AV433" s="480">
        <v>10</v>
      </c>
      <c r="AW433" s="479">
        <v>4.6900000000000004</v>
      </c>
      <c r="AX433" s="479">
        <v>40.119999999999997</v>
      </c>
      <c r="AY433" s="480">
        <v>17.3</v>
      </c>
      <c r="AZ433" s="480">
        <v>4</v>
      </c>
      <c r="BA433" s="420">
        <f t="shared" si="853"/>
        <v>41044</v>
      </c>
      <c r="BB433" s="421">
        <f t="shared" si="854"/>
        <v>0.82088000000000005</v>
      </c>
      <c r="BC433" s="422"/>
      <c r="BD433" s="423">
        <v>7.97</v>
      </c>
      <c r="BE433" s="424">
        <v>60.1</v>
      </c>
      <c r="BF433" s="425">
        <v>258</v>
      </c>
      <c r="BG433" s="426">
        <v>8900</v>
      </c>
      <c r="BH433" s="420">
        <f t="shared" si="858"/>
        <v>5963</v>
      </c>
      <c r="BI433" s="432"/>
      <c r="BJ433" s="421"/>
      <c r="BK433" s="427">
        <v>24.4</v>
      </c>
      <c r="BL433" s="427"/>
      <c r="BM433" s="428"/>
      <c r="BN433" s="422"/>
      <c r="BO433" s="425">
        <v>93</v>
      </c>
      <c r="BP433" s="425"/>
      <c r="BQ433" s="423">
        <v>2.88</v>
      </c>
      <c r="BR433" s="421">
        <f t="shared" si="783"/>
        <v>0.39999999999999997</v>
      </c>
      <c r="BS433" s="409">
        <f t="shared" si="866"/>
        <v>43444</v>
      </c>
      <c r="BT433" s="429">
        <f t="shared" si="819"/>
        <v>7.9335392689439272</v>
      </c>
      <c r="BU433" s="430">
        <f t="shared" si="842"/>
        <v>60.099999999999994</v>
      </c>
      <c r="BV433" s="430">
        <f t="shared" si="820"/>
        <v>331.07614400147315</v>
      </c>
      <c r="BW433" s="430">
        <f t="shared" si="821"/>
        <v>8408.5093453641475</v>
      </c>
      <c r="BX433" s="430">
        <f t="shared" si="859"/>
        <v>5465.5310744866965</v>
      </c>
      <c r="BY433" s="430">
        <f t="shared" si="822"/>
        <v>24.007770923487708</v>
      </c>
      <c r="BZ433" s="430"/>
      <c r="CA433" s="431"/>
      <c r="CB433" s="430">
        <f t="shared" si="867"/>
        <v>93</v>
      </c>
      <c r="CC433" s="432">
        <v>21759</v>
      </c>
      <c r="CD433" s="411">
        <f t="shared" si="823"/>
        <v>22959</v>
      </c>
      <c r="CE433" s="421">
        <f t="shared" si="824"/>
        <v>0.91835999999999995</v>
      </c>
      <c r="CF433" s="433">
        <f t="shared" si="825"/>
        <v>7.0037893636482416</v>
      </c>
      <c r="CG433" s="434"/>
      <c r="CH433" s="427"/>
      <c r="CI433" s="446">
        <f t="shared" si="826"/>
        <v>9.9307461126355676</v>
      </c>
      <c r="CJ433" s="436">
        <v>25.2</v>
      </c>
      <c r="CK433" s="436">
        <v>1.33</v>
      </c>
      <c r="CL433" s="423"/>
      <c r="CM433" s="423">
        <v>17.7</v>
      </c>
      <c r="CN433" s="423">
        <v>79</v>
      </c>
      <c r="CO433" s="432"/>
      <c r="CP433" s="432"/>
      <c r="CQ433" s="437"/>
      <c r="CR433" s="437">
        <v>0.93</v>
      </c>
      <c r="CS433" s="424"/>
      <c r="CT433" s="432">
        <f t="shared" si="827"/>
        <v>3.6586959362341562</v>
      </c>
      <c r="CU433" s="434">
        <v>5.53</v>
      </c>
      <c r="CV433" s="438"/>
      <c r="CW433" s="439"/>
      <c r="CX433" s="440"/>
      <c r="CY433" s="441"/>
      <c r="CZ433" s="442"/>
      <c r="DA433" s="442"/>
      <c r="DB433" s="442"/>
      <c r="DC433" s="442"/>
      <c r="DD433" s="443"/>
      <c r="DE433" s="440"/>
      <c r="DF433" s="444">
        <v>19285</v>
      </c>
      <c r="DG433" s="445">
        <f t="shared" si="828"/>
        <v>20485</v>
      </c>
      <c r="DH433" s="421">
        <f t="shared" si="829"/>
        <v>0.81940000000000002</v>
      </c>
      <c r="DI433" s="446">
        <f t="shared" si="830"/>
        <v>7.8496460824993903</v>
      </c>
      <c r="DJ433" s="434">
        <v>7.78</v>
      </c>
      <c r="DK433" s="427">
        <v>4.2</v>
      </c>
      <c r="DL433" s="446">
        <f t="shared" si="831"/>
        <v>11.130095191603612</v>
      </c>
      <c r="DM433" s="422">
        <v>25.3</v>
      </c>
      <c r="DN433" s="422">
        <v>1.35</v>
      </c>
      <c r="DO433" s="423">
        <v>7.62</v>
      </c>
      <c r="DP433" s="423">
        <v>16.600000000000001</v>
      </c>
      <c r="DQ433" s="423">
        <v>75</v>
      </c>
      <c r="DR433" s="432"/>
      <c r="DS433" s="432"/>
      <c r="DT433" s="437"/>
      <c r="DU433" s="437">
        <v>0.93</v>
      </c>
      <c r="DV433" s="424"/>
      <c r="DW433" s="446">
        <f t="shared" si="832"/>
        <v>4.1005613863802779</v>
      </c>
      <c r="DX433" s="434">
        <v>6.42</v>
      </c>
      <c r="DY433" s="438">
        <v>7.73</v>
      </c>
      <c r="DZ433" s="439">
        <v>15</v>
      </c>
      <c r="EA433" s="440">
        <v>56</v>
      </c>
      <c r="EB433" s="441">
        <v>6840</v>
      </c>
      <c r="EC433" s="442">
        <v>6.5</v>
      </c>
      <c r="ED433" s="442"/>
      <c r="EE433" s="442"/>
      <c r="EF433" s="442"/>
      <c r="EG433" s="443">
        <v>10</v>
      </c>
      <c r="EH433" s="440"/>
      <c r="EI433" s="429">
        <f t="shared" si="814"/>
        <v>7.73</v>
      </c>
      <c r="EJ433" s="447">
        <f t="shared" si="843"/>
        <v>15</v>
      </c>
      <c r="EK433" s="448">
        <f t="shared" si="815"/>
        <v>56</v>
      </c>
      <c r="EL433" s="417">
        <f t="shared" si="816"/>
        <v>6840</v>
      </c>
      <c r="EM433" s="431">
        <f t="shared" si="817"/>
        <v>6.5</v>
      </c>
      <c r="EN433" s="431"/>
      <c r="EO433" s="431"/>
      <c r="EP433" s="431"/>
      <c r="EQ433" s="430">
        <f t="shared" si="784"/>
        <v>10</v>
      </c>
      <c r="ER433" s="448"/>
      <c r="ES433" s="449">
        <f t="shared" si="833"/>
        <v>24.307154037381455</v>
      </c>
      <c r="ET433" s="450">
        <f t="shared" si="834"/>
        <v>0.86887999999999999</v>
      </c>
      <c r="EU433" s="451">
        <f t="shared" si="860"/>
        <v>0.32689254545454549</v>
      </c>
      <c r="EV433" s="450">
        <f t="shared" si="805"/>
        <v>0.6053565656565657</v>
      </c>
      <c r="EW433" s="513">
        <f t="shared" si="840"/>
        <v>0.7292543309949362</v>
      </c>
      <c r="EX433" s="514">
        <f t="shared" si="736"/>
        <v>17.507770923487708</v>
      </c>
      <c r="EY433" s="513">
        <f t="shared" si="844"/>
        <v>0.75041597337770383</v>
      </c>
      <c r="EZ433" s="514">
        <f t="shared" si="845"/>
        <v>45.099999999999994</v>
      </c>
      <c r="FA433" s="450">
        <f t="shared" si="806"/>
        <v>0.83085462056199733</v>
      </c>
      <c r="FB433" s="431">
        <f t="shared" si="807"/>
        <v>275.07614400147315</v>
      </c>
      <c r="FC433" s="452"/>
      <c r="FD433" s="431"/>
      <c r="FE433" s="452">
        <f t="shared" si="808"/>
        <v>0.89247311827956988</v>
      </c>
      <c r="FF433" s="430">
        <f t="shared" si="809"/>
        <v>83</v>
      </c>
      <c r="FG433" s="405">
        <v>50400</v>
      </c>
      <c r="FH433" s="589"/>
      <c r="FI433" s="590"/>
      <c r="FJ433" s="591"/>
      <c r="FK433" s="455">
        <f t="shared" si="835"/>
        <v>1.6573059570941902</v>
      </c>
      <c r="FL433" s="530"/>
      <c r="FM433" s="455"/>
      <c r="FN433" s="530">
        <v>4031</v>
      </c>
      <c r="FO433" s="532">
        <f t="shared" si="785"/>
        <v>0.30127055306427503</v>
      </c>
      <c r="FP433" s="449">
        <f t="shared" si="836"/>
        <v>92.786115458981669</v>
      </c>
      <c r="FQ433" s="457">
        <v>46.8</v>
      </c>
      <c r="FR433" s="458">
        <f t="shared" si="837"/>
        <v>1.0772488721112237</v>
      </c>
      <c r="FS433" s="576">
        <v>7.7</v>
      </c>
      <c r="FT433" s="577">
        <v>14</v>
      </c>
      <c r="FU433" s="578">
        <v>51</v>
      </c>
      <c r="FV433" s="579">
        <v>1</v>
      </c>
      <c r="FW433" s="580"/>
      <c r="FX433" s="579"/>
      <c r="FY433" s="452">
        <f t="shared" si="851"/>
        <v>0.9</v>
      </c>
      <c r="FZ433" s="452"/>
      <c r="GA433" s="429"/>
      <c r="GB433" s="513">
        <f t="shared" si="846"/>
        <v>6.6666666666666652E-2</v>
      </c>
      <c r="GC433" s="514">
        <f t="shared" si="847"/>
        <v>1</v>
      </c>
      <c r="GD433" s="513">
        <f t="shared" si="768"/>
        <v>8.9285714285714302E-2</v>
      </c>
      <c r="GE433" s="527">
        <f t="shared" si="769"/>
        <v>5</v>
      </c>
      <c r="GF433" s="461">
        <f t="shared" si="838"/>
        <v>2.2649848080287267</v>
      </c>
      <c r="GG433" s="606">
        <v>25</v>
      </c>
      <c r="GH433" s="450">
        <f t="shared" si="868"/>
        <v>0.3125</v>
      </c>
      <c r="GI433" s="405">
        <v>175</v>
      </c>
      <c r="GJ433" s="462">
        <f t="shared" si="869"/>
        <v>7</v>
      </c>
      <c r="GK433" s="463">
        <f t="shared" si="870"/>
        <v>13.810882975784919</v>
      </c>
      <c r="GL433" s="464">
        <v>7.9</v>
      </c>
      <c r="GM433" s="529">
        <v>13.6</v>
      </c>
      <c r="GN433" s="405">
        <v>49</v>
      </c>
      <c r="GO433" s="513">
        <f t="shared" si="871"/>
        <v>2.8571428571428581E-2</v>
      </c>
      <c r="GP433" s="450">
        <f t="shared" si="872"/>
        <v>3.9215686274509776E-2</v>
      </c>
      <c r="GQ433" s="577">
        <v>8</v>
      </c>
      <c r="GR433" s="455">
        <f t="shared" si="839"/>
        <v>2.3754718718350061</v>
      </c>
      <c r="GS433" s="531">
        <f t="shared" si="873"/>
        <v>12.6</v>
      </c>
      <c r="GT433" s="531">
        <f t="shared" si="874"/>
        <v>45.107999999999997</v>
      </c>
      <c r="GU433" s="513">
        <f t="shared" si="875"/>
        <v>7.3529411764705843E-2</v>
      </c>
      <c r="GV433" s="513">
        <f t="shared" si="876"/>
        <v>7.9428571428571515E-2</v>
      </c>
      <c r="GW433" s="513">
        <f t="shared" si="877"/>
        <v>9.9999999999999978E-2</v>
      </c>
      <c r="GX433" s="513">
        <f t="shared" si="878"/>
        <v>0.11552941176470599</v>
      </c>
      <c r="GY433" s="462">
        <f t="shared" si="879"/>
        <v>2.344005936148152</v>
      </c>
      <c r="GZ433" s="405">
        <v>40396</v>
      </c>
      <c r="HA433" s="581">
        <v>8.08</v>
      </c>
      <c r="HB433" s="451">
        <v>7.98</v>
      </c>
      <c r="HC433" s="577">
        <v>12.6</v>
      </c>
      <c r="HD433" s="463">
        <f t="shared" ref="HD433:HD450" si="880">HC433*3.58</f>
        <v>45.107999999999997</v>
      </c>
      <c r="HE433" s="463">
        <v>13</v>
      </c>
      <c r="HF433" s="463"/>
      <c r="HG433" s="582"/>
      <c r="HH433" s="575">
        <v>5</v>
      </c>
      <c r="HI433" s="583">
        <v>6770</v>
      </c>
      <c r="HJ433" s="406">
        <f t="shared" si="810"/>
        <v>4535.9000000000005</v>
      </c>
      <c r="HK433" s="406"/>
      <c r="HL433" s="549"/>
      <c r="HM433" s="584"/>
      <c r="HN433" s="461">
        <v>7.03</v>
      </c>
      <c r="HO433" s="574"/>
      <c r="HP433" s="548">
        <v>0.01</v>
      </c>
      <c r="HQ433" s="585"/>
      <c r="HR433" s="586"/>
      <c r="HS433" s="520">
        <v>0.18</v>
      </c>
      <c r="HT433" s="587">
        <v>4</v>
      </c>
      <c r="HU433" s="522">
        <f t="shared" si="767"/>
        <v>42.393528895819117</v>
      </c>
      <c r="HV433" s="513">
        <f t="shared" si="849"/>
        <v>0.79034941763727118</v>
      </c>
      <c r="HW433" s="513">
        <f t="shared" si="811"/>
        <v>0.8251627906976744</v>
      </c>
      <c r="HX433" s="513">
        <f t="shared" si="812"/>
        <v>0.71188524590163937</v>
      </c>
      <c r="HY433" s="599"/>
    </row>
    <row r="434" spans="1:233" s="598" customFormat="1" ht="15" customHeight="1" x14ac:dyDescent="0.15">
      <c r="A434" s="400">
        <v>43916</v>
      </c>
      <c r="B434" s="515">
        <v>47374</v>
      </c>
      <c r="C434" s="402">
        <f t="shared" si="852"/>
        <v>0.94747999999999999</v>
      </c>
      <c r="D434" s="571">
        <v>7.88</v>
      </c>
      <c r="E434" s="572">
        <v>50.1</v>
      </c>
      <c r="F434" s="573">
        <v>247</v>
      </c>
      <c r="G434" s="406">
        <f t="shared" si="855"/>
        <v>11701.378000000001</v>
      </c>
      <c r="H434" s="402">
        <f t="shared" si="856"/>
        <v>0.46805512000000005</v>
      </c>
      <c r="I434" s="573">
        <v>6960</v>
      </c>
      <c r="J434" s="406">
        <f t="shared" si="857"/>
        <v>4663.2000000000007</v>
      </c>
      <c r="K434" s="574">
        <v>31.3</v>
      </c>
      <c r="L434" s="574"/>
      <c r="M434" s="574"/>
      <c r="N434" s="575">
        <v>122</v>
      </c>
      <c r="O434" s="575"/>
      <c r="P434" s="409"/>
      <c r="Q434" s="409">
        <v>1200</v>
      </c>
      <c r="R434" s="409"/>
      <c r="S434" s="409"/>
      <c r="T434" s="410">
        <v>5.26</v>
      </c>
      <c r="U434" s="409">
        <f t="shared" si="861"/>
        <v>3804.1379310344828</v>
      </c>
      <c r="V434" s="409">
        <v>11032</v>
      </c>
      <c r="W434" s="409">
        <v>3912</v>
      </c>
      <c r="X434" s="516">
        <v>1200</v>
      </c>
      <c r="Y434" s="473"/>
      <c r="Z434" s="429"/>
      <c r="AA434" s="409"/>
      <c r="AB434" s="409"/>
      <c r="AC434" s="409"/>
      <c r="AD434" s="474"/>
      <c r="AE434" s="477"/>
      <c r="AF434" s="478">
        <f t="shared" si="862"/>
        <v>2400</v>
      </c>
      <c r="AG434" s="477">
        <f t="shared" si="813"/>
        <v>0.96</v>
      </c>
      <c r="AH434" s="478">
        <f t="shared" si="863"/>
        <v>1944.6551724137933</v>
      </c>
      <c r="AI434" s="478">
        <f t="shared" si="864"/>
        <v>5639.5</v>
      </c>
      <c r="AJ434" s="473">
        <f t="shared" si="865"/>
        <v>13534.8</v>
      </c>
      <c r="AK434" s="477">
        <f t="shared" si="818"/>
        <v>0.60154666666666667</v>
      </c>
      <c r="AL434" s="447">
        <v>38</v>
      </c>
      <c r="AM434" s="479"/>
      <c r="AN434" s="473">
        <v>2416</v>
      </c>
      <c r="AO434" s="473">
        <v>2416</v>
      </c>
      <c r="AP434" s="479">
        <v>7.26</v>
      </c>
      <c r="AQ434" s="447">
        <v>482</v>
      </c>
      <c r="AR434" s="473">
        <f t="shared" si="850"/>
        <v>1542.4</v>
      </c>
      <c r="AS434" s="657">
        <f t="shared" si="841"/>
        <v>3.2</v>
      </c>
      <c r="AT434" s="473">
        <v>6630</v>
      </c>
      <c r="AU434" s="447"/>
      <c r="AV434" s="480">
        <v>10</v>
      </c>
      <c r="AW434" s="479">
        <v>4.62</v>
      </c>
      <c r="AX434" s="479">
        <v>39.58</v>
      </c>
      <c r="AY434" s="480">
        <v>14.8</v>
      </c>
      <c r="AZ434" s="480">
        <v>4.5999999999999996</v>
      </c>
      <c r="BA434" s="420">
        <f t="shared" si="853"/>
        <v>41970</v>
      </c>
      <c r="BB434" s="421">
        <f t="shared" si="854"/>
        <v>0.83940000000000003</v>
      </c>
      <c r="BC434" s="422"/>
      <c r="BD434" s="423">
        <v>7.95</v>
      </c>
      <c r="BE434" s="424">
        <v>81.599999999999994</v>
      </c>
      <c r="BF434" s="425">
        <v>338</v>
      </c>
      <c r="BG434" s="426">
        <v>7620</v>
      </c>
      <c r="BH434" s="420">
        <f t="shared" si="858"/>
        <v>5105.4000000000005</v>
      </c>
      <c r="BI434" s="432"/>
      <c r="BJ434" s="421"/>
      <c r="BK434" s="427">
        <v>22.7</v>
      </c>
      <c r="BL434" s="427"/>
      <c r="BM434" s="428"/>
      <c r="BN434" s="422"/>
      <c r="BO434" s="425">
        <v>131</v>
      </c>
      <c r="BP434" s="425"/>
      <c r="BQ434" s="423">
        <v>3.88</v>
      </c>
      <c r="BR434" s="421">
        <f t="shared" si="783"/>
        <v>0.53888888888888886</v>
      </c>
      <c r="BS434" s="409">
        <f t="shared" si="866"/>
        <v>44370</v>
      </c>
      <c r="BT434" s="429">
        <f t="shared" si="819"/>
        <v>7.912677484787018</v>
      </c>
      <c r="BU434" s="430">
        <f t="shared" si="842"/>
        <v>81.599999999999994</v>
      </c>
      <c r="BV434" s="430">
        <f t="shared" si="820"/>
        <v>403.14672075726844</v>
      </c>
      <c r="BW434" s="430">
        <f t="shared" si="821"/>
        <v>7208.0027045300876</v>
      </c>
      <c r="BX434" s="430">
        <f t="shared" si="859"/>
        <v>4685.2017579445574</v>
      </c>
      <c r="BY434" s="430">
        <f t="shared" si="822"/>
        <v>22.272684246112238</v>
      </c>
      <c r="BZ434" s="430"/>
      <c r="CA434" s="431"/>
      <c r="CB434" s="430">
        <f t="shared" si="867"/>
        <v>131</v>
      </c>
      <c r="CC434" s="432">
        <v>21163</v>
      </c>
      <c r="CD434" s="411">
        <f t="shared" si="823"/>
        <v>22363</v>
      </c>
      <c r="CE434" s="421">
        <f t="shared" si="824"/>
        <v>0.89451999999999998</v>
      </c>
      <c r="CF434" s="433">
        <f t="shared" si="825"/>
        <v>7.1904485086974024</v>
      </c>
      <c r="CG434" s="434"/>
      <c r="CH434" s="427"/>
      <c r="CI434" s="446">
        <f t="shared" si="826"/>
        <v>10.195412064570942</v>
      </c>
      <c r="CJ434" s="436">
        <v>25.3</v>
      </c>
      <c r="CK434" s="436">
        <v>1.3</v>
      </c>
      <c r="CL434" s="423"/>
      <c r="CM434" s="423">
        <v>15.9</v>
      </c>
      <c r="CN434" s="423">
        <v>84</v>
      </c>
      <c r="CO434" s="432"/>
      <c r="CP434" s="432"/>
      <c r="CQ434" s="437"/>
      <c r="CR434" s="437">
        <v>0.92</v>
      </c>
      <c r="CS434" s="424"/>
      <c r="CT434" s="432">
        <f t="shared" si="827"/>
        <v>3.7562044448419263</v>
      </c>
      <c r="CU434" s="434">
        <v>6.33</v>
      </c>
      <c r="CV434" s="438"/>
      <c r="CW434" s="439"/>
      <c r="CX434" s="440"/>
      <c r="CY434" s="441"/>
      <c r="CZ434" s="442"/>
      <c r="DA434" s="442"/>
      <c r="DB434" s="442"/>
      <c r="DC434" s="442"/>
      <c r="DD434" s="443"/>
      <c r="DE434" s="440"/>
      <c r="DF434" s="444">
        <v>20807</v>
      </c>
      <c r="DG434" s="445">
        <f t="shared" si="828"/>
        <v>22007</v>
      </c>
      <c r="DH434" s="421">
        <f t="shared" si="829"/>
        <v>0.88027999999999995</v>
      </c>
      <c r="DI434" s="446">
        <f t="shared" si="830"/>
        <v>7.3067660289907757</v>
      </c>
      <c r="DJ434" s="434">
        <v>7.63</v>
      </c>
      <c r="DK434" s="427">
        <v>2.1</v>
      </c>
      <c r="DL434" s="446">
        <f t="shared" si="831"/>
        <v>10.360339891852592</v>
      </c>
      <c r="DM434" s="422">
        <v>25.3</v>
      </c>
      <c r="DN434" s="422">
        <v>1.3</v>
      </c>
      <c r="DO434" s="423">
        <v>7.64</v>
      </c>
      <c r="DP434" s="423">
        <v>16.100000000000001</v>
      </c>
      <c r="DQ434" s="423">
        <v>88</v>
      </c>
      <c r="DR434" s="432"/>
      <c r="DS434" s="432"/>
      <c r="DT434" s="437"/>
      <c r="DU434" s="437">
        <v>0.94</v>
      </c>
      <c r="DV434" s="424"/>
      <c r="DW434" s="446">
        <f t="shared" si="832"/>
        <v>3.8169673285772707</v>
      </c>
      <c r="DX434" s="434">
        <v>6.57</v>
      </c>
      <c r="DY434" s="438">
        <v>7.82</v>
      </c>
      <c r="DZ434" s="439">
        <v>15.3</v>
      </c>
      <c r="EA434" s="440">
        <v>52</v>
      </c>
      <c r="EB434" s="441">
        <v>6990</v>
      </c>
      <c r="EC434" s="442">
        <v>7.2</v>
      </c>
      <c r="ED434" s="442"/>
      <c r="EE434" s="442"/>
      <c r="EF434" s="442"/>
      <c r="EG434" s="443">
        <v>7</v>
      </c>
      <c r="EH434" s="440"/>
      <c r="EI434" s="429">
        <f t="shared" si="814"/>
        <v>7.82</v>
      </c>
      <c r="EJ434" s="447">
        <f t="shared" si="843"/>
        <v>15.3</v>
      </c>
      <c r="EK434" s="448">
        <f t="shared" si="815"/>
        <v>52</v>
      </c>
      <c r="EL434" s="417">
        <f t="shared" si="816"/>
        <v>6990</v>
      </c>
      <c r="EM434" s="431">
        <f t="shared" si="817"/>
        <v>7.2</v>
      </c>
      <c r="EN434" s="431"/>
      <c r="EO434" s="431"/>
      <c r="EP434" s="431"/>
      <c r="EQ434" s="430">
        <f t="shared" si="784"/>
        <v>7</v>
      </c>
      <c r="ER434" s="448"/>
      <c r="ES434" s="449">
        <f t="shared" si="833"/>
        <v>23.799864773495603</v>
      </c>
      <c r="ET434" s="450">
        <f t="shared" si="834"/>
        <v>0.88739999999999997</v>
      </c>
      <c r="EU434" s="451">
        <f t="shared" si="860"/>
        <v>0.40653681818181819</v>
      </c>
      <c r="EV434" s="450">
        <f t="shared" si="805"/>
        <v>0.75284595959595957</v>
      </c>
      <c r="EW434" s="513">
        <f t="shared" si="840"/>
        <v>0.67673406939009695</v>
      </c>
      <c r="EX434" s="514">
        <f t="shared" si="736"/>
        <v>15.072684246112239</v>
      </c>
      <c r="EY434" s="513">
        <f t="shared" si="844"/>
        <v>0.8125</v>
      </c>
      <c r="EZ434" s="514">
        <f t="shared" si="845"/>
        <v>66.3</v>
      </c>
      <c r="FA434" s="450">
        <f t="shared" si="806"/>
        <v>0.87101470178816409</v>
      </c>
      <c r="FB434" s="431">
        <f t="shared" si="807"/>
        <v>351.14672075726844</v>
      </c>
      <c r="FC434" s="452"/>
      <c r="FD434" s="431"/>
      <c r="FE434" s="452">
        <f t="shared" si="808"/>
        <v>0.94656488549618323</v>
      </c>
      <c r="FF434" s="430">
        <f t="shared" si="809"/>
        <v>124</v>
      </c>
      <c r="FG434" s="405">
        <v>50400</v>
      </c>
      <c r="FH434" s="589"/>
      <c r="FI434" s="590"/>
      <c r="FJ434" s="591"/>
      <c r="FK434" s="455">
        <f t="shared" si="835"/>
        <v>1.6227180527383367</v>
      </c>
      <c r="FL434" s="530"/>
      <c r="FM434" s="455"/>
      <c r="FN434" s="530">
        <v>3892</v>
      </c>
      <c r="FO434" s="532">
        <f t="shared" si="785"/>
        <v>0.29088191330343793</v>
      </c>
      <c r="FP434" s="449">
        <f t="shared" si="836"/>
        <v>87.716925850800081</v>
      </c>
      <c r="FQ434" s="457">
        <v>46.8</v>
      </c>
      <c r="FR434" s="458">
        <f t="shared" si="837"/>
        <v>1.0547667342799187</v>
      </c>
      <c r="FS434" s="576">
        <v>7.62</v>
      </c>
      <c r="FT434" s="577">
        <v>13.2</v>
      </c>
      <c r="FU434" s="578">
        <v>46</v>
      </c>
      <c r="FV434" s="579">
        <v>2</v>
      </c>
      <c r="FW434" s="580"/>
      <c r="FX434" s="579"/>
      <c r="FY434" s="452">
        <f t="shared" si="851"/>
        <v>0.7142857142857143</v>
      </c>
      <c r="FZ434" s="452"/>
      <c r="GA434" s="429"/>
      <c r="GB434" s="513">
        <f t="shared" si="846"/>
        <v>0.13725490196078438</v>
      </c>
      <c r="GC434" s="514">
        <f t="shared" si="847"/>
        <v>2.1000000000000014</v>
      </c>
      <c r="GD434" s="513">
        <f t="shared" si="768"/>
        <v>0.11538461538461542</v>
      </c>
      <c r="GE434" s="527">
        <f t="shared" si="769"/>
        <v>6</v>
      </c>
      <c r="GF434" s="461">
        <f t="shared" si="838"/>
        <v>2.217714672075727</v>
      </c>
      <c r="GG434" s="606">
        <v>25</v>
      </c>
      <c r="GH434" s="450">
        <f t="shared" si="868"/>
        <v>0.3125</v>
      </c>
      <c r="GI434" s="405">
        <v>175</v>
      </c>
      <c r="GJ434" s="462">
        <f t="shared" si="869"/>
        <v>7</v>
      </c>
      <c r="GK434" s="463">
        <f t="shared" si="870"/>
        <v>13.522650439486139</v>
      </c>
      <c r="GL434" s="464">
        <v>7.76</v>
      </c>
      <c r="GM434" s="529">
        <v>11.9</v>
      </c>
      <c r="GN434" s="405">
        <v>44</v>
      </c>
      <c r="GO434" s="513">
        <f t="shared" si="871"/>
        <v>9.8484848484848397E-2</v>
      </c>
      <c r="GP434" s="450">
        <f t="shared" si="872"/>
        <v>4.3478260869565188E-2</v>
      </c>
      <c r="GQ434" s="577">
        <v>8</v>
      </c>
      <c r="GR434" s="455">
        <f t="shared" si="839"/>
        <v>2.3258958755916157</v>
      </c>
      <c r="GS434" s="531">
        <f t="shared" si="873"/>
        <v>10.199999999999999</v>
      </c>
      <c r="GT434" s="531">
        <f t="shared" si="874"/>
        <v>36.515999999999998</v>
      </c>
      <c r="GU434" s="513">
        <f t="shared" si="875"/>
        <v>0.1428571428571429</v>
      </c>
      <c r="GV434" s="513">
        <f t="shared" si="876"/>
        <v>0.17009090909090918</v>
      </c>
      <c r="GW434" s="513">
        <f t="shared" si="877"/>
        <v>0.22727272727272729</v>
      </c>
      <c r="GX434" s="513">
        <f t="shared" si="878"/>
        <v>0.20617391304347832</v>
      </c>
      <c r="GY434" s="462">
        <f t="shared" si="879"/>
        <v>1.425838300241052</v>
      </c>
      <c r="GZ434" s="405">
        <v>41692</v>
      </c>
      <c r="HA434" s="581">
        <v>8.08</v>
      </c>
      <c r="HB434" s="451">
        <v>7.97</v>
      </c>
      <c r="HC434" s="577">
        <v>10.199999999999999</v>
      </c>
      <c r="HD434" s="463">
        <f t="shared" si="880"/>
        <v>36.515999999999998</v>
      </c>
      <c r="HE434" s="463">
        <v>13</v>
      </c>
      <c r="HF434" s="463"/>
      <c r="HG434" s="582"/>
      <c r="HH434" s="575">
        <v>5</v>
      </c>
      <c r="HI434" s="583">
        <v>6760</v>
      </c>
      <c r="HJ434" s="406">
        <f t="shared" si="810"/>
        <v>4529.2</v>
      </c>
      <c r="HK434" s="406"/>
      <c r="HL434" s="549"/>
      <c r="HM434" s="584"/>
      <c r="HN434" s="461">
        <v>6.03</v>
      </c>
      <c r="HO434" s="574"/>
      <c r="HP434" s="548">
        <v>0.01</v>
      </c>
      <c r="HQ434" s="585"/>
      <c r="HR434" s="586"/>
      <c r="HS434" s="520">
        <v>0.18</v>
      </c>
      <c r="HT434" s="587">
        <v>4</v>
      </c>
      <c r="HU434" s="522">
        <f t="shared" si="767"/>
        <v>41.458184417441032</v>
      </c>
      <c r="HV434" s="513">
        <f t="shared" si="849"/>
        <v>0.875</v>
      </c>
      <c r="HW434" s="513">
        <f t="shared" si="811"/>
        <v>0.89196449704142011</v>
      </c>
      <c r="HX434" s="513">
        <f t="shared" si="812"/>
        <v>0.73436123348017612</v>
      </c>
      <c r="HY434" s="599"/>
    </row>
    <row r="435" spans="1:233" s="598" customFormat="1" ht="15" customHeight="1" x14ac:dyDescent="0.15">
      <c r="A435" s="400">
        <v>43917</v>
      </c>
      <c r="B435" s="515">
        <v>51562</v>
      </c>
      <c r="C435" s="402">
        <f t="shared" si="852"/>
        <v>1.0312399999999999</v>
      </c>
      <c r="D435" s="571">
        <v>7.93</v>
      </c>
      <c r="E435" s="572">
        <v>54.6</v>
      </c>
      <c r="F435" s="573">
        <v>238</v>
      </c>
      <c r="G435" s="406">
        <f t="shared" si="855"/>
        <v>12271.755999999999</v>
      </c>
      <c r="H435" s="402">
        <f t="shared" si="856"/>
        <v>0.49087023999999996</v>
      </c>
      <c r="I435" s="573">
        <v>8050</v>
      </c>
      <c r="J435" s="406">
        <f t="shared" si="857"/>
        <v>5393.5</v>
      </c>
      <c r="K435" s="574">
        <v>28.7</v>
      </c>
      <c r="L435" s="574">
        <v>19.5</v>
      </c>
      <c r="M435" s="574">
        <v>2.7</v>
      </c>
      <c r="N435" s="575">
        <v>113</v>
      </c>
      <c r="O435" s="575">
        <v>16</v>
      </c>
      <c r="P435" s="409"/>
      <c r="Q435" s="409">
        <v>1200</v>
      </c>
      <c r="R435" s="409"/>
      <c r="S435" s="409"/>
      <c r="T435" s="410">
        <v>5.16</v>
      </c>
      <c r="U435" s="409">
        <f t="shared" si="861"/>
        <v>3502.0689655172414</v>
      </c>
      <c r="V435" s="409">
        <v>10156</v>
      </c>
      <c r="W435" s="409">
        <v>3636</v>
      </c>
      <c r="X435" s="516">
        <v>1200</v>
      </c>
      <c r="Y435" s="473"/>
      <c r="Z435" s="429"/>
      <c r="AA435" s="409"/>
      <c r="AB435" s="409"/>
      <c r="AC435" s="409"/>
      <c r="AD435" s="474"/>
      <c r="AE435" s="477"/>
      <c r="AF435" s="478">
        <f t="shared" si="862"/>
        <v>2400</v>
      </c>
      <c r="AG435" s="477">
        <f t="shared" si="813"/>
        <v>0.96</v>
      </c>
      <c r="AH435" s="478">
        <f t="shared" si="863"/>
        <v>1792.0689655172414</v>
      </c>
      <c r="AI435" s="478">
        <f t="shared" si="864"/>
        <v>5197</v>
      </c>
      <c r="AJ435" s="473">
        <f t="shared" si="865"/>
        <v>12472.8</v>
      </c>
      <c r="AK435" s="477">
        <f t="shared" si="818"/>
        <v>0.55434666666666665</v>
      </c>
      <c r="AL435" s="447">
        <v>38</v>
      </c>
      <c r="AM435" s="479"/>
      <c r="AN435" s="473">
        <v>2419</v>
      </c>
      <c r="AO435" s="473">
        <v>2414</v>
      </c>
      <c r="AP435" s="479">
        <v>7.44</v>
      </c>
      <c r="AQ435" s="447">
        <v>494</v>
      </c>
      <c r="AR435" s="473">
        <f t="shared" si="850"/>
        <v>1580.8000000000002</v>
      </c>
      <c r="AS435" s="657">
        <f t="shared" si="841"/>
        <v>3.2</v>
      </c>
      <c r="AT435" s="473">
        <v>6700</v>
      </c>
      <c r="AU435" s="447"/>
      <c r="AV435" s="480">
        <v>10</v>
      </c>
      <c r="AW435" s="479">
        <v>4.9000000000000004</v>
      </c>
      <c r="AX435" s="479">
        <v>36.799999999999997</v>
      </c>
      <c r="AY435" s="480">
        <v>22.6</v>
      </c>
      <c r="AZ435" s="480">
        <v>4.8</v>
      </c>
      <c r="BA435" s="420">
        <f t="shared" si="853"/>
        <v>48447</v>
      </c>
      <c r="BB435" s="421">
        <f t="shared" si="854"/>
        <v>0.96894000000000002</v>
      </c>
      <c r="BC435" s="422"/>
      <c r="BD435" s="423">
        <v>7.92</v>
      </c>
      <c r="BE435" s="424">
        <v>56.6</v>
      </c>
      <c r="BF435" s="425">
        <v>282</v>
      </c>
      <c r="BG435" s="426">
        <v>7650</v>
      </c>
      <c r="BH435" s="420">
        <f t="shared" si="858"/>
        <v>5125.5</v>
      </c>
      <c r="BI435" s="432"/>
      <c r="BJ435" s="421"/>
      <c r="BK435" s="427">
        <v>22.1</v>
      </c>
      <c r="BL435" s="427">
        <v>16.5</v>
      </c>
      <c r="BM435" s="428">
        <v>5.2</v>
      </c>
      <c r="BN435" s="422">
        <v>1.9</v>
      </c>
      <c r="BO435" s="425">
        <v>144</v>
      </c>
      <c r="BP435" s="425">
        <v>16</v>
      </c>
      <c r="BQ435" s="423">
        <v>5.67</v>
      </c>
      <c r="BR435" s="421">
        <f t="shared" si="783"/>
        <v>0.78749999999999998</v>
      </c>
      <c r="BS435" s="409">
        <f t="shared" si="866"/>
        <v>50847</v>
      </c>
      <c r="BT435" s="429">
        <f t="shared" si="819"/>
        <v>7.897343796094165</v>
      </c>
      <c r="BU435" s="430">
        <f t="shared" si="842"/>
        <v>56.6</v>
      </c>
      <c r="BV435" s="430">
        <f t="shared" si="820"/>
        <v>343.30391173520565</v>
      </c>
      <c r="BW435" s="430">
        <f t="shared" si="821"/>
        <v>7289.0677916101249</v>
      </c>
      <c r="BX435" s="430">
        <f t="shared" si="859"/>
        <v>4737.8940645465809</v>
      </c>
      <c r="BY435" s="430">
        <f t="shared" si="822"/>
        <v>22.123600212401911</v>
      </c>
      <c r="BZ435" s="430">
        <f>(BL435*BA435+AY435*AF435)/BS435</f>
        <v>16.787922591303321</v>
      </c>
      <c r="CA435" s="431">
        <f>(BN435*BA435+AZ435*AF435)/BS435</f>
        <v>2.0368812319310874</v>
      </c>
      <c r="CB435" s="430">
        <f t="shared" si="867"/>
        <v>144</v>
      </c>
      <c r="CC435" s="432">
        <v>24440</v>
      </c>
      <c r="CD435" s="411">
        <f t="shared" si="823"/>
        <v>25640</v>
      </c>
      <c r="CE435" s="421">
        <f t="shared" si="824"/>
        <v>1.0256000000000001</v>
      </c>
      <c r="CF435" s="433">
        <f t="shared" si="825"/>
        <v>6.2714508580343225</v>
      </c>
      <c r="CG435" s="434"/>
      <c r="CH435" s="427"/>
      <c r="CI435" s="446">
        <f t="shared" si="826"/>
        <v>8.8923556942277688</v>
      </c>
      <c r="CJ435" s="436">
        <v>25</v>
      </c>
      <c r="CK435" s="436">
        <v>1.1200000000000001</v>
      </c>
      <c r="CL435" s="423"/>
      <c r="CM435" s="423">
        <v>16.5</v>
      </c>
      <c r="CN435" s="423">
        <v>93</v>
      </c>
      <c r="CO435" s="432"/>
      <c r="CP435" s="432"/>
      <c r="CQ435" s="437"/>
      <c r="CR435" s="437">
        <v>0.92</v>
      </c>
      <c r="CS435" s="424"/>
      <c r="CT435" s="432">
        <f t="shared" si="827"/>
        <v>3.2761310452418098</v>
      </c>
      <c r="CU435" s="434">
        <v>6.78</v>
      </c>
      <c r="CV435" s="438"/>
      <c r="CW435" s="439"/>
      <c r="CX435" s="440"/>
      <c r="CY435" s="441"/>
      <c r="CZ435" s="442"/>
      <c r="DA435" s="442"/>
      <c r="DB435" s="442"/>
      <c r="DC435" s="442"/>
      <c r="DD435" s="443"/>
      <c r="DE435" s="440"/>
      <c r="DF435" s="444">
        <v>24007</v>
      </c>
      <c r="DG435" s="445">
        <f t="shared" si="828"/>
        <v>25207</v>
      </c>
      <c r="DH435" s="421">
        <f t="shared" si="829"/>
        <v>1.0082800000000001</v>
      </c>
      <c r="DI435" s="446">
        <f t="shared" si="830"/>
        <v>6.3791803864006029</v>
      </c>
      <c r="DJ435" s="434">
        <v>7.73</v>
      </c>
      <c r="DK435" s="427">
        <v>3.1</v>
      </c>
      <c r="DL435" s="446">
        <f t="shared" si="831"/>
        <v>9.0451065180307051</v>
      </c>
      <c r="DM435" s="422">
        <v>25.1</v>
      </c>
      <c r="DN435" s="422">
        <v>1.3</v>
      </c>
      <c r="DO435" s="423">
        <v>7.69</v>
      </c>
      <c r="DP435" s="423">
        <v>16.3</v>
      </c>
      <c r="DQ435" s="423">
        <v>92</v>
      </c>
      <c r="DR435" s="432"/>
      <c r="DS435" s="432"/>
      <c r="DT435" s="437"/>
      <c r="DU435" s="437">
        <v>0.95</v>
      </c>
      <c r="DV435" s="424"/>
      <c r="DW435" s="446">
        <f t="shared" si="832"/>
        <v>3.3324076645376284</v>
      </c>
      <c r="DX435" s="434">
        <v>7.02</v>
      </c>
      <c r="DY435" s="438">
        <v>7.9</v>
      </c>
      <c r="DZ435" s="439">
        <v>15.7</v>
      </c>
      <c r="EA435" s="440">
        <v>62</v>
      </c>
      <c r="EB435" s="441">
        <v>7190</v>
      </c>
      <c r="EC435" s="442">
        <v>7.4</v>
      </c>
      <c r="ED435" s="442">
        <v>0.21</v>
      </c>
      <c r="EE435" s="442">
        <v>6.5</v>
      </c>
      <c r="EF435" s="442">
        <v>0.7</v>
      </c>
      <c r="EG435" s="443">
        <v>11</v>
      </c>
      <c r="EH435" s="440">
        <v>16</v>
      </c>
      <c r="EI435" s="429">
        <f t="shared" si="814"/>
        <v>7.9</v>
      </c>
      <c r="EJ435" s="447">
        <f t="shared" si="843"/>
        <v>15.7</v>
      </c>
      <c r="EK435" s="448">
        <f t="shared" si="815"/>
        <v>62</v>
      </c>
      <c r="EL435" s="417">
        <f t="shared" si="816"/>
        <v>7190</v>
      </c>
      <c r="EM435" s="431">
        <f t="shared" si="817"/>
        <v>7.4</v>
      </c>
      <c r="EN435" s="431">
        <f>ED435</f>
        <v>0.21</v>
      </c>
      <c r="EO435" s="431">
        <f>EE435</f>
        <v>6.5</v>
      </c>
      <c r="EP435" s="431">
        <f>EF435</f>
        <v>0.7</v>
      </c>
      <c r="EQ435" s="430">
        <f t="shared" si="784"/>
        <v>11</v>
      </c>
      <c r="ER435" s="448">
        <f>EH435</f>
        <v>16</v>
      </c>
      <c r="ES435" s="449">
        <f t="shared" si="833"/>
        <v>20.768186913682225</v>
      </c>
      <c r="ET435" s="450">
        <f t="shared" si="834"/>
        <v>1.01694</v>
      </c>
      <c r="EU435" s="451">
        <f t="shared" si="860"/>
        <v>0.39672668181818183</v>
      </c>
      <c r="EV435" s="450">
        <f t="shared" si="805"/>
        <v>0.73467904040404042</v>
      </c>
      <c r="EW435" s="513">
        <f t="shared" si="840"/>
        <v>0.66551556125789357</v>
      </c>
      <c r="EX435" s="514">
        <f t="shared" si="736"/>
        <v>14.723600212401911</v>
      </c>
      <c r="EY435" s="513">
        <f t="shared" si="844"/>
        <v>0.72261484098939932</v>
      </c>
      <c r="EZ435" s="514">
        <f t="shared" si="845"/>
        <v>40.900000000000006</v>
      </c>
      <c r="FA435" s="450">
        <f t="shared" si="806"/>
        <v>0.81940199956759785</v>
      </c>
      <c r="FB435" s="431">
        <f t="shared" si="807"/>
        <v>281.30391173520565</v>
      </c>
      <c r="FC435" s="452">
        <f>1-EP435/CA435</f>
        <v>0.65633735093314338</v>
      </c>
      <c r="FD435" s="431">
        <f>CA435-EP435</f>
        <v>1.3368812319310874</v>
      </c>
      <c r="FE435" s="452">
        <f t="shared" si="808"/>
        <v>0.92361111111111116</v>
      </c>
      <c r="FF435" s="430">
        <f t="shared" si="809"/>
        <v>133</v>
      </c>
      <c r="FG435" s="405">
        <v>50400</v>
      </c>
      <c r="FH435" s="589"/>
      <c r="FI435" s="590"/>
      <c r="FJ435" s="591"/>
      <c r="FK435" s="455">
        <f t="shared" si="835"/>
        <v>1.416012744114697</v>
      </c>
      <c r="FL435" s="530"/>
      <c r="FM435" s="455"/>
      <c r="FN435" s="530">
        <v>4170</v>
      </c>
      <c r="FO435" s="532">
        <f t="shared" si="785"/>
        <v>0.31165919282511212</v>
      </c>
      <c r="FP435" s="449">
        <f t="shared" si="836"/>
        <v>82.010738096642868</v>
      </c>
      <c r="FQ435" s="457">
        <v>46.8</v>
      </c>
      <c r="FR435" s="458">
        <f t="shared" si="837"/>
        <v>0.92040828367455296</v>
      </c>
      <c r="FS435" s="576">
        <v>7.78</v>
      </c>
      <c r="FT435" s="577">
        <v>15.3</v>
      </c>
      <c r="FU435" s="578">
        <v>57</v>
      </c>
      <c r="FV435" s="579">
        <v>1</v>
      </c>
      <c r="FW435" s="580">
        <v>0.18</v>
      </c>
      <c r="FX435" s="579">
        <v>16</v>
      </c>
      <c r="FY435" s="452">
        <f t="shared" si="851"/>
        <v>0.90909090909090906</v>
      </c>
      <c r="FZ435" s="452">
        <f>1-FW435/(EF435+DC435)</f>
        <v>0.74285714285714288</v>
      </c>
      <c r="GA435" s="429">
        <f>EF435+DC435-FW435</f>
        <v>0.52</v>
      </c>
      <c r="GB435" s="513">
        <f t="shared" si="846"/>
        <v>2.547770700636931E-2</v>
      </c>
      <c r="GC435" s="514">
        <f t="shared" si="847"/>
        <v>0.39999999999999858</v>
      </c>
      <c r="GD435" s="513">
        <f t="shared" si="768"/>
        <v>8.064516129032262E-2</v>
      </c>
      <c r="GE435" s="527">
        <f t="shared" si="769"/>
        <v>5</v>
      </c>
      <c r="GF435" s="461">
        <f t="shared" si="838"/>
        <v>1.9352174169567524</v>
      </c>
      <c r="GG435" s="606">
        <v>25</v>
      </c>
      <c r="GH435" s="450">
        <f t="shared" si="868"/>
        <v>0.3125</v>
      </c>
      <c r="GI435" s="405">
        <v>175</v>
      </c>
      <c r="GJ435" s="462">
        <f t="shared" si="869"/>
        <v>7</v>
      </c>
      <c r="GK435" s="463">
        <f t="shared" si="870"/>
        <v>11.800106200955808</v>
      </c>
      <c r="GL435" s="464">
        <v>7.96</v>
      </c>
      <c r="GM435" s="529">
        <v>13</v>
      </c>
      <c r="GN435" s="405">
        <v>50</v>
      </c>
      <c r="GO435" s="513">
        <f t="shared" si="871"/>
        <v>0.15032679738562094</v>
      </c>
      <c r="GP435" s="450">
        <f t="shared" si="872"/>
        <v>0.1228070175438597</v>
      </c>
      <c r="GQ435" s="577">
        <v>8</v>
      </c>
      <c r="GR435" s="455">
        <f t="shared" si="839"/>
        <v>2.0296182665643991</v>
      </c>
      <c r="GS435" s="531">
        <f t="shared" si="873"/>
        <v>11.6</v>
      </c>
      <c r="GT435" s="531">
        <f t="shared" si="874"/>
        <v>41.527999999999999</v>
      </c>
      <c r="GU435" s="513">
        <f t="shared" si="875"/>
        <v>0.10769230769230775</v>
      </c>
      <c r="GV435" s="513">
        <f t="shared" si="876"/>
        <v>0.16944000000000004</v>
      </c>
      <c r="GW435" s="513">
        <f t="shared" si="877"/>
        <v>0.24183006535947715</v>
      </c>
      <c r="GX435" s="513">
        <f t="shared" si="878"/>
        <v>0.27143859649122815</v>
      </c>
      <c r="GY435" s="462">
        <f t="shared" si="879"/>
        <v>0.76267490957573725</v>
      </c>
      <c r="GZ435" s="405">
        <v>48814</v>
      </c>
      <c r="HA435" s="581">
        <v>8.0299999999999994</v>
      </c>
      <c r="HB435" s="451">
        <v>7.98</v>
      </c>
      <c r="HC435" s="577">
        <v>11.6</v>
      </c>
      <c r="HD435" s="463">
        <f t="shared" si="880"/>
        <v>41.527999999999999</v>
      </c>
      <c r="HE435" s="463">
        <v>14</v>
      </c>
      <c r="HF435" s="463"/>
      <c r="HG435" s="582"/>
      <c r="HH435" s="575">
        <v>6</v>
      </c>
      <c r="HI435" s="583">
        <v>6900</v>
      </c>
      <c r="HJ435" s="406">
        <f t="shared" si="810"/>
        <v>4623</v>
      </c>
      <c r="HK435" s="406"/>
      <c r="HL435" s="549"/>
      <c r="HM435" s="584">
        <v>5.2</v>
      </c>
      <c r="HN435" s="461">
        <v>5.54</v>
      </c>
      <c r="HO435" s="574">
        <v>0.18</v>
      </c>
      <c r="HP435" s="548">
        <v>0.01</v>
      </c>
      <c r="HQ435" s="585">
        <v>5.5</v>
      </c>
      <c r="HR435" s="586">
        <v>0.12</v>
      </c>
      <c r="HS435" s="520">
        <v>0.21</v>
      </c>
      <c r="HT435" s="587">
        <v>4</v>
      </c>
      <c r="HU435" s="522">
        <f t="shared" si="767"/>
        <v>35.915536565731628</v>
      </c>
      <c r="HV435" s="513">
        <f t="shared" si="849"/>
        <v>0.79505300353356889</v>
      </c>
      <c r="HW435" s="513">
        <f t="shared" si="811"/>
        <v>0.85273758865248228</v>
      </c>
      <c r="HX435" s="513">
        <f t="shared" si="812"/>
        <v>0.74932126696832579</v>
      </c>
      <c r="HY435" s="599"/>
    </row>
    <row r="436" spans="1:233" s="598" customFormat="1" ht="15" customHeight="1" x14ac:dyDescent="0.15">
      <c r="A436" s="400">
        <v>43918</v>
      </c>
      <c r="B436" s="515">
        <v>49597</v>
      </c>
      <c r="C436" s="402">
        <f t="shared" si="852"/>
        <v>0.99194000000000004</v>
      </c>
      <c r="D436" s="571">
        <v>7.76</v>
      </c>
      <c r="E436" s="572">
        <v>45.4</v>
      </c>
      <c r="F436" s="573">
        <v>176</v>
      </c>
      <c r="G436" s="406">
        <f t="shared" si="855"/>
        <v>8729.0720000000001</v>
      </c>
      <c r="H436" s="402">
        <f t="shared" si="856"/>
        <v>0.34916288000000001</v>
      </c>
      <c r="I436" s="573">
        <v>7370</v>
      </c>
      <c r="J436" s="406">
        <f t="shared" si="857"/>
        <v>4937.9000000000005</v>
      </c>
      <c r="K436" s="574">
        <v>21.7</v>
      </c>
      <c r="L436" s="574"/>
      <c r="M436" s="574"/>
      <c r="N436" s="575">
        <v>78</v>
      </c>
      <c r="O436" s="575"/>
      <c r="P436" s="409"/>
      <c r="Q436" s="409">
        <v>1200</v>
      </c>
      <c r="R436" s="409"/>
      <c r="S436" s="409"/>
      <c r="T436" s="410">
        <v>5.18</v>
      </c>
      <c r="U436" s="409">
        <f t="shared" si="861"/>
        <v>3420.6896551724139</v>
      </c>
      <c r="V436" s="409">
        <v>9920</v>
      </c>
      <c r="W436" s="409">
        <v>3828</v>
      </c>
      <c r="X436" s="516">
        <v>1200</v>
      </c>
      <c r="Y436" s="473"/>
      <c r="Z436" s="429"/>
      <c r="AA436" s="409"/>
      <c r="AB436" s="409"/>
      <c r="AC436" s="409"/>
      <c r="AD436" s="474"/>
      <c r="AE436" s="477"/>
      <c r="AF436" s="478">
        <f t="shared" si="862"/>
        <v>2400</v>
      </c>
      <c r="AG436" s="477">
        <f t="shared" si="813"/>
        <v>0.96</v>
      </c>
      <c r="AH436" s="478">
        <f t="shared" si="863"/>
        <v>1740.6896551724139</v>
      </c>
      <c r="AI436" s="478">
        <f t="shared" si="864"/>
        <v>5048</v>
      </c>
      <c r="AJ436" s="473">
        <f t="shared" si="865"/>
        <v>12115.2</v>
      </c>
      <c r="AK436" s="477">
        <f t="shared" si="818"/>
        <v>0.53845333333333334</v>
      </c>
      <c r="AL436" s="447">
        <v>38</v>
      </c>
      <c r="AM436" s="479"/>
      <c r="AN436" s="473">
        <v>2311</v>
      </c>
      <c r="AO436" s="473">
        <v>2282</v>
      </c>
      <c r="AP436" s="479">
        <v>7.32</v>
      </c>
      <c r="AQ436" s="447">
        <v>483</v>
      </c>
      <c r="AR436" s="473">
        <f t="shared" si="850"/>
        <v>1545.6000000000001</v>
      </c>
      <c r="AS436" s="657">
        <f t="shared" si="841"/>
        <v>3.2</v>
      </c>
      <c r="AT436" s="473">
        <v>6510</v>
      </c>
      <c r="AU436" s="447"/>
      <c r="AV436" s="480">
        <v>10</v>
      </c>
      <c r="AW436" s="479">
        <v>4.46</v>
      </c>
      <c r="AX436" s="479">
        <v>37.58</v>
      </c>
      <c r="AY436" s="480">
        <v>11.4</v>
      </c>
      <c r="AZ436" s="480">
        <v>4.5999999999999996</v>
      </c>
      <c r="BA436" s="420">
        <f t="shared" si="853"/>
        <v>46806</v>
      </c>
      <c r="BB436" s="421">
        <f t="shared" si="854"/>
        <v>0.93611999999999995</v>
      </c>
      <c r="BC436" s="422"/>
      <c r="BD436" s="423">
        <v>7.8</v>
      </c>
      <c r="BE436" s="424">
        <v>49.1</v>
      </c>
      <c r="BF436" s="425">
        <v>229</v>
      </c>
      <c r="BG436" s="426">
        <v>7460</v>
      </c>
      <c r="BH436" s="420">
        <f t="shared" si="858"/>
        <v>4998.2000000000007</v>
      </c>
      <c r="BI436" s="432"/>
      <c r="BJ436" s="421"/>
      <c r="BK436" s="427">
        <v>18.399999999999999</v>
      </c>
      <c r="BL436" s="427"/>
      <c r="BM436" s="428"/>
      <c r="BN436" s="422"/>
      <c r="BO436" s="425">
        <v>95</v>
      </c>
      <c r="BP436" s="425"/>
      <c r="BQ436" s="423">
        <v>5.75</v>
      </c>
      <c r="BR436" s="421">
        <f t="shared" si="783"/>
        <v>0.79861111111111105</v>
      </c>
      <c r="BS436" s="409">
        <f t="shared" si="866"/>
        <v>49206</v>
      </c>
      <c r="BT436" s="429">
        <f t="shared" si="819"/>
        <v>7.776588220948665</v>
      </c>
      <c r="BU436" s="430">
        <f t="shared" si="842"/>
        <v>49.1</v>
      </c>
      <c r="BV436" s="430">
        <f t="shared" si="820"/>
        <v>293.21655895622484</v>
      </c>
      <c r="BW436" s="430">
        <f t="shared" si="821"/>
        <v>7096.2980124375072</v>
      </c>
      <c r="BX436" s="430">
        <f t="shared" si="859"/>
        <v>4612.5937080843796</v>
      </c>
      <c r="BY436" s="430">
        <f t="shared" si="822"/>
        <v>18.058578222168027</v>
      </c>
      <c r="BZ436" s="430"/>
      <c r="CA436" s="431"/>
      <c r="CB436" s="430">
        <f t="shared" si="867"/>
        <v>95</v>
      </c>
      <c r="CC436" s="432">
        <v>24586</v>
      </c>
      <c r="CD436" s="411">
        <f t="shared" si="823"/>
        <v>25786</v>
      </c>
      <c r="CE436" s="421">
        <f t="shared" si="824"/>
        <v>1.0314399999999999</v>
      </c>
      <c r="CF436" s="433">
        <f t="shared" si="825"/>
        <v>6.2359419840223378</v>
      </c>
      <c r="CG436" s="434"/>
      <c r="CH436" s="427"/>
      <c r="CI436" s="446">
        <f t="shared" si="826"/>
        <v>8.842007290777941</v>
      </c>
      <c r="CJ436" s="436">
        <v>23.9</v>
      </c>
      <c r="CK436" s="436">
        <v>1.23</v>
      </c>
      <c r="CL436" s="423"/>
      <c r="CM436" s="423">
        <v>16</v>
      </c>
      <c r="CN436" s="423">
        <v>87</v>
      </c>
      <c r="CO436" s="432"/>
      <c r="CP436" s="432"/>
      <c r="CQ436" s="437"/>
      <c r="CR436" s="437">
        <v>0.94</v>
      </c>
      <c r="CS436" s="424"/>
      <c r="CT436" s="432">
        <f t="shared" si="827"/>
        <v>3.2575816334445045</v>
      </c>
      <c r="CU436" s="434">
        <v>8.94</v>
      </c>
      <c r="CV436" s="438"/>
      <c r="CW436" s="439"/>
      <c r="CX436" s="440"/>
      <c r="CY436" s="441"/>
      <c r="CZ436" s="442"/>
      <c r="DA436" s="442"/>
      <c r="DB436" s="442"/>
      <c r="DC436" s="442"/>
      <c r="DD436" s="443"/>
      <c r="DE436" s="440"/>
      <c r="DF436" s="444">
        <v>22220</v>
      </c>
      <c r="DG436" s="445">
        <f t="shared" si="828"/>
        <v>23420</v>
      </c>
      <c r="DH436" s="421">
        <f t="shared" si="829"/>
        <v>0.93679999999999997</v>
      </c>
      <c r="DI436" s="446">
        <f t="shared" si="830"/>
        <v>6.8659265584970104</v>
      </c>
      <c r="DJ436" s="434">
        <v>7.56</v>
      </c>
      <c r="DK436" s="427">
        <v>3.1</v>
      </c>
      <c r="DL436" s="446">
        <f t="shared" si="831"/>
        <v>9.7352690008539717</v>
      </c>
      <c r="DM436" s="422">
        <v>24.7</v>
      </c>
      <c r="DN436" s="422">
        <v>1.5</v>
      </c>
      <c r="DO436" s="423">
        <v>7.68</v>
      </c>
      <c r="DP436" s="423">
        <v>16.600000000000001</v>
      </c>
      <c r="DQ436" s="423">
        <v>82</v>
      </c>
      <c r="DR436" s="432"/>
      <c r="DS436" s="432"/>
      <c r="DT436" s="437"/>
      <c r="DU436" s="437">
        <v>0.93</v>
      </c>
      <c r="DV436" s="424"/>
      <c r="DW436" s="446">
        <f t="shared" si="832"/>
        <v>3.5866780529461995</v>
      </c>
      <c r="DX436" s="434">
        <v>7.84</v>
      </c>
      <c r="DY436" s="438">
        <v>7.88</v>
      </c>
      <c r="DZ436" s="439">
        <v>14.3</v>
      </c>
      <c r="EA436" s="440">
        <v>60</v>
      </c>
      <c r="EB436" s="441">
        <v>7190</v>
      </c>
      <c r="EC436" s="442">
        <v>6.9</v>
      </c>
      <c r="ED436" s="442"/>
      <c r="EE436" s="442"/>
      <c r="EF436" s="442"/>
      <c r="EG436" s="443">
        <v>8</v>
      </c>
      <c r="EH436" s="440"/>
      <c r="EI436" s="429">
        <f t="shared" si="814"/>
        <v>7.88</v>
      </c>
      <c r="EJ436" s="447">
        <f t="shared" si="843"/>
        <v>14.3</v>
      </c>
      <c r="EK436" s="448">
        <f t="shared" si="815"/>
        <v>60</v>
      </c>
      <c r="EL436" s="417">
        <f t="shared" si="816"/>
        <v>7190</v>
      </c>
      <c r="EM436" s="431">
        <f t="shared" si="817"/>
        <v>6.9</v>
      </c>
      <c r="EN436" s="431"/>
      <c r="EO436" s="431"/>
      <c r="EP436" s="431"/>
      <c r="EQ436" s="430">
        <f t="shared" si="784"/>
        <v>8</v>
      </c>
      <c r="ER436" s="448"/>
      <c r="ES436" s="449">
        <f t="shared" si="833"/>
        <v>21.460797463723935</v>
      </c>
      <c r="ET436" s="450">
        <f t="shared" si="834"/>
        <v>0.98411999999999999</v>
      </c>
      <c r="EU436" s="451">
        <f t="shared" si="860"/>
        <v>0.3279094090909091</v>
      </c>
      <c r="EV436" s="450">
        <f t="shared" si="805"/>
        <v>0.60723964646464645</v>
      </c>
      <c r="EW436" s="513">
        <f t="shared" si="840"/>
        <v>0.6179101192180334</v>
      </c>
      <c r="EX436" s="514">
        <f t="shared" si="736"/>
        <v>11.158578222168027</v>
      </c>
      <c r="EY436" s="513">
        <f t="shared" si="844"/>
        <v>0.70875763747454168</v>
      </c>
      <c r="EZ436" s="514">
        <f t="shared" si="845"/>
        <v>34.799999999999997</v>
      </c>
      <c r="FA436" s="450">
        <f t="shared" si="806"/>
        <v>0.79537308461164513</v>
      </c>
      <c r="FB436" s="431">
        <f t="shared" si="807"/>
        <v>233.21655895622484</v>
      </c>
      <c r="FC436" s="452"/>
      <c r="FD436" s="431"/>
      <c r="FE436" s="452">
        <f t="shared" si="808"/>
        <v>0.91578947368421049</v>
      </c>
      <c r="FF436" s="430">
        <f t="shared" si="809"/>
        <v>87</v>
      </c>
      <c r="FG436" s="405">
        <v>50400</v>
      </c>
      <c r="FH436" s="589"/>
      <c r="FI436" s="590"/>
      <c r="FJ436" s="591"/>
      <c r="FK436" s="455">
        <f t="shared" si="835"/>
        <v>1.4632361907084501</v>
      </c>
      <c r="FL436" s="530"/>
      <c r="FM436" s="455"/>
      <c r="FN436" s="530">
        <v>3892</v>
      </c>
      <c r="FO436" s="532">
        <f t="shared" si="785"/>
        <v>0.29088191330343793</v>
      </c>
      <c r="FP436" s="449">
        <f t="shared" si="836"/>
        <v>79.096045197740125</v>
      </c>
      <c r="FQ436" s="457">
        <v>46.8</v>
      </c>
      <c r="FR436" s="458">
        <f t="shared" si="837"/>
        <v>0.95110352396049247</v>
      </c>
      <c r="FS436" s="576">
        <v>7.75</v>
      </c>
      <c r="FT436" s="577">
        <v>13.4</v>
      </c>
      <c r="FU436" s="578">
        <v>54</v>
      </c>
      <c r="FV436" s="579">
        <v>1</v>
      </c>
      <c r="FW436" s="580"/>
      <c r="FX436" s="579"/>
      <c r="FY436" s="452">
        <f t="shared" si="851"/>
        <v>0.875</v>
      </c>
      <c r="FZ436" s="452"/>
      <c r="GA436" s="429"/>
      <c r="GB436" s="513">
        <f t="shared" si="846"/>
        <v>6.2937062937062915E-2</v>
      </c>
      <c r="GC436" s="514">
        <f t="shared" si="847"/>
        <v>0.90000000000000036</v>
      </c>
      <c r="GD436" s="513">
        <f t="shared" si="768"/>
        <v>9.9999999999999978E-2</v>
      </c>
      <c r="GE436" s="527">
        <f t="shared" si="769"/>
        <v>6</v>
      </c>
      <c r="GF436" s="461">
        <f t="shared" si="838"/>
        <v>1.9997561273015487</v>
      </c>
      <c r="GG436" s="606">
        <v>25</v>
      </c>
      <c r="GH436" s="450">
        <f t="shared" si="868"/>
        <v>0.3125</v>
      </c>
      <c r="GI436" s="405">
        <v>175</v>
      </c>
      <c r="GJ436" s="462">
        <f t="shared" si="869"/>
        <v>7</v>
      </c>
      <c r="GK436" s="463">
        <f t="shared" si="870"/>
        <v>12.193634922570418</v>
      </c>
      <c r="GL436" s="464">
        <v>7.9</v>
      </c>
      <c r="GM436" s="529">
        <v>13</v>
      </c>
      <c r="GN436" s="405">
        <v>52</v>
      </c>
      <c r="GO436" s="513">
        <f t="shared" si="871"/>
        <v>2.9850746268656692E-2</v>
      </c>
      <c r="GP436" s="450">
        <f t="shared" si="872"/>
        <v>3.703703703703709E-2</v>
      </c>
      <c r="GQ436" s="577">
        <v>8</v>
      </c>
      <c r="GR436" s="455">
        <f t="shared" si="839"/>
        <v>2.0973052066821118</v>
      </c>
      <c r="GS436" s="531">
        <f t="shared" si="873"/>
        <v>12</v>
      </c>
      <c r="GT436" s="531">
        <f t="shared" si="874"/>
        <v>42.96</v>
      </c>
      <c r="GU436" s="513">
        <f t="shared" si="875"/>
        <v>7.6923076923076872E-2</v>
      </c>
      <c r="GV436" s="513">
        <f t="shared" si="876"/>
        <v>0.17384615384615387</v>
      </c>
      <c r="GW436" s="513">
        <f t="shared" si="877"/>
        <v>0.10447761194029848</v>
      </c>
      <c r="GX436" s="513">
        <f t="shared" si="878"/>
        <v>0.20444444444444443</v>
      </c>
      <c r="GY436" s="462">
        <f t="shared" si="879"/>
        <v>1.1044959168994943</v>
      </c>
      <c r="GZ436" s="405">
        <v>48891</v>
      </c>
      <c r="HA436" s="581">
        <v>8.07</v>
      </c>
      <c r="HB436" s="451">
        <v>7.88</v>
      </c>
      <c r="HC436" s="577">
        <v>12</v>
      </c>
      <c r="HD436" s="463">
        <f t="shared" si="880"/>
        <v>42.96</v>
      </c>
      <c r="HE436" s="463">
        <v>12</v>
      </c>
      <c r="HF436" s="463"/>
      <c r="HG436" s="582"/>
      <c r="HH436" s="575">
        <v>3</v>
      </c>
      <c r="HI436" s="583">
        <v>7100</v>
      </c>
      <c r="HJ436" s="406">
        <f t="shared" si="810"/>
        <v>4757</v>
      </c>
      <c r="HK436" s="406"/>
      <c r="HL436" s="549"/>
      <c r="HM436" s="584"/>
      <c r="HN436" s="461">
        <v>5.52</v>
      </c>
      <c r="HO436" s="574"/>
      <c r="HP436" s="548">
        <v>0.01</v>
      </c>
      <c r="HQ436" s="585"/>
      <c r="HR436" s="586"/>
      <c r="HS436" s="520">
        <v>0.28000000000000003</v>
      </c>
      <c r="HT436" s="587">
        <v>4</v>
      </c>
      <c r="HU436" s="522">
        <f t="shared" si="767"/>
        <v>37.174721189591075</v>
      </c>
      <c r="HV436" s="513">
        <f t="shared" si="849"/>
        <v>0.75560081466395113</v>
      </c>
      <c r="HW436" s="513">
        <f t="shared" si="811"/>
        <v>0.81240174672489085</v>
      </c>
      <c r="HX436" s="513">
        <f t="shared" si="812"/>
        <v>0.7</v>
      </c>
      <c r="HY436" s="599"/>
    </row>
    <row r="437" spans="1:233" x14ac:dyDescent="0.15">
      <c r="A437" s="485">
        <v>43919</v>
      </c>
      <c r="B437" s="486">
        <v>42384</v>
      </c>
      <c r="C437" s="487">
        <f t="shared" si="852"/>
        <v>0.84767999999999999</v>
      </c>
      <c r="D437" s="488">
        <v>7.98</v>
      </c>
      <c r="E437" s="489">
        <v>38.4</v>
      </c>
      <c r="F437" s="490">
        <v>186</v>
      </c>
      <c r="G437" s="490">
        <f t="shared" si="855"/>
        <v>7883.424</v>
      </c>
      <c r="H437" s="487">
        <f t="shared" si="856"/>
        <v>0.31533696</v>
      </c>
      <c r="I437" s="490">
        <v>6000</v>
      </c>
      <c r="J437" s="490">
        <f t="shared" si="857"/>
        <v>4020.0000000000005</v>
      </c>
      <c r="K437" s="491">
        <v>20.2</v>
      </c>
      <c r="L437" s="491"/>
      <c r="M437" s="491"/>
      <c r="N437" s="492">
        <v>56</v>
      </c>
      <c r="O437" s="492"/>
      <c r="P437" s="409"/>
      <c r="Q437" s="409">
        <v>1200</v>
      </c>
      <c r="R437" s="409"/>
      <c r="S437" s="409"/>
      <c r="T437" s="410">
        <v>5.21</v>
      </c>
      <c r="U437" s="411">
        <f t="shared" si="861"/>
        <v>3363.4482758620693</v>
      </c>
      <c r="V437" s="409">
        <v>9754</v>
      </c>
      <c r="W437" s="409">
        <v>2548</v>
      </c>
      <c r="X437" s="412">
        <v>1200</v>
      </c>
      <c r="Y437" s="473"/>
      <c r="Z437" s="429"/>
      <c r="AA437" s="447"/>
      <c r="AB437" s="409"/>
      <c r="AC437" s="409"/>
      <c r="AD437" s="474"/>
      <c r="AE437" s="477"/>
      <c r="AF437" s="478">
        <f t="shared" si="862"/>
        <v>2400</v>
      </c>
      <c r="AG437" s="477">
        <f t="shared" si="813"/>
        <v>0.96</v>
      </c>
      <c r="AH437" s="478">
        <f t="shared" si="863"/>
        <v>1713.7931034482758</v>
      </c>
      <c r="AI437" s="478">
        <f t="shared" si="864"/>
        <v>4970</v>
      </c>
      <c r="AJ437" s="473">
        <f t="shared" si="865"/>
        <v>11928</v>
      </c>
      <c r="AK437" s="477">
        <f t="shared" si="818"/>
        <v>0.53013333333333335</v>
      </c>
      <c r="AL437" s="447">
        <v>38</v>
      </c>
      <c r="AM437" s="479"/>
      <c r="AN437" s="473">
        <v>2224</v>
      </c>
      <c r="AO437" s="473">
        <v>2204</v>
      </c>
      <c r="AP437" s="479">
        <v>7.27</v>
      </c>
      <c r="AQ437" s="447">
        <v>487</v>
      </c>
      <c r="AR437" s="473">
        <f t="shared" si="850"/>
        <v>1558.4</v>
      </c>
      <c r="AS437" s="657">
        <f t="shared" si="841"/>
        <v>3.2</v>
      </c>
      <c r="AT437" s="473">
        <v>6390</v>
      </c>
      <c r="AU437" s="447"/>
      <c r="AV437" s="480">
        <v>10</v>
      </c>
      <c r="AW437" s="479">
        <v>4.47</v>
      </c>
      <c r="AX437" s="479">
        <v>36.229999999999997</v>
      </c>
      <c r="AY437" s="480">
        <v>12.8</v>
      </c>
      <c r="AZ437" s="480">
        <v>5</v>
      </c>
      <c r="BA437" s="420">
        <f t="shared" si="853"/>
        <v>43574</v>
      </c>
      <c r="BB437" s="421">
        <f t="shared" si="854"/>
        <v>0.87148000000000003</v>
      </c>
      <c r="BC437" s="422"/>
      <c r="BD437" s="423">
        <v>7.84</v>
      </c>
      <c r="BE437" s="424">
        <v>53.2</v>
      </c>
      <c r="BF437" s="425">
        <v>232</v>
      </c>
      <c r="BG437" s="426">
        <v>6630</v>
      </c>
      <c r="BH437" s="420">
        <f t="shared" si="858"/>
        <v>4442.1000000000004</v>
      </c>
      <c r="BI437" s="420"/>
      <c r="BJ437" s="421"/>
      <c r="BK437" s="427">
        <v>17.899999999999999</v>
      </c>
      <c r="BL437" s="427"/>
      <c r="BM437" s="428"/>
      <c r="BN437" s="422"/>
      <c r="BO437" s="425">
        <v>84</v>
      </c>
      <c r="BP437" s="425"/>
      <c r="BQ437" s="423">
        <v>5.17</v>
      </c>
      <c r="BR437" s="421">
        <f t="shared" si="783"/>
        <v>0.71805555555555556</v>
      </c>
      <c r="BS437" s="409">
        <f t="shared" si="866"/>
        <v>45974</v>
      </c>
      <c r="BT437" s="429">
        <f t="shared" si="819"/>
        <v>7.8102440509853386</v>
      </c>
      <c r="BU437" s="430">
        <f t="shared" si="842"/>
        <v>53.20000000000001</v>
      </c>
      <c r="BV437" s="430">
        <f t="shared" si="820"/>
        <v>301.24261539130811</v>
      </c>
      <c r="BW437" s="430">
        <f t="shared" si="821"/>
        <v>6284.0583808239444</v>
      </c>
      <c r="BX437" s="430">
        <f t="shared" si="859"/>
        <v>4084.6379475355639</v>
      </c>
      <c r="BY437" s="430">
        <f t="shared" si="822"/>
        <v>17.633762561447774</v>
      </c>
      <c r="BZ437" s="430"/>
      <c r="CA437" s="431"/>
      <c r="CB437" s="430">
        <f t="shared" si="867"/>
        <v>84</v>
      </c>
      <c r="CC437" s="432">
        <v>23080</v>
      </c>
      <c r="CD437" s="411">
        <f t="shared" si="823"/>
        <v>24280</v>
      </c>
      <c r="CE437" s="421">
        <f t="shared" si="824"/>
        <v>0.97119999999999995</v>
      </c>
      <c r="CF437" s="433">
        <f t="shared" si="825"/>
        <v>6.6227347611202632</v>
      </c>
      <c r="CG437" s="434"/>
      <c r="CH437" s="427"/>
      <c r="CI437" s="446">
        <f t="shared" si="826"/>
        <v>9.3904448105436575</v>
      </c>
      <c r="CJ437" s="436">
        <v>22.6</v>
      </c>
      <c r="CK437" s="436">
        <v>1.1100000000000001</v>
      </c>
      <c r="CL437" s="423"/>
      <c r="CM437" s="423">
        <v>15.7</v>
      </c>
      <c r="CN437" s="423">
        <v>83</v>
      </c>
      <c r="CO437" s="432"/>
      <c r="CP437" s="432"/>
      <c r="CQ437" s="437"/>
      <c r="CR437" s="437">
        <v>0.93</v>
      </c>
      <c r="CS437" s="481"/>
      <c r="CT437" s="432">
        <f t="shared" si="827"/>
        <v>3.4596375617792425</v>
      </c>
      <c r="CU437" s="434">
        <v>7.66</v>
      </c>
      <c r="CV437" s="493"/>
      <c r="CW437" s="494"/>
      <c r="CX437" s="495"/>
      <c r="CY437" s="496"/>
      <c r="CZ437" s="497"/>
      <c r="DA437" s="497"/>
      <c r="DB437" s="497"/>
      <c r="DC437" s="497"/>
      <c r="DD437" s="498"/>
      <c r="DE437" s="498"/>
      <c r="DF437" s="432">
        <v>20494</v>
      </c>
      <c r="DG437" s="445">
        <f t="shared" si="828"/>
        <v>21694</v>
      </c>
      <c r="DH437" s="421">
        <f t="shared" si="829"/>
        <v>0.86775999999999998</v>
      </c>
      <c r="DI437" s="446">
        <f t="shared" si="830"/>
        <v>7.4121877016686639</v>
      </c>
      <c r="DJ437" s="434">
        <v>7.67</v>
      </c>
      <c r="DK437" s="427">
        <v>2.5</v>
      </c>
      <c r="DL437" s="446">
        <f t="shared" si="831"/>
        <v>10.509818382963031</v>
      </c>
      <c r="DM437" s="541">
        <v>22.6</v>
      </c>
      <c r="DN437" s="541">
        <v>1.2</v>
      </c>
      <c r="DO437" s="542">
        <v>7.65</v>
      </c>
      <c r="DP437" s="542">
        <v>15.3</v>
      </c>
      <c r="DQ437" s="542">
        <v>68</v>
      </c>
      <c r="DR437" s="432"/>
      <c r="DS437" s="432"/>
      <c r="DT437" s="437"/>
      <c r="DU437" s="437">
        <v>0.95</v>
      </c>
      <c r="DV437" s="481"/>
      <c r="DW437" s="446">
        <f t="shared" si="832"/>
        <v>3.8720383516179586</v>
      </c>
      <c r="DX437" s="434">
        <v>7.12</v>
      </c>
      <c r="DY437" s="493">
        <v>7.75</v>
      </c>
      <c r="DZ437" s="494">
        <v>13.7</v>
      </c>
      <c r="EA437" s="495">
        <v>54</v>
      </c>
      <c r="EB437" s="496">
        <v>6970</v>
      </c>
      <c r="EC437" s="497">
        <v>6.1</v>
      </c>
      <c r="ED437" s="497"/>
      <c r="EE437" s="497"/>
      <c r="EF437" s="497"/>
      <c r="EG437" s="498">
        <v>5</v>
      </c>
      <c r="EH437" s="495"/>
      <c r="EI437" s="429">
        <f t="shared" si="814"/>
        <v>7.75</v>
      </c>
      <c r="EJ437" s="447">
        <f t="shared" si="843"/>
        <v>13.7</v>
      </c>
      <c r="EK437" s="448">
        <f t="shared" si="815"/>
        <v>54</v>
      </c>
      <c r="EL437" s="417">
        <f t="shared" si="816"/>
        <v>6970</v>
      </c>
      <c r="EM437" s="431">
        <f t="shared" si="817"/>
        <v>6.1</v>
      </c>
      <c r="EN437" s="431"/>
      <c r="EO437" s="431"/>
      <c r="EP437" s="431"/>
      <c r="EQ437" s="430">
        <f t="shared" si="784"/>
        <v>5</v>
      </c>
      <c r="ER437" s="448"/>
      <c r="ES437" s="449">
        <f t="shared" si="833"/>
        <v>22.969504502544915</v>
      </c>
      <c r="ET437" s="450">
        <f t="shared" si="834"/>
        <v>0.91947999999999996</v>
      </c>
      <c r="EU437" s="451">
        <f t="shared" si="860"/>
        <v>0.31475745454545451</v>
      </c>
      <c r="EV437" s="499">
        <f t="shared" si="805"/>
        <v>0.582884175084175</v>
      </c>
      <c r="EW437" s="513">
        <f t="shared" si="840"/>
        <v>0.65407269272547275</v>
      </c>
      <c r="EX437" s="514">
        <f t="shared" si="736"/>
        <v>11.533762561447775</v>
      </c>
      <c r="EY437" s="513">
        <f t="shared" si="844"/>
        <v>0.74248120300751885</v>
      </c>
      <c r="EZ437" s="514">
        <f t="shared" si="845"/>
        <v>39.500000000000014</v>
      </c>
      <c r="FA437" s="450">
        <f t="shared" si="806"/>
        <v>0.82074249378742414</v>
      </c>
      <c r="FB437" s="431">
        <f t="shared" si="807"/>
        <v>247.24261539130811</v>
      </c>
      <c r="FC437" s="452"/>
      <c r="FD437" s="431"/>
      <c r="FE437" s="452">
        <f t="shared" si="808"/>
        <v>0.94047619047619047</v>
      </c>
      <c r="FF437" s="430">
        <f t="shared" si="809"/>
        <v>79</v>
      </c>
      <c r="FG437" s="490">
        <v>50400</v>
      </c>
      <c r="FH437" s="498"/>
      <c r="FI437" s="501"/>
      <c r="FJ437" s="487"/>
      <c r="FK437" s="455">
        <f t="shared" si="835"/>
        <v>1.5661025797189714</v>
      </c>
      <c r="FL437" s="490">
        <v>1000</v>
      </c>
      <c r="FM437" s="455">
        <f t="shared" ref="FM437:FM476" si="881">FL437/BS437*1000</f>
        <v>21.751424718319047</v>
      </c>
      <c r="FN437" s="490">
        <v>3753</v>
      </c>
      <c r="FO437" s="532">
        <f t="shared" si="785"/>
        <v>0.28049327354260095</v>
      </c>
      <c r="FP437" s="449">
        <f t="shared" si="836"/>
        <v>81.633096967851401</v>
      </c>
      <c r="FQ437" s="503">
        <v>46.8</v>
      </c>
      <c r="FR437" s="458">
        <f t="shared" si="837"/>
        <v>1.0179666768173314</v>
      </c>
      <c r="FS437" s="504">
        <v>7.79</v>
      </c>
      <c r="FT437" s="535">
        <v>11.7</v>
      </c>
      <c r="FU437" s="495">
        <v>47</v>
      </c>
      <c r="FV437" s="490">
        <v>1</v>
      </c>
      <c r="FW437" s="504"/>
      <c r="FX437" s="490"/>
      <c r="FY437" s="452">
        <f t="shared" si="851"/>
        <v>0.8</v>
      </c>
      <c r="FZ437" s="452"/>
      <c r="GA437" s="429"/>
      <c r="GB437" s="499">
        <f t="shared" si="846"/>
        <v>0.14598540145985406</v>
      </c>
      <c r="GC437" s="514">
        <f t="shared" si="847"/>
        <v>2</v>
      </c>
      <c r="GD437" s="499">
        <f t="shared" si="768"/>
        <v>0.12962962962962965</v>
      </c>
      <c r="GE437" s="527">
        <f t="shared" si="769"/>
        <v>7</v>
      </c>
      <c r="GF437" s="461">
        <f t="shared" si="838"/>
        <v>2.1403401922825944</v>
      </c>
      <c r="GG437" s="490">
        <v>25</v>
      </c>
      <c r="GH437" s="526">
        <f t="shared" si="868"/>
        <v>0.3125</v>
      </c>
      <c r="GI437" s="490">
        <v>175</v>
      </c>
      <c r="GJ437" s="544">
        <f t="shared" si="869"/>
        <v>7</v>
      </c>
      <c r="GK437" s="463">
        <f t="shared" si="870"/>
        <v>13.050854830991431</v>
      </c>
      <c r="GL437" s="507">
        <v>7.94</v>
      </c>
      <c r="GM437" s="535">
        <v>11.4</v>
      </c>
      <c r="GN437" s="536">
        <v>46</v>
      </c>
      <c r="GO437" s="526">
        <f t="shared" si="871"/>
        <v>2.564102564102555E-2</v>
      </c>
      <c r="GP437" s="526">
        <f t="shared" si="872"/>
        <v>2.1276595744680882E-2</v>
      </c>
      <c r="GQ437" s="535">
        <v>8</v>
      </c>
      <c r="GR437" s="455">
        <f t="shared" si="839"/>
        <v>2.244747030930526</v>
      </c>
      <c r="GS437" s="536">
        <f t="shared" si="873"/>
        <v>11</v>
      </c>
      <c r="GT437" s="536">
        <f t="shared" si="874"/>
        <v>39.380000000000003</v>
      </c>
      <c r="GU437" s="526">
        <f t="shared" si="875"/>
        <v>3.5087719298245612E-2</v>
      </c>
      <c r="GV437" s="526">
        <f t="shared" si="876"/>
        <v>0.14391304347826084</v>
      </c>
      <c r="GW437" s="526">
        <f t="shared" si="877"/>
        <v>5.9829059829059728E-2</v>
      </c>
      <c r="GX437" s="526">
        <f t="shared" si="878"/>
        <v>0.16212765957446806</v>
      </c>
      <c r="GY437" s="544">
        <f t="shared" si="879"/>
        <v>1.7127106077416583</v>
      </c>
      <c r="GZ437" s="490">
        <v>44836</v>
      </c>
      <c r="HA437" s="493">
        <v>8</v>
      </c>
      <c r="HB437" s="493">
        <v>7.9</v>
      </c>
      <c r="HC437" s="494">
        <v>11</v>
      </c>
      <c r="HD437" s="498">
        <f t="shared" si="880"/>
        <v>39.380000000000003</v>
      </c>
      <c r="HE437" s="498">
        <v>11</v>
      </c>
      <c r="HF437" s="498"/>
      <c r="HG437" s="498"/>
      <c r="HH437" s="492">
        <v>6</v>
      </c>
      <c r="HI437" s="508">
        <v>6870</v>
      </c>
      <c r="HJ437" s="490">
        <f t="shared" si="810"/>
        <v>4602.9000000000005</v>
      </c>
      <c r="HK437" s="490"/>
      <c r="HL437" s="490"/>
      <c r="HM437" s="543"/>
      <c r="HN437" s="506">
        <v>4.38</v>
      </c>
      <c r="HO437" s="491"/>
      <c r="HP437" s="545">
        <v>0.01</v>
      </c>
      <c r="HQ437" s="523"/>
      <c r="HR437" s="524"/>
      <c r="HS437" s="524">
        <v>0.26</v>
      </c>
      <c r="HT437" s="511">
        <v>4</v>
      </c>
      <c r="HU437" s="525">
        <f t="shared" si="767"/>
        <v>39.932069582778723</v>
      </c>
      <c r="HV437" s="526">
        <f t="shared" si="849"/>
        <v>0.79323308270676696</v>
      </c>
      <c r="HW437" s="526">
        <f t="shared" si="811"/>
        <v>0.83025862068965517</v>
      </c>
      <c r="HX437" s="526">
        <f t="shared" si="812"/>
        <v>0.75530726256983238</v>
      </c>
      <c r="HY437" s="512"/>
    </row>
    <row r="438" spans="1:233" s="598" customFormat="1" ht="15" customHeight="1" x14ac:dyDescent="0.15">
      <c r="A438" s="400">
        <v>43920</v>
      </c>
      <c r="B438" s="515">
        <v>51657</v>
      </c>
      <c r="C438" s="402">
        <f t="shared" si="852"/>
        <v>1.0331399999999999</v>
      </c>
      <c r="D438" s="571">
        <v>8</v>
      </c>
      <c r="E438" s="572">
        <v>36.9</v>
      </c>
      <c r="F438" s="573">
        <v>186</v>
      </c>
      <c r="G438" s="406">
        <f t="shared" si="855"/>
        <v>9608.2019999999993</v>
      </c>
      <c r="H438" s="402">
        <f t="shared" si="856"/>
        <v>0.38432807999999996</v>
      </c>
      <c r="I438" s="573">
        <v>6390</v>
      </c>
      <c r="J438" s="406">
        <f t="shared" si="857"/>
        <v>4281.3</v>
      </c>
      <c r="K438" s="574">
        <v>21.1</v>
      </c>
      <c r="L438" s="574"/>
      <c r="M438" s="574"/>
      <c r="N438" s="575">
        <v>73</v>
      </c>
      <c r="O438" s="575"/>
      <c r="P438" s="409"/>
      <c r="Q438" s="409">
        <v>1200</v>
      </c>
      <c r="R438" s="409"/>
      <c r="S438" s="409"/>
      <c r="T438" s="410">
        <v>5.31</v>
      </c>
      <c r="U438" s="409">
        <f t="shared" si="861"/>
        <v>3434.8275862068967</v>
      </c>
      <c r="V438" s="409">
        <v>9961</v>
      </c>
      <c r="W438" s="409">
        <v>3841</v>
      </c>
      <c r="X438" s="516">
        <v>1200</v>
      </c>
      <c r="Y438" s="473"/>
      <c r="Z438" s="429"/>
      <c r="AA438" s="447"/>
      <c r="AB438" s="409"/>
      <c r="AC438" s="409"/>
      <c r="AD438" s="474"/>
      <c r="AE438" s="477"/>
      <c r="AF438" s="478">
        <f t="shared" si="862"/>
        <v>2400</v>
      </c>
      <c r="AG438" s="477">
        <f t="shared" si="813"/>
        <v>0.96</v>
      </c>
      <c r="AH438" s="478">
        <f t="shared" si="863"/>
        <v>1749.4827586206898</v>
      </c>
      <c r="AI438" s="478">
        <f t="shared" si="864"/>
        <v>5073.5</v>
      </c>
      <c r="AJ438" s="473">
        <f t="shared" si="865"/>
        <v>12176.4</v>
      </c>
      <c r="AK438" s="477">
        <f t="shared" si="818"/>
        <v>0.54117333333333328</v>
      </c>
      <c r="AL438" s="447">
        <v>38</v>
      </c>
      <c r="AM438" s="479"/>
      <c r="AN438" s="473">
        <v>2510</v>
      </c>
      <c r="AO438" s="473">
        <v>2492</v>
      </c>
      <c r="AP438" s="479">
        <v>7.15</v>
      </c>
      <c r="AQ438" s="447">
        <v>475</v>
      </c>
      <c r="AR438" s="473">
        <f t="shared" si="850"/>
        <v>1520</v>
      </c>
      <c r="AS438" s="657">
        <f t="shared" si="841"/>
        <v>3.2</v>
      </c>
      <c r="AT438" s="473">
        <v>6030</v>
      </c>
      <c r="AU438" s="447"/>
      <c r="AV438" s="480">
        <v>10</v>
      </c>
      <c r="AW438" s="479">
        <v>4.29</v>
      </c>
      <c r="AX438" s="479">
        <v>33.479999999999997</v>
      </c>
      <c r="AY438" s="480">
        <v>13.6</v>
      </c>
      <c r="AZ438" s="480">
        <v>5.2</v>
      </c>
      <c r="BA438" s="420">
        <f t="shared" si="853"/>
        <v>50127</v>
      </c>
      <c r="BB438" s="421">
        <f t="shared" si="854"/>
        <v>1.00254</v>
      </c>
      <c r="BC438" s="422"/>
      <c r="BD438" s="423">
        <v>7.84</v>
      </c>
      <c r="BE438" s="424">
        <v>51.6</v>
      </c>
      <c r="BF438" s="425">
        <v>218</v>
      </c>
      <c r="BG438" s="426">
        <v>6450</v>
      </c>
      <c r="BH438" s="420">
        <f t="shared" si="858"/>
        <v>4321.5</v>
      </c>
      <c r="BI438" s="432"/>
      <c r="BJ438" s="421"/>
      <c r="BK438" s="427">
        <v>18.2</v>
      </c>
      <c r="BL438" s="427"/>
      <c r="BM438" s="428"/>
      <c r="BN438" s="422"/>
      <c r="BO438" s="425">
        <v>98</v>
      </c>
      <c r="BP438" s="425"/>
      <c r="BQ438" s="423">
        <v>6</v>
      </c>
      <c r="BR438" s="421">
        <f t="shared" si="783"/>
        <v>0.83333333333333326</v>
      </c>
      <c r="BS438" s="409">
        <f t="shared" si="866"/>
        <v>52527</v>
      </c>
      <c r="BT438" s="429">
        <f t="shared" si="819"/>
        <v>7.8084733565594835</v>
      </c>
      <c r="BU438" s="430">
        <f t="shared" si="842"/>
        <v>51.6</v>
      </c>
      <c r="BV438" s="430">
        <f t="shared" si="820"/>
        <v>277.48940544862643</v>
      </c>
      <c r="BW438" s="430">
        <f t="shared" si="821"/>
        <v>6155.4406305328685</v>
      </c>
      <c r="BX438" s="430">
        <f t="shared" si="859"/>
        <v>4001.0364098463647</v>
      </c>
      <c r="BY438" s="430">
        <f t="shared" si="822"/>
        <v>17.989822377063224</v>
      </c>
      <c r="BZ438" s="430"/>
      <c r="CA438" s="431"/>
      <c r="CB438" s="430">
        <f t="shared" si="867"/>
        <v>98</v>
      </c>
      <c r="CC438" s="432">
        <v>28309</v>
      </c>
      <c r="CD438" s="411">
        <f t="shared" si="823"/>
        <v>29509</v>
      </c>
      <c r="CE438" s="421">
        <f t="shared" si="824"/>
        <v>1.1803600000000001</v>
      </c>
      <c r="CF438" s="433">
        <f t="shared" si="825"/>
        <v>5.4491849944084851</v>
      </c>
      <c r="CG438" s="434"/>
      <c r="CH438" s="427"/>
      <c r="CI438" s="446">
        <f t="shared" si="826"/>
        <v>7.7264563353553157</v>
      </c>
      <c r="CJ438" s="436">
        <v>22.5</v>
      </c>
      <c r="CK438" s="436">
        <v>1.68</v>
      </c>
      <c r="CL438" s="423"/>
      <c r="CM438" s="423">
        <v>14.8</v>
      </c>
      <c r="CN438" s="423">
        <v>69</v>
      </c>
      <c r="CO438" s="432"/>
      <c r="CP438" s="432"/>
      <c r="CQ438" s="437"/>
      <c r="CR438" s="437">
        <v>0.93</v>
      </c>
      <c r="CS438" s="424"/>
      <c r="CT438" s="432">
        <f t="shared" si="827"/>
        <v>2.8465891761835369</v>
      </c>
      <c r="CU438" s="434">
        <v>9.1199999999999992</v>
      </c>
      <c r="CV438" s="438"/>
      <c r="CW438" s="439"/>
      <c r="CX438" s="440"/>
      <c r="CY438" s="441"/>
      <c r="CZ438" s="442"/>
      <c r="DA438" s="442"/>
      <c r="DB438" s="442"/>
      <c r="DC438" s="442"/>
      <c r="DD438" s="443"/>
      <c r="DE438" s="440"/>
      <c r="DF438" s="444">
        <v>21818</v>
      </c>
      <c r="DG438" s="445">
        <f t="shared" si="828"/>
        <v>23018</v>
      </c>
      <c r="DH438" s="421">
        <f t="shared" si="829"/>
        <v>0.92071999999999998</v>
      </c>
      <c r="DI438" s="446">
        <f t="shared" si="830"/>
        <v>6.9858371709097229</v>
      </c>
      <c r="DJ438" s="434">
        <v>7.54</v>
      </c>
      <c r="DK438" s="427">
        <v>2.8</v>
      </c>
      <c r="DL438" s="446">
        <f t="shared" si="831"/>
        <v>9.9052915109913986</v>
      </c>
      <c r="DM438" s="422">
        <v>22.5</v>
      </c>
      <c r="DN438" s="422">
        <v>2.39</v>
      </c>
      <c r="DO438" s="423">
        <v>7.59</v>
      </c>
      <c r="DP438" s="423">
        <v>15</v>
      </c>
      <c r="DQ438" s="423">
        <v>83</v>
      </c>
      <c r="DR438" s="432"/>
      <c r="DS438" s="432"/>
      <c r="DT438" s="437"/>
      <c r="DU438" s="437">
        <v>0.94</v>
      </c>
      <c r="DV438" s="424"/>
      <c r="DW438" s="446">
        <f t="shared" si="832"/>
        <v>3.6493179251020935</v>
      </c>
      <c r="DX438" s="434">
        <v>8.3000000000000007</v>
      </c>
      <c r="DY438" s="438">
        <v>7.86</v>
      </c>
      <c r="DZ438" s="439">
        <v>12.2</v>
      </c>
      <c r="EA438" s="440">
        <v>52</v>
      </c>
      <c r="EB438" s="441">
        <v>6490</v>
      </c>
      <c r="EC438" s="442">
        <v>5.9</v>
      </c>
      <c r="ED438" s="442"/>
      <c r="EE438" s="442"/>
      <c r="EF438" s="442"/>
      <c r="EG438" s="443">
        <v>6</v>
      </c>
      <c r="EH438" s="440"/>
      <c r="EI438" s="429">
        <f t="shared" si="814"/>
        <v>7.86</v>
      </c>
      <c r="EJ438" s="447">
        <f t="shared" si="843"/>
        <v>12.2</v>
      </c>
      <c r="EK438" s="448">
        <f t="shared" si="815"/>
        <v>52</v>
      </c>
      <c r="EL438" s="417">
        <f t="shared" si="816"/>
        <v>6490</v>
      </c>
      <c r="EM438" s="431">
        <f t="shared" si="817"/>
        <v>5.9</v>
      </c>
      <c r="EN438" s="431"/>
      <c r="EO438" s="431"/>
      <c r="EP438" s="431"/>
      <c r="EQ438" s="430">
        <f t="shared" si="784"/>
        <v>6</v>
      </c>
      <c r="ER438" s="448"/>
      <c r="ES438" s="449">
        <f t="shared" si="833"/>
        <v>20.103946541778512</v>
      </c>
      <c r="ET438" s="450">
        <f t="shared" si="834"/>
        <v>1.05054</v>
      </c>
      <c r="EU438" s="451">
        <f t="shared" si="860"/>
        <v>0.33126559090909097</v>
      </c>
      <c r="EV438" s="450">
        <f t="shared" si="805"/>
        <v>0.61345479797979807</v>
      </c>
      <c r="EW438" s="513">
        <f t="shared" si="840"/>
        <v>0.6720367841139766</v>
      </c>
      <c r="EX438" s="514">
        <f t="shared" si="736"/>
        <v>12.089822377063223</v>
      </c>
      <c r="EY438" s="513">
        <f t="shared" si="844"/>
        <v>0.76356589147286824</v>
      </c>
      <c r="EZ438" s="514">
        <f t="shared" si="845"/>
        <v>39.400000000000006</v>
      </c>
      <c r="FA438" s="450">
        <f t="shared" si="806"/>
        <v>0.81260545815819585</v>
      </c>
      <c r="FB438" s="431">
        <f t="shared" si="807"/>
        <v>225.48940544862643</v>
      </c>
      <c r="FC438" s="452"/>
      <c r="FD438" s="431"/>
      <c r="FE438" s="452">
        <f t="shared" si="808"/>
        <v>0.93877551020408168</v>
      </c>
      <c r="FF438" s="430">
        <f t="shared" si="809"/>
        <v>92</v>
      </c>
      <c r="FG438" s="405">
        <v>50400</v>
      </c>
      <c r="FH438" s="589"/>
      <c r="FI438" s="590"/>
      <c r="FJ438" s="591"/>
      <c r="FK438" s="455">
        <f t="shared" si="835"/>
        <v>1.3707236278485349</v>
      </c>
      <c r="FL438" s="530">
        <v>1500</v>
      </c>
      <c r="FM438" s="455">
        <f t="shared" si="881"/>
        <v>28.556742246844479</v>
      </c>
      <c r="FN438" s="530">
        <v>5714</v>
      </c>
      <c r="FO438" s="532">
        <f t="shared" si="785"/>
        <v>0.42705530642750378</v>
      </c>
      <c r="FP438" s="449">
        <f t="shared" si="836"/>
        <v>108.78215013231291</v>
      </c>
      <c r="FQ438" s="457">
        <v>50.4</v>
      </c>
      <c r="FR438" s="458">
        <f t="shared" si="837"/>
        <v>0.95950653949397446</v>
      </c>
      <c r="FS438" s="576">
        <v>7.92</v>
      </c>
      <c r="FT438" s="577">
        <v>10.7</v>
      </c>
      <c r="FU438" s="578">
        <v>42</v>
      </c>
      <c r="FV438" s="579">
        <v>1</v>
      </c>
      <c r="FW438" s="580"/>
      <c r="FX438" s="579"/>
      <c r="FY438" s="452">
        <f t="shared" si="851"/>
        <v>0.83333333333333337</v>
      </c>
      <c r="FZ438" s="452"/>
      <c r="GA438" s="429"/>
      <c r="GB438" s="513">
        <f t="shared" si="846"/>
        <v>0.12295081967213117</v>
      </c>
      <c r="GC438" s="514">
        <f t="shared" si="847"/>
        <v>1.5</v>
      </c>
      <c r="GD438" s="513">
        <f t="shared" si="768"/>
        <v>0.19230769230769229</v>
      </c>
      <c r="GE438" s="527">
        <f t="shared" si="769"/>
        <v>10</v>
      </c>
      <c r="GF438" s="461">
        <f t="shared" si="838"/>
        <v>1.8733222913929981</v>
      </c>
      <c r="GG438" s="606">
        <v>25</v>
      </c>
      <c r="GH438" s="450">
        <f t="shared" si="868"/>
        <v>0.3125</v>
      </c>
      <c r="GI438" s="405">
        <v>175</v>
      </c>
      <c r="GJ438" s="462">
        <f t="shared" si="869"/>
        <v>7</v>
      </c>
      <c r="GK438" s="463">
        <f t="shared" si="870"/>
        <v>11.422696898737792</v>
      </c>
      <c r="GL438" s="464">
        <v>7.98</v>
      </c>
      <c r="GM438" s="529">
        <v>10.3</v>
      </c>
      <c r="GN438" s="405">
        <v>39</v>
      </c>
      <c r="GO438" s="513">
        <f t="shared" si="871"/>
        <v>3.7383177570093351E-2</v>
      </c>
      <c r="GP438" s="450">
        <f t="shared" si="872"/>
        <v>7.1428571428571397E-2</v>
      </c>
      <c r="GQ438" s="577">
        <v>8</v>
      </c>
      <c r="GR438" s="455">
        <f t="shared" si="839"/>
        <v>1.9647038665829002</v>
      </c>
      <c r="GS438" s="531">
        <f t="shared" si="873"/>
        <v>10.1</v>
      </c>
      <c r="GT438" s="531">
        <f t="shared" si="874"/>
        <v>36.158000000000001</v>
      </c>
      <c r="GU438" s="513">
        <f t="shared" si="875"/>
        <v>1.9417475728155442E-2</v>
      </c>
      <c r="GV438" s="513">
        <f t="shared" si="876"/>
        <v>7.2871794871794848E-2</v>
      </c>
      <c r="GW438" s="513">
        <f t="shared" si="877"/>
        <v>5.6074766355140193E-2</v>
      </c>
      <c r="GX438" s="513">
        <f t="shared" si="878"/>
        <v>0.13909523809523805</v>
      </c>
      <c r="GY438" s="462">
        <f t="shared" si="879"/>
        <v>1.9552716362098244</v>
      </c>
      <c r="GZ438" s="405">
        <v>51049</v>
      </c>
      <c r="HA438" s="581">
        <v>7.88</v>
      </c>
      <c r="HB438" s="451">
        <v>7.77</v>
      </c>
      <c r="HC438" s="577">
        <v>10.1</v>
      </c>
      <c r="HD438" s="463">
        <f t="shared" si="880"/>
        <v>36.158000000000001</v>
      </c>
      <c r="HE438" s="463">
        <v>10</v>
      </c>
      <c r="HF438" s="463"/>
      <c r="HG438" s="582"/>
      <c r="HH438" s="575">
        <v>3</v>
      </c>
      <c r="HI438" s="583">
        <v>8490</v>
      </c>
      <c r="HJ438" s="406">
        <f t="shared" si="810"/>
        <v>5688.3</v>
      </c>
      <c r="HK438" s="406"/>
      <c r="HL438" s="549"/>
      <c r="HM438" s="584"/>
      <c r="HN438" s="461">
        <v>5.2</v>
      </c>
      <c r="HO438" s="574"/>
      <c r="HP438" s="548">
        <v>0.01</v>
      </c>
      <c r="HQ438" s="585"/>
      <c r="HR438" s="586"/>
      <c r="HS438" s="520">
        <v>0.24</v>
      </c>
      <c r="HT438" s="587">
        <v>8</v>
      </c>
      <c r="HU438" s="522">
        <f t="shared" si="767"/>
        <v>34.711831946854986</v>
      </c>
      <c r="HV438" s="513">
        <f t="shared" si="849"/>
        <v>0.80426356589147285</v>
      </c>
      <c r="HW438" s="513">
        <f t="shared" si="811"/>
        <v>0.83413761467889902</v>
      </c>
      <c r="HX438" s="513">
        <f t="shared" si="812"/>
        <v>0.71428571428571419</v>
      </c>
      <c r="HY438" s="599"/>
    </row>
    <row r="439" spans="1:233" s="598" customFormat="1" ht="15" customHeight="1" x14ac:dyDescent="0.15">
      <c r="A439" s="400">
        <v>43921</v>
      </c>
      <c r="B439" s="515">
        <v>48791</v>
      </c>
      <c r="C439" s="402">
        <f t="shared" si="852"/>
        <v>0.97582000000000002</v>
      </c>
      <c r="D439" s="571">
        <v>8.02</v>
      </c>
      <c r="E439" s="572">
        <v>38.299999999999997</v>
      </c>
      <c r="F439" s="573">
        <v>173</v>
      </c>
      <c r="G439" s="406">
        <f t="shared" si="855"/>
        <v>8440.8430000000008</v>
      </c>
      <c r="H439" s="402">
        <f t="shared" si="856"/>
        <v>0.33763372000000003</v>
      </c>
      <c r="I439" s="573">
        <v>5550</v>
      </c>
      <c r="J439" s="406">
        <f t="shared" si="857"/>
        <v>3718.5</v>
      </c>
      <c r="K439" s="574">
        <v>22.3</v>
      </c>
      <c r="L439" s="574">
        <v>16.2</v>
      </c>
      <c r="M439" s="574">
        <v>1.6</v>
      </c>
      <c r="N439" s="575">
        <v>75</v>
      </c>
      <c r="O439" s="575">
        <v>16</v>
      </c>
      <c r="P439" s="409"/>
      <c r="Q439" s="409">
        <v>1200</v>
      </c>
      <c r="R439" s="409"/>
      <c r="S439" s="409"/>
      <c r="T439" s="410">
        <v>5.29</v>
      </c>
      <c r="U439" s="409">
        <f t="shared" si="861"/>
        <v>3386.2068965517242</v>
      </c>
      <c r="V439" s="409">
        <v>9820</v>
      </c>
      <c r="W439" s="409">
        <v>3510</v>
      </c>
      <c r="X439" s="516">
        <v>1200</v>
      </c>
      <c r="Y439" s="473"/>
      <c r="Z439" s="429"/>
      <c r="AA439" s="447"/>
      <c r="AB439" s="409"/>
      <c r="AC439" s="409"/>
      <c r="AD439" s="474"/>
      <c r="AE439" s="477"/>
      <c r="AF439" s="478">
        <f t="shared" si="862"/>
        <v>2400</v>
      </c>
      <c r="AG439" s="477">
        <f t="shared" si="813"/>
        <v>0.96</v>
      </c>
      <c r="AH439" s="478">
        <f t="shared" si="863"/>
        <v>1722.9310344827586</v>
      </c>
      <c r="AI439" s="478">
        <f t="shared" si="864"/>
        <v>4996.5</v>
      </c>
      <c r="AJ439" s="473">
        <f t="shared" si="865"/>
        <v>11991.6</v>
      </c>
      <c r="AK439" s="477">
        <f t="shared" si="818"/>
        <v>0.53295999999999999</v>
      </c>
      <c r="AL439" s="447">
        <v>38</v>
      </c>
      <c r="AM439" s="479"/>
      <c r="AN439" s="473">
        <v>2439</v>
      </c>
      <c r="AO439" s="473">
        <v>2399</v>
      </c>
      <c r="AP439" s="479">
        <v>7.23</v>
      </c>
      <c r="AQ439" s="447">
        <v>481</v>
      </c>
      <c r="AR439" s="473">
        <f t="shared" si="850"/>
        <v>1539.2</v>
      </c>
      <c r="AS439" s="657">
        <f t="shared" si="841"/>
        <v>3.2</v>
      </c>
      <c r="AT439" s="473">
        <v>5930</v>
      </c>
      <c r="AU439" s="447"/>
      <c r="AV439" s="480">
        <v>10</v>
      </c>
      <c r="AW439" s="479">
        <v>4.3899999999999997</v>
      </c>
      <c r="AX439" s="479">
        <v>33.42</v>
      </c>
      <c r="AY439" s="480">
        <v>10.5</v>
      </c>
      <c r="AZ439" s="480">
        <v>4.9000000000000004</v>
      </c>
      <c r="BA439" s="420">
        <f t="shared" si="853"/>
        <v>47832</v>
      </c>
      <c r="BB439" s="421">
        <f t="shared" si="854"/>
        <v>0.95664000000000005</v>
      </c>
      <c r="BC439" s="422"/>
      <c r="BD439" s="423">
        <v>7.9</v>
      </c>
      <c r="BE439" s="424">
        <v>50</v>
      </c>
      <c r="BF439" s="425">
        <v>245</v>
      </c>
      <c r="BG439" s="426">
        <v>6360</v>
      </c>
      <c r="BH439" s="420">
        <f t="shared" si="858"/>
        <v>4261.2</v>
      </c>
      <c r="BI439" s="432">
        <v>1171</v>
      </c>
      <c r="BJ439" s="421">
        <f>BI439/35.5*(23+35.5)/BH439</f>
        <v>0.45284803725195438</v>
      </c>
      <c r="BK439" s="427">
        <v>17.399999999999999</v>
      </c>
      <c r="BL439" s="427">
        <v>12.1</v>
      </c>
      <c r="BM439" s="428">
        <v>4.5999999999999996</v>
      </c>
      <c r="BN439" s="422">
        <v>1.9</v>
      </c>
      <c r="BO439" s="425">
        <v>115</v>
      </c>
      <c r="BP439" s="425">
        <v>16</v>
      </c>
      <c r="BQ439" s="423">
        <v>5.97</v>
      </c>
      <c r="BR439" s="421">
        <f t="shared" si="783"/>
        <v>0.82916666666666661</v>
      </c>
      <c r="BS439" s="409">
        <f t="shared" si="866"/>
        <v>50232</v>
      </c>
      <c r="BT439" s="429">
        <f t="shared" si="819"/>
        <v>7.8679885332059243</v>
      </c>
      <c r="BU439" s="430">
        <f t="shared" si="842"/>
        <v>50</v>
      </c>
      <c r="BV439" s="430">
        <f t="shared" si="820"/>
        <v>306.83468705207838</v>
      </c>
      <c r="BW439" s="430">
        <f t="shared" si="821"/>
        <v>6056.2828475871956</v>
      </c>
      <c r="BX439" s="430">
        <f t="shared" si="859"/>
        <v>3936.5838509316773</v>
      </c>
      <c r="BY439" s="430">
        <f t="shared" si="822"/>
        <v>17.07032967032967</v>
      </c>
      <c r="BZ439" s="430">
        <f>(BL439*BA439+AY439*AF439)/BS439</f>
        <v>12.0235547061634</v>
      </c>
      <c r="CA439" s="431">
        <f>(BN439*BA439+AZ439*AF439)/BS439</f>
        <v>2.0433349259436215</v>
      </c>
      <c r="CB439" s="430">
        <f t="shared" si="867"/>
        <v>115</v>
      </c>
      <c r="CC439" s="432">
        <v>26239</v>
      </c>
      <c r="CD439" s="411">
        <f t="shared" si="823"/>
        <v>27439</v>
      </c>
      <c r="CE439" s="421">
        <f t="shared" si="824"/>
        <v>1.0975600000000001</v>
      </c>
      <c r="CF439" s="433">
        <f t="shared" si="825"/>
        <v>5.8602718757972223</v>
      </c>
      <c r="CG439" s="434"/>
      <c r="CH439" s="427"/>
      <c r="CI439" s="446">
        <f t="shared" si="826"/>
        <v>8.3093407194139743</v>
      </c>
      <c r="CJ439" s="436">
        <v>21.3</v>
      </c>
      <c r="CK439" s="436">
        <v>1.06</v>
      </c>
      <c r="CL439" s="423"/>
      <c r="CM439" s="423">
        <v>14.5</v>
      </c>
      <c r="CN439" s="423">
        <v>77</v>
      </c>
      <c r="CO439" s="432"/>
      <c r="CP439" s="432"/>
      <c r="CQ439" s="437"/>
      <c r="CR439" s="437">
        <v>0.96</v>
      </c>
      <c r="CS439" s="424"/>
      <c r="CT439" s="432">
        <f t="shared" si="827"/>
        <v>3.0613360545209374</v>
      </c>
      <c r="CU439" s="434">
        <v>9.07</v>
      </c>
      <c r="CV439" s="438"/>
      <c r="CW439" s="439"/>
      <c r="CX439" s="440"/>
      <c r="CY439" s="441"/>
      <c r="CZ439" s="442"/>
      <c r="DA439" s="442"/>
      <c r="DB439" s="442"/>
      <c r="DC439" s="442"/>
      <c r="DD439" s="443"/>
      <c r="DE439" s="440"/>
      <c r="DF439" s="444">
        <v>21593</v>
      </c>
      <c r="DG439" s="445">
        <f t="shared" si="828"/>
        <v>22793</v>
      </c>
      <c r="DH439" s="421">
        <f t="shared" si="829"/>
        <v>0.91171999999999997</v>
      </c>
      <c r="DI439" s="446">
        <f t="shared" si="830"/>
        <v>7.0547975255560917</v>
      </c>
      <c r="DJ439" s="434">
        <v>7.58</v>
      </c>
      <c r="DK439" s="427">
        <v>1.6</v>
      </c>
      <c r="DL439" s="446">
        <f t="shared" si="831"/>
        <v>10.003071118325803</v>
      </c>
      <c r="DM439" s="422">
        <v>21.3</v>
      </c>
      <c r="DN439" s="422">
        <v>1.23</v>
      </c>
      <c r="DO439" s="423">
        <v>7.58</v>
      </c>
      <c r="DP439" s="423">
        <v>14.8</v>
      </c>
      <c r="DQ439" s="423">
        <v>83</v>
      </c>
      <c r="DR439" s="432">
        <v>4593</v>
      </c>
      <c r="DS439" s="432">
        <v>2226</v>
      </c>
      <c r="DT439" s="437">
        <f>DS439/DR439</f>
        <v>0.48465055519268452</v>
      </c>
      <c r="DU439" s="437">
        <v>0.95</v>
      </c>
      <c r="DV439" s="424"/>
      <c r="DW439" s="446">
        <f t="shared" si="832"/>
        <v>3.6853419909621374</v>
      </c>
      <c r="DX439" s="434">
        <v>8.25</v>
      </c>
      <c r="DY439" s="438">
        <v>7.8</v>
      </c>
      <c r="DZ439" s="439">
        <v>12.9</v>
      </c>
      <c r="EA439" s="440">
        <v>54</v>
      </c>
      <c r="EB439" s="441">
        <v>5980</v>
      </c>
      <c r="EC439" s="442">
        <v>6</v>
      </c>
      <c r="ED439" s="442">
        <v>0.26</v>
      </c>
      <c r="EE439" s="442">
        <v>2.2999999999999998</v>
      </c>
      <c r="EF439" s="442">
        <v>0.75</v>
      </c>
      <c r="EG439" s="443">
        <v>5</v>
      </c>
      <c r="EH439" s="440">
        <v>16</v>
      </c>
      <c r="EI439" s="429">
        <f t="shared" si="814"/>
        <v>7.8</v>
      </c>
      <c r="EJ439" s="447">
        <f t="shared" si="843"/>
        <v>12.9</v>
      </c>
      <c r="EK439" s="448">
        <f t="shared" si="815"/>
        <v>54</v>
      </c>
      <c r="EL439" s="417">
        <f t="shared" si="816"/>
        <v>5980</v>
      </c>
      <c r="EM439" s="431">
        <f t="shared" si="817"/>
        <v>6</v>
      </c>
      <c r="EN439" s="431">
        <f>ED439</f>
        <v>0.26</v>
      </c>
      <c r="EO439" s="431">
        <f>EE439</f>
        <v>2.2999999999999998</v>
      </c>
      <c r="EP439" s="431">
        <f>EF439</f>
        <v>0.75</v>
      </c>
      <c r="EQ439" s="430">
        <f t="shared" si="784"/>
        <v>5</v>
      </c>
      <c r="ER439" s="448">
        <f>EH439</f>
        <v>16</v>
      </c>
      <c r="ES439" s="449">
        <f t="shared" si="833"/>
        <v>21.022455805064499</v>
      </c>
      <c r="ET439" s="450">
        <f t="shared" si="834"/>
        <v>1.00464</v>
      </c>
      <c r="EU439" s="451">
        <f t="shared" si="860"/>
        <v>0.35029363636363642</v>
      </c>
      <c r="EV439" s="450">
        <f t="shared" si="805"/>
        <v>0.64869191919191926</v>
      </c>
      <c r="EW439" s="513">
        <f t="shared" si="840"/>
        <v>0.64851293935882581</v>
      </c>
      <c r="EX439" s="514">
        <f t="shared" si="736"/>
        <v>11.07032967032967</v>
      </c>
      <c r="EY439" s="513">
        <f t="shared" si="844"/>
        <v>0.74199999999999999</v>
      </c>
      <c r="EZ439" s="514">
        <f t="shared" si="845"/>
        <v>37.1</v>
      </c>
      <c r="FA439" s="450">
        <f t="shared" si="806"/>
        <v>0.82400946738191072</v>
      </c>
      <c r="FB439" s="431">
        <f t="shared" si="807"/>
        <v>252.83468705207838</v>
      </c>
      <c r="FC439" s="452">
        <f>1-EP439/CA439</f>
        <v>0.63295297776322867</v>
      </c>
      <c r="FD439" s="431">
        <f>CA439-EP439</f>
        <v>1.2933349259436215</v>
      </c>
      <c r="FE439" s="452">
        <f t="shared" si="808"/>
        <v>0.95652173913043481</v>
      </c>
      <c r="FF439" s="430">
        <f t="shared" si="809"/>
        <v>110</v>
      </c>
      <c r="FG439" s="405">
        <v>50400</v>
      </c>
      <c r="FH439" s="589"/>
      <c r="FI439" s="590"/>
      <c r="FJ439" s="591"/>
      <c r="FK439" s="455">
        <f t="shared" si="835"/>
        <v>1.4333492594362158</v>
      </c>
      <c r="FL439" s="530">
        <v>1500</v>
      </c>
      <c r="FM439" s="455">
        <f t="shared" si="881"/>
        <v>29.861442904921166</v>
      </c>
      <c r="FN439" s="530">
        <v>4864.99999999999</v>
      </c>
      <c r="FO439" s="532">
        <f t="shared" si="785"/>
        <v>0.3636023916292967</v>
      </c>
      <c r="FP439" s="449">
        <f t="shared" si="836"/>
        <v>96.850613154960783</v>
      </c>
      <c r="FQ439" s="457">
        <v>50.4</v>
      </c>
      <c r="FR439" s="458">
        <f t="shared" si="837"/>
        <v>1.0033444816053512</v>
      </c>
      <c r="FS439" s="576">
        <v>7.91</v>
      </c>
      <c r="FT439" s="577">
        <v>10.8</v>
      </c>
      <c r="FU439" s="578">
        <v>44</v>
      </c>
      <c r="FV439" s="579">
        <v>1</v>
      </c>
      <c r="FW439" s="580">
        <v>0.22</v>
      </c>
      <c r="FX439" s="579">
        <v>16</v>
      </c>
      <c r="FY439" s="452">
        <f t="shared" si="851"/>
        <v>0.8</v>
      </c>
      <c r="FZ439" s="452">
        <f>1-FW439/(EF439+DC439)</f>
        <v>0.70666666666666667</v>
      </c>
      <c r="GA439" s="429">
        <f>EF439+DC439-FW439</f>
        <v>0.53</v>
      </c>
      <c r="GB439" s="513">
        <f t="shared" si="846"/>
        <v>0.16279069767441856</v>
      </c>
      <c r="GC439" s="514">
        <f t="shared" si="847"/>
        <v>2.0999999999999996</v>
      </c>
      <c r="GD439" s="513">
        <f t="shared" si="768"/>
        <v>0.18518518518518523</v>
      </c>
      <c r="GE439" s="527">
        <f t="shared" si="769"/>
        <v>10</v>
      </c>
      <c r="GF439" s="461">
        <f t="shared" si="838"/>
        <v>1.9589106545628283</v>
      </c>
      <c r="GG439" s="606">
        <v>25</v>
      </c>
      <c r="GH439" s="450">
        <f t="shared" si="868"/>
        <v>0.3125</v>
      </c>
      <c r="GI439" s="405">
        <v>175</v>
      </c>
      <c r="GJ439" s="462">
        <f t="shared" si="869"/>
        <v>7</v>
      </c>
      <c r="GK439" s="463">
        <f t="shared" si="870"/>
        <v>11.944577161968466</v>
      </c>
      <c r="GL439" s="464">
        <v>7.93</v>
      </c>
      <c r="GM439" s="529">
        <v>10.199999999999999</v>
      </c>
      <c r="GN439" s="405">
        <v>40</v>
      </c>
      <c r="GO439" s="513">
        <f t="shared" si="871"/>
        <v>5.5555555555555691E-2</v>
      </c>
      <c r="GP439" s="450">
        <f t="shared" si="872"/>
        <v>9.0909090909090939E-2</v>
      </c>
      <c r="GQ439" s="577">
        <v>8</v>
      </c>
      <c r="GR439" s="455">
        <f t="shared" si="839"/>
        <v>2.0544672718585764</v>
      </c>
      <c r="GS439" s="531">
        <f t="shared" si="873"/>
        <v>9.6999999999999993</v>
      </c>
      <c r="GT439" s="531">
        <f t="shared" si="874"/>
        <v>34.725999999999999</v>
      </c>
      <c r="GU439" s="513">
        <f t="shared" si="875"/>
        <v>4.9019607843137303E-2</v>
      </c>
      <c r="GV439" s="513">
        <f t="shared" si="876"/>
        <v>0.13185000000000002</v>
      </c>
      <c r="GW439" s="513">
        <f t="shared" si="877"/>
        <v>0.10185185185185197</v>
      </c>
      <c r="GX439" s="513">
        <f t="shared" si="878"/>
        <v>0.21077272727272733</v>
      </c>
      <c r="GY439" s="462">
        <f t="shared" si="879"/>
        <v>1.2879638949717991</v>
      </c>
      <c r="GZ439" s="405">
        <v>45066</v>
      </c>
      <c r="HA439" s="581">
        <v>8.01</v>
      </c>
      <c r="HB439" s="451">
        <v>7.89</v>
      </c>
      <c r="HC439" s="577">
        <v>9.6999999999999993</v>
      </c>
      <c r="HD439" s="463">
        <f t="shared" si="880"/>
        <v>34.725999999999999</v>
      </c>
      <c r="HE439" s="463">
        <v>10</v>
      </c>
      <c r="HF439" s="463"/>
      <c r="HG439" s="582"/>
      <c r="HH439" s="575">
        <v>4</v>
      </c>
      <c r="HI439" s="583">
        <v>6110</v>
      </c>
      <c r="HJ439" s="406">
        <f t="shared" si="810"/>
        <v>4093.7000000000003</v>
      </c>
      <c r="HK439" s="406">
        <v>176</v>
      </c>
      <c r="HL439" s="549">
        <v>1154</v>
      </c>
      <c r="HM439" s="584">
        <v>4.5999999999999996</v>
      </c>
      <c r="HN439" s="461">
        <v>5.4</v>
      </c>
      <c r="HO439" s="574">
        <v>0.11</v>
      </c>
      <c r="HP439" s="548">
        <v>0.01</v>
      </c>
      <c r="HQ439" s="585">
        <v>4.3</v>
      </c>
      <c r="HR439" s="586">
        <v>0.22</v>
      </c>
      <c r="HS439" s="520">
        <v>0.19</v>
      </c>
      <c r="HT439" s="587">
        <v>8</v>
      </c>
      <c r="HU439" s="522">
        <f t="shared" si="767"/>
        <v>36.377320622177621</v>
      </c>
      <c r="HV439" s="513">
        <f t="shared" si="849"/>
        <v>0.80600000000000005</v>
      </c>
      <c r="HW439" s="513">
        <f t="shared" si="811"/>
        <v>0.85826122448979592</v>
      </c>
      <c r="HX439" s="513">
        <f t="shared" si="812"/>
        <v>0.68965517241379304</v>
      </c>
      <c r="HY439" s="599"/>
    </row>
    <row r="440" spans="1:233" s="598" customFormat="1" ht="15" customHeight="1" x14ac:dyDescent="0.15">
      <c r="A440" s="400">
        <v>43922</v>
      </c>
      <c r="B440" s="515">
        <v>48986</v>
      </c>
      <c r="C440" s="402">
        <f t="shared" si="852"/>
        <v>0.97972000000000004</v>
      </c>
      <c r="D440" s="571">
        <v>7.81</v>
      </c>
      <c r="E440" s="572">
        <v>43.5</v>
      </c>
      <c r="F440" s="573">
        <v>207</v>
      </c>
      <c r="G440" s="406">
        <f t="shared" si="855"/>
        <v>10140.102000000001</v>
      </c>
      <c r="H440" s="402">
        <f t="shared" si="856"/>
        <v>0.40560408000000003</v>
      </c>
      <c r="I440" s="573">
        <v>8270</v>
      </c>
      <c r="J440" s="406">
        <f t="shared" si="857"/>
        <v>5540.9000000000005</v>
      </c>
      <c r="K440" s="574">
        <v>23.5</v>
      </c>
      <c r="L440" s="574"/>
      <c r="M440" s="574"/>
      <c r="N440" s="575">
        <v>98</v>
      </c>
      <c r="O440" s="575"/>
      <c r="P440" s="409"/>
      <c r="Q440" s="409">
        <v>1200</v>
      </c>
      <c r="R440" s="409"/>
      <c r="S440" s="409"/>
      <c r="T440" s="410">
        <v>5.47</v>
      </c>
      <c r="U440" s="409">
        <f t="shared" si="861"/>
        <v>3521.3793103448279</v>
      </c>
      <c r="V440" s="409">
        <v>10212</v>
      </c>
      <c r="W440" s="409">
        <v>4554</v>
      </c>
      <c r="X440" s="516">
        <v>1200</v>
      </c>
      <c r="Y440" s="473"/>
      <c r="Z440" s="429"/>
      <c r="AA440" s="409"/>
      <c r="AB440" s="409"/>
      <c r="AC440" s="409"/>
      <c r="AD440" s="474"/>
      <c r="AE440" s="477"/>
      <c r="AF440" s="478">
        <f t="shared" si="862"/>
        <v>2400</v>
      </c>
      <c r="AG440" s="477">
        <f t="shared" si="813"/>
        <v>0.96</v>
      </c>
      <c r="AH440" s="478">
        <f t="shared" si="863"/>
        <v>1796.3793103448277</v>
      </c>
      <c r="AI440" s="478">
        <f t="shared" si="864"/>
        <v>5209.5</v>
      </c>
      <c r="AJ440" s="473">
        <f t="shared" si="865"/>
        <v>12502.8</v>
      </c>
      <c r="AK440" s="477">
        <f t="shared" si="818"/>
        <v>0.55567999999999995</v>
      </c>
      <c r="AL440" s="447">
        <v>38</v>
      </c>
      <c r="AM440" s="479"/>
      <c r="AN440" s="473">
        <v>2346</v>
      </c>
      <c r="AO440" s="473">
        <v>2338</v>
      </c>
      <c r="AP440" s="479">
        <v>7.33</v>
      </c>
      <c r="AQ440" s="447">
        <v>487</v>
      </c>
      <c r="AR440" s="473">
        <f t="shared" si="850"/>
        <v>1558.4</v>
      </c>
      <c r="AS440" s="657">
        <f t="shared" si="841"/>
        <v>3.2</v>
      </c>
      <c r="AT440" s="473">
        <v>6160</v>
      </c>
      <c r="AU440" s="447"/>
      <c r="AV440" s="480">
        <v>10</v>
      </c>
      <c r="AW440" s="479">
        <v>4.5199999999999996</v>
      </c>
      <c r="AX440" s="479">
        <v>33.090000000000003</v>
      </c>
      <c r="AY440" s="480">
        <v>10.4</v>
      </c>
      <c r="AZ440" s="480">
        <v>4.8</v>
      </c>
      <c r="BA440" s="420">
        <f t="shared" si="853"/>
        <v>46851</v>
      </c>
      <c r="BB440" s="421">
        <f t="shared" si="854"/>
        <v>0.93701999999999996</v>
      </c>
      <c r="BC440" s="422"/>
      <c r="BD440" s="423">
        <v>7.78</v>
      </c>
      <c r="BE440" s="424">
        <v>52.1</v>
      </c>
      <c r="BF440" s="425">
        <v>245</v>
      </c>
      <c r="BG440" s="426">
        <v>7160</v>
      </c>
      <c r="BH440" s="420">
        <f t="shared" si="858"/>
        <v>4797.2000000000007</v>
      </c>
      <c r="BI440" s="432"/>
      <c r="BJ440" s="421"/>
      <c r="BK440" s="427">
        <v>17.7</v>
      </c>
      <c r="BL440" s="427"/>
      <c r="BM440" s="428"/>
      <c r="BN440" s="422"/>
      <c r="BO440" s="425">
        <v>188</v>
      </c>
      <c r="BP440" s="425"/>
      <c r="BQ440" s="423">
        <v>5.5</v>
      </c>
      <c r="BR440" s="421">
        <f t="shared" si="783"/>
        <v>0.76388888888888884</v>
      </c>
      <c r="BS440" s="409">
        <f t="shared" si="866"/>
        <v>49251</v>
      </c>
      <c r="BT440" s="429">
        <f t="shared" si="819"/>
        <v>7.7580715112383514</v>
      </c>
      <c r="BU440" s="430">
        <f t="shared" si="842"/>
        <v>52.1</v>
      </c>
      <c r="BV440" s="430">
        <f t="shared" si="820"/>
        <v>309.00194919900105</v>
      </c>
      <c r="BW440" s="430">
        <f t="shared" si="821"/>
        <v>6811.2493147347259</v>
      </c>
      <c r="BX440" s="430">
        <f t="shared" si="859"/>
        <v>4427.3120545775719</v>
      </c>
      <c r="BY440" s="430">
        <f t="shared" si="822"/>
        <v>17.344271182311019</v>
      </c>
      <c r="BZ440" s="430"/>
      <c r="CA440" s="431"/>
      <c r="CB440" s="430">
        <f t="shared" si="867"/>
        <v>188</v>
      </c>
      <c r="CC440" s="432">
        <v>24002</v>
      </c>
      <c r="CD440" s="411">
        <f t="shared" si="823"/>
        <v>25202</v>
      </c>
      <c r="CE440" s="421">
        <f t="shared" si="824"/>
        <v>1.0080800000000001</v>
      </c>
      <c r="CF440" s="433">
        <f t="shared" si="825"/>
        <v>6.3804459963494971</v>
      </c>
      <c r="CG440" s="434"/>
      <c r="CH440" s="427"/>
      <c r="CI440" s="446">
        <f t="shared" si="826"/>
        <v>9.0469010396000318</v>
      </c>
      <c r="CJ440" s="436">
        <v>22.3</v>
      </c>
      <c r="CK440" s="436">
        <v>1.58</v>
      </c>
      <c r="CL440" s="423"/>
      <c r="CM440" s="423">
        <v>16.5</v>
      </c>
      <c r="CN440" s="423">
        <v>76</v>
      </c>
      <c r="CO440" s="432"/>
      <c r="CP440" s="432"/>
      <c r="CQ440" s="437"/>
      <c r="CR440" s="437">
        <v>0.96</v>
      </c>
      <c r="CS440" s="424"/>
      <c r="CT440" s="432">
        <f t="shared" si="827"/>
        <v>3.3330688040631697</v>
      </c>
      <c r="CU440" s="434">
        <v>8.32</v>
      </c>
      <c r="CV440" s="438"/>
      <c r="CW440" s="439"/>
      <c r="CX440" s="440"/>
      <c r="CY440" s="441"/>
      <c r="CZ440" s="442"/>
      <c r="DA440" s="442"/>
      <c r="DB440" s="442"/>
      <c r="DC440" s="442"/>
      <c r="DD440" s="443"/>
      <c r="DE440" s="440"/>
      <c r="DF440" s="444">
        <v>22849</v>
      </c>
      <c r="DG440" s="445">
        <f t="shared" si="828"/>
        <v>24049</v>
      </c>
      <c r="DH440" s="421">
        <f t="shared" si="829"/>
        <v>0.96196000000000004</v>
      </c>
      <c r="DI440" s="446">
        <f t="shared" si="830"/>
        <v>6.6863487047278483</v>
      </c>
      <c r="DJ440" s="434">
        <v>7.52</v>
      </c>
      <c r="DK440" s="427">
        <v>2.2999999999999998</v>
      </c>
      <c r="DL440" s="446">
        <f t="shared" si="831"/>
        <v>9.4806436858081415</v>
      </c>
      <c r="DM440" s="422">
        <v>22.6</v>
      </c>
      <c r="DN440" s="422">
        <v>1.05</v>
      </c>
      <c r="DO440" s="423">
        <v>7.58</v>
      </c>
      <c r="DP440" s="423">
        <v>15</v>
      </c>
      <c r="DQ440" s="423">
        <v>69</v>
      </c>
      <c r="DR440" s="432"/>
      <c r="DS440" s="432"/>
      <c r="DT440" s="437"/>
      <c r="DU440" s="437">
        <v>0.95</v>
      </c>
      <c r="DV440" s="424"/>
      <c r="DW440" s="446">
        <f t="shared" si="832"/>
        <v>3.4928687263503679</v>
      </c>
      <c r="DX440" s="434">
        <v>8.4499999999999993</v>
      </c>
      <c r="DY440" s="438">
        <v>7.81</v>
      </c>
      <c r="DZ440" s="439">
        <v>11.8</v>
      </c>
      <c r="EA440" s="440">
        <v>52</v>
      </c>
      <c r="EB440" s="441">
        <v>5990</v>
      </c>
      <c r="EC440" s="442">
        <v>5.5</v>
      </c>
      <c r="ED440" s="442"/>
      <c r="EE440" s="442"/>
      <c r="EF440" s="442"/>
      <c r="EG440" s="443">
        <v>7</v>
      </c>
      <c r="EH440" s="440"/>
      <c r="EI440" s="429">
        <f t="shared" si="814"/>
        <v>7.81</v>
      </c>
      <c r="EJ440" s="447">
        <f t="shared" si="843"/>
        <v>11.8</v>
      </c>
      <c r="EK440" s="448">
        <f t="shared" si="815"/>
        <v>52</v>
      </c>
      <c r="EL440" s="417">
        <f t="shared" si="816"/>
        <v>5990</v>
      </c>
      <c r="EM440" s="431">
        <f t="shared" si="817"/>
        <v>5.5</v>
      </c>
      <c r="EN440" s="431"/>
      <c r="EO440" s="431"/>
      <c r="EP440" s="431"/>
      <c r="EQ440" s="430">
        <f t="shared" si="784"/>
        <v>7</v>
      </c>
      <c r="ER440" s="448"/>
      <c r="ES440" s="449">
        <f t="shared" si="833"/>
        <v>21.441189011390634</v>
      </c>
      <c r="ET440" s="450">
        <f t="shared" si="834"/>
        <v>0.98502000000000001</v>
      </c>
      <c r="EU440" s="451">
        <f t="shared" si="860"/>
        <v>0.34587852272727271</v>
      </c>
      <c r="EV440" s="450">
        <f t="shared" si="805"/>
        <v>0.6405157828282827</v>
      </c>
      <c r="EW440" s="513">
        <f t="shared" si="840"/>
        <v>0.68289241201386952</v>
      </c>
      <c r="EX440" s="514">
        <f t="shared" si="736"/>
        <v>11.844271182311019</v>
      </c>
      <c r="EY440" s="513">
        <f t="shared" si="844"/>
        <v>0.77351247600767747</v>
      </c>
      <c r="EZ440" s="514">
        <f t="shared" si="845"/>
        <v>40.299999999999997</v>
      </c>
      <c r="FA440" s="450">
        <f t="shared" si="806"/>
        <v>0.83171627190444886</v>
      </c>
      <c r="FB440" s="431">
        <f t="shared" si="807"/>
        <v>257.00194919900105</v>
      </c>
      <c r="FC440" s="452"/>
      <c r="FD440" s="431"/>
      <c r="FE440" s="452">
        <f t="shared" si="808"/>
        <v>0.96276595744680848</v>
      </c>
      <c r="FF440" s="430">
        <f t="shared" si="809"/>
        <v>181</v>
      </c>
      <c r="FG440" s="405">
        <v>50400</v>
      </c>
      <c r="FH440" s="589"/>
      <c r="FI440" s="590"/>
      <c r="FJ440" s="591"/>
      <c r="FK440" s="455">
        <f t="shared" si="835"/>
        <v>1.461899250776634</v>
      </c>
      <c r="FL440" s="530">
        <v>1500</v>
      </c>
      <c r="FM440" s="455">
        <f t="shared" si="881"/>
        <v>30.456234391179876</v>
      </c>
      <c r="FN440" s="530">
        <v>4726</v>
      </c>
      <c r="FO440" s="532">
        <f t="shared" si="785"/>
        <v>0.35321375186846032</v>
      </c>
      <c r="FP440" s="449">
        <f t="shared" si="836"/>
        <v>95.957442488477383</v>
      </c>
      <c r="FQ440" s="457">
        <v>50.4</v>
      </c>
      <c r="FR440" s="458">
        <f t="shared" si="837"/>
        <v>1.0233294755436437</v>
      </c>
      <c r="FS440" s="576">
        <v>7.74</v>
      </c>
      <c r="FT440" s="577">
        <v>10.3</v>
      </c>
      <c r="FU440" s="578">
        <v>45</v>
      </c>
      <c r="FV440" s="579">
        <v>1</v>
      </c>
      <c r="FW440" s="580"/>
      <c r="FX440" s="579"/>
      <c r="FY440" s="452">
        <f t="shared" si="851"/>
        <v>0.85714285714285721</v>
      </c>
      <c r="FZ440" s="452"/>
      <c r="GA440" s="429"/>
      <c r="GB440" s="513">
        <f t="shared" si="846"/>
        <v>0.1271186440677966</v>
      </c>
      <c r="GC440" s="514">
        <f t="shared" si="847"/>
        <v>1.5</v>
      </c>
      <c r="GD440" s="513">
        <f t="shared" si="768"/>
        <v>0.13461538461538458</v>
      </c>
      <c r="GE440" s="527">
        <f t="shared" si="769"/>
        <v>7</v>
      </c>
      <c r="GF440" s="461">
        <f t="shared" si="838"/>
        <v>1.9979289760613996</v>
      </c>
      <c r="GG440" s="606">
        <v>25</v>
      </c>
      <c r="GH440" s="450">
        <f t="shared" si="868"/>
        <v>0.3125</v>
      </c>
      <c r="GI440" s="405">
        <v>175</v>
      </c>
      <c r="GJ440" s="462">
        <f t="shared" si="869"/>
        <v>7</v>
      </c>
      <c r="GK440" s="463">
        <f t="shared" si="870"/>
        <v>12.182493756471951</v>
      </c>
      <c r="GL440" s="464">
        <v>7.91</v>
      </c>
      <c r="GM440" s="529">
        <v>9.4</v>
      </c>
      <c r="GN440" s="405">
        <v>40</v>
      </c>
      <c r="GO440" s="513">
        <f t="shared" si="871"/>
        <v>8.7378640776699101E-2</v>
      </c>
      <c r="GP440" s="450">
        <f t="shared" si="872"/>
        <v>0.11111111111111116</v>
      </c>
      <c r="GQ440" s="577">
        <v>8</v>
      </c>
      <c r="GR440" s="455">
        <f t="shared" si="839"/>
        <v>2.0953889261131753</v>
      </c>
      <c r="GS440" s="531">
        <f t="shared" si="873"/>
        <v>9.1</v>
      </c>
      <c r="GT440" s="531">
        <f t="shared" si="874"/>
        <v>32.577999999999996</v>
      </c>
      <c r="GU440" s="513">
        <f t="shared" si="875"/>
        <v>3.1914893617021378E-2</v>
      </c>
      <c r="GV440" s="513">
        <f t="shared" si="876"/>
        <v>0.1855500000000001</v>
      </c>
      <c r="GW440" s="513">
        <f t="shared" si="877"/>
        <v>0.1165048543689321</v>
      </c>
      <c r="GX440" s="513">
        <f t="shared" si="878"/>
        <v>0.27604444444444454</v>
      </c>
      <c r="GY440" s="462">
        <f t="shared" si="879"/>
        <v>0.98071918825245108</v>
      </c>
      <c r="GZ440" s="405">
        <v>50263</v>
      </c>
      <c r="HA440" s="581">
        <v>8.0299999999999994</v>
      </c>
      <c r="HB440" s="451">
        <v>7.89</v>
      </c>
      <c r="HC440" s="577">
        <v>9.1</v>
      </c>
      <c r="HD440" s="463">
        <f t="shared" si="880"/>
        <v>32.577999999999996</v>
      </c>
      <c r="HE440" s="463">
        <v>10</v>
      </c>
      <c r="HF440" s="463"/>
      <c r="HG440" s="582"/>
      <c r="HH440" s="575">
        <v>4</v>
      </c>
      <c r="HI440" s="583">
        <v>5930</v>
      </c>
      <c r="HJ440" s="406">
        <f t="shared" si="810"/>
        <v>3973.1000000000004</v>
      </c>
      <c r="HK440" s="406"/>
      <c r="HL440" s="549"/>
      <c r="HM440" s="584"/>
      <c r="HN440" s="461">
        <v>4.32</v>
      </c>
      <c r="HO440" s="574"/>
      <c r="HP440" s="548">
        <v>0.01</v>
      </c>
      <c r="HQ440" s="585"/>
      <c r="HR440" s="586"/>
      <c r="HS440" s="520">
        <v>0.19</v>
      </c>
      <c r="HT440" s="587">
        <v>4</v>
      </c>
      <c r="HU440" s="522">
        <f t="shared" si="767"/>
        <v>37.139015175769998</v>
      </c>
      <c r="HV440" s="513">
        <f t="shared" si="849"/>
        <v>0.82533589251439543</v>
      </c>
      <c r="HW440" s="513">
        <f t="shared" si="811"/>
        <v>0.86702857142857148</v>
      </c>
      <c r="HX440" s="513">
        <f t="shared" si="812"/>
        <v>0.75593220338983047</v>
      </c>
      <c r="HY440" s="599"/>
    </row>
    <row r="441" spans="1:233" s="598" customFormat="1" ht="15" customHeight="1" x14ac:dyDescent="0.15">
      <c r="A441" s="400">
        <v>43923</v>
      </c>
      <c r="B441" s="515">
        <v>43922</v>
      </c>
      <c r="C441" s="402">
        <f t="shared" si="852"/>
        <v>0.87844</v>
      </c>
      <c r="D441" s="571">
        <v>7.95</v>
      </c>
      <c r="E441" s="572">
        <v>46</v>
      </c>
      <c r="F441" s="573">
        <v>277</v>
      </c>
      <c r="G441" s="406">
        <f t="shared" si="855"/>
        <v>12166.394</v>
      </c>
      <c r="H441" s="402">
        <f t="shared" si="856"/>
        <v>0.48665575999999999</v>
      </c>
      <c r="I441" s="573">
        <v>9000</v>
      </c>
      <c r="J441" s="406">
        <f t="shared" si="857"/>
        <v>6030</v>
      </c>
      <c r="K441" s="574">
        <v>22.6</v>
      </c>
      <c r="L441" s="574"/>
      <c r="M441" s="574"/>
      <c r="N441" s="575">
        <v>142</v>
      </c>
      <c r="O441" s="575"/>
      <c r="P441" s="409"/>
      <c r="Q441" s="409">
        <v>1200</v>
      </c>
      <c r="R441" s="409"/>
      <c r="S441" s="409"/>
      <c r="T441" s="410">
        <v>5.33</v>
      </c>
      <c r="U441" s="409">
        <f t="shared" si="861"/>
        <v>3386.2068965517242</v>
      </c>
      <c r="V441" s="409">
        <v>9820</v>
      </c>
      <c r="W441" s="409">
        <v>3952</v>
      </c>
      <c r="X441" s="516">
        <v>1200</v>
      </c>
      <c r="Y441" s="473"/>
      <c r="Z441" s="429"/>
      <c r="AA441" s="409"/>
      <c r="AB441" s="409"/>
      <c r="AC441" s="409"/>
      <c r="AD441" s="474"/>
      <c r="AE441" s="477"/>
      <c r="AF441" s="478">
        <f t="shared" si="862"/>
        <v>2400</v>
      </c>
      <c r="AG441" s="477">
        <f t="shared" si="813"/>
        <v>0.96</v>
      </c>
      <c r="AH441" s="478">
        <f t="shared" si="863"/>
        <v>1740.8620689655172</v>
      </c>
      <c r="AI441" s="478">
        <f t="shared" si="864"/>
        <v>5048.5</v>
      </c>
      <c r="AJ441" s="473">
        <f t="shared" si="865"/>
        <v>12116.4</v>
      </c>
      <c r="AK441" s="477">
        <f t="shared" si="818"/>
        <v>0.53850666666666669</v>
      </c>
      <c r="AL441" s="447">
        <v>38</v>
      </c>
      <c r="AM441" s="479"/>
      <c r="AN441" s="473">
        <v>2383</v>
      </c>
      <c r="AO441" s="473">
        <v>2356</v>
      </c>
      <c r="AP441" s="479">
        <v>7.24</v>
      </c>
      <c r="AQ441" s="447">
        <v>476</v>
      </c>
      <c r="AR441" s="473">
        <f t="shared" si="850"/>
        <v>1523.2</v>
      </c>
      <c r="AS441" s="657">
        <f t="shared" si="841"/>
        <v>3.2</v>
      </c>
      <c r="AT441" s="473">
        <v>6170</v>
      </c>
      <c r="AU441" s="447"/>
      <c r="AV441" s="480">
        <v>10</v>
      </c>
      <c r="AW441" s="479">
        <v>4.96</v>
      </c>
      <c r="AX441" s="479">
        <v>31.98</v>
      </c>
      <c r="AY441" s="480">
        <v>14</v>
      </c>
      <c r="AZ441" s="480">
        <v>4.5</v>
      </c>
      <c r="BA441" s="420">
        <f t="shared" si="853"/>
        <v>46421</v>
      </c>
      <c r="BB441" s="421">
        <f t="shared" si="854"/>
        <v>0.92842000000000002</v>
      </c>
      <c r="BC441" s="422"/>
      <c r="BD441" s="423">
        <v>7.78</v>
      </c>
      <c r="BE441" s="424">
        <v>55.6</v>
      </c>
      <c r="BF441" s="425">
        <v>375</v>
      </c>
      <c r="BG441" s="426">
        <v>7260</v>
      </c>
      <c r="BH441" s="420">
        <f t="shared" si="858"/>
        <v>4864.2000000000007</v>
      </c>
      <c r="BI441" s="432"/>
      <c r="BJ441" s="421"/>
      <c r="BK441" s="427">
        <v>16.8</v>
      </c>
      <c r="BL441" s="427"/>
      <c r="BM441" s="428"/>
      <c r="BN441" s="422"/>
      <c r="BO441" s="425">
        <v>210</v>
      </c>
      <c r="BP441" s="425"/>
      <c r="BQ441" s="423">
        <v>5.05</v>
      </c>
      <c r="BR441" s="421">
        <f t="shared" si="783"/>
        <v>0.70138888888888884</v>
      </c>
      <c r="BS441" s="409">
        <f t="shared" si="866"/>
        <v>48821</v>
      </c>
      <c r="BT441" s="429">
        <f t="shared" si="819"/>
        <v>7.7534540464144532</v>
      </c>
      <c r="BU441" s="430">
        <f t="shared" si="842"/>
        <v>55.6</v>
      </c>
      <c r="BV441" s="430">
        <f t="shared" si="820"/>
        <v>431.44456279060239</v>
      </c>
      <c r="BW441" s="430">
        <f t="shared" si="821"/>
        <v>6903.2617111488908</v>
      </c>
      <c r="BX441" s="430">
        <f t="shared" si="859"/>
        <v>4487.1201122467792</v>
      </c>
      <c r="BY441" s="430">
        <f t="shared" si="822"/>
        <v>16.662354314741609</v>
      </c>
      <c r="BZ441" s="430"/>
      <c r="CA441" s="431"/>
      <c r="CB441" s="430">
        <f t="shared" si="867"/>
        <v>210</v>
      </c>
      <c r="CC441" s="432">
        <v>21766</v>
      </c>
      <c r="CD441" s="411">
        <f t="shared" si="823"/>
        <v>22966</v>
      </c>
      <c r="CE441" s="421">
        <f t="shared" si="824"/>
        <v>0.91864000000000001</v>
      </c>
      <c r="CF441" s="433">
        <f t="shared" si="825"/>
        <v>7.0016546198728555</v>
      </c>
      <c r="CG441" s="434"/>
      <c r="CH441" s="427"/>
      <c r="CI441" s="446">
        <f t="shared" si="826"/>
        <v>9.9277192371331537</v>
      </c>
      <c r="CJ441" s="436">
        <v>22.9</v>
      </c>
      <c r="CK441" s="436">
        <v>2.65</v>
      </c>
      <c r="CL441" s="423"/>
      <c r="CM441" s="423">
        <v>13.5</v>
      </c>
      <c r="CN441" s="423">
        <v>94</v>
      </c>
      <c r="CO441" s="432"/>
      <c r="CP441" s="432"/>
      <c r="CQ441" s="437"/>
      <c r="CR441" s="437">
        <v>0.94</v>
      </c>
      <c r="CS441" s="424"/>
      <c r="CT441" s="432">
        <f t="shared" si="827"/>
        <v>3.6575807715753723</v>
      </c>
      <c r="CU441" s="434">
        <v>8.82</v>
      </c>
      <c r="CV441" s="438"/>
      <c r="CW441" s="439"/>
      <c r="CX441" s="440"/>
      <c r="CY441" s="441"/>
      <c r="CZ441" s="442"/>
      <c r="DA441" s="442"/>
      <c r="DB441" s="442"/>
      <c r="DC441" s="442"/>
      <c r="DD441" s="443"/>
      <c r="DE441" s="440"/>
      <c r="DF441" s="444">
        <v>24655</v>
      </c>
      <c r="DG441" s="445">
        <f t="shared" si="828"/>
        <v>25855</v>
      </c>
      <c r="DH441" s="421">
        <f t="shared" si="829"/>
        <v>1.0342</v>
      </c>
      <c r="DI441" s="446">
        <f t="shared" si="830"/>
        <v>6.2192999419841417</v>
      </c>
      <c r="DJ441" s="434">
        <v>7.55</v>
      </c>
      <c r="DK441" s="427">
        <v>2.7</v>
      </c>
      <c r="DL441" s="446">
        <f t="shared" si="831"/>
        <v>8.8184103654999042</v>
      </c>
      <c r="DM441" s="422">
        <v>23</v>
      </c>
      <c r="DN441" s="422">
        <v>1.73</v>
      </c>
      <c r="DO441" s="423">
        <v>7.52</v>
      </c>
      <c r="DP441" s="423">
        <v>13.7</v>
      </c>
      <c r="DQ441" s="423">
        <v>86</v>
      </c>
      <c r="DR441" s="432"/>
      <c r="DS441" s="432"/>
      <c r="DT441" s="437"/>
      <c r="DU441" s="437">
        <v>0.95</v>
      </c>
      <c r="DV441" s="424"/>
      <c r="DW441" s="446">
        <f t="shared" si="832"/>
        <v>3.2488880293947009</v>
      </c>
      <c r="DX441" s="434">
        <v>7.78</v>
      </c>
      <c r="DY441" s="438">
        <v>7.7</v>
      </c>
      <c r="DZ441" s="439">
        <v>12.4</v>
      </c>
      <c r="EA441" s="440">
        <v>51</v>
      </c>
      <c r="EB441" s="441">
        <v>6490</v>
      </c>
      <c r="EC441" s="442">
        <v>4.5999999999999996</v>
      </c>
      <c r="ED441" s="442"/>
      <c r="EE441" s="442"/>
      <c r="EF441" s="442"/>
      <c r="EG441" s="443">
        <v>6</v>
      </c>
      <c r="EH441" s="440"/>
      <c r="EI441" s="429">
        <f t="shared" si="814"/>
        <v>7.7</v>
      </c>
      <c r="EJ441" s="447">
        <f t="shared" si="843"/>
        <v>12.4</v>
      </c>
      <c r="EK441" s="448">
        <f t="shared" si="815"/>
        <v>51</v>
      </c>
      <c r="EL441" s="417">
        <f t="shared" si="816"/>
        <v>6490</v>
      </c>
      <c r="EM441" s="431">
        <f t="shared" si="817"/>
        <v>4.5999999999999996</v>
      </c>
      <c r="EN441" s="431"/>
      <c r="EO441" s="431"/>
      <c r="EP441" s="431"/>
      <c r="EQ441" s="430">
        <f t="shared" si="784"/>
        <v>6</v>
      </c>
      <c r="ER441" s="448"/>
      <c r="ES441" s="449">
        <f t="shared" si="833"/>
        <v>21.630036254890314</v>
      </c>
      <c r="ET441" s="450">
        <f t="shared" si="834"/>
        <v>0.97641999999999995</v>
      </c>
      <c r="EU441" s="451">
        <f t="shared" si="860"/>
        <v>0.47871715909090906</v>
      </c>
      <c r="EV441" s="450">
        <f t="shared" si="805"/>
        <v>0.8865132575757575</v>
      </c>
      <c r="EW441" s="513">
        <f t="shared" si="840"/>
        <v>0.7239285689699767</v>
      </c>
      <c r="EX441" s="514">
        <f t="shared" si="736"/>
        <v>12.06235431474161</v>
      </c>
      <c r="EY441" s="513">
        <f t="shared" si="844"/>
        <v>0.7769784172661871</v>
      </c>
      <c r="EZ441" s="514">
        <f t="shared" si="845"/>
        <v>43.2</v>
      </c>
      <c r="FA441" s="450">
        <f t="shared" si="806"/>
        <v>0.88179246095922559</v>
      </c>
      <c r="FB441" s="431">
        <f t="shared" si="807"/>
        <v>380.44456279060239</v>
      </c>
      <c r="FC441" s="452"/>
      <c r="FD441" s="431"/>
      <c r="FE441" s="452">
        <f t="shared" si="808"/>
        <v>0.97142857142857142</v>
      </c>
      <c r="FF441" s="430">
        <f t="shared" si="809"/>
        <v>204</v>
      </c>
      <c r="FG441" s="405">
        <v>50400</v>
      </c>
      <c r="FH441" s="589"/>
      <c r="FI441" s="590"/>
      <c r="FJ441" s="591"/>
      <c r="FK441" s="455">
        <f t="shared" si="835"/>
        <v>1.4747751991970668</v>
      </c>
      <c r="FL441" s="530">
        <v>1500</v>
      </c>
      <c r="FM441" s="455">
        <f t="shared" si="881"/>
        <v>30.724483316605557</v>
      </c>
      <c r="FN441" s="530">
        <v>4587</v>
      </c>
      <c r="FO441" s="532">
        <f t="shared" si="785"/>
        <v>0.34282511210762334</v>
      </c>
      <c r="FP441" s="449">
        <f t="shared" si="836"/>
        <v>93.955469982179793</v>
      </c>
      <c r="FQ441" s="457">
        <v>50.4</v>
      </c>
      <c r="FR441" s="458">
        <f t="shared" si="837"/>
        <v>1.0323426394379467</v>
      </c>
      <c r="FS441" s="576">
        <v>7.75</v>
      </c>
      <c r="FT441" s="577">
        <v>11.2</v>
      </c>
      <c r="FU441" s="578">
        <v>46</v>
      </c>
      <c r="FV441" s="579">
        <v>1</v>
      </c>
      <c r="FW441" s="580"/>
      <c r="FX441" s="579"/>
      <c r="FY441" s="452">
        <f t="shared" si="851"/>
        <v>0.83333333333333337</v>
      </c>
      <c r="FZ441" s="452"/>
      <c r="GA441" s="429"/>
      <c r="GB441" s="513">
        <f t="shared" si="846"/>
        <v>9.6774193548387233E-2</v>
      </c>
      <c r="GC441" s="514">
        <f t="shared" si="847"/>
        <v>1.2000000000000011</v>
      </c>
      <c r="GD441" s="513">
        <f t="shared" si="768"/>
        <v>9.8039215686274495E-2</v>
      </c>
      <c r="GE441" s="527">
        <f t="shared" si="769"/>
        <v>5</v>
      </c>
      <c r="GF441" s="461">
        <f t="shared" si="838"/>
        <v>2.0155261055693248</v>
      </c>
      <c r="GG441" s="606">
        <v>25</v>
      </c>
      <c r="GH441" s="450">
        <f t="shared" si="868"/>
        <v>0.3125</v>
      </c>
      <c r="GI441" s="405">
        <v>175</v>
      </c>
      <c r="GJ441" s="462">
        <f t="shared" si="869"/>
        <v>7</v>
      </c>
      <c r="GK441" s="463">
        <f t="shared" si="870"/>
        <v>12.289793326642224</v>
      </c>
      <c r="GL441" s="464">
        <v>7.89</v>
      </c>
      <c r="GM441" s="529">
        <v>9.6</v>
      </c>
      <c r="GN441" s="405">
        <v>42</v>
      </c>
      <c r="GO441" s="513">
        <f t="shared" si="871"/>
        <v>0.14285714285714279</v>
      </c>
      <c r="GP441" s="450">
        <f t="shared" si="872"/>
        <v>8.6956521739130488E-2</v>
      </c>
      <c r="GQ441" s="577">
        <v>8</v>
      </c>
      <c r="GR441" s="455">
        <f t="shared" si="839"/>
        <v>2.1138444521824624</v>
      </c>
      <c r="GS441" s="531">
        <f t="shared" si="873"/>
        <v>9.3000000000000007</v>
      </c>
      <c r="GT441" s="531">
        <f t="shared" si="874"/>
        <v>33.294000000000004</v>
      </c>
      <c r="GU441" s="513">
        <f t="shared" si="875"/>
        <v>3.1249999999999889E-2</v>
      </c>
      <c r="GV441" s="513">
        <f t="shared" si="876"/>
        <v>0.20728571428571418</v>
      </c>
      <c r="GW441" s="513">
        <f t="shared" si="877"/>
        <v>0.16964285714285698</v>
      </c>
      <c r="GX441" s="513">
        <f t="shared" si="878"/>
        <v>0.27621739130434775</v>
      </c>
      <c r="GY441" s="462">
        <f t="shared" si="879"/>
        <v>0.96724329660335495</v>
      </c>
      <c r="GZ441" s="405">
        <v>47788</v>
      </c>
      <c r="HA441" s="581">
        <v>8.0299999999999994</v>
      </c>
      <c r="HB441" s="451">
        <v>7.9</v>
      </c>
      <c r="HC441" s="577">
        <v>9.3000000000000007</v>
      </c>
      <c r="HD441" s="463">
        <f t="shared" si="880"/>
        <v>33.294000000000004</v>
      </c>
      <c r="HE441" s="463">
        <v>9</v>
      </c>
      <c r="HF441" s="463"/>
      <c r="HG441" s="582"/>
      <c r="HH441" s="575">
        <v>3</v>
      </c>
      <c r="HI441" s="583">
        <v>6340</v>
      </c>
      <c r="HJ441" s="406">
        <f t="shared" si="810"/>
        <v>4247.8</v>
      </c>
      <c r="HK441" s="406"/>
      <c r="HL441" s="549"/>
      <c r="HM441" s="584"/>
      <c r="HN441" s="461">
        <v>3.26</v>
      </c>
      <c r="HO441" s="574"/>
      <c r="HP441" s="548">
        <v>0.01</v>
      </c>
      <c r="HQ441" s="585"/>
      <c r="HR441" s="586"/>
      <c r="HS441" s="520">
        <v>0.18</v>
      </c>
      <c r="HT441" s="587">
        <v>4</v>
      </c>
      <c r="HU441" s="522">
        <f t="shared" si="767"/>
        <v>37.483035695051811</v>
      </c>
      <c r="HV441" s="513">
        <f t="shared" si="849"/>
        <v>0.83273381294964022</v>
      </c>
      <c r="HW441" s="513">
        <f t="shared" si="811"/>
        <v>0.91121600000000003</v>
      </c>
      <c r="HX441" s="513">
        <f t="shared" si="812"/>
        <v>0.80595238095238098</v>
      </c>
      <c r="HY441" s="599"/>
    </row>
    <row r="442" spans="1:233" s="598" customFormat="1" ht="15" customHeight="1" x14ac:dyDescent="0.15">
      <c r="A442" s="400">
        <v>43924</v>
      </c>
      <c r="B442" s="515">
        <v>44711</v>
      </c>
      <c r="C442" s="402">
        <f t="shared" si="852"/>
        <v>0.89422000000000001</v>
      </c>
      <c r="D442" s="571">
        <v>7.72</v>
      </c>
      <c r="E442" s="572">
        <v>46.5</v>
      </c>
      <c r="F442" s="573">
        <v>293</v>
      </c>
      <c r="G442" s="406">
        <f t="shared" si="855"/>
        <v>13100.323</v>
      </c>
      <c r="H442" s="402">
        <f t="shared" si="856"/>
        <v>0.52401291999999999</v>
      </c>
      <c r="I442" s="573">
        <v>5760</v>
      </c>
      <c r="J442" s="406">
        <f t="shared" si="857"/>
        <v>3859.2000000000003</v>
      </c>
      <c r="K442" s="574">
        <v>28.3</v>
      </c>
      <c r="L442" s="574">
        <v>18.899999999999999</v>
      </c>
      <c r="M442" s="574">
        <v>2.5</v>
      </c>
      <c r="N442" s="575">
        <v>189</v>
      </c>
      <c r="O442" s="575">
        <v>16</v>
      </c>
      <c r="P442" s="409"/>
      <c r="Q442" s="409">
        <v>1200</v>
      </c>
      <c r="R442" s="409"/>
      <c r="S442" s="409"/>
      <c r="T442" s="410">
        <v>5.43</v>
      </c>
      <c r="U442" s="409">
        <f t="shared" si="861"/>
        <v>3435.1724137931037</v>
      </c>
      <c r="V442" s="409">
        <v>9962</v>
      </c>
      <c r="W442" s="409">
        <v>4219</v>
      </c>
      <c r="X442" s="516">
        <v>1200</v>
      </c>
      <c r="Y442" s="473"/>
      <c r="Z442" s="429"/>
      <c r="AA442" s="409"/>
      <c r="AB442" s="409"/>
      <c r="AC442" s="409"/>
      <c r="AD442" s="474"/>
      <c r="AE442" s="477"/>
      <c r="AF442" s="478">
        <f t="shared" si="862"/>
        <v>2400</v>
      </c>
      <c r="AG442" s="477">
        <f t="shared" ref="AG442:AG473" si="882">AF442/$AF$6</f>
        <v>0.96</v>
      </c>
      <c r="AH442" s="478">
        <f t="shared" si="863"/>
        <v>1768.1034482758621</v>
      </c>
      <c r="AI442" s="478">
        <f t="shared" si="864"/>
        <v>5127.5</v>
      </c>
      <c r="AJ442" s="473">
        <f t="shared" si="865"/>
        <v>12306</v>
      </c>
      <c r="AK442" s="477">
        <f t="shared" si="818"/>
        <v>0.54693333333333338</v>
      </c>
      <c r="AL442" s="447">
        <v>38</v>
      </c>
      <c r="AM442" s="479"/>
      <c r="AN442" s="473">
        <v>2418</v>
      </c>
      <c r="AO442" s="473">
        <v>2330</v>
      </c>
      <c r="AP442" s="479">
        <v>7.44</v>
      </c>
      <c r="AQ442" s="447">
        <v>487</v>
      </c>
      <c r="AR442" s="473">
        <f t="shared" si="850"/>
        <v>1558.4</v>
      </c>
      <c r="AS442" s="657">
        <f t="shared" si="841"/>
        <v>3.2</v>
      </c>
      <c r="AT442" s="473">
        <v>6270</v>
      </c>
      <c r="AU442" s="447"/>
      <c r="AV442" s="480">
        <v>10</v>
      </c>
      <c r="AW442" s="479">
        <v>4.59</v>
      </c>
      <c r="AX442" s="479">
        <v>33.36</v>
      </c>
      <c r="AY442" s="480">
        <v>10.5</v>
      </c>
      <c r="AZ442" s="480">
        <v>3.7</v>
      </c>
      <c r="BA442" s="420">
        <f t="shared" si="853"/>
        <v>43172</v>
      </c>
      <c r="BB442" s="421">
        <f t="shared" si="854"/>
        <v>0.86343999999999999</v>
      </c>
      <c r="BC442" s="422"/>
      <c r="BD442" s="423">
        <v>7.93</v>
      </c>
      <c r="BE442" s="424">
        <v>67.7</v>
      </c>
      <c r="BF442" s="425">
        <v>401</v>
      </c>
      <c r="BG442" s="426">
        <v>6180</v>
      </c>
      <c r="BH442" s="420">
        <f t="shared" si="858"/>
        <v>4140.6000000000004</v>
      </c>
      <c r="BI442" s="432"/>
      <c r="BJ442" s="421"/>
      <c r="BK442" s="427">
        <v>19.8</v>
      </c>
      <c r="BL442" s="427">
        <v>13.5</v>
      </c>
      <c r="BM442" s="428">
        <v>5</v>
      </c>
      <c r="BN442" s="422">
        <v>3.4</v>
      </c>
      <c r="BO442" s="425">
        <v>249</v>
      </c>
      <c r="BP442" s="425">
        <v>16</v>
      </c>
      <c r="BQ442" s="423">
        <v>5.85</v>
      </c>
      <c r="BR442" s="421">
        <f t="shared" si="783"/>
        <v>0.81249999999999989</v>
      </c>
      <c r="BS442" s="409">
        <f t="shared" si="866"/>
        <v>45572</v>
      </c>
      <c r="BT442" s="429">
        <f t="shared" si="819"/>
        <v>7.904194680944439</v>
      </c>
      <c r="BU442" s="430">
        <f t="shared" si="842"/>
        <v>67.7</v>
      </c>
      <c r="BV442" s="430">
        <f t="shared" si="820"/>
        <v>461.95321688756252</v>
      </c>
      <c r="BW442" s="430">
        <f t="shared" si="821"/>
        <v>5854.7055209339069</v>
      </c>
      <c r="BX442" s="430">
        <f t="shared" si="859"/>
        <v>3805.5585886070394</v>
      </c>
      <c r="BY442" s="430">
        <f t="shared" si="822"/>
        <v>19.310225577108749</v>
      </c>
      <c r="BZ442" s="430">
        <f>(BL442*BA442+AY442*AF442)/BS442</f>
        <v>13.342008250680243</v>
      </c>
      <c r="CA442" s="431">
        <f>(BN442*BA442+AZ442*AF442)/BS442</f>
        <v>3.4157991749319754</v>
      </c>
      <c r="CB442" s="430">
        <f t="shared" si="867"/>
        <v>249</v>
      </c>
      <c r="CC442" s="432">
        <v>20178</v>
      </c>
      <c r="CD442" s="411">
        <f t="shared" si="823"/>
        <v>21378</v>
      </c>
      <c r="CE442" s="421">
        <f t="shared" si="824"/>
        <v>0.85511999999999999</v>
      </c>
      <c r="CF442" s="433">
        <f t="shared" si="825"/>
        <v>7.5217513331462253</v>
      </c>
      <c r="CG442" s="434"/>
      <c r="CH442" s="427"/>
      <c r="CI442" s="446">
        <f t="shared" si="826"/>
        <v>10.665169800729723</v>
      </c>
      <c r="CJ442" s="436">
        <v>23.2</v>
      </c>
      <c r="CK442" s="436">
        <v>1.48</v>
      </c>
      <c r="CL442" s="423"/>
      <c r="CM442" s="423">
        <v>17.7</v>
      </c>
      <c r="CN442" s="423">
        <v>79</v>
      </c>
      <c r="CO442" s="432"/>
      <c r="CP442" s="432"/>
      <c r="CQ442" s="437"/>
      <c r="CR442" s="437">
        <v>0.96</v>
      </c>
      <c r="CS442" s="424"/>
      <c r="CT442" s="432">
        <f t="shared" si="827"/>
        <v>3.9292730844793713</v>
      </c>
      <c r="CU442" s="434">
        <v>8.91</v>
      </c>
      <c r="CV442" s="438"/>
      <c r="CW442" s="439"/>
      <c r="CX442" s="440"/>
      <c r="CY442" s="441"/>
      <c r="CZ442" s="442"/>
      <c r="DA442" s="442"/>
      <c r="DB442" s="442"/>
      <c r="DC442" s="442"/>
      <c r="DD442" s="443"/>
      <c r="DE442" s="440"/>
      <c r="DF442" s="444">
        <v>22994</v>
      </c>
      <c r="DG442" s="445">
        <f t="shared" si="828"/>
        <v>24194</v>
      </c>
      <c r="DH442" s="421">
        <f t="shared" si="829"/>
        <v>0.96775999999999995</v>
      </c>
      <c r="DI442" s="446">
        <f t="shared" si="830"/>
        <v>6.6462759361825245</v>
      </c>
      <c r="DJ442" s="434">
        <v>7.71</v>
      </c>
      <c r="DK442" s="427">
        <v>2.9</v>
      </c>
      <c r="DL442" s="446">
        <f t="shared" si="831"/>
        <v>9.4238240886170139</v>
      </c>
      <c r="DM442" s="422">
        <v>23.1</v>
      </c>
      <c r="DN442" s="422">
        <v>1.3</v>
      </c>
      <c r="DO442" s="423">
        <v>7.66</v>
      </c>
      <c r="DP442" s="423">
        <v>19.100000000000001</v>
      </c>
      <c r="DQ442" s="423">
        <v>86</v>
      </c>
      <c r="DR442" s="432"/>
      <c r="DS442" s="432"/>
      <c r="DT442" s="437"/>
      <c r="DU442" s="437">
        <v>0.96</v>
      </c>
      <c r="DV442" s="424"/>
      <c r="DW442" s="446">
        <f t="shared" si="832"/>
        <v>3.4719351905431104</v>
      </c>
      <c r="DX442" s="434">
        <v>6.76</v>
      </c>
      <c r="DY442" s="438">
        <v>7.82</v>
      </c>
      <c r="DZ442" s="439">
        <v>13.7</v>
      </c>
      <c r="EA442" s="440">
        <v>58</v>
      </c>
      <c r="EB442" s="441">
        <v>6940</v>
      </c>
      <c r="EC442" s="442">
        <v>4.3</v>
      </c>
      <c r="ED442" s="442">
        <v>0.21</v>
      </c>
      <c r="EE442" s="442">
        <v>2.1</v>
      </c>
      <c r="EF442" s="442">
        <v>0.75</v>
      </c>
      <c r="EG442" s="443">
        <v>7</v>
      </c>
      <c r="EH442" s="440">
        <v>16</v>
      </c>
      <c r="EI442" s="429">
        <f t="shared" si="814"/>
        <v>7.82</v>
      </c>
      <c r="EJ442" s="447">
        <f t="shared" si="843"/>
        <v>13.7</v>
      </c>
      <c r="EK442" s="448">
        <f t="shared" si="815"/>
        <v>58</v>
      </c>
      <c r="EL442" s="417">
        <f t="shared" si="816"/>
        <v>6940</v>
      </c>
      <c r="EM442" s="431">
        <f t="shared" si="817"/>
        <v>4.3</v>
      </c>
      <c r="EN442" s="431">
        <f>ED442</f>
        <v>0.21</v>
      </c>
      <c r="EO442" s="431">
        <f>EE442</f>
        <v>2.1</v>
      </c>
      <c r="EP442" s="431">
        <f>EF442</f>
        <v>0.75</v>
      </c>
      <c r="EQ442" s="430">
        <f t="shared" si="784"/>
        <v>7</v>
      </c>
      <c r="ER442" s="448">
        <f>EH442</f>
        <v>16</v>
      </c>
      <c r="ES442" s="449">
        <f t="shared" si="833"/>
        <v>23.17212323356447</v>
      </c>
      <c r="ET442" s="450">
        <f t="shared" si="834"/>
        <v>0.91144000000000003</v>
      </c>
      <c r="EU442" s="451">
        <f t="shared" si="860"/>
        <v>0.47845754545454544</v>
      </c>
      <c r="EV442" s="450">
        <f t="shared" si="805"/>
        <v>0.88603249158249153</v>
      </c>
      <c r="EW442" s="513">
        <f t="shared" si="840"/>
        <v>0.77732005341784194</v>
      </c>
      <c r="EX442" s="514">
        <f t="shared" ref="EX442:EX487" si="883">BY442-EM442</f>
        <v>15.010225577108748</v>
      </c>
      <c r="EY442" s="513">
        <f t="shared" si="844"/>
        <v>0.79763663220088632</v>
      </c>
      <c r="EZ442" s="514">
        <f t="shared" si="845"/>
        <v>54</v>
      </c>
      <c r="FA442" s="450">
        <f t="shared" si="806"/>
        <v>0.87444616060739122</v>
      </c>
      <c r="FB442" s="431">
        <f t="shared" si="807"/>
        <v>403.95321688756252</v>
      </c>
      <c r="FC442" s="452">
        <f>1-EP442/CA442</f>
        <v>0.78043205657284109</v>
      </c>
      <c r="FD442" s="431">
        <f>CA442-EP442</f>
        <v>2.6657991749319754</v>
      </c>
      <c r="FE442" s="452">
        <f t="shared" si="808"/>
        <v>0.9718875502008032</v>
      </c>
      <c r="FF442" s="430">
        <f t="shared" si="809"/>
        <v>242</v>
      </c>
      <c r="FG442" s="405">
        <v>50400</v>
      </c>
      <c r="FH442" s="589"/>
      <c r="FI442" s="590"/>
      <c r="FJ442" s="591"/>
      <c r="FK442" s="455">
        <f t="shared" si="835"/>
        <v>1.5799174931975775</v>
      </c>
      <c r="FL442" s="530">
        <v>1500</v>
      </c>
      <c r="FM442" s="455">
        <f t="shared" si="881"/>
        <v>32.914947774949525</v>
      </c>
      <c r="FN442" s="530">
        <v>4309</v>
      </c>
      <c r="FO442" s="532">
        <f t="shared" si="785"/>
        <v>0.32204783258594916</v>
      </c>
      <c r="FP442" s="449">
        <f t="shared" si="836"/>
        <v>94.553673308171682</v>
      </c>
      <c r="FQ442" s="457">
        <v>50.4</v>
      </c>
      <c r="FR442" s="458">
        <f t="shared" si="837"/>
        <v>1.1059422452383043</v>
      </c>
      <c r="FS442" s="576">
        <v>7.79</v>
      </c>
      <c r="FT442" s="577">
        <v>10.8</v>
      </c>
      <c r="FU442" s="578">
        <v>50</v>
      </c>
      <c r="FV442" s="579">
        <v>1</v>
      </c>
      <c r="FW442" s="580">
        <v>0.22</v>
      </c>
      <c r="FX442" s="579">
        <v>16</v>
      </c>
      <c r="FY442" s="452">
        <f t="shared" si="851"/>
        <v>0.85714285714285721</v>
      </c>
      <c r="FZ442" s="452">
        <f>1-FW442/(EF442+DC442)</f>
        <v>0.70666666666666667</v>
      </c>
      <c r="GA442" s="429">
        <f>EF442+DC442-FW442</f>
        <v>0.53</v>
      </c>
      <c r="GB442" s="513">
        <f t="shared" si="846"/>
        <v>0.21167883211678817</v>
      </c>
      <c r="GC442" s="514">
        <f t="shared" si="847"/>
        <v>2.8999999999999986</v>
      </c>
      <c r="GD442" s="513">
        <f t="shared" si="768"/>
        <v>0.13793103448275867</v>
      </c>
      <c r="GE442" s="527">
        <f t="shared" si="769"/>
        <v>8</v>
      </c>
      <c r="GF442" s="461">
        <f t="shared" si="838"/>
        <v>2.1592205740366892</v>
      </c>
      <c r="GG442" s="606">
        <v>25</v>
      </c>
      <c r="GH442" s="450">
        <f t="shared" si="868"/>
        <v>0.3125</v>
      </c>
      <c r="GI442" s="405">
        <v>175</v>
      </c>
      <c r="GJ442" s="462">
        <f t="shared" si="869"/>
        <v>7</v>
      </c>
      <c r="GK442" s="463">
        <f t="shared" si="870"/>
        <v>13.165979109979814</v>
      </c>
      <c r="GL442" s="464">
        <v>7.99</v>
      </c>
      <c r="GM442" s="529">
        <v>10.5</v>
      </c>
      <c r="GN442" s="405">
        <v>48</v>
      </c>
      <c r="GO442" s="513">
        <f t="shared" si="871"/>
        <v>2.777777777777779E-2</v>
      </c>
      <c r="GP442" s="450">
        <f t="shared" si="872"/>
        <v>4.0000000000000036E-2</v>
      </c>
      <c r="GQ442" s="577">
        <v>8</v>
      </c>
      <c r="GR442" s="455">
        <f t="shared" si="839"/>
        <v>2.2645484069165276</v>
      </c>
      <c r="GS442" s="531">
        <f t="shared" si="873"/>
        <v>10.3</v>
      </c>
      <c r="GT442" s="531">
        <f t="shared" si="874"/>
        <v>36.874000000000002</v>
      </c>
      <c r="GU442" s="513">
        <f t="shared" si="875"/>
        <v>1.904761904761898E-2</v>
      </c>
      <c r="GV442" s="513">
        <f t="shared" si="876"/>
        <v>0.23179166666666662</v>
      </c>
      <c r="GW442" s="513">
        <f t="shared" si="877"/>
        <v>4.629629629629628E-2</v>
      </c>
      <c r="GX442" s="513">
        <f t="shared" si="878"/>
        <v>0.26251999999999998</v>
      </c>
      <c r="GY442" s="462">
        <f t="shared" si="879"/>
        <v>1.0030457953664342</v>
      </c>
      <c r="GZ442" s="405">
        <v>43850</v>
      </c>
      <c r="HA442" s="581">
        <v>8.07</v>
      </c>
      <c r="HB442" s="451">
        <v>7.98</v>
      </c>
      <c r="HC442" s="577">
        <v>10.3</v>
      </c>
      <c r="HD442" s="463">
        <f t="shared" si="880"/>
        <v>36.874000000000002</v>
      </c>
      <c r="HE442" s="463">
        <v>10</v>
      </c>
      <c r="HF442" s="463"/>
      <c r="HG442" s="582"/>
      <c r="HH442" s="575">
        <v>4</v>
      </c>
      <c r="HI442" s="583">
        <v>6920</v>
      </c>
      <c r="HJ442" s="406">
        <f t="shared" si="810"/>
        <v>4636.4000000000005</v>
      </c>
      <c r="HK442" s="406"/>
      <c r="HL442" s="549">
        <v>1046</v>
      </c>
      <c r="HM442" s="584">
        <v>3.2</v>
      </c>
      <c r="HN442" s="461">
        <v>3.66</v>
      </c>
      <c r="HO442" s="574">
        <v>0.12</v>
      </c>
      <c r="HP442" s="548">
        <v>0.01</v>
      </c>
      <c r="HQ442" s="585">
        <v>2.8</v>
      </c>
      <c r="HR442" s="586">
        <v>0.22</v>
      </c>
      <c r="HS442" s="520">
        <v>0.18</v>
      </c>
      <c r="HT442" s="587">
        <v>4</v>
      </c>
      <c r="HU442" s="522">
        <f t="shared" si="767"/>
        <v>40.303900676364307</v>
      </c>
      <c r="HV442" s="513">
        <f t="shared" si="849"/>
        <v>0.84785819793205319</v>
      </c>
      <c r="HW442" s="513">
        <f t="shared" si="811"/>
        <v>0.90804488778054859</v>
      </c>
      <c r="HX442" s="513">
        <f t="shared" si="812"/>
        <v>0.81515151515151518</v>
      </c>
      <c r="HY442" s="599"/>
    </row>
    <row r="443" spans="1:233" s="598" customFormat="1" ht="15" customHeight="1" x14ac:dyDescent="0.15">
      <c r="A443" s="400">
        <v>43925</v>
      </c>
      <c r="B443" s="515">
        <v>47043</v>
      </c>
      <c r="C443" s="402">
        <f t="shared" si="852"/>
        <v>0.94086000000000003</v>
      </c>
      <c r="D443" s="571">
        <v>7.91</v>
      </c>
      <c r="E443" s="572">
        <v>48.8</v>
      </c>
      <c r="F443" s="573">
        <v>332</v>
      </c>
      <c r="G443" s="406">
        <f t="shared" si="855"/>
        <v>15618.276</v>
      </c>
      <c r="H443" s="402">
        <f t="shared" si="856"/>
        <v>0.62473104000000002</v>
      </c>
      <c r="I443" s="573">
        <v>8620</v>
      </c>
      <c r="J443" s="406">
        <f t="shared" si="857"/>
        <v>5775.4000000000005</v>
      </c>
      <c r="K443" s="574">
        <v>24.3</v>
      </c>
      <c r="L443" s="574"/>
      <c r="M443" s="574"/>
      <c r="N443" s="575">
        <v>222</v>
      </c>
      <c r="O443" s="575"/>
      <c r="P443" s="409"/>
      <c r="Q443" s="409">
        <v>1200</v>
      </c>
      <c r="R443" s="409"/>
      <c r="S443" s="409"/>
      <c r="T443" s="410">
        <v>4.9800000000000004</v>
      </c>
      <c r="U443" s="409">
        <f t="shared" si="861"/>
        <v>3370.344827586207</v>
      </c>
      <c r="V443" s="409">
        <v>9774</v>
      </c>
      <c r="W443" s="409">
        <v>4084</v>
      </c>
      <c r="X443" s="516">
        <v>1200</v>
      </c>
      <c r="Y443" s="473"/>
      <c r="Z443" s="429"/>
      <c r="AA443" s="409"/>
      <c r="AB443" s="409"/>
      <c r="AC443" s="409"/>
      <c r="AD443" s="474"/>
      <c r="AE443" s="477"/>
      <c r="AF443" s="478">
        <f t="shared" si="862"/>
        <v>2400</v>
      </c>
      <c r="AG443" s="477">
        <f t="shared" si="882"/>
        <v>0.96</v>
      </c>
      <c r="AH443" s="478">
        <f t="shared" si="863"/>
        <v>1742.4137931034484</v>
      </c>
      <c r="AI443" s="478">
        <f t="shared" si="864"/>
        <v>5053</v>
      </c>
      <c r="AJ443" s="473">
        <f t="shared" si="865"/>
        <v>12127.2</v>
      </c>
      <c r="AK443" s="477">
        <f t="shared" si="818"/>
        <v>0.53898666666666672</v>
      </c>
      <c r="AL443" s="447">
        <v>38</v>
      </c>
      <c r="AM443" s="479"/>
      <c r="AN443" s="473">
        <v>2440</v>
      </c>
      <c r="AO443" s="473">
        <v>2381</v>
      </c>
      <c r="AP443" s="479">
        <v>7.23</v>
      </c>
      <c r="AQ443" s="447">
        <v>479</v>
      </c>
      <c r="AR443" s="473">
        <f t="shared" si="850"/>
        <v>1532.8000000000002</v>
      </c>
      <c r="AS443" s="657">
        <f t="shared" si="841"/>
        <v>3.2</v>
      </c>
      <c r="AT443" s="473">
        <v>6330</v>
      </c>
      <c r="AU443" s="447"/>
      <c r="AV443" s="480">
        <v>10</v>
      </c>
      <c r="AW443" s="479">
        <v>4.22</v>
      </c>
      <c r="AX443" s="479">
        <v>34.979999999999997</v>
      </c>
      <c r="AY443" s="480">
        <v>12.4</v>
      </c>
      <c r="AZ443" s="480">
        <v>5</v>
      </c>
      <c r="BA443" s="420">
        <f t="shared" si="853"/>
        <v>43437</v>
      </c>
      <c r="BB443" s="421">
        <f t="shared" si="854"/>
        <v>0.86873999999999996</v>
      </c>
      <c r="BC443" s="422"/>
      <c r="BD443" s="423">
        <v>7.89</v>
      </c>
      <c r="BE443" s="424">
        <v>59.5</v>
      </c>
      <c r="BF443" s="425">
        <v>368</v>
      </c>
      <c r="BG443" s="426">
        <v>7740</v>
      </c>
      <c r="BH443" s="420">
        <f t="shared" si="858"/>
        <v>5185.8</v>
      </c>
      <c r="BI443" s="432"/>
      <c r="BJ443" s="421"/>
      <c r="BK443" s="427">
        <v>15.7</v>
      </c>
      <c r="BL443" s="427"/>
      <c r="BM443" s="428"/>
      <c r="BN443" s="422"/>
      <c r="BO443" s="425">
        <v>291</v>
      </c>
      <c r="BP443" s="425"/>
      <c r="BQ443" s="423">
        <v>5.37</v>
      </c>
      <c r="BR443" s="421">
        <f t="shared" si="783"/>
        <v>0.74583333333333335</v>
      </c>
      <c r="BS443" s="409">
        <f t="shared" si="866"/>
        <v>45837</v>
      </c>
      <c r="BT443" s="429">
        <f t="shared" si="819"/>
        <v>7.8554427645788332</v>
      </c>
      <c r="BU443" s="430">
        <f t="shared" si="842"/>
        <v>59.5</v>
      </c>
      <c r="BV443" s="430">
        <f t="shared" si="820"/>
        <v>428.98828457359775</v>
      </c>
      <c r="BW443" s="430">
        <f t="shared" si="821"/>
        <v>7334.9054257477583</v>
      </c>
      <c r="BX443" s="430">
        <f t="shared" si="859"/>
        <v>4767.6885267360431</v>
      </c>
      <c r="BY443" s="430">
        <f t="shared" si="822"/>
        <v>15.527213822894169</v>
      </c>
      <c r="BZ443" s="430"/>
      <c r="CA443" s="431"/>
      <c r="CB443" s="430">
        <f t="shared" si="867"/>
        <v>291</v>
      </c>
      <c r="CC443" s="432">
        <v>20724</v>
      </c>
      <c r="CD443" s="411">
        <f t="shared" si="823"/>
        <v>21924</v>
      </c>
      <c r="CE443" s="421">
        <f t="shared" si="824"/>
        <v>0.87695999999999996</v>
      </c>
      <c r="CF443" s="433">
        <f t="shared" si="825"/>
        <v>7.3344280240831967</v>
      </c>
      <c r="CG443" s="434"/>
      <c r="CH443" s="427"/>
      <c r="CI443" s="446">
        <f t="shared" si="826"/>
        <v>10.399562123700054</v>
      </c>
      <c r="CJ443" s="436">
        <v>24.2</v>
      </c>
      <c r="CK443" s="436">
        <v>1.58</v>
      </c>
      <c r="CL443" s="423"/>
      <c r="CM443" s="423">
        <v>19.5</v>
      </c>
      <c r="CN443" s="423">
        <v>99</v>
      </c>
      <c r="CO443" s="432"/>
      <c r="CP443" s="432"/>
      <c r="CQ443" s="437"/>
      <c r="CR443" s="437">
        <v>0.97</v>
      </c>
      <c r="CS443" s="424"/>
      <c r="CT443" s="432">
        <f t="shared" si="827"/>
        <v>3.8314176245210732</v>
      </c>
      <c r="CU443" s="434">
        <v>8.02</v>
      </c>
      <c r="CV443" s="438"/>
      <c r="CW443" s="439"/>
      <c r="CX443" s="440"/>
      <c r="CY443" s="441"/>
      <c r="CZ443" s="442"/>
      <c r="DA443" s="442"/>
      <c r="DB443" s="442"/>
      <c r="DC443" s="442"/>
      <c r="DD443" s="443"/>
      <c r="DE443" s="440"/>
      <c r="DF443" s="444">
        <v>22713</v>
      </c>
      <c r="DG443" s="445">
        <f t="shared" si="828"/>
        <v>23913</v>
      </c>
      <c r="DH443" s="421">
        <f t="shared" si="829"/>
        <v>0.95652000000000004</v>
      </c>
      <c r="DI443" s="446">
        <f t="shared" si="830"/>
        <v>6.7243758625015682</v>
      </c>
      <c r="DJ443" s="434">
        <v>7.63</v>
      </c>
      <c r="DK443" s="427">
        <v>3.3</v>
      </c>
      <c r="DL443" s="446">
        <f t="shared" si="831"/>
        <v>9.5345627901141636</v>
      </c>
      <c r="DM443" s="422">
        <v>24.1</v>
      </c>
      <c r="DN443" s="422">
        <v>1.42</v>
      </c>
      <c r="DO443" s="423">
        <v>7.59</v>
      </c>
      <c r="DP443" s="423">
        <v>20.2</v>
      </c>
      <c r="DQ443" s="423">
        <v>99</v>
      </c>
      <c r="DR443" s="432"/>
      <c r="DS443" s="432"/>
      <c r="DT443" s="437"/>
      <c r="DU443" s="437">
        <v>0.98</v>
      </c>
      <c r="DV443" s="424"/>
      <c r="DW443" s="446">
        <f t="shared" si="832"/>
        <v>3.512733659515745</v>
      </c>
      <c r="DX443" s="434">
        <v>7.52</v>
      </c>
      <c r="DY443" s="438">
        <v>7.82</v>
      </c>
      <c r="DZ443" s="439">
        <v>15.7</v>
      </c>
      <c r="EA443" s="440">
        <v>68</v>
      </c>
      <c r="EB443" s="441">
        <v>6550</v>
      </c>
      <c r="EC443" s="442">
        <v>4.5</v>
      </c>
      <c r="ED443" s="442"/>
      <c r="EE443" s="442"/>
      <c r="EF443" s="442"/>
      <c r="EG443" s="443">
        <v>10</v>
      </c>
      <c r="EH443" s="440"/>
      <c r="EI443" s="429">
        <f t="shared" si="814"/>
        <v>7.82</v>
      </c>
      <c r="EJ443" s="447">
        <f t="shared" si="843"/>
        <v>15.7</v>
      </c>
      <c r="EK443" s="448">
        <f t="shared" si="815"/>
        <v>68</v>
      </c>
      <c r="EL443" s="417">
        <f t="shared" si="816"/>
        <v>6550</v>
      </c>
      <c r="EM443" s="431">
        <f t="shared" si="817"/>
        <v>4.5</v>
      </c>
      <c r="EN443" s="431"/>
      <c r="EO443" s="431"/>
      <c r="EP443" s="431"/>
      <c r="EQ443" s="430">
        <f t="shared" si="784"/>
        <v>10</v>
      </c>
      <c r="ER443" s="448"/>
      <c r="ES443" s="449">
        <f t="shared" si="833"/>
        <v>23.038156947444207</v>
      </c>
      <c r="ET443" s="450">
        <f t="shared" si="834"/>
        <v>0.91674</v>
      </c>
      <c r="EU443" s="451">
        <f t="shared" si="860"/>
        <v>0.44689854545454544</v>
      </c>
      <c r="EV443" s="450">
        <f t="shared" si="805"/>
        <v>0.82758989898989888</v>
      </c>
      <c r="EW443" s="513">
        <f t="shared" si="840"/>
        <v>0.71018625419037151</v>
      </c>
      <c r="EX443" s="514">
        <f t="shared" si="883"/>
        <v>11.027213822894169</v>
      </c>
      <c r="EY443" s="513">
        <f t="shared" si="844"/>
        <v>0.73613445378151265</v>
      </c>
      <c r="EZ443" s="514">
        <f t="shared" si="845"/>
        <v>43.8</v>
      </c>
      <c r="FA443" s="450">
        <f t="shared" si="806"/>
        <v>0.84148751272405942</v>
      </c>
      <c r="FB443" s="431">
        <f t="shared" si="807"/>
        <v>360.98828457359775</v>
      </c>
      <c r="FC443" s="452"/>
      <c r="FD443" s="431"/>
      <c r="FE443" s="452">
        <f t="shared" si="808"/>
        <v>0.96563573883161513</v>
      </c>
      <c r="FF443" s="430">
        <f t="shared" si="809"/>
        <v>281</v>
      </c>
      <c r="FG443" s="405">
        <v>50400</v>
      </c>
      <c r="FH443" s="589"/>
      <c r="FI443" s="590"/>
      <c r="FJ443" s="591"/>
      <c r="FK443" s="455">
        <f t="shared" si="835"/>
        <v>1.5707834282348321</v>
      </c>
      <c r="FL443" s="530">
        <v>1500</v>
      </c>
      <c r="FM443" s="455">
        <f t="shared" si="881"/>
        <v>32.724654754892335</v>
      </c>
      <c r="FN443" s="530">
        <v>4309</v>
      </c>
      <c r="FO443" s="532">
        <f t="shared" si="785"/>
        <v>0.32204783258594916</v>
      </c>
      <c r="FP443" s="449">
        <f t="shared" si="836"/>
        <v>94.007024892554057</v>
      </c>
      <c r="FQ443" s="457">
        <v>50.4</v>
      </c>
      <c r="FR443" s="458">
        <f t="shared" si="837"/>
        <v>1.0995483997643825</v>
      </c>
      <c r="FS443" s="576">
        <v>7.69</v>
      </c>
      <c r="FT443" s="577">
        <v>12.1</v>
      </c>
      <c r="FU443" s="578">
        <v>53</v>
      </c>
      <c r="FV443" s="579">
        <v>1</v>
      </c>
      <c r="FW443" s="580"/>
      <c r="FX443" s="579"/>
      <c r="FY443" s="452">
        <f t="shared" si="851"/>
        <v>0.9</v>
      </c>
      <c r="FZ443" s="452"/>
      <c r="GA443" s="429"/>
      <c r="GB443" s="513">
        <f t="shared" si="846"/>
        <v>0.22929936305732479</v>
      </c>
      <c r="GC443" s="514">
        <f t="shared" si="847"/>
        <v>3.5999999999999996</v>
      </c>
      <c r="GD443" s="513">
        <f t="shared" si="768"/>
        <v>0.22058823529411764</v>
      </c>
      <c r="GE443" s="527">
        <f t="shared" si="769"/>
        <v>15</v>
      </c>
      <c r="GF443" s="461">
        <f t="shared" si="838"/>
        <v>2.1467373519209372</v>
      </c>
      <c r="GG443" s="606">
        <v>25</v>
      </c>
      <c r="GH443" s="450">
        <f t="shared" si="868"/>
        <v>0.3125</v>
      </c>
      <c r="GI443" s="405">
        <v>175</v>
      </c>
      <c r="GJ443" s="462">
        <f t="shared" si="869"/>
        <v>7</v>
      </c>
      <c r="GK443" s="463">
        <f t="shared" si="870"/>
        <v>13.089861901956933</v>
      </c>
      <c r="GL443" s="464">
        <v>7.93</v>
      </c>
      <c r="GM443" s="529">
        <v>11.8</v>
      </c>
      <c r="GN443" s="405">
        <v>51</v>
      </c>
      <c r="GO443" s="513">
        <f t="shared" si="871"/>
        <v>2.4793388429751984E-2</v>
      </c>
      <c r="GP443" s="450">
        <f t="shared" si="872"/>
        <v>3.7735849056603765E-2</v>
      </c>
      <c r="GQ443" s="577">
        <v>8</v>
      </c>
      <c r="GR443" s="455">
        <f t="shared" si="839"/>
        <v>2.2514562471365931</v>
      </c>
      <c r="GS443" s="531">
        <f t="shared" si="873"/>
        <v>11.8</v>
      </c>
      <c r="GT443" s="531">
        <f t="shared" si="874"/>
        <v>42.244000000000007</v>
      </c>
      <c r="GU443" s="513">
        <f t="shared" si="875"/>
        <v>0</v>
      </c>
      <c r="GV443" s="513">
        <f t="shared" si="876"/>
        <v>0.17168627450980378</v>
      </c>
      <c r="GW443" s="513">
        <f t="shared" si="877"/>
        <v>2.4793388429751984E-2</v>
      </c>
      <c r="GX443" s="513">
        <f t="shared" si="878"/>
        <v>0.202943396226415</v>
      </c>
      <c r="GY443" s="462">
        <f t="shared" si="879"/>
        <v>1.2169823263254873</v>
      </c>
      <c r="GZ443" s="405">
        <v>41275</v>
      </c>
      <c r="HA443" s="581">
        <v>8.06</v>
      </c>
      <c r="HB443" s="451">
        <v>7.95</v>
      </c>
      <c r="HC443" s="577">
        <v>11.8</v>
      </c>
      <c r="HD443" s="463">
        <f t="shared" si="880"/>
        <v>42.244000000000007</v>
      </c>
      <c r="HE443" s="463">
        <v>11</v>
      </c>
      <c r="HF443" s="463"/>
      <c r="HG443" s="582"/>
      <c r="HH443" s="575">
        <v>5</v>
      </c>
      <c r="HI443" s="583">
        <v>6500</v>
      </c>
      <c r="HJ443" s="406">
        <f t="shared" si="810"/>
        <v>4355</v>
      </c>
      <c r="HK443" s="406"/>
      <c r="HL443" s="549"/>
      <c r="HM443" s="584"/>
      <c r="HN443" s="461">
        <v>4.1900000000000004</v>
      </c>
      <c r="HO443" s="574"/>
      <c r="HP443" s="548">
        <v>0.01</v>
      </c>
      <c r="HQ443" s="585"/>
      <c r="HR443" s="586"/>
      <c r="HS443" s="520">
        <v>0.18</v>
      </c>
      <c r="HT443" s="587">
        <v>4</v>
      </c>
      <c r="HU443" s="522">
        <f t="shared" si="767"/>
        <v>40.058015056288419</v>
      </c>
      <c r="HV443" s="513">
        <f t="shared" si="849"/>
        <v>0.8016806722689076</v>
      </c>
      <c r="HW443" s="513">
        <f t="shared" si="811"/>
        <v>0.88520652173913039</v>
      </c>
      <c r="HX443" s="513">
        <f t="shared" si="812"/>
        <v>0.7331210191082802</v>
      </c>
      <c r="HY443" s="599"/>
    </row>
    <row r="444" spans="1:233" x14ac:dyDescent="0.15">
      <c r="A444" s="485">
        <v>43926</v>
      </c>
      <c r="B444" s="486">
        <v>42785</v>
      </c>
      <c r="C444" s="487">
        <f t="shared" si="852"/>
        <v>0.85570000000000002</v>
      </c>
      <c r="D444" s="488">
        <v>7.85</v>
      </c>
      <c r="E444" s="489">
        <v>45.6</v>
      </c>
      <c r="F444" s="490">
        <v>262</v>
      </c>
      <c r="G444" s="490">
        <f t="shared" si="855"/>
        <v>11209.67</v>
      </c>
      <c r="H444" s="487">
        <f t="shared" si="856"/>
        <v>0.44838680000000003</v>
      </c>
      <c r="I444" s="490">
        <v>6810</v>
      </c>
      <c r="J444" s="490">
        <f t="shared" si="857"/>
        <v>4562.7</v>
      </c>
      <c r="K444" s="491">
        <v>23.6</v>
      </c>
      <c r="L444" s="491"/>
      <c r="M444" s="491"/>
      <c r="N444" s="492">
        <v>201</v>
      </c>
      <c r="O444" s="492"/>
      <c r="P444" s="409"/>
      <c r="Q444" s="409">
        <v>1200</v>
      </c>
      <c r="R444" s="409"/>
      <c r="S444" s="409"/>
      <c r="T444" s="410">
        <v>5.48</v>
      </c>
      <c r="U444" s="411">
        <f t="shared" si="861"/>
        <v>3902.0689655172414</v>
      </c>
      <c r="V444" s="409">
        <v>11316</v>
      </c>
      <c r="W444" s="409">
        <v>4511</v>
      </c>
      <c r="X444" s="412">
        <v>1200</v>
      </c>
      <c r="Y444" s="473"/>
      <c r="Z444" s="429"/>
      <c r="AA444" s="447"/>
      <c r="AB444" s="409"/>
      <c r="AC444" s="409"/>
      <c r="AD444" s="474"/>
      <c r="AE444" s="477"/>
      <c r="AF444" s="478">
        <f t="shared" si="862"/>
        <v>2400</v>
      </c>
      <c r="AG444" s="477">
        <f t="shared" si="882"/>
        <v>0.96</v>
      </c>
      <c r="AH444" s="478">
        <f t="shared" si="863"/>
        <v>1996.2068965517242</v>
      </c>
      <c r="AI444" s="478">
        <f t="shared" si="864"/>
        <v>5789</v>
      </c>
      <c r="AJ444" s="473">
        <f t="shared" si="865"/>
        <v>13893.6</v>
      </c>
      <c r="AK444" s="477">
        <f t="shared" si="818"/>
        <v>0.61749333333333334</v>
      </c>
      <c r="AL444" s="447">
        <v>38</v>
      </c>
      <c r="AM444" s="479"/>
      <c r="AN444" s="473">
        <v>2361</v>
      </c>
      <c r="AO444" s="473">
        <v>2230</v>
      </c>
      <c r="AP444" s="479">
        <v>7.36</v>
      </c>
      <c r="AQ444" s="447">
        <v>475</v>
      </c>
      <c r="AR444" s="473">
        <f t="shared" si="850"/>
        <v>1520</v>
      </c>
      <c r="AS444" s="657">
        <f t="shared" si="841"/>
        <v>3.2</v>
      </c>
      <c r="AT444" s="473">
        <v>6270</v>
      </c>
      <c r="AU444" s="447"/>
      <c r="AV444" s="480">
        <v>10</v>
      </c>
      <c r="AW444" s="479">
        <v>4.7300000000000004</v>
      </c>
      <c r="AX444" s="479">
        <v>35.54</v>
      </c>
      <c r="AY444" s="480">
        <v>14.1</v>
      </c>
      <c r="AZ444" s="480">
        <v>5.5</v>
      </c>
      <c r="BA444" s="420">
        <f t="shared" si="853"/>
        <v>41539</v>
      </c>
      <c r="BB444" s="421">
        <f t="shared" si="854"/>
        <v>0.83077999999999996</v>
      </c>
      <c r="BC444" s="422"/>
      <c r="BD444" s="423">
        <v>7.78</v>
      </c>
      <c r="BE444" s="424">
        <v>69</v>
      </c>
      <c r="BF444" s="425">
        <v>426</v>
      </c>
      <c r="BG444" s="426">
        <v>7320</v>
      </c>
      <c r="BH444" s="420">
        <f t="shared" si="858"/>
        <v>4904.4000000000005</v>
      </c>
      <c r="BI444" s="420"/>
      <c r="BJ444" s="421"/>
      <c r="BK444" s="427">
        <v>16.3</v>
      </c>
      <c r="BL444" s="427"/>
      <c r="BM444" s="428"/>
      <c r="BN444" s="422"/>
      <c r="BO444" s="425">
        <v>169</v>
      </c>
      <c r="BP444" s="425"/>
      <c r="BQ444" s="423">
        <v>6.24</v>
      </c>
      <c r="BR444" s="421">
        <f t="shared" si="783"/>
        <v>0.8666666666666667</v>
      </c>
      <c r="BS444" s="409">
        <f t="shared" si="866"/>
        <v>43939</v>
      </c>
      <c r="BT444" s="429">
        <f t="shared" si="819"/>
        <v>7.7570591046678343</v>
      </c>
      <c r="BU444" s="430">
        <f t="shared" si="842"/>
        <v>69</v>
      </c>
      <c r="BV444" s="430">
        <f t="shared" si="820"/>
        <v>485.7555702223537</v>
      </c>
      <c r="BW444" s="430">
        <f t="shared" si="821"/>
        <v>6920.3477548419396</v>
      </c>
      <c r="BX444" s="430">
        <f t="shared" si="859"/>
        <v>4498.2260406472606</v>
      </c>
      <c r="BY444" s="430">
        <f t="shared" si="822"/>
        <v>16.179833405402945</v>
      </c>
      <c r="BZ444" s="430"/>
      <c r="CA444" s="431"/>
      <c r="CB444" s="430">
        <f t="shared" si="867"/>
        <v>169</v>
      </c>
      <c r="CC444" s="432">
        <v>19434</v>
      </c>
      <c r="CD444" s="411">
        <f t="shared" si="823"/>
        <v>20634</v>
      </c>
      <c r="CE444" s="421">
        <f t="shared" si="824"/>
        <v>0.82535999999999998</v>
      </c>
      <c r="CF444" s="433">
        <f t="shared" si="825"/>
        <v>7.7929630706600754</v>
      </c>
      <c r="CG444" s="434"/>
      <c r="CH444" s="427"/>
      <c r="CI444" s="446">
        <f t="shared" si="826"/>
        <v>11.049723756906078</v>
      </c>
      <c r="CJ444" s="436">
        <v>24.6</v>
      </c>
      <c r="CK444" s="436">
        <v>2.5299999999999998</v>
      </c>
      <c r="CL444" s="423"/>
      <c r="CM444" s="423">
        <v>18.7</v>
      </c>
      <c r="CN444" s="423">
        <v>89</v>
      </c>
      <c r="CO444" s="432"/>
      <c r="CP444" s="432"/>
      <c r="CQ444" s="437"/>
      <c r="CR444" s="437">
        <v>0.97</v>
      </c>
      <c r="CS444" s="481"/>
      <c r="CT444" s="432">
        <f t="shared" si="827"/>
        <v>4.0709508578075022</v>
      </c>
      <c r="CU444" s="434">
        <v>8.74</v>
      </c>
      <c r="CV444" s="493"/>
      <c r="CW444" s="494"/>
      <c r="CX444" s="495"/>
      <c r="CY444" s="496"/>
      <c r="CZ444" s="497"/>
      <c r="DA444" s="497"/>
      <c r="DB444" s="497"/>
      <c r="DC444" s="497"/>
      <c r="DD444" s="498"/>
      <c r="DE444" s="498"/>
      <c r="DF444" s="432">
        <v>22105</v>
      </c>
      <c r="DG444" s="445">
        <f t="shared" si="828"/>
        <v>23305</v>
      </c>
      <c r="DH444" s="421">
        <f t="shared" si="829"/>
        <v>0.93220000000000003</v>
      </c>
      <c r="DI444" s="446">
        <f t="shared" si="830"/>
        <v>6.8998069083887579</v>
      </c>
      <c r="DJ444" s="434">
        <v>7.78</v>
      </c>
      <c r="DK444" s="427">
        <v>3</v>
      </c>
      <c r="DL444" s="446">
        <f t="shared" si="831"/>
        <v>9.7833083029392842</v>
      </c>
      <c r="DM444" s="541">
        <v>25.2</v>
      </c>
      <c r="DN444" s="541">
        <v>2.3199999999999998</v>
      </c>
      <c r="DO444" s="542">
        <v>7.66</v>
      </c>
      <c r="DP444" s="542">
        <v>18.600000000000001</v>
      </c>
      <c r="DQ444" s="542">
        <v>89</v>
      </c>
      <c r="DR444" s="432"/>
      <c r="DS444" s="432"/>
      <c r="DT444" s="437"/>
      <c r="DU444" s="437">
        <v>0.95</v>
      </c>
      <c r="DV444" s="481"/>
      <c r="DW444" s="446">
        <f t="shared" si="832"/>
        <v>3.604376743188157</v>
      </c>
      <c r="DX444" s="434">
        <v>6.89</v>
      </c>
      <c r="DY444" s="493">
        <v>7.76</v>
      </c>
      <c r="DZ444" s="494">
        <v>16.899999999999999</v>
      </c>
      <c r="EA444" s="495">
        <v>64</v>
      </c>
      <c r="EB444" s="496">
        <v>6650</v>
      </c>
      <c r="EC444" s="497">
        <v>4.7</v>
      </c>
      <c r="ED444" s="497"/>
      <c r="EE444" s="497"/>
      <c r="EF444" s="497"/>
      <c r="EG444" s="498">
        <v>8</v>
      </c>
      <c r="EH444" s="495"/>
      <c r="EI444" s="429">
        <f t="shared" si="814"/>
        <v>7.76</v>
      </c>
      <c r="EJ444" s="447">
        <f t="shared" si="843"/>
        <v>16.899999999999999</v>
      </c>
      <c r="EK444" s="448">
        <f t="shared" si="815"/>
        <v>64</v>
      </c>
      <c r="EL444" s="417">
        <f t="shared" si="816"/>
        <v>6650</v>
      </c>
      <c r="EM444" s="431">
        <f t="shared" si="817"/>
        <v>4.7</v>
      </c>
      <c r="EN444" s="431"/>
      <c r="EO444" s="431"/>
      <c r="EP444" s="431"/>
      <c r="EQ444" s="430">
        <f t="shared" si="784"/>
        <v>8</v>
      </c>
      <c r="ER444" s="448"/>
      <c r="ES444" s="449">
        <f t="shared" si="833"/>
        <v>24.033318919411002</v>
      </c>
      <c r="ET444" s="450">
        <f t="shared" si="834"/>
        <v>0.87878000000000001</v>
      </c>
      <c r="EU444" s="451">
        <f t="shared" si="860"/>
        <v>0.4850821363636364</v>
      </c>
      <c r="EV444" s="499">
        <f t="shared" si="805"/>
        <v>0.89830025252525247</v>
      </c>
      <c r="EW444" s="513">
        <f t="shared" si="840"/>
        <v>0.709514932432461</v>
      </c>
      <c r="EX444" s="514">
        <f t="shared" si="883"/>
        <v>11.479833405402946</v>
      </c>
      <c r="EY444" s="513">
        <f t="shared" si="844"/>
        <v>0.75507246376811599</v>
      </c>
      <c r="EZ444" s="514">
        <f t="shared" si="845"/>
        <v>52.1</v>
      </c>
      <c r="FA444" s="450">
        <f t="shared" si="806"/>
        <v>0.86824649283856048</v>
      </c>
      <c r="FB444" s="431">
        <f t="shared" si="807"/>
        <v>421.7555702223537</v>
      </c>
      <c r="FC444" s="452"/>
      <c r="FD444" s="431"/>
      <c r="FE444" s="452">
        <f t="shared" si="808"/>
        <v>0.9526627218934911</v>
      </c>
      <c r="FF444" s="430">
        <f t="shared" si="809"/>
        <v>161</v>
      </c>
      <c r="FG444" s="490">
        <v>50400</v>
      </c>
      <c r="FH444" s="498"/>
      <c r="FI444" s="501"/>
      <c r="FJ444" s="487"/>
      <c r="FK444" s="455">
        <f t="shared" si="835"/>
        <v>1.638635380868932</v>
      </c>
      <c r="FL444" s="490">
        <v>1200</v>
      </c>
      <c r="FM444" s="455">
        <f t="shared" si="881"/>
        <v>27.310589681148866</v>
      </c>
      <c r="FN444" s="490">
        <v>4170</v>
      </c>
      <c r="FO444" s="532">
        <f t="shared" si="785"/>
        <v>0.31165919282511212</v>
      </c>
      <c r="FP444" s="449">
        <f t="shared" si="836"/>
        <v>94.904299141992311</v>
      </c>
      <c r="FQ444" s="503">
        <v>50.4</v>
      </c>
      <c r="FR444" s="458">
        <f t="shared" si="837"/>
        <v>1.1470447666082524</v>
      </c>
      <c r="FS444" s="504">
        <v>7.86</v>
      </c>
      <c r="FT444" s="535">
        <v>13.9</v>
      </c>
      <c r="FU444" s="495">
        <v>56</v>
      </c>
      <c r="FV444" s="490">
        <v>1</v>
      </c>
      <c r="FW444" s="504"/>
      <c r="FX444" s="490"/>
      <c r="FY444" s="452">
        <f t="shared" si="851"/>
        <v>0.875</v>
      </c>
      <c r="FZ444" s="452"/>
      <c r="GA444" s="429"/>
      <c r="GB444" s="499">
        <f t="shared" si="846"/>
        <v>0.17751479289940819</v>
      </c>
      <c r="GC444" s="514">
        <f t="shared" si="847"/>
        <v>2.9999999999999982</v>
      </c>
      <c r="GD444" s="499">
        <f t="shared" si="768"/>
        <v>0.125</v>
      </c>
      <c r="GE444" s="527">
        <f t="shared" si="769"/>
        <v>8</v>
      </c>
      <c r="GF444" s="461">
        <f t="shared" si="838"/>
        <v>2.2394683538542068</v>
      </c>
      <c r="GG444" s="490">
        <v>25</v>
      </c>
      <c r="GH444" s="526">
        <f t="shared" si="868"/>
        <v>0.3125</v>
      </c>
      <c r="GI444" s="490">
        <v>175</v>
      </c>
      <c r="GJ444" s="544">
        <f t="shared" si="869"/>
        <v>7</v>
      </c>
      <c r="GK444" s="463">
        <f t="shared" si="870"/>
        <v>13.655294840574431</v>
      </c>
      <c r="GL444" s="507">
        <v>8.01</v>
      </c>
      <c r="GM444" s="535">
        <v>13.5</v>
      </c>
      <c r="GN444" s="536">
        <v>54</v>
      </c>
      <c r="GO444" s="526">
        <f t="shared" si="871"/>
        <v>2.877697841726623E-2</v>
      </c>
      <c r="GP444" s="526">
        <f t="shared" si="872"/>
        <v>3.5714285714285698E-2</v>
      </c>
      <c r="GQ444" s="535">
        <v>8</v>
      </c>
      <c r="GR444" s="455">
        <f t="shared" si="839"/>
        <v>2.3487107125788027</v>
      </c>
      <c r="GS444" s="536">
        <f t="shared" si="873"/>
        <v>12.9</v>
      </c>
      <c r="GT444" s="536">
        <f t="shared" si="874"/>
        <v>46.182000000000002</v>
      </c>
      <c r="GU444" s="526">
        <f t="shared" si="875"/>
        <v>4.4444444444444398E-2</v>
      </c>
      <c r="GV444" s="526">
        <f t="shared" si="876"/>
        <v>0.14477777777777778</v>
      </c>
      <c r="GW444" s="526">
        <f t="shared" si="877"/>
        <v>7.1942446043165464E-2</v>
      </c>
      <c r="GX444" s="526">
        <f t="shared" si="878"/>
        <v>0.17532142857142852</v>
      </c>
      <c r="GY444" s="544">
        <f t="shared" si="879"/>
        <v>1.3908428234441266</v>
      </c>
      <c r="GZ444" s="490">
        <v>41625</v>
      </c>
      <c r="HA444" s="493">
        <v>8.15</v>
      </c>
      <c r="HB444" s="493">
        <v>8</v>
      </c>
      <c r="HC444" s="494">
        <v>12.9</v>
      </c>
      <c r="HD444" s="498">
        <f t="shared" si="880"/>
        <v>46.182000000000002</v>
      </c>
      <c r="HE444" s="498">
        <v>12</v>
      </c>
      <c r="HF444" s="498"/>
      <c r="HG444" s="498"/>
      <c r="HH444" s="492">
        <v>4</v>
      </c>
      <c r="HI444" s="508">
        <v>6780</v>
      </c>
      <c r="HJ444" s="490">
        <f t="shared" si="810"/>
        <v>4542.6000000000004</v>
      </c>
      <c r="HK444" s="490"/>
      <c r="HL444" s="490"/>
      <c r="HM444" s="543"/>
      <c r="HN444" s="506">
        <v>4.47</v>
      </c>
      <c r="HO444" s="491"/>
      <c r="HP444" s="545">
        <v>0.01</v>
      </c>
      <c r="HQ444" s="523"/>
      <c r="HR444" s="524"/>
      <c r="HS444" s="524">
        <v>0.21</v>
      </c>
      <c r="HT444" s="511">
        <v>4</v>
      </c>
      <c r="HU444" s="525">
        <f t="shared" si="767"/>
        <v>41.888345891812513</v>
      </c>
      <c r="HV444" s="526">
        <f t="shared" si="849"/>
        <v>0.81304347826086953</v>
      </c>
      <c r="HW444" s="526">
        <f t="shared" si="811"/>
        <v>0.89159154929577467</v>
      </c>
      <c r="HX444" s="526">
        <f t="shared" si="812"/>
        <v>0.7257668711656442</v>
      </c>
      <c r="HY444" s="512"/>
    </row>
    <row r="445" spans="1:233" s="598" customFormat="1" ht="15" customHeight="1" x14ac:dyDescent="0.15">
      <c r="A445" s="400">
        <v>43927</v>
      </c>
      <c r="B445" s="515">
        <v>41901</v>
      </c>
      <c r="C445" s="402">
        <f t="shared" si="852"/>
        <v>0.83801999999999999</v>
      </c>
      <c r="D445" s="571">
        <v>8.0399999999999991</v>
      </c>
      <c r="E445" s="572">
        <v>45</v>
      </c>
      <c r="F445" s="573">
        <v>247</v>
      </c>
      <c r="G445" s="406">
        <f t="shared" si="855"/>
        <v>10349.547</v>
      </c>
      <c r="H445" s="402">
        <f t="shared" si="856"/>
        <v>0.41398188000000002</v>
      </c>
      <c r="I445" s="573">
        <v>5990</v>
      </c>
      <c r="J445" s="406">
        <f t="shared" si="857"/>
        <v>4013.3</v>
      </c>
      <c r="K445" s="574">
        <v>23.6</v>
      </c>
      <c r="L445" s="574"/>
      <c r="M445" s="574"/>
      <c r="N445" s="575">
        <v>172</v>
      </c>
      <c r="O445" s="575"/>
      <c r="P445" s="409"/>
      <c r="Q445" s="409">
        <v>1200</v>
      </c>
      <c r="R445" s="409"/>
      <c r="S445" s="409"/>
      <c r="T445" s="410">
        <v>5.48</v>
      </c>
      <c r="U445" s="409">
        <f t="shared" si="861"/>
        <v>3453.4482758620693</v>
      </c>
      <c r="V445" s="409">
        <v>10015</v>
      </c>
      <c r="W445" s="409">
        <v>4314</v>
      </c>
      <c r="X445" s="516">
        <v>1200</v>
      </c>
      <c r="Y445" s="473"/>
      <c r="Z445" s="429"/>
      <c r="AA445" s="447"/>
      <c r="AB445" s="409"/>
      <c r="AC445" s="409"/>
      <c r="AD445" s="474"/>
      <c r="AE445" s="477"/>
      <c r="AF445" s="478">
        <f t="shared" si="862"/>
        <v>2400</v>
      </c>
      <c r="AG445" s="477">
        <f t="shared" si="882"/>
        <v>0.96</v>
      </c>
      <c r="AH445" s="478">
        <f t="shared" si="863"/>
        <v>1769.3103448275863</v>
      </c>
      <c r="AI445" s="478">
        <f t="shared" si="864"/>
        <v>5131</v>
      </c>
      <c r="AJ445" s="473">
        <f t="shared" si="865"/>
        <v>12314.4</v>
      </c>
      <c r="AK445" s="477">
        <f t="shared" ref="AK445:AK476" si="884">AJ445/$AJ$6</f>
        <v>0.54730666666666661</v>
      </c>
      <c r="AL445" s="447">
        <v>38</v>
      </c>
      <c r="AM445" s="479"/>
      <c r="AN445" s="473">
        <v>2363</v>
      </c>
      <c r="AO445" s="473">
        <v>2333</v>
      </c>
      <c r="AP445" s="479">
        <v>7.23</v>
      </c>
      <c r="AQ445" s="447">
        <v>493</v>
      </c>
      <c r="AR445" s="473">
        <f t="shared" si="850"/>
        <v>1577.6000000000001</v>
      </c>
      <c r="AS445" s="657">
        <f t="shared" si="841"/>
        <v>3.2</v>
      </c>
      <c r="AT445" s="473">
        <v>6320</v>
      </c>
      <c r="AU445" s="447"/>
      <c r="AV445" s="480">
        <v>10</v>
      </c>
      <c r="AW445" s="479">
        <v>4.83</v>
      </c>
      <c r="AX445" s="479">
        <v>34.520000000000003</v>
      </c>
      <c r="AY445" s="480">
        <v>20.8</v>
      </c>
      <c r="AZ445" s="480">
        <v>4.5999999999999996</v>
      </c>
      <c r="BA445" s="420">
        <f t="shared" si="853"/>
        <v>41704</v>
      </c>
      <c r="BB445" s="421">
        <f t="shared" si="854"/>
        <v>0.83408000000000004</v>
      </c>
      <c r="BC445" s="422"/>
      <c r="BD445" s="423">
        <v>7.77</v>
      </c>
      <c r="BE445" s="424">
        <v>72</v>
      </c>
      <c r="BF445" s="425">
        <v>336</v>
      </c>
      <c r="BG445" s="426">
        <v>7260</v>
      </c>
      <c r="BH445" s="420">
        <f t="shared" si="858"/>
        <v>4864.2000000000007</v>
      </c>
      <c r="BI445" s="432"/>
      <c r="BJ445" s="421"/>
      <c r="BK445" s="427">
        <v>15.5</v>
      </c>
      <c r="BL445" s="427"/>
      <c r="BM445" s="428"/>
      <c r="BN445" s="422"/>
      <c r="BO445" s="425">
        <v>133</v>
      </c>
      <c r="BP445" s="425"/>
      <c r="BQ445" s="423">
        <v>6.24</v>
      </c>
      <c r="BR445" s="421">
        <f t="shared" si="783"/>
        <v>0.8666666666666667</v>
      </c>
      <c r="BS445" s="409">
        <f t="shared" si="866"/>
        <v>44104</v>
      </c>
      <c r="BT445" s="429">
        <f t="shared" ref="BT445:BT476" si="885">(BD445*BA445+AP445*AF445)/(AF445+BA445)</f>
        <v>7.7406149102122246</v>
      </c>
      <c r="BU445" s="430">
        <f t="shared" si="842"/>
        <v>72</v>
      </c>
      <c r="BV445" s="430">
        <f t="shared" ref="BV445:BV476" si="886">(BA445*BF445+AR445*AF445)/(AF445+BA445)</f>
        <v>403.56393977870488</v>
      </c>
      <c r="BW445" s="430">
        <f t="shared" ref="BW445:BW476" si="887">(BA445*BG445+AS445*AF445)/(AF445+BA445)</f>
        <v>6865.1079267186651</v>
      </c>
      <c r="BX445" s="430">
        <f t="shared" si="859"/>
        <v>4462.3201523671323</v>
      </c>
      <c r="BY445" s="430">
        <f t="shared" ref="BY445:BY476" si="888">(BK445*BA445+AY445*AF445)/BS445</f>
        <v>15.78840921458371</v>
      </c>
      <c r="BZ445" s="430"/>
      <c r="CA445" s="431"/>
      <c r="CB445" s="430">
        <f t="shared" si="867"/>
        <v>133</v>
      </c>
      <c r="CC445" s="432">
        <v>19364</v>
      </c>
      <c r="CD445" s="411">
        <f t="shared" ref="CD445:CD476" si="889">CC445+AF445/2</f>
        <v>20564</v>
      </c>
      <c r="CE445" s="421">
        <f t="shared" ref="CE445:CE476" si="890">CD445/25000</f>
        <v>0.82255999999999996</v>
      </c>
      <c r="CF445" s="433">
        <f t="shared" ref="CF445:CF476" si="891">6700/CD445*24</f>
        <v>7.8194903715230497</v>
      </c>
      <c r="CG445" s="434"/>
      <c r="CH445" s="427"/>
      <c r="CI445" s="446">
        <f t="shared" ref="CI445:CI476" si="892">9500/CD445*24</f>
        <v>11.087337093950595</v>
      </c>
      <c r="CJ445" s="436">
        <v>24.2</v>
      </c>
      <c r="CK445" s="436">
        <v>1.37</v>
      </c>
      <c r="CL445" s="423"/>
      <c r="CM445" s="423">
        <v>17.3</v>
      </c>
      <c r="CN445" s="423">
        <v>88</v>
      </c>
      <c r="CO445" s="432"/>
      <c r="CP445" s="432"/>
      <c r="CQ445" s="437"/>
      <c r="CR445" s="437">
        <v>0.94</v>
      </c>
      <c r="CS445" s="424"/>
      <c r="CT445" s="432">
        <f t="shared" ref="CT445:CT476" si="893">3500/CD445*24</f>
        <v>4.0848084030344296</v>
      </c>
      <c r="CU445" s="434">
        <v>7.55</v>
      </c>
      <c r="CV445" s="438"/>
      <c r="CW445" s="439"/>
      <c r="CX445" s="440"/>
      <c r="CY445" s="441"/>
      <c r="CZ445" s="442"/>
      <c r="DA445" s="442"/>
      <c r="DB445" s="442"/>
      <c r="DC445" s="442"/>
      <c r="DD445" s="443"/>
      <c r="DE445" s="440"/>
      <c r="DF445" s="444">
        <v>22340</v>
      </c>
      <c r="DG445" s="445">
        <f t="shared" ref="DG445:DG476" si="894">DF445+AF445/2</f>
        <v>23540</v>
      </c>
      <c r="DH445" s="421">
        <f t="shared" ref="DH445:DH476" si="895">DG445/25000</f>
        <v>0.94159999999999999</v>
      </c>
      <c r="DI445" s="446">
        <f t="shared" ref="DI445:DI476" si="896">6700/DG445*24</f>
        <v>6.8309260832625327</v>
      </c>
      <c r="DJ445" s="434">
        <v>7.64</v>
      </c>
      <c r="DK445" s="427">
        <v>3</v>
      </c>
      <c r="DL445" s="446">
        <f t="shared" ref="DL445:DL476" si="897">9500/DG445*24</f>
        <v>9.6856414613423958</v>
      </c>
      <c r="DM445" s="422">
        <v>25</v>
      </c>
      <c r="DN445" s="422">
        <v>2.13</v>
      </c>
      <c r="DO445" s="423">
        <v>7.66</v>
      </c>
      <c r="DP445" s="423">
        <v>17.7</v>
      </c>
      <c r="DQ445" s="423">
        <v>92</v>
      </c>
      <c r="DR445" s="432"/>
      <c r="DS445" s="432"/>
      <c r="DT445" s="437"/>
      <c r="DU445" s="437">
        <v>0.94</v>
      </c>
      <c r="DV445" s="424"/>
      <c r="DW445" s="446">
        <f t="shared" ref="DW445:DW476" si="898">3500/DG445*24</f>
        <v>3.5683942225998297</v>
      </c>
      <c r="DX445" s="434">
        <v>6.06</v>
      </c>
      <c r="DY445" s="438">
        <v>7.69</v>
      </c>
      <c r="DZ445" s="439">
        <v>16</v>
      </c>
      <c r="EA445" s="440">
        <v>65</v>
      </c>
      <c r="EB445" s="441">
        <v>6660</v>
      </c>
      <c r="EC445" s="442">
        <v>4.3</v>
      </c>
      <c r="ED445" s="442"/>
      <c r="EE445" s="442"/>
      <c r="EF445" s="442"/>
      <c r="EG445" s="443">
        <v>18</v>
      </c>
      <c r="EH445" s="440"/>
      <c r="EI445" s="429">
        <f t="shared" si="814"/>
        <v>7.69</v>
      </c>
      <c r="EJ445" s="447">
        <f t="shared" si="843"/>
        <v>16</v>
      </c>
      <c r="EK445" s="448">
        <f t="shared" si="815"/>
        <v>65</v>
      </c>
      <c r="EL445" s="417">
        <f t="shared" si="816"/>
        <v>6660</v>
      </c>
      <c r="EM445" s="431">
        <f t="shared" si="817"/>
        <v>4.3</v>
      </c>
      <c r="EN445" s="431"/>
      <c r="EO445" s="431"/>
      <c r="EP445" s="431"/>
      <c r="EQ445" s="430">
        <f t="shared" si="784"/>
        <v>18</v>
      </c>
      <c r="ER445" s="448"/>
      <c r="ES445" s="449">
        <f t="shared" ref="ES445:ES476" si="899">44000/(BA445+AF445)*24</f>
        <v>23.943406493742064</v>
      </c>
      <c r="ET445" s="450">
        <f t="shared" ref="ET445:ET476" si="900">(BA445+AF445)/BA$6</f>
        <v>0.88207999999999998</v>
      </c>
      <c r="EU445" s="451">
        <f t="shared" si="860"/>
        <v>0.4045178181818182</v>
      </c>
      <c r="EV445" s="450">
        <f t="shared" si="805"/>
        <v>0.74910707070707072</v>
      </c>
      <c r="EW445" s="513">
        <f t="shared" si="840"/>
        <v>0.72764830569326122</v>
      </c>
      <c r="EX445" s="514">
        <f t="shared" si="883"/>
        <v>11.488409214583712</v>
      </c>
      <c r="EY445" s="513">
        <f t="shared" si="844"/>
        <v>0.77777777777777779</v>
      </c>
      <c r="EZ445" s="514">
        <f t="shared" si="845"/>
        <v>56</v>
      </c>
      <c r="FA445" s="450">
        <f t="shared" si="806"/>
        <v>0.83893506432799003</v>
      </c>
      <c r="FB445" s="431">
        <f t="shared" si="807"/>
        <v>338.56393977870488</v>
      </c>
      <c r="FC445" s="452"/>
      <c r="FD445" s="431"/>
      <c r="FE445" s="452">
        <f t="shared" si="808"/>
        <v>0.86466165413533835</v>
      </c>
      <c r="FF445" s="430">
        <f t="shared" si="809"/>
        <v>115</v>
      </c>
      <c r="FG445" s="405">
        <v>50400</v>
      </c>
      <c r="FH445" s="589"/>
      <c r="FI445" s="590"/>
      <c r="FJ445" s="591"/>
      <c r="FK445" s="455">
        <f t="shared" ref="FK445:FK476" si="901">3000/BS445*24</f>
        <v>1.632504988209686</v>
      </c>
      <c r="FL445" s="530">
        <v>1200</v>
      </c>
      <c r="FM445" s="455">
        <f t="shared" si="881"/>
        <v>27.208416470161438</v>
      </c>
      <c r="FN445" s="530">
        <v>4031</v>
      </c>
      <c r="FO445" s="532">
        <f t="shared" si="785"/>
        <v>0.30127055306427503</v>
      </c>
      <c r="FP445" s="449">
        <f t="shared" ref="FP445:FP476" si="902">FN445/BS445*1000</f>
        <v>91.397605659350617</v>
      </c>
      <c r="FQ445" s="457">
        <v>50.4</v>
      </c>
      <c r="FR445" s="458">
        <f t="shared" ref="FR445:FR476" si="903">FQ445/BS445*1000</f>
        <v>1.1427534917467803</v>
      </c>
      <c r="FS445" s="576">
        <v>7.76</v>
      </c>
      <c r="FT445" s="577">
        <v>14</v>
      </c>
      <c r="FU445" s="578">
        <v>56</v>
      </c>
      <c r="FV445" s="579">
        <v>2</v>
      </c>
      <c r="FW445" s="580"/>
      <c r="FX445" s="579"/>
      <c r="FY445" s="452">
        <f t="shared" si="851"/>
        <v>0.88888888888888884</v>
      </c>
      <c r="FZ445" s="452"/>
      <c r="GA445" s="429"/>
      <c r="GB445" s="513">
        <f t="shared" si="846"/>
        <v>0.125</v>
      </c>
      <c r="GC445" s="514">
        <f t="shared" si="847"/>
        <v>2</v>
      </c>
      <c r="GD445" s="513">
        <f t="shared" si="768"/>
        <v>0.13846153846153841</v>
      </c>
      <c r="GE445" s="527">
        <f t="shared" si="769"/>
        <v>9</v>
      </c>
      <c r="GF445" s="461">
        <f t="shared" ref="GF445:GF476" si="904">4100/BS445*24</f>
        <v>2.2310901505532379</v>
      </c>
      <c r="GG445" s="606">
        <v>25</v>
      </c>
      <c r="GH445" s="450">
        <f t="shared" si="868"/>
        <v>0.3125</v>
      </c>
      <c r="GI445" s="405">
        <v>175</v>
      </c>
      <c r="GJ445" s="462">
        <f t="shared" si="869"/>
        <v>7</v>
      </c>
      <c r="GK445" s="463">
        <f t="shared" si="870"/>
        <v>13.604208235080719</v>
      </c>
      <c r="GL445" s="464">
        <v>7.91</v>
      </c>
      <c r="GM445" s="529">
        <v>13.5</v>
      </c>
      <c r="GN445" s="405">
        <v>52</v>
      </c>
      <c r="GO445" s="513">
        <f t="shared" si="871"/>
        <v>3.5714285714285698E-2</v>
      </c>
      <c r="GP445" s="450">
        <f t="shared" si="872"/>
        <v>7.1428571428571397E-2</v>
      </c>
      <c r="GQ445" s="577">
        <v>8</v>
      </c>
      <c r="GR445" s="455">
        <f t="shared" ref="GR445:GR476" si="905">4300/BS445*24</f>
        <v>2.3399238164338834</v>
      </c>
      <c r="GS445" s="531">
        <f t="shared" si="873"/>
        <v>12.6</v>
      </c>
      <c r="GT445" s="531">
        <f t="shared" si="874"/>
        <v>45.107999999999997</v>
      </c>
      <c r="GU445" s="513">
        <f t="shared" si="875"/>
        <v>6.6666666666666652E-2</v>
      </c>
      <c r="GV445" s="513">
        <f t="shared" si="876"/>
        <v>0.1325384615384616</v>
      </c>
      <c r="GW445" s="513">
        <f t="shared" si="877"/>
        <v>9.9999999999999978E-2</v>
      </c>
      <c r="GX445" s="513">
        <f t="shared" si="878"/>
        <v>0.19450000000000001</v>
      </c>
      <c r="GY445" s="462">
        <f t="shared" si="879"/>
        <v>1.2490092026331909</v>
      </c>
      <c r="GZ445" s="405">
        <v>42421</v>
      </c>
      <c r="HA445" s="581">
        <v>8.0500000000000007</v>
      </c>
      <c r="HB445" s="451">
        <v>7.98</v>
      </c>
      <c r="HC445" s="577">
        <v>12.6</v>
      </c>
      <c r="HD445" s="463">
        <f t="shared" si="880"/>
        <v>45.107999999999997</v>
      </c>
      <c r="HE445" s="463">
        <v>12</v>
      </c>
      <c r="HF445" s="463"/>
      <c r="HG445" s="582"/>
      <c r="HH445" s="575">
        <v>4</v>
      </c>
      <c r="HI445" s="583">
        <v>6620</v>
      </c>
      <c r="HJ445" s="406">
        <f t="shared" si="810"/>
        <v>4435.4000000000005</v>
      </c>
      <c r="HK445" s="406"/>
      <c r="HL445" s="549"/>
      <c r="HM445" s="584"/>
      <c r="HN445" s="461">
        <v>4.57</v>
      </c>
      <c r="HO445" s="574"/>
      <c r="HP445" s="548">
        <v>0.01</v>
      </c>
      <c r="HQ445" s="585"/>
      <c r="HR445" s="586"/>
      <c r="HS445" s="520">
        <v>0.23</v>
      </c>
      <c r="HT445" s="587">
        <v>8</v>
      </c>
      <c r="HU445" s="522">
        <f t="shared" ref="HU445:HU487" si="906">72500/BA445*24</f>
        <v>41.722616535584116</v>
      </c>
      <c r="HV445" s="513">
        <f t="shared" si="849"/>
        <v>0.82499999999999996</v>
      </c>
      <c r="HW445" s="513">
        <f t="shared" si="811"/>
        <v>0.86575000000000002</v>
      </c>
      <c r="HX445" s="513">
        <f t="shared" si="812"/>
        <v>0.70516129032258057</v>
      </c>
      <c r="HY445" s="599"/>
    </row>
    <row r="446" spans="1:233" s="598" customFormat="1" ht="15" customHeight="1" x14ac:dyDescent="0.15">
      <c r="A446" s="400">
        <v>43928</v>
      </c>
      <c r="B446" s="515">
        <v>42110</v>
      </c>
      <c r="C446" s="402">
        <f t="shared" si="852"/>
        <v>0.84219999999999995</v>
      </c>
      <c r="D446" s="571">
        <v>7.86</v>
      </c>
      <c r="E446" s="572">
        <v>46.5</v>
      </c>
      <c r="F446" s="573">
        <v>233</v>
      </c>
      <c r="G446" s="406">
        <f t="shared" si="855"/>
        <v>9811.6299999999992</v>
      </c>
      <c r="H446" s="402">
        <f t="shared" si="856"/>
        <v>0.39246519999999996</v>
      </c>
      <c r="I446" s="573">
        <v>7150</v>
      </c>
      <c r="J446" s="406">
        <f t="shared" si="857"/>
        <v>4790.5</v>
      </c>
      <c r="K446" s="574">
        <v>22.8</v>
      </c>
      <c r="L446" s="574">
        <v>10.8</v>
      </c>
      <c r="M446" s="574">
        <v>1.6</v>
      </c>
      <c r="N446" s="575">
        <v>115</v>
      </c>
      <c r="O446" s="575">
        <v>16</v>
      </c>
      <c r="P446" s="409"/>
      <c r="Q446" s="409">
        <v>1200</v>
      </c>
      <c r="R446" s="409"/>
      <c r="S446" s="409"/>
      <c r="T446" s="410">
        <v>5.36</v>
      </c>
      <c r="U446" s="409">
        <f t="shared" si="861"/>
        <v>3306.5517241379312</v>
      </c>
      <c r="V446" s="409">
        <v>9589</v>
      </c>
      <c r="W446" s="409">
        <v>3862</v>
      </c>
      <c r="X446" s="516">
        <v>1200</v>
      </c>
      <c r="Y446" s="473"/>
      <c r="Z446" s="429"/>
      <c r="AA446" s="447"/>
      <c r="AB446" s="409"/>
      <c r="AC446" s="409"/>
      <c r="AD446" s="474"/>
      <c r="AE446" s="477"/>
      <c r="AF446" s="478">
        <f t="shared" si="862"/>
        <v>2400</v>
      </c>
      <c r="AG446" s="477">
        <f t="shared" si="882"/>
        <v>0.96</v>
      </c>
      <c r="AH446" s="478">
        <f t="shared" si="863"/>
        <v>1693.4482758620691</v>
      </c>
      <c r="AI446" s="478">
        <f t="shared" si="864"/>
        <v>4911</v>
      </c>
      <c r="AJ446" s="473">
        <f t="shared" si="865"/>
        <v>11786.4</v>
      </c>
      <c r="AK446" s="477">
        <f t="shared" si="884"/>
        <v>0.52383999999999997</v>
      </c>
      <c r="AL446" s="447">
        <v>38</v>
      </c>
      <c r="AM446" s="479"/>
      <c r="AN446" s="473">
        <v>2424</v>
      </c>
      <c r="AO446" s="473">
        <v>2424</v>
      </c>
      <c r="AP446" s="479">
        <v>7.25</v>
      </c>
      <c r="AQ446" s="447">
        <v>474</v>
      </c>
      <c r="AR446" s="473">
        <f t="shared" si="850"/>
        <v>1516.8000000000002</v>
      </c>
      <c r="AS446" s="657">
        <f t="shared" si="841"/>
        <v>3.2</v>
      </c>
      <c r="AT446" s="473">
        <v>6490</v>
      </c>
      <c r="AU446" s="447"/>
      <c r="AV446" s="480">
        <v>10</v>
      </c>
      <c r="AW446" s="479">
        <v>4.7699999999999996</v>
      </c>
      <c r="AX446" s="479">
        <v>32</v>
      </c>
      <c r="AY446" s="480">
        <v>19.600000000000001</v>
      </c>
      <c r="AZ446" s="480">
        <v>5.2</v>
      </c>
      <c r="BA446" s="420">
        <f t="shared" si="853"/>
        <v>41846</v>
      </c>
      <c r="BB446" s="421">
        <f t="shared" si="854"/>
        <v>0.83692</v>
      </c>
      <c r="BC446" s="422"/>
      <c r="BD446" s="423">
        <v>7.75</v>
      </c>
      <c r="BE446" s="424">
        <v>68.599999999999994</v>
      </c>
      <c r="BF446" s="425">
        <v>332</v>
      </c>
      <c r="BG446" s="426">
        <v>7840</v>
      </c>
      <c r="BH446" s="420">
        <f t="shared" si="858"/>
        <v>5252.8</v>
      </c>
      <c r="BI446" s="432">
        <v>1482</v>
      </c>
      <c r="BJ446" s="421">
        <f>BI446/35.5*(23+35.5)/BH446</f>
        <v>0.46492708918757747</v>
      </c>
      <c r="BK446" s="427">
        <v>15.5</v>
      </c>
      <c r="BL446" s="427">
        <v>10.199999999999999</v>
      </c>
      <c r="BM446" s="428">
        <v>6.6</v>
      </c>
      <c r="BN446" s="422">
        <v>2.4</v>
      </c>
      <c r="BO446" s="425">
        <v>146</v>
      </c>
      <c r="BP446" s="425">
        <v>16</v>
      </c>
      <c r="BQ446" s="423">
        <v>5.71</v>
      </c>
      <c r="BR446" s="421">
        <f t="shared" si="783"/>
        <v>0.79305555555555551</v>
      </c>
      <c r="BS446" s="409">
        <f t="shared" si="866"/>
        <v>44246</v>
      </c>
      <c r="BT446" s="429">
        <f t="shared" si="885"/>
        <v>7.7228789043077342</v>
      </c>
      <c r="BU446" s="430">
        <f t="shared" si="842"/>
        <v>68.599999999999994</v>
      </c>
      <c r="BV446" s="430">
        <f t="shared" si="886"/>
        <v>396.26614835239343</v>
      </c>
      <c r="BW446" s="430">
        <f t="shared" si="887"/>
        <v>7414.9147945576997</v>
      </c>
      <c r="BX446" s="430">
        <f t="shared" si="859"/>
        <v>4819.6946164625051</v>
      </c>
      <c r="BY446" s="430">
        <f t="shared" si="888"/>
        <v>15.722392984676581</v>
      </c>
      <c r="BZ446" s="430">
        <f>(BL446*BA446+AY446*AF446)/BS446</f>
        <v>10.709876599014599</v>
      </c>
      <c r="CA446" s="431">
        <f>(BN446*BA446+AZ446*AF446)/BS446</f>
        <v>2.5518781358766893</v>
      </c>
      <c r="CB446" s="430">
        <f t="shared" si="867"/>
        <v>146</v>
      </c>
      <c r="CC446" s="432">
        <v>19698</v>
      </c>
      <c r="CD446" s="411">
        <f t="shared" si="889"/>
        <v>20898</v>
      </c>
      <c r="CE446" s="421">
        <f t="shared" si="890"/>
        <v>0.83592</v>
      </c>
      <c r="CF446" s="433">
        <f t="shared" si="891"/>
        <v>7.6945162216480041</v>
      </c>
      <c r="CG446" s="434"/>
      <c r="CH446" s="427"/>
      <c r="CI446" s="446">
        <f t="shared" si="892"/>
        <v>10.910134941142694</v>
      </c>
      <c r="CJ446" s="436">
        <v>24.1</v>
      </c>
      <c r="CK446" s="436">
        <v>1.49</v>
      </c>
      <c r="CL446" s="423"/>
      <c r="CM446" s="423">
        <v>18.2</v>
      </c>
      <c r="CN446" s="423">
        <v>94</v>
      </c>
      <c r="CO446" s="432"/>
      <c r="CP446" s="432"/>
      <c r="CQ446" s="437"/>
      <c r="CR446" s="437">
        <v>0.95</v>
      </c>
      <c r="CS446" s="424"/>
      <c r="CT446" s="432">
        <f t="shared" si="893"/>
        <v>4.0195233993683601</v>
      </c>
      <c r="CU446" s="434">
        <v>8.25</v>
      </c>
      <c r="CV446" s="438"/>
      <c r="CW446" s="439"/>
      <c r="CX446" s="440"/>
      <c r="CY446" s="441"/>
      <c r="CZ446" s="442"/>
      <c r="DA446" s="442"/>
      <c r="DB446" s="442"/>
      <c r="DC446" s="442"/>
      <c r="DD446" s="443"/>
      <c r="DE446" s="440"/>
      <c r="DF446" s="444">
        <v>22148</v>
      </c>
      <c r="DG446" s="445">
        <f t="shared" si="894"/>
        <v>23348</v>
      </c>
      <c r="DH446" s="421">
        <f t="shared" si="895"/>
        <v>0.93391999999999997</v>
      </c>
      <c r="DI446" s="446">
        <f t="shared" si="896"/>
        <v>6.8870995374336132</v>
      </c>
      <c r="DJ446" s="434">
        <v>7.6</v>
      </c>
      <c r="DK446" s="427">
        <v>2.6</v>
      </c>
      <c r="DL446" s="446">
        <f t="shared" si="897"/>
        <v>9.7652903888984071</v>
      </c>
      <c r="DM446" s="422">
        <v>24.9</v>
      </c>
      <c r="DN446" s="422">
        <v>1.63</v>
      </c>
      <c r="DO446" s="423">
        <v>7.66</v>
      </c>
      <c r="DP446" s="423">
        <v>18.2</v>
      </c>
      <c r="DQ446" s="423">
        <v>91</v>
      </c>
      <c r="DR446" s="432">
        <v>4560</v>
      </c>
      <c r="DS446" s="432">
        <v>2273</v>
      </c>
      <c r="DT446" s="437">
        <f>DS446/DR446</f>
        <v>0.49846491228070178</v>
      </c>
      <c r="DU446" s="437">
        <v>0.95</v>
      </c>
      <c r="DV446" s="424"/>
      <c r="DW446" s="446">
        <f t="shared" si="898"/>
        <v>3.5977385643309923</v>
      </c>
      <c r="DX446" s="434">
        <v>6.46</v>
      </c>
      <c r="DY446" s="438">
        <v>7.78</v>
      </c>
      <c r="DZ446" s="439">
        <v>16.3</v>
      </c>
      <c r="EA446" s="440">
        <v>70</v>
      </c>
      <c r="EB446" s="441">
        <v>6740</v>
      </c>
      <c r="EC446" s="442">
        <v>4.0999999999999996</v>
      </c>
      <c r="ED446" s="442">
        <v>0.2</v>
      </c>
      <c r="EE446" s="442">
        <v>3</v>
      </c>
      <c r="EF446" s="442">
        <v>1.1499999999999999</v>
      </c>
      <c r="EG446" s="443">
        <v>11</v>
      </c>
      <c r="EH446" s="440">
        <v>16</v>
      </c>
      <c r="EI446" s="429">
        <f t="shared" si="814"/>
        <v>7.78</v>
      </c>
      <c r="EJ446" s="447">
        <f t="shared" si="843"/>
        <v>16.3</v>
      </c>
      <c r="EK446" s="448">
        <f t="shared" si="815"/>
        <v>70</v>
      </c>
      <c r="EL446" s="417">
        <f t="shared" si="816"/>
        <v>6740</v>
      </c>
      <c r="EM446" s="431">
        <f t="shared" si="817"/>
        <v>4.0999999999999996</v>
      </c>
      <c r="EN446" s="431">
        <f>ED446</f>
        <v>0.2</v>
      </c>
      <c r="EO446" s="431">
        <f>EE446</f>
        <v>3</v>
      </c>
      <c r="EP446" s="431">
        <f>EF446</f>
        <v>1.1499999999999999</v>
      </c>
      <c r="EQ446" s="430">
        <f t="shared" si="784"/>
        <v>11</v>
      </c>
      <c r="ER446" s="448">
        <f>EH446</f>
        <v>16</v>
      </c>
      <c r="ES446" s="449">
        <f t="shared" si="899"/>
        <v>23.866564209194053</v>
      </c>
      <c r="ET446" s="450">
        <f t="shared" si="900"/>
        <v>0.88492000000000004</v>
      </c>
      <c r="EU446" s="451">
        <f t="shared" si="860"/>
        <v>0.39848163636363637</v>
      </c>
      <c r="EV446" s="450">
        <f t="shared" si="805"/>
        <v>0.73792895622895616</v>
      </c>
      <c r="EW446" s="513">
        <f t="shared" si="840"/>
        <v>0.73922544716978145</v>
      </c>
      <c r="EX446" s="514">
        <f t="shared" si="883"/>
        <v>11.622392984676582</v>
      </c>
      <c r="EY446" s="513">
        <f t="shared" si="844"/>
        <v>0.76239067055393583</v>
      </c>
      <c r="EZ446" s="514">
        <f t="shared" si="845"/>
        <v>52.3</v>
      </c>
      <c r="FA446" s="450">
        <f t="shared" si="806"/>
        <v>0.82335104754456578</v>
      </c>
      <c r="FB446" s="431">
        <f t="shared" si="807"/>
        <v>326.26614835239343</v>
      </c>
      <c r="FC446" s="452">
        <f>1-EP446/CA446</f>
        <v>0.54935152120619535</v>
      </c>
      <c r="FD446" s="431">
        <f>CA446-EP446</f>
        <v>1.4018781358766894</v>
      </c>
      <c r="FE446" s="452">
        <f t="shared" si="808"/>
        <v>0.92465753424657537</v>
      </c>
      <c r="FF446" s="430">
        <f t="shared" si="809"/>
        <v>135</v>
      </c>
      <c r="FG446" s="405">
        <v>50400</v>
      </c>
      <c r="FH446" s="589"/>
      <c r="FI446" s="590"/>
      <c r="FJ446" s="591"/>
      <c r="FK446" s="455">
        <f t="shared" si="901"/>
        <v>1.6272657415359579</v>
      </c>
      <c r="FL446" s="530">
        <v>1200</v>
      </c>
      <c r="FM446" s="455">
        <f t="shared" si="881"/>
        <v>27.121095692265968</v>
      </c>
      <c r="FN446" s="530">
        <v>4031</v>
      </c>
      <c r="FO446" s="532">
        <f t="shared" si="785"/>
        <v>0.30127055306427503</v>
      </c>
      <c r="FP446" s="449">
        <f t="shared" si="902"/>
        <v>91.104280612936762</v>
      </c>
      <c r="FQ446" s="457">
        <v>50.4</v>
      </c>
      <c r="FR446" s="458">
        <f t="shared" si="903"/>
        <v>1.1390860190751706</v>
      </c>
      <c r="FS446" s="576">
        <v>7.78</v>
      </c>
      <c r="FT446" s="577">
        <v>14.2</v>
      </c>
      <c r="FU446" s="578">
        <v>56</v>
      </c>
      <c r="FV446" s="579">
        <v>1</v>
      </c>
      <c r="FW446" s="580">
        <v>0.28000000000000003</v>
      </c>
      <c r="FX446" s="579">
        <v>8</v>
      </c>
      <c r="FY446" s="452">
        <f t="shared" si="851"/>
        <v>0.90909090909090906</v>
      </c>
      <c r="FZ446" s="452">
        <f>1-FW446/(EF446+DC446)</f>
        <v>0.75652173913043474</v>
      </c>
      <c r="GA446" s="429">
        <f>EF446+DC446-FW446</f>
        <v>0.86999999999999988</v>
      </c>
      <c r="GB446" s="513">
        <f t="shared" si="846"/>
        <v>0.12883435582822089</v>
      </c>
      <c r="GC446" s="514">
        <f t="shared" si="847"/>
        <v>2.1000000000000014</v>
      </c>
      <c r="GD446" s="513">
        <f t="shared" ref="GD446:GD487" si="907">1-FU446/EA446</f>
        <v>0.19999999999999996</v>
      </c>
      <c r="GE446" s="527">
        <f t="shared" si="769"/>
        <v>14</v>
      </c>
      <c r="GF446" s="461">
        <f t="shared" si="904"/>
        <v>2.2239298467658095</v>
      </c>
      <c r="GG446" s="606">
        <v>25</v>
      </c>
      <c r="GH446" s="450">
        <f t="shared" si="868"/>
        <v>0.3125</v>
      </c>
      <c r="GI446" s="405">
        <v>175</v>
      </c>
      <c r="GJ446" s="462">
        <f t="shared" si="869"/>
        <v>7</v>
      </c>
      <c r="GK446" s="463">
        <f t="shared" si="870"/>
        <v>13.560547846132984</v>
      </c>
      <c r="GL446" s="464">
        <v>8.01</v>
      </c>
      <c r="GM446" s="529">
        <v>13.7</v>
      </c>
      <c r="GN446" s="405">
        <v>54</v>
      </c>
      <c r="GO446" s="513">
        <f t="shared" si="871"/>
        <v>3.5211267605633756E-2</v>
      </c>
      <c r="GP446" s="450">
        <f t="shared" si="872"/>
        <v>3.5714285714285698E-2</v>
      </c>
      <c r="GQ446" s="577">
        <v>8</v>
      </c>
      <c r="GR446" s="455">
        <f t="shared" si="905"/>
        <v>2.3324142295348733</v>
      </c>
      <c r="GS446" s="531">
        <f t="shared" si="873"/>
        <v>12.3</v>
      </c>
      <c r="GT446" s="531">
        <f t="shared" si="874"/>
        <v>44.034000000000006</v>
      </c>
      <c r="GU446" s="513">
        <f t="shared" si="875"/>
        <v>0.10218978102189769</v>
      </c>
      <c r="GV446" s="513">
        <f t="shared" si="876"/>
        <v>0.18455555555555547</v>
      </c>
      <c r="GW446" s="513">
        <f t="shared" si="877"/>
        <v>0.13380281690140838</v>
      </c>
      <c r="GX446" s="513">
        <f t="shared" si="878"/>
        <v>0.21367857142857127</v>
      </c>
      <c r="GY446" s="462">
        <f t="shared" si="879"/>
        <v>1.1332565473953695</v>
      </c>
      <c r="GZ446" s="405">
        <v>43281</v>
      </c>
      <c r="HA446" s="581">
        <v>8.0500000000000007</v>
      </c>
      <c r="HB446" s="451">
        <v>7.88</v>
      </c>
      <c r="HC446" s="577">
        <v>12.3</v>
      </c>
      <c r="HD446" s="463">
        <f t="shared" si="880"/>
        <v>44.034000000000006</v>
      </c>
      <c r="HE446" s="463">
        <v>13</v>
      </c>
      <c r="HF446" s="463"/>
      <c r="HG446" s="582"/>
      <c r="HH446" s="575">
        <v>5</v>
      </c>
      <c r="HI446" s="583">
        <v>6670</v>
      </c>
      <c r="HJ446" s="406">
        <f t="shared" si="810"/>
        <v>4468.9000000000005</v>
      </c>
      <c r="HK446" s="406">
        <v>207</v>
      </c>
      <c r="HL446" s="549">
        <v>1195</v>
      </c>
      <c r="HM446" s="584">
        <v>2.9</v>
      </c>
      <c r="HN446" s="461">
        <v>4.1500000000000004</v>
      </c>
      <c r="HO446" s="574">
        <v>0.12</v>
      </c>
      <c r="HP446" s="548">
        <v>0.01</v>
      </c>
      <c r="HQ446" s="585">
        <v>2.9</v>
      </c>
      <c r="HR446" s="586">
        <v>0.3</v>
      </c>
      <c r="HS446" s="520">
        <v>0.22</v>
      </c>
      <c r="HT446" s="587">
        <v>4</v>
      </c>
      <c r="HU446" s="522">
        <f t="shared" si="906"/>
        <v>41.581035224394206</v>
      </c>
      <c r="HV446" s="513">
        <f t="shared" si="849"/>
        <v>0.82069970845481044</v>
      </c>
      <c r="HW446" s="513">
        <f t="shared" si="811"/>
        <v>0.86736746987951807</v>
      </c>
      <c r="HX446" s="513">
        <f t="shared" si="812"/>
        <v>0.73225806451612896</v>
      </c>
      <c r="HY446" s="599"/>
    </row>
    <row r="447" spans="1:233" s="598" customFormat="1" ht="15" customHeight="1" x14ac:dyDescent="0.15">
      <c r="A447" s="400">
        <v>43929</v>
      </c>
      <c r="B447" s="515">
        <v>45551</v>
      </c>
      <c r="C447" s="402">
        <f t="shared" si="852"/>
        <v>0.91102000000000005</v>
      </c>
      <c r="D447" s="571">
        <v>7.95</v>
      </c>
      <c r="E447" s="572">
        <v>42.4</v>
      </c>
      <c r="F447" s="573">
        <v>231</v>
      </c>
      <c r="G447" s="406">
        <f t="shared" si="855"/>
        <v>10522.281000000001</v>
      </c>
      <c r="H447" s="402">
        <f t="shared" si="856"/>
        <v>0.42089124000000006</v>
      </c>
      <c r="I447" s="573">
        <v>7760</v>
      </c>
      <c r="J447" s="406">
        <f t="shared" si="857"/>
        <v>5199.2000000000007</v>
      </c>
      <c r="K447" s="574">
        <v>22</v>
      </c>
      <c r="L447" s="574"/>
      <c r="M447" s="574"/>
      <c r="N447" s="575">
        <v>124</v>
      </c>
      <c r="O447" s="575"/>
      <c r="P447" s="409"/>
      <c r="Q447" s="409">
        <v>1200</v>
      </c>
      <c r="R447" s="409"/>
      <c r="S447" s="409"/>
      <c r="T447" s="410">
        <v>5.35</v>
      </c>
      <c r="U447" s="409">
        <f t="shared" si="861"/>
        <v>3572.4137931034484</v>
      </c>
      <c r="V447" s="409">
        <v>10360</v>
      </c>
      <c r="W447" s="409">
        <v>3669</v>
      </c>
      <c r="X447" s="516">
        <v>1200</v>
      </c>
      <c r="Y447" s="473"/>
      <c r="Z447" s="429"/>
      <c r="AA447" s="409"/>
      <c r="AB447" s="409"/>
      <c r="AC447" s="409"/>
      <c r="AD447" s="474"/>
      <c r="AE447" s="477"/>
      <c r="AF447" s="478">
        <f t="shared" si="862"/>
        <v>2400</v>
      </c>
      <c r="AG447" s="477">
        <f t="shared" si="882"/>
        <v>0.96</v>
      </c>
      <c r="AH447" s="478">
        <f t="shared" si="863"/>
        <v>1826.0344827586207</v>
      </c>
      <c r="AI447" s="478">
        <f t="shared" si="864"/>
        <v>5295.5</v>
      </c>
      <c r="AJ447" s="473">
        <f t="shared" si="865"/>
        <v>12709.2</v>
      </c>
      <c r="AK447" s="477">
        <f t="shared" si="884"/>
        <v>0.56485333333333332</v>
      </c>
      <c r="AL447" s="447">
        <v>38</v>
      </c>
      <c r="AM447" s="479"/>
      <c r="AN447" s="473">
        <v>2394</v>
      </c>
      <c r="AO447" s="473">
        <v>2450</v>
      </c>
      <c r="AP447" s="479">
        <v>7.16</v>
      </c>
      <c r="AQ447" s="447">
        <v>487</v>
      </c>
      <c r="AR447" s="473">
        <f t="shared" si="850"/>
        <v>1558.4</v>
      </c>
      <c r="AS447" s="657">
        <f t="shared" si="841"/>
        <v>3.2</v>
      </c>
      <c r="AT447" s="473">
        <v>6780</v>
      </c>
      <c r="AU447" s="447"/>
      <c r="AV447" s="480">
        <v>8</v>
      </c>
      <c r="AW447" s="479">
        <v>4.8099999999999996</v>
      </c>
      <c r="AX447" s="479">
        <v>31.56</v>
      </c>
      <c r="AY447" s="480">
        <v>19.8</v>
      </c>
      <c r="AZ447" s="480">
        <v>4.8</v>
      </c>
      <c r="BA447" s="420">
        <f t="shared" si="853"/>
        <v>44193</v>
      </c>
      <c r="BB447" s="421">
        <f t="shared" si="854"/>
        <v>0.88385999999999998</v>
      </c>
      <c r="BC447" s="422"/>
      <c r="BD447" s="423">
        <v>7.73</v>
      </c>
      <c r="BE447" s="424">
        <v>64</v>
      </c>
      <c r="BF447" s="425">
        <v>319</v>
      </c>
      <c r="BG447" s="426">
        <v>8250</v>
      </c>
      <c r="BH447" s="420">
        <f t="shared" si="858"/>
        <v>5527.5</v>
      </c>
      <c r="BI447" s="432"/>
      <c r="BJ447" s="421"/>
      <c r="BK447" s="427">
        <v>15.1</v>
      </c>
      <c r="BL447" s="427"/>
      <c r="BM447" s="428"/>
      <c r="BN447" s="422"/>
      <c r="BO447" s="425">
        <v>136</v>
      </c>
      <c r="BP447" s="425"/>
      <c r="BQ447" s="423">
        <v>5.61</v>
      </c>
      <c r="BR447" s="421">
        <f t="shared" si="783"/>
        <v>0.77916666666666667</v>
      </c>
      <c r="BS447" s="409">
        <f t="shared" si="866"/>
        <v>46593</v>
      </c>
      <c r="BT447" s="429">
        <f t="shared" si="885"/>
        <v>7.7006393664284341</v>
      </c>
      <c r="BU447" s="430">
        <f t="shared" si="842"/>
        <v>64</v>
      </c>
      <c r="BV447" s="430">
        <f t="shared" si="886"/>
        <v>382.8413495589466</v>
      </c>
      <c r="BW447" s="430">
        <f t="shared" si="887"/>
        <v>7825.2082930912366</v>
      </c>
      <c r="BX447" s="430">
        <f t="shared" si="859"/>
        <v>5086.3853905093038</v>
      </c>
      <c r="BY447" s="430">
        <f t="shared" si="888"/>
        <v>15.342096452256776</v>
      </c>
      <c r="BZ447" s="430"/>
      <c r="CA447" s="431"/>
      <c r="CB447" s="430">
        <f t="shared" si="867"/>
        <v>136</v>
      </c>
      <c r="CC447" s="432">
        <v>21047</v>
      </c>
      <c r="CD447" s="411">
        <f t="shared" si="889"/>
        <v>22247</v>
      </c>
      <c r="CE447" s="421">
        <f t="shared" si="890"/>
        <v>0.88988</v>
      </c>
      <c r="CF447" s="433">
        <f t="shared" si="891"/>
        <v>7.2279408459567582</v>
      </c>
      <c r="CG447" s="434"/>
      <c r="CH447" s="427"/>
      <c r="CI447" s="446">
        <f t="shared" si="892"/>
        <v>10.24857284128197</v>
      </c>
      <c r="CJ447" s="436">
        <v>24.8</v>
      </c>
      <c r="CK447" s="436">
        <v>1.57</v>
      </c>
      <c r="CL447" s="423"/>
      <c r="CM447" s="423">
        <v>19</v>
      </c>
      <c r="CN447" s="423">
        <v>91</v>
      </c>
      <c r="CO447" s="432"/>
      <c r="CP447" s="432"/>
      <c r="CQ447" s="437"/>
      <c r="CR447" s="437">
        <v>0.96</v>
      </c>
      <c r="CS447" s="424"/>
      <c r="CT447" s="432">
        <f t="shared" si="893"/>
        <v>3.7757899941565154</v>
      </c>
      <c r="CU447" s="434">
        <v>8.11</v>
      </c>
      <c r="CV447" s="438"/>
      <c r="CW447" s="439"/>
      <c r="CX447" s="440"/>
      <c r="CY447" s="441"/>
      <c r="CZ447" s="442"/>
      <c r="DA447" s="442"/>
      <c r="DB447" s="442"/>
      <c r="DC447" s="442"/>
      <c r="DD447" s="443"/>
      <c r="DE447" s="440"/>
      <c r="DF447" s="444">
        <v>23146</v>
      </c>
      <c r="DG447" s="445">
        <f t="shared" si="894"/>
        <v>24346</v>
      </c>
      <c r="DH447" s="421">
        <f t="shared" si="895"/>
        <v>0.97384000000000004</v>
      </c>
      <c r="DI447" s="446">
        <f t="shared" si="896"/>
        <v>6.6047810728661798</v>
      </c>
      <c r="DJ447" s="434">
        <v>7.62</v>
      </c>
      <c r="DK447" s="427">
        <v>2.6</v>
      </c>
      <c r="DL447" s="446">
        <f t="shared" si="897"/>
        <v>9.3649880883923444</v>
      </c>
      <c r="DM447" s="422">
        <v>25</v>
      </c>
      <c r="DN447" s="422">
        <v>1.34</v>
      </c>
      <c r="DO447" s="423">
        <v>7.62</v>
      </c>
      <c r="DP447" s="423">
        <v>19.2</v>
      </c>
      <c r="DQ447" s="423">
        <v>94</v>
      </c>
      <c r="DR447" s="432"/>
      <c r="DS447" s="432"/>
      <c r="DT447" s="437"/>
      <c r="DU447" s="437">
        <v>0.95</v>
      </c>
      <c r="DV447" s="424"/>
      <c r="DW447" s="446">
        <f t="shared" si="898"/>
        <v>3.4502587694077054</v>
      </c>
      <c r="DX447" s="434">
        <v>6.72</v>
      </c>
      <c r="DY447" s="438">
        <v>7.78</v>
      </c>
      <c r="DZ447" s="439">
        <v>15.9</v>
      </c>
      <c r="EA447" s="440">
        <v>65</v>
      </c>
      <c r="EB447" s="441">
        <v>7110</v>
      </c>
      <c r="EC447" s="442">
        <v>4.5999999999999996</v>
      </c>
      <c r="ED447" s="442"/>
      <c r="EE447" s="442"/>
      <c r="EF447" s="442"/>
      <c r="EG447" s="443">
        <v>14</v>
      </c>
      <c r="EH447" s="440"/>
      <c r="EI447" s="429">
        <f t="shared" si="814"/>
        <v>7.78</v>
      </c>
      <c r="EJ447" s="447">
        <f t="shared" si="843"/>
        <v>15.9</v>
      </c>
      <c r="EK447" s="448">
        <f t="shared" si="815"/>
        <v>65</v>
      </c>
      <c r="EL447" s="417">
        <f t="shared" si="816"/>
        <v>7110</v>
      </c>
      <c r="EM447" s="431">
        <f t="shared" si="817"/>
        <v>4.5999999999999996</v>
      </c>
      <c r="EN447" s="431"/>
      <c r="EO447" s="431"/>
      <c r="EP447" s="431"/>
      <c r="EQ447" s="430">
        <f t="shared" si="784"/>
        <v>14</v>
      </c>
      <c r="ER447" s="448"/>
      <c r="ES447" s="449">
        <f t="shared" si="899"/>
        <v>22.664348721911018</v>
      </c>
      <c r="ET447" s="450">
        <f t="shared" si="900"/>
        <v>0.93186000000000002</v>
      </c>
      <c r="EU447" s="451">
        <f t="shared" si="860"/>
        <v>0.40540288636363631</v>
      </c>
      <c r="EV447" s="450">
        <f t="shared" si="805"/>
        <v>0.75074608585858571</v>
      </c>
      <c r="EW447" s="513">
        <f t="shared" si="840"/>
        <v>0.70017135439639655</v>
      </c>
      <c r="EX447" s="514">
        <f t="shared" si="883"/>
        <v>10.742096452256776</v>
      </c>
      <c r="EY447" s="513">
        <f t="shared" si="844"/>
        <v>0.75156250000000002</v>
      </c>
      <c r="EZ447" s="514">
        <f t="shared" si="845"/>
        <v>48.1</v>
      </c>
      <c r="FA447" s="450">
        <f t="shared" si="806"/>
        <v>0.83021687684759382</v>
      </c>
      <c r="FB447" s="431">
        <f t="shared" si="807"/>
        <v>317.8413495589466</v>
      </c>
      <c r="FC447" s="452"/>
      <c r="FD447" s="431"/>
      <c r="FE447" s="452">
        <f t="shared" si="808"/>
        <v>0.8970588235294118</v>
      </c>
      <c r="FF447" s="430">
        <f t="shared" si="809"/>
        <v>122</v>
      </c>
      <c r="FG447" s="405">
        <v>50400</v>
      </c>
      <c r="FH447" s="589"/>
      <c r="FI447" s="590"/>
      <c r="FJ447" s="591"/>
      <c r="FK447" s="455">
        <f t="shared" si="901"/>
        <v>1.5452965037666602</v>
      </c>
      <c r="FL447" s="530">
        <v>1200</v>
      </c>
      <c r="FM447" s="455">
        <f t="shared" si="881"/>
        <v>25.754941729444337</v>
      </c>
      <c r="FN447" s="530">
        <v>6492.99999999999</v>
      </c>
      <c r="FO447" s="532">
        <f t="shared" si="785"/>
        <v>0.48527653213751792</v>
      </c>
      <c r="FP447" s="449">
        <f t="shared" si="902"/>
        <v>139.35569720773486</v>
      </c>
      <c r="FQ447" s="457">
        <v>50.4</v>
      </c>
      <c r="FR447" s="458">
        <f t="shared" si="903"/>
        <v>1.081707552636662</v>
      </c>
      <c r="FS447" s="576">
        <v>7.78</v>
      </c>
      <c r="FT447" s="577">
        <v>13</v>
      </c>
      <c r="FU447" s="578">
        <v>53</v>
      </c>
      <c r="FV447" s="579">
        <v>1</v>
      </c>
      <c r="FW447" s="580"/>
      <c r="FX447" s="579"/>
      <c r="FY447" s="452">
        <f t="shared" si="851"/>
        <v>0.9285714285714286</v>
      </c>
      <c r="FZ447" s="452"/>
      <c r="GA447" s="429"/>
      <c r="GB447" s="513">
        <f t="shared" si="846"/>
        <v>0.18238993710691831</v>
      </c>
      <c r="GC447" s="514">
        <f t="shared" si="847"/>
        <v>2.9000000000000004</v>
      </c>
      <c r="GD447" s="513">
        <f t="shared" si="907"/>
        <v>0.18461538461538463</v>
      </c>
      <c r="GE447" s="527">
        <f t="shared" ref="GE447:GE487" si="908">CX447+EA447-FU447</f>
        <v>12</v>
      </c>
      <c r="GF447" s="461">
        <f t="shared" si="904"/>
        <v>2.1119052218144359</v>
      </c>
      <c r="GG447" s="606">
        <v>25</v>
      </c>
      <c r="GH447" s="450">
        <f t="shared" si="868"/>
        <v>0.3125</v>
      </c>
      <c r="GI447" s="405">
        <v>175</v>
      </c>
      <c r="GJ447" s="462">
        <f t="shared" si="869"/>
        <v>7</v>
      </c>
      <c r="GK447" s="463">
        <f t="shared" si="870"/>
        <v>12.877470864722168</v>
      </c>
      <c r="GL447" s="464">
        <v>7.99</v>
      </c>
      <c r="GM447" s="529">
        <v>12.5</v>
      </c>
      <c r="GN447" s="405">
        <v>52</v>
      </c>
      <c r="GO447" s="513">
        <f t="shared" si="871"/>
        <v>3.8461538461538436E-2</v>
      </c>
      <c r="GP447" s="450">
        <f t="shared" si="872"/>
        <v>1.8867924528301883E-2</v>
      </c>
      <c r="GQ447" s="577">
        <v>8</v>
      </c>
      <c r="GR447" s="455">
        <f t="shared" si="905"/>
        <v>2.2149249887322129</v>
      </c>
      <c r="GS447" s="531">
        <f t="shared" si="873"/>
        <v>12.2</v>
      </c>
      <c r="GT447" s="531">
        <f t="shared" si="874"/>
        <v>43.675999999999995</v>
      </c>
      <c r="GU447" s="513">
        <f t="shared" si="875"/>
        <v>2.4000000000000021E-2</v>
      </c>
      <c r="GV447" s="513">
        <f t="shared" si="876"/>
        <v>0.16007692307692323</v>
      </c>
      <c r="GW447" s="513">
        <f t="shared" si="877"/>
        <v>6.1538461538461542E-2</v>
      </c>
      <c r="GX447" s="513">
        <f t="shared" si="878"/>
        <v>0.17592452830188687</v>
      </c>
      <c r="GY447" s="462">
        <f t="shared" si="879"/>
        <v>1.3811101313515832</v>
      </c>
      <c r="GZ447" s="405">
        <v>40375</v>
      </c>
      <c r="HA447" s="581">
        <v>7.94</v>
      </c>
      <c r="HB447" s="451">
        <v>7.8</v>
      </c>
      <c r="HC447" s="577">
        <v>12.2</v>
      </c>
      <c r="HD447" s="463">
        <f t="shared" si="880"/>
        <v>43.675999999999995</v>
      </c>
      <c r="HE447" s="463">
        <v>13</v>
      </c>
      <c r="HF447" s="463"/>
      <c r="HG447" s="582"/>
      <c r="HH447" s="575">
        <v>3</v>
      </c>
      <c r="HI447" s="583">
        <v>6970</v>
      </c>
      <c r="HJ447" s="406">
        <f t="shared" si="810"/>
        <v>4669.9000000000005</v>
      </c>
      <c r="HK447" s="406"/>
      <c r="HL447" s="549"/>
      <c r="HM447" s="584"/>
      <c r="HN447" s="461">
        <v>4.01</v>
      </c>
      <c r="HO447" s="574"/>
      <c r="HP447" s="548">
        <v>0.01</v>
      </c>
      <c r="HQ447" s="585"/>
      <c r="HR447" s="586"/>
      <c r="HS447" s="520">
        <v>0.23</v>
      </c>
      <c r="HT447" s="587">
        <v>4</v>
      </c>
      <c r="HU447" s="522">
        <f t="shared" si="906"/>
        <v>39.372751340710067</v>
      </c>
      <c r="HV447" s="513">
        <f t="shared" si="849"/>
        <v>0.80937499999999996</v>
      </c>
      <c r="HW447" s="513">
        <f t="shared" si="811"/>
        <v>0.86308463949843262</v>
      </c>
      <c r="HX447" s="513">
        <f t="shared" si="812"/>
        <v>0.73443708609271519</v>
      </c>
      <c r="HY447" s="599"/>
    </row>
    <row r="448" spans="1:233" s="598" customFormat="1" ht="15" customHeight="1" x14ac:dyDescent="0.15">
      <c r="A448" s="400">
        <v>43930</v>
      </c>
      <c r="B448" s="515">
        <v>40250</v>
      </c>
      <c r="C448" s="402">
        <f t="shared" si="852"/>
        <v>0.80500000000000005</v>
      </c>
      <c r="D448" s="571">
        <v>7.8</v>
      </c>
      <c r="E448" s="572">
        <v>38</v>
      </c>
      <c r="F448" s="573">
        <v>173</v>
      </c>
      <c r="G448" s="406">
        <f t="shared" si="855"/>
        <v>6963.25</v>
      </c>
      <c r="H448" s="402">
        <f t="shared" si="856"/>
        <v>0.27853</v>
      </c>
      <c r="I448" s="573">
        <v>7730</v>
      </c>
      <c r="J448" s="406">
        <f t="shared" si="857"/>
        <v>5179.1000000000004</v>
      </c>
      <c r="K448" s="574">
        <v>22.5</v>
      </c>
      <c r="L448" s="574"/>
      <c r="M448" s="574"/>
      <c r="N448" s="575">
        <v>141</v>
      </c>
      <c r="O448" s="575"/>
      <c r="P448" s="409"/>
      <c r="Q448" s="409">
        <v>1200</v>
      </c>
      <c r="R448" s="409"/>
      <c r="S448" s="409"/>
      <c r="T448" s="410">
        <v>5.5</v>
      </c>
      <c r="U448" s="409">
        <f t="shared" si="861"/>
        <v>3460</v>
      </c>
      <c r="V448" s="409">
        <v>10034</v>
      </c>
      <c r="W448" s="409">
        <v>4652</v>
      </c>
      <c r="X448" s="516">
        <v>1200</v>
      </c>
      <c r="Y448" s="473"/>
      <c r="Z448" s="429"/>
      <c r="AA448" s="409"/>
      <c r="AB448" s="409"/>
      <c r="AC448" s="409"/>
      <c r="AD448" s="474"/>
      <c r="AE448" s="477"/>
      <c r="AF448" s="478">
        <f t="shared" si="862"/>
        <v>2400</v>
      </c>
      <c r="AG448" s="477">
        <f t="shared" si="882"/>
        <v>0.96</v>
      </c>
      <c r="AH448" s="478">
        <f t="shared" si="863"/>
        <v>1759.8275862068965</v>
      </c>
      <c r="AI448" s="478">
        <f t="shared" si="864"/>
        <v>5103.5</v>
      </c>
      <c r="AJ448" s="473">
        <f t="shared" si="865"/>
        <v>12248.4</v>
      </c>
      <c r="AK448" s="477">
        <f t="shared" si="884"/>
        <v>0.54437333333333326</v>
      </c>
      <c r="AL448" s="447">
        <v>38</v>
      </c>
      <c r="AM448" s="479"/>
      <c r="AN448" s="473">
        <v>1990</v>
      </c>
      <c r="AO448" s="473">
        <v>1865</v>
      </c>
      <c r="AP448" s="479">
        <v>7.15</v>
      </c>
      <c r="AQ448" s="447">
        <v>492</v>
      </c>
      <c r="AR448" s="473">
        <f t="shared" si="850"/>
        <v>1574.4</v>
      </c>
      <c r="AS448" s="657">
        <f t="shared" si="841"/>
        <v>3.2</v>
      </c>
      <c r="AT448" s="473">
        <v>6740</v>
      </c>
      <c r="AU448" s="447"/>
      <c r="AV448" s="480">
        <v>8</v>
      </c>
      <c r="AW448" s="479">
        <v>4.79</v>
      </c>
      <c r="AX448" s="479">
        <v>31.74</v>
      </c>
      <c r="AY448" s="480">
        <v>21.2</v>
      </c>
      <c r="AZ448" s="480">
        <v>5.0999999999999996</v>
      </c>
      <c r="BA448" s="420">
        <f t="shared" si="853"/>
        <v>42276</v>
      </c>
      <c r="BB448" s="421">
        <f t="shared" si="854"/>
        <v>0.84552000000000005</v>
      </c>
      <c r="BC448" s="422"/>
      <c r="BD448" s="423">
        <v>7.69</v>
      </c>
      <c r="BE448" s="424">
        <v>68</v>
      </c>
      <c r="BF448" s="425">
        <v>335</v>
      </c>
      <c r="BG448" s="426">
        <v>7770</v>
      </c>
      <c r="BH448" s="420">
        <f t="shared" si="858"/>
        <v>5205.9000000000005</v>
      </c>
      <c r="BI448" s="432"/>
      <c r="BJ448" s="421"/>
      <c r="BK448" s="427">
        <v>19.2</v>
      </c>
      <c r="BL448" s="427"/>
      <c r="BM448" s="428"/>
      <c r="BN448" s="422"/>
      <c r="BO448" s="425">
        <v>138</v>
      </c>
      <c r="BP448" s="425"/>
      <c r="BQ448" s="423">
        <v>5.55</v>
      </c>
      <c r="BR448" s="421">
        <f t="shared" si="783"/>
        <v>0.77083333333333326</v>
      </c>
      <c r="BS448" s="409">
        <f t="shared" si="866"/>
        <v>44676</v>
      </c>
      <c r="BT448" s="429">
        <f t="shared" si="885"/>
        <v>7.6609911361804999</v>
      </c>
      <c r="BU448" s="430">
        <f t="shared" si="842"/>
        <v>68</v>
      </c>
      <c r="BV448" s="430">
        <f t="shared" si="886"/>
        <v>401.58071447757186</v>
      </c>
      <c r="BW448" s="430">
        <f t="shared" si="887"/>
        <v>7352.766586086489</v>
      </c>
      <c r="BX448" s="430">
        <f t="shared" si="859"/>
        <v>4779.2982809562182</v>
      </c>
      <c r="BY448" s="430">
        <f t="shared" si="888"/>
        <v>19.307440236368517</v>
      </c>
      <c r="BZ448" s="430"/>
      <c r="CA448" s="431"/>
      <c r="CB448" s="430">
        <f t="shared" si="867"/>
        <v>138</v>
      </c>
      <c r="CC448" s="432">
        <v>19332</v>
      </c>
      <c r="CD448" s="411">
        <f t="shared" si="889"/>
        <v>20532</v>
      </c>
      <c r="CE448" s="421">
        <f t="shared" si="890"/>
        <v>0.82128000000000001</v>
      </c>
      <c r="CF448" s="433">
        <f t="shared" si="891"/>
        <v>7.8316773816481593</v>
      </c>
      <c r="CG448" s="434"/>
      <c r="CH448" s="427"/>
      <c r="CI448" s="446">
        <f t="shared" si="892"/>
        <v>11.104617182933957</v>
      </c>
      <c r="CJ448" s="436">
        <v>25.2</v>
      </c>
      <c r="CK448" s="436">
        <v>1.76</v>
      </c>
      <c r="CL448" s="423"/>
      <c r="CM448" s="423"/>
      <c r="CN448" s="423">
        <v>81</v>
      </c>
      <c r="CO448" s="432"/>
      <c r="CP448" s="432"/>
      <c r="CQ448" s="437"/>
      <c r="CR448" s="437">
        <v>0.93</v>
      </c>
      <c r="CS448" s="424"/>
      <c r="CT448" s="432">
        <f t="shared" si="893"/>
        <v>4.0911747516072472</v>
      </c>
      <c r="CU448" s="434">
        <v>8.0299999999999994</v>
      </c>
      <c r="CV448" s="438"/>
      <c r="CW448" s="439"/>
      <c r="CX448" s="440"/>
      <c r="CY448" s="441"/>
      <c r="CZ448" s="442"/>
      <c r="DA448" s="442"/>
      <c r="DB448" s="442"/>
      <c r="DC448" s="442"/>
      <c r="DD448" s="443"/>
      <c r="DE448" s="440"/>
      <c r="DF448" s="444">
        <v>22944</v>
      </c>
      <c r="DG448" s="445">
        <f t="shared" si="894"/>
        <v>24144</v>
      </c>
      <c r="DH448" s="421">
        <f t="shared" si="895"/>
        <v>0.96575999999999995</v>
      </c>
      <c r="DI448" s="446">
        <f t="shared" si="896"/>
        <v>6.6600397614314115</v>
      </c>
      <c r="DJ448" s="434">
        <v>7.52</v>
      </c>
      <c r="DK448" s="427">
        <v>1.7</v>
      </c>
      <c r="DL448" s="446">
        <f t="shared" si="897"/>
        <v>9.4433399602385677</v>
      </c>
      <c r="DM448" s="422">
        <v>25.3</v>
      </c>
      <c r="DN448" s="422">
        <v>1.1599999999999999</v>
      </c>
      <c r="DO448" s="423">
        <v>7.55</v>
      </c>
      <c r="DP448" s="423"/>
      <c r="DQ448" s="423">
        <v>79</v>
      </c>
      <c r="DR448" s="432"/>
      <c r="DS448" s="432"/>
      <c r="DT448" s="437"/>
      <c r="DU448" s="437">
        <v>0.95</v>
      </c>
      <c r="DV448" s="424"/>
      <c r="DW448" s="446">
        <f t="shared" si="898"/>
        <v>3.4791252485089461</v>
      </c>
      <c r="DX448" s="434">
        <v>6.28</v>
      </c>
      <c r="DY448" s="438">
        <v>7.75</v>
      </c>
      <c r="DZ448" s="439">
        <v>16</v>
      </c>
      <c r="EA448" s="440">
        <v>69</v>
      </c>
      <c r="EB448" s="441">
        <v>7400</v>
      </c>
      <c r="EC448" s="442">
        <v>4.7</v>
      </c>
      <c r="ED448" s="442"/>
      <c r="EE448" s="442"/>
      <c r="EF448" s="442"/>
      <c r="EG448" s="443">
        <v>8</v>
      </c>
      <c r="EH448" s="440"/>
      <c r="EI448" s="429">
        <f t="shared" si="814"/>
        <v>7.75</v>
      </c>
      <c r="EJ448" s="447">
        <f t="shared" si="843"/>
        <v>16</v>
      </c>
      <c r="EK448" s="448">
        <f t="shared" si="815"/>
        <v>69</v>
      </c>
      <c r="EL448" s="417">
        <f t="shared" si="816"/>
        <v>7400</v>
      </c>
      <c r="EM448" s="431">
        <f t="shared" si="817"/>
        <v>4.7</v>
      </c>
      <c r="EN448" s="431"/>
      <c r="EO448" s="431"/>
      <c r="EP448" s="431"/>
      <c r="EQ448" s="430">
        <f t="shared" si="784"/>
        <v>8</v>
      </c>
      <c r="ER448" s="448"/>
      <c r="ES448" s="449">
        <f t="shared" si="899"/>
        <v>23.636852001074402</v>
      </c>
      <c r="ET448" s="450">
        <f t="shared" si="900"/>
        <v>0.89351999999999998</v>
      </c>
      <c r="EU448" s="451">
        <f t="shared" si="860"/>
        <v>0.40775045454545455</v>
      </c>
      <c r="EV448" s="450">
        <f t="shared" si="805"/>
        <v>0.75509343434343434</v>
      </c>
      <c r="EW448" s="513">
        <f t="shared" ref="EW448:EW479" si="909">1-EM448/BY448</f>
        <v>0.75657052708899075</v>
      </c>
      <c r="EX448" s="514">
        <f t="shared" si="883"/>
        <v>14.607440236368518</v>
      </c>
      <c r="EY448" s="513">
        <f t="shared" si="844"/>
        <v>0.76470588235294112</v>
      </c>
      <c r="EZ448" s="514">
        <f t="shared" si="845"/>
        <v>52</v>
      </c>
      <c r="FA448" s="450">
        <f t="shared" si="806"/>
        <v>0.82817899985619547</v>
      </c>
      <c r="FB448" s="431">
        <f t="shared" si="807"/>
        <v>332.58071447757186</v>
      </c>
      <c r="FC448" s="452"/>
      <c r="FD448" s="431"/>
      <c r="FE448" s="452">
        <f t="shared" si="808"/>
        <v>0.94202898550724634</v>
      </c>
      <c r="FF448" s="430">
        <f t="shared" si="809"/>
        <v>130</v>
      </c>
      <c r="FG448" s="405">
        <v>50400</v>
      </c>
      <c r="FH448" s="589"/>
      <c r="FI448" s="590"/>
      <c r="FJ448" s="591"/>
      <c r="FK448" s="455">
        <f t="shared" si="901"/>
        <v>1.6116035455277999</v>
      </c>
      <c r="FL448" s="530">
        <v>1200</v>
      </c>
      <c r="FM448" s="455">
        <f t="shared" si="881"/>
        <v>26.860059092130005</v>
      </c>
      <c r="FN448" s="530">
        <v>5560</v>
      </c>
      <c r="FO448" s="532">
        <f t="shared" si="785"/>
        <v>0.41554559043348288</v>
      </c>
      <c r="FP448" s="449">
        <f t="shared" si="902"/>
        <v>124.45160712686901</v>
      </c>
      <c r="FQ448" s="457">
        <v>50.4</v>
      </c>
      <c r="FR448" s="458">
        <f t="shared" si="903"/>
        <v>1.12812248186946</v>
      </c>
      <c r="FS448" s="576">
        <v>7.66</v>
      </c>
      <c r="FT448" s="577">
        <v>13</v>
      </c>
      <c r="FU448" s="578">
        <v>51</v>
      </c>
      <c r="FV448" s="579">
        <v>1</v>
      </c>
      <c r="FW448" s="580"/>
      <c r="FX448" s="579"/>
      <c r="FY448" s="452">
        <f t="shared" si="851"/>
        <v>0.875</v>
      </c>
      <c r="FZ448" s="452"/>
      <c r="GA448" s="429"/>
      <c r="GB448" s="513">
        <f t="shared" si="846"/>
        <v>0.1875</v>
      </c>
      <c r="GC448" s="514">
        <f t="shared" si="847"/>
        <v>3</v>
      </c>
      <c r="GD448" s="513">
        <f t="shared" si="907"/>
        <v>0.26086956521739135</v>
      </c>
      <c r="GE448" s="527">
        <f t="shared" si="908"/>
        <v>18</v>
      </c>
      <c r="GF448" s="461">
        <f t="shared" si="904"/>
        <v>2.2025248455546604</v>
      </c>
      <c r="GG448" s="606">
        <v>25</v>
      </c>
      <c r="GH448" s="450">
        <f t="shared" si="868"/>
        <v>0.3125</v>
      </c>
      <c r="GI448" s="405">
        <v>175</v>
      </c>
      <c r="GJ448" s="462">
        <f t="shared" si="869"/>
        <v>7</v>
      </c>
      <c r="GK448" s="463">
        <f t="shared" si="870"/>
        <v>13.430029546065002</v>
      </c>
      <c r="GL448" s="464">
        <v>7.88</v>
      </c>
      <c r="GM448" s="529">
        <v>12.8</v>
      </c>
      <c r="GN448" s="405">
        <v>50</v>
      </c>
      <c r="GO448" s="513">
        <f t="shared" si="871"/>
        <v>1.538461538461533E-2</v>
      </c>
      <c r="GP448" s="450">
        <f t="shared" si="872"/>
        <v>1.9607843137254943E-2</v>
      </c>
      <c r="GQ448" s="577">
        <v>8</v>
      </c>
      <c r="GR448" s="455">
        <f t="shared" si="905"/>
        <v>2.3099650819231803</v>
      </c>
      <c r="GS448" s="531">
        <f t="shared" si="873"/>
        <v>12.5</v>
      </c>
      <c r="GT448" s="531">
        <f t="shared" si="874"/>
        <v>44.75</v>
      </c>
      <c r="GU448" s="513">
        <f t="shared" si="875"/>
        <v>2.34375E-2</v>
      </c>
      <c r="GV448" s="513">
        <f t="shared" si="876"/>
        <v>0.10499999999999998</v>
      </c>
      <c r="GW448" s="513">
        <f t="shared" si="877"/>
        <v>3.8461538461538436E-2</v>
      </c>
      <c r="GX448" s="513">
        <f t="shared" si="878"/>
        <v>0.12254901960784315</v>
      </c>
      <c r="GY448" s="462">
        <f t="shared" si="879"/>
        <v>2.1488047273704005</v>
      </c>
      <c r="GZ448" s="405">
        <v>42457</v>
      </c>
      <c r="HA448" s="581">
        <v>8.0299999999999994</v>
      </c>
      <c r="HB448" s="451">
        <v>7.9</v>
      </c>
      <c r="HC448" s="577">
        <v>12.5</v>
      </c>
      <c r="HD448" s="463">
        <f t="shared" si="880"/>
        <v>44.75</v>
      </c>
      <c r="HE448" s="463">
        <v>12</v>
      </c>
      <c r="HF448" s="463"/>
      <c r="HG448" s="582"/>
      <c r="HH448" s="575">
        <v>2</v>
      </c>
      <c r="HI448" s="583">
        <v>7470</v>
      </c>
      <c r="HJ448" s="406">
        <f t="shared" si="810"/>
        <v>5004.9000000000005</v>
      </c>
      <c r="HK448" s="406"/>
      <c r="HL448" s="549"/>
      <c r="HM448" s="584"/>
      <c r="HN448" s="461">
        <v>5.17</v>
      </c>
      <c r="HO448" s="574"/>
      <c r="HP448" s="548">
        <v>0.01</v>
      </c>
      <c r="HQ448" s="585"/>
      <c r="HR448" s="586"/>
      <c r="HS448" s="520">
        <v>0.21</v>
      </c>
      <c r="HT448" s="587">
        <v>4</v>
      </c>
      <c r="HU448" s="522">
        <f t="shared" si="906"/>
        <v>41.158103888731198</v>
      </c>
      <c r="HV448" s="513">
        <f t="shared" si="849"/>
        <v>0.81617647058823528</v>
      </c>
      <c r="HW448" s="513">
        <f t="shared" si="811"/>
        <v>0.86641791044776117</v>
      </c>
      <c r="HX448" s="513">
        <f t="shared" si="812"/>
        <v>0.73072916666666665</v>
      </c>
      <c r="HY448" s="599"/>
    </row>
    <row r="449" spans="1:233" s="598" customFormat="1" ht="15" customHeight="1" x14ac:dyDescent="0.15">
      <c r="A449" s="400">
        <v>43931</v>
      </c>
      <c r="B449" s="515">
        <v>41232</v>
      </c>
      <c r="C449" s="402">
        <f t="shared" si="852"/>
        <v>0.82464000000000004</v>
      </c>
      <c r="D449" s="571">
        <v>7.9</v>
      </c>
      <c r="E449" s="572">
        <v>45</v>
      </c>
      <c r="F449" s="573">
        <v>241</v>
      </c>
      <c r="G449" s="406">
        <f t="shared" si="855"/>
        <v>9936.9120000000003</v>
      </c>
      <c r="H449" s="402">
        <f t="shared" si="856"/>
        <v>0.39747648000000002</v>
      </c>
      <c r="I449" s="573">
        <v>7720</v>
      </c>
      <c r="J449" s="406">
        <f t="shared" si="857"/>
        <v>5172.4000000000005</v>
      </c>
      <c r="K449" s="574">
        <v>23</v>
      </c>
      <c r="L449" s="574">
        <v>19</v>
      </c>
      <c r="M449" s="574">
        <v>2.1</v>
      </c>
      <c r="N449" s="575">
        <v>137</v>
      </c>
      <c r="O449" s="575">
        <v>16</v>
      </c>
      <c r="P449" s="409"/>
      <c r="Q449" s="409">
        <v>1200</v>
      </c>
      <c r="R449" s="409"/>
      <c r="S449" s="409"/>
      <c r="T449" s="410">
        <v>5.47</v>
      </c>
      <c r="U449" s="409">
        <f t="shared" si="861"/>
        <v>3460.6896551724139</v>
      </c>
      <c r="V449" s="409">
        <v>10036</v>
      </c>
      <c r="W449" s="409">
        <v>4107</v>
      </c>
      <c r="X449" s="516">
        <v>1200</v>
      </c>
      <c r="Y449" s="473"/>
      <c r="Z449" s="429"/>
      <c r="AA449" s="409"/>
      <c r="AB449" s="409"/>
      <c r="AC449" s="409"/>
      <c r="AD449" s="474"/>
      <c r="AE449" s="477"/>
      <c r="AF449" s="478">
        <f t="shared" si="862"/>
        <v>2400</v>
      </c>
      <c r="AG449" s="477">
        <f t="shared" si="882"/>
        <v>0.96</v>
      </c>
      <c r="AH449" s="478">
        <f t="shared" si="863"/>
        <v>1771.8965517241379</v>
      </c>
      <c r="AI449" s="478">
        <f t="shared" si="864"/>
        <v>5138.5</v>
      </c>
      <c r="AJ449" s="473">
        <f t="shared" si="865"/>
        <v>12332.4</v>
      </c>
      <c r="AK449" s="477">
        <f t="shared" si="884"/>
        <v>0.54810666666666663</v>
      </c>
      <c r="AL449" s="447">
        <v>38</v>
      </c>
      <c r="AM449" s="479"/>
      <c r="AN449" s="473">
        <v>1922</v>
      </c>
      <c r="AO449" s="473">
        <v>1913</v>
      </c>
      <c r="AP449" s="479">
        <v>7.15</v>
      </c>
      <c r="AQ449" s="447">
        <v>490</v>
      </c>
      <c r="AR449" s="473">
        <f t="shared" si="850"/>
        <v>1568</v>
      </c>
      <c r="AS449" s="657">
        <f t="shared" ref="AS449:AS480" si="910">AR449/AQ449</f>
        <v>3.2</v>
      </c>
      <c r="AT449" s="473">
        <v>6860</v>
      </c>
      <c r="AU449" s="447"/>
      <c r="AV449" s="480">
        <v>8</v>
      </c>
      <c r="AW449" s="479">
        <v>4.58</v>
      </c>
      <c r="AX449" s="479">
        <v>32.26</v>
      </c>
      <c r="AY449" s="480">
        <v>11.6</v>
      </c>
      <c r="AZ449" s="480">
        <v>4.2</v>
      </c>
      <c r="BA449" s="420">
        <f t="shared" si="853"/>
        <v>41801</v>
      </c>
      <c r="BB449" s="421">
        <f t="shared" si="854"/>
        <v>0.83601999999999999</v>
      </c>
      <c r="BC449" s="422"/>
      <c r="BD449" s="423">
        <v>7.79</v>
      </c>
      <c r="BE449" s="424">
        <v>70</v>
      </c>
      <c r="BF449" s="425">
        <v>347</v>
      </c>
      <c r="BG449" s="426">
        <v>8180</v>
      </c>
      <c r="BH449" s="420">
        <f t="shared" si="858"/>
        <v>5480.6</v>
      </c>
      <c r="BI449" s="432"/>
      <c r="BJ449" s="421"/>
      <c r="BK449" s="427">
        <v>14</v>
      </c>
      <c r="BL449" s="427">
        <v>9.1</v>
      </c>
      <c r="BM449" s="428">
        <v>4.9000000000000004</v>
      </c>
      <c r="BN449" s="422">
        <v>2.4</v>
      </c>
      <c r="BO449" s="425">
        <v>209</v>
      </c>
      <c r="BP449" s="425">
        <v>16</v>
      </c>
      <c r="BQ449" s="423">
        <v>5.64</v>
      </c>
      <c r="BR449" s="421">
        <f t="shared" si="783"/>
        <v>0.78333333333333321</v>
      </c>
      <c r="BS449" s="409">
        <f t="shared" si="866"/>
        <v>44201</v>
      </c>
      <c r="BT449" s="429">
        <f t="shared" si="885"/>
        <v>7.7552496549851808</v>
      </c>
      <c r="BU449" s="430">
        <f t="shared" ref="BU449:BU480" si="911">(AQ449*Y449+BA449*BE449)/(BA449+Y449)</f>
        <v>70</v>
      </c>
      <c r="BV449" s="430">
        <f t="shared" si="886"/>
        <v>413.29714259858372</v>
      </c>
      <c r="BW449" s="430">
        <f t="shared" si="887"/>
        <v>7736.020904504423</v>
      </c>
      <c r="BX449" s="430">
        <f t="shared" si="859"/>
        <v>5028.4135879278747</v>
      </c>
      <c r="BY449" s="430">
        <f t="shared" si="888"/>
        <v>13.86968620619443</v>
      </c>
      <c r="BZ449" s="430">
        <f>(BL449*BA449+AY449*AF449)/BS449</f>
        <v>9.2357435352141355</v>
      </c>
      <c r="CA449" s="431">
        <f>(BN449*BA449+AZ449*AF449)/BS449</f>
        <v>2.4977353453541773</v>
      </c>
      <c r="CB449" s="430">
        <f t="shared" si="867"/>
        <v>209</v>
      </c>
      <c r="CC449" s="432">
        <v>19741</v>
      </c>
      <c r="CD449" s="411">
        <f t="shared" si="889"/>
        <v>20941</v>
      </c>
      <c r="CE449" s="421">
        <f t="shared" si="890"/>
        <v>0.83764000000000005</v>
      </c>
      <c r="CF449" s="433">
        <f t="shared" si="891"/>
        <v>7.6787163936774752</v>
      </c>
      <c r="CG449" s="434"/>
      <c r="CH449" s="427"/>
      <c r="CI449" s="446">
        <f t="shared" si="892"/>
        <v>10.887732199990449</v>
      </c>
      <c r="CJ449" s="436">
        <v>24.9</v>
      </c>
      <c r="CK449" s="436">
        <v>1.72</v>
      </c>
      <c r="CL449" s="423"/>
      <c r="CM449" s="423"/>
      <c r="CN449" s="423">
        <v>95</v>
      </c>
      <c r="CO449" s="432"/>
      <c r="CP449" s="432"/>
      <c r="CQ449" s="437"/>
      <c r="CR449" s="437">
        <v>0.96</v>
      </c>
      <c r="CS449" s="424"/>
      <c r="CT449" s="432">
        <f t="shared" si="893"/>
        <v>4.0112697578912178</v>
      </c>
      <c r="CU449" s="434">
        <v>6.41</v>
      </c>
      <c r="CV449" s="438"/>
      <c r="CW449" s="439"/>
      <c r="CX449" s="440"/>
      <c r="CY449" s="441"/>
      <c r="CZ449" s="442"/>
      <c r="DA449" s="442"/>
      <c r="DB449" s="442"/>
      <c r="DC449" s="442"/>
      <c r="DD449" s="443"/>
      <c r="DE449" s="440"/>
      <c r="DF449" s="444">
        <v>22060</v>
      </c>
      <c r="DG449" s="445">
        <f t="shared" si="894"/>
        <v>23260</v>
      </c>
      <c r="DH449" s="421">
        <f t="shared" si="895"/>
        <v>0.9304</v>
      </c>
      <c r="DI449" s="446">
        <f t="shared" si="896"/>
        <v>6.9131556319862426</v>
      </c>
      <c r="DJ449" s="434">
        <v>7.62</v>
      </c>
      <c r="DK449" s="427">
        <v>2.1</v>
      </c>
      <c r="DL449" s="446">
        <f t="shared" si="897"/>
        <v>9.8022355975924338</v>
      </c>
      <c r="DM449" s="422">
        <v>24.8</v>
      </c>
      <c r="DN449" s="422">
        <v>1.21</v>
      </c>
      <c r="DO449" s="423">
        <v>7.6</v>
      </c>
      <c r="DP449" s="423"/>
      <c r="DQ449" s="423">
        <v>92</v>
      </c>
      <c r="DR449" s="432"/>
      <c r="DS449" s="432"/>
      <c r="DT449" s="437"/>
      <c r="DU449" s="437">
        <v>0.95</v>
      </c>
      <c r="DV449" s="424"/>
      <c r="DW449" s="446">
        <f t="shared" si="898"/>
        <v>3.6113499570077385</v>
      </c>
      <c r="DX449" s="434">
        <v>5.17</v>
      </c>
      <c r="DY449" s="438">
        <v>7.81</v>
      </c>
      <c r="DZ449" s="439">
        <v>15.9</v>
      </c>
      <c r="EA449" s="440">
        <v>65</v>
      </c>
      <c r="EB449" s="441">
        <v>7500</v>
      </c>
      <c r="EC449" s="442">
        <v>4.9000000000000004</v>
      </c>
      <c r="ED449" s="442">
        <v>0.44</v>
      </c>
      <c r="EE449" s="442">
        <v>1.9</v>
      </c>
      <c r="EF449" s="442">
        <v>0.9</v>
      </c>
      <c r="EG449" s="443">
        <v>15</v>
      </c>
      <c r="EH449" s="440">
        <v>16</v>
      </c>
      <c r="EI449" s="429">
        <f t="shared" si="814"/>
        <v>7.81</v>
      </c>
      <c r="EJ449" s="447">
        <f t="shared" ref="EJ449:EJ480" si="912">DZ449</f>
        <v>15.9</v>
      </c>
      <c r="EK449" s="448">
        <f t="shared" si="815"/>
        <v>65</v>
      </c>
      <c r="EL449" s="417">
        <f t="shared" si="816"/>
        <v>7500</v>
      </c>
      <c r="EM449" s="431">
        <f t="shared" si="817"/>
        <v>4.9000000000000004</v>
      </c>
      <c r="EN449" s="431">
        <f>ED449</f>
        <v>0.44</v>
      </c>
      <c r="EO449" s="431">
        <f>EE449</f>
        <v>1.9</v>
      </c>
      <c r="EP449" s="431">
        <f>EF449</f>
        <v>0.9</v>
      </c>
      <c r="EQ449" s="430">
        <f t="shared" si="784"/>
        <v>15</v>
      </c>
      <c r="ER449" s="448">
        <f>EH449</f>
        <v>16</v>
      </c>
      <c r="ES449" s="449">
        <f t="shared" si="899"/>
        <v>23.890862197687838</v>
      </c>
      <c r="ET449" s="450">
        <f t="shared" si="900"/>
        <v>0.88402000000000003</v>
      </c>
      <c r="EU449" s="451">
        <f t="shared" si="860"/>
        <v>0.41518515909090908</v>
      </c>
      <c r="EV449" s="450">
        <f t="shared" si="805"/>
        <v>0.76886140572390571</v>
      </c>
      <c r="EW449" s="513">
        <f t="shared" si="909"/>
        <v>0.64671154580183798</v>
      </c>
      <c r="EX449" s="514">
        <f t="shared" si="883"/>
        <v>8.9696862061944298</v>
      </c>
      <c r="EY449" s="513">
        <f t="shared" ref="EY449:EY480" si="913">1-EJ449/BU449</f>
        <v>0.77285714285714291</v>
      </c>
      <c r="EZ449" s="514">
        <f t="shared" ref="EZ449:EZ480" si="914">BU449-EJ449</f>
        <v>54.1</v>
      </c>
      <c r="FA449" s="450">
        <f t="shared" si="806"/>
        <v>0.84272816504049364</v>
      </c>
      <c r="FB449" s="431">
        <f t="shared" si="807"/>
        <v>348.29714259858372</v>
      </c>
      <c r="FC449" s="452">
        <f>1-EP449/CA449</f>
        <v>0.63967359405230317</v>
      </c>
      <c r="FD449" s="431">
        <f>CA449-EP449</f>
        <v>1.5977353453541774</v>
      </c>
      <c r="FE449" s="452">
        <f t="shared" si="808"/>
        <v>0.92822966507177029</v>
      </c>
      <c r="FF449" s="430">
        <f t="shared" si="809"/>
        <v>194</v>
      </c>
      <c r="FG449" s="405">
        <v>50400</v>
      </c>
      <c r="FH449" s="589"/>
      <c r="FI449" s="590"/>
      <c r="FJ449" s="591"/>
      <c r="FK449" s="455">
        <f t="shared" si="901"/>
        <v>1.6289224225696253</v>
      </c>
      <c r="FL449" s="530">
        <v>1200</v>
      </c>
      <c r="FM449" s="455">
        <f t="shared" si="881"/>
        <v>27.148707042827088</v>
      </c>
      <c r="FN449" s="530">
        <v>5143</v>
      </c>
      <c r="FO449" s="532">
        <f t="shared" si="785"/>
        <v>0.3843796711509716</v>
      </c>
      <c r="FP449" s="449">
        <f t="shared" si="902"/>
        <v>116.35483360104976</v>
      </c>
      <c r="FQ449" s="457">
        <v>50.4</v>
      </c>
      <c r="FR449" s="458">
        <f t="shared" si="903"/>
        <v>1.1402456957987377</v>
      </c>
      <c r="FS449" s="576">
        <v>7.72</v>
      </c>
      <c r="FT449" s="577">
        <v>14</v>
      </c>
      <c r="FU449" s="578">
        <v>55</v>
      </c>
      <c r="FV449" s="579">
        <v>2</v>
      </c>
      <c r="FW449" s="580">
        <v>0.22</v>
      </c>
      <c r="FX449" s="579">
        <v>8</v>
      </c>
      <c r="FY449" s="452">
        <f t="shared" si="851"/>
        <v>0.8666666666666667</v>
      </c>
      <c r="FZ449" s="452">
        <f>1-FW449/(EF449+DC449)</f>
        <v>0.75555555555555554</v>
      </c>
      <c r="GA449" s="429">
        <f>EF449+DC449-FW449</f>
        <v>0.68</v>
      </c>
      <c r="GB449" s="513">
        <f t="shared" ref="GB449:GB480" si="915">1-FT449/DZ449</f>
        <v>0.11949685534591192</v>
      </c>
      <c r="GC449" s="514">
        <f t="shared" ref="GC449:GC480" si="916">(CW449+DZ449-FT449)</f>
        <v>1.9000000000000004</v>
      </c>
      <c r="GD449" s="513">
        <f t="shared" si="907"/>
        <v>0.15384615384615385</v>
      </c>
      <c r="GE449" s="527">
        <f t="shared" si="908"/>
        <v>10</v>
      </c>
      <c r="GF449" s="461">
        <f t="shared" si="904"/>
        <v>2.2261939775118211</v>
      </c>
      <c r="GG449" s="606">
        <v>25</v>
      </c>
      <c r="GH449" s="450">
        <f t="shared" si="868"/>
        <v>0.3125</v>
      </c>
      <c r="GI449" s="405">
        <v>175</v>
      </c>
      <c r="GJ449" s="462">
        <f t="shared" si="869"/>
        <v>7</v>
      </c>
      <c r="GK449" s="463">
        <f t="shared" si="870"/>
        <v>13.574353521413544</v>
      </c>
      <c r="GL449" s="464">
        <v>7.95</v>
      </c>
      <c r="GM449" s="529">
        <v>13.5</v>
      </c>
      <c r="GN449" s="405">
        <v>54</v>
      </c>
      <c r="GO449" s="513">
        <f t="shared" si="871"/>
        <v>3.5714285714285698E-2</v>
      </c>
      <c r="GP449" s="450">
        <f t="shared" si="872"/>
        <v>1.8181818181818188E-2</v>
      </c>
      <c r="GQ449" s="577">
        <v>8</v>
      </c>
      <c r="GR449" s="455">
        <f t="shared" si="905"/>
        <v>2.3347888056831292</v>
      </c>
      <c r="GS449" s="531">
        <f t="shared" si="873"/>
        <v>13</v>
      </c>
      <c r="GT449" s="531">
        <f t="shared" si="874"/>
        <v>46.54</v>
      </c>
      <c r="GU449" s="513">
        <f t="shared" si="875"/>
        <v>3.703703703703709E-2</v>
      </c>
      <c r="GV449" s="513">
        <f t="shared" si="876"/>
        <v>0.13814814814814813</v>
      </c>
      <c r="GW449" s="513">
        <f t="shared" si="877"/>
        <v>7.1428571428571397E-2</v>
      </c>
      <c r="GX449" s="513">
        <f t="shared" si="878"/>
        <v>0.15381818181818185</v>
      </c>
      <c r="GY449" s="462">
        <f t="shared" si="879"/>
        <v>1.6045335131694494</v>
      </c>
      <c r="GZ449" s="405">
        <v>42222</v>
      </c>
      <c r="HA449" s="581">
        <v>7.98</v>
      </c>
      <c r="HB449" s="451">
        <v>7.89</v>
      </c>
      <c r="HC449" s="577">
        <v>13</v>
      </c>
      <c r="HD449" s="463">
        <f t="shared" si="880"/>
        <v>46.54</v>
      </c>
      <c r="HE449" s="463">
        <v>11</v>
      </c>
      <c r="HF449" s="463"/>
      <c r="HG449" s="582"/>
      <c r="HH449" s="575">
        <v>1</v>
      </c>
      <c r="HI449" s="583">
        <v>7280</v>
      </c>
      <c r="HJ449" s="406">
        <f t="shared" si="810"/>
        <v>4877.6000000000004</v>
      </c>
      <c r="HK449" s="406"/>
      <c r="HL449" s="549">
        <v>1283</v>
      </c>
      <c r="HM449" s="584">
        <v>3.7</v>
      </c>
      <c r="HN449" s="461">
        <v>4.21</v>
      </c>
      <c r="HO449" s="574">
        <v>0.35</v>
      </c>
      <c r="HP449" s="548">
        <v>0.01</v>
      </c>
      <c r="HQ449" s="585">
        <v>3.4</v>
      </c>
      <c r="HR449" s="586">
        <v>0.22</v>
      </c>
      <c r="HS449" s="520">
        <v>0.21</v>
      </c>
      <c r="HT449" s="587">
        <v>8</v>
      </c>
      <c r="HU449" s="522">
        <f t="shared" si="906"/>
        <v>41.625798425874976</v>
      </c>
      <c r="HV449" s="513">
        <f t="shared" ref="HV449:HV480" si="917">1-HC449/BE449</f>
        <v>0.81428571428571428</v>
      </c>
      <c r="HW449" s="513">
        <f t="shared" si="811"/>
        <v>0.86587896253602303</v>
      </c>
      <c r="HX449" s="513">
        <f t="shared" si="812"/>
        <v>0.69928571428571429</v>
      </c>
      <c r="HY449" s="599"/>
    </row>
    <row r="450" spans="1:233" s="598" customFormat="1" ht="15" customHeight="1" x14ac:dyDescent="0.15">
      <c r="A450" s="400">
        <v>43932</v>
      </c>
      <c r="B450" s="515">
        <v>44999</v>
      </c>
      <c r="C450" s="402">
        <f t="shared" si="852"/>
        <v>0.89998</v>
      </c>
      <c r="D450" s="571">
        <v>7.97</v>
      </c>
      <c r="E450" s="572">
        <v>39</v>
      </c>
      <c r="F450" s="573">
        <v>211</v>
      </c>
      <c r="G450" s="406">
        <f t="shared" si="855"/>
        <v>9494.7890000000007</v>
      </c>
      <c r="H450" s="402">
        <f t="shared" si="856"/>
        <v>0.37979156000000003</v>
      </c>
      <c r="I450" s="573">
        <v>7860</v>
      </c>
      <c r="J450" s="406">
        <f t="shared" si="857"/>
        <v>5266.2000000000007</v>
      </c>
      <c r="K450" s="574">
        <v>18.5</v>
      </c>
      <c r="L450" s="574"/>
      <c r="M450" s="574"/>
      <c r="N450" s="575">
        <v>89</v>
      </c>
      <c r="O450" s="575"/>
      <c r="P450" s="409"/>
      <c r="Q450" s="409">
        <v>1200</v>
      </c>
      <c r="R450" s="409"/>
      <c r="S450" s="409"/>
      <c r="T450" s="410">
        <v>5.82</v>
      </c>
      <c r="U450" s="409">
        <f t="shared" si="861"/>
        <v>3376.2068965517242</v>
      </c>
      <c r="V450" s="409">
        <v>9791</v>
      </c>
      <c r="W450" s="409">
        <v>3953</v>
      </c>
      <c r="X450" s="516">
        <v>1200</v>
      </c>
      <c r="Y450" s="473"/>
      <c r="Z450" s="429"/>
      <c r="AA450" s="409"/>
      <c r="AB450" s="409"/>
      <c r="AC450" s="409"/>
      <c r="AD450" s="474"/>
      <c r="AE450" s="477"/>
      <c r="AF450" s="478">
        <f t="shared" si="862"/>
        <v>2400</v>
      </c>
      <c r="AG450" s="477">
        <f t="shared" si="882"/>
        <v>0.96</v>
      </c>
      <c r="AH450" s="478">
        <f t="shared" si="863"/>
        <v>1724.4827586206898</v>
      </c>
      <c r="AI450" s="478">
        <f t="shared" si="864"/>
        <v>5001</v>
      </c>
      <c r="AJ450" s="473">
        <f t="shared" si="865"/>
        <v>12002.4</v>
      </c>
      <c r="AK450" s="477">
        <f t="shared" si="884"/>
        <v>0.53344000000000003</v>
      </c>
      <c r="AL450" s="447">
        <v>38</v>
      </c>
      <c r="AM450" s="479"/>
      <c r="AN450" s="473">
        <v>2040</v>
      </c>
      <c r="AO450" s="473">
        <v>1914</v>
      </c>
      <c r="AP450" s="479">
        <v>7.17</v>
      </c>
      <c r="AQ450" s="447">
        <v>491</v>
      </c>
      <c r="AR450" s="473">
        <f t="shared" si="850"/>
        <v>1571.2</v>
      </c>
      <c r="AS450" s="657">
        <f t="shared" si="910"/>
        <v>3.2</v>
      </c>
      <c r="AT450" s="473">
        <v>6810</v>
      </c>
      <c r="AU450" s="447"/>
      <c r="AV450" s="480">
        <v>8</v>
      </c>
      <c r="AW450" s="479">
        <v>4.6500000000000004</v>
      </c>
      <c r="AX450" s="479">
        <v>31.2</v>
      </c>
      <c r="AY450" s="480">
        <v>22</v>
      </c>
      <c r="AZ450" s="480">
        <v>3.7</v>
      </c>
      <c r="BA450" s="420">
        <f t="shared" si="853"/>
        <v>42606</v>
      </c>
      <c r="BB450" s="421">
        <f t="shared" si="854"/>
        <v>0.85211999999999999</v>
      </c>
      <c r="BC450" s="422"/>
      <c r="BD450" s="423">
        <v>7.78</v>
      </c>
      <c r="BE450" s="424">
        <v>60.8</v>
      </c>
      <c r="BF450" s="425">
        <v>345</v>
      </c>
      <c r="BG450" s="426">
        <v>8700</v>
      </c>
      <c r="BH450" s="420">
        <f t="shared" si="858"/>
        <v>5829</v>
      </c>
      <c r="BI450" s="432"/>
      <c r="BJ450" s="421"/>
      <c r="BK450" s="427">
        <v>13.2</v>
      </c>
      <c r="BL450" s="427"/>
      <c r="BM450" s="428"/>
      <c r="BN450" s="422"/>
      <c r="BO450" s="425">
        <v>97</v>
      </c>
      <c r="BP450" s="425"/>
      <c r="BQ450" s="423">
        <v>4.22</v>
      </c>
      <c r="BR450" s="421">
        <f t="shared" si="783"/>
        <v>0.58611111111111103</v>
      </c>
      <c r="BS450" s="409">
        <f t="shared" si="866"/>
        <v>45006</v>
      </c>
      <c r="BT450" s="429">
        <f t="shared" si="885"/>
        <v>7.747471003866151</v>
      </c>
      <c r="BU450" s="430">
        <f t="shared" si="911"/>
        <v>60.8</v>
      </c>
      <c r="BV450" s="430">
        <f t="shared" si="886"/>
        <v>410.38861485135317</v>
      </c>
      <c r="BW450" s="430">
        <f t="shared" si="887"/>
        <v>8236.2325023330231</v>
      </c>
      <c r="BX450" s="430">
        <f t="shared" si="859"/>
        <v>5353.551126516465</v>
      </c>
      <c r="BY450" s="430">
        <f t="shared" si="888"/>
        <v>13.669270763898146</v>
      </c>
      <c r="BZ450" s="430"/>
      <c r="CA450" s="431"/>
      <c r="CB450" s="430">
        <f t="shared" si="867"/>
        <v>97</v>
      </c>
      <c r="CC450" s="432">
        <v>19479</v>
      </c>
      <c r="CD450" s="411">
        <f t="shared" si="889"/>
        <v>20679</v>
      </c>
      <c r="CE450" s="421">
        <f t="shared" si="890"/>
        <v>0.82716000000000001</v>
      </c>
      <c r="CF450" s="433">
        <f t="shared" si="891"/>
        <v>7.7760046423908307</v>
      </c>
      <c r="CG450" s="434"/>
      <c r="CH450" s="427"/>
      <c r="CI450" s="446">
        <f t="shared" si="892"/>
        <v>11.025678224285507</v>
      </c>
      <c r="CJ450" s="436">
        <v>24.7</v>
      </c>
      <c r="CK450" s="436">
        <v>1.52</v>
      </c>
      <c r="CL450" s="423"/>
      <c r="CM450" s="423">
        <v>15.7</v>
      </c>
      <c r="CN450" s="423">
        <v>90</v>
      </c>
      <c r="CO450" s="432"/>
      <c r="CP450" s="432"/>
      <c r="CQ450" s="437"/>
      <c r="CR450" s="437">
        <v>0.94</v>
      </c>
      <c r="CS450" s="424"/>
      <c r="CT450" s="432">
        <f t="shared" si="893"/>
        <v>4.062091977368345</v>
      </c>
      <c r="CU450" s="434">
        <v>6.32</v>
      </c>
      <c r="CV450" s="438"/>
      <c r="CW450" s="439"/>
      <c r="CX450" s="440"/>
      <c r="CY450" s="441"/>
      <c r="CZ450" s="442"/>
      <c r="DA450" s="442"/>
      <c r="DB450" s="442"/>
      <c r="DC450" s="442"/>
      <c r="DD450" s="443"/>
      <c r="DE450" s="440"/>
      <c r="DF450" s="444">
        <v>23127</v>
      </c>
      <c r="DG450" s="445">
        <f t="shared" si="894"/>
        <v>24327</v>
      </c>
      <c r="DH450" s="421">
        <f t="shared" si="895"/>
        <v>0.97307999999999995</v>
      </c>
      <c r="DI450" s="446">
        <f t="shared" si="896"/>
        <v>6.6099395733136017</v>
      </c>
      <c r="DJ450" s="434">
        <v>7.62</v>
      </c>
      <c r="DK450" s="427">
        <v>1.8</v>
      </c>
      <c r="DL450" s="446">
        <f t="shared" si="897"/>
        <v>9.3723023800715239</v>
      </c>
      <c r="DM450" s="422">
        <v>24.7</v>
      </c>
      <c r="DN450" s="422">
        <v>1.37</v>
      </c>
      <c r="DO450" s="423">
        <v>7.62</v>
      </c>
      <c r="DP450" s="423">
        <v>15.2</v>
      </c>
      <c r="DQ450" s="423">
        <v>95</v>
      </c>
      <c r="DR450" s="432"/>
      <c r="DS450" s="432"/>
      <c r="DT450" s="437"/>
      <c r="DU450" s="437">
        <v>0.93</v>
      </c>
      <c r="DV450" s="424"/>
      <c r="DW450" s="446">
        <f t="shared" si="898"/>
        <v>3.4529535084474041</v>
      </c>
      <c r="DX450" s="434">
        <v>5.44</v>
      </c>
      <c r="DY450" s="438">
        <v>7.77</v>
      </c>
      <c r="DZ450" s="439">
        <v>15</v>
      </c>
      <c r="EA450" s="440">
        <v>60</v>
      </c>
      <c r="EB450" s="441">
        <v>7490</v>
      </c>
      <c r="EC450" s="442">
        <v>4.3</v>
      </c>
      <c r="ED450" s="442"/>
      <c r="EE450" s="442"/>
      <c r="EF450" s="442"/>
      <c r="EG450" s="443">
        <v>8</v>
      </c>
      <c r="EH450" s="440"/>
      <c r="EI450" s="429">
        <f t="shared" si="814"/>
        <v>7.77</v>
      </c>
      <c r="EJ450" s="447">
        <f t="shared" si="912"/>
        <v>15</v>
      </c>
      <c r="EK450" s="448">
        <f t="shared" si="815"/>
        <v>60</v>
      </c>
      <c r="EL450" s="417">
        <f t="shared" si="816"/>
        <v>7490</v>
      </c>
      <c r="EM450" s="431">
        <f t="shared" si="817"/>
        <v>4.3</v>
      </c>
      <c r="EN450" s="431"/>
      <c r="EO450" s="431"/>
      <c r="EP450" s="431"/>
      <c r="EQ450" s="430">
        <f t="shared" si="784"/>
        <v>8</v>
      </c>
      <c r="ER450" s="448"/>
      <c r="ES450" s="449">
        <f t="shared" si="899"/>
        <v>23.463538194907347</v>
      </c>
      <c r="ET450" s="450">
        <f t="shared" si="900"/>
        <v>0.90012000000000003</v>
      </c>
      <c r="EU450" s="451">
        <f t="shared" si="860"/>
        <v>0.41977159090909089</v>
      </c>
      <c r="EV450" s="450">
        <f t="shared" si="805"/>
        <v>0.7773547979797979</v>
      </c>
      <c r="EW450" s="513">
        <f t="shared" si="909"/>
        <v>0.68542579379166946</v>
      </c>
      <c r="EX450" s="514">
        <f t="shared" si="883"/>
        <v>9.3692707638981467</v>
      </c>
      <c r="EY450" s="513">
        <f t="shared" si="913"/>
        <v>0.75328947368421051</v>
      </c>
      <c r="EZ450" s="514">
        <f t="shared" si="914"/>
        <v>45.8</v>
      </c>
      <c r="FA450" s="450">
        <f t="shared" si="806"/>
        <v>0.85379711369007494</v>
      </c>
      <c r="FB450" s="431">
        <f t="shared" si="807"/>
        <v>350.38861485135317</v>
      </c>
      <c r="FC450" s="452"/>
      <c r="FD450" s="431"/>
      <c r="FE450" s="452">
        <f t="shared" si="808"/>
        <v>0.91752577319587625</v>
      </c>
      <c r="FF450" s="430">
        <f t="shared" si="809"/>
        <v>89</v>
      </c>
      <c r="FG450" s="405">
        <v>50400</v>
      </c>
      <c r="FH450" s="589"/>
      <c r="FI450" s="590"/>
      <c r="FJ450" s="591"/>
      <c r="FK450" s="455">
        <f t="shared" si="901"/>
        <v>1.5997866951073192</v>
      </c>
      <c r="FL450" s="530">
        <v>1200</v>
      </c>
      <c r="FM450" s="455">
        <f t="shared" si="881"/>
        <v>26.663111585121985</v>
      </c>
      <c r="FN450" s="530">
        <v>4726</v>
      </c>
      <c r="FO450" s="532">
        <f t="shared" si="785"/>
        <v>0.35321375186846032</v>
      </c>
      <c r="FP450" s="449">
        <f t="shared" si="902"/>
        <v>105.00822112607209</v>
      </c>
      <c r="FQ450" s="457">
        <v>50.4</v>
      </c>
      <c r="FR450" s="458">
        <f t="shared" si="903"/>
        <v>1.1198506865751232</v>
      </c>
      <c r="FS450" s="576">
        <v>7.72</v>
      </c>
      <c r="FT450" s="577">
        <v>12.8</v>
      </c>
      <c r="FU450" s="578">
        <v>49</v>
      </c>
      <c r="FV450" s="579">
        <v>3</v>
      </c>
      <c r="FW450" s="580"/>
      <c r="FX450" s="579"/>
      <c r="FY450" s="452">
        <f t="shared" si="851"/>
        <v>0.625</v>
      </c>
      <c r="FZ450" s="452"/>
      <c r="GA450" s="429"/>
      <c r="GB450" s="513">
        <f t="shared" si="915"/>
        <v>0.14666666666666661</v>
      </c>
      <c r="GC450" s="514">
        <f t="shared" si="916"/>
        <v>2.1999999999999993</v>
      </c>
      <c r="GD450" s="513">
        <f t="shared" si="907"/>
        <v>0.18333333333333335</v>
      </c>
      <c r="GE450" s="527">
        <f t="shared" si="908"/>
        <v>11</v>
      </c>
      <c r="GF450" s="461">
        <f t="shared" si="904"/>
        <v>2.1863751499800026</v>
      </c>
      <c r="GG450" s="606">
        <v>25</v>
      </c>
      <c r="GH450" s="450">
        <f t="shared" si="868"/>
        <v>0.3125</v>
      </c>
      <c r="GI450" s="405">
        <v>175</v>
      </c>
      <c r="GJ450" s="462">
        <f t="shared" si="869"/>
        <v>7</v>
      </c>
      <c r="GK450" s="463">
        <f t="shared" si="870"/>
        <v>13.331555792560993</v>
      </c>
      <c r="GL450" s="464">
        <v>8.02</v>
      </c>
      <c r="GM450" s="529">
        <v>12.6</v>
      </c>
      <c r="GN450" s="405">
        <v>48</v>
      </c>
      <c r="GO450" s="513">
        <f t="shared" si="871"/>
        <v>1.5625000000000111E-2</v>
      </c>
      <c r="GP450" s="450">
        <f t="shared" si="872"/>
        <v>2.0408163265306145E-2</v>
      </c>
      <c r="GQ450" s="577">
        <v>8</v>
      </c>
      <c r="GR450" s="455">
        <f t="shared" si="905"/>
        <v>2.2930275963204907</v>
      </c>
      <c r="GS450" s="531">
        <f t="shared" si="873"/>
        <v>12</v>
      </c>
      <c r="GT450" s="531">
        <f t="shared" si="874"/>
        <v>42.96</v>
      </c>
      <c r="GU450" s="513">
        <f t="shared" si="875"/>
        <v>4.7619047619047561E-2</v>
      </c>
      <c r="GV450" s="513">
        <f t="shared" si="876"/>
        <v>0.10499999999999998</v>
      </c>
      <c r="GW450" s="513">
        <f t="shared" si="877"/>
        <v>6.25E-2</v>
      </c>
      <c r="GX450" s="513">
        <f t="shared" si="878"/>
        <v>0.12326530612244901</v>
      </c>
      <c r="GY450" s="462">
        <f t="shared" si="879"/>
        <v>2.2072112239339394</v>
      </c>
      <c r="GZ450" s="405">
        <v>42657</v>
      </c>
      <c r="HA450" s="581">
        <v>8.0399999999999991</v>
      </c>
      <c r="HB450" s="451">
        <v>7.89</v>
      </c>
      <c r="HC450" s="577">
        <v>12</v>
      </c>
      <c r="HD450" s="463">
        <f t="shared" si="880"/>
        <v>42.96</v>
      </c>
      <c r="HE450" s="463">
        <v>11</v>
      </c>
      <c r="HF450" s="463"/>
      <c r="HG450" s="582"/>
      <c r="HH450" s="575">
        <v>4</v>
      </c>
      <c r="HI450" s="583">
        <v>7520</v>
      </c>
      <c r="HJ450" s="406">
        <f t="shared" si="810"/>
        <v>5038.4000000000005</v>
      </c>
      <c r="HK450" s="406"/>
      <c r="HL450" s="549"/>
      <c r="HM450" s="584"/>
      <c r="HN450" s="461">
        <v>5.29</v>
      </c>
      <c r="HO450" s="574"/>
      <c r="HP450" s="548">
        <v>0.01</v>
      </c>
      <c r="HQ450" s="585"/>
      <c r="HR450" s="586"/>
      <c r="HS450" s="520">
        <v>0.23</v>
      </c>
      <c r="HT450" s="587">
        <v>8</v>
      </c>
      <c r="HU450" s="522">
        <f t="shared" si="906"/>
        <v>40.839318405858329</v>
      </c>
      <c r="HV450" s="513">
        <f t="shared" si="917"/>
        <v>0.80263157894736836</v>
      </c>
      <c r="HW450" s="513">
        <f t="shared" si="811"/>
        <v>0.87547826086956526</v>
      </c>
      <c r="HX450" s="513">
        <f t="shared" si="812"/>
        <v>0.59924242424242424</v>
      </c>
      <c r="HY450" s="599"/>
    </row>
    <row r="451" spans="1:233" x14ac:dyDescent="0.15">
      <c r="A451" s="485">
        <v>43933</v>
      </c>
      <c r="B451" s="486">
        <v>44440</v>
      </c>
      <c r="C451" s="487">
        <f t="shared" si="852"/>
        <v>0.88880000000000003</v>
      </c>
      <c r="D451" s="488">
        <v>7.93</v>
      </c>
      <c r="E451" s="489">
        <v>38</v>
      </c>
      <c r="F451" s="490">
        <v>196</v>
      </c>
      <c r="G451" s="490">
        <f t="shared" si="855"/>
        <v>8710.24</v>
      </c>
      <c r="H451" s="487">
        <f t="shared" si="856"/>
        <v>0.34840959999999999</v>
      </c>
      <c r="I451" s="490">
        <v>7630</v>
      </c>
      <c r="J451" s="490">
        <f t="shared" si="857"/>
        <v>5112.1000000000004</v>
      </c>
      <c r="K451" s="491">
        <v>21.3</v>
      </c>
      <c r="L451" s="491"/>
      <c r="M451" s="491"/>
      <c r="N451" s="492">
        <v>87</v>
      </c>
      <c r="O451" s="492"/>
      <c r="P451" s="409"/>
      <c r="Q451" s="409">
        <v>1200</v>
      </c>
      <c r="R451" s="409"/>
      <c r="S451" s="409"/>
      <c r="T451" s="410">
        <v>5.13</v>
      </c>
      <c r="U451" s="411">
        <f t="shared" si="861"/>
        <v>3417.9310344827586</v>
      </c>
      <c r="V451" s="409">
        <v>9912</v>
      </c>
      <c r="W451" s="409">
        <v>3483</v>
      </c>
      <c r="X451" s="412">
        <v>1200</v>
      </c>
      <c r="Y451" s="473"/>
      <c r="Z451" s="429"/>
      <c r="AA451" s="447"/>
      <c r="AB451" s="409"/>
      <c r="AC451" s="409"/>
      <c r="AD451" s="474"/>
      <c r="AE451" s="477"/>
      <c r="AF451" s="478">
        <f t="shared" si="862"/>
        <v>2400</v>
      </c>
      <c r="AG451" s="477">
        <f t="shared" si="882"/>
        <v>0.96</v>
      </c>
      <c r="AH451" s="478">
        <f t="shared" si="863"/>
        <v>1742.7586206896551</v>
      </c>
      <c r="AI451" s="478">
        <f t="shared" si="864"/>
        <v>5054</v>
      </c>
      <c r="AJ451" s="473">
        <f t="shared" si="865"/>
        <v>12129.6</v>
      </c>
      <c r="AK451" s="477">
        <f t="shared" si="884"/>
        <v>0.53909333333333331</v>
      </c>
      <c r="AL451" s="447">
        <v>38</v>
      </c>
      <c r="AM451" s="479"/>
      <c r="AN451" s="473">
        <v>1948</v>
      </c>
      <c r="AO451" s="473">
        <v>2014</v>
      </c>
      <c r="AP451" s="479">
        <v>7.09</v>
      </c>
      <c r="AQ451" s="447">
        <v>471</v>
      </c>
      <c r="AR451" s="473">
        <f t="shared" ref="AR451:AR482" si="918">AQ451*3.2</f>
        <v>1507.2</v>
      </c>
      <c r="AS451" s="657">
        <f t="shared" si="910"/>
        <v>3.2</v>
      </c>
      <c r="AT451" s="473">
        <v>6670</v>
      </c>
      <c r="AU451" s="447"/>
      <c r="AV451" s="480">
        <v>8</v>
      </c>
      <c r="AW451" s="479">
        <v>4.88</v>
      </c>
      <c r="AX451" s="479">
        <v>33.57</v>
      </c>
      <c r="AY451" s="480">
        <v>18.7</v>
      </c>
      <c r="AZ451" s="480">
        <v>3.8</v>
      </c>
      <c r="BA451" s="420">
        <f t="shared" si="853"/>
        <v>43924</v>
      </c>
      <c r="BB451" s="421">
        <f t="shared" si="854"/>
        <v>0.87848000000000004</v>
      </c>
      <c r="BC451" s="422"/>
      <c r="BD451" s="423">
        <v>7.77</v>
      </c>
      <c r="BE451" s="424">
        <v>55</v>
      </c>
      <c r="BF451" s="425">
        <v>276</v>
      </c>
      <c r="BG451" s="426">
        <v>7600</v>
      </c>
      <c r="BH451" s="420">
        <f t="shared" si="858"/>
        <v>5092</v>
      </c>
      <c r="BI451" s="420"/>
      <c r="BJ451" s="421"/>
      <c r="BK451" s="427">
        <v>17.5</v>
      </c>
      <c r="BL451" s="427"/>
      <c r="BM451" s="428"/>
      <c r="BN451" s="422"/>
      <c r="BO451" s="425">
        <v>136</v>
      </c>
      <c r="BP451" s="425"/>
      <c r="BQ451" s="423">
        <v>5.21</v>
      </c>
      <c r="BR451" s="421">
        <f t="shared" si="783"/>
        <v>0.72361111111111109</v>
      </c>
      <c r="BS451" s="409">
        <f t="shared" si="866"/>
        <v>46324</v>
      </c>
      <c r="BT451" s="429">
        <f t="shared" si="885"/>
        <v>7.734769881702789</v>
      </c>
      <c r="BU451" s="430">
        <f t="shared" si="911"/>
        <v>55</v>
      </c>
      <c r="BV451" s="430">
        <f t="shared" si="886"/>
        <v>339.78723771695019</v>
      </c>
      <c r="BW451" s="430">
        <f t="shared" si="887"/>
        <v>7206.417407823159</v>
      </c>
      <c r="BX451" s="430">
        <f t="shared" si="859"/>
        <v>4684.1713150850537</v>
      </c>
      <c r="BY451" s="430">
        <f t="shared" si="888"/>
        <v>17.56217079699508</v>
      </c>
      <c r="BZ451" s="430"/>
      <c r="CA451" s="431"/>
      <c r="CB451" s="430">
        <f t="shared" si="867"/>
        <v>136</v>
      </c>
      <c r="CC451" s="432">
        <v>19282</v>
      </c>
      <c r="CD451" s="411">
        <f t="shared" si="889"/>
        <v>20482</v>
      </c>
      <c r="CE451" s="421">
        <f t="shared" si="890"/>
        <v>0.81928000000000001</v>
      </c>
      <c r="CF451" s="433">
        <f t="shared" si="891"/>
        <v>7.8507958207206325</v>
      </c>
      <c r="CG451" s="434"/>
      <c r="CH451" s="427"/>
      <c r="CI451" s="446">
        <f t="shared" si="892"/>
        <v>11.131725417439704</v>
      </c>
      <c r="CJ451" s="436">
        <v>24.7</v>
      </c>
      <c r="CK451" s="436">
        <v>1.96</v>
      </c>
      <c r="CL451" s="423"/>
      <c r="CM451" s="423">
        <v>14</v>
      </c>
      <c r="CN451" s="423">
        <v>81</v>
      </c>
      <c r="CO451" s="432"/>
      <c r="CP451" s="432"/>
      <c r="CQ451" s="437"/>
      <c r="CR451" s="437">
        <v>0.94</v>
      </c>
      <c r="CS451" s="481"/>
      <c r="CT451" s="432">
        <f t="shared" si="893"/>
        <v>4.1011619958988383</v>
      </c>
      <c r="CU451" s="434">
        <v>7.73</v>
      </c>
      <c r="CV451" s="493"/>
      <c r="CW451" s="494"/>
      <c r="CX451" s="495"/>
      <c r="CY451" s="496"/>
      <c r="CZ451" s="497"/>
      <c r="DA451" s="497"/>
      <c r="DB451" s="497"/>
      <c r="DC451" s="497"/>
      <c r="DD451" s="498"/>
      <c r="DE451" s="498"/>
      <c r="DF451" s="432">
        <v>24642</v>
      </c>
      <c r="DG451" s="445">
        <f t="shared" si="894"/>
        <v>25842</v>
      </c>
      <c r="DH451" s="421">
        <f t="shared" si="895"/>
        <v>1.0336799999999999</v>
      </c>
      <c r="DI451" s="446">
        <f t="shared" si="896"/>
        <v>6.2224286045971677</v>
      </c>
      <c r="DJ451" s="434">
        <v>7.63</v>
      </c>
      <c r="DK451" s="427">
        <v>1.2</v>
      </c>
      <c r="DL451" s="446">
        <f t="shared" si="897"/>
        <v>8.8228465289064317</v>
      </c>
      <c r="DM451" s="541">
        <v>24.5</v>
      </c>
      <c r="DN451" s="541">
        <v>2.02</v>
      </c>
      <c r="DO451" s="542">
        <v>7.72</v>
      </c>
      <c r="DP451" s="542">
        <v>14</v>
      </c>
      <c r="DQ451" s="542">
        <v>84</v>
      </c>
      <c r="DR451" s="432"/>
      <c r="DS451" s="432"/>
      <c r="DT451" s="437"/>
      <c r="DU451" s="437">
        <v>0.95</v>
      </c>
      <c r="DV451" s="481"/>
      <c r="DW451" s="446">
        <f t="shared" si="898"/>
        <v>3.2505224053865795</v>
      </c>
      <c r="DX451" s="434">
        <v>6.1</v>
      </c>
      <c r="DY451" s="493">
        <v>7.84</v>
      </c>
      <c r="DZ451" s="494">
        <v>15</v>
      </c>
      <c r="EA451" s="495">
        <v>62</v>
      </c>
      <c r="EB451" s="496">
        <v>7590</v>
      </c>
      <c r="EC451" s="497">
        <v>3.8</v>
      </c>
      <c r="ED451" s="497"/>
      <c r="EE451" s="497"/>
      <c r="EF451" s="497"/>
      <c r="EG451" s="498">
        <v>8</v>
      </c>
      <c r="EH451" s="495"/>
      <c r="EI451" s="429">
        <f t="shared" si="814"/>
        <v>7.84</v>
      </c>
      <c r="EJ451" s="447">
        <f t="shared" si="912"/>
        <v>15</v>
      </c>
      <c r="EK451" s="448">
        <f t="shared" si="815"/>
        <v>62</v>
      </c>
      <c r="EL451" s="417">
        <f t="shared" si="816"/>
        <v>7590</v>
      </c>
      <c r="EM451" s="431">
        <f t="shared" si="817"/>
        <v>3.8</v>
      </c>
      <c r="EN451" s="431"/>
      <c r="EO451" s="431"/>
      <c r="EP451" s="431"/>
      <c r="EQ451" s="430">
        <f t="shared" si="784"/>
        <v>8</v>
      </c>
      <c r="ER451" s="448"/>
      <c r="ES451" s="449">
        <f t="shared" si="899"/>
        <v>22.79595889819532</v>
      </c>
      <c r="ET451" s="450">
        <f t="shared" si="900"/>
        <v>0.92647999999999997</v>
      </c>
      <c r="EU451" s="451">
        <f t="shared" si="860"/>
        <v>0.35773418181818184</v>
      </c>
      <c r="EV451" s="499">
        <f t="shared" si="805"/>
        <v>0.6624707070707071</v>
      </c>
      <c r="EW451" s="513">
        <f t="shared" si="909"/>
        <v>0.78362583737938674</v>
      </c>
      <c r="EX451" s="514">
        <f t="shared" si="883"/>
        <v>13.762170796995079</v>
      </c>
      <c r="EY451" s="513">
        <f t="shared" si="913"/>
        <v>0.72727272727272729</v>
      </c>
      <c r="EZ451" s="514">
        <f t="shared" si="914"/>
        <v>40</v>
      </c>
      <c r="FA451" s="450">
        <f t="shared" si="806"/>
        <v>0.81753287611217673</v>
      </c>
      <c r="FB451" s="431">
        <f t="shared" si="807"/>
        <v>277.78723771695019</v>
      </c>
      <c r="FC451" s="452"/>
      <c r="FD451" s="431"/>
      <c r="FE451" s="452">
        <f t="shared" si="808"/>
        <v>0.94117647058823528</v>
      </c>
      <c r="FF451" s="430">
        <f t="shared" si="809"/>
        <v>128</v>
      </c>
      <c r="FG451" s="490">
        <v>50400</v>
      </c>
      <c r="FH451" s="498"/>
      <c r="FI451" s="501"/>
      <c r="FJ451" s="487"/>
      <c r="FK451" s="455">
        <f t="shared" si="901"/>
        <v>1.5542699248769538</v>
      </c>
      <c r="FL451" s="490">
        <v>1200</v>
      </c>
      <c r="FM451" s="455">
        <f t="shared" si="881"/>
        <v>25.90449874794923</v>
      </c>
      <c r="FN451" s="490">
        <v>4448</v>
      </c>
      <c r="FO451" s="532">
        <f t="shared" si="785"/>
        <v>0.33243647234678625</v>
      </c>
      <c r="FP451" s="449">
        <f t="shared" si="902"/>
        <v>96.019342025731802</v>
      </c>
      <c r="FQ451" s="503">
        <v>50.4</v>
      </c>
      <c r="FR451" s="458">
        <f t="shared" si="903"/>
        <v>1.0879889474138675</v>
      </c>
      <c r="FS451" s="504">
        <v>7.94</v>
      </c>
      <c r="FT451" s="535">
        <v>12.8</v>
      </c>
      <c r="FU451" s="495">
        <v>52</v>
      </c>
      <c r="FV451" s="490">
        <v>2</v>
      </c>
      <c r="FW451" s="504"/>
      <c r="FX451" s="490"/>
      <c r="FY451" s="452">
        <f t="shared" si="851"/>
        <v>0.75</v>
      </c>
      <c r="FZ451" s="452"/>
      <c r="GA451" s="429"/>
      <c r="GB451" s="499">
        <f t="shared" si="915"/>
        <v>0.14666666666666661</v>
      </c>
      <c r="GC451" s="514">
        <f t="shared" si="916"/>
        <v>2.1999999999999993</v>
      </c>
      <c r="GD451" s="499">
        <f t="shared" si="907"/>
        <v>0.16129032258064513</v>
      </c>
      <c r="GE451" s="527">
        <f t="shared" si="908"/>
        <v>10</v>
      </c>
      <c r="GF451" s="461">
        <f t="shared" si="904"/>
        <v>2.1241688973318364</v>
      </c>
      <c r="GG451" s="490">
        <v>25</v>
      </c>
      <c r="GH451" s="526">
        <f t="shared" si="868"/>
        <v>0.3125</v>
      </c>
      <c r="GI451" s="490">
        <v>175</v>
      </c>
      <c r="GJ451" s="544">
        <f t="shared" si="869"/>
        <v>7</v>
      </c>
      <c r="GK451" s="463">
        <f t="shared" si="870"/>
        <v>12.952249373974613</v>
      </c>
      <c r="GL451" s="507">
        <v>8.0399999999999991</v>
      </c>
      <c r="GM451" s="535">
        <v>12.5</v>
      </c>
      <c r="GN451" s="536">
        <v>47</v>
      </c>
      <c r="GO451" s="526">
        <f t="shared" si="871"/>
        <v>2.34375E-2</v>
      </c>
      <c r="GP451" s="526">
        <f t="shared" si="872"/>
        <v>9.6153846153846145E-2</v>
      </c>
      <c r="GQ451" s="535">
        <v>8</v>
      </c>
      <c r="GR451" s="455">
        <f t="shared" si="905"/>
        <v>2.2277868923236337</v>
      </c>
      <c r="GS451" s="536">
        <f t="shared" si="873"/>
        <v>12</v>
      </c>
      <c r="GT451" s="536">
        <f t="shared" si="874"/>
        <v>46.56</v>
      </c>
      <c r="GU451" s="526">
        <f t="shared" si="875"/>
        <v>4.0000000000000036E-2</v>
      </c>
      <c r="GV451" s="526">
        <f t="shared" si="876"/>
        <v>9.3617021276595214E-3</v>
      </c>
      <c r="GW451" s="526">
        <f t="shared" si="877"/>
        <v>6.25E-2</v>
      </c>
      <c r="GX451" s="526">
        <f t="shared" si="878"/>
        <v>0.10461538461538455</v>
      </c>
      <c r="GY451" s="544">
        <f t="shared" si="879"/>
        <v>2.3809281937453344</v>
      </c>
      <c r="GZ451" s="490">
        <v>43373</v>
      </c>
      <c r="HA451" s="493">
        <v>8.09</v>
      </c>
      <c r="HB451" s="493">
        <v>8</v>
      </c>
      <c r="HC451" s="494">
        <v>12</v>
      </c>
      <c r="HD451" s="498">
        <f t="shared" ref="HD451:HD468" si="919">HC451*3.88</f>
        <v>46.56</v>
      </c>
      <c r="HE451" s="498">
        <v>12</v>
      </c>
      <c r="HF451" s="498"/>
      <c r="HG451" s="498"/>
      <c r="HH451" s="492">
        <v>4</v>
      </c>
      <c r="HI451" s="508">
        <v>7670</v>
      </c>
      <c r="HJ451" s="490">
        <f t="shared" si="810"/>
        <v>5138.9000000000005</v>
      </c>
      <c r="HK451" s="490"/>
      <c r="HL451" s="490"/>
      <c r="HM451" s="543"/>
      <c r="HN451" s="506">
        <v>5.43</v>
      </c>
      <c r="HO451" s="491"/>
      <c r="HP451" s="545">
        <v>0.01</v>
      </c>
      <c r="HQ451" s="523"/>
      <c r="HR451" s="524"/>
      <c r="HS451" s="524">
        <v>0.23</v>
      </c>
      <c r="HT451" s="511">
        <v>8</v>
      </c>
      <c r="HU451" s="525">
        <f t="shared" si="906"/>
        <v>39.613878517439218</v>
      </c>
      <c r="HV451" s="526">
        <f t="shared" si="917"/>
        <v>0.78181818181818186</v>
      </c>
      <c r="HW451" s="526">
        <f t="shared" si="811"/>
        <v>0.83130434782608698</v>
      </c>
      <c r="HX451" s="526">
        <f t="shared" si="812"/>
        <v>0.68971428571428572</v>
      </c>
      <c r="HY451" s="512"/>
    </row>
    <row r="452" spans="1:233" s="598" customFormat="1" ht="15" customHeight="1" x14ac:dyDescent="0.15">
      <c r="A452" s="400">
        <v>43934</v>
      </c>
      <c r="B452" s="515">
        <v>44677</v>
      </c>
      <c r="C452" s="402">
        <f t="shared" si="852"/>
        <v>0.89354</v>
      </c>
      <c r="D452" s="571">
        <v>7.93</v>
      </c>
      <c r="E452" s="572">
        <v>42</v>
      </c>
      <c r="F452" s="573">
        <v>194</v>
      </c>
      <c r="G452" s="406">
        <f t="shared" si="855"/>
        <v>8667.3379999999997</v>
      </c>
      <c r="H452" s="402">
        <f t="shared" si="856"/>
        <v>0.34669351999999998</v>
      </c>
      <c r="I452" s="573">
        <v>8260</v>
      </c>
      <c r="J452" s="406">
        <f t="shared" si="857"/>
        <v>5534.2000000000007</v>
      </c>
      <c r="K452" s="574">
        <v>21.3</v>
      </c>
      <c r="L452" s="574"/>
      <c r="M452" s="574"/>
      <c r="N452" s="575">
        <v>73</v>
      </c>
      <c r="O452" s="575"/>
      <c r="P452" s="409"/>
      <c r="Q452" s="409">
        <v>1200</v>
      </c>
      <c r="R452" s="409"/>
      <c r="S452" s="409"/>
      <c r="T452" s="410">
        <v>5.48</v>
      </c>
      <c r="U452" s="409">
        <f t="shared" si="861"/>
        <v>3322.0689655172414</v>
      </c>
      <c r="V452" s="409">
        <v>9634</v>
      </c>
      <c r="W452" s="409">
        <v>4396</v>
      </c>
      <c r="X452" s="516">
        <v>1200</v>
      </c>
      <c r="Y452" s="473"/>
      <c r="Z452" s="429"/>
      <c r="AA452" s="447"/>
      <c r="AB452" s="409"/>
      <c r="AC452" s="409"/>
      <c r="AD452" s="474"/>
      <c r="AE452" s="477"/>
      <c r="AF452" s="478">
        <f t="shared" si="862"/>
        <v>2400</v>
      </c>
      <c r="AG452" s="477">
        <f t="shared" si="882"/>
        <v>0.96</v>
      </c>
      <c r="AH452" s="478">
        <f t="shared" si="863"/>
        <v>1694.4827586206898</v>
      </c>
      <c r="AI452" s="478">
        <f t="shared" si="864"/>
        <v>4914</v>
      </c>
      <c r="AJ452" s="473">
        <f t="shared" si="865"/>
        <v>11793.6</v>
      </c>
      <c r="AK452" s="477">
        <f t="shared" si="884"/>
        <v>0.52416000000000007</v>
      </c>
      <c r="AL452" s="447">
        <v>38</v>
      </c>
      <c r="AM452" s="479"/>
      <c r="AN452" s="473">
        <v>1896</v>
      </c>
      <c r="AO452" s="473">
        <v>1915</v>
      </c>
      <c r="AP452" s="479">
        <v>7.04</v>
      </c>
      <c r="AQ452" s="447">
        <v>482</v>
      </c>
      <c r="AR452" s="473">
        <f t="shared" si="918"/>
        <v>1542.4</v>
      </c>
      <c r="AS452" s="657">
        <f t="shared" si="910"/>
        <v>3.2</v>
      </c>
      <c r="AT452" s="473">
        <v>6450</v>
      </c>
      <c r="AU452" s="447"/>
      <c r="AV452" s="480">
        <v>8</v>
      </c>
      <c r="AW452" s="479">
        <v>4.67</v>
      </c>
      <c r="AX452" s="479">
        <v>28.18</v>
      </c>
      <c r="AY452" s="480">
        <v>17</v>
      </c>
      <c r="AZ452" s="480">
        <v>3.7</v>
      </c>
      <c r="BA452" s="420">
        <f t="shared" si="853"/>
        <v>40907</v>
      </c>
      <c r="BB452" s="421">
        <f t="shared" si="854"/>
        <v>0.81813999999999998</v>
      </c>
      <c r="BC452" s="422"/>
      <c r="BD452" s="423">
        <v>7.68</v>
      </c>
      <c r="BE452" s="424">
        <v>59.7</v>
      </c>
      <c r="BF452" s="425">
        <v>336</v>
      </c>
      <c r="BG452" s="426">
        <v>7620</v>
      </c>
      <c r="BH452" s="420">
        <f t="shared" si="858"/>
        <v>5105.4000000000005</v>
      </c>
      <c r="BI452" s="432"/>
      <c r="BJ452" s="421"/>
      <c r="BK452" s="427">
        <v>17.8</v>
      </c>
      <c r="BL452" s="427"/>
      <c r="BM452" s="428"/>
      <c r="BN452" s="422"/>
      <c r="BO452" s="425">
        <v>172</v>
      </c>
      <c r="BP452" s="425"/>
      <c r="BQ452" s="423">
        <v>6.35</v>
      </c>
      <c r="BR452" s="421">
        <f t="shared" si="783"/>
        <v>0.88194444444444442</v>
      </c>
      <c r="BS452" s="409">
        <f t="shared" si="866"/>
        <v>43307</v>
      </c>
      <c r="BT452" s="429">
        <f t="shared" si="885"/>
        <v>7.6445322927009496</v>
      </c>
      <c r="BU452" s="430">
        <f t="shared" si="911"/>
        <v>59.699999999999996</v>
      </c>
      <c r="BV452" s="430">
        <f t="shared" si="886"/>
        <v>402.85662825871105</v>
      </c>
      <c r="BW452" s="430">
        <f t="shared" si="887"/>
        <v>7197.8899485071697</v>
      </c>
      <c r="BX452" s="430">
        <f t="shared" si="859"/>
        <v>4678.6284665296607</v>
      </c>
      <c r="BY452" s="430">
        <f t="shared" si="888"/>
        <v>17.755665365876187</v>
      </c>
      <c r="BZ452" s="430"/>
      <c r="CA452" s="431"/>
      <c r="CB452" s="430">
        <f t="shared" si="867"/>
        <v>172</v>
      </c>
      <c r="CC452" s="432">
        <v>19211</v>
      </c>
      <c r="CD452" s="411">
        <f t="shared" si="889"/>
        <v>20411</v>
      </c>
      <c r="CE452" s="421">
        <f t="shared" si="890"/>
        <v>0.81644000000000005</v>
      </c>
      <c r="CF452" s="433">
        <f t="shared" si="891"/>
        <v>7.8781049434128665</v>
      </c>
      <c r="CG452" s="434"/>
      <c r="CH452" s="427"/>
      <c r="CI452" s="446">
        <f t="shared" si="892"/>
        <v>11.170447307824212</v>
      </c>
      <c r="CJ452" s="436">
        <v>24.5</v>
      </c>
      <c r="CK452" s="436">
        <v>1.59</v>
      </c>
      <c r="CL452" s="423"/>
      <c r="CM452" s="423">
        <v>14.1</v>
      </c>
      <c r="CN452" s="423">
        <v>91</v>
      </c>
      <c r="CO452" s="432"/>
      <c r="CP452" s="432"/>
      <c r="CQ452" s="437"/>
      <c r="CR452" s="437">
        <v>0.95</v>
      </c>
      <c r="CS452" s="424"/>
      <c r="CT452" s="432">
        <f t="shared" si="893"/>
        <v>4.1154279555141837</v>
      </c>
      <c r="CU452" s="434">
        <v>7.89</v>
      </c>
      <c r="CV452" s="438"/>
      <c r="CW452" s="439"/>
      <c r="CX452" s="440"/>
      <c r="CY452" s="441"/>
      <c r="CZ452" s="442"/>
      <c r="DA452" s="442"/>
      <c r="DB452" s="442"/>
      <c r="DC452" s="442"/>
      <c r="DD452" s="443"/>
      <c r="DE452" s="440"/>
      <c r="DF452" s="444">
        <v>21696</v>
      </c>
      <c r="DG452" s="445">
        <f t="shared" si="894"/>
        <v>22896</v>
      </c>
      <c r="DH452" s="421">
        <f t="shared" si="895"/>
        <v>0.91583999999999999</v>
      </c>
      <c r="DI452" s="446">
        <f t="shared" si="896"/>
        <v>7.0230607966457024</v>
      </c>
      <c r="DJ452" s="434">
        <v>7.62</v>
      </c>
      <c r="DK452" s="427">
        <v>1.7</v>
      </c>
      <c r="DL452" s="446">
        <f t="shared" si="897"/>
        <v>9.9580712788259955</v>
      </c>
      <c r="DM452" s="422">
        <v>24.9</v>
      </c>
      <c r="DN452" s="422">
        <v>1.62</v>
      </c>
      <c r="DO452" s="423">
        <v>7.71</v>
      </c>
      <c r="DP452" s="423">
        <v>15.1</v>
      </c>
      <c r="DQ452" s="423">
        <v>90</v>
      </c>
      <c r="DR452" s="432"/>
      <c r="DS452" s="432"/>
      <c r="DT452" s="437"/>
      <c r="DU452" s="437">
        <v>0.93</v>
      </c>
      <c r="DV452" s="424"/>
      <c r="DW452" s="446">
        <f t="shared" si="898"/>
        <v>3.6687631027253667</v>
      </c>
      <c r="DX452" s="434">
        <v>6.57</v>
      </c>
      <c r="DY452" s="438">
        <v>7.7</v>
      </c>
      <c r="DZ452" s="439">
        <v>14</v>
      </c>
      <c r="EA452" s="440">
        <v>59</v>
      </c>
      <c r="EB452" s="441">
        <v>7390</v>
      </c>
      <c r="EC452" s="442">
        <v>3.9</v>
      </c>
      <c r="ED452" s="442"/>
      <c r="EE452" s="442"/>
      <c r="EF452" s="442"/>
      <c r="EG452" s="443">
        <v>7</v>
      </c>
      <c r="EH452" s="440"/>
      <c r="EI452" s="429">
        <f t="shared" si="814"/>
        <v>7.7</v>
      </c>
      <c r="EJ452" s="447">
        <f t="shared" si="912"/>
        <v>14</v>
      </c>
      <c r="EK452" s="448">
        <f t="shared" si="815"/>
        <v>59</v>
      </c>
      <c r="EL452" s="417">
        <f t="shared" si="816"/>
        <v>7390</v>
      </c>
      <c r="EM452" s="431">
        <f t="shared" si="817"/>
        <v>3.9</v>
      </c>
      <c r="EN452" s="431"/>
      <c r="EO452" s="431"/>
      <c r="EP452" s="431"/>
      <c r="EQ452" s="430">
        <f t="shared" si="784"/>
        <v>7</v>
      </c>
      <c r="ER452" s="448"/>
      <c r="ES452" s="449">
        <f t="shared" si="899"/>
        <v>24.384048768097536</v>
      </c>
      <c r="ET452" s="450">
        <f t="shared" si="900"/>
        <v>0.86614000000000002</v>
      </c>
      <c r="EU452" s="451">
        <f t="shared" si="860"/>
        <v>0.3965116363636364</v>
      </c>
      <c r="EV452" s="450">
        <f t="shared" si="805"/>
        <v>0.73428080808080809</v>
      </c>
      <c r="EW452" s="513">
        <f t="shared" si="909"/>
        <v>0.78035179647532482</v>
      </c>
      <c r="EX452" s="514">
        <f t="shared" si="883"/>
        <v>13.855665365876186</v>
      </c>
      <c r="EY452" s="513">
        <f t="shared" si="913"/>
        <v>0.76549413735343386</v>
      </c>
      <c r="EZ452" s="514">
        <f t="shared" si="914"/>
        <v>45.699999999999996</v>
      </c>
      <c r="FA452" s="450">
        <f t="shared" si="806"/>
        <v>0.85354591221442999</v>
      </c>
      <c r="FB452" s="431">
        <f t="shared" si="807"/>
        <v>343.85662825871105</v>
      </c>
      <c r="FC452" s="452"/>
      <c r="FD452" s="431"/>
      <c r="FE452" s="452">
        <f t="shared" si="808"/>
        <v>0.95930232558139539</v>
      </c>
      <c r="FF452" s="430">
        <f t="shared" si="809"/>
        <v>165</v>
      </c>
      <c r="FG452" s="405">
        <v>50400</v>
      </c>
      <c r="FH452" s="589"/>
      <c r="FI452" s="590"/>
      <c r="FJ452" s="591"/>
      <c r="FK452" s="455">
        <f t="shared" si="901"/>
        <v>1.6625487796430138</v>
      </c>
      <c r="FL452" s="530">
        <v>1200</v>
      </c>
      <c r="FM452" s="455">
        <f t="shared" si="881"/>
        <v>27.709146327383564</v>
      </c>
      <c r="FN452" s="530">
        <v>4309</v>
      </c>
      <c r="FO452" s="532">
        <f t="shared" si="785"/>
        <v>0.32204783258594916</v>
      </c>
      <c r="FP452" s="449">
        <f t="shared" si="902"/>
        <v>99.498926270579815</v>
      </c>
      <c r="FQ452" s="457">
        <v>50.4</v>
      </c>
      <c r="FR452" s="458">
        <f t="shared" si="903"/>
        <v>1.1637841457501097</v>
      </c>
      <c r="FS452" s="576">
        <v>7.7</v>
      </c>
      <c r="FT452" s="577">
        <v>11.8</v>
      </c>
      <c r="FU452" s="578">
        <v>52</v>
      </c>
      <c r="FV452" s="579">
        <v>2</v>
      </c>
      <c r="FW452" s="580"/>
      <c r="FX452" s="579"/>
      <c r="FY452" s="452">
        <f t="shared" si="851"/>
        <v>0.7142857142857143</v>
      </c>
      <c r="FZ452" s="452"/>
      <c r="GA452" s="429"/>
      <c r="GB452" s="513">
        <f t="shared" si="915"/>
        <v>0.15714285714285714</v>
      </c>
      <c r="GC452" s="514">
        <f t="shared" si="916"/>
        <v>2.1999999999999993</v>
      </c>
      <c r="GD452" s="513">
        <f t="shared" si="907"/>
        <v>0.11864406779661019</v>
      </c>
      <c r="GE452" s="527">
        <f t="shared" si="908"/>
        <v>7</v>
      </c>
      <c r="GF452" s="461">
        <f t="shared" si="904"/>
        <v>2.2721499988454523</v>
      </c>
      <c r="GG452" s="606">
        <v>25</v>
      </c>
      <c r="GH452" s="450">
        <f t="shared" si="868"/>
        <v>0.3125</v>
      </c>
      <c r="GI452" s="405">
        <v>175</v>
      </c>
      <c r="GJ452" s="462">
        <f t="shared" si="869"/>
        <v>7</v>
      </c>
      <c r="GK452" s="463">
        <f t="shared" si="870"/>
        <v>13.854573163691782</v>
      </c>
      <c r="GL452" s="464">
        <v>7.81</v>
      </c>
      <c r="GM452" s="529">
        <v>11.7</v>
      </c>
      <c r="GN452" s="405">
        <v>49</v>
      </c>
      <c r="GO452" s="513">
        <f t="shared" si="871"/>
        <v>8.4745762711865291E-3</v>
      </c>
      <c r="GP452" s="450">
        <f t="shared" si="872"/>
        <v>5.7692307692307709E-2</v>
      </c>
      <c r="GQ452" s="577">
        <v>8</v>
      </c>
      <c r="GR452" s="455">
        <f t="shared" si="905"/>
        <v>2.3829865841549864</v>
      </c>
      <c r="GS452" s="531">
        <f t="shared" si="873"/>
        <v>11.5</v>
      </c>
      <c r="GT452" s="531">
        <f t="shared" si="874"/>
        <v>44.62</v>
      </c>
      <c r="GU452" s="513">
        <f t="shared" si="875"/>
        <v>1.7094017094017033E-2</v>
      </c>
      <c r="GV452" s="513">
        <f t="shared" si="876"/>
        <v>8.9387755102040889E-2</v>
      </c>
      <c r="GW452" s="513">
        <f t="shared" si="877"/>
        <v>2.5423728813559365E-2</v>
      </c>
      <c r="GX452" s="513">
        <f t="shared" si="878"/>
        <v>0.14192307692307693</v>
      </c>
      <c r="GY452" s="462">
        <f t="shared" si="879"/>
        <v>1.8773134368146041</v>
      </c>
      <c r="GZ452" s="405">
        <v>42032</v>
      </c>
      <c r="HA452" s="581">
        <v>8.07</v>
      </c>
      <c r="HB452" s="451">
        <v>8</v>
      </c>
      <c r="HC452" s="577">
        <v>11.5</v>
      </c>
      <c r="HD452" s="463">
        <f t="shared" si="919"/>
        <v>44.62</v>
      </c>
      <c r="HE452" s="463">
        <v>12</v>
      </c>
      <c r="HF452" s="463"/>
      <c r="HG452" s="582"/>
      <c r="HH452" s="575">
        <v>1</v>
      </c>
      <c r="HI452" s="583">
        <v>7480</v>
      </c>
      <c r="HJ452" s="406">
        <f t="shared" si="810"/>
        <v>5011.6000000000004</v>
      </c>
      <c r="HK452" s="406"/>
      <c r="HL452" s="549"/>
      <c r="HM452" s="584"/>
      <c r="HN452" s="461">
        <v>5.07</v>
      </c>
      <c r="HO452" s="574"/>
      <c r="HP452" s="548">
        <v>0.01</v>
      </c>
      <c r="HQ452" s="585"/>
      <c r="HR452" s="586"/>
      <c r="HS452" s="520">
        <v>0.2</v>
      </c>
      <c r="HT452" s="587">
        <v>8</v>
      </c>
      <c r="HU452" s="522">
        <f t="shared" si="906"/>
        <v>42.535507370376706</v>
      </c>
      <c r="HV452" s="513">
        <f t="shared" si="917"/>
        <v>0.80737018425460638</v>
      </c>
      <c r="HW452" s="513">
        <f t="shared" si="811"/>
        <v>0.867202380952381</v>
      </c>
      <c r="HX452" s="513">
        <f t="shared" si="812"/>
        <v>0.71516853932584268</v>
      </c>
      <c r="HY452" s="599"/>
    </row>
    <row r="453" spans="1:233" s="598" customFormat="1" ht="15" customHeight="1" x14ac:dyDescent="0.15">
      <c r="A453" s="400">
        <v>43935</v>
      </c>
      <c r="B453" s="515">
        <v>43833</v>
      </c>
      <c r="C453" s="402">
        <f t="shared" si="852"/>
        <v>0.87665999999999999</v>
      </c>
      <c r="D453" s="571">
        <v>7.85</v>
      </c>
      <c r="E453" s="572">
        <v>48</v>
      </c>
      <c r="F453" s="573">
        <v>260</v>
      </c>
      <c r="G453" s="406">
        <f t="shared" si="855"/>
        <v>11396.58</v>
      </c>
      <c r="H453" s="402">
        <f t="shared" si="856"/>
        <v>0.45586320000000002</v>
      </c>
      <c r="I453" s="573">
        <v>7450</v>
      </c>
      <c r="J453" s="406">
        <f t="shared" si="857"/>
        <v>4991.5</v>
      </c>
      <c r="K453" s="574">
        <v>22</v>
      </c>
      <c r="L453" s="574">
        <v>18.5</v>
      </c>
      <c r="M453" s="574">
        <v>2.5</v>
      </c>
      <c r="N453" s="575">
        <v>157</v>
      </c>
      <c r="O453" s="575">
        <v>16</v>
      </c>
      <c r="P453" s="409"/>
      <c r="Q453" s="409">
        <v>1200</v>
      </c>
      <c r="R453" s="409"/>
      <c r="S453" s="409"/>
      <c r="T453" s="410">
        <v>5.08</v>
      </c>
      <c r="U453" s="409">
        <f t="shared" si="861"/>
        <v>3566.8965517241381</v>
      </c>
      <c r="V453" s="409">
        <v>10344</v>
      </c>
      <c r="W453" s="409">
        <v>3475</v>
      </c>
      <c r="X453" s="516">
        <v>400</v>
      </c>
      <c r="Y453" s="473"/>
      <c r="Z453" s="429"/>
      <c r="AA453" s="447"/>
      <c r="AB453" s="409"/>
      <c r="AC453" s="409"/>
      <c r="AD453" s="474"/>
      <c r="AE453" s="477"/>
      <c r="AF453" s="478">
        <f t="shared" si="862"/>
        <v>1600</v>
      </c>
      <c r="AG453" s="477">
        <f t="shared" si="882"/>
        <v>0.64</v>
      </c>
      <c r="AH453" s="478">
        <f t="shared" si="863"/>
        <v>2697.5862068965516</v>
      </c>
      <c r="AI453" s="478">
        <f t="shared" si="864"/>
        <v>7823</v>
      </c>
      <c r="AJ453" s="473">
        <f t="shared" si="865"/>
        <v>12516.8</v>
      </c>
      <c r="AK453" s="477">
        <f t="shared" si="884"/>
        <v>0.55630222222222214</v>
      </c>
      <c r="AL453" s="447">
        <v>38</v>
      </c>
      <c r="AM453" s="479"/>
      <c r="AN453" s="473">
        <v>1968</v>
      </c>
      <c r="AO453" s="473">
        <v>1993</v>
      </c>
      <c r="AP453" s="479">
        <v>7.19</v>
      </c>
      <c r="AQ453" s="447">
        <v>563</v>
      </c>
      <c r="AR453" s="473">
        <f t="shared" si="918"/>
        <v>1801.6000000000001</v>
      </c>
      <c r="AS453" s="657">
        <f t="shared" si="910"/>
        <v>3.2</v>
      </c>
      <c r="AT453" s="473">
        <v>6630</v>
      </c>
      <c r="AU453" s="447"/>
      <c r="AV453" s="480">
        <v>8</v>
      </c>
      <c r="AW453" s="479">
        <v>5.77</v>
      </c>
      <c r="AX453" s="479">
        <v>30.62</v>
      </c>
      <c r="AY453" s="480">
        <v>20</v>
      </c>
      <c r="AZ453" s="480">
        <v>4</v>
      </c>
      <c r="BA453" s="420">
        <f t="shared" si="853"/>
        <v>43624</v>
      </c>
      <c r="BB453" s="421">
        <f t="shared" si="854"/>
        <v>0.87248000000000003</v>
      </c>
      <c r="BC453" s="422"/>
      <c r="BD453" s="423">
        <v>7.75</v>
      </c>
      <c r="BE453" s="424">
        <v>58</v>
      </c>
      <c r="BF453" s="425">
        <v>312</v>
      </c>
      <c r="BG453" s="426">
        <v>6930</v>
      </c>
      <c r="BH453" s="420">
        <f t="shared" si="858"/>
        <v>4643.1000000000004</v>
      </c>
      <c r="BI453" s="432">
        <v>1179</v>
      </c>
      <c r="BJ453" s="421">
        <f>BI453/35.5*(23+35.5)/BH453</f>
        <v>0.41844008419581252</v>
      </c>
      <c r="BK453" s="427">
        <v>19.7</v>
      </c>
      <c r="BL453" s="427">
        <v>13.6</v>
      </c>
      <c r="BM453" s="428">
        <v>4.5</v>
      </c>
      <c r="BN453" s="422">
        <v>2</v>
      </c>
      <c r="BO453" s="425">
        <v>121</v>
      </c>
      <c r="BP453" s="425">
        <v>16</v>
      </c>
      <c r="BQ453" s="423">
        <v>6.42</v>
      </c>
      <c r="BR453" s="421">
        <f t="shared" si="783"/>
        <v>0.89166666666666661</v>
      </c>
      <c r="BS453" s="409">
        <f t="shared" si="866"/>
        <v>45224</v>
      </c>
      <c r="BT453" s="429">
        <f t="shared" si="885"/>
        <v>7.7301875110560765</v>
      </c>
      <c r="BU453" s="430">
        <f t="shared" si="911"/>
        <v>58</v>
      </c>
      <c r="BV453" s="430">
        <f t="shared" si="886"/>
        <v>364.70122059083673</v>
      </c>
      <c r="BW453" s="430">
        <f t="shared" si="887"/>
        <v>6684.933663541482</v>
      </c>
      <c r="BX453" s="430">
        <f t="shared" si="859"/>
        <v>4345.2068813019632</v>
      </c>
      <c r="BY453" s="430">
        <f t="shared" si="888"/>
        <v>19.710613833362814</v>
      </c>
      <c r="BZ453" s="430">
        <f>(BL453*BA453+AY453*AF453)/BS453</f>
        <v>13.826428445073413</v>
      </c>
      <c r="CA453" s="431">
        <f>(BN453*BA453+AZ453*AF453)/BS453</f>
        <v>2.0707588890854414</v>
      </c>
      <c r="CB453" s="430">
        <f t="shared" si="867"/>
        <v>121</v>
      </c>
      <c r="CC453" s="432">
        <v>21621</v>
      </c>
      <c r="CD453" s="411">
        <f t="shared" si="889"/>
        <v>22421</v>
      </c>
      <c r="CE453" s="421">
        <f t="shared" si="890"/>
        <v>0.89683999999999997</v>
      </c>
      <c r="CF453" s="433">
        <f t="shared" si="891"/>
        <v>7.1718478212390169</v>
      </c>
      <c r="CG453" s="434"/>
      <c r="CH453" s="427"/>
      <c r="CI453" s="446">
        <f t="shared" si="892"/>
        <v>10.169037955488157</v>
      </c>
      <c r="CJ453" s="436">
        <v>25.1</v>
      </c>
      <c r="CK453" s="436">
        <v>1.62</v>
      </c>
      <c r="CL453" s="423"/>
      <c r="CM453" s="423"/>
      <c r="CN453" s="423">
        <v>72</v>
      </c>
      <c r="CO453" s="432"/>
      <c r="CP453" s="432"/>
      <c r="CQ453" s="437"/>
      <c r="CR453" s="437">
        <v>0.95</v>
      </c>
      <c r="CS453" s="424"/>
      <c r="CT453" s="432">
        <f t="shared" si="893"/>
        <v>3.7464876678114267</v>
      </c>
      <c r="CU453" s="434">
        <v>7.19</v>
      </c>
      <c r="CV453" s="438"/>
      <c r="CW453" s="439"/>
      <c r="CX453" s="440"/>
      <c r="CY453" s="441"/>
      <c r="CZ453" s="442"/>
      <c r="DA453" s="442"/>
      <c r="DB453" s="442"/>
      <c r="DC453" s="442"/>
      <c r="DD453" s="443"/>
      <c r="DE453" s="440"/>
      <c r="DF453" s="444">
        <v>22003</v>
      </c>
      <c r="DG453" s="445">
        <f t="shared" si="894"/>
        <v>22803</v>
      </c>
      <c r="DH453" s="421">
        <f t="shared" si="895"/>
        <v>0.91212000000000004</v>
      </c>
      <c r="DI453" s="446">
        <f t="shared" si="896"/>
        <v>7.0517037231943167</v>
      </c>
      <c r="DJ453" s="434">
        <v>7.71</v>
      </c>
      <c r="DK453" s="427">
        <v>1.8</v>
      </c>
      <c r="DL453" s="446">
        <f t="shared" si="897"/>
        <v>9.9986843836337318</v>
      </c>
      <c r="DM453" s="422">
        <v>25.2</v>
      </c>
      <c r="DN453" s="422">
        <v>1.2</v>
      </c>
      <c r="DO453" s="423">
        <v>7.74</v>
      </c>
      <c r="DP453" s="423"/>
      <c r="DQ453" s="423">
        <v>84</v>
      </c>
      <c r="DR453" s="432">
        <v>4983</v>
      </c>
      <c r="DS453" s="432">
        <v>2460</v>
      </c>
      <c r="DT453" s="437">
        <f>DS453/DR453</f>
        <v>0.49367850692354004</v>
      </c>
      <c r="DU453" s="437">
        <v>0.94</v>
      </c>
      <c r="DV453" s="424"/>
      <c r="DW453" s="446">
        <f t="shared" si="898"/>
        <v>3.6837258255492698</v>
      </c>
      <c r="DX453" s="434">
        <v>4.8899999999999997</v>
      </c>
      <c r="DY453" s="438">
        <v>7.75</v>
      </c>
      <c r="DZ453" s="439">
        <v>14</v>
      </c>
      <c r="EA453" s="440">
        <v>59</v>
      </c>
      <c r="EB453" s="441">
        <v>7260</v>
      </c>
      <c r="EC453" s="442">
        <v>3.7</v>
      </c>
      <c r="ED453" s="442">
        <v>0.38</v>
      </c>
      <c r="EE453" s="442">
        <v>2.6</v>
      </c>
      <c r="EF453" s="442">
        <v>0.8</v>
      </c>
      <c r="EG453" s="443">
        <v>6</v>
      </c>
      <c r="EH453" s="440">
        <v>16</v>
      </c>
      <c r="EI453" s="429">
        <f t="shared" si="814"/>
        <v>7.75</v>
      </c>
      <c r="EJ453" s="447">
        <f t="shared" si="912"/>
        <v>14</v>
      </c>
      <c r="EK453" s="448">
        <f t="shared" si="815"/>
        <v>59</v>
      </c>
      <c r="EL453" s="417">
        <f t="shared" si="816"/>
        <v>7260</v>
      </c>
      <c r="EM453" s="431">
        <f t="shared" si="817"/>
        <v>3.7</v>
      </c>
      <c r="EN453" s="431">
        <f>ED453</f>
        <v>0.38</v>
      </c>
      <c r="EO453" s="431">
        <f>EE453</f>
        <v>2.6</v>
      </c>
      <c r="EP453" s="431">
        <f>EF453</f>
        <v>0.8</v>
      </c>
      <c r="EQ453" s="430">
        <f t="shared" si="784"/>
        <v>6</v>
      </c>
      <c r="ER453" s="448">
        <f>EH453</f>
        <v>16</v>
      </c>
      <c r="ES453" s="449">
        <f t="shared" si="899"/>
        <v>23.350433398195648</v>
      </c>
      <c r="ET453" s="450">
        <f t="shared" si="900"/>
        <v>0.90447999999999995</v>
      </c>
      <c r="EU453" s="451">
        <f t="shared" si="860"/>
        <v>0.37484654545454543</v>
      </c>
      <c r="EV453" s="450">
        <f t="shared" si="805"/>
        <v>0.69416026936026931</v>
      </c>
      <c r="EW453" s="513">
        <f t="shared" si="909"/>
        <v>0.81228387754534248</v>
      </c>
      <c r="EX453" s="514">
        <f t="shared" si="883"/>
        <v>16.010613833362815</v>
      </c>
      <c r="EY453" s="513">
        <f t="shared" si="913"/>
        <v>0.75862068965517238</v>
      </c>
      <c r="EZ453" s="514">
        <f t="shared" si="914"/>
        <v>44</v>
      </c>
      <c r="FA453" s="450">
        <f t="shared" si="806"/>
        <v>0.83822373858684474</v>
      </c>
      <c r="FB453" s="431">
        <f t="shared" si="807"/>
        <v>305.70122059083673</v>
      </c>
      <c r="FC453" s="452">
        <f>1-EP453/CA453</f>
        <v>0.61366820433965485</v>
      </c>
      <c r="FD453" s="431">
        <f>CA453-EP453</f>
        <v>1.2707588890854413</v>
      </c>
      <c r="FE453" s="452">
        <f t="shared" si="808"/>
        <v>0.95041322314049581</v>
      </c>
      <c r="FF453" s="430">
        <f t="shared" si="809"/>
        <v>115</v>
      </c>
      <c r="FG453" s="405">
        <v>50400</v>
      </c>
      <c r="FH453" s="589"/>
      <c r="FI453" s="590"/>
      <c r="FJ453" s="591"/>
      <c r="FK453" s="455">
        <f t="shared" si="901"/>
        <v>1.5920750044224303</v>
      </c>
      <c r="FL453" s="530">
        <v>1200</v>
      </c>
      <c r="FM453" s="455">
        <f t="shared" si="881"/>
        <v>26.534583407040511</v>
      </c>
      <c r="FN453" s="530">
        <v>4448</v>
      </c>
      <c r="FO453" s="532">
        <f t="shared" si="785"/>
        <v>0.33243647234678625</v>
      </c>
      <c r="FP453" s="449">
        <f t="shared" si="902"/>
        <v>98.35485582876349</v>
      </c>
      <c r="FQ453" s="457">
        <v>50.4</v>
      </c>
      <c r="FR453" s="458">
        <f t="shared" si="903"/>
        <v>1.1144525030957013</v>
      </c>
      <c r="FS453" s="576">
        <v>7.83</v>
      </c>
      <c r="FT453" s="577">
        <v>11.3</v>
      </c>
      <c r="FU453" s="578">
        <v>44</v>
      </c>
      <c r="FV453" s="579">
        <v>1</v>
      </c>
      <c r="FW453" s="580">
        <v>0.26</v>
      </c>
      <c r="FX453" s="579">
        <v>8</v>
      </c>
      <c r="FY453" s="452">
        <f t="shared" si="851"/>
        <v>0.83333333333333337</v>
      </c>
      <c r="FZ453" s="452">
        <f>1-FW453/(EF453+DC453)</f>
        <v>0.67500000000000004</v>
      </c>
      <c r="GA453" s="429">
        <f>EF453+DC453-FW453</f>
        <v>0.54</v>
      </c>
      <c r="GB453" s="513">
        <f t="shared" si="915"/>
        <v>0.19285714285714284</v>
      </c>
      <c r="GC453" s="514">
        <f t="shared" si="916"/>
        <v>2.6999999999999993</v>
      </c>
      <c r="GD453" s="513">
        <f t="shared" si="907"/>
        <v>0.25423728813559321</v>
      </c>
      <c r="GE453" s="527">
        <f t="shared" si="908"/>
        <v>15</v>
      </c>
      <c r="GF453" s="461">
        <f t="shared" si="904"/>
        <v>2.1758358393773216</v>
      </c>
      <c r="GG453" s="606">
        <v>25</v>
      </c>
      <c r="GH453" s="450">
        <f t="shared" si="868"/>
        <v>0.3125</v>
      </c>
      <c r="GI453" s="405">
        <v>175</v>
      </c>
      <c r="GJ453" s="462">
        <f t="shared" si="869"/>
        <v>7</v>
      </c>
      <c r="GK453" s="463">
        <f t="shared" si="870"/>
        <v>13.267291703520256</v>
      </c>
      <c r="GL453" s="464">
        <v>7.89</v>
      </c>
      <c r="GM453" s="529">
        <v>11</v>
      </c>
      <c r="GN453" s="405">
        <v>43</v>
      </c>
      <c r="GO453" s="513">
        <f t="shared" si="871"/>
        <v>2.6548672566371723E-2</v>
      </c>
      <c r="GP453" s="450">
        <f t="shared" si="872"/>
        <v>2.2727272727272707E-2</v>
      </c>
      <c r="GQ453" s="577">
        <v>8</v>
      </c>
      <c r="GR453" s="455">
        <f t="shared" si="905"/>
        <v>2.2819741730054837</v>
      </c>
      <c r="GS453" s="531">
        <f t="shared" si="873"/>
        <v>10.8</v>
      </c>
      <c r="GT453" s="531">
        <f t="shared" si="874"/>
        <v>41.904000000000003</v>
      </c>
      <c r="GU453" s="513">
        <f t="shared" si="875"/>
        <v>1.8181818181818077E-2</v>
      </c>
      <c r="GV453" s="513">
        <f t="shared" si="876"/>
        <v>2.5488372093023126E-2</v>
      </c>
      <c r="GW453" s="513">
        <f t="shared" si="877"/>
        <v>4.4247787610619427E-2</v>
      </c>
      <c r="GX453" s="513">
        <f t="shared" si="878"/>
        <v>4.7636363636363588E-2</v>
      </c>
      <c r="GY453" s="462">
        <f t="shared" si="879"/>
        <v>6.329814744045934</v>
      </c>
      <c r="GZ453" s="405">
        <v>44077</v>
      </c>
      <c r="HA453" s="581">
        <v>8.1199999999999992</v>
      </c>
      <c r="HB453" s="451">
        <v>8.02</v>
      </c>
      <c r="HC453" s="577">
        <v>10.8</v>
      </c>
      <c r="HD453" s="463">
        <f t="shared" si="919"/>
        <v>41.904000000000003</v>
      </c>
      <c r="HE453" s="463">
        <v>11</v>
      </c>
      <c r="HF453" s="463"/>
      <c r="HG453" s="582"/>
      <c r="HH453" s="575">
        <v>4</v>
      </c>
      <c r="HI453" s="583">
        <v>7290</v>
      </c>
      <c r="HJ453" s="406">
        <f t="shared" si="810"/>
        <v>4884.3</v>
      </c>
      <c r="HK453" s="406">
        <v>214</v>
      </c>
      <c r="HL453" s="549">
        <v>1303</v>
      </c>
      <c r="HM453" s="584">
        <v>3.6</v>
      </c>
      <c r="HN453" s="461">
        <v>5.07</v>
      </c>
      <c r="HO453" s="574">
        <v>0.16</v>
      </c>
      <c r="HP453" s="548">
        <v>0.01</v>
      </c>
      <c r="HQ453" s="585">
        <v>3.1</v>
      </c>
      <c r="HR453" s="586">
        <v>0.26</v>
      </c>
      <c r="HS453" s="520">
        <v>0.21</v>
      </c>
      <c r="HT453" s="587">
        <v>8</v>
      </c>
      <c r="HU453" s="522">
        <f t="shared" si="906"/>
        <v>39.88630111865028</v>
      </c>
      <c r="HV453" s="513">
        <f t="shared" si="917"/>
        <v>0.81379310344827582</v>
      </c>
      <c r="HW453" s="513">
        <f t="shared" si="811"/>
        <v>0.86569230769230765</v>
      </c>
      <c r="HX453" s="513">
        <f t="shared" si="812"/>
        <v>0.74263959390862944</v>
      </c>
      <c r="HY453" s="599"/>
    </row>
    <row r="454" spans="1:233" s="598" customFormat="1" ht="15" customHeight="1" x14ac:dyDescent="0.15">
      <c r="A454" s="400">
        <v>43936</v>
      </c>
      <c r="B454" s="515">
        <v>35102</v>
      </c>
      <c r="C454" s="402">
        <f t="shared" si="852"/>
        <v>0.70204</v>
      </c>
      <c r="D454" s="571">
        <v>7.89</v>
      </c>
      <c r="E454" s="572">
        <v>42.5</v>
      </c>
      <c r="F454" s="573">
        <v>208</v>
      </c>
      <c r="G454" s="406">
        <f t="shared" si="855"/>
        <v>7301.2160000000003</v>
      </c>
      <c r="H454" s="402">
        <f t="shared" si="856"/>
        <v>0.29204864000000003</v>
      </c>
      <c r="I454" s="573">
        <v>8890</v>
      </c>
      <c r="J454" s="406">
        <f t="shared" si="857"/>
        <v>5956.3</v>
      </c>
      <c r="K454" s="574">
        <v>26.7</v>
      </c>
      <c r="L454" s="574"/>
      <c r="M454" s="574"/>
      <c r="N454" s="575">
        <v>155</v>
      </c>
      <c r="O454" s="575"/>
      <c r="P454" s="409"/>
      <c r="Q454" s="409">
        <v>1200</v>
      </c>
      <c r="R454" s="409"/>
      <c r="S454" s="409"/>
      <c r="T454" s="410">
        <v>5.16</v>
      </c>
      <c r="U454" s="409">
        <f t="shared" si="861"/>
        <v>3586.5517241379312</v>
      </c>
      <c r="V454" s="409">
        <v>10401</v>
      </c>
      <c r="W454" s="409">
        <v>3073</v>
      </c>
      <c r="X454" s="516">
        <v>400</v>
      </c>
      <c r="Y454" s="473"/>
      <c r="Z454" s="429"/>
      <c r="AA454" s="409"/>
      <c r="AB454" s="409"/>
      <c r="AC454" s="409"/>
      <c r="AD454" s="474"/>
      <c r="AE454" s="477"/>
      <c r="AF454" s="478">
        <f t="shared" si="862"/>
        <v>1600</v>
      </c>
      <c r="AG454" s="477">
        <f t="shared" si="882"/>
        <v>0.64</v>
      </c>
      <c r="AH454" s="478">
        <f t="shared" si="863"/>
        <v>2707.844827586207</v>
      </c>
      <c r="AI454" s="478">
        <f t="shared" si="864"/>
        <v>7852.75</v>
      </c>
      <c r="AJ454" s="473">
        <f t="shared" si="865"/>
        <v>12564.4</v>
      </c>
      <c r="AK454" s="477">
        <f t="shared" si="884"/>
        <v>0.55841777777777779</v>
      </c>
      <c r="AL454" s="447">
        <v>38</v>
      </c>
      <c r="AM454" s="479"/>
      <c r="AN454" s="473">
        <v>2043</v>
      </c>
      <c r="AO454" s="473">
        <v>2118</v>
      </c>
      <c r="AP454" s="479">
        <v>7.23</v>
      </c>
      <c r="AQ454" s="447">
        <v>580</v>
      </c>
      <c r="AR454" s="473">
        <f t="shared" si="918"/>
        <v>1856</v>
      </c>
      <c r="AS454" s="657">
        <f t="shared" si="910"/>
        <v>3.2</v>
      </c>
      <c r="AT454" s="473">
        <v>7020</v>
      </c>
      <c r="AU454" s="447"/>
      <c r="AV454" s="480">
        <v>10</v>
      </c>
      <c r="AW454" s="479">
        <v>5.82</v>
      </c>
      <c r="AX454" s="479">
        <v>31.39</v>
      </c>
      <c r="AY454" s="480">
        <v>19.899999999999999</v>
      </c>
      <c r="AZ454" s="480">
        <v>5.5</v>
      </c>
      <c r="BA454" s="420">
        <f t="shared" si="853"/>
        <v>41930</v>
      </c>
      <c r="BB454" s="421">
        <f t="shared" si="854"/>
        <v>0.83860000000000001</v>
      </c>
      <c r="BC454" s="422"/>
      <c r="BD454" s="423">
        <v>7.61</v>
      </c>
      <c r="BE454" s="424">
        <v>62</v>
      </c>
      <c r="BF454" s="425">
        <v>287</v>
      </c>
      <c r="BG454" s="426">
        <v>7400</v>
      </c>
      <c r="BH454" s="420">
        <f t="shared" si="858"/>
        <v>4958</v>
      </c>
      <c r="BI454" s="432"/>
      <c r="BJ454" s="421"/>
      <c r="BK454" s="427">
        <v>19.8</v>
      </c>
      <c r="BL454" s="427"/>
      <c r="BM454" s="428"/>
      <c r="BN454" s="422"/>
      <c r="BO454" s="425">
        <v>133</v>
      </c>
      <c r="BP454" s="425"/>
      <c r="BQ454" s="423">
        <v>5.14</v>
      </c>
      <c r="BR454" s="421">
        <f t="shared" si="783"/>
        <v>0.7138888888888888</v>
      </c>
      <c r="BS454" s="409">
        <f t="shared" si="866"/>
        <v>43530</v>
      </c>
      <c r="BT454" s="429">
        <f t="shared" si="885"/>
        <v>7.5960326211807949</v>
      </c>
      <c r="BU454" s="430">
        <f t="shared" si="911"/>
        <v>62</v>
      </c>
      <c r="BV454" s="430">
        <f t="shared" si="886"/>
        <v>344.67057201929703</v>
      </c>
      <c r="BW454" s="430">
        <f t="shared" si="887"/>
        <v>7128.1212956581667</v>
      </c>
      <c r="BX454" s="430">
        <f t="shared" si="859"/>
        <v>4633.2788421778087</v>
      </c>
      <c r="BY454" s="430">
        <f t="shared" si="888"/>
        <v>19.803675626005052</v>
      </c>
      <c r="BZ454" s="430"/>
      <c r="CA454" s="431"/>
      <c r="CB454" s="430">
        <f t="shared" si="867"/>
        <v>133</v>
      </c>
      <c r="CC454" s="432">
        <v>20767</v>
      </c>
      <c r="CD454" s="411">
        <f t="shared" si="889"/>
        <v>21567</v>
      </c>
      <c r="CE454" s="421">
        <f t="shared" si="890"/>
        <v>0.86268</v>
      </c>
      <c r="CF454" s="433">
        <f t="shared" si="891"/>
        <v>7.4558353039365697</v>
      </c>
      <c r="CG454" s="434"/>
      <c r="CH454" s="427"/>
      <c r="CI454" s="446">
        <f t="shared" si="892"/>
        <v>10.57170677423842</v>
      </c>
      <c r="CJ454" s="436">
        <v>25.1</v>
      </c>
      <c r="CK454" s="436">
        <v>1.85</v>
      </c>
      <c r="CL454" s="423"/>
      <c r="CM454" s="423">
        <v>13.6</v>
      </c>
      <c r="CN454" s="423">
        <v>58</v>
      </c>
      <c r="CO454" s="432"/>
      <c r="CP454" s="432"/>
      <c r="CQ454" s="437"/>
      <c r="CR454" s="437">
        <v>0.95</v>
      </c>
      <c r="CS454" s="424"/>
      <c r="CT454" s="432">
        <f t="shared" si="893"/>
        <v>3.8948393378773121</v>
      </c>
      <c r="CU454" s="434">
        <v>7.31</v>
      </c>
      <c r="CV454" s="438"/>
      <c r="CW454" s="439"/>
      <c r="CX454" s="440"/>
      <c r="CY454" s="441"/>
      <c r="CZ454" s="442"/>
      <c r="DA454" s="442"/>
      <c r="DB454" s="442"/>
      <c r="DC454" s="442"/>
      <c r="DD454" s="443"/>
      <c r="DE454" s="440"/>
      <c r="DF454" s="444">
        <v>21163</v>
      </c>
      <c r="DG454" s="445">
        <f t="shared" si="894"/>
        <v>21963</v>
      </c>
      <c r="DH454" s="421">
        <f t="shared" si="895"/>
        <v>0.87851999999999997</v>
      </c>
      <c r="DI454" s="446">
        <f t="shared" si="896"/>
        <v>7.3214041797568647</v>
      </c>
      <c r="DJ454" s="434">
        <v>7.62</v>
      </c>
      <c r="DK454" s="427">
        <v>1.7</v>
      </c>
      <c r="DL454" s="446">
        <f t="shared" si="897"/>
        <v>10.381095478759732</v>
      </c>
      <c r="DM454" s="422">
        <v>25.2</v>
      </c>
      <c r="DN454" s="422">
        <v>1.3</v>
      </c>
      <c r="DO454" s="423">
        <v>7.64</v>
      </c>
      <c r="DP454" s="423">
        <v>14</v>
      </c>
      <c r="DQ454" s="423">
        <v>62</v>
      </c>
      <c r="DR454" s="432"/>
      <c r="DS454" s="432"/>
      <c r="DT454" s="437"/>
      <c r="DU454" s="437">
        <v>0.95</v>
      </c>
      <c r="DV454" s="424"/>
      <c r="DW454" s="446">
        <f t="shared" si="898"/>
        <v>3.8246141237535856</v>
      </c>
      <c r="DX454" s="434">
        <v>5.78</v>
      </c>
      <c r="DY454" s="438">
        <v>7.77</v>
      </c>
      <c r="DZ454" s="439">
        <v>14.1</v>
      </c>
      <c r="EA454" s="440">
        <v>58</v>
      </c>
      <c r="EB454" s="441">
        <v>7220</v>
      </c>
      <c r="EC454" s="442">
        <v>4</v>
      </c>
      <c r="ED454" s="442"/>
      <c r="EE454" s="442"/>
      <c r="EF454" s="442"/>
      <c r="EG454" s="443">
        <v>5</v>
      </c>
      <c r="EH454" s="440"/>
      <c r="EI454" s="429">
        <f t="shared" si="814"/>
        <v>7.77</v>
      </c>
      <c r="EJ454" s="447">
        <f t="shared" si="912"/>
        <v>14.1</v>
      </c>
      <c r="EK454" s="448">
        <f t="shared" si="815"/>
        <v>58</v>
      </c>
      <c r="EL454" s="417">
        <f t="shared" si="816"/>
        <v>7220</v>
      </c>
      <c r="EM454" s="431">
        <f t="shared" si="817"/>
        <v>4</v>
      </c>
      <c r="EN454" s="431"/>
      <c r="EO454" s="431"/>
      <c r="EP454" s="431"/>
      <c r="EQ454" s="430">
        <f t="shared" si="784"/>
        <v>5</v>
      </c>
      <c r="ER454" s="448"/>
      <c r="ES454" s="449">
        <f t="shared" si="899"/>
        <v>24.259131633356308</v>
      </c>
      <c r="ET454" s="450">
        <f t="shared" si="900"/>
        <v>0.87060000000000004</v>
      </c>
      <c r="EU454" s="451">
        <f t="shared" si="860"/>
        <v>0.3409888636363636</v>
      </c>
      <c r="EV454" s="450">
        <f t="shared" si="805"/>
        <v>0.63146085858585843</v>
      </c>
      <c r="EW454" s="513">
        <f t="shared" si="909"/>
        <v>0.79801729358021656</v>
      </c>
      <c r="EX454" s="514">
        <f t="shared" si="883"/>
        <v>15.803675626005052</v>
      </c>
      <c r="EY454" s="513">
        <f t="shared" si="913"/>
        <v>0.77258064516129032</v>
      </c>
      <c r="EZ454" s="514">
        <f t="shared" si="914"/>
        <v>47.9</v>
      </c>
      <c r="FA454" s="450">
        <f t="shared" si="806"/>
        <v>0.8317233767298452</v>
      </c>
      <c r="FB454" s="431">
        <f t="shared" si="807"/>
        <v>286.67057201929703</v>
      </c>
      <c r="FC454" s="452"/>
      <c r="FD454" s="431"/>
      <c r="FE454" s="452">
        <f t="shared" si="808"/>
        <v>0.96240601503759393</v>
      </c>
      <c r="FF454" s="430">
        <f t="shared" si="809"/>
        <v>128</v>
      </c>
      <c r="FG454" s="405">
        <v>50400</v>
      </c>
      <c r="FH454" s="589"/>
      <c r="FI454" s="590"/>
      <c r="FJ454" s="591"/>
      <c r="FK454" s="455">
        <f t="shared" si="901"/>
        <v>1.6540317022742936</v>
      </c>
      <c r="FL454" s="530">
        <v>1200</v>
      </c>
      <c r="FM454" s="455">
        <f t="shared" si="881"/>
        <v>27.567195037904895</v>
      </c>
      <c r="FN454" s="530">
        <v>3892</v>
      </c>
      <c r="FO454" s="532">
        <f t="shared" si="785"/>
        <v>0.29088191330343793</v>
      </c>
      <c r="FP454" s="449">
        <f t="shared" si="902"/>
        <v>89.409602572938198</v>
      </c>
      <c r="FQ454" s="457">
        <v>50.4</v>
      </c>
      <c r="FR454" s="458">
        <f t="shared" si="903"/>
        <v>1.1578221915920055</v>
      </c>
      <c r="FS454" s="576">
        <v>7.76</v>
      </c>
      <c r="FT454" s="577">
        <v>11.8</v>
      </c>
      <c r="FU454" s="578">
        <v>45</v>
      </c>
      <c r="FV454" s="579">
        <v>1</v>
      </c>
      <c r="FW454" s="580"/>
      <c r="FX454" s="579"/>
      <c r="FY454" s="452">
        <f t="shared" ref="FY454:FY462" si="920">1-FV454/(EG454+DD454)</f>
        <v>0.8</v>
      </c>
      <c r="FZ454" s="452"/>
      <c r="GA454" s="429"/>
      <c r="GB454" s="513">
        <f t="shared" si="915"/>
        <v>0.16312056737588643</v>
      </c>
      <c r="GC454" s="514">
        <f t="shared" si="916"/>
        <v>2.2999999999999989</v>
      </c>
      <c r="GD454" s="513">
        <f t="shared" si="907"/>
        <v>0.22413793103448276</v>
      </c>
      <c r="GE454" s="527">
        <f t="shared" si="908"/>
        <v>13</v>
      </c>
      <c r="GF454" s="461">
        <f t="shared" si="904"/>
        <v>2.2605099931082009</v>
      </c>
      <c r="GG454" s="606">
        <v>25</v>
      </c>
      <c r="GH454" s="450">
        <f t="shared" si="868"/>
        <v>0.3125</v>
      </c>
      <c r="GI454" s="405">
        <v>175</v>
      </c>
      <c r="GJ454" s="462">
        <f t="shared" si="869"/>
        <v>7</v>
      </c>
      <c r="GK454" s="463">
        <f t="shared" si="870"/>
        <v>13.783597518952448</v>
      </c>
      <c r="GL454" s="464">
        <v>7.85</v>
      </c>
      <c r="GM454" s="529">
        <v>11.3</v>
      </c>
      <c r="GN454" s="405">
        <v>44</v>
      </c>
      <c r="GO454" s="513">
        <f t="shared" si="871"/>
        <v>4.2372881355932202E-2</v>
      </c>
      <c r="GP454" s="450">
        <f t="shared" si="872"/>
        <v>2.2222222222222254E-2</v>
      </c>
      <c r="GQ454" s="577">
        <v>8</v>
      </c>
      <c r="GR454" s="455">
        <f t="shared" si="905"/>
        <v>2.3707787732598207</v>
      </c>
      <c r="GS454" s="531">
        <f t="shared" si="873"/>
        <v>11.2</v>
      </c>
      <c r="GT454" s="531">
        <f t="shared" si="874"/>
        <v>43.455999999999996</v>
      </c>
      <c r="GU454" s="513">
        <f t="shared" si="875"/>
        <v>8.8495575221240186E-3</v>
      </c>
      <c r="GV454" s="513">
        <f t="shared" si="876"/>
        <v>1.2363636363636465E-2</v>
      </c>
      <c r="GW454" s="513">
        <f t="shared" si="877"/>
        <v>5.0847457627118731E-2</v>
      </c>
      <c r="GX454" s="513">
        <f t="shared" si="878"/>
        <v>3.4311111111111181E-2</v>
      </c>
      <c r="GY454" s="462">
        <f t="shared" si="879"/>
        <v>8.9272004656427537</v>
      </c>
      <c r="GZ454" s="405">
        <v>42790</v>
      </c>
      <c r="HA454" s="581">
        <v>8.1</v>
      </c>
      <c r="HB454" s="451">
        <v>7.98</v>
      </c>
      <c r="HC454" s="577">
        <v>11.2</v>
      </c>
      <c r="HD454" s="463">
        <f t="shared" si="919"/>
        <v>43.455999999999996</v>
      </c>
      <c r="HE454" s="463">
        <v>11</v>
      </c>
      <c r="HF454" s="463"/>
      <c r="HG454" s="582"/>
      <c r="HH454" s="575">
        <v>4</v>
      </c>
      <c r="HI454" s="583">
        <v>7140</v>
      </c>
      <c r="HJ454" s="406">
        <f t="shared" si="810"/>
        <v>4783.8</v>
      </c>
      <c r="HK454" s="406"/>
      <c r="HL454" s="549"/>
      <c r="HM454" s="584"/>
      <c r="HN454" s="461">
        <v>5.25</v>
      </c>
      <c r="HO454" s="574"/>
      <c r="HP454" s="548">
        <v>0.01</v>
      </c>
      <c r="HQ454" s="585"/>
      <c r="HR454" s="586"/>
      <c r="HS454" s="520">
        <v>0.2</v>
      </c>
      <c r="HT454" s="587">
        <v>8</v>
      </c>
      <c r="HU454" s="522">
        <f t="shared" si="906"/>
        <v>41.497734319103266</v>
      </c>
      <c r="HV454" s="513">
        <f t="shared" si="917"/>
        <v>0.8193548387096774</v>
      </c>
      <c r="HW454" s="513">
        <f t="shared" si="811"/>
        <v>0.84858536585365851</v>
      </c>
      <c r="HX454" s="513">
        <f t="shared" si="812"/>
        <v>0.73484848484848486</v>
      </c>
      <c r="HY454" s="599"/>
    </row>
    <row r="455" spans="1:233" s="598" customFormat="1" ht="15" customHeight="1" x14ac:dyDescent="0.15">
      <c r="A455" s="400">
        <v>43937</v>
      </c>
      <c r="B455" s="515">
        <v>29100</v>
      </c>
      <c r="C455" s="402">
        <f t="shared" si="852"/>
        <v>0.58199999999999996</v>
      </c>
      <c r="D455" s="571">
        <v>7.98</v>
      </c>
      <c r="E455" s="572">
        <v>39.299999999999997</v>
      </c>
      <c r="F455" s="573">
        <v>192</v>
      </c>
      <c r="G455" s="406">
        <f t="shared" si="855"/>
        <v>5587.2</v>
      </c>
      <c r="H455" s="402">
        <f t="shared" si="856"/>
        <v>0.22348799999999999</v>
      </c>
      <c r="I455" s="573">
        <v>11970</v>
      </c>
      <c r="J455" s="406">
        <f t="shared" si="857"/>
        <v>8019.9000000000005</v>
      </c>
      <c r="K455" s="574">
        <v>16.8</v>
      </c>
      <c r="L455" s="574"/>
      <c r="M455" s="574"/>
      <c r="N455" s="575">
        <v>167</v>
      </c>
      <c r="O455" s="575"/>
      <c r="P455" s="409"/>
      <c r="Q455" s="409">
        <v>1200</v>
      </c>
      <c r="R455" s="409"/>
      <c r="S455" s="409"/>
      <c r="T455" s="410">
        <v>4.8899999999999997</v>
      </c>
      <c r="U455" s="409">
        <f t="shared" si="861"/>
        <v>3634.4827586206898</v>
      </c>
      <c r="V455" s="409">
        <v>10540</v>
      </c>
      <c r="W455" s="409">
        <v>2826</v>
      </c>
      <c r="X455" s="516">
        <v>400</v>
      </c>
      <c r="Y455" s="473"/>
      <c r="Z455" s="429"/>
      <c r="AA455" s="409"/>
      <c r="AB455" s="409"/>
      <c r="AC455" s="409"/>
      <c r="AD455" s="474"/>
      <c r="AE455" s="477"/>
      <c r="AF455" s="478">
        <f t="shared" si="862"/>
        <v>1600</v>
      </c>
      <c r="AG455" s="477">
        <f t="shared" si="882"/>
        <v>0.64</v>
      </c>
      <c r="AH455" s="478">
        <f t="shared" si="863"/>
        <v>2742.4137931034484</v>
      </c>
      <c r="AI455" s="478">
        <f t="shared" si="864"/>
        <v>7953</v>
      </c>
      <c r="AJ455" s="473">
        <f t="shared" si="865"/>
        <v>12724.8</v>
      </c>
      <c r="AK455" s="477">
        <f t="shared" si="884"/>
        <v>0.56554666666666664</v>
      </c>
      <c r="AL455" s="447">
        <v>38</v>
      </c>
      <c r="AM455" s="479"/>
      <c r="AN455" s="473">
        <v>2445</v>
      </c>
      <c r="AO455" s="473">
        <v>2399</v>
      </c>
      <c r="AP455" s="479">
        <v>7.37</v>
      </c>
      <c r="AQ455" s="447">
        <v>607</v>
      </c>
      <c r="AR455" s="473">
        <f t="shared" si="918"/>
        <v>1942.4</v>
      </c>
      <c r="AS455" s="657">
        <f t="shared" si="910"/>
        <v>3.2</v>
      </c>
      <c r="AT455" s="473">
        <v>6500</v>
      </c>
      <c r="AU455" s="447"/>
      <c r="AV455" s="480">
        <v>10</v>
      </c>
      <c r="AW455" s="479">
        <v>5.93</v>
      </c>
      <c r="AX455" s="479">
        <v>34.880000000000003</v>
      </c>
      <c r="AY455" s="480">
        <v>18.8</v>
      </c>
      <c r="AZ455" s="480">
        <v>4.3</v>
      </c>
      <c r="BA455" s="420">
        <f t="shared" si="853"/>
        <v>29413</v>
      </c>
      <c r="BB455" s="421">
        <f t="shared" si="854"/>
        <v>0.58826000000000001</v>
      </c>
      <c r="BC455" s="422"/>
      <c r="BD455" s="423">
        <v>7.73</v>
      </c>
      <c r="BE455" s="424">
        <v>73.900000000000006</v>
      </c>
      <c r="BF455" s="425">
        <v>319</v>
      </c>
      <c r="BG455" s="426">
        <v>8540</v>
      </c>
      <c r="BH455" s="420">
        <f t="shared" si="858"/>
        <v>5721.8</v>
      </c>
      <c r="BI455" s="432"/>
      <c r="BJ455" s="421"/>
      <c r="BK455" s="427">
        <v>11.7</v>
      </c>
      <c r="BL455" s="427"/>
      <c r="BM455" s="428"/>
      <c r="BN455" s="422"/>
      <c r="BO455" s="425">
        <v>160</v>
      </c>
      <c r="BP455" s="425"/>
      <c r="BQ455" s="423">
        <v>1.1499999999999999</v>
      </c>
      <c r="BR455" s="421">
        <f t="shared" ref="BR455:BR487" si="921">BQ455/$BQ$6</f>
        <v>0.15972222222222221</v>
      </c>
      <c r="BS455" s="409">
        <f t="shared" si="866"/>
        <v>31013</v>
      </c>
      <c r="BT455" s="429">
        <f t="shared" si="885"/>
        <v>7.7114271434559711</v>
      </c>
      <c r="BU455" s="430">
        <f t="shared" si="911"/>
        <v>73.900000000000006</v>
      </c>
      <c r="BV455" s="430">
        <f t="shared" si="886"/>
        <v>402.75326475993938</v>
      </c>
      <c r="BW455" s="430">
        <f t="shared" si="887"/>
        <v>8099.5756618192372</v>
      </c>
      <c r="BX455" s="430">
        <f t="shared" si="859"/>
        <v>5264.7241801825039</v>
      </c>
      <c r="BY455" s="430">
        <f t="shared" si="888"/>
        <v>12.066298004062812</v>
      </c>
      <c r="BZ455" s="430"/>
      <c r="CA455" s="431"/>
      <c r="CB455" s="430">
        <f t="shared" si="867"/>
        <v>160</v>
      </c>
      <c r="CC455" s="432">
        <v>14509</v>
      </c>
      <c r="CD455" s="411">
        <f t="shared" si="889"/>
        <v>15309</v>
      </c>
      <c r="CE455" s="421">
        <f t="shared" si="890"/>
        <v>0.61236000000000002</v>
      </c>
      <c r="CF455" s="433">
        <f t="shared" si="891"/>
        <v>10.503625318440132</v>
      </c>
      <c r="CG455" s="434"/>
      <c r="CH455" s="427"/>
      <c r="CI455" s="446">
        <f t="shared" si="892"/>
        <v>14.893200078385265</v>
      </c>
      <c r="CJ455" s="436">
        <v>25</v>
      </c>
      <c r="CK455" s="436">
        <v>2.3199999999999998</v>
      </c>
      <c r="CL455" s="423"/>
      <c r="CM455" s="423">
        <v>16</v>
      </c>
      <c r="CN455" s="423">
        <v>86</v>
      </c>
      <c r="CO455" s="432"/>
      <c r="CP455" s="432"/>
      <c r="CQ455" s="437"/>
      <c r="CR455" s="437">
        <v>0.93</v>
      </c>
      <c r="CS455" s="424"/>
      <c r="CT455" s="432">
        <f t="shared" si="893"/>
        <v>5.4869684499314131</v>
      </c>
      <c r="CU455" s="434">
        <v>7.41</v>
      </c>
      <c r="CV455" s="438"/>
      <c r="CW455" s="439"/>
      <c r="CX455" s="440"/>
      <c r="CY455" s="441"/>
      <c r="CZ455" s="442"/>
      <c r="DA455" s="442"/>
      <c r="DB455" s="442"/>
      <c r="DC455" s="442"/>
      <c r="DD455" s="443"/>
      <c r="DE455" s="440"/>
      <c r="DF455" s="444">
        <v>14904</v>
      </c>
      <c r="DG455" s="445">
        <f t="shared" si="894"/>
        <v>15704</v>
      </c>
      <c r="DH455" s="421">
        <f t="shared" si="895"/>
        <v>0.62816000000000005</v>
      </c>
      <c r="DI455" s="446">
        <f t="shared" si="896"/>
        <v>10.239429444727458</v>
      </c>
      <c r="DJ455" s="434">
        <v>7.66</v>
      </c>
      <c r="DK455" s="427">
        <v>1.8</v>
      </c>
      <c r="DL455" s="446">
        <f t="shared" si="897"/>
        <v>14.518593988792663</v>
      </c>
      <c r="DM455" s="422">
        <v>25.1</v>
      </c>
      <c r="DN455" s="422">
        <v>3.37</v>
      </c>
      <c r="DO455" s="423">
        <v>7.6</v>
      </c>
      <c r="DP455" s="423">
        <v>15.7</v>
      </c>
      <c r="DQ455" s="423">
        <v>75</v>
      </c>
      <c r="DR455" s="432"/>
      <c r="DS455" s="432"/>
      <c r="DT455" s="437"/>
      <c r="DU455" s="437">
        <v>0.94</v>
      </c>
      <c r="DV455" s="424"/>
      <c r="DW455" s="446">
        <f t="shared" si="898"/>
        <v>5.3489556800815077</v>
      </c>
      <c r="DX455" s="434">
        <v>5.91</v>
      </c>
      <c r="DY455" s="438">
        <v>7.77</v>
      </c>
      <c r="DZ455" s="439">
        <v>13.6</v>
      </c>
      <c r="EA455" s="440">
        <v>56</v>
      </c>
      <c r="EB455" s="441">
        <v>7510</v>
      </c>
      <c r="EC455" s="442">
        <v>3.3</v>
      </c>
      <c r="ED455" s="442"/>
      <c r="EE455" s="442"/>
      <c r="EF455" s="442"/>
      <c r="EG455" s="443">
        <v>4</v>
      </c>
      <c r="EH455" s="440"/>
      <c r="EI455" s="429">
        <f t="shared" si="814"/>
        <v>7.77</v>
      </c>
      <c r="EJ455" s="447">
        <f t="shared" si="912"/>
        <v>13.6</v>
      </c>
      <c r="EK455" s="448">
        <f t="shared" si="815"/>
        <v>56</v>
      </c>
      <c r="EL455" s="417">
        <f t="shared" si="816"/>
        <v>7510</v>
      </c>
      <c r="EM455" s="431">
        <f t="shared" si="817"/>
        <v>3.3</v>
      </c>
      <c r="EN455" s="431"/>
      <c r="EO455" s="431"/>
      <c r="EP455" s="431"/>
      <c r="EQ455" s="430">
        <f t="shared" ref="EQ455:EQ487" si="922">EG455</f>
        <v>4</v>
      </c>
      <c r="ER455" s="448"/>
      <c r="ES455" s="449">
        <f t="shared" si="899"/>
        <v>34.050236997388197</v>
      </c>
      <c r="ET455" s="450">
        <f t="shared" si="900"/>
        <v>0.62026000000000003</v>
      </c>
      <c r="EU455" s="451">
        <f t="shared" si="860"/>
        <v>0.2838769772727272</v>
      </c>
      <c r="EV455" s="450">
        <f t="shared" si="805"/>
        <v>0.52569810606060585</v>
      </c>
      <c r="EW455" s="513">
        <f t="shared" si="909"/>
        <v>0.72651098133919234</v>
      </c>
      <c r="EX455" s="514">
        <f t="shared" si="883"/>
        <v>8.7662980040628113</v>
      </c>
      <c r="EY455" s="513">
        <f t="shared" si="913"/>
        <v>0.81596752368064951</v>
      </c>
      <c r="EZ455" s="514">
        <f t="shared" si="914"/>
        <v>60.300000000000004</v>
      </c>
      <c r="FA455" s="450">
        <f t="shared" si="806"/>
        <v>0.86095705510077303</v>
      </c>
      <c r="FB455" s="431">
        <f t="shared" si="807"/>
        <v>346.75326475993938</v>
      </c>
      <c r="FC455" s="452"/>
      <c r="FD455" s="431"/>
      <c r="FE455" s="452">
        <f t="shared" si="808"/>
        <v>0.97499999999999998</v>
      </c>
      <c r="FF455" s="430">
        <f t="shared" si="809"/>
        <v>156</v>
      </c>
      <c r="FG455" s="405">
        <v>50400</v>
      </c>
      <c r="FH455" s="589"/>
      <c r="FI455" s="590"/>
      <c r="FJ455" s="591"/>
      <c r="FK455" s="455">
        <f t="shared" si="901"/>
        <v>2.3216070680037406</v>
      </c>
      <c r="FL455" s="530">
        <v>1200</v>
      </c>
      <c r="FM455" s="455">
        <f t="shared" si="881"/>
        <v>38.693451133395676</v>
      </c>
      <c r="FN455" s="530">
        <v>3892</v>
      </c>
      <c r="FO455" s="532">
        <f t="shared" ref="FO455:FO487" si="923">FN455/11.15/1.2/1000</f>
        <v>0.29088191330343793</v>
      </c>
      <c r="FP455" s="449">
        <f t="shared" si="902"/>
        <v>125.49575984264663</v>
      </c>
      <c r="FQ455" s="457">
        <v>50.4</v>
      </c>
      <c r="FR455" s="458">
        <f t="shared" si="903"/>
        <v>1.6251249476026182</v>
      </c>
      <c r="FS455" s="576">
        <v>7.71</v>
      </c>
      <c r="FT455" s="577">
        <v>12</v>
      </c>
      <c r="FU455" s="578">
        <v>49</v>
      </c>
      <c r="FV455" s="579">
        <v>1</v>
      </c>
      <c r="FW455" s="580"/>
      <c r="FX455" s="579"/>
      <c r="FY455" s="452">
        <f t="shared" si="920"/>
        <v>0.75</v>
      </c>
      <c r="FZ455" s="452"/>
      <c r="GA455" s="429"/>
      <c r="GB455" s="513">
        <f t="shared" si="915"/>
        <v>0.11764705882352944</v>
      </c>
      <c r="GC455" s="514">
        <f t="shared" si="916"/>
        <v>1.5999999999999996</v>
      </c>
      <c r="GD455" s="513">
        <f t="shared" si="907"/>
        <v>0.125</v>
      </c>
      <c r="GE455" s="527">
        <f t="shared" si="908"/>
        <v>7</v>
      </c>
      <c r="GF455" s="461">
        <f t="shared" si="904"/>
        <v>3.1728629929384451</v>
      </c>
      <c r="GG455" s="606">
        <v>25</v>
      </c>
      <c r="GH455" s="450">
        <f t="shared" si="868"/>
        <v>0.3125</v>
      </c>
      <c r="GI455" s="405">
        <v>175</v>
      </c>
      <c r="GJ455" s="462">
        <f t="shared" si="869"/>
        <v>7</v>
      </c>
      <c r="GK455" s="463">
        <f t="shared" si="870"/>
        <v>19.346725566697838</v>
      </c>
      <c r="GL455" s="464">
        <v>7.89</v>
      </c>
      <c r="GM455" s="529">
        <v>11.5</v>
      </c>
      <c r="GN455" s="405">
        <v>48</v>
      </c>
      <c r="GO455" s="513">
        <f t="shared" si="871"/>
        <v>4.166666666666663E-2</v>
      </c>
      <c r="GP455" s="450">
        <f t="shared" si="872"/>
        <v>2.0408163265306145E-2</v>
      </c>
      <c r="GQ455" s="577">
        <v>8</v>
      </c>
      <c r="GR455" s="455">
        <f t="shared" si="905"/>
        <v>3.327636797472028</v>
      </c>
      <c r="GS455" s="531">
        <f t="shared" si="873"/>
        <v>11</v>
      </c>
      <c r="GT455" s="531">
        <f t="shared" si="874"/>
        <v>42.68</v>
      </c>
      <c r="GU455" s="513">
        <f t="shared" si="875"/>
        <v>4.3478260869565188E-2</v>
      </c>
      <c r="GV455" s="513">
        <f t="shared" si="876"/>
        <v>0.11083333333333334</v>
      </c>
      <c r="GW455" s="513">
        <f t="shared" si="877"/>
        <v>8.333333333333337E-2</v>
      </c>
      <c r="GX455" s="513">
        <f t="shared" si="878"/>
        <v>0.12897959183673469</v>
      </c>
      <c r="GY455" s="462">
        <f t="shared" si="879"/>
        <v>3.0611907542243415</v>
      </c>
      <c r="GZ455" s="405">
        <v>28395</v>
      </c>
      <c r="HA455" s="581">
        <v>8.0299999999999994</v>
      </c>
      <c r="HB455" s="451">
        <v>7.9</v>
      </c>
      <c r="HC455" s="577">
        <v>11</v>
      </c>
      <c r="HD455" s="463">
        <f t="shared" si="919"/>
        <v>42.68</v>
      </c>
      <c r="HE455" s="463">
        <v>10.5</v>
      </c>
      <c r="HF455" s="463"/>
      <c r="HG455" s="582"/>
      <c r="HH455" s="575">
        <v>1</v>
      </c>
      <c r="HI455" s="583">
        <v>7220</v>
      </c>
      <c r="HJ455" s="406">
        <f t="shared" si="810"/>
        <v>4837.4000000000005</v>
      </c>
      <c r="HK455" s="406"/>
      <c r="HL455" s="549"/>
      <c r="HM455" s="584"/>
      <c r="HN455" s="461">
        <v>5.25</v>
      </c>
      <c r="HO455" s="574"/>
      <c r="HP455" s="548">
        <v>0.01</v>
      </c>
      <c r="HQ455" s="585"/>
      <c r="HR455" s="586"/>
      <c r="HS455" s="520">
        <v>0.17</v>
      </c>
      <c r="HT455" s="587">
        <v>8</v>
      </c>
      <c r="HU455" s="522">
        <f t="shared" si="906"/>
        <v>59.157515384353857</v>
      </c>
      <c r="HV455" s="513">
        <f t="shared" si="917"/>
        <v>0.85115020297699595</v>
      </c>
      <c r="HW455" s="513">
        <f t="shared" si="811"/>
        <v>0.86620689655172411</v>
      </c>
      <c r="HX455" s="513">
        <f t="shared" si="812"/>
        <v>0.55128205128205132</v>
      </c>
      <c r="HY455" s="599"/>
    </row>
    <row r="456" spans="1:233" s="598" customFormat="1" ht="15" customHeight="1" x14ac:dyDescent="0.15">
      <c r="A456" s="400">
        <v>43938</v>
      </c>
      <c r="B456" s="515">
        <v>28851</v>
      </c>
      <c r="C456" s="402">
        <f t="shared" si="852"/>
        <v>0.57701999999999998</v>
      </c>
      <c r="D456" s="571">
        <v>7.99</v>
      </c>
      <c r="E456" s="572">
        <v>44.9</v>
      </c>
      <c r="F456" s="573">
        <v>216</v>
      </c>
      <c r="G456" s="406">
        <f t="shared" si="855"/>
        <v>6231.8159999999998</v>
      </c>
      <c r="H456" s="402">
        <f t="shared" si="856"/>
        <v>0.24927263999999999</v>
      </c>
      <c r="I456" s="573">
        <v>8310</v>
      </c>
      <c r="J456" s="406">
        <f t="shared" si="857"/>
        <v>5567.7000000000007</v>
      </c>
      <c r="K456" s="574">
        <v>14.6</v>
      </c>
      <c r="L456" s="574">
        <v>9.6999999999999993</v>
      </c>
      <c r="M456" s="574">
        <v>2.4</v>
      </c>
      <c r="N456" s="575">
        <v>216</v>
      </c>
      <c r="O456" s="575">
        <v>16</v>
      </c>
      <c r="P456" s="409"/>
      <c r="Q456" s="409">
        <v>1200</v>
      </c>
      <c r="R456" s="409"/>
      <c r="S456" s="409"/>
      <c r="T456" s="410">
        <v>4.8899999999999997</v>
      </c>
      <c r="U456" s="409">
        <f t="shared" si="861"/>
        <v>3356.2068965517242</v>
      </c>
      <c r="V456" s="409">
        <v>9733</v>
      </c>
      <c r="W456" s="409">
        <v>2823</v>
      </c>
      <c r="X456" s="516">
        <v>400</v>
      </c>
      <c r="Y456" s="473"/>
      <c r="Z456" s="429"/>
      <c r="AA456" s="409"/>
      <c r="AB456" s="409"/>
      <c r="AC456" s="409"/>
      <c r="AD456" s="474"/>
      <c r="AE456" s="477"/>
      <c r="AF456" s="478">
        <f t="shared" si="862"/>
        <v>1600</v>
      </c>
      <c r="AG456" s="477">
        <f t="shared" si="882"/>
        <v>0.64</v>
      </c>
      <c r="AH456" s="478">
        <f t="shared" si="863"/>
        <v>2535.7758620689656</v>
      </c>
      <c r="AI456" s="478">
        <f t="shared" si="864"/>
        <v>7353.75</v>
      </c>
      <c r="AJ456" s="473">
        <f t="shared" si="865"/>
        <v>11766</v>
      </c>
      <c r="AK456" s="477">
        <f t="shared" si="884"/>
        <v>0.52293333333333336</v>
      </c>
      <c r="AL456" s="447">
        <v>38</v>
      </c>
      <c r="AM456" s="479"/>
      <c r="AN456" s="473">
        <v>3093</v>
      </c>
      <c r="AO456" s="473">
        <v>3096</v>
      </c>
      <c r="AP456" s="479">
        <v>7.34</v>
      </c>
      <c r="AQ456" s="447">
        <v>612</v>
      </c>
      <c r="AR456" s="473">
        <f t="shared" si="918"/>
        <v>1958.4</v>
      </c>
      <c r="AS456" s="657">
        <f t="shared" si="910"/>
        <v>3.2</v>
      </c>
      <c r="AT456" s="473">
        <v>6540</v>
      </c>
      <c r="AU456" s="447"/>
      <c r="AV456" s="480">
        <v>12</v>
      </c>
      <c r="AW456" s="479">
        <v>6.07</v>
      </c>
      <c r="AX456" s="479">
        <v>37.82</v>
      </c>
      <c r="AY456" s="480">
        <v>21</v>
      </c>
      <c r="AZ456" s="480">
        <v>4.4000000000000004</v>
      </c>
      <c r="BA456" s="420">
        <f t="shared" si="853"/>
        <v>28596</v>
      </c>
      <c r="BB456" s="421">
        <f t="shared" si="854"/>
        <v>0.57191999999999998</v>
      </c>
      <c r="BC456" s="422"/>
      <c r="BD456" s="423">
        <v>7.7</v>
      </c>
      <c r="BE456" s="424">
        <v>113.2</v>
      </c>
      <c r="BF456" s="425">
        <v>397</v>
      </c>
      <c r="BG456" s="426">
        <v>9880</v>
      </c>
      <c r="BH456" s="420">
        <f t="shared" si="858"/>
        <v>6619.6</v>
      </c>
      <c r="BI456" s="432"/>
      <c r="BJ456" s="421"/>
      <c r="BK456" s="427">
        <v>10.5</v>
      </c>
      <c r="BL456" s="427">
        <v>6.7</v>
      </c>
      <c r="BM456" s="428">
        <v>11.2</v>
      </c>
      <c r="BN456" s="422">
        <v>1.8</v>
      </c>
      <c r="BO456" s="425">
        <v>120</v>
      </c>
      <c r="BP456" s="425">
        <v>16</v>
      </c>
      <c r="BQ456" s="423">
        <v>2.0299999999999998</v>
      </c>
      <c r="BR456" s="421">
        <f t="shared" si="921"/>
        <v>0.28194444444444439</v>
      </c>
      <c r="BS456" s="409">
        <f t="shared" si="866"/>
        <v>30196</v>
      </c>
      <c r="BT456" s="429">
        <f t="shared" si="885"/>
        <v>7.6809246257782489</v>
      </c>
      <c r="BU456" s="430">
        <f t="shared" si="911"/>
        <v>113.2</v>
      </c>
      <c r="BV456" s="430">
        <f t="shared" si="886"/>
        <v>479.73413697178432</v>
      </c>
      <c r="BW456" s="430">
        <f t="shared" si="887"/>
        <v>9356.6565107961324</v>
      </c>
      <c r="BX456" s="430">
        <f t="shared" si="859"/>
        <v>6081.8267320174864</v>
      </c>
      <c r="BY456" s="430">
        <f t="shared" si="888"/>
        <v>11.056365081467744</v>
      </c>
      <c r="BZ456" s="430">
        <f>(BL456*BA456+AY456*AF456)/BS456</f>
        <v>7.457716253808452</v>
      </c>
      <c r="CA456" s="431">
        <f>(BN456*BA456+AZ456*AF456)/BS456</f>
        <v>1.9377665916015367</v>
      </c>
      <c r="CB456" s="430">
        <f t="shared" si="867"/>
        <v>120</v>
      </c>
      <c r="CC456" s="432">
        <v>14356</v>
      </c>
      <c r="CD456" s="411">
        <f t="shared" si="889"/>
        <v>15156</v>
      </c>
      <c r="CE456" s="421">
        <f t="shared" si="890"/>
        <v>0.60624</v>
      </c>
      <c r="CF456" s="433">
        <f t="shared" si="891"/>
        <v>10.609659540775931</v>
      </c>
      <c r="CG456" s="434"/>
      <c r="CH456" s="427"/>
      <c r="CI456" s="446">
        <f t="shared" si="892"/>
        <v>15.043547110055425</v>
      </c>
      <c r="CJ456" s="436">
        <v>27</v>
      </c>
      <c r="CK456" s="436">
        <v>2.16</v>
      </c>
      <c r="CL456" s="423"/>
      <c r="CM456" s="423">
        <v>16.2</v>
      </c>
      <c r="CN456" s="423">
        <v>73</v>
      </c>
      <c r="CO456" s="432"/>
      <c r="CP456" s="432"/>
      <c r="CQ456" s="437"/>
      <c r="CR456" s="437">
        <v>0.96</v>
      </c>
      <c r="CS456" s="424"/>
      <c r="CT456" s="432">
        <f t="shared" si="893"/>
        <v>5.542359461599367</v>
      </c>
      <c r="CU456" s="434">
        <v>7.79</v>
      </c>
      <c r="CV456" s="438"/>
      <c r="CW456" s="439"/>
      <c r="CX456" s="440"/>
      <c r="CY456" s="441"/>
      <c r="CZ456" s="442"/>
      <c r="DA456" s="442"/>
      <c r="DB456" s="442"/>
      <c r="DC456" s="442"/>
      <c r="DD456" s="443"/>
      <c r="DE456" s="440"/>
      <c r="DF456" s="444">
        <v>14240</v>
      </c>
      <c r="DG456" s="445">
        <f t="shared" si="894"/>
        <v>15040</v>
      </c>
      <c r="DH456" s="421">
        <f t="shared" si="895"/>
        <v>0.60160000000000002</v>
      </c>
      <c r="DI456" s="446">
        <f t="shared" si="896"/>
        <v>10.691489361702128</v>
      </c>
      <c r="DJ456" s="434">
        <v>7.64</v>
      </c>
      <c r="DK456" s="427">
        <v>1.6</v>
      </c>
      <c r="DL456" s="446">
        <f t="shared" si="897"/>
        <v>15.159574468085108</v>
      </c>
      <c r="DM456" s="422">
        <v>27.1</v>
      </c>
      <c r="DN456" s="422">
        <v>3.22</v>
      </c>
      <c r="DO456" s="423">
        <v>7.65</v>
      </c>
      <c r="DP456" s="423">
        <v>15.4</v>
      </c>
      <c r="DQ456" s="423">
        <v>67</v>
      </c>
      <c r="DR456" s="432"/>
      <c r="DS456" s="432"/>
      <c r="DT456" s="437"/>
      <c r="DU456" s="437">
        <v>0.96</v>
      </c>
      <c r="DV456" s="424"/>
      <c r="DW456" s="446">
        <f t="shared" si="898"/>
        <v>5.5851063829787231</v>
      </c>
      <c r="DX456" s="434">
        <v>7.36</v>
      </c>
      <c r="DY456" s="438">
        <v>7.78</v>
      </c>
      <c r="DZ456" s="439">
        <v>14.7</v>
      </c>
      <c r="EA456" s="440">
        <v>60</v>
      </c>
      <c r="EB456" s="441">
        <v>8230</v>
      </c>
      <c r="EC456" s="442">
        <v>2.8</v>
      </c>
      <c r="ED456" s="442">
        <v>0.25</v>
      </c>
      <c r="EE456" s="442">
        <v>1.8</v>
      </c>
      <c r="EF456" s="442">
        <v>0.7</v>
      </c>
      <c r="EG456" s="443">
        <v>7</v>
      </c>
      <c r="EH456" s="440">
        <v>16</v>
      </c>
      <c r="EI456" s="429">
        <f t="shared" si="814"/>
        <v>7.78</v>
      </c>
      <c r="EJ456" s="447">
        <f t="shared" si="912"/>
        <v>14.7</v>
      </c>
      <c r="EK456" s="448">
        <f t="shared" si="815"/>
        <v>60</v>
      </c>
      <c r="EL456" s="417">
        <f t="shared" si="816"/>
        <v>8230</v>
      </c>
      <c r="EM456" s="431">
        <f t="shared" si="817"/>
        <v>2.8</v>
      </c>
      <c r="EN456" s="431">
        <f>ED456</f>
        <v>0.25</v>
      </c>
      <c r="EO456" s="431">
        <f>EE456</f>
        <v>1.8</v>
      </c>
      <c r="EP456" s="431">
        <f>EF456</f>
        <v>0.7</v>
      </c>
      <c r="EQ456" s="430">
        <f t="shared" si="922"/>
        <v>7</v>
      </c>
      <c r="ER456" s="448">
        <f>EH456</f>
        <v>16</v>
      </c>
      <c r="ES456" s="449">
        <f t="shared" si="899"/>
        <v>34.971519406543912</v>
      </c>
      <c r="ET456" s="450">
        <f t="shared" si="900"/>
        <v>0.60392000000000001</v>
      </c>
      <c r="EU456" s="451">
        <f t="shared" si="860"/>
        <v>0.32922845454545452</v>
      </c>
      <c r="EV456" s="450">
        <f t="shared" si="805"/>
        <v>0.60968232323232319</v>
      </c>
      <c r="EW456" s="513">
        <f t="shared" si="909"/>
        <v>0.74675221201828323</v>
      </c>
      <c r="EX456" s="514">
        <f t="shared" si="883"/>
        <v>8.2563650814677452</v>
      </c>
      <c r="EY456" s="513">
        <f t="shared" si="913"/>
        <v>0.87014134275618371</v>
      </c>
      <c r="EZ456" s="514">
        <f t="shared" si="914"/>
        <v>98.5</v>
      </c>
      <c r="FA456" s="450">
        <f t="shared" si="806"/>
        <v>0.87493072646708714</v>
      </c>
      <c r="FB456" s="431">
        <f t="shared" si="807"/>
        <v>419.73413697178432</v>
      </c>
      <c r="FC456" s="452">
        <f>1-EP456/CA456</f>
        <v>0.63875938256244791</v>
      </c>
      <c r="FD456" s="431">
        <f>CA456-EP456</f>
        <v>1.2377665916015368</v>
      </c>
      <c r="FE456" s="452">
        <f t="shared" si="808"/>
        <v>0.94166666666666665</v>
      </c>
      <c r="FF456" s="430">
        <f t="shared" si="809"/>
        <v>113</v>
      </c>
      <c r="FG456" s="405">
        <v>50400</v>
      </c>
      <c r="FH456" s="589"/>
      <c r="FI456" s="590"/>
      <c r="FJ456" s="591"/>
      <c r="FK456" s="455">
        <f t="shared" si="901"/>
        <v>2.3844217777189032</v>
      </c>
      <c r="FL456" s="530">
        <v>1200</v>
      </c>
      <c r="FM456" s="455">
        <f t="shared" si="881"/>
        <v>39.740362961981717</v>
      </c>
      <c r="FN456" s="530">
        <v>5937</v>
      </c>
      <c r="FO456" s="532">
        <f t="shared" si="923"/>
        <v>0.44372197309417044</v>
      </c>
      <c r="FP456" s="449">
        <f t="shared" si="902"/>
        <v>196.61544575440456</v>
      </c>
      <c r="FQ456" s="457">
        <v>50.4</v>
      </c>
      <c r="FR456" s="458">
        <f t="shared" si="903"/>
        <v>1.6690952444032323</v>
      </c>
      <c r="FS456" s="576">
        <v>7.75</v>
      </c>
      <c r="FT456" s="577">
        <v>11.4</v>
      </c>
      <c r="FU456" s="578">
        <v>52</v>
      </c>
      <c r="FV456" s="579">
        <v>1</v>
      </c>
      <c r="FW456" s="580">
        <v>0.2</v>
      </c>
      <c r="FX456" s="579">
        <v>8</v>
      </c>
      <c r="FY456" s="452">
        <f t="shared" si="920"/>
        <v>0.85714285714285721</v>
      </c>
      <c r="FZ456" s="452">
        <f>1-FW456/(EF456+DC456)</f>
        <v>0.71428571428571419</v>
      </c>
      <c r="GA456" s="429">
        <f>EF456+DC456-FW456</f>
        <v>0.49999999999999994</v>
      </c>
      <c r="GB456" s="513">
        <f t="shared" si="915"/>
        <v>0.22448979591836726</v>
      </c>
      <c r="GC456" s="514">
        <f t="shared" si="916"/>
        <v>3.2999999999999989</v>
      </c>
      <c r="GD456" s="513">
        <f t="shared" si="907"/>
        <v>0.1333333333333333</v>
      </c>
      <c r="GE456" s="527">
        <f t="shared" si="908"/>
        <v>8</v>
      </c>
      <c r="GF456" s="461">
        <f t="shared" si="904"/>
        <v>3.2587097628825012</v>
      </c>
      <c r="GG456" s="606">
        <v>25</v>
      </c>
      <c r="GH456" s="450">
        <f t="shared" si="868"/>
        <v>0.3125</v>
      </c>
      <c r="GI456" s="405">
        <v>175</v>
      </c>
      <c r="GJ456" s="462">
        <f t="shared" si="869"/>
        <v>7</v>
      </c>
      <c r="GK456" s="463">
        <f t="shared" si="870"/>
        <v>19.870181480990858</v>
      </c>
      <c r="GL456" s="464">
        <v>7.94</v>
      </c>
      <c r="GM456" s="529">
        <v>11.1</v>
      </c>
      <c r="GN456" s="405">
        <v>45</v>
      </c>
      <c r="GO456" s="513">
        <f t="shared" si="871"/>
        <v>2.6315789473684292E-2</v>
      </c>
      <c r="GP456" s="450">
        <f t="shared" si="872"/>
        <v>0.13461538461538458</v>
      </c>
      <c r="GQ456" s="577">
        <v>8</v>
      </c>
      <c r="GR456" s="455">
        <f t="shared" si="905"/>
        <v>3.417671214730428</v>
      </c>
      <c r="GS456" s="531">
        <f t="shared" si="873"/>
        <v>10.4</v>
      </c>
      <c r="GT456" s="531">
        <f t="shared" si="874"/>
        <v>40.351999999999997</v>
      </c>
      <c r="GU456" s="513">
        <f t="shared" si="875"/>
        <v>6.3063063063062974E-2</v>
      </c>
      <c r="GV456" s="513">
        <f t="shared" si="876"/>
        <v>0.10328888888888899</v>
      </c>
      <c r="GW456" s="513">
        <f t="shared" si="877"/>
        <v>8.7719298245614086E-2</v>
      </c>
      <c r="GX456" s="513">
        <f t="shared" si="878"/>
        <v>0.22400000000000009</v>
      </c>
      <c r="GY456" s="462">
        <f t="shared" si="879"/>
        <v>1.705887833189462</v>
      </c>
      <c r="GZ456" s="405">
        <v>26764</v>
      </c>
      <c r="HA456" s="581">
        <v>8.09</v>
      </c>
      <c r="HB456" s="451">
        <v>7.96</v>
      </c>
      <c r="HC456" s="577">
        <v>10.4</v>
      </c>
      <c r="HD456" s="463">
        <f t="shared" si="919"/>
        <v>40.351999999999997</v>
      </c>
      <c r="HE456" s="463">
        <v>10</v>
      </c>
      <c r="HF456" s="463"/>
      <c r="HG456" s="582"/>
      <c r="HH456" s="575">
        <v>1</v>
      </c>
      <c r="HI456" s="583">
        <v>7910</v>
      </c>
      <c r="HJ456" s="406">
        <f t="shared" si="810"/>
        <v>5299.7000000000007</v>
      </c>
      <c r="HK456" s="406"/>
      <c r="HL456" s="549">
        <v>1469</v>
      </c>
      <c r="HM456" s="584">
        <v>2.6</v>
      </c>
      <c r="HN456" s="461">
        <v>3.9</v>
      </c>
      <c r="HO456" s="574">
        <v>0.39</v>
      </c>
      <c r="HP456" s="548">
        <v>0.01</v>
      </c>
      <c r="HQ456" s="585">
        <v>2.6</v>
      </c>
      <c r="HR456" s="586">
        <v>0.2</v>
      </c>
      <c r="HS456" s="520">
        <v>0.13</v>
      </c>
      <c r="HT456" s="587">
        <v>8</v>
      </c>
      <c r="HU456" s="522">
        <f t="shared" si="906"/>
        <v>60.847671002937474</v>
      </c>
      <c r="HV456" s="513">
        <f t="shared" si="917"/>
        <v>0.90812720848056538</v>
      </c>
      <c r="HW456" s="513">
        <f t="shared" si="811"/>
        <v>0.89835768261964732</v>
      </c>
      <c r="HX456" s="513">
        <f t="shared" si="812"/>
        <v>0.62857142857142856</v>
      </c>
      <c r="HY456" s="599"/>
    </row>
    <row r="457" spans="1:233" s="598" customFormat="1" ht="15" customHeight="1" x14ac:dyDescent="0.15">
      <c r="A457" s="400">
        <v>43939</v>
      </c>
      <c r="B457" s="515">
        <v>29450</v>
      </c>
      <c r="C457" s="402">
        <f t="shared" si="852"/>
        <v>0.58899999999999997</v>
      </c>
      <c r="D457" s="571">
        <v>7.94</v>
      </c>
      <c r="E457" s="572">
        <v>44.5</v>
      </c>
      <c r="F457" s="573">
        <v>196</v>
      </c>
      <c r="G457" s="406">
        <f t="shared" si="855"/>
        <v>5772.2</v>
      </c>
      <c r="H457" s="402">
        <f t="shared" si="856"/>
        <v>0.23088799999999998</v>
      </c>
      <c r="I457" s="573">
        <v>12830</v>
      </c>
      <c r="J457" s="406">
        <f t="shared" si="857"/>
        <v>8596.1</v>
      </c>
      <c r="K457" s="574">
        <v>17.2</v>
      </c>
      <c r="L457" s="574"/>
      <c r="M457" s="574"/>
      <c r="N457" s="575">
        <v>139</v>
      </c>
      <c r="O457" s="575"/>
      <c r="P457" s="409"/>
      <c r="Q457" s="409">
        <v>1200</v>
      </c>
      <c r="R457" s="409"/>
      <c r="S457" s="409"/>
      <c r="T457" s="410">
        <v>5.01</v>
      </c>
      <c r="U457" s="409">
        <f t="shared" si="861"/>
        <v>3354.8275862068967</v>
      </c>
      <c r="V457" s="409">
        <v>9729</v>
      </c>
      <c r="W457" s="409">
        <v>2976</v>
      </c>
      <c r="X457" s="516">
        <v>400</v>
      </c>
      <c r="Y457" s="473"/>
      <c r="Z457" s="429"/>
      <c r="AA457" s="409"/>
      <c r="AB457" s="409"/>
      <c r="AC457" s="409"/>
      <c r="AD457" s="474"/>
      <c r="AE457" s="477"/>
      <c r="AF457" s="478">
        <f t="shared" si="862"/>
        <v>1600</v>
      </c>
      <c r="AG457" s="477">
        <f t="shared" si="882"/>
        <v>0.64</v>
      </c>
      <c r="AH457" s="478">
        <f t="shared" si="863"/>
        <v>2533.0172413793102</v>
      </c>
      <c r="AI457" s="478">
        <f t="shared" si="864"/>
        <v>7345.75</v>
      </c>
      <c r="AJ457" s="473">
        <f t="shared" si="865"/>
        <v>11753.2</v>
      </c>
      <c r="AK457" s="477">
        <f t="shared" si="884"/>
        <v>0.52236444444444452</v>
      </c>
      <c r="AL457" s="447">
        <v>38</v>
      </c>
      <c r="AM457" s="479"/>
      <c r="AN457" s="473">
        <v>3083</v>
      </c>
      <c r="AO457" s="473">
        <v>2966</v>
      </c>
      <c r="AP457" s="479">
        <v>7.31</v>
      </c>
      <c r="AQ457" s="447">
        <v>613</v>
      </c>
      <c r="AR457" s="473">
        <f t="shared" si="918"/>
        <v>1961.6000000000001</v>
      </c>
      <c r="AS457" s="657">
        <f t="shared" si="910"/>
        <v>3.2</v>
      </c>
      <c r="AT457" s="473">
        <v>6870</v>
      </c>
      <c r="AU457" s="447"/>
      <c r="AV457" s="480">
        <v>12</v>
      </c>
      <c r="AW457" s="479">
        <v>6.37</v>
      </c>
      <c r="AX457" s="479">
        <v>41.74</v>
      </c>
      <c r="AY457" s="480">
        <v>22</v>
      </c>
      <c r="AZ457" s="480">
        <v>6</v>
      </c>
      <c r="BA457" s="420">
        <f t="shared" si="853"/>
        <v>28275</v>
      </c>
      <c r="BB457" s="421">
        <f t="shared" si="854"/>
        <v>0.5655</v>
      </c>
      <c r="BC457" s="422"/>
      <c r="BD457" s="423">
        <v>7.57</v>
      </c>
      <c r="BE457" s="424">
        <v>145.80000000000001</v>
      </c>
      <c r="BF457" s="425">
        <v>472</v>
      </c>
      <c r="BG457" s="426">
        <v>9830</v>
      </c>
      <c r="BH457" s="420">
        <f t="shared" si="858"/>
        <v>6586.1</v>
      </c>
      <c r="BI457" s="432"/>
      <c r="BJ457" s="421"/>
      <c r="BK457" s="427">
        <v>11.4</v>
      </c>
      <c r="BL457" s="427"/>
      <c r="BM457" s="428"/>
      <c r="BN457" s="422"/>
      <c r="BO457" s="425">
        <v>222</v>
      </c>
      <c r="BP457" s="425"/>
      <c r="BQ457" s="423">
        <v>2.5499999999999998</v>
      </c>
      <c r="BR457" s="421">
        <f t="shared" si="921"/>
        <v>0.35416666666666663</v>
      </c>
      <c r="BS457" s="409">
        <f t="shared" si="866"/>
        <v>29875</v>
      </c>
      <c r="BT457" s="429">
        <f t="shared" si="885"/>
        <v>7.5560753138075309</v>
      </c>
      <c r="BU457" s="430">
        <f t="shared" si="911"/>
        <v>145.80000000000001</v>
      </c>
      <c r="BV457" s="430">
        <f t="shared" si="886"/>
        <v>551.77774058577404</v>
      </c>
      <c r="BW457" s="430">
        <f t="shared" si="887"/>
        <v>9303.7111297071133</v>
      </c>
      <c r="BX457" s="430">
        <f t="shared" si="859"/>
        <v>6047.4122343096242</v>
      </c>
      <c r="BY457" s="430">
        <f t="shared" si="888"/>
        <v>11.967698744769875</v>
      </c>
      <c r="BZ457" s="430"/>
      <c r="CA457" s="431"/>
      <c r="CB457" s="430">
        <f t="shared" si="867"/>
        <v>222</v>
      </c>
      <c r="CC457" s="432">
        <v>14208</v>
      </c>
      <c r="CD457" s="411">
        <f t="shared" si="889"/>
        <v>15008</v>
      </c>
      <c r="CE457" s="421">
        <f t="shared" si="890"/>
        <v>0.60031999999999996</v>
      </c>
      <c r="CF457" s="433">
        <f t="shared" si="891"/>
        <v>10.714285714285715</v>
      </c>
      <c r="CG457" s="434"/>
      <c r="CH457" s="427"/>
      <c r="CI457" s="446">
        <f t="shared" si="892"/>
        <v>15.191897654584221</v>
      </c>
      <c r="CJ457" s="436">
        <v>24.9</v>
      </c>
      <c r="CK457" s="436">
        <v>2.81</v>
      </c>
      <c r="CL457" s="423"/>
      <c r="CM457" s="423">
        <v>16.3</v>
      </c>
      <c r="CN457" s="423">
        <v>78</v>
      </c>
      <c r="CO457" s="432"/>
      <c r="CP457" s="432"/>
      <c r="CQ457" s="437"/>
      <c r="CR457" s="437">
        <v>0.96</v>
      </c>
      <c r="CS457" s="424"/>
      <c r="CT457" s="432">
        <f t="shared" si="893"/>
        <v>5.5970149253731343</v>
      </c>
      <c r="CU457" s="434">
        <v>4.51</v>
      </c>
      <c r="CV457" s="438"/>
      <c r="CW457" s="439"/>
      <c r="CX457" s="440"/>
      <c r="CY457" s="441"/>
      <c r="CZ457" s="442"/>
      <c r="DA457" s="442"/>
      <c r="DB457" s="442"/>
      <c r="DC457" s="442"/>
      <c r="DD457" s="443"/>
      <c r="DE457" s="440"/>
      <c r="DF457" s="444">
        <v>14067</v>
      </c>
      <c r="DG457" s="445">
        <f t="shared" si="894"/>
        <v>14867</v>
      </c>
      <c r="DH457" s="421">
        <f t="shared" si="895"/>
        <v>0.59467999999999999</v>
      </c>
      <c r="DI457" s="446">
        <f t="shared" si="896"/>
        <v>10.815900988767067</v>
      </c>
      <c r="DJ457" s="434">
        <v>7.69</v>
      </c>
      <c r="DK457" s="427">
        <v>2.1</v>
      </c>
      <c r="DL457" s="446">
        <f t="shared" si="897"/>
        <v>15.335979013923454</v>
      </c>
      <c r="DM457" s="422">
        <v>25.1</v>
      </c>
      <c r="DN457" s="422">
        <v>3.12</v>
      </c>
      <c r="DO457" s="423">
        <v>7.65</v>
      </c>
      <c r="DP457" s="423">
        <v>16</v>
      </c>
      <c r="DQ457" s="423">
        <v>67</v>
      </c>
      <c r="DR457" s="432"/>
      <c r="DS457" s="432"/>
      <c r="DT457" s="437"/>
      <c r="DU457" s="437">
        <v>0.96</v>
      </c>
      <c r="DV457" s="424"/>
      <c r="DW457" s="446">
        <f t="shared" si="898"/>
        <v>5.6500975314454829</v>
      </c>
      <c r="DX457" s="434">
        <v>6.74</v>
      </c>
      <c r="DY457" s="438">
        <v>7.81</v>
      </c>
      <c r="DZ457" s="439">
        <v>15.4</v>
      </c>
      <c r="EA457" s="440">
        <v>64</v>
      </c>
      <c r="EB457" s="441">
        <v>8670</v>
      </c>
      <c r="EC457" s="442">
        <v>3.2</v>
      </c>
      <c r="ED457" s="442"/>
      <c r="EE457" s="442"/>
      <c r="EF457" s="442"/>
      <c r="EG457" s="443">
        <v>8</v>
      </c>
      <c r="EH457" s="440"/>
      <c r="EI457" s="429">
        <f t="shared" si="814"/>
        <v>7.81</v>
      </c>
      <c r="EJ457" s="447">
        <f t="shared" si="912"/>
        <v>15.4</v>
      </c>
      <c r="EK457" s="448">
        <f t="shared" si="815"/>
        <v>64</v>
      </c>
      <c r="EL457" s="417">
        <f t="shared" si="816"/>
        <v>8670</v>
      </c>
      <c r="EM457" s="431">
        <f t="shared" si="817"/>
        <v>3.2</v>
      </c>
      <c r="EN457" s="431"/>
      <c r="EO457" s="431"/>
      <c r="EP457" s="431"/>
      <c r="EQ457" s="430">
        <f t="shared" si="922"/>
        <v>8</v>
      </c>
      <c r="ER457" s="448"/>
      <c r="ES457" s="449">
        <f t="shared" si="899"/>
        <v>35.347280334728033</v>
      </c>
      <c r="ET457" s="450">
        <f t="shared" si="900"/>
        <v>0.59750000000000003</v>
      </c>
      <c r="EU457" s="451">
        <f t="shared" si="860"/>
        <v>0.3746445454545454</v>
      </c>
      <c r="EV457" s="450">
        <f t="shared" si="805"/>
        <v>0.69378619528619512</v>
      </c>
      <c r="EW457" s="513">
        <f t="shared" si="909"/>
        <v>0.73261359027787487</v>
      </c>
      <c r="EX457" s="514">
        <f t="shared" si="883"/>
        <v>8.7676987447698735</v>
      </c>
      <c r="EY457" s="513">
        <f t="shared" si="913"/>
        <v>0.8943758573388203</v>
      </c>
      <c r="EZ457" s="514">
        <f t="shared" si="914"/>
        <v>130.4</v>
      </c>
      <c r="FA457" s="450">
        <f t="shared" si="806"/>
        <v>0.8840112688633347</v>
      </c>
      <c r="FB457" s="431">
        <f t="shared" si="807"/>
        <v>487.77774058577404</v>
      </c>
      <c r="FC457" s="452"/>
      <c r="FD457" s="431"/>
      <c r="FE457" s="452">
        <f t="shared" si="808"/>
        <v>0.963963963963964</v>
      </c>
      <c r="FF457" s="430">
        <f t="shared" si="809"/>
        <v>214</v>
      </c>
      <c r="FG457" s="405">
        <v>50400</v>
      </c>
      <c r="FH457" s="589"/>
      <c r="FI457" s="590"/>
      <c r="FJ457" s="591"/>
      <c r="FK457" s="455">
        <f t="shared" si="901"/>
        <v>2.4100418410041842</v>
      </c>
      <c r="FL457" s="530">
        <v>1200</v>
      </c>
      <c r="FM457" s="455">
        <f t="shared" si="881"/>
        <v>40.1673640167364</v>
      </c>
      <c r="FN457" s="530">
        <v>4587</v>
      </c>
      <c r="FO457" s="532">
        <f t="shared" si="923"/>
        <v>0.34282511210762334</v>
      </c>
      <c r="FP457" s="449">
        <f t="shared" si="902"/>
        <v>153.53974895397491</v>
      </c>
      <c r="FQ457" s="457">
        <v>50.4</v>
      </c>
      <c r="FR457" s="458">
        <f t="shared" si="903"/>
        <v>1.6870292887029288</v>
      </c>
      <c r="FS457" s="576">
        <v>7.75</v>
      </c>
      <c r="FT457" s="577">
        <v>12.2</v>
      </c>
      <c r="FU457" s="578">
        <v>55</v>
      </c>
      <c r="FV457" s="579">
        <v>1</v>
      </c>
      <c r="FW457" s="580"/>
      <c r="FX457" s="579"/>
      <c r="FY457" s="452">
        <f t="shared" si="920"/>
        <v>0.875</v>
      </c>
      <c r="FZ457" s="452"/>
      <c r="GA457" s="429"/>
      <c r="GB457" s="513">
        <f t="shared" si="915"/>
        <v>0.20779220779220786</v>
      </c>
      <c r="GC457" s="514">
        <f t="shared" si="916"/>
        <v>3.2000000000000011</v>
      </c>
      <c r="GD457" s="513">
        <f t="shared" si="907"/>
        <v>0.140625</v>
      </c>
      <c r="GE457" s="527">
        <f t="shared" si="908"/>
        <v>9</v>
      </c>
      <c r="GF457" s="461">
        <f t="shared" si="904"/>
        <v>3.2937238493723848</v>
      </c>
      <c r="GG457" s="606">
        <v>25</v>
      </c>
      <c r="GH457" s="450">
        <f t="shared" si="868"/>
        <v>0.3125</v>
      </c>
      <c r="GI457" s="405">
        <v>175</v>
      </c>
      <c r="GJ457" s="462">
        <f t="shared" si="869"/>
        <v>7</v>
      </c>
      <c r="GK457" s="463">
        <f t="shared" si="870"/>
        <v>20.0836820083682</v>
      </c>
      <c r="GL457" s="464">
        <v>7.89</v>
      </c>
      <c r="GM457" s="529">
        <v>11</v>
      </c>
      <c r="GN457" s="405">
        <v>46</v>
      </c>
      <c r="GO457" s="513">
        <f t="shared" si="871"/>
        <v>9.8360655737704916E-2</v>
      </c>
      <c r="GP457" s="450">
        <f t="shared" si="872"/>
        <v>0.16363636363636369</v>
      </c>
      <c r="GQ457" s="577">
        <v>8</v>
      </c>
      <c r="GR457" s="455">
        <f t="shared" si="905"/>
        <v>3.4543933054393308</v>
      </c>
      <c r="GS457" s="531">
        <f t="shared" si="873"/>
        <v>10.3</v>
      </c>
      <c r="GT457" s="531">
        <f t="shared" si="874"/>
        <v>39.963999999999999</v>
      </c>
      <c r="GU457" s="513">
        <f t="shared" si="875"/>
        <v>6.3636363636363602E-2</v>
      </c>
      <c r="GV457" s="513">
        <f t="shared" si="876"/>
        <v>0.13121739130434784</v>
      </c>
      <c r="GW457" s="513">
        <f t="shared" si="877"/>
        <v>0.15573770491803263</v>
      </c>
      <c r="GX457" s="513">
        <f t="shared" si="878"/>
        <v>0.27338181818181817</v>
      </c>
      <c r="GY457" s="462">
        <f t="shared" si="879"/>
        <v>1.3357064384389596</v>
      </c>
      <c r="GZ457" s="405">
        <v>27687</v>
      </c>
      <c r="HA457" s="581">
        <v>7.99</v>
      </c>
      <c r="HB457" s="451">
        <v>7.88</v>
      </c>
      <c r="HC457" s="577">
        <v>10.3</v>
      </c>
      <c r="HD457" s="463">
        <f t="shared" si="919"/>
        <v>39.963999999999999</v>
      </c>
      <c r="HE457" s="463">
        <v>10</v>
      </c>
      <c r="HF457" s="463"/>
      <c r="HG457" s="582"/>
      <c r="HH457" s="575">
        <v>2</v>
      </c>
      <c r="HI457" s="583">
        <v>8500</v>
      </c>
      <c r="HJ457" s="406">
        <f t="shared" si="810"/>
        <v>5695</v>
      </c>
      <c r="HK457" s="406"/>
      <c r="HL457" s="549"/>
      <c r="HM457" s="584"/>
      <c r="HN457" s="461">
        <v>4.07</v>
      </c>
      <c r="HO457" s="574"/>
      <c r="HP457" s="548">
        <v>0.01</v>
      </c>
      <c r="HQ457" s="585"/>
      <c r="HR457" s="586"/>
      <c r="HS457" s="520">
        <v>0.14000000000000001</v>
      </c>
      <c r="HT457" s="587">
        <v>8</v>
      </c>
      <c r="HU457" s="522">
        <f t="shared" si="906"/>
        <v>61.538461538461547</v>
      </c>
      <c r="HV457" s="513">
        <f t="shared" si="917"/>
        <v>0.92935528120713307</v>
      </c>
      <c r="HW457" s="513">
        <f t="shared" si="811"/>
        <v>0.91533050847457631</v>
      </c>
      <c r="HX457" s="513">
        <f t="shared" si="812"/>
        <v>0.64298245614035088</v>
      </c>
      <c r="HY457" s="599"/>
    </row>
    <row r="458" spans="1:233" x14ac:dyDescent="0.15">
      <c r="A458" s="485">
        <v>43940</v>
      </c>
      <c r="B458" s="486">
        <v>32274</v>
      </c>
      <c r="C458" s="487">
        <f t="shared" si="852"/>
        <v>0.64548000000000005</v>
      </c>
      <c r="D458" s="488">
        <v>7.96</v>
      </c>
      <c r="E458" s="489">
        <v>34.9</v>
      </c>
      <c r="F458" s="490">
        <v>170</v>
      </c>
      <c r="G458" s="490">
        <f t="shared" si="855"/>
        <v>5486.58</v>
      </c>
      <c r="H458" s="487">
        <f t="shared" si="856"/>
        <v>0.2194632</v>
      </c>
      <c r="I458" s="490">
        <v>6510</v>
      </c>
      <c r="J458" s="490">
        <f t="shared" si="857"/>
        <v>4361.7</v>
      </c>
      <c r="K458" s="491">
        <v>18.399999999999999</v>
      </c>
      <c r="L458" s="491"/>
      <c r="M458" s="491"/>
      <c r="N458" s="492">
        <v>127</v>
      </c>
      <c r="O458" s="492"/>
      <c r="P458" s="409"/>
      <c r="Q458" s="409">
        <v>1200</v>
      </c>
      <c r="R458" s="409"/>
      <c r="S458" s="409"/>
      <c r="T458" s="410">
        <v>5.76</v>
      </c>
      <c r="U458" s="411">
        <f t="shared" si="861"/>
        <v>3649.655172413793</v>
      </c>
      <c r="V458" s="409">
        <v>10584</v>
      </c>
      <c r="W458" s="409">
        <v>3675</v>
      </c>
      <c r="X458" s="412">
        <v>400</v>
      </c>
      <c r="Y458" s="473"/>
      <c r="Z458" s="429"/>
      <c r="AA458" s="447"/>
      <c r="AB458" s="409"/>
      <c r="AC458" s="409"/>
      <c r="AD458" s="474"/>
      <c r="AE458" s="477"/>
      <c r="AF458" s="478">
        <f t="shared" si="862"/>
        <v>1600</v>
      </c>
      <c r="AG458" s="477">
        <f t="shared" si="882"/>
        <v>0.64</v>
      </c>
      <c r="AH458" s="478">
        <f t="shared" si="863"/>
        <v>2751.8965517241381</v>
      </c>
      <c r="AI458" s="478">
        <f t="shared" si="864"/>
        <v>7980.5</v>
      </c>
      <c r="AJ458" s="473">
        <f t="shared" si="865"/>
        <v>12768.8</v>
      </c>
      <c r="AK458" s="477">
        <f t="shared" si="884"/>
        <v>0.56750222222222224</v>
      </c>
      <c r="AL458" s="447">
        <v>38</v>
      </c>
      <c r="AM458" s="479"/>
      <c r="AN458" s="473">
        <v>3261</v>
      </c>
      <c r="AO458" s="473">
        <v>3255</v>
      </c>
      <c r="AP458" s="479">
        <v>7.33</v>
      </c>
      <c r="AQ458" s="447">
        <v>618</v>
      </c>
      <c r="AR458" s="473">
        <f t="shared" si="918"/>
        <v>1977.6000000000001</v>
      </c>
      <c r="AS458" s="657">
        <f t="shared" si="910"/>
        <v>3.2</v>
      </c>
      <c r="AT458" s="473">
        <v>6570</v>
      </c>
      <c r="AU458" s="447"/>
      <c r="AV458" s="480">
        <v>12</v>
      </c>
      <c r="AW458" s="479">
        <v>6.53</v>
      </c>
      <c r="AX458" s="479">
        <v>40.92</v>
      </c>
      <c r="AY458" s="480">
        <v>22.6</v>
      </c>
      <c r="AZ458" s="480">
        <v>4.5</v>
      </c>
      <c r="BA458" s="420">
        <f t="shared" si="853"/>
        <v>33820</v>
      </c>
      <c r="BB458" s="421">
        <f t="shared" si="854"/>
        <v>0.6764</v>
      </c>
      <c r="BC458" s="422"/>
      <c r="BD458" s="423">
        <v>7.68</v>
      </c>
      <c r="BE458" s="424">
        <v>105.2</v>
      </c>
      <c r="BF458" s="425">
        <v>317</v>
      </c>
      <c r="BG458" s="426">
        <v>9480</v>
      </c>
      <c r="BH458" s="420">
        <f t="shared" si="858"/>
        <v>6351.6</v>
      </c>
      <c r="BI458" s="420"/>
      <c r="BJ458" s="421"/>
      <c r="BK458" s="427">
        <v>6.2</v>
      </c>
      <c r="BL458" s="427"/>
      <c r="BM458" s="428"/>
      <c r="BN458" s="422"/>
      <c r="BO458" s="425">
        <v>123</v>
      </c>
      <c r="BP458" s="425"/>
      <c r="BQ458" s="423">
        <v>2.16</v>
      </c>
      <c r="BR458" s="421">
        <f t="shared" si="921"/>
        <v>0.3</v>
      </c>
      <c r="BS458" s="409">
        <f t="shared" si="866"/>
        <v>35420</v>
      </c>
      <c r="BT458" s="429">
        <f t="shared" si="885"/>
        <v>7.664189723320157</v>
      </c>
      <c r="BU458" s="430">
        <f t="shared" si="911"/>
        <v>105.2</v>
      </c>
      <c r="BV458" s="430">
        <f t="shared" si="886"/>
        <v>392.01298701298703</v>
      </c>
      <c r="BW458" s="430">
        <f t="shared" si="887"/>
        <v>9051.9119141727842</v>
      </c>
      <c r="BX458" s="430">
        <f t="shared" si="859"/>
        <v>5883.7427442123098</v>
      </c>
      <c r="BY458" s="430">
        <f t="shared" si="888"/>
        <v>6.940824392998306</v>
      </c>
      <c r="BZ458" s="430"/>
      <c r="CA458" s="431"/>
      <c r="CB458" s="430">
        <f t="shared" si="867"/>
        <v>123</v>
      </c>
      <c r="CC458" s="432">
        <v>16883</v>
      </c>
      <c r="CD458" s="411">
        <f t="shared" si="889"/>
        <v>17683</v>
      </c>
      <c r="CE458" s="421">
        <f t="shared" si="890"/>
        <v>0.70731999999999995</v>
      </c>
      <c r="CF458" s="433">
        <f t="shared" si="891"/>
        <v>9.0934796131878084</v>
      </c>
      <c r="CG458" s="434"/>
      <c r="CH458" s="427"/>
      <c r="CI458" s="446">
        <f t="shared" si="892"/>
        <v>12.893739750042414</v>
      </c>
      <c r="CJ458" s="436">
        <v>27.1</v>
      </c>
      <c r="CK458" s="436">
        <v>2.75</v>
      </c>
      <c r="CL458" s="423"/>
      <c r="CM458" s="423">
        <v>16.100000000000001</v>
      </c>
      <c r="CN458" s="423">
        <v>82</v>
      </c>
      <c r="CO458" s="432"/>
      <c r="CP458" s="432"/>
      <c r="CQ458" s="437"/>
      <c r="CR458" s="437">
        <v>0.94</v>
      </c>
      <c r="CS458" s="481"/>
      <c r="CT458" s="432">
        <f t="shared" si="893"/>
        <v>4.7503251710682575</v>
      </c>
      <c r="CU458" s="434">
        <v>4.8499999999999996</v>
      </c>
      <c r="CV458" s="493"/>
      <c r="CW458" s="494"/>
      <c r="CX458" s="495"/>
      <c r="CY458" s="496"/>
      <c r="CZ458" s="497"/>
      <c r="DA458" s="497"/>
      <c r="DB458" s="497"/>
      <c r="DC458" s="497"/>
      <c r="DD458" s="498"/>
      <c r="DE458" s="498"/>
      <c r="DF458" s="432">
        <v>16937</v>
      </c>
      <c r="DG458" s="445">
        <f t="shared" si="894"/>
        <v>17737</v>
      </c>
      <c r="DH458" s="421">
        <f t="shared" si="895"/>
        <v>0.70948</v>
      </c>
      <c r="DI458" s="446">
        <f t="shared" si="896"/>
        <v>9.0657946665163216</v>
      </c>
      <c r="DJ458" s="434">
        <v>7.7</v>
      </c>
      <c r="DK458" s="427">
        <v>2</v>
      </c>
      <c r="DL458" s="446">
        <f t="shared" si="897"/>
        <v>12.854484974911202</v>
      </c>
      <c r="DM458" s="541">
        <v>27.2</v>
      </c>
      <c r="DN458" s="541">
        <v>3.22</v>
      </c>
      <c r="DO458" s="542">
        <v>7.76</v>
      </c>
      <c r="DP458" s="542">
        <v>16.3</v>
      </c>
      <c r="DQ458" s="542">
        <v>81</v>
      </c>
      <c r="DR458" s="432"/>
      <c r="DS458" s="432"/>
      <c r="DT458" s="437"/>
      <c r="DU458" s="437">
        <v>0.95</v>
      </c>
      <c r="DV458" s="481"/>
      <c r="DW458" s="446">
        <f t="shared" si="898"/>
        <v>4.7358628854936011</v>
      </c>
      <c r="DX458" s="434">
        <v>6.57</v>
      </c>
      <c r="DY458" s="493">
        <v>7.87</v>
      </c>
      <c r="DZ458" s="494">
        <v>16</v>
      </c>
      <c r="EA458" s="495">
        <v>64</v>
      </c>
      <c r="EB458" s="496">
        <v>8970</v>
      </c>
      <c r="EC458" s="497">
        <v>3</v>
      </c>
      <c r="ED458" s="497"/>
      <c r="EE458" s="497"/>
      <c r="EF458" s="497"/>
      <c r="EG458" s="498">
        <v>10</v>
      </c>
      <c r="EH458" s="495"/>
      <c r="EI458" s="429">
        <f t="shared" si="814"/>
        <v>7.87</v>
      </c>
      <c r="EJ458" s="447">
        <f t="shared" si="912"/>
        <v>16</v>
      </c>
      <c r="EK458" s="448">
        <f t="shared" si="815"/>
        <v>64</v>
      </c>
      <c r="EL458" s="417">
        <f t="shared" si="816"/>
        <v>8970</v>
      </c>
      <c r="EM458" s="431">
        <f t="shared" si="817"/>
        <v>3</v>
      </c>
      <c r="EN458" s="431"/>
      <c r="EO458" s="431"/>
      <c r="EP458" s="431"/>
      <c r="EQ458" s="430">
        <f t="shared" si="922"/>
        <v>10</v>
      </c>
      <c r="ER458" s="448"/>
      <c r="ES458" s="449">
        <f t="shared" si="899"/>
        <v>29.813664596273291</v>
      </c>
      <c r="ET458" s="450">
        <f t="shared" si="900"/>
        <v>0.70840000000000003</v>
      </c>
      <c r="EU458" s="451">
        <f t="shared" si="860"/>
        <v>0.31557045454545457</v>
      </c>
      <c r="EV458" s="499">
        <f t="shared" si="805"/>
        <v>0.58438973063973065</v>
      </c>
      <c r="EW458" s="513">
        <f t="shared" si="909"/>
        <v>0.56777468638648898</v>
      </c>
      <c r="EX458" s="514">
        <f t="shared" si="883"/>
        <v>3.940824392998306</v>
      </c>
      <c r="EY458" s="513">
        <f t="shared" si="913"/>
        <v>0.84790874524714832</v>
      </c>
      <c r="EZ458" s="514">
        <f t="shared" si="914"/>
        <v>89.2</v>
      </c>
      <c r="FA458" s="450">
        <f t="shared" si="806"/>
        <v>0.83674010270001653</v>
      </c>
      <c r="FB458" s="431">
        <f t="shared" si="807"/>
        <v>328.01298701298703</v>
      </c>
      <c r="FC458" s="452"/>
      <c r="FD458" s="431"/>
      <c r="FE458" s="452">
        <f t="shared" si="808"/>
        <v>0.91869918699186992</v>
      </c>
      <c r="FF458" s="430">
        <f t="shared" si="809"/>
        <v>113</v>
      </c>
      <c r="FG458" s="490">
        <v>50400</v>
      </c>
      <c r="FH458" s="498"/>
      <c r="FI458" s="501"/>
      <c r="FJ458" s="487"/>
      <c r="FK458" s="455">
        <f t="shared" si="901"/>
        <v>2.0327498588368154</v>
      </c>
      <c r="FL458" s="490">
        <v>1200</v>
      </c>
      <c r="FM458" s="455">
        <f t="shared" si="881"/>
        <v>33.879164313946923</v>
      </c>
      <c r="FN458" s="490">
        <v>4448</v>
      </c>
      <c r="FO458" s="532">
        <f t="shared" si="923"/>
        <v>0.33243647234678625</v>
      </c>
      <c r="FP458" s="449">
        <f t="shared" si="902"/>
        <v>125.57876905702992</v>
      </c>
      <c r="FQ458" s="503">
        <v>50.4</v>
      </c>
      <c r="FR458" s="458">
        <f t="shared" si="903"/>
        <v>1.4229249011857708</v>
      </c>
      <c r="FS458" s="504">
        <v>7.79</v>
      </c>
      <c r="FT458" s="535">
        <v>12.8</v>
      </c>
      <c r="FU458" s="495">
        <v>56</v>
      </c>
      <c r="FV458" s="490">
        <v>1</v>
      </c>
      <c r="FW458" s="504"/>
      <c r="FX458" s="490"/>
      <c r="FY458" s="452">
        <f t="shared" si="920"/>
        <v>0.9</v>
      </c>
      <c r="FZ458" s="452"/>
      <c r="GA458" s="429"/>
      <c r="GB458" s="499">
        <f t="shared" si="915"/>
        <v>0.19999999999999996</v>
      </c>
      <c r="GC458" s="514">
        <f t="shared" si="916"/>
        <v>3.1999999999999993</v>
      </c>
      <c r="GD458" s="499">
        <f t="shared" si="907"/>
        <v>0.125</v>
      </c>
      <c r="GE458" s="527">
        <f t="shared" si="908"/>
        <v>8</v>
      </c>
      <c r="GF458" s="461">
        <f t="shared" si="904"/>
        <v>2.7780914737436477</v>
      </c>
      <c r="GG458" s="490">
        <v>25</v>
      </c>
      <c r="GH458" s="526">
        <f t="shared" si="868"/>
        <v>0.3125</v>
      </c>
      <c r="GI458" s="490">
        <v>175</v>
      </c>
      <c r="GJ458" s="544">
        <f t="shared" si="869"/>
        <v>7</v>
      </c>
      <c r="GK458" s="463">
        <f t="shared" si="870"/>
        <v>16.939582156973465</v>
      </c>
      <c r="GL458" s="507">
        <v>7.88</v>
      </c>
      <c r="GM458" s="535">
        <v>11.8</v>
      </c>
      <c r="GN458" s="536">
        <v>48</v>
      </c>
      <c r="GO458" s="526">
        <f t="shared" si="871"/>
        <v>7.8125E-2</v>
      </c>
      <c r="GP458" s="526">
        <f t="shared" si="872"/>
        <v>0.1428571428571429</v>
      </c>
      <c r="GQ458" s="535">
        <v>8</v>
      </c>
      <c r="GR458" s="455">
        <f t="shared" si="905"/>
        <v>2.9136081309994353</v>
      </c>
      <c r="GS458" s="536">
        <f t="shared" si="873"/>
        <v>10.6</v>
      </c>
      <c r="GT458" s="536">
        <f t="shared" si="874"/>
        <v>41.128</v>
      </c>
      <c r="GU458" s="526">
        <f t="shared" si="875"/>
        <v>0.10169491525423735</v>
      </c>
      <c r="GV458" s="526">
        <f t="shared" si="876"/>
        <v>0.14316666666666666</v>
      </c>
      <c r="GW458" s="526">
        <f t="shared" si="877"/>
        <v>0.17187500000000011</v>
      </c>
      <c r="GX458" s="526">
        <f t="shared" si="878"/>
        <v>0.26557142857142857</v>
      </c>
      <c r="GY458" s="544">
        <f t="shared" si="879"/>
        <v>1.1390251584839608</v>
      </c>
      <c r="GZ458" s="490">
        <v>34036</v>
      </c>
      <c r="HA458" s="493">
        <v>7.98</v>
      </c>
      <c r="HB458" s="493">
        <v>7.87</v>
      </c>
      <c r="HC458" s="494">
        <v>10.6</v>
      </c>
      <c r="HD458" s="498">
        <f t="shared" si="919"/>
        <v>41.128</v>
      </c>
      <c r="HE458" s="498">
        <v>11</v>
      </c>
      <c r="HF458" s="498"/>
      <c r="HG458" s="498"/>
      <c r="HH458" s="492">
        <v>4</v>
      </c>
      <c r="HI458" s="508">
        <v>8870</v>
      </c>
      <c r="HJ458" s="490">
        <f t="shared" si="810"/>
        <v>5942.9000000000005</v>
      </c>
      <c r="HK458" s="490"/>
      <c r="HL458" s="490"/>
      <c r="HM458" s="543"/>
      <c r="HN458" s="506">
        <v>4.45</v>
      </c>
      <c r="HO458" s="491"/>
      <c r="HP458" s="545">
        <v>0.01</v>
      </c>
      <c r="HQ458" s="523"/>
      <c r="HR458" s="524"/>
      <c r="HS458" s="524">
        <v>0.15</v>
      </c>
      <c r="HT458" s="511">
        <v>8</v>
      </c>
      <c r="HU458" s="525">
        <f t="shared" si="906"/>
        <v>51.448846836191606</v>
      </c>
      <c r="HV458" s="526">
        <f t="shared" si="917"/>
        <v>0.89923954372623571</v>
      </c>
      <c r="HW458" s="526">
        <f t="shared" si="811"/>
        <v>0.87025867507886434</v>
      </c>
      <c r="HX458" s="526">
        <f t="shared" si="812"/>
        <v>0.282258064516129</v>
      </c>
      <c r="HY458" s="512"/>
    </row>
    <row r="459" spans="1:233" s="598" customFormat="1" ht="15" customHeight="1" x14ac:dyDescent="0.15">
      <c r="A459" s="400">
        <v>43941</v>
      </c>
      <c r="B459" s="515">
        <v>33308</v>
      </c>
      <c r="C459" s="402">
        <f t="shared" si="852"/>
        <v>0.66615999999999997</v>
      </c>
      <c r="D459" s="571">
        <v>7.87</v>
      </c>
      <c r="E459" s="572">
        <v>37.700000000000003</v>
      </c>
      <c r="F459" s="573">
        <v>117</v>
      </c>
      <c r="G459" s="406">
        <f t="shared" si="855"/>
        <v>3897.0360000000001</v>
      </c>
      <c r="H459" s="402">
        <f t="shared" si="856"/>
        <v>0.15588144000000001</v>
      </c>
      <c r="I459" s="573">
        <v>8310</v>
      </c>
      <c r="J459" s="406">
        <f t="shared" si="857"/>
        <v>5567.7000000000007</v>
      </c>
      <c r="K459" s="574">
        <v>21.2</v>
      </c>
      <c r="L459" s="574"/>
      <c r="M459" s="574"/>
      <c r="N459" s="575">
        <v>48</v>
      </c>
      <c r="O459" s="575"/>
      <c r="P459" s="409"/>
      <c r="Q459" s="409">
        <v>1200</v>
      </c>
      <c r="R459" s="409"/>
      <c r="S459" s="409"/>
      <c r="T459" s="410">
        <v>5.21</v>
      </c>
      <c r="U459" s="409">
        <f t="shared" si="861"/>
        <v>3597.2413793103451</v>
      </c>
      <c r="V459" s="409">
        <v>10432</v>
      </c>
      <c r="W459" s="409">
        <v>2998</v>
      </c>
      <c r="X459" s="516">
        <v>400</v>
      </c>
      <c r="Y459" s="473"/>
      <c r="Z459" s="429"/>
      <c r="AA459" s="447"/>
      <c r="AB459" s="409"/>
      <c r="AC459" s="409"/>
      <c r="AD459" s="474"/>
      <c r="AE459" s="477"/>
      <c r="AF459" s="478">
        <f t="shared" si="862"/>
        <v>1600</v>
      </c>
      <c r="AG459" s="477">
        <f t="shared" si="882"/>
        <v>0.64</v>
      </c>
      <c r="AH459" s="478">
        <f t="shared" si="863"/>
        <v>2708.0172413793102</v>
      </c>
      <c r="AI459" s="478">
        <f t="shared" si="864"/>
        <v>7853.25</v>
      </c>
      <c r="AJ459" s="473">
        <f t="shared" si="865"/>
        <v>12565.2</v>
      </c>
      <c r="AK459" s="477">
        <f t="shared" si="884"/>
        <v>0.55845333333333336</v>
      </c>
      <c r="AL459" s="447">
        <v>38</v>
      </c>
      <c r="AM459" s="479"/>
      <c r="AN459" s="473">
        <v>2933</v>
      </c>
      <c r="AO459" s="473">
        <v>3006</v>
      </c>
      <c r="AP459" s="479">
        <v>7.24</v>
      </c>
      <c r="AQ459" s="447">
        <v>605</v>
      </c>
      <c r="AR459" s="473">
        <f t="shared" si="918"/>
        <v>1936</v>
      </c>
      <c r="AS459" s="657">
        <f t="shared" si="910"/>
        <v>3.2</v>
      </c>
      <c r="AT459" s="473">
        <v>6400</v>
      </c>
      <c r="AU459" s="447"/>
      <c r="AV459" s="480">
        <v>12</v>
      </c>
      <c r="AW459" s="479">
        <v>6.58</v>
      </c>
      <c r="AX459" s="479">
        <v>39.22</v>
      </c>
      <c r="AY459" s="480">
        <v>21.3</v>
      </c>
      <c r="AZ459" s="480">
        <v>5.8</v>
      </c>
      <c r="BA459" s="420">
        <f t="shared" si="853"/>
        <v>33539</v>
      </c>
      <c r="BB459" s="421">
        <f t="shared" si="854"/>
        <v>0.67078000000000004</v>
      </c>
      <c r="BC459" s="422"/>
      <c r="BD459" s="423">
        <v>7.61</v>
      </c>
      <c r="BE459" s="424">
        <v>138.5</v>
      </c>
      <c r="BF459" s="425">
        <v>380</v>
      </c>
      <c r="BG459" s="426">
        <v>10310</v>
      </c>
      <c r="BH459" s="420">
        <f t="shared" si="858"/>
        <v>6907.7000000000007</v>
      </c>
      <c r="BI459" s="432"/>
      <c r="BJ459" s="421"/>
      <c r="BK459" s="427">
        <v>8</v>
      </c>
      <c r="BL459" s="427"/>
      <c r="BM459" s="428"/>
      <c r="BN459" s="422"/>
      <c r="BO459" s="425">
        <v>88</v>
      </c>
      <c r="BP459" s="425"/>
      <c r="BQ459" s="423">
        <v>3.36</v>
      </c>
      <c r="BR459" s="421">
        <f t="shared" si="921"/>
        <v>0.46666666666666662</v>
      </c>
      <c r="BS459" s="409">
        <f t="shared" si="866"/>
        <v>35139</v>
      </c>
      <c r="BT459" s="429">
        <f t="shared" si="885"/>
        <v>7.593152622442302</v>
      </c>
      <c r="BU459" s="430">
        <f t="shared" si="911"/>
        <v>138.5</v>
      </c>
      <c r="BV459" s="430">
        <f t="shared" si="886"/>
        <v>450.85005264805488</v>
      </c>
      <c r="BW459" s="430">
        <f t="shared" si="887"/>
        <v>9840.6958080764962</v>
      </c>
      <c r="BX459" s="430">
        <f t="shared" si="859"/>
        <v>6396.4522752497223</v>
      </c>
      <c r="BY459" s="430">
        <f t="shared" si="888"/>
        <v>8.6055949230200071</v>
      </c>
      <c r="BZ459" s="430"/>
      <c r="CA459" s="431"/>
      <c r="CB459" s="430">
        <f t="shared" si="867"/>
        <v>88</v>
      </c>
      <c r="CC459" s="432">
        <v>16532</v>
      </c>
      <c r="CD459" s="411">
        <f t="shared" si="889"/>
        <v>17332</v>
      </c>
      <c r="CE459" s="421">
        <f t="shared" si="890"/>
        <v>0.69328000000000001</v>
      </c>
      <c r="CF459" s="433">
        <f t="shared" si="891"/>
        <v>9.2776367412877914</v>
      </c>
      <c r="CG459" s="434"/>
      <c r="CH459" s="427"/>
      <c r="CI459" s="446">
        <f t="shared" si="892"/>
        <v>13.154858066005076</v>
      </c>
      <c r="CJ459" s="436">
        <v>26.9</v>
      </c>
      <c r="CK459" s="436">
        <v>3.46</v>
      </c>
      <c r="CL459" s="423"/>
      <c r="CM459" s="423">
        <v>17.399999999999999</v>
      </c>
      <c r="CN459" s="423">
        <v>77</v>
      </c>
      <c r="CO459" s="432"/>
      <c r="CP459" s="432"/>
      <c r="CQ459" s="437"/>
      <c r="CR459" s="437">
        <v>0.94</v>
      </c>
      <c r="CS459" s="424"/>
      <c r="CT459" s="432">
        <f t="shared" si="893"/>
        <v>4.8465266558966071</v>
      </c>
      <c r="CU459" s="434">
        <v>2.6</v>
      </c>
      <c r="CV459" s="438"/>
      <c r="CW459" s="439"/>
      <c r="CX459" s="440"/>
      <c r="CY459" s="441"/>
      <c r="CZ459" s="442"/>
      <c r="DA459" s="442"/>
      <c r="DB459" s="442"/>
      <c r="DC459" s="442"/>
      <c r="DD459" s="443"/>
      <c r="DE459" s="440"/>
      <c r="DF459" s="444">
        <v>17007</v>
      </c>
      <c r="DG459" s="445">
        <f t="shared" si="894"/>
        <v>17807</v>
      </c>
      <c r="DH459" s="421">
        <f t="shared" si="895"/>
        <v>0.71228000000000002</v>
      </c>
      <c r="DI459" s="446">
        <f t="shared" si="896"/>
        <v>9.0301566799573187</v>
      </c>
      <c r="DJ459" s="434">
        <v>7.59</v>
      </c>
      <c r="DK459" s="427">
        <v>2.85</v>
      </c>
      <c r="DL459" s="446">
        <f t="shared" si="897"/>
        <v>12.803953501432023</v>
      </c>
      <c r="DM459" s="422">
        <v>26.6</v>
      </c>
      <c r="DN459" s="422">
        <v>3.25</v>
      </c>
      <c r="DO459" s="423">
        <v>7.63</v>
      </c>
      <c r="DP459" s="423">
        <v>17.5</v>
      </c>
      <c r="DQ459" s="423">
        <v>82</v>
      </c>
      <c r="DR459" s="432"/>
      <c r="DS459" s="432"/>
      <c r="DT459" s="437"/>
      <c r="DU459" s="437">
        <v>0.96</v>
      </c>
      <c r="DV459" s="424"/>
      <c r="DW459" s="446">
        <f t="shared" si="898"/>
        <v>4.7172460268433758</v>
      </c>
      <c r="DX459" s="434">
        <v>5.61</v>
      </c>
      <c r="DY459" s="438">
        <v>7.82</v>
      </c>
      <c r="DZ459" s="439">
        <v>16.3</v>
      </c>
      <c r="EA459" s="440">
        <v>69</v>
      </c>
      <c r="EB459" s="441">
        <v>8840</v>
      </c>
      <c r="EC459" s="442">
        <v>3.5</v>
      </c>
      <c r="ED459" s="442"/>
      <c r="EE459" s="442"/>
      <c r="EF459" s="442"/>
      <c r="EG459" s="443">
        <v>18</v>
      </c>
      <c r="EH459" s="440"/>
      <c r="EI459" s="429">
        <f t="shared" si="814"/>
        <v>7.82</v>
      </c>
      <c r="EJ459" s="447">
        <f t="shared" si="912"/>
        <v>16.3</v>
      </c>
      <c r="EK459" s="448">
        <f t="shared" si="815"/>
        <v>69</v>
      </c>
      <c r="EL459" s="417">
        <f t="shared" si="816"/>
        <v>8840</v>
      </c>
      <c r="EM459" s="431">
        <f t="shared" si="817"/>
        <v>3.5</v>
      </c>
      <c r="EN459" s="431"/>
      <c r="EO459" s="431"/>
      <c r="EP459" s="431"/>
      <c r="EQ459" s="430">
        <f t="shared" si="922"/>
        <v>18</v>
      </c>
      <c r="ER459" s="448"/>
      <c r="ES459" s="449">
        <f t="shared" si="899"/>
        <v>30.052078886707076</v>
      </c>
      <c r="ET459" s="450">
        <f t="shared" si="900"/>
        <v>0.70277999999999996</v>
      </c>
      <c r="EU459" s="451">
        <f t="shared" si="860"/>
        <v>0.36005500000000007</v>
      </c>
      <c r="EV459" s="450">
        <f t="shared" si="805"/>
        <v>0.66676851851851859</v>
      </c>
      <c r="EW459" s="513">
        <f t="shared" si="909"/>
        <v>0.59328785153046382</v>
      </c>
      <c r="EX459" s="514">
        <f t="shared" si="883"/>
        <v>5.1055949230200071</v>
      </c>
      <c r="EY459" s="513">
        <f t="shared" si="913"/>
        <v>0.88231046931407942</v>
      </c>
      <c r="EZ459" s="514">
        <f t="shared" si="914"/>
        <v>122.2</v>
      </c>
      <c r="FA459" s="450">
        <f t="shared" si="806"/>
        <v>0.84695576812128448</v>
      </c>
      <c r="FB459" s="431">
        <f t="shared" si="807"/>
        <v>381.85005264805488</v>
      </c>
      <c r="FC459" s="452"/>
      <c r="FD459" s="431"/>
      <c r="FE459" s="452">
        <f t="shared" si="808"/>
        <v>0.79545454545454541</v>
      </c>
      <c r="FF459" s="430">
        <f t="shared" si="809"/>
        <v>70</v>
      </c>
      <c r="FG459" s="405">
        <v>50400</v>
      </c>
      <c r="FH459" s="589"/>
      <c r="FI459" s="590"/>
      <c r="FJ459" s="591"/>
      <c r="FK459" s="455">
        <f t="shared" si="901"/>
        <v>2.0490053786391189</v>
      </c>
      <c r="FL459" s="530">
        <v>1200</v>
      </c>
      <c r="FM459" s="455">
        <f t="shared" si="881"/>
        <v>34.150089643985318</v>
      </c>
      <c r="FN459" s="530">
        <v>4170</v>
      </c>
      <c r="FO459" s="532">
        <f t="shared" si="923"/>
        <v>0.31165919282511212</v>
      </c>
      <c r="FP459" s="449">
        <f t="shared" si="902"/>
        <v>118.67156151284897</v>
      </c>
      <c r="FQ459" s="457">
        <v>50.4</v>
      </c>
      <c r="FR459" s="458">
        <f t="shared" si="903"/>
        <v>1.4343037650473831</v>
      </c>
      <c r="FS459" s="576">
        <v>7.72</v>
      </c>
      <c r="FT459" s="577">
        <v>12.6</v>
      </c>
      <c r="FU459" s="578">
        <v>54</v>
      </c>
      <c r="FV459" s="579">
        <v>1</v>
      </c>
      <c r="FW459" s="580"/>
      <c r="FX459" s="579"/>
      <c r="FY459" s="452">
        <f t="shared" si="920"/>
        <v>0.94444444444444442</v>
      </c>
      <c r="FZ459" s="452"/>
      <c r="GA459" s="429"/>
      <c r="GB459" s="513">
        <f t="shared" si="915"/>
        <v>0.22699386503067487</v>
      </c>
      <c r="GC459" s="514">
        <f t="shared" si="916"/>
        <v>3.7000000000000011</v>
      </c>
      <c r="GD459" s="513">
        <f t="shared" si="907"/>
        <v>0.21739130434782605</v>
      </c>
      <c r="GE459" s="527">
        <f t="shared" si="908"/>
        <v>15</v>
      </c>
      <c r="GF459" s="461">
        <f t="shared" si="904"/>
        <v>2.8003073508067962</v>
      </c>
      <c r="GG459" s="606">
        <v>25</v>
      </c>
      <c r="GH459" s="450">
        <f t="shared" si="868"/>
        <v>0.3125</v>
      </c>
      <c r="GI459" s="405">
        <v>175</v>
      </c>
      <c r="GJ459" s="462">
        <f t="shared" si="869"/>
        <v>7</v>
      </c>
      <c r="GK459" s="463">
        <f t="shared" si="870"/>
        <v>17.075044821992659</v>
      </c>
      <c r="GL459" s="464">
        <v>7.89</v>
      </c>
      <c r="GM459" s="529">
        <v>11.6</v>
      </c>
      <c r="GN459" s="405">
        <v>52</v>
      </c>
      <c r="GO459" s="513">
        <f t="shared" si="871"/>
        <v>7.9365079365079416E-2</v>
      </c>
      <c r="GP459" s="450">
        <f t="shared" si="872"/>
        <v>3.703703703703709E-2</v>
      </c>
      <c r="GQ459" s="577">
        <v>8</v>
      </c>
      <c r="GR459" s="455">
        <f t="shared" si="905"/>
        <v>2.9369077093827372</v>
      </c>
      <c r="GS459" s="531">
        <f t="shared" si="873"/>
        <v>11</v>
      </c>
      <c r="GT459" s="531">
        <f t="shared" si="874"/>
        <v>42.68</v>
      </c>
      <c r="GU459" s="513">
        <f t="shared" si="875"/>
        <v>5.1724137931034475E-2</v>
      </c>
      <c r="GV459" s="513">
        <f t="shared" si="876"/>
        <v>0.17923076923076919</v>
      </c>
      <c r="GW459" s="513">
        <f t="shared" si="877"/>
        <v>0.12698412698412698</v>
      </c>
      <c r="GX459" s="513">
        <f t="shared" si="878"/>
        <v>0.20962962962962961</v>
      </c>
      <c r="GY459" s="462">
        <f t="shared" si="879"/>
        <v>1.5083961856883974</v>
      </c>
      <c r="GZ459" s="405">
        <v>32312</v>
      </c>
      <c r="HA459" s="581">
        <v>8.07</v>
      </c>
      <c r="HB459" s="451">
        <v>7.89</v>
      </c>
      <c r="HC459" s="577">
        <v>11</v>
      </c>
      <c r="HD459" s="463">
        <f t="shared" si="919"/>
        <v>42.68</v>
      </c>
      <c r="HE459" s="463">
        <v>11</v>
      </c>
      <c r="HF459" s="463"/>
      <c r="HG459" s="582"/>
      <c r="HH459" s="575">
        <v>4</v>
      </c>
      <c r="HI459" s="583">
        <v>8870</v>
      </c>
      <c r="HJ459" s="406">
        <f t="shared" si="810"/>
        <v>5942.9000000000005</v>
      </c>
      <c r="HK459" s="406"/>
      <c r="HL459" s="549"/>
      <c r="HM459" s="584"/>
      <c r="HN459" s="461">
        <v>4.21</v>
      </c>
      <c r="HO459" s="574"/>
      <c r="HP459" s="548">
        <v>0.01</v>
      </c>
      <c r="HQ459" s="585"/>
      <c r="HR459" s="586"/>
      <c r="HS459" s="520">
        <v>0.11</v>
      </c>
      <c r="HT459" s="587">
        <v>8</v>
      </c>
      <c r="HU459" s="522">
        <f t="shared" si="906"/>
        <v>51.879901010763589</v>
      </c>
      <c r="HV459" s="513">
        <f t="shared" si="917"/>
        <v>0.92057761732851984</v>
      </c>
      <c r="HW459" s="513">
        <f t="shared" si="811"/>
        <v>0.88768421052631574</v>
      </c>
      <c r="HX459" s="513">
        <f t="shared" si="812"/>
        <v>0.47375</v>
      </c>
      <c r="HY459" s="599"/>
    </row>
    <row r="460" spans="1:233" s="598" customFormat="1" ht="15" customHeight="1" x14ac:dyDescent="0.15">
      <c r="A460" s="400">
        <v>43942</v>
      </c>
      <c r="B460" s="515">
        <v>38976</v>
      </c>
      <c r="C460" s="402">
        <f t="shared" si="852"/>
        <v>0.77951999999999999</v>
      </c>
      <c r="D460" s="571">
        <v>8.1</v>
      </c>
      <c r="E460" s="572">
        <v>31.1</v>
      </c>
      <c r="F460" s="573">
        <v>207</v>
      </c>
      <c r="G460" s="406">
        <f t="shared" si="855"/>
        <v>8068.0320000000002</v>
      </c>
      <c r="H460" s="402">
        <f t="shared" si="856"/>
        <v>0.32272128</v>
      </c>
      <c r="I460" s="573">
        <v>3530</v>
      </c>
      <c r="J460" s="406">
        <f t="shared" si="857"/>
        <v>2365.1000000000004</v>
      </c>
      <c r="K460" s="574">
        <v>26.3</v>
      </c>
      <c r="L460" s="574">
        <v>18.8</v>
      </c>
      <c r="M460" s="574">
        <v>2.5</v>
      </c>
      <c r="N460" s="575">
        <v>233</v>
      </c>
      <c r="O460" s="575">
        <v>16</v>
      </c>
      <c r="P460" s="409"/>
      <c r="Q460" s="409">
        <v>1200</v>
      </c>
      <c r="R460" s="409"/>
      <c r="S460" s="409"/>
      <c r="T460" s="410">
        <v>5.22</v>
      </c>
      <c r="U460" s="409">
        <f t="shared" si="861"/>
        <v>3422.7586206896553</v>
      </c>
      <c r="V460" s="409">
        <v>9926</v>
      </c>
      <c r="W460" s="409">
        <v>3428</v>
      </c>
      <c r="X460" s="516">
        <v>400</v>
      </c>
      <c r="Y460" s="473"/>
      <c r="Z460" s="429"/>
      <c r="AA460" s="447"/>
      <c r="AB460" s="409"/>
      <c r="AC460" s="409"/>
      <c r="AD460" s="474"/>
      <c r="AE460" s="477"/>
      <c r="AF460" s="478">
        <f t="shared" si="862"/>
        <v>1600</v>
      </c>
      <c r="AG460" s="477">
        <f t="shared" si="882"/>
        <v>0.64</v>
      </c>
      <c r="AH460" s="478">
        <f t="shared" si="863"/>
        <v>2584.9137931034484</v>
      </c>
      <c r="AI460" s="478">
        <f t="shared" si="864"/>
        <v>7496.25</v>
      </c>
      <c r="AJ460" s="473">
        <f t="shared" si="865"/>
        <v>11994</v>
      </c>
      <c r="AK460" s="477">
        <f t="shared" si="884"/>
        <v>0.53306666666666669</v>
      </c>
      <c r="AL460" s="447">
        <v>38</v>
      </c>
      <c r="AM460" s="479"/>
      <c r="AN460" s="473">
        <v>3144</v>
      </c>
      <c r="AO460" s="473">
        <v>3143</v>
      </c>
      <c r="AP460" s="479">
        <v>7.45</v>
      </c>
      <c r="AQ460" s="447">
        <v>610</v>
      </c>
      <c r="AR460" s="473">
        <f t="shared" si="918"/>
        <v>1952</v>
      </c>
      <c r="AS460" s="657">
        <f t="shared" si="910"/>
        <v>3.2</v>
      </c>
      <c r="AT460" s="473">
        <v>6380</v>
      </c>
      <c r="AU460" s="447"/>
      <c r="AV460" s="480">
        <v>12</v>
      </c>
      <c r="AW460" s="479">
        <v>6.44</v>
      </c>
      <c r="AX460" s="479">
        <v>38.86</v>
      </c>
      <c r="AY460" s="480">
        <v>20</v>
      </c>
      <c r="AZ460" s="480">
        <v>6</v>
      </c>
      <c r="BA460" s="420">
        <f t="shared" si="853"/>
        <v>37950</v>
      </c>
      <c r="BB460" s="421">
        <f t="shared" si="854"/>
        <v>0.75900000000000001</v>
      </c>
      <c r="BC460" s="422"/>
      <c r="BD460" s="423">
        <v>7.66</v>
      </c>
      <c r="BE460" s="424">
        <v>121.9</v>
      </c>
      <c r="BF460" s="425">
        <v>448</v>
      </c>
      <c r="BG460" s="426">
        <v>8430</v>
      </c>
      <c r="BH460" s="420">
        <f t="shared" si="858"/>
        <v>5648.1</v>
      </c>
      <c r="BI460" s="432">
        <v>1564</v>
      </c>
      <c r="BJ460" s="421">
        <f>BI460/35.5*(23+35.5)/BH460</f>
        <v>0.456311994236626</v>
      </c>
      <c r="BK460" s="427">
        <v>11.3</v>
      </c>
      <c r="BL460" s="427">
        <v>7.5</v>
      </c>
      <c r="BM460" s="428">
        <v>12.2</v>
      </c>
      <c r="BN460" s="422">
        <v>2.2000000000000002</v>
      </c>
      <c r="BO460" s="425">
        <v>271</v>
      </c>
      <c r="BP460" s="425">
        <v>16</v>
      </c>
      <c r="BQ460" s="423">
        <v>3.7</v>
      </c>
      <c r="BR460" s="421">
        <f t="shared" si="921"/>
        <v>0.51388888888888895</v>
      </c>
      <c r="BS460" s="409">
        <f t="shared" si="866"/>
        <v>39550</v>
      </c>
      <c r="BT460" s="429">
        <f t="shared" si="885"/>
        <v>7.6515044247787607</v>
      </c>
      <c r="BU460" s="430">
        <f t="shared" si="911"/>
        <v>121.9</v>
      </c>
      <c r="BV460" s="430">
        <f t="shared" si="886"/>
        <v>508.84450063211125</v>
      </c>
      <c r="BW460" s="430">
        <f t="shared" si="887"/>
        <v>8089.0927939317316</v>
      </c>
      <c r="BX460" s="430">
        <f t="shared" si="859"/>
        <v>5257.910316055626</v>
      </c>
      <c r="BY460" s="430">
        <f t="shared" si="888"/>
        <v>11.651959544879899</v>
      </c>
      <c r="BZ460" s="430">
        <f>(BL460*BA460+AY460*AF460)/BS460</f>
        <v>8.0056890012642228</v>
      </c>
      <c r="CA460" s="431">
        <f>(BN460*BA460+AZ460*AF460)/BS460</f>
        <v>2.3537294563843236</v>
      </c>
      <c r="CB460" s="430">
        <f t="shared" si="867"/>
        <v>271</v>
      </c>
      <c r="CC460" s="432">
        <v>18644</v>
      </c>
      <c r="CD460" s="411">
        <f t="shared" si="889"/>
        <v>19444</v>
      </c>
      <c r="CE460" s="421">
        <f t="shared" si="890"/>
        <v>0.77776000000000001</v>
      </c>
      <c r="CF460" s="433">
        <f t="shared" si="891"/>
        <v>8.2699033120757051</v>
      </c>
      <c r="CG460" s="434"/>
      <c r="CH460" s="427"/>
      <c r="CI460" s="446">
        <f t="shared" si="892"/>
        <v>11.725982308167044</v>
      </c>
      <c r="CJ460" s="436">
        <v>25.3</v>
      </c>
      <c r="CK460" s="436">
        <v>1.23</v>
      </c>
      <c r="CL460" s="423"/>
      <c r="CM460" s="423">
        <v>17.8</v>
      </c>
      <c r="CN460" s="423">
        <v>76</v>
      </c>
      <c r="CO460" s="432"/>
      <c r="CP460" s="432"/>
      <c r="CQ460" s="437"/>
      <c r="CR460" s="437">
        <v>0.93</v>
      </c>
      <c r="CS460" s="424"/>
      <c r="CT460" s="432">
        <f t="shared" si="893"/>
        <v>4.3200987451141737</v>
      </c>
      <c r="CU460" s="434">
        <v>6.73</v>
      </c>
      <c r="CV460" s="438"/>
      <c r="CW460" s="439"/>
      <c r="CX460" s="440"/>
      <c r="CY460" s="441"/>
      <c r="CZ460" s="442"/>
      <c r="DA460" s="442"/>
      <c r="DB460" s="442"/>
      <c r="DC460" s="442"/>
      <c r="DD460" s="443"/>
      <c r="DE460" s="440"/>
      <c r="DF460" s="444">
        <v>19306</v>
      </c>
      <c r="DG460" s="445">
        <f t="shared" si="894"/>
        <v>20106</v>
      </c>
      <c r="DH460" s="421">
        <f t="shared" si="895"/>
        <v>0.80423999999999995</v>
      </c>
      <c r="DI460" s="446">
        <f t="shared" si="896"/>
        <v>7.9976126529394218</v>
      </c>
      <c r="DJ460" s="434">
        <v>7.8</v>
      </c>
      <c r="DK460" s="427">
        <v>3.3</v>
      </c>
      <c r="DL460" s="446">
        <f t="shared" si="897"/>
        <v>11.339898537749926</v>
      </c>
      <c r="DM460" s="422">
        <v>25.8</v>
      </c>
      <c r="DN460" s="422">
        <v>1.8</v>
      </c>
      <c r="DO460" s="423">
        <v>7.96</v>
      </c>
      <c r="DP460" s="423">
        <v>17</v>
      </c>
      <c r="DQ460" s="423">
        <v>74</v>
      </c>
      <c r="DR460" s="432">
        <v>4663</v>
      </c>
      <c r="DS460" s="432">
        <v>2686</v>
      </c>
      <c r="DT460" s="437">
        <f>DS460/DR460</f>
        <v>0.57602401887197086</v>
      </c>
      <c r="DU460" s="437">
        <v>0.93</v>
      </c>
      <c r="DV460" s="424"/>
      <c r="DW460" s="446">
        <f t="shared" si="898"/>
        <v>4.1778573560131305</v>
      </c>
      <c r="DX460" s="434">
        <v>5.27</v>
      </c>
      <c r="DY460" s="438">
        <v>7.99</v>
      </c>
      <c r="DZ460" s="439">
        <v>15.8</v>
      </c>
      <c r="EA460" s="440">
        <v>65</v>
      </c>
      <c r="EB460" s="441">
        <v>8720</v>
      </c>
      <c r="EC460" s="442">
        <v>3.1</v>
      </c>
      <c r="ED460" s="442">
        <v>0.24</v>
      </c>
      <c r="EE460" s="442">
        <v>2.8</v>
      </c>
      <c r="EF460" s="442">
        <v>0.5</v>
      </c>
      <c r="EG460" s="443">
        <v>9</v>
      </c>
      <c r="EH460" s="440">
        <v>16</v>
      </c>
      <c r="EI460" s="429">
        <f t="shared" si="814"/>
        <v>7.99</v>
      </c>
      <c r="EJ460" s="447">
        <f t="shared" si="912"/>
        <v>15.8</v>
      </c>
      <c r="EK460" s="448">
        <f t="shared" si="815"/>
        <v>65</v>
      </c>
      <c r="EL460" s="417">
        <f t="shared" si="816"/>
        <v>8720</v>
      </c>
      <c r="EM460" s="431">
        <f t="shared" si="817"/>
        <v>3.1</v>
      </c>
      <c r="EN460" s="431">
        <f>ED460</f>
        <v>0.24</v>
      </c>
      <c r="EO460" s="431">
        <f>EE460</f>
        <v>2.8</v>
      </c>
      <c r="EP460" s="431">
        <f>EF460</f>
        <v>0.5</v>
      </c>
      <c r="EQ460" s="430">
        <f t="shared" si="922"/>
        <v>9</v>
      </c>
      <c r="ER460" s="448">
        <f>EH460</f>
        <v>16</v>
      </c>
      <c r="ES460" s="449">
        <f t="shared" si="899"/>
        <v>26.70037926675095</v>
      </c>
      <c r="ET460" s="450">
        <f t="shared" si="900"/>
        <v>0.79100000000000004</v>
      </c>
      <c r="EU460" s="451">
        <f t="shared" si="860"/>
        <v>0.45738181818181811</v>
      </c>
      <c r="EV460" s="450">
        <f t="shared" si="805"/>
        <v>0.84700336700336687</v>
      </c>
      <c r="EW460" s="513">
        <f t="shared" si="909"/>
        <v>0.73395032929356496</v>
      </c>
      <c r="EX460" s="514">
        <f t="shared" si="883"/>
        <v>8.5519595448798995</v>
      </c>
      <c r="EY460" s="513">
        <f t="shared" si="913"/>
        <v>0.87038556193601313</v>
      </c>
      <c r="EZ460" s="514">
        <f t="shared" si="914"/>
        <v>106.10000000000001</v>
      </c>
      <c r="FA460" s="450">
        <f t="shared" si="806"/>
        <v>0.87225960009540471</v>
      </c>
      <c r="FB460" s="431">
        <f t="shared" si="807"/>
        <v>443.84450063211125</v>
      </c>
      <c r="FC460" s="452">
        <f>1-EP460/CA460</f>
        <v>0.78757116768718438</v>
      </c>
      <c r="FD460" s="431">
        <f>CA460-EP460</f>
        <v>1.8537294563843236</v>
      </c>
      <c r="FE460" s="452">
        <f t="shared" si="808"/>
        <v>0.96678966789667897</v>
      </c>
      <c r="FF460" s="430">
        <f t="shared" si="809"/>
        <v>262</v>
      </c>
      <c r="FG460" s="405">
        <v>50400</v>
      </c>
      <c r="FH460" s="589"/>
      <c r="FI460" s="590"/>
      <c r="FJ460" s="591"/>
      <c r="FK460" s="455">
        <f t="shared" si="901"/>
        <v>1.8204804045512011</v>
      </c>
      <c r="FL460" s="530">
        <v>1200</v>
      </c>
      <c r="FM460" s="455">
        <f t="shared" si="881"/>
        <v>30.341340075853349</v>
      </c>
      <c r="FN460" s="530">
        <v>4170</v>
      </c>
      <c r="FO460" s="532">
        <f t="shared" si="923"/>
        <v>0.31165919282511212</v>
      </c>
      <c r="FP460" s="449">
        <f t="shared" si="902"/>
        <v>105.43615676359039</v>
      </c>
      <c r="FQ460" s="457">
        <v>50.4</v>
      </c>
      <c r="FR460" s="458">
        <f t="shared" si="903"/>
        <v>1.2743362831858407</v>
      </c>
      <c r="FS460" s="576">
        <v>7.89</v>
      </c>
      <c r="FT460" s="577">
        <v>14.2</v>
      </c>
      <c r="FU460" s="578">
        <v>54</v>
      </c>
      <c r="FV460" s="579">
        <v>1</v>
      </c>
      <c r="FW460" s="580">
        <v>0.14000000000000001</v>
      </c>
      <c r="FX460" s="579">
        <v>8</v>
      </c>
      <c r="FY460" s="452">
        <f t="shared" si="920"/>
        <v>0.88888888888888884</v>
      </c>
      <c r="FZ460" s="452">
        <f>1-FW460/(EF460+DC460)</f>
        <v>0.72</v>
      </c>
      <c r="GA460" s="429">
        <f>EF460+DC460-FW460</f>
        <v>0.36</v>
      </c>
      <c r="GB460" s="513">
        <f t="shared" si="915"/>
        <v>0.10126582278481022</v>
      </c>
      <c r="GC460" s="514">
        <f t="shared" si="916"/>
        <v>1.6000000000000014</v>
      </c>
      <c r="GD460" s="513">
        <f t="shared" si="907"/>
        <v>0.16923076923076918</v>
      </c>
      <c r="GE460" s="527">
        <f t="shared" si="908"/>
        <v>11</v>
      </c>
      <c r="GF460" s="461">
        <f t="shared" si="904"/>
        <v>2.4879898862199745</v>
      </c>
      <c r="GG460" s="606">
        <v>25</v>
      </c>
      <c r="GH460" s="450">
        <f t="shared" si="868"/>
        <v>0.3125</v>
      </c>
      <c r="GI460" s="405">
        <v>175</v>
      </c>
      <c r="GJ460" s="462">
        <f t="shared" si="869"/>
        <v>7</v>
      </c>
      <c r="GK460" s="463">
        <f t="shared" si="870"/>
        <v>15.170670037926675</v>
      </c>
      <c r="GL460" s="464">
        <v>8.0399999999999991</v>
      </c>
      <c r="GM460" s="529">
        <v>12.8</v>
      </c>
      <c r="GN460" s="405">
        <v>51</v>
      </c>
      <c r="GO460" s="513">
        <f t="shared" si="871"/>
        <v>9.8591549295774517E-2</v>
      </c>
      <c r="GP460" s="450">
        <f t="shared" si="872"/>
        <v>5.555555555555558E-2</v>
      </c>
      <c r="GQ460" s="577">
        <v>8</v>
      </c>
      <c r="GR460" s="455">
        <f t="shared" si="905"/>
        <v>2.6093552465233882</v>
      </c>
      <c r="GS460" s="531">
        <f t="shared" si="873"/>
        <v>12.3</v>
      </c>
      <c r="GT460" s="531">
        <f t="shared" si="874"/>
        <v>47.724000000000004</v>
      </c>
      <c r="GU460" s="513">
        <f t="shared" si="875"/>
        <v>3.90625E-2</v>
      </c>
      <c r="GV460" s="513">
        <f t="shared" si="876"/>
        <v>6.4235294117646946E-2</v>
      </c>
      <c r="GW460" s="513">
        <f t="shared" si="877"/>
        <v>0.13380281690140838</v>
      </c>
      <c r="GX460" s="513">
        <f t="shared" si="878"/>
        <v>0.11622222222222212</v>
      </c>
      <c r="GY460" s="462">
        <f t="shared" si="879"/>
        <v>2.4172514400775467</v>
      </c>
      <c r="GZ460" s="405">
        <v>37941</v>
      </c>
      <c r="HA460" s="581">
        <v>8.26</v>
      </c>
      <c r="HB460" s="451">
        <v>8.1300000000000008</v>
      </c>
      <c r="HC460" s="577">
        <v>12.3</v>
      </c>
      <c r="HD460" s="463">
        <f t="shared" si="919"/>
        <v>47.724000000000004</v>
      </c>
      <c r="HE460" s="463">
        <v>12</v>
      </c>
      <c r="HF460" s="463"/>
      <c r="HG460" s="582"/>
      <c r="HH460" s="575">
        <v>5</v>
      </c>
      <c r="HI460" s="583">
        <v>8810</v>
      </c>
      <c r="HJ460" s="406">
        <f t="shared" si="810"/>
        <v>5902.7000000000007</v>
      </c>
      <c r="HK460" s="406">
        <v>310</v>
      </c>
      <c r="HL460" s="549">
        <v>1625</v>
      </c>
      <c r="HM460" s="584">
        <v>2.4</v>
      </c>
      <c r="HN460" s="461">
        <v>4.3899999999999997</v>
      </c>
      <c r="HO460" s="574">
        <v>0.16</v>
      </c>
      <c r="HP460" s="548">
        <v>0.01</v>
      </c>
      <c r="HQ460" s="585">
        <v>2.6</v>
      </c>
      <c r="HR460" s="586">
        <v>0.16</v>
      </c>
      <c r="HS460" s="520">
        <v>0.12</v>
      </c>
      <c r="HT460" s="587">
        <v>8</v>
      </c>
      <c r="HU460" s="522">
        <f t="shared" si="906"/>
        <v>45.8498023715415</v>
      </c>
      <c r="HV460" s="513">
        <f t="shared" si="917"/>
        <v>0.89909762100082036</v>
      </c>
      <c r="HW460" s="513">
        <f t="shared" si="811"/>
        <v>0.89347321428571425</v>
      </c>
      <c r="HX460" s="513">
        <f t="shared" si="812"/>
        <v>0.6115044247787611</v>
      </c>
      <c r="HY460" s="599"/>
    </row>
    <row r="461" spans="1:233" s="598" customFormat="1" ht="15" customHeight="1" x14ac:dyDescent="0.15">
      <c r="A461" s="400">
        <v>43943</v>
      </c>
      <c r="B461" s="515">
        <v>38537</v>
      </c>
      <c r="C461" s="402">
        <f t="shared" si="852"/>
        <v>0.77073999999999998</v>
      </c>
      <c r="D461" s="571">
        <v>8.66</v>
      </c>
      <c r="E461" s="572">
        <v>49.2</v>
      </c>
      <c r="F461" s="573">
        <v>159</v>
      </c>
      <c r="G461" s="406">
        <f t="shared" si="855"/>
        <v>6127.3829999999998</v>
      </c>
      <c r="H461" s="402">
        <f t="shared" si="856"/>
        <v>0.24509532000000001</v>
      </c>
      <c r="I461" s="573">
        <v>7890</v>
      </c>
      <c r="J461" s="406">
        <f t="shared" si="857"/>
        <v>5286.3</v>
      </c>
      <c r="K461" s="574">
        <v>23.3</v>
      </c>
      <c r="L461" s="574"/>
      <c r="M461" s="574"/>
      <c r="N461" s="575">
        <v>56</v>
      </c>
      <c r="O461" s="575"/>
      <c r="P461" s="409"/>
      <c r="Q461" s="409">
        <v>1200</v>
      </c>
      <c r="R461" s="409"/>
      <c r="S461" s="409"/>
      <c r="T461" s="410">
        <v>5.35</v>
      </c>
      <c r="U461" s="409">
        <f t="shared" si="861"/>
        <v>3608.9655172413795</v>
      </c>
      <c r="V461" s="409">
        <v>10466</v>
      </c>
      <c r="W461" s="409">
        <v>3535</v>
      </c>
      <c r="X461" s="516">
        <v>400</v>
      </c>
      <c r="Y461" s="473"/>
      <c r="Z461" s="429"/>
      <c r="AA461" s="409"/>
      <c r="AB461" s="409"/>
      <c r="AC461" s="409"/>
      <c r="AD461" s="474"/>
      <c r="AE461" s="477"/>
      <c r="AF461" s="478">
        <f t="shared" si="862"/>
        <v>1600</v>
      </c>
      <c r="AG461" s="477">
        <f t="shared" si="882"/>
        <v>0.64</v>
      </c>
      <c r="AH461" s="478">
        <f t="shared" si="863"/>
        <v>2720.4310344827586</v>
      </c>
      <c r="AI461" s="478">
        <f t="shared" si="864"/>
        <v>7889.25</v>
      </c>
      <c r="AJ461" s="473">
        <f t="shared" si="865"/>
        <v>12622.8</v>
      </c>
      <c r="AK461" s="477">
        <f t="shared" si="884"/>
        <v>0.56101333333333325</v>
      </c>
      <c r="AL461" s="447">
        <v>38</v>
      </c>
      <c r="AM461" s="479"/>
      <c r="AN461" s="473">
        <v>3167</v>
      </c>
      <c r="AO461" s="473">
        <v>3169</v>
      </c>
      <c r="AP461" s="479">
        <v>7.5</v>
      </c>
      <c r="AQ461" s="447">
        <v>621</v>
      </c>
      <c r="AR461" s="473">
        <f t="shared" si="918"/>
        <v>1987.2</v>
      </c>
      <c r="AS461" s="657">
        <f t="shared" si="910"/>
        <v>3.2</v>
      </c>
      <c r="AT461" s="473">
        <v>6500</v>
      </c>
      <c r="AU461" s="447"/>
      <c r="AV461" s="480">
        <v>12</v>
      </c>
      <c r="AW461" s="479">
        <v>6.85</v>
      </c>
      <c r="AX461" s="479">
        <v>36.68</v>
      </c>
      <c r="AY461" s="480">
        <v>18.7</v>
      </c>
      <c r="AZ461" s="480">
        <v>5.4</v>
      </c>
      <c r="BA461" s="420">
        <f t="shared" si="853"/>
        <v>40334</v>
      </c>
      <c r="BB461" s="421">
        <f t="shared" si="854"/>
        <v>0.80667999999999995</v>
      </c>
      <c r="BC461" s="422"/>
      <c r="BD461" s="423">
        <v>8.35</v>
      </c>
      <c r="BE461" s="424">
        <v>111.6</v>
      </c>
      <c r="BF461" s="425">
        <v>374</v>
      </c>
      <c r="BG461" s="426">
        <v>7930</v>
      </c>
      <c r="BH461" s="420">
        <f t="shared" si="858"/>
        <v>5313.1</v>
      </c>
      <c r="BI461" s="432"/>
      <c r="BJ461" s="421"/>
      <c r="BK461" s="427">
        <v>10.199999999999999</v>
      </c>
      <c r="BL461" s="427"/>
      <c r="BM461" s="428"/>
      <c r="BN461" s="422"/>
      <c r="BO461" s="425">
        <v>106</v>
      </c>
      <c r="BP461" s="425"/>
      <c r="BQ461" s="423">
        <v>4.49</v>
      </c>
      <c r="BR461" s="421">
        <f t="shared" si="921"/>
        <v>0.62361111111111112</v>
      </c>
      <c r="BS461" s="409">
        <f t="shared" si="866"/>
        <v>41934</v>
      </c>
      <c r="BT461" s="429">
        <f t="shared" si="885"/>
        <v>8.3175680831783279</v>
      </c>
      <c r="BU461" s="430">
        <f t="shared" si="911"/>
        <v>111.59999999999998</v>
      </c>
      <c r="BV461" s="430">
        <f t="shared" si="886"/>
        <v>435.55196260790768</v>
      </c>
      <c r="BW461" s="430">
        <f t="shared" si="887"/>
        <v>7627.5513902799639</v>
      </c>
      <c r="BX461" s="430">
        <f t="shared" si="859"/>
        <v>4957.9084036819768</v>
      </c>
      <c r="BY461" s="430">
        <f t="shared" si="888"/>
        <v>10.524319168216721</v>
      </c>
      <c r="BZ461" s="430"/>
      <c r="CA461" s="431"/>
      <c r="CB461" s="430">
        <f t="shared" si="867"/>
        <v>106</v>
      </c>
      <c r="CC461" s="432">
        <v>20147</v>
      </c>
      <c r="CD461" s="411">
        <f t="shared" si="889"/>
        <v>20947</v>
      </c>
      <c r="CE461" s="421">
        <f t="shared" si="890"/>
        <v>0.83787999999999996</v>
      </c>
      <c r="CF461" s="433">
        <f t="shared" si="891"/>
        <v>7.6765169236644866</v>
      </c>
      <c r="CG461" s="434"/>
      <c r="CH461" s="427"/>
      <c r="CI461" s="446">
        <f t="shared" si="892"/>
        <v>10.884613548479496</v>
      </c>
      <c r="CJ461" s="436">
        <v>25.7</v>
      </c>
      <c r="CK461" s="436">
        <v>1.66</v>
      </c>
      <c r="CL461" s="423"/>
      <c r="CM461" s="423">
        <v>17.600000000000001</v>
      </c>
      <c r="CN461" s="423">
        <v>72</v>
      </c>
      <c r="CO461" s="432"/>
      <c r="CP461" s="432"/>
      <c r="CQ461" s="437"/>
      <c r="CR461" s="437">
        <v>0.93</v>
      </c>
      <c r="CS461" s="424"/>
      <c r="CT461" s="432">
        <f t="shared" si="893"/>
        <v>4.0101207810187613</v>
      </c>
      <c r="CU461" s="434">
        <v>7.51</v>
      </c>
      <c r="CV461" s="438"/>
      <c r="CW461" s="439"/>
      <c r="CX461" s="440"/>
      <c r="CY461" s="441"/>
      <c r="CZ461" s="442"/>
      <c r="DA461" s="442"/>
      <c r="DB461" s="442"/>
      <c r="DC461" s="442"/>
      <c r="DD461" s="443"/>
      <c r="DE461" s="440"/>
      <c r="DF461" s="444">
        <v>20187</v>
      </c>
      <c r="DG461" s="445">
        <f t="shared" si="894"/>
        <v>20987</v>
      </c>
      <c r="DH461" s="421">
        <f t="shared" si="895"/>
        <v>0.83948</v>
      </c>
      <c r="DI461" s="446">
        <f t="shared" si="896"/>
        <v>7.6618859293848578</v>
      </c>
      <c r="DJ461" s="434">
        <v>8.23</v>
      </c>
      <c r="DK461" s="427">
        <v>3.6</v>
      </c>
      <c r="DL461" s="446">
        <f t="shared" si="897"/>
        <v>10.863868108829275</v>
      </c>
      <c r="DM461" s="422">
        <v>25.8</v>
      </c>
      <c r="DN461" s="422">
        <v>1.7</v>
      </c>
      <c r="DO461" s="423">
        <v>8.3000000000000007</v>
      </c>
      <c r="DP461" s="423">
        <v>18.600000000000001</v>
      </c>
      <c r="DQ461" s="423">
        <v>75</v>
      </c>
      <c r="DR461" s="432"/>
      <c r="DS461" s="432"/>
      <c r="DT461" s="437"/>
      <c r="DU461" s="437">
        <v>0.94</v>
      </c>
      <c r="DV461" s="424"/>
      <c r="DW461" s="446">
        <f t="shared" si="898"/>
        <v>4.002477724305523</v>
      </c>
      <c r="DX461" s="434">
        <v>5.53</v>
      </c>
      <c r="DY461" s="438">
        <v>8.33</v>
      </c>
      <c r="DZ461" s="439">
        <v>15.7</v>
      </c>
      <c r="EA461" s="440">
        <v>64</v>
      </c>
      <c r="EB461" s="441">
        <v>8020</v>
      </c>
      <c r="EC461" s="442">
        <v>3.6</v>
      </c>
      <c r="ED461" s="442"/>
      <c r="EE461" s="442"/>
      <c r="EF461" s="442"/>
      <c r="EG461" s="443">
        <v>7</v>
      </c>
      <c r="EH461" s="440"/>
      <c r="EI461" s="429">
        <f t="shared" si="814"/>
        <v>8.33</v>
      </c>
      <c r="EJ461" s="447">
        <f t="shared" si="912"/>
        <v>15.7</v>
      </c>
      <c r="EK461" s="448">
        <f t="shared" si="815"/>
        <v>64</v>
      </c>
      <c r="EL461" s="417">
        <f t="shared" si="816"/>
        <v>8020</v>
      </c>
      <c r="EM461" s="431">
        <f t="shared" si="817"/>
        <v>3.6</v>
      </c>
      <c r="EN461" s="431"/>
      <c r="EO461" s="431"/>
      <c r="EP461" s="431"/>
      <c r="EQ461" s="430">
        <f t="shared" si="922"/>
        <v>7</v>
      </c>
      <c r="ER461" s="448"/>
      <c r="ES461" s="449">
        <f t="shared" si="899"/>
        <v>25.182429532121908</v>
      </c>
      <c r="ET461" s="450">
        <f t="shared" si="900"/>
        <v>0.83867999999999998</v>
      </c>
      <c r="EU461" s="451">
        <f t="shared" si="860"/>
        <v>0.4151008181818181</v>
      </c>
      <c r="EV461" s="450">
        <f t="shared" si="805"/>
        <v>0.7687052188552187</v>
      </c>
      <c r="EW461" s="513">
        <f t="shared" si="909"/>
        <v>0.6579351174685063</v>
      </c>
      <c r="EX461" s="514">
        <f t="shared" si="883"/>
        <v>6.9243191682167211</v>
      </c>
      <c r="EY461" s="513">
        <f t="shared" si="913"/>
        <v>0.85931899641577059</v>
      </c>
      <c r="EZ461" s="514">
        <f t="shared" si="914"/>
        <v>95.899999999999977</v>
      </c>
      <c r="FA461" s="450">
        <f t="shared" si="806"/>
        <v>0.85306001236501361</v>
      </c>
      <c r="FB461" s="431">
        <f t="shared" si="807"/>
        <v>371.55196260790768</v>
      </c>
      <c r="FC461" s="452"/>
      <c r="FD461" s="431"/>
      <c r="FE461" s="452">
        <f t="shared" si="808"/>
        <v>0.93396226415094341</v>
      </c>
      <c r="FF461" s="430">
        <f t="shared" si="809"/>
        <v>99</v>
      </c>
      <c r="FG461" s="405">
        <v>50400</v>
      </c>
      <c r="FH461" s="589"/>
      <c r="FI461" s="590"/>
      <c r="FJ461" s="591"/>
      <c r="FK461" s="455">
        <f t="shared" si="901"/>
        <v>1.7169838317355843</v>
      </c>
      <c r="FL461" s="530">
        <v>1200</v>
      </c>
      <c r="FM461" s="455">
        <f t="shared" si="881"/>
        <v>28.616397195593073</v>
      </c>
      <c r="FN461" s="530">
        <v>4031</v>
      </c>
      <c r="FO461" s="532">
        <f t="shared" si="923"/>
        <v>0.30127055306427503</v>
      </c>
      <c r="FP461" s="449">
        <f t="shared" si="902"/>
        <v>96.127247579529737</v>
      </c>
      <c r="FQ461" s="457">
        <v>50.4</v>
      </c>
      <c r="FR461" s="458">
        <f t="shared" si="903"/>
        <v>1.2018886822149091</v>
      </c>
      <c r="FS461" s="576">
        <v>8.3800000000000008</v>
      </c>
      <c r="FT461" s="577">
        <v>12.6</v>
      </c>
      <c r="FU461" s="578">
        <v>55</v>
      </c>
      <c r="FV461" s="579">
        <v>1</v>
      </c>
      <c r="FW461" s="580"/>
      <c r="FX461" s="579"/>
      <c r="FY461" s="452">
        <f t="shared" si="920"/>
        <v>0.85714285714285721</v>
      </c>
      <c r="FZ461" s="452"/>
      <c r="GA461" s="429"/>
      <c r="GB461" s="513">
        <f t="shared" si="915"/>
        <v>0.19745222929936301</v>
      </c>
      <c r="GC461" s="514">
        <f t="shared" si="916"/>
        <v>3.0999999999999996</v>
      </c>
      <c r="GD461" s="513">
        <f t="shared" si="907"/>
        <v>0.140625</v>
      </c>
      <c r="GE461" s="527">
        <f t="shared" si="908"/>
        <v>9</v>
      </c>
      <c r="GF461" s="461">
        <f t="shared" si="904"/>
        <v>2.346544570038632</v>
      </c>
      <c r="GG461" s="606">
        <v>25</v>
      </c>
      <c r="GH461" s="450">
        <f t="shared" si="868"/>
        <v>0.3125</v>
      </c>
      <c r="GI461" s="405">
        <v>175</v>
      </c>
      <c r="GJ461" s="462">
        <f t="shared" si="869"/>
        <v>7</v>
      </c>
      <c r="GK461" s="463">
        <f t="shared" si="870"/>
        <v>14.308198597796537</v>
      </c>
      <c r="GL461" s="464">
        <v>8.5</v>
      </c>
      <c r="GM461" s="529">
        <v>12.1</v>
      </c>
      <c r="GN461" s="405">
        <v>54</v>
      </c>
      <c r="GO461" s="513">
        <f t="shared" si="871"/>
        <v>3.9682539682539653E-2</v>
      </c>
      <c r="GP461" s="450">
        <f t="shared" si="872"/>
        <v>1.8181818181818188E-2</v>
      </c>
      <c r="GQ461" s="577">
        <v>8</v>
      </c>
      <c r="GR461" s="455">
        <f t="shared" si="905"/>
        <v>2.4610101588210043</v>
      </c>
      <c r="GS461" s="531">
        <f t="shared" si="873"/>
        <v>11.9</v>
      </c>
      <c r="GT461" s="531">
        <f t="shared" si="874"/>
        <v>46.171999999999997</v>
      </c>
      <c r="GU461" s="513">
        <f t="shared" si="875"/>
        <v>1.6528925619834656E-2</v>
      </c>
      <c r="GV461" s="513">
        <f t="shared" si="876"/>
        <v>0.14496296296296307</v>
      </c>
      <c r="GW461" s="513">
        <f t="shared" si="877"/>
        <v>5.5555555555555469E-2</v>
      </c>
      <c r="GX461" s="513">
        <f t="shared" si="878"/>
        <v>0.16050909090909093</v>
      </c>
      <c r="GY461" s="462">
        <f t="shared" si="879"/>
        <v>1.6207746485949854</v>
      </c>
      <c r="GZ461" s="405">
        <v>38766</v>
      </c>
      <c r="HA461" s="581">
        <v>8.74</v>
      </c>
      <c r="HB461" s="451">
        <v>8.5</v>
      </c>
      <c r="HC461" s="577">
        <v>11.9</v>
      </c>
      <c r="HD461" s="463">
        <f t="shared" si="919"/>
        <v>46.171999999999997</v>
      </c>
      <c r="HE461" s="463">
        <v>12</v>
      </c>
      <c r="HF461" s="463"/>
      <c r="HG461" s="582"/>
      <c r="HH461" s="575">
        <v>6</v>
      </c>
      <c r="HI461" s="583">
        <v>8310</v>
      </c>
      <c r="HJ461" s="406">
        <f t="shared" si="810"/>
        <v>5567.7000000000007</v>
      </c>
      <c r="HK461" s="406"/>
      <c r="HL461" s="549"/>
      <c r="HM461" s="584"/>
      <c r="HN461" s="461">
        <v>3.87</v>
      </c>
      <c r="HO461" s="574"/>
      <c r="HP461" s="548">
        <v>0.01</v>
      </c>
      <c r="HQ461" s="585"/>
      <c r="HR461" s="586"/>
      <c r="HS461" s="520">
        <v>0.13</v>
      </c>
      <c r="HT461" s="587">
        <v>8</v>
      </c>
      <c r="HU461" s="522">
        <f t="shared" si="906"/>
        <v>43.13978281350721</v>
      </c>
      <c r="HV461" s="513">
        <f t="shared" si="917"/>
        <v>0.89336917562724016</v>
      </c>
      <c r="HW461" s="513">
        <f t="shared" si="811"/>
        <v>0.87654545454545452</v>
      </c>
      <c r="HX461" s="513">
        <f t="shared" si="812"/>
        <v>0.62058823529411766</v>
      </c>
      <c r="HY461" s="599"/>
    </row>
    <row r="462" spans="1:233" s="598" customFormat="1" ht="15" customHeight="1" x14ac:dyDescent="0.15">
      <c r="A462" s="400">
        <v>43944</v>
      </c>
      <c r="B462" s="515">
        <v>33052</v>
      </c>
      <c r="C462" s="402">
        <f t="shared" si="852"/>
        <v>0.66103999999999996</v>
      </c>
      <c r="D462" s="571">
        <v>8.3800000000000008</v>
      </c>
      <c r="E462" s="572">
        <v>55.8</v>
      </c>
      <c r="F462" s="573">
        <v>196</v>
      </c>
      <c r="G462" s="406">
        <f t="shared" si="855"/>
        <v>6478.192</v>
      </c>
      <c r="H462" s="402">
        <f t="shared" si="856"/>
        <v>0.25912768000000003</v>
      </c>
      <c r="I462" s="573">
        <v>7200</v>
      </c>
      <c r="J462" s="406">
        <f t="shared" si="857"/>
        <v>4824</v>
      </c>
      <c r="K462" s="574">
        <v>21</v>
      </c>
      <c r="L462" s="574"/>
      <c r="M462" s="574"/>
      <c r="N462" s="575">
        <v>82</v>
      </c>
      <c r="O462" s="575"/>
      <c r="P462" s="409"/>
      <c r="Q462" s="409">
        <v>1200</v>
      </c>
      <c r="R462" s="409"/>
      <c r="S462" s="409"/>
      <c r="T462" s="410">
        <v>5.34</v>
      </c>
      <c r="U462" s="409">
        <f t="shared" ref="U462:U487" si="924">V462/2.9</f>
        <v>3549.3103448275865</v>
      </c>
      <c r="V462" s="409">
        <v>10293</v>
      </c>
      <c r="W462" s="409">
        <v>4088</v>
      </c>
      <c r="X462" s="516">
        <v>400</v>
      </c>
      <c r="Y462" s="473"/>
      <c r="Z462" s="429"/>
      <c r="AA462" s="409"/>
      <c r="AB462" s="409"/>
      <c r="AC462" s="409"/>
      <c r="AD462" s="474"/>
      <c r="AE462" s="477"/>
      <c r="AF462" s="478">
        <f t="shared" ref="AF462:AF487" si="925">X462+Q462</f>
        <v>1600</v>
      </c>
      <c r="AG462" s="477">
        <f t="shared" si="882"/>
        <v>0.64</v>
      </c>
      <c r="AH462" s="478">
        <f t="shared" ref="AH462:AH487" si="926">AI462/2.9</f>
        <v>2678.8793103448274</v>
      </c>
      <c r="AI462" s="478">
        <f t="shared" ref="AI462:AI487" si="927">(V462*Q462+F462*X462)/AF462</f>
        <v>7768.75</v>
      </c>
      <c r="AJ462" s="473">
        <f t="shared" ref="AJ462:AJ487" si="928">(V462*Q462+X462*F462)/1000</f>
        <v>12430</v>
      </c>
      <c r="AK462" s="477">
        <f t="shared" si="884"/>
        <v>0.5524444444444444</v>
      </c>
      <c r="AL462" s="447">
        <v>38</v>
      </c>
      <c r="AM462" s="479"/>
      <c r="AN462" s="473">
        <v>3089</v>
      </c>
      <c r="AO462" s="473">
        <v>3203</v>
      </c>
      <c r="AP462" s="479">
        <v>7.7</v>
      </c>
      <c r="AQ462" s="447">
        <v>635</v>
      </c>
      <c r="AR462" s="473">
        <f t="shared" si="918"/>
        <v>2032</v>
      </c>
      <c r="AS462" s="657">
        <f t="shared" si="910"/>
        <v>3.2</v>
      </c>
      <c r="AT462" s="473">
        <v>6480</v>
      </c>
      <c r="AU462" s="447"/>
      <c r="AV462" s="480">
        <v>12</v>
      </c>
      <c r="AW462" s="479">
        <v>6.51</v>
      </c>
      <c r="AX462" s="479">
        <v>32.549999999999997</v>
      </c>
      <c r="AY462" s="480">
        <v>18.2</v>
      </c>
      <c r="AZ462" s="480">
        <v>6.5</v>
      </c>
      <c r="BA462" s="420">
        <f t="shared" si="853"/>
        <v>33026</v>
      </c>
      <c r="BB462" s="421">
        <f t="shared" si="854"/>
        <v>0.66052</v>
      </c>
      <c r="BC462" s="422"/>
      <c r="BD462" s="423">
        <v>8.1199999999999992</v>
      </c>
      <c r="BE462" s="424">
        <v>92.8</v>
      </c>
      <c r="BF462" s="425">
        <v>386</v>
      </c>
      <c r="BG462" s="426">
        <v>8860</v>
      </c>
      <c r="BH462" s="420">
        <f t="shared" si="858"/>
        <v>5936.2000000000007</v>
      </c>
      <c r="BI462" s="432"/>
      <c r="BJ462" s="421"/>
      <c r="BK462" s="427">
        <v>11.1</v>
      </c>
      <c r="BL462" s="427"/>
      <c r="BM462" s="428"/>
      <c r="BN462" s="422"/>
      <c r="BO462" s="425">
        <v>180</v>
      </c>
      <c r="BP462" s="425"/>
      <c r="BQ462" s="423">
        <v>2.83</v>
      </c>
      <c r="BR462" s="421">
        <f t="shared" si="921"/>
        <v>0.39305555555555555</v>
      </c>
      <c r="BS462" s="409">
        <f t="shared" ref="BS462:BS487" si="929">BA462+AF462</f>
        <v>34626</v>
      </c>
      <c r="BT462" s="429">
        <f t="shared" si="885"/>
        <v>8.1005926182637324</v>
      </c>
      <c r="BU462" s="430">
        <f t="shared" si="911"/>
        <v>92.8</v>
      </c>
      <c r="BV462" s="430">
        <f t="shared" si="886"/>
        <v>462.05845318546756</v>
      </c>
      <c r="BW462" s="430">
        <f t="shared" si="887"/>
        <v>8450.74452723387</v>
      </c>
      <c r="BX462" s="430">
        <f t="shared" si="859"/>
        <v>5492.9839427020161</v>
      </c>
      <c r="BY462" s="430">
        <f t="shared" si="888"/>
        <v>11.428077167446427</v>
      </c>
      <c r="BZ462" s="430"/>
      <c r="CA462" s="431"/>
      <c r="CB462" s="430">
        <f t="shared" si="867"/>
        <v>180</v>
      </c>
      <c r="CC462" s="432">
        <v>16437</v>
      </c>
      <c r="CD462" s="411">
        <f t="shared" si="889"/>
        <v>17237</v>
      </c>
      <c r="CE462" s="421">
        <f t="shared" si="890"/>
        <v>0.68947999999999998</v>
      </c>
      <c r="CF462" s="433">
        <f t="shared" si="891"/>
        <v>9.3287695074548935</v>
      </c>
      <c r="CG462" s="434"/>
      <c r="CH462" s="427"/>
      <c r="CI462" s="446">
        <f t="shared" si="892"/>
        <v>13.22735974937634</v>
      </c>
      <c r="CJ462" s="436">
        <v>24.7</v>
      </c>
      <c r="CK462" s="436">
        <v>2.38</v>
      </c>
      <c r="CL462" s="423"/>
      <c r="CM462" s="423">
        <v>16.7</v>
      </c>
      <c r="CN462" s="423">
        <v>72</v>
      </c>
      <c r="CO462" s="432"/>
      <c r="CP462" s="432"/>
      <c r="CQ462" s="437"/>
      <c r="CR462" s="437">
        <v>0.92</v>
      </c>
      <c r="CS462" s="424"/>
      <c r="CT462" s="432">
        <f t="shared" si="893"/>
        <v>4.8732378024018104</v>
      </c>
      <c r="CU462" s="434">
        <v>8.35</v>
      </c>
      <c r="CV462" s="438"/>
      <c r="CW462" s="439"/>
      <c r="CX462" s="440"/>
      <c r="CY462" s="441"/>
      <c r="CZ462" s="442"/>
      <c r="DA462" s="442"/>
      <c r="DB462" s="442"/>
      <c r="DC462" s="442"/>
      <c r="DD462" s="443"/>
      <c r="DE462" s="440"/>
      <c r="DF462" s="444">
        <v>16589</v>
      </c>
      <c r="DG462" s="445">
        <f t="shared" si="894"/>
        <v>17389</v>
      </c>
      <c r="DH462" s="421">
        <f t="shared" si="895"/>
        <v>0.69555999999999996</v>
      </c>
      <c r="DI462" s="446">
        <f t="shared" si="896"/>
        <v>9.2472252573465994</v>
      </c>
      <c r="DJ462" s="434">
        <v>8.0299999999999994</v>
      </c>
      <c r="DK462" s="427">
        <v>3</v>
      </c>
      <c r="DL462" s="446">
        <f t="shared" si="897"/>
        <v>13.111737305192939</v>
      </c>
      <c r="DM462" s="422">
        <v>24.8</v>
      </c>
      <c r="DN462" s="422">
        <v>1.66</v>
      </c>
      <c r="DO462" s="423">
        <v>8.1300000000000008</v>
      </c>
      <c r="DP462" s="423">
        <v>16.899999999999999</v>
      </c>
      <c r="DQ462" s="423">
        <v>68</v>
      </c>
      <c r="DR462" s="432"/>
      <c r="DS462" s="432"/>
      <c r="DT462" s="437"/>
      <c r="DU462" s="437">
        <v>0.94</v>
      </c>
      <c r="DV462" s="424"/>
      <c r="DW462" s="446">
        <f t="shared" si="898"/>
        <v>4.8306400598079247</v>
      </c>
      <c r="DX462" s="434">
        <v>7.43</v>
      </c>
      <c r="DY462" s="438">
        <v>8.1999999999999993</v>
      </c>
      <c r="DZ462" s="439">
        <v>15.1</v>
      </c>
      <c r="EA462" s="440">
        <v>63</v>
      </c>
      <c r="EB462" s="441">
        <v>7650</v>
      </c>
      <c r="EC462" s="442">
        <v>3.8</v>
      </c>
      <c r="ED462" s="442"/>
      <c r="EE462" s="442"/>
      <c r="EF462" s="442"/>
      <c r="EG462" s="443">
        <v>5</v>
      </c>
      <c r="EH462" s="440"/>
      <c r="EI462" s="429">
        <f t="shared" si="814"/>
        <v>8.1999999999999993</v>
      </c>
      <c r="EJ462" s="447">
        <f t="shared" si="912"/>
        <v>15.1</v>
      </c>
      <c r="EK462" s="448">
        <f t="shared" si="815"/>
        <v>63</v>
      </c>
      <c r="EL462" s="417">
        <f t="shared" si="816"/>
        <v>7650</v>
      </c>
      <c r="EM462" s="431">
        <f t="shared" si="817"/>
        <v>3.8</v>
      </c>
      <c r="EN462" s="431"/>
      <c r="EO462" s="431"/>
      <c r="EP462" s="431"/>
      <c r="EQ462" s="430">
        <f t="shared" si="922"/>
        <v>5</v>
      </c>
      <c r="ER462" s="448"/>
      <c r="ES462" s="449">
        <f t="shared" si="899"/>
        <v>30.497314156991855</v>
      </c>
      <c r="ET462" s="450">
        <f t="shared" si="900"/>
        <v>0.69252000000000002</v>
      </c>
      <c r="EU462" s="451">
        <f t="shared" si="860"/>
        <v>0.36361900000000003</v>
      </c>
      <c r="EV462" s="450">
        <f t="shared" si="805"/>
        <v>0.67336851851851853</v>
      </c>
      <c r="EW462" s="513">
        <f t="shared" si="909"/>
        <v>0.66748561946846752</v>
      </c>
      <c r="EX462" s="514">
        <f t="shared" si="883"/>
        <v>7.6280771674464267</v>
      </c>
      <c r="EY462" s="513">
        <f t="shared" si="913"/>
        <v>0.83728448275862066</v>
      </c>
      <c r="EZ462" s="514">
        <f t="shared" si="914"/>
        <v>77.7</v>
      </c>
      <c r="FA462" s="450">
        <f t="shared" si="806"/>
        <v>0.86365361446009048</v>
      </c>
      <c r="FB462" s="431">
        <f t="shared" si="807"/>
        <v>399.05845318546756</v>
      </c>
      <c r="FC462" s="452"/>
      <c r="FD462" s="431"/>
      <c r="FE462" s="452">
        <f t="shared" si="808"/>
        <v>0.97222222222222221</v>
      </c>
      <c r="FF462" s="430">
        <f t="shared" si="809"/>
        <v>175</v>
      </c>
      <c r="FG462" s="405">
        <v>50400</v>
      </c>
      <c r="FH462" s="589"/>
      <c r="FI462" s="590"/>
      <c r="FJ462" s="591"/>
      <c r="FK462" s="455">
        <f t="shared" si="901"/>
        <v>2.0793623288858085</v>
      </c>
      <c r="FL462" s="530">
        <v>1000</v>
      </c>
      <c r="FM462" s="455">
        <f t="shared" si="881"/>
        <v>28.880032345636227</v>
      </c>
      <c r="FN462" s="530">
        <v>4031</v>
      </c>
      <c r="FO462" s="532">
        <f t="shared" si="923"/>
        <v>0.30127055306427503</v>
      </c>
      <c r="FP462" s="449">
        <f t="shared" si="902"/>
        <v>116.41541038525963</v>
      </c>
      <c r="FQ462" s="457">
        <v>50.4</v>
      </c>
      <c r="FR462" s="458">
        <f t="shared" si="903"/>
        <v>1.4555536302200658</v>
      </c>
      <c r="FS462" s="576">
        <v>8.2899999999999991</v>
      </c>
      <c r="FT462" s="577">
        <v>12.2</v>
      </c>
      <c r="FU462" s="578">
        <v>50</v>
      </c>
      <c r="FV462" s="579">
        <v>1</v>
      </c>
      <c r="FW462" s="580"/>
      <c r="FX462" s="579"/>
      <c r="FY462" s="452">
        <f t="shared" si="920"/>
        <v>0.8</v>
      </c>
      <c r="FZ462" s="452"/>
      <c r="GA462" s="429"/>
      <c r="GB462" s="513">
        <f t="shared" si="915"/>
        <v>0.19205298013245031</v>
      </c>
      <c r="GC462" s="514">
        <f t="shared" si="916"/>
        <v>2.9000000000000004</v>
      </c>
      <c r="GD462" s="513">
        <f t="shared" si="907"/>
        <v>0.20634920634920639</v>
      </c>
      <c r="GE462" s="527">
        <f t="shared" si="908"/>
        <v>13</v>
      </c>
      <c r="GF462" s="461">
        <f t="shared" si="904"/>
        <v>2.8417951828106047</v>
      </c>
      <c r="GG462" s="606">
        <v>25</v>
      </c>
      <c r="GH462" s="450">
        <f t="shared" si="868"/>
        <v>0.3125</v>
      </c>
      <c r="GI462" s="405">
        <v>175</v>
      </c>
      <c r="GJ462" s="462">
        <f t="shared" si="869"/>
        <v>7</v>
      </c>
      <c r="GK462" s="463">
        <f t="shared" si="870"/>
        <v>17.328019407381735</v>
      </c>
      <c r="GL462" s="464">
        <v>8.4499999999999993</v>
      </c>
      <c r="GM462" s="529">
        <v>11.6</v>
      </c>
      <c r="GN462" s="405">
        <v>50</v>
      </c>
      <c r="GO462" s="513">
        <f t="shared" si="871"/>
        <v>4.9180327868852403E-2</v>
      </c>
      <c r="GP462" s="450">
        <f t="shared" si="872"/>
        <v>0</v>
      </c>
      <c r="GQ462" s="577">
        <v>8</v>
      </c>
      <c r="GR462" s="455">
        <f t="shared" si="905"/>
        <v>2.9804193380696589</v>
      </c>
      <c r="GS462" s="531">
        <f t="shared" si="873"/>
        <v>11.5</v>
      </c>
      <c r="GT462" s="531">
        <f t="shared" si="874"/>
        <v>44.62</v>
      </c>
      <c r="GU462" s="513">
        <f t="shared" si="875"/>
        <v>8.6206896551723755E-3</v>
      </c>
      <c r="GV462" s="513">
        <f t="shared" si="876"/>
        <v>0.10760000000000003</v>
      </c>
      <c r="GW462" s="513">
        <f t="shared" si="877"/>
        <v>5.7377049180327822E-2</v>
      </c>
      <c r="GX462" s="513">
        <f t="shared" si="878"/>
        <v>0.10760000000000003</v>
      </c>
      <c r="GY462" s="462">
        <f t="shared" si="879"/>
        <v>3.2208214511861946</v>
      </c>
      <c r="GZ462" s="405">
        <v>35078</v>
      </c>
      <c r="HA462" s="581">
        <v>8.57</v>
      </c>
      <c r="HB462" s="451">
        <v>8.43</v>
      </c>
      <c r="HC462" s="577">
        <v>11.5</v>
      </c>
      <c r="HD462" s="463">
        <f t="shared" si="919"/>
        <v>44.62</v>
      </c>
      <c r="HE462" s="463">
        <v>11</v>
      </c>
      <c r="HF462" s="463"/>
      <c r="HG462" s="582"/>
      <c r="HH462" s="575">
        <v>5</v>
      </c>
      <c r="HI462" s="583">
        <v>7810</v>
      </c>
      <c r="HJ462" s="406">
        <f t="shared" si="810"/>
        <v>5232.7000000000007</v>
      </c>
      <c r="HK462" s="406"/>
      <c r="HL462" s="549"/>
      <c r="HM462" s="584"/>
      <c r="HN462" s="461">
        <v>4.6500000000000004</v>
      </c>
      <c r="HO462" s="574"/>
      <c r="HP462" s="548">
        <v>0.01</v>
      </c>
      <c r="HQ462" s="585"/>
      <c r="HR462" s="586"/>
      <c r="HS462" s="520">
        <v>0.13</v>
      </c>
      <c r="HT462" s="587">
        <v>8</v>
      </c>
      <c r="HU462" s="522">
        <f t="shared" si="906"/>
        <v>52.685762732392661</v>
      </c>
      <c r="HV462" s="513">
        <f t="shared" si="917"/>
        <v>0.87607758620689657</v>
      </c>
      <c r="HW462" s="513">
        <f t="shared" si="811"/>
        <v>0.88440414507772025</v>
      </c>
      <c r="HX462" s="513">
        <f t="shared" si="812"/>
        <v>0.58108108108108103</v>
      </c>
      <c r="HY462" s="599"/>
    </row>
    <row r="463" spans="1:233" s="598" customFormat="1" ht="15" customHeight="1" x14ac:dyDescent="0.15">
      <c r="A463" s="400">
        <v>43945</v>
      </c>
      <c r="B463" s="515">
        <v>40364</v>
      </c>
      <c r="C463" s="402">
        <f t="shared" si="852"/>
        <v>0.80728</v>
      </c>
      <c r="D463" s="571">
        <v>8.09</v>
      </c>
      <c r="E463" s="572">
        <v>66.400000000000006</v>
      </c>
      <c r="F463" s="573">
        <v>258</v>
      </c>
      <c r="G463" s="406">
        <f t="shared" si="855"/>
        <v>10413.912</v>
      </c>
      <c r="H463" s="402">
        <f t="shared" si="856"/>
        <v>0.41655648000000001</v>
      </c>
      <c r="I463" s="573">
        <v>5960</v>
      </c>
      <c r="J463" s="406">
        <f t="shared" si="857"/>
        <v>3993.2000000000003</v>
      </c>
      <c r="K463" s="574">
        <v>35.6</v>
      </c>
      <c r="L463" s="574">
        <v>22.8</v>
      </c>
      <c r="M463" s="574">
        <v>2.4</v>
      </c>
      <c r="N463" s="575">
        <v>120</v>
      </c>
      <c r="O463" s="575">
        <v>16</v>
      </c>
      <c r="P463" s="409"/>
      <c r="Q463" s="409">
        <v>1200</v>
      </c>
      <c r="R463" s="409"/>
      <c r="S463" s="409"/>
      <c r="T463" s="410">
        <v>5.34</v>
      </c>
      <c r="U463" s="409">
        <f t="shared" si="924"/>
        <v>3566.8965517241381</v>
      </c>
      <c r="V463" s="409">
        <v>10344</v>
      </c>
      <c r="W463" s="409">
        <v>3610</v>
      </c>
      <c r="X463" s="516">
        <v>400</v>
      </c>
      <c r="Y463" s="473"/>
      <c r="Z463" s="429"/>
      <c r="AA463" s="409"/>
      <c r="AB463" s="409"/>
      <c r="AC463" s="409"/>
      <c r="AD463" s="474"/>
      <c r="AE463" s="477"/>
      <c r="AF463" s="478">
        <f t="shared" si="925"/>
        <v>1600</v>
      </c>
      <c r="AG463" s="477">
        <f t="shared" si="882"/>
        <v>0.64</v>
      </c>
      <c r="AH463" s="478">
        <f t="shared" si="926"/>
        <v>2697.4137931034484</v>
      </c>
      <c r="AI463" s="478">
        <f t="shared" si="927"/>
        <v>7822.5</v>
      </c>
      <c r="AJ463" s="473">
        <f t="shared" si="928"/>
        <v>12516</v>
      </c>
      <c r="AK463" s="477">
        <f t="shared" si="884"/>
        <v>0.55626666666666669</v>
      </c>
      <c r="AL463" s="447">
        <v>38</v>
      </c>
      <c r="AM463" s="479"/>
      <c r="AN463" s="473">
        <v>3011</v>
      </c>
      <c r="AO463" s="473">
        <v>3035</v>
      </c>
      <c r="AP463" s="479">
        <v>7.59</v>
      </c>
      <c r="AQ463" s="447">
        <v>633</v>
      </c>
      <c r="AR463" s="473">
        <f t="shared" si="918"/>
        <v>2025.6000000000001</v>
      </c>
      <c r="AS463" s="657">
        <f t="shared" si="910"/>
        <v>3.2</v>
      </c>
      <c r="AT463" s="473">
        <v>6320</v>
      </c>
      <c r="AU463" s="447"/>
      <c r="AV463" s="480">
        <v>12</v>
      </c>
      <c r="AW463" s="479">
        <v>6.88</v>
      </c>
      <c r="AX463" s="479">
        <v>33.06</v>
      </c>
      <c r="AY463" s="480">
        <v>17.399999999999999</v>
      </c>
      <c r="AZ463" s="480">
        <v>5.4</v>
      </c>
      <c r="BA463" s="420">
        <f t="shared" si="853"/>
        <v>36867</v>
      </c>
      <c r="BB463" s="421">
        <f t="shared" si="854"/>
        <v>0.73734</v>
      </c>
      <c r="BC463" s="422"/>
      <c r="BD463" s="423">
        <v>8.1</v>
      </c>
      <c r="BE463" s="424">
        <v>81.8</v>
      </c>
      <c r="BF463" s="425">
        <v>318</v>
      </c>
      <c r="BG463" s="426">
        <v>8030</v>
      </c>
      <c r="BH463" s="420">
        <f t="shared" si="858"/>
        <v>5380.1</v>
      </c>
      <c r="BI463" s="432"/>
      <c r="BJ463" s="421"/>
      <c r="BK463" s="427">
        <v>17.8</v>
      </c>
      <c r="BL463" s="427">
        <v>11.7</v>
      </c>
      <c r="BM463" s="428">
        <v>6.7</v>
      </c>
      <c r="BN463" s="422">
        <v>2.2999999999999998</v>
      </c>
      <c r="BO463" s="425">
        <v>320</v>
      </c>
      <c r="BP463" s="425">
        <v>16</v>
      </c>
      <c r="BQ463" s="423">
        <v>3.41</v>
      </c>
      <c r="BR463" s="421">
        <f t="shared" si="921"/>
        <v>0.47361111111111109</v>
      </c>
      <c r="BS463" s="409">
        <f t="shared" si="929"/>
        <v>38467</v>
      </c>
      <c r="BT463" s="429">
        <f t="shared" si="885"/>
        <v>8.0787870122442609</v>
      </c>
      <c r="BU463" s="430">
        <f t="shared" si="911"/>
        <v>81.8</v>
      </c>
      <c r="BV463" s="430">
        <f t="shared" si="886"/>
        <v>389.02607429744978</v>
      </c>
      <c r="BW463" s="430">
        <f t="shared" si="887"/>
        <v>7696.1325291808562</v>
      </c>
      <c r="BX463" s="430">
        <f t="shared" si="859"/>
        <v>5002.4861439675569</v>
      </c>
      <c r="BY463" s="430">
        <f t="shared" si="888"/>
        <v>17.783362362544519</v>
      </c>
      <c r="BZ463" s="430">
        <f>(BL463*BA463+AY463*AF463)/BS463</f>
        <v>11.937086333740607</v>
      </c>
      <c r="CA463" s="431">
        <f>(BN463*BA463+AZ463*AF463)/BS463</f>
        <v>2.4289416902799799</v>
      </c>
      <c r="CB463" s="430">
        <f t="shared" ref="CB463:CB487" si="930">BO463</f>
        <v>320</v>
      </c>
      <c r="CC463" s="432">
        <v>18452</v>
      </c>
      <c r="CD463" s="411">
        <f t="shared" si="889"/>
        <v>19252</v>
      </c>
      <c r="CE463" s="421">
        <f t="shared" si="890"/>
        <v>0.77007999999999999</v>
      </c>
      <c r="CF463" s="433">
        <f t="shared" si="891"/>
        <v>8.3523789736131313</v>
      </c>
      <c r="CG463" s="434"/>
      <c r="CH463" s="427"/>
      <c r="CI463" s="446">
        <f t="shared" si="892"/>
        <v>11.842925410346977</v>
      </c>
      <c r="CJ463" s="436">
        <v>24.7</v>
      </c>
      <c r="CK463" s="436">
        <v>2.52</v>
      </c>
      <c r="CL463" s="423"/>
      <c r="CM463" s="423">
        <v>17.3</v>
      </c>
      <c r="CN463" s="423">
        <v>73</v>
      </c>
      <c r="CO463" s="432"/>
      <c r="CP463" s="432"/>
      <c r="CQ463" s="437"/>
      <c r="CR463" s="437">
        <v>0.93</v>
      </c>
      <c r="CS463" s="424"/>
      <c r="CT463" s="432">
        <f t="shared" si="893"/>
        <v>4.3631830459173075</v>
      </c>
      <c r="CU463" s="434">
        <v>7.94</v>
      </c>
      <c r="CV463" s="438"/>
      <c r="CW463" s="439"/>
      <c r="CX463" s="440"/>
      <c r="CY463" s="441"/>
      <c r="CZ463" s="442"/>
      <c r="DA463" s="442"/>
      <c r="DB463" s="442"/>
      <c r="DC463" s="442"/>
      <c r="DD463" s="443"/>
      <c r="DE463" s="440"/>
      <c r="DF463" s="444">
        <v>18415</v>
      </c>
      <c r="DG463" s="445">
        <f t="shared" si="894"/>
        <v>19215</v>
      </c>
      <c r="DH463" s="421">
        <f t="shared" si="895"/>
        <v>0.76859999999999995</v>
      </c>
      <c r="DI463" s="446">
        <f t="shared" si="896"/>
        <v>8.3684621389539426</v>
      </c>
      <c r="DJ463" s="434">
        <v>7.95</v>
      </c>
      <c r="DK463" s="427">
        <v>3</v>
      </c>
      <c r="DL463" s="446">
        <f t="shared" si="897"/>
        <v>11.865729898516783</v>
      </c>
      <c r="DM463" s="422">
        <v>24.8</v>
      </c>
      <c r="DN463" s="422">
        <v>1.78</v>
      </c>
      <c r="DO463" s="423">
        <v>7.97</v>
      </c>
      <c r="DP463" s="423">
        <v>18.100000000000001</v>
      </c>
      <c r="DQ463" s="423">
        <v>71</v>
      </c>
      <c r="DR463" s="432"/>
      <c r="DS463" s="432"/>
      <c r="DT463" s="437"/>
      <c r="DU463" s="437">
        <v>0.93</v>
      </c>
      <c r="DV463" s="424"/>
      <c r="DW463" s="446">
        <f t="shared" si="898"/>
        <v>4.3715846994535514</v>
      </c>
      <c r="DX463" s="434">
        <v>7.23</v>
      </c>
      <c r="DY463" s="438">
        <v>8.1</v>
      </c>
      <c r="DZ463" s="439">
        <v>15.5</v>
      </c>
      <c r="EA463" s="440">
        <v>64</v>
      </c>
      <c r="EB463" s="441">
        <v>7810</v>
      </c>
      <c r="EC463" s="442">
        <v>5</v>
      </c>
      <c r="ED463" s="442">
        <v>0.27</v>
      </c>
      <c r="EE463" s="442">
        <v>3.8</v>
      </c>
      <c r="EF463" s="442">
        <v>0.3</v>
      </c>
      <c r="EG463" s="443">
        <v>7</v>
      </c>
      <c r="EH463" s="440">
        <v>16</v>
      </c>
      <c r="EI463" s="429">
        <f t="shared" si="814"/>
        <v>8.1</v>
      </c>
      <c r="EJ463" s="447">
        <f t="shared" si="912"/>
        <v>15.5</v>
      </c>
      <c r="EK463" s="448">
        <f t="shared" si="815"/>
        <v>64</v>
      </c>
      <c r="EL463" s="417">
        <f t="shared" si="816"/>
        <v>7810</v>
      </c>
      <c r="EM463" s="431">
        <f t="shared" si="817"/>
        <v>5</v>
      </c>
      <c r="EN463" s="431">
        <f>ED463</f>
        <v>0.27</v>
      </c>
      <c r="EO463" s="431">
        <f>EE463</f>
        <v>3.8</v>
      </c>
      <c r="EP463" s="431">
        <f>EF463</f>
        <v>0.3</v>
      </c>
      <c r="EQ463" s="430">
        <f t="shared" si="922"/>
        <v>7</v>
      </c>
      <c r="ER463" s="448">
        <f>EH463</f>
        <v>16</v>
      </c>
      <c r="ES463" s="449">
        <f t="shared" si="899"/>
        <v>27.452101801544181</v>
      </c>
      <c r="ET463" s="450">
        <f t="shared" si="900"/>
        <v>0.76934000000000002</v>
      </c>
      <c r="EU463" s="451">
        <f t="shared" si="860"/>
        <v>0.34010604545454548</v>
      </c>
      <c r="EV463" s="450">
        <f t="shared" si="805"/>
        <v>0.62982601010101014</v>
      </c>
      <c r="EW463" s="513">
        <f t="shared" si="909"/>
        <v>0.71883832213130594</v>
      </c>
      <c r="EX463" s="514">
        <f t="shared" si="883"/>
        <v>12.783362362544519</v>
      </c>
      <c r="EY463" s="513">
        <f t="shared" si="913"/>
        <v>0.81051344743276288</v>
      </c>
      <c r="EZ463" s="514">
        <f t="shared" si="914"/>
        <v>66.3</v>
      </c>
      <c r="FA463" s="450">
        <f t="shared" si="806"/>
        <v>0.83548660558144094</v>
      </c>
      <c r="FB463" s="431">
        <f t="shared" si="807"/>
        <v>325.02607429744978</v>
      </c>
      <c r="FC463" s="452">
        <f>1-EP463/CA463</f>
        <v>0.87648941874540454</v>
      </c>
      <c r="FD463" s="431">
        <f>CA463-EP463</f>
        <v>2.12894169027998</v>
      </c>
      <c r="FE463" s="452">
        <f t="shared" si="808"/>
        <v>0.97812500000000002</v>
      </c>
      <c r="FF463" s="430">
        <f t="shared" si="809"/>
        <v>313</v>
      </c>
      <c r="FG463" s="405">
        <v>50400</v>
      </c>
      <c r="FH463" s="589"/>
      <c r="FI463" s="590"/>
      <c r="FJ463" s="591"/>
      <c r="FK463" s="455">
        <f t="shared" si="901"/>
        <v>1.8717342137416488</v>
      </c>
      <c r="FL463" s="530">
        <v>1000</v>
      </c>
      <c r="FM463" s="455">
        <f t="shared" si="881"/>
        <v>25.996308524189566</v>
      </c>
      <c r="FN463" s="530">
        <v>3614</v>
      </c>
      <c r="FO463" s="532">
        <f t="shared" si="923"/>
        <v>0.2701046337817638</v>
      </c>
      <c r="FP463" s="449">
        <f t="shared" si="902"/>
        <v>93.950659006421091</v>
      </c>
      <c r="FQ463" s="457">
        <v>50.4</v>
      </c>
      <c r="FR463" s="458">
        <f t="shared" si="903"/>
        <v>1.3102139496191541</v>
      </c>
      <c r="FS463" s="576">
        <v>8.17</v>
      </c>
      <c r="FT463" s="577">
        <v>12.5</v>
      </c>
      <c r="FU463" s="578">
        <v>58</v>
      </c>
      <c r="FV463" s="579">
        <v>1</v>
      </c>
      <c r="FW463" s="580">
        <v>0.15</v>
      </c>
      <c r="FX463" s="579">
        <v>8</v>
      </c>
      <c r="FY463" s="452">
        <f>1-FV463/(EG463+DD463)*2</f>
        <v>0.7142857142857143</v>
      </c>
      <c r="FZ463" s="452">
        <f>1-FW463/(EF463+DC463)</f>
        <v>0.5</v>
      </c>
      <c r="GA463" s="429">
        <f>EF463+DC463-FW463</f>
        <v>0.15</v>
      </c>
      <c r="GB463" s="513">
        <f t="shared" si="915"/>
        <v>0.19354838709677424</v>
      </c>
      <c r="GC463" s="514">
        <f t="shared" si="916"/>
        <v>3</v>
      </c>
      <c r="GD463" s="513">
        <f t="shared" si="907"/>
        <v>9.375E-2</v>
      </c>
      <c r="GE463" s="527">
        <f t="shared" si="908"/>
        <v>6</v>
      </c>
      <c r="GF463" s="461">
        <f t="shared" si="904"/>
        <v>2.5580367587802533</v>
      </c>
      <c r="GG463" s="606">
        <v>25</v>
      </c>
      <c r="GH463" s="450">
        <f t="shared" ref="GH463:GH487" si="931">GG463/80</f>
        <v>0.3125</v>
      </c>
      <c r="GI463" s="405">
        <v>175</v>
      </c>
      <c r="GJ463" s="462">
        <f t="shared" ref="GJ463:GJ487" si="932">GI463/GG463</f>
        <v>7</v>
      </c>
      <c r="GK463" s="463">
        <f t="shared" ref="GK463:GK487" si="933">GG463/(BS463/24)*1000</f>
        <v>15.597785114513739</v>
      </c>
      <c r="GL463" s="464">
        <v>8.34</v>
      </c>
      <c r="GM463" s="529">
        <v>12</v>
      </c>
      <c r="GN463" s="405">
        <v>52</v>
      </c>
      <c r="GO463" s="513">
        <f t="shared" ref="GO463:GO487" si="934">1-GM463/FT463</f>
        <v>4.0000000000000036E-2</v>
      </c>
      <c r="GP463" s="450">
        <f t="shared" ref="GP463:GP487" si="935">1-GN463/FU463</f>
        <v>0.10344827586206895</v>
      </c>
      <c r="GQ463" s="577">
        <v>8</v>
      </c>
      <c r="GR463" s="455">
        <f t="shared" si="905"/>
        <v>2.6828190396963629</v>
      </c>
      <c r="GS463" s="531">
        <f t="shared" ref="GS463:GS487" si="936">HC463</f>
        <v>11.9</v>
      </c>
      <c r="GT463" s="531">
        <f t="shared" ref="GT463:GT487" si="937">HD463</f>
        <v>46.171999999999997</v>
      </c>
      <c r="GU463" s="513">
        <f t="shared" ref="GU463:GU487" si="938">1-GS463/GM463</f>
        <v>8.3333333333333037E-3</v>
      </c>
      <c r="GV463" s="513">
        <f t="shared" ref="GV463:GV487" si="939">1-GT463/GN463</f>
        <v>0.11207692307692319</v>
      </c>
      <c r="GW463" s="513">
        <f t="shared" ref="GW463:GW487" si="940">1-HC463/FT463</f>
        <v>4.7999999999999932E-2</v>
      </c>
      <c r="GX463" s="513">
        <f t="shared" ref="GX463:GX487" si="941">1-HD463/FU463</f>
        <v>0.20393103448275862</v>
      </c>
      <c r="GY463" s="462">
        <f t="shared" ref="GY463:GY487" si="942">GK463/(FU463-HD463)</f>
        <v>1.3187170370742083</v>
      </c>
      <c r="GZ463" s="405">
        <v>34263</v>
      </c>
      <c r="HA463" s="581">
        <v>8.56</v>
      </c>
      <c r="HB463" s="451">
        <v>8.43</v>
      </c>
      <c r="HC463" s="577">
        <v>11.9</v>
      </c>
      <c r="HD463" s="463">
        <f t="shared" si="919"/>
        <v>46.171999999999997</v>
      </c>
      <c r="HE463" s="463">
        <v>11</v>
      </c>
      <c r="HF463" s="463"/>
      <c r="HG463" s="582"/>
      <c r="HH463" s="575">
        <v>8</v>
      </c>
      <c r="HI463" s="583">
        <v>7840</v>
      </c>
      <c r="HJ463" s="406">
        <f t="shared" si="810"/>
        <v>5252.8</v>
      </c>
      <c r="HK463" s="406"/>
      <c r="HL463" s="549">
        <v>1485</v>
      </c>
      <c r="HM463" s="584">
        <v>3.9</v>
      </c>
      <c r="HN463" s="461">
        <v>4.97</v>
      </c>
      <c r="HO463" s="574">
        <v>0.17</v>
      </c>
      <c r="HP463" s="548">
        <v>0.02</v>
      </c>
      <c r="HQ463" s="585">
        <v>3.2</v>
      </c>
      <c r="HR463" s="586">
        <v>0.12</v>
      </c>
      <c r="HS463" s="520">
        <v>0.12</v>
      </c>
      <c r="HT463" s="587">
        <v>8</v>
      </c>
      <c r="HU463" s="522">
        <f t="shared" si="906"/>
        <v>47.196679957685731</v>
      </c>
      <c r="HV463" s="513">
        <f t="shared" si="917"/>
        <v>0.8545232273838631</v>
      </c>
      <c r="HW463" s="513">
        <f t="shared" si="811"/>
        <v>0.85480503144654085</v>
      </c>
      <c r="HX463" s="513">
        <f t="shared" si="812"/>
        <v>0.72078651685393269</v>
      </c>
      <c r="HY463" s="599"/>
    </row>
    <row r="464" spans="1:233" s="598" customFormat="1" ht="15" customHeight="1" x14ac:dyDescent="0.15">
      <c r="A464" s="400">
        <v>43946</v>
      </c>
      <c r="B464" s="515">
        <v>39058</v>
      </c>
      <c r="C464" s="402">
        <f t="shared" si="852"/>
        <v>0.78115999999999997</v>
      </c>
      <c r="D464" s="571">
        <v>8.19</v>
      </c>
      <c r="E464" s="572">
        <v>60.9</v>
      </c>
      <c r="F464" s="573">
        <v>249</v>
      </c>
      <c r="G464" s="406">
        <f t="shared" si="855"/>
        <v>9725.4419999999991</v>
      </c>
      <c r="H464" s="402">
        <f t="shared" si="856"/>
        <v>0.38901767999999998</v>
      </c>
      <c r="I464" s="573">
        <v>4940</v>
      </c>
      <c r="J464" s="406">
        <f t="shared" si="857"/>
        <v>3309.8</v>
      </c>
      <c r="K464" s="574">
        <v>30.6</v>
      </c>
      <c r="L464" s="574"/>
      <c r="M464" s="574"/>
      <c r="N464" s="575">
        <v>97</v>
      </c>
      <c r="O464" s="575"/>
      <c r="P464" s="409"/>
      <c r="Q464" s="409">
        <v>1200</v>
      </c>
      <c r="R464" s="409"/>
      <c r="S464" s="409"/>
      <c r="T464" s="410">
        <v>5.35</v>
      </c>
      <c r="U464" s="409">
        <f t="shared" si="924"/>
        <v>3354.4827586206898</v>
      </c>
      <c r="V464" s="409">
        <v>9728</v>
      </c>
      <c r="W464" s="409">
        <v>4157</v>
      </c>
      <c r="X464" s="516">
        <v>400</v>
      </c>
      <c r="Y464" s="473"/>
      <c r="Z464" s="429"/>
      <c r="AA464" s="409"/>
      <c r="AB464" s="409"/>
      <c r="AC464" s="409"/>
      <c r="AD464" s="474"/>
      <c r="AE464" s="477"/>
      <c r="AF464" s="478">
        <f t="shared" si="925"/>
        <v>1600</v>
      </c>
      <c r="AG464" s="477">
        <f t="shared" si="882"/>
        <v>0.64</v>
      </c>
      <c r="AH464" s="478">
        <f t="shared" si="926"/>
        <v>2537.3275862068967</v>
      </c>
      <c r="AI464" s="478">
        <f t="shared" si="927"/>
        <v>7358.25</v>
      </c>
      <c r="AJ464" s="473">
        <f t="shared" si="928"/>
        <v>11773.2</v>
      </c>
      <c r="AK464" s="477">
        <f t="shared" si="884"/>
        <v>0.52325333333333335</v>
      </c>
      <c r="AL464" s="447">
        <v>38</v>
      </c>
      <c r="AM464" s="479"/>
      <c r="AN464" s="473">
        <v>3240</v>
      </c>
      <c r="AO464" s="473">
        <v>3223</v>
      </c>
      <c r="AP464" s="479">
        <v>7.54</v>
      </c>
      <c r="AQ464" s="447">
        <v>630</v>
      </c>
      <c r="AR464" s="473">
        <f t="shared" si="918"/>
        <v>2016</v>
      </c>
      <c r="AS464" s="657">
        <f t="shared" si="910"/>
        <v>3.2</v>
      </c>
      <c r="AT464" s="473">
        <v>6670</v>
      </c>
      <c r="AU464" s="447"/>
      <c r="AV464" s="480">
        <v>12</v>
      </c>
      <c r="AW464" s="479">
        <v>6.78</v>
      </c>
      <c r="AX464" s="479">
        <v>29.78</v>
      </c>
      <c r="AY464" s="480">
        <v>16.2</v>
      </c>
      <c r="AZ464" s="480">
        <v>4.4000000000000004</v>
      </c>
      <c r="BA464" s="420">
        <f t="shared" si="853"/>
        <v>39477</v>
      </c>
      <c r="BB464" s="421">
        <f t="shared" si="854"/>
        <v>0.78954000000000002</v>
      </c>
      <c r="BC464" s="422"/>
      <c r="BD464" s="423">
        <v>8.0399999999999991</v>
      </c>
      <c r="BE464" s="424">
        <v>93.6</v>
      </c>
      <c r="BF464" s="425">
        <v>404</v>
      </c>
      <c r="BG464" s="426">
        <v>6890</v>
      </c>
      <c r="BH464" s="420">
        <f t="shared" si="858"/>
        <v>4616.3</v>
      </c>
      <c r="BI464" s="432"/>
      <c r="BJ464" s="421"/>
      <c r="BK464" s="427">
        <v>14.5</v>
      </c>
      <c r="BL464" s="427"/>
      <c r="BM464" s="428"/>
      <c r="BN464" s="422"/>
      <c r="BO464" s="425">
        <v>145</v>
      </c>
      <c r="BP464" s="425"/>
      <c r="BQ464" s="423">
        <v>3.97</v>
      </c>
      <c r="BR464" s="421">
        <f t="shared" si="921"/>
        <v>0.55138888888888893</v>
      </c>
      <c r="BS464" s="409">
        <f t="shared" si="929"/>
        <v>41077</v>
      </c>
      <c r="BT464" s="429">
        <f t="shared" si="885"/>
        <v>8.0205243810404845</v>
      </c>
      <c r="BU464" s="430">
        <f t="shared" si="911"/>
        <v>93.6</v>
      </c>
      <c r="BV464" s="430">
        <f t="shared" si="886"/>
        <v>466.78939552547655</v>
      </c>
      <c r="BW464" s="430">
        <f t="shared" si="887"/>
        <v>6621.7506146992237</v>
      </c>
      <c r="BX464" s="430">
        <f t="shared" si="859"/>
        <v>4304.1378995544956</v>
      </c>
      <c r="BY464" s="430">
        <f t="shared" si="888"/>
        <v>14.566217104462352</v>
      </c>
      <c r="BZ464" s="430"/>
      <c r="CA464" s="431"/>
      <c r="CB464" s="430">
        <f t="shared" si="930"/>
        <v>145</v>
      </c>
      <c r="CC464" s="432">
        <v>19747</v>
      </c>
      <c r="CD464" s="411">
        <f t="shared" si="889"/>
        <v>20547</v>
      </c>
      <c r="CE464" s="421">
        <f t="shared" si="890"/>
        <v>0.82188000000000005</v>
      </c>
      <c r="CF464" s="433">
        <f t="shared" si="891"/>
        <v>7.8259599941597315</v>
      </c>
      <c r="CG464" s="434"/>
      <c r="CH464" s="427"/>
      <c r="CI464" s="446">
        <f t="shared" si="892"/>
        <v>11.096510439480216</v>
      </c>
      <c r="CJ464" s="436">
        <v>25.5</v>
      </c>
      <c r="CK464" s="436">
        <v>1.51</v>
      </c>
      <c r="CL464" s="423"/>
      <c r="CM464" s="423">
        <v>16.899999999999999</v>
      </c>
      <c r="CN464" s="423">
        <v>84</v>
      </c>
      <c r="CO464" s="432"/>
      <c r="CP464" s="432"/>
      <c r="CQ464" s="437"/>
      <c r="CR464" s="437">
        <v>0.92</v>
      </c>
      <c r="CS464" s="424"/>
      <c r="CT464" s="432">
        <f t="shared" si="893"/>
        <v>4.0881880566506057</v>
      </c>
      <c r="CU464" s="434">
        <v>7.25</v>
      </c>
      <c r="CV464" s="438"/>
      <c r="CW464" s="439"/>
      <c r="CX464" s="440"/>
      <c r="CY464" s="441"/>
      <c r="CZ464" s="442"/>
      <c r="DA464" s="442"/>
      <c r="DB464" s="442"/>
      <c r="DC464" s="442"/>
      <c r="DD464" s="443"/>
      <c r="DE464" s="440"/>
      <c r="DF464" s="444">
        <v>19730</v>
      </c>
      <c r="DG464" s="445">
        <f t="shared" si="894"/>
        <v>20530</v>
      </c>
      <c r="DH464" s="421">
        <f t="shared" si="895"/>
        <v>0.82120000000000004</v>
      </c>
      <c r="DI464" s="446">
        <f t="shared" si="896"/>
        <v>7.8324403312226014</v>
      </c>
      <c r="DJ464" s="434">
        <v>8</v>
      </c>
      <c r="DK464" s="427">
        <v>3.5</v>
      </c>
      <c r="DL464" s="446">
        <f t="shared" si="897"/>
        <v>11.105698977106673</v>
      </c>
      <c r="DM464" s="422">
        <v>25.3</v>
      </c>
      <c r="DN464" s="422">
        <v>1.65</v>
      </c>
      <c r="DO464" s="423">
        <v>8.0399999999999991</v>
      </c>
      <c r="DP464" s="423">
        <v>16.5</v>
      </c>
      <c r="DQ464" s="423">
        <v>79</v>
      </c>
      <c r="DR464" s="432"/>
      <c r="DS464" s="432"/>
      <c r="DT464" s="437"/>
      <c r="DU464" s="437">
        <v>0.93</v>
      </c>
      <c r="DV464" s="424"/>
      <c r="DW464" s="446">
        <f t="shared" si="898"/>
        <v>4.0915733073550902</v>
      </c>
      <c r="DX464" s="434">
        <v>6.81</v>
      </c>
      <c r="DY464" s="438">
        <v>8.18</v>
      </c>
      <c r="DZ464" s="439">
        <v>16.2</v>
      </c>
      <c r="EA464" s="440">
        <v>58</v>
      </c>
      <c r="EB464" s="441">
        <v>7590</v>
      </c>
      <c r="EC464" s="442">
        <v>4</v>
      </c>
      <c r="ED464" s="442"/>
      <c r="EE464" s="442"/>
      <c r="EF464" s="442"/>
      <c r="EG464" s="443">
        <v>4</v>
      </c>
      <c r="EH464" s="440"/>
      <c r="EI464" s="429">
        <f t="shared" si="814"/>
        <v>8.18</v>
      </c>
      <c r="EJ464" s="447">
        <f t="shared" si="912"/>
        <v>16.2</v>
      </c>
      <c r="EK464" s="448">
        <f t="shared" si="815"/>
        <v>58</v>
      </c>
      <c r="EL464" s="417">
        <f t="shared" si="816"/>
        <v>7590</v>
      </c>
      <c r="EM464" s="431">
        <f t="shared" si="817"/>
        <v>4</v>
      </c>
      <c r="EN464" s="431"/>
      <c r="EO464" s="431"/>
      <c r="EP464" s="431"/>
      <c r="EQ464" s="430">
        <f t="shared" si="922"/>
        <v>4</v>
      </c>
      <c r="ER464" s="448"/>
      <c r="ES464" s="449">
        <f t="shared" si="899"/>
        <v>25.707817026559876</v>
      </c>
      <c r="ET464" s="450">
        <f t="shared" si="900"/>
        <v>0.82154000000000005</v>
      </c>
      <c r="EU464" s="451">
        <f t="shared" si="860"/>
        <v>0.43577972727272724</v>
      </c>
      <c r="EV464" s="450">
        <f t="shared" si="805"/>
        <v>0.80699949494949486</v>
      </c>
      <c r="EW464" s="513">
        <f t="shared" si="909"/>
        <v>0.72539198260510607</v>
      </c>
      <c r="EX464" s="514">
        <f t="shared" si="883"/>
        <v>10.566217104462352</v>
      </c>
      <c r="EY464" s="513">
        <f t="shared" si="913"/>
        <v>0.82692307692307687</v>
      </c>
      <c r="EZ464" s="514">
        <f t="shared" si="914"/>
        <v>77.399999999999991</v>
      </c>
      <c r="FA464" s="450">
        <f t="shared" si="806"/>
        <v>0.87574696307162692</v>
      </c>
      <c r="FB464" s="431">
        <f t="shared" si="807"/>
        <v>408.78939552547655</v>
      </c>
      <c r="FC464" s="452"/>
      <c r="FD464" s="431"/>
      <c r="FE464" s="452">
        <f t="shared" si="808"/>
        <v>0.97241379310344822</v>
      </c>
      <c r="FF464" s="430">
        <f t="shared" si="809"/>
        <v>141</v>
      </c>
      <c r="FG464" s="405">
        <v>50400</v>
      </c>
      <c r="FH464" s="589"/>
      <c r="FI464" s="590"/>
      <c r="FJ464" s="591"/>
      <c r="FK464" s="455">
        <f t="shared" si="901"/>
        <v>1.7528057063563551</v>
      </c>
      <c r="FL464" s="530">
        <v>1000</v>
      </c>
      <c r="FM464" s="455">
        <f t="shared" si="881"/>
        <v>24.344523699393822</v>
      </c>
      <c r="FN464" s="530">
        <v>3614</v>
      </c>
      <c r="FO464" s="532">
        <f t="shared" si="923"/>
        <v>0.2701046337817638</v>
      </c>
      <c r="FP464" s="449">
        <f t="shared" si="902"/>
        <v>87.981108649609268</v>
      </c>
      <c r="FQ464" s="457">
        <v>50.4</v>
      </c>
      <c r="FR464" s="458">
        <f t="shared" si="903"/>
        <v>1.2269639944494486</v>
      </c>
      <c r="FS464" s="576">
        <v>8.15</v>
      </c>
      <c r="FT464" s="577">
        <v>13.1</v>
      </c>
      <c r="FU464" s="578">
        <v>50</v>
      </c>
      <c r="FV464" s="579">
        <v>1</v>
      </c>
      <c r="FW464" s="580"/>
      <c r="FX464" s="579"/>
      <c r="FY464" s="452">
        <f t="shared" ref="FY464:FY487" si="943">1-FV464/(EG464+DD464)</f>
        <v>0.75</v>
      </c>
      <c r="FZ464" s="452"/>
      <c r="GA464" s="429"/>
      <c r="GB464" s="513">
        <f t="shared" si="915"/>
        <v>0.19135802469135799</v>
      </c>
      <c r="GC464" s="514">
        <f t="shared" si="916"/>
        <v>3.0999999999999996</v>
      </c>
      <c r="GD464" s="513">
        <f t="shared" si="907"/>
        <v>0.13793103448275867</v>
      </c>
      <c r="GE464" s="527">
        <f t="shared" si="908"/>
        <v>8</v>
      </c>
      <c r="GF464" s="461">
        <f t="shared" si="904"/>
        <v>2.3955011320203523</v>
      </c>
      <c r="GG464" s="606">
        <v>25</v>
      </c>
      <c r="GH464" s="450">
        <f t="shared" si="931"/>
        <v>0.3125</v>
      </c>
      <c r="GI464" s="405">
        <v>175</v>
      </c>
      <c r="GJ464" s="462">
        <f t="shared" si="932"/>
        <v>7</v>
      </c>
      <c r="GK464" s="463">
        <f t="shared" si="933"/>
        <v>14.606714219636292</v>
      </c>
      <c r="GL464" s="464">
        <v>8.31</v>
      </c>
      <c r="GM464" s="529">
        <v>12.6</v>
      </c>
      <c r="GN464" s="405">
        <v>47</v>
      </c>
      <c r="GO464" s="513">
        <f t="shared" si="934"/>
        <v>3.8167938931297662E-2</v>
      </c>
      <c r="GP464" s="450">
        <f t="shared" si="935"/>
        <v>6.0000000000000053E-2</v>
      </c>
      <c r="GQ464" s="577">
        <v>8</v>
      </c>
      <c r="GR464" s="455">
        <f t="shared" si="905"/>
        <v>2.5123548457774425</v>
      </c>
      <c r="GS464" s="531">
        <f t="shared" si="936"/>
        <v>12</v>
      </c>
      <c r="GT464" s="531">
        <f t="shared" si="937"/>
        <v>46.56</v>
      </c>
      <c r="GU464" s="513">
        <f t="shared" si="938"/>
        <v>4.7619047619047561E-2</v>
      </c>
      <c r="GV464" s="513">
        <f t="shared" si="939"/>
        <v>9.3617021276595214E-3</v>
      </c>
      <c r="GW464" s="513">
        <f t="shared" si="940"/>
        <v>8.3969465648854991E-2</v>
      </c>
      <c r="GX464" s="513">
        <f t="shared" si="941"/>
        <v>6.8799999999999972E-2</v>
      </c>
      <c r="GY464" s="462">
        <f t="shared" si="942"/>
        <v>4.2461378545454362</v>
      </c>
      <c r="GZ464" s="405">
        <v>39465</v>
      </c>
      <c r="HA464" s="581">
        <v>8.4499999999999993</v>
      </c>
      <c r="HB464" s="451">
        <v>8.32</v>
      </c>
      <c r="HC464" s="577">
        <v>12</v>
      </c>
      <c r="HD464" s="463">
        <f t="shared" si="919"/>
        <v>46.56</v>
      </c>
      <c r="HE464" s="463">
        <v>12</v>
      </c>
      <c r="HF464" s="463"/>
      <c r="HG464" s="582"/>
      <c r="HH464" s="575">
        <v>3</v>
      </c>
      <c r="HI464" s="583">
        <v>7840</v>
      </c>
      <c r="HJ464" s="406">
        <f t="shared" si="810"/>
        <v>5252.8</v>
      </c>
      <c r="HK464" s="406"/>
      <c r="HL464" s="549"/>
      <c r="HM464" s="584"/>
      <c r="HN464" s="461">
        <v>3.97</v>
      </c>
      <c r="HO464" s="574"/>
      <c r="HP464" s="548">
        <v>0.01</v>
      </c>
      <c r="HQ464" s="585"/>
      <c r="HR464" s="586"/>
      <c r="HS464" s="520">
        <v>0.14000000000000001</v>
      </c>
      <c r="HT464" s="587">
        <v>8</v>
      </c>
      <c r="HU464" s="522">
        <f t="shared" si="906"/>
        <v>44.076297591002358</v>
      </c>
      <c r="HV464" s="513">
        <f t="shared" si="917"/>
        <v>0.87179487179487181</v>
      </c>
      <c r="HW464" s="513">
        <f t="shared" si="811"/>
        <v>0.88475247524752476</v>
      </c>
      <c r="HX464" s="513">
        <f t="shared" si="812"/>
        <v>0.7262068965517241</v>
      </c>
      <c r="HY464" s="599"/>
    </row>
    <row r="465" spans="1:233" x14ac:dyDescent="0.15">
      <c r="A465" s="485">
        <v>43947</v>
      </c>
      <c r="B465" s="486">
        <v>34992</v>
      </c>
      <c r="C465" s="487">
        <f t="shared" si="852"/>
        <v>0.69984000000000002</v>
      </c>
      <c r="D465" s="488">
        <v>8.16</v>
      </c>
      <c r="E465" s="489">
        <v>66.599999999999994</v>
      </c>
      <c r="F465" s="490">
        <v>246</v>
      </c>
      <c r="G465" s="490">
        <f t="shared" si="855"/>
        <v>8608.0319999999992</v>
      </c>
      <c r="H465" s="487">
        <f t="shared" si="856"/>
        <v>0.34432127999999995</v>
      </c>
      <c r="I465" s="490">
        <v>9590</v>
      </c>
      <c r="J465" s="490">
        <f t="shared" si="857"/>
        <v>6425.3</v>
      </c>
      <c r="K465" s="491">
        <v>28.9</v>
      </c>
      <c r="L465" s="491"/>
      <c r="M465" s="491"/>
      <c r="N465" s="492">
        <v>94</v>
      </c>
      <c r="O465" s="492"/>
      <c r="P465" s="409"/>
      <c r="Q465" s="409">
        <v>1320</v>
      </c>
      <c r="R465" s="409"/>
      <c r="S465" s="409"/>
      <c r="T465" s="410">
        <v>5.37</v>
      </c>
      <c r="U465" s="411">
        <f t="shared" si="924"/>
        <v>3421.7241379310344</v>
      </c>
      <c r="V465" s="409">
        <v>9923</v>
      </c>
      <c r="W465" s="409">
        <v>4100</v>
      </c>
      <c r="X465" s="412">
        <v>430</v>
      </c>
      <c r="Y465" s="473"/>
      <c r="Z465" s="429"/>
      <c r="AA465" s="447"/>
      <c r="AB465" s="409"/>
      <c r="AC465" s="409"/>
      <c r="AD465" s="474"/>
      <c r="AE465" s="477"/>
      <c r="AF465" s="478">
        <f t="shared" si="925"/>
        <v>1750</v>
      </c>
      <c r="AG465" s="477">
        <f t="shared" si="882"/>
        <v>0.7</v>
      </c>
      <c r="AH465" s="478">
        <f t="shared" si="926"/>
        <v>2601.8009852216746</v>
      </c>
      <c r="AI465" s="478">
        <f t="shared" si="927"/>
        <v>7545.2228571428568</v>
      </c>
      <c r="AJ465" s="473">
        <f t="shared" si="928"/>
        <v>13204.14</v>
      </c>
      <c r="AK465" s="477">
        <f t="shared" si="884"/>
        <v>0.58685066666666663</v>
      </c>
      <c r="AL465" s="447">
        <v>38</v>
      </c>
      <c r="AM465" s="479"/>
      <c r="AN465" s="473">
        <v>3125</v>
      </c>
      <c r="AO465" s="473">
        <v>3113</v>
      </c>
      <c r="AP465" s="479">
        <v>7.57</v>
      </c>
      <c r="AQ465" s="447">
        <v>655</v>
      </c>
      <c r="AR465" s="473">
        <f t="shared" si="918"/>
        <v>2096</v>
      </c>
      <c r="AS465" s="657">
        <f t="shared" si="910"/>
        <v>3.2</v>
      </c>
      <c r="AT465" s="473">
        <v>6550</v>
      </c>
      <c r="AU465" s="447"/>
      <c r="AV465" s="480">
        <v>18</v>
      </c>
      <c r="AW465" s="479">
        <v>7.76</v>
      </c>
      <c r="AX465" s="479">
        <v>28.5</v>
      </c>
      <c r="AY465" s="480">
        <v>18</v>
      </c>
      <c r="AZ465" s="480">
        <v>4.5</v>
      </c>
      <c r="BA465" s="420">
        <f t="shared" si="853"/>
        <v>37049</v>
      </c>
      <c r="BB465" s="421">
        <f t="shared" si="854"/>
        <v>0.74097999999999997</v>
      </c>
      <c r="BC465" s="422"/>
      <c r="BD465" s="423">
        <v>8</v>
      </c>
      <c r="BE465" s="424">
        <v>110</v>
      </c>
      <c r="BF465" s="425">
        <v>482</v>
      </c>
      <c r="BG465" s="426">
        <v>8380</v>
      </c>
      <c r="BH465" s="420">
        <f t="shared" si="858"/>
        <v>5614.6</v>
      </c>
      <c r="BI465" s="420"/>
      <c r="BJ465" s="421"/>
      <c r="BK465" s="427">
        <v>18.100000000000001</v>
      </c>
      <c r="BL465" s="427"/>
      <c r="BM465" s="428"/>
      <c r="BN465" s="422"/>
      <c r="BO465" s="425">
        <v>193</v>
      </c>
      <c r="BP465" s="425"/>
      <c r="BQ465" s="423">
        <v>3.68</v>
      </c>
      <c r="BR465" s="421">
        <f t="shared" si="921"/>
        <v>0.51111111111111107</v>
      </c>
      <c r="BS465" s="409">
        <f t="shared" si="929"/>
        <v>38799</v>
      </c>
      <c r="BT465" s="429">
        <f t="shared" si="885"/>
        <v>7.9806051702363465</v>
      </c>
      <c r="BU465" s="430">
        <f t="shared" si="911"/>
        <v>110</v>
      </c>
      <c r="BV465" s="430">
        <f t="shared" si="886"/>
        <v>554.79826799659781</v>
      </c>
      <c r="BW465" s="430">
        <f t="shared" si="887"/>
        <v>8002.1706745019201</v>
      </c>
      <c r="BX465" s="430">
        <f t="shared" si="859"/>
        <v>5201.4109384262483</v>
      </c>
      <c r="BY465" s="430">
        <f t="shared" si="888"/>
        <v>18.095489574473568</v>
      </c>
      <c r="BZ465" s="430"/>
      <c r="CA465" s="431"/>
      <c r="CB465" s="430">
        <f t="shared" si="930"/>
        <v>193</v>
      </c>
      <c r="CC465" s="432">
        <v>18547</v>
      </c>
      <c r="CD465" s="411">
        <f t="shared" si="889"/>
        <v>19422</v>
      </c>
      <c r="CE465" s="421">
        <f t="shared" si="890"/>
        <v>0.77688000000000001</v>
      </c>
      <c r="CF465" s="433">
        <f t="shared" si="891"/>
        <v>8.2792709298733396</v>
      </c>
      <c r="CG465" s="434"/>
      <c r="CH465" s="427"/>
      <c r="CI465" s="446">
        <f t="shared" si="892"/>
        <v>11.739264751312945</v>
      </c>
      <c r="CJ465" s="436">
        <v>25.9</v>
      </c>
      <c r="CK465" s="436">
        <v>1.17</v>
      </c>
      <c r="CL465" s="423"/>
      <c r="CM465" s="423">
        <v>19.600000000000001</v>
      </c>
      <c r="CN465" s="423">
        <v>89</v>
      </c>
      <c r="CO465" s="432"/>
      <c r="CP465" s="432"/>
      <c r="CQ465" s="437"/>
      <c r="CR465" s="437">
        <v>0.92</v>
      </c>
      <c r="CS465" s="481"/>
      <c r="CT465" s="432">
        <f t="shared" si="893"/>
        <v>4.3249922767995059</v>
      </c>
      <c r="CU465" s="434">
        <v>7.53</v>
      </c>
      <c r="CV465" s="493"/>
      <c r="CW465" s="494"/>
      <c r="CX465" s="495"/>
      <c r="CY465" s="496"/>
      <c r="CZ465" s="497"/>
      <c r="DA465" s="497"/>
      <c r="DB465" s="497"/>
      <c r="DC465" s="497"/>
      <c r="DD465" s="498"/>
      <c r="DE465" s="498"/>
      <c r="DF465" s="432">
        <v>18502</v>
      </c>
      <c r="DG465" s="445">
        <f t="shared" si="894"/>
        <v>19377</v>
      </c>
      <c r="DH465" s="421">
        <f t="shared" si="895"/>
        <v>0.77507999999999999</v>
      </c>
      <c r="DI465" s="446">
        <f t="shared" si="896"/>
        <v>8.2984982195386277</v>
      </c>
      <c r="DJ465" s="434">
        <v>7.88</v>
      </c>
      <c r="DK465" s="427">
        <v>3.4</v>
      </c>
      <c r="DL465" s="446">
        <f t="shared" si="897"/>
        <v>11.766527326211488</v>
      </c>
      <c r="DM465" s="541">
        <v>26</v>
      </c>
      <c r="DN465" s="541">
        <v>0.88</v>
      </c>
      <c r="DO465" s="542">
        <v>7.95</v>
      </c>
      <c r="DP465" s="542">
        <v>19.399999999999999</v>
      </c>
      <c r="DQ465" s="542">
        <v>91</v>
      </c>
      <c r="DR465" s="432"/>
      <c r="DS465" s="432"/>
      <c r="DT465" s="437"/>
      <c r="DU465" s="437">
        <v>0.94</v>
      </c>
      <c r="DV465" s="481"/>
      <c r="DW465" s="446">
        <f t="shared" si="898"/>
        <v>4.335036383341075</v>
      </c>
      <c r="DX465" s="434">
        <v>5.05</v>
      </c>
      <c r="DY465" s="493">
        <v>8</v>
      </c>
      <c r="DZ465" s="494">
        <v>16.3</v>
      </c>
      <c r="EA465" s="495">
        <v>60</v>
      </c>
      <c r="EB465" s="496">
        <v>7410</v>
      </c>
      <c r="EC465" s="497">
        <v>3.9</v>
      </c>
      <c r="ED465" s="497"/>
      <c r="EE465" s="497"/>
      <c r="EF465" s="497"/>
      <c r="EG465" s="498">
        <v>5</v>
      </c>
      <c r="EH465" s="495"/>
      <c r="EI465" s="429">
        <f t="shared" si="814"/>
        <v>8</v>
      </c>
      <c r="EJ465" s="447">
        <f t="shared" si="912"/>
        <v>16.3</v>
      </c>
      <c r="EK465" s="448">
        <f t="shared" si="815"/>
        <v>60</v>
      </c>
      <c r="EL465" s="417">
        <f t="shared" si="816"/>
        <v>7410</v>
      </c>
      <c r="EM465" s="431">
        <f t="shared" si="817"/>
        <v>3.9</v>
      </c>
      <c r="EN465" s="431"/>
      <c r="EO465" s="431"/>
      <c r="EP465" s="431"/>
      <c r="EQ465" s="430">
        <f t="shared" si="922"/>
        <v>5</v>
      </c>
      <c r="ER465" s="448"/>
      <c r="ES465" s="449">
        <f t="shared" si="899"/>
        <v>27.217196319492771</v>
      </c>
      <c r="ET465" s="450">
        <f t="shared" si="900"/>
        <v>0.77598</v>
      </c>
      <c r="EU465" s="451">
        <f t="shared" si="860"/>
        <v>0.48921859090909081</v>
      </c>
      <c r="EV465" s="499">
        <f t="shared" si="805"/>
        <v>0.90596035353535331</v>
      </c>
      <c r="EW465" s="513">
        <f t="shared" si="909"/>
        <v>0.78447667945378274</v>
      </c>
      <c r="EX465" s="514">
        <f t="shared" si="883"/>
        <v>14.195489574473568</v>
      </c>
      <c r="EY465" s="513">
        <f t="shared" si="913"/>
        <v>0.85181818181818181</v>
      </c>
      <c r="EZ465" s="514">
        <f t="shared" si="914"/>
        <v>93.7</v>
      </c>
      <c r="FA465" s="450">
        <f t="shared" si="806"/>
        <v>0.89185258235094578</v>
      </c>
      <c r="FB465" s="431">
        <f t="shared" si="807"/>
        <v>494.79826799659781</v>
      </c>
      <c r="FC465" s="452"/>
      <c r="FD465" s="431"/>
      <c r="FE465" s="452">
        <f t="shared" si="808"/>
        <v>0.97409326424870468</v>
      </c>
      <c r="FF465" s="430">
        <f t="shared" si="809"/>
        <v>188</v>
      </c>
      <c r="FG465" s="490">
        <v>50400</v>
      </c>
      <c r="FH465" s="498"/>
      <c r="FI465" s="501"/>
      <c r="FJ465" s="487"/>
      <c r="FK465" s="455">
        <f t="shared" si="901"/>
        <v>1.8557179308745071</v>
      </c>
      <c r="FL465" s="490">
        <v>1000</v>
      </c>
      <c r="FM465" s="455">
        <f t="shared" si="881"/>
        <v>25.773860151034818</v>
      </c>
      <c r="FN465" s="490">
        <v>3197</v>
      </c>
      <c r="FO465" s="532">
        <f t="shared" si="923"/>
        <v>0.23893871449925264</v>
      </c>
      <c r="FP465" s="449">
        <f t="shared" si="902"/>
        <v>82.399030902858328</v>
      </c>
      <c r="FQ465" s="503">
        <v>50.4</v>
      </c>
      <c r="FR465" s="458">
        <f t="shared" si="903"/>
        <v>1.2990025516121548</v>
      </c>
      <c r="FS465" s="504">
        <v>8.1</v>
      </c>
      <c r="FT465" s="535">
        <v>13.9</v>
      </c>
      <c r="FU465" s="495">
        <v>53</v>
      </c>
      <c r="FV465" s="490">
        <v>1</v>
      </c>
      <c r="FW465" s="504"/>
      <c r="FX465" s="490"/>
      <c r="FY465" s="452">
        <f t="shared" si="943"/>
        <v>0.8</v>
      </c>
      <c r="FZ465" s="452"/>
      <c r="GA465" s="429"/>
      <c r="GB465" s="499">
        <f t="shared" si="915"/>
        <v>0.14723926380368102</v>
      </c>
      <c r="GC465" s="514">
        <f t="shared" si="916"/>
        <v>2.4000000000000004</v>
      </c>
      <c r="GD465" s="499">
        <f t="shared" si="907"/>
        <v>0.1166666666666667</v>
      </c>
      <c r="GE465" s="527">
        <f t="shared" si="908"/>
        <v>7</v>
      </c>
      <c r="GF465" s="461">
        <f t="shared" si="904"/>
        <v>2.5361478388618264</v>
      </c>
      <c r="GG465" s="490">
        <v>25</v>
      </c>
      <c r="GH465" s="526">
        <f t="shared" si="931"/>
        <v>0.3125</v>
      </c>
      <c r="GI465" s="490">
        <v>175</v>
      </c>
      <c r="GJ465" s="544">
        <f t="shared" si="932"/>
        <v>7</v>
      </c>
      <c r="GK465" s="463">
        <f t="shared" si="933"/>
        <v>15.464316090620892</v>
      </c>
      <c r="GL465" s="507">
        <v>8.31</v>
      </c>
      <c r="GM465" s="535">
        <v>13.5</v>
      </c>
      <c r="GN465" s="536">
        <v>52</v>
      </c>
      <c r="GO465" s="526">
        <f t="shared" si="934"/>
        <v>2.877697841726623E-2</v>
      </c>
      <c r="GP465" s="526">
        <f t="shared" si="935"/>
        <v>1.8867924528301883E-2</v>
      </c>
      <c r="GQ465" s="535">
        <v>8</v>
      </c>
      <c r="GR465" s="455">
        <f t="shared" si="905"/>
        <v>2.6598623675867934</v>
      </c>
      <c r="GS465" s="536">
        <f t="shared" si="936"/>
        <v>12.3</v>
      </c>
      <c r="GT465" s="536">
        <f t="shared" si="937"/>
        <v>47.724000000000004</v>
      </c>
      <c r="GU465" s="526">
        <f t="shared" si="938"/>
        <v>8.8888888888888795E-2</v>
      </c>
      <c r="GV465" s="526">
        <f t="shared" si="939"/>
        <v>8.2230769230769107E-2</v>
      </c>
      <c r="GW465" s="526">
        <f t="shared" si="940"/>
        <v>0.1151079136690647</v>
      </c>
      <c r="GX465" s="526">
        <f t="shared" si="941"/>
        <v>9.9547169811320724E-2</v>
      </c>
      <c r="GY465" s="544">
        <f t="shared" si="942"/>
        <v>2.9310682506862973</v>
      </c>
      <c r="GZ465" s="490">
        <v>36779</v>
      </c>
      <c r="HA465" s="493">
        <v>8.48</v>
      </c>
      <c r="HB465" s="493">
        <v>8.36</v>
      </c>
      <c r="HC465" s="494">
        <v>12.3</v>
      </c>
      <c r="HD465" s="498">
        <f t="shared" si="919"/>
        <v>47.724000000000004</v>
      </c>
      <c r="HE465" s="498">
        <v>12</v>
      </c>
      <c r="HF465" s="498"/>
      <c r="HG465" s="498"/>
      <c r="HH465" s="492">
        <v>6</v>
      </c>
      <c r="HI465" s="508">
        <v>7440</v>
      </c>
      <c r="HJ465" s="490">
        <f t="shared" si="810"/>
        <v>4984.8</v>
      </c>
      <c r="HK465" s="490"/>
      <c r="HL465" s="490"/>
      <c r="HM465" s="543"/>
      <c r="HN465" s="506">
        <v>4.6900000000000004</v>
      </c>
      <c r="HO465" s="491"/>
      <c r="HP465" s="545">
        <v>0.01</v>
      </c>
      <c r="HQ465" s="523"/>
      <c r="HR465" s="524"/>
      <c r="HS465" s="524">
        <v>0.15</v>
      </c>
      <c r="HT465" s="511">
        <v>8</v>
      </c>
      <c r="HU465" s="525">
        <f t="shared" si="906"/>
        <v>46.964830359793787</v>
      </c>
      <c r="HV465" s="526">
        <f t="shared" si="917"/>
        <v>0.88818181818181818</v>
      </c>
      <c r="HW465" s="526">
        <f t="shared" si="811"/>
        <v>0.9009875518672199</v>
      </c>
      <c r="HX465" s="526">
        <f t="shared" si="812"/>
        <v>0.74088397790055249</v>
      </c>
      <c r="HY465" s="512"/>
    </row>
    <row r="466" spans="1:233" s="598" customFormat="1" ht="15" customHeight="1" x14ac:dyDescent="0.15">
      <c r="A466" s="400">
        <v>43948</v>
      </c>
      <c r="B466" s="515">
        <v>36528</v>
      </c>
      <c r="C466" s="402">
        <f t="shared" si="852"/>
        <v>0.73055999999999999</v>
      </c>
      <c r="D466" s="571">
        <v>8.0299999999999994</v>
      </c>
      <c r="E466" s="572">
        <v>58.2</v>
      </c>
      <c r="F466" s="573">
        <v>277</v>
      </c>
      <c r="G466" s="406">
        <f t="shared" si="855"/>
        <v>10118.255999999999</v>
      </c>
      <c r="H466" s="402">
        <f t="shared" si="856"/>
        <v>0.40473023999999996</v>
      </c>
      <c r="I466" s="573">
        <v>9020</v>
      </c>
      <c r="J466" s="406">
        <f t="shared" si="857"/>
        <v>6043.4000000000005</v>
      </c>
      <c r="K466" s="574">
        <v>35.5</v>
      </c>
      <c r="L466" s="574"/>
      <c r="M466" s="574"/>
      <c r="N466" s="575">
        <v>207</v>
      </c>
      <c r="O466" s="575"/>
      <c r="P466" s="409"/>
      <c r="Q466" s="409">
        <v>1320</v>
      </c>
      <c r="R466" s="409"/>
      <c r="S466" s="409"/>
      <c r="T466" s="410">
        <v>5.23</v>
      </c>
      <c r="U466" s="409">
        <f t="shared" si="924"/>
        <v>3575.8620689655172</v>
      </c>
      <c r="V466" s="409">
        <v>10370</v>
      </c>
      <c r="W466" s="409">
        <v>3715</v>
      </c>
      <c r="X466" s="516">
        <v>430</v>
      </c>
      <c r="Y466" s="473"/>
      <c r="Z466" s="429"/>
      <c r="AA466" s="447"/>
      <c r="AB466" s="409"/>
      <c r="AC466" s="409"/>
      <c r="AD466" s="474"/>
      <c r="AE466" s="477"/>
      <c r="AF466" s="478">
        <f t="shared" si="925"/>
        <v>1750</v>
      </c>
      <c r="AG466" s="477">
        <f t="shared" si="882"/>
        <v>0.7</v>
      </c>
      <c r="AH466" s="478">
        <f t="shared" si="926"/>
        <v>2720.6916256157633</v>
      </c>
      <c r="AI466" s="478">
        <f t="shared" si="927"/>
        <v>7890.005714285714</v>
      </c>
      <c r="AJ466" s="473">
        <f t="shared" si="928"/>
        <v>13807.51</v>
      </c>
      <c r="AK466" s="477">
        <f t="shared" si="884"/>
        <v>0.61366711111111116</v>
      </c>
      <c r="AL466" s="447">
        <v>38</v>
      </c>
      <c r="AM466" s="479"/>
      <c r="AN466" s="473">
        <v>3130</v>
      </c>
      <c r="AO466" s="473">
        <v>3117</v>
      </c>
      <c r="AP466" s="479">
        <v>7.65</v>
      </c>
      <c r="AQ466" s="447">
        <v>680</v>
      </c>
      <c r="AR466" s="473">
        <f t="shared" si="918"/>
        <v>2176</v>
      </c>
      <c r="AS466" s="657">
        <f t="shared" si="910"/>
        <v>3.2</v>
      </c>
      <c r="AT466" s="473">
        <v>6840</v>
      </c>
      <c r="AU466" s="447"/>
      <c r="AV466" s="480">
        <v>15</v>
      </c>
      <c r="AW466" s="479">
        <v>8.8000000000000007</v>
      </c>
      <c r="AX466" s="479">
        <v>28.7</v>
      </c>
      <c r="AY466" s="480">
        <v>24</v>
      </c>
      <c r="AZ466" s="480">
        <v>5</v>
      </c>
      <c r="BA466" s="420">
        <f t="shared" si="853"/>
        <v>34217</v>
      </c>
      <c r="BB466" s="421">
        <f t="shared" si="854"/>
        <v>0.68433999999999995</v>
      </c>
      <c r="BC466" s="422"/>
      <c r="BD466" s="423">
        <v>7.93</v>
      </c>
      <c r="BE466" s="424">
        <v>87</v>
      </c>
      <c r="BF466" s="425">
        <v>375</v>
      </c>
      <c r="BG466" s="426">
        <v>7920</v>
      </c>
      <c r="BH466" s="420">
        <f t="shared" si="858"/>
        <v>5306.4000000000005</v>
      </c>
      <c r="BI466" s="432"/>
      <c r="BJ466" s="421"/>
      <c r="BK466" s="427">
        <v>17.7</v>
      </c>
      <c r="BL466" s="427"/>
      <c r="BM466" s="428"/>
      <c r="BN466" s="422"/>
      <c r="BO466" s="425">
        <v>133</v>
      </c>
      <c r="BP466" s="425"/>
      <c r="BQ466" s="423">
        <v>2.59</v>
      </c>
      <c r="BR466" s="421">
        <f t="shared" si="921"/>
        <v>0.35972222222222222</v>
      </c>
      <c r="BS466" s="409">
        <f t="shared" si="929"/>
        <v>35967</v>
      </c>
      <c r="BT466" s="429">
        <f t="shared" si="885"/>
        <v>7.9163764005894288</v>
      </c>
      <c r="BU466" s="430">
        <f t="shared" si="911"/>
        <v>87</v>
      </c>
      <c r="BV466" s="430">
        <f t="shared" si="886"/>
        <v>462.62893763727863</v>
      </c>
      <c r="BW466" s="430">
        <f t="shared" si="887"/>
        <v>7534.8024578085469</v>
      </c>
      <c r="BX466" s="430">
        <f t="shared" si="859"/>
        <v>4897.6215975755558</v>
      </c>
      <c r="BY466" s="430">
        <f t="shared" si="888"/>
        <v>18.006530986737843</v>
      </c>
      <c r="BZ466" s="430"/>
      <c r="CA466" s="431"/>
      <c r="CB466" s="430">
        <f t="shared" si="930"/>
        <v>133</v>
      </c>
      <c r="CC466" s="432">
        <v>17090</v>
      </c>
      <c r="CD466" s="411">
        <f t="shared" si="889"/>
        <v>17965</v>
      </c>
      <c r="CE466" s="421">
        <f t="shared" si="890"/>
        <v>0.71860000000000002</v>
      </c>
      <c r="CF466" s="433">
        <f t="shared" si="891"/>
        <v>8.9507375452268292</v>
      </c>
      <c r="CG466" s="434"/>
      <c r="CH466" s="427"/>
      <c r="CI466" s="446">
        <f t="shared" si="892"/>
        <v>12.691344280545504</v>
      </c>
      <c r="CJ466" s="436">
        <v>25.2</v>
      </c>
      <c r="CK466" s="436">
        <v>1.55</v>
      </c>
      <c r="CL466" s="423"/>
      <c r="CM466" s="423">
        <v>17.5</v>
      </c>
      <c r="CN466" s="423">
        <v>84</v>
      </c>
      <c r="CO466" s="432"/>
      <c r="CP466" s="432"/>
      <c r="CQ466" s="437"/>
      <c r="CR466" s="437">
        <v>0.93</v>
      </c>
      <c r="CS466" s="424"/>
      <c r="CT466" s="432">
        <f t="shared" si="893"/>
        <v>4.6757584191483446</v>
      </c>
      <c r="CU466" s="434">
        <v>8.14</v>
      </c>
      <c r="CV466" s="438"/>
      <c r="CW466" s="439"/>
      <c r="CX466" s="440"/>
      <c r="CY466" s="441"/>
      <c r="CZ466" s="442"/>
      <c r="DA466" s="442"/>
      <c r="DB466" s="442"/>
      <c r="DC466" s="442"/>
      <c r="DD466" s="443"/>
      <c r="DE466" s="440"/>
      <c r="DF466" s="444">
        <v>17127</v>
      </c>
      <c r="DG466" s="445">
        <f t="shared" si="894"/>
        <v>18002</v>
      </c>
      <c r="DH466" s="421">
        <f t="shared" si="895"/>
        <v>0.72008000000000005</v>
      </c>
      <c r="DI466" s="446">
        <f t="shared" si="896"/>
        <v>8.9323408510165532</v>
      </c>
      <c r="DJ466" s="434">
        <v>7.89</v>
      </c>
      <c r="DK466" s="427">
        <v>3.8</v>
      </c>
      <c r="DL466" s="446">
        <f t="shared" si="897"/>
        <v>12.665259415620486</v>
      </c>
      <c r="DM466" s="422">
        <v>25.2</v>
      </c>
      <c r="DN466" s="422">
        <v>1.42</v>
      </c>
      <c r="DO466" s="423">
        <v>7.96</v>
      </c>
      <c r="DP466" s="423">
        <v>17.899999999999999</v>
      </c>
      <c r="DQ466" s="423">
        <v>82</v>
      </c>
      <c r="DR466" s="432"/>
      <c r="DS466" s="432"/>
      <c r="DT466" s="437"/>
      <c r="DU466" s="437">
        <v>0.94</v>
      </c>
      <c r="DV466" s="424"/>
      <c r="DW466" s="446">
        <f t="shared" si="898"/>
        <v>4.666148205754916</v>
      </c>
      <c r="DX466" s="434">
        <v>6.2</v>
      </c>
      <c r="DY466" s="438">
        <v>8.08</v>
      </c>
      <c r="DZ466" s="439">
        <v>16.2</v>
      </c>
      <c r="EA466" s="440">
        <v>64</v>
      </c>
      <c r="EB466" s="441">
        <v>7720</v>
      </c>
      <c r="EC466" s="442">
        <v>4.9000000000000004</v>
      </c>
      <c r="ED466" s="442"/>
      <c r="EE466" s="442"/>
      <c r="EF466" s="442"/>
      <c r="EG466" s="443">
        <v>5</v>
      </c>
      <c r="EH466" s="440"/>
      <c r="EI466" s="429">
        <f t="shared" si="814"/>
        <v>8.08</v>
      </c>
      <c r="EJ466" s="447">
        <f t="shared" si="912"/>
        <v>16.2</v>
      </c>
      <c r="EK466" s="448">
        <f t="shared" si="815"/>
        <v>64</v>
      </c>
      <c r="EL466" s="417">
        <f t="shared" si="816"/>
        <v>7720</v>
      </c>
      <c r="EM466" s="431">
        <f t="shared" si="817"/>
        <v>4.9000000000000004</v>
      </c>
      <c r="EN466" s="431"/>
      <c r="EO466" s="431"/>
      <c r="EP466" s="431"/>
      <c r="EQ466" s="430">
        <f t="shared" si="922"/>
        <v>5</v>
      </c>
      <c r="ER466" s="448"/>
      <c r="ES466" s="449">
        <f t="shared" si="899"/>
        <v>29.360246892985238</v>
      </c>
      <c r="ET466" s="450">
        <f t="shared" si="900"/>
        <v>0.71933999999999998</v>
      </c>
      <c r="EU466" s="451">
        <f t="shared" si="860"/>
        <v>0.37816761363636364</v>
      </c>
      <c r="EV466" s="450">
        <f t="shared" si="805"/>
        <v>0.70031039562289554</v>
      </c>
      <c r="EW466" s="513">
        <f t="shared" si="909"/>
        <v>0.72787651304912959</v>
      </c>
      <c r="EX466" s="514">
        <f t="shared" si="883"/>
        <v>13.106530986737843</v>
      </c>
      <c r="EY466" s="513">
        <f t="shared" si="913"/>
        <v>0.81379310344827593</v>
      </c>
      <c r="EZ466" s="514">
        <f t="shared" si="914"/>
        <v>70.8</v>
      </c>
      <c r="FA466" s="450">
        <f t="shared" si="806"/>
        <v>0.86166018855876492</v>
      </c>
      <c r="FB466" s="431">
        <f t="shared" si="807"/>
        <v>398.62893763727863</v>
      </c>
      <c r="FC466" s="452"/>
      <c r="FD466" s="431"/>
      <c r="FE466" s="452">
        <f t="shared" si="808"/>
        <v>0.96240601503759393</v>
      </c>
      <c r="FF466" s="430">
        <f t="shared" si="809"/>
        <v>128</v>
      </c>
      <c r="FG466" s="405">
        <v>50400</v>
      </c>
      <c r="FH466" s="589"/>
      <c r="FI466" s="590"/>
      <c r="FJ466" s="591"/>
      <c r="FK466" s="455">
        <f t="shared" si="901"/>
        <v>2.0018350154308115</v>
      </c>
      <c r="FL466" s="530">
        <v>1000</v>
      </c>
      <c r="FM466" s="455">
        <f t="shared" si="881"/>
        <v>27.803264103205716</v>
      </c>
      <c r="FN466" s="530">
        <v>5276</v>
      </c>
      <c r="FO466" s="532">
        <f t="shared" si="923"/>
        <v>0.39431988041853511</v>
      </c>
      <c r="FP466" s="449">
        <f t="shared" si="902"/>
        <v>146.69002140851336</v>
      </c>
      <c r="FQ466" s="457">
        <v>54</v>
      </c>
      <c r="FR466" s="458">
        <f t="shared" si="903"/>
        <v>1.5013762615731088</v>
      </c>
      <c r="FS466" s="576">
        <v>8.08</v>
      </c>
      <c r="FT466" s="577">
        <v>13.5</v>
      </c>
      <c r="FU466" s="578">
        <v>57</v>
      </c>
      <c r="FV466" s="579">
        <v>1</v>
      </c>
      <c r="FW466" s="580"/>
      <c r="FX466" s="579"/>
      <c r="FY466" s="452">
        <f t="shared" si="943"/>
        <v>0.8</v>
      </c>
      <c r="FZ466" s="452"/>
      <c r="GA466" s="429"/>
      <c r="GB466" s="513">
        <f t="shared" si="915"/>
        <v>0.16666666666666663</v>
      </c>
      <c r="GC466" s="514">
        <f t="shared" si="916"/>
        <v>2.6999999999999993</v>
      </c>
      <c r="GD466" s="513">
        <f t="shared" si="907"/>
        <v>0.109375</v>
      </c>
      <c r="GE466" s="527">
        <f t="shared" si="908"/>
        <v>7</v>
      </c>
      <c r="GF466" s="461">
        <f t="shared" si="904"/>
        <v>2.7358411877554425</v>
      </c>
      <c r="GG466" s="606">
        <v>25</v>
      </c>
      <c r="GH466" s="450">
        <f t="shared" si="931"/>
        <v>0.3125</v>
      </c>
      <c r="GI466" s="405">
        <v>175</v>
      </c>
      <c r="GJ466" s="462">
        <f t="shared" si="932"/>
        <v>7</v>
      </c>
      <c r="GK466" s="463">
        <f t="shared" si="933"/>
        <v>16.681958461923429</v>
      </c>
      <c r="GL466" s="464">
        <v>8.25</v>
      </c>
      <c r="GM466" s="529">
        <v>13.2</v>
      </c>
      <c r="GN466" s="405">
        <v>53</v>
      </c>
      <c r="GO466" s="513">
        <f t="shared" si="934"/>
        <v>2.2222222222222254E-2</v>
      </c>
      <c r="GP466" s="450">
        <f t="shared" si="935"/>
        <v>7.0175438596491224E-2</v>
      </c>
      <c r="GQ466" s="577">
        <v>8</v>
      </c>
      <c r="GR466" s="455">
        <f t="shared" si="905"/>
        <v>2.86929685545083</v>
      </c>
      <c r="GS466" s="531">
        <f t="shared" si="936"/>
        <v>12.6</v>
      </c>
      <c r="GT466" s="531">
        <f t="shared" si="937"/>
        <v>48.887999999999998</v>
      </c>
      <c r="GU466" s="513">
        <f t="shared" si="938"/>
        <v>4.5454545454545414E-2</v>
      </c>
      <c r="GV466" s="513">
        <f t="shared" si="939"/>
        <v>7.7584905660377346E-2</v>
      </c>
      <c r="GW466" s="513">
        <f t="shared" si="940"/>
        <v>6.6666666666666652E-2</v>
      </c>
      <c r="GX466" s="513">
        <f t="shared" si="941"/>
        <v>0.14231578947368428</v>
      </c>
      <c r="GY466" s="462">
        <f t="shared" si="942"/>
        <v>2.0564544455033809</v>
      </c>
      <c r="GZ466" s="405">
        <v>33563</v>
      </c>
      <c r="HA466" s="581">
        <v>8.4600000000000009</v>
      </c>
      <c r="HB466" s="451">
        <v>8.35</v>
      </c>
      <c r="HC466" s="577">
        <v>12.6</v>
      </c>
      <c r="HD466" s="463">
        <f t="shared" si="919"/>
        <v>48.887999999999998</v>
      </c>
      <c r="HE466" s="463">
        <v>12</v>
      </c>
      <c r="HF466" s="463"/>
      <c r="HG466" s="582"/>
      <c r="HH466" s="575">
        <v>5</v>
      </c>
      <c r="HI466" s="583">
        <v>7650</v>
      </c>
      <c r="HJ466" s="406">
        <f t="shared" si="810"/>
        <v>5125.5</v>
      </c>
      <c r="HK466" s="406"/>
      <c r="HL466" s="549"/>
      <c r="HM466" s="584"/>
      <c r="HN466" s="461">
        <v>5.25</v>
      </c>
      <c r="HO466" s="574"/>
      <c r="HP466" s="548">
        <v>0.01</v>
      </c>
      <c r="HQ466" s="585"/>
      <c r="HR466" s="586"/>
      <c r="HS466" s="520">
        <v>0.15</v>
      </c>
      <c r="HT466" s="587">
        <v>8</v>
      </c>
      <c r="HU466" s="522">
        <f t="shared" si="906"/>
        <v>50.851915714410964</v>
      </c>
      <c r="HV466" s="513">
        <f t="shared" si="917"/>
        <v>0.85517241379310349</v>
      </c>
      <c r="HW466" s="513">
        <f t="shared" si="811"/>
        <v>0.86963199999999996</v>
      </c>
      <c r="HX466" s="513">
        <f t="shared" si="812"/>
        <v>0.70338983050847459</v>
      </c>
      <c r="HY466" s="599"/>
    </row>
    <row r="467" spans="1:233" s="598" customFormat="1" ht="15" customHeight="1" x14ac:dyDescent="0.15">
      <c r="A467" s="400">
        <v>43949</v>
      </c>
      <c r="B467" s="515">
        <v>35788</v>
      </c>
      <c r="C467" s="402">
        <f t="shared" si="852"/>
        <v>0.71575999999999995</v>
      </c>
      <c r="D467" s="571">
        <v>8.15</v>
      </c>
      <c r="E467" s="572">
        <v>46.3</v>
      </c>
      <c r="F467" s="573">
        <v>207</v>
      </c>
      <c r="G467" s="406">
        <f t="shared" si="855"/>
        <v>7408.116</v>
      </c>
      <c r="H467" s="402">
        <f t="shared" si="856"/>
        <v>0.29632463999999997</v>
      </c>
      <c r="I467" s="573">
        <v>6620</v>
      </c>
      <c r="J467" s="406">
        <f t="shared" si="857"/>
        <v>4435.4000000000005</v>
      </c>
      <c r="K467" s="574">
        <v>27.8</v>
      </c>
      <c r="L467" s="574">
        <v>27</v>
      </c>
      <c r="M467" s="574">
        <v>2.2999999999999998</v>
      </c>
      <c r="N467" s="575">
        <v>124</v>
      </c>
      <c r="O467" s="575">
        <v>16</v>
      </c>
      <c r="P467" s="409"/>
      <c r="Q467" s="409">
        <v>1320</v>
      </c>
      <c r="R467" s="409"/>
      <c r="S467" s="409"/>
      <c r="T467" s="410">
        <v>5.3</v>
      </c>
      <c r="U467" s="409">
        <f t="shared" si="924"/>
        <v>3374.1379310344828</v>
      </c>
      <c r="V467" s="409">
        <v>9785</v>
      </c>
      <c r="W467" s="409">
        <v>3540</v>
      </c>
      <c r="X467" s="516">
        <v>430</v>
      </c>
      <c r="Y467" s="473"/>
      <c r="Z467" s="429"/>
      <c r="AA467" s="447"/>
      <c r="AB467" s="409"/>
      <c r="AC467" s="409"/>
      <c r="AD467" s="474"/>
      <c r="AE467" s="477"/>
      <c r="AF467" s="478">
        <f t="shared" si="925"/>
        <v>1750</v>
      </c>
      <c r="AG467" s="477">
        <f t="shared" si="882"/>
        <v>0.7</v>
      </c>
      <c r="AH467" s="478">
        <f t="shared" si="926"/>
        <v>2562.6029556650246</v>
      </c>
      <c r="AI467" s="478">
        <f t="shared" si="927"/>
        <v>7431.5485714285714</v>
      </c>
      <c r="AJ467" s="473">
        <f t="shared" si="928"/>
        <v>13005.21</v>
      </c>
      <c r="AK467" s="477">
        <f t="shared" si="884"/>
        <v>0.57800933333333326</v>
      </c>
      <c r="AL467" s="447">
        <v>38</v>
      </c>
      <c r="AM467" s="479"/>
      <c r="AN467" s="473">
        <v>3217</v>
      </c>
      <c r="AO467" s="473">
        <v>3234</v>
      </c>
      <c r="AP467" s="479">
        <v>7.46</v>
      </c>
      <c r="AQ467" s="447">
        <v>692</v>
      </c>
      <c r="AR467" s="473">
        <f t="shared" si="918"/>
        <v>2214.4</v>
      </c>
      <c r="AS467" s="657">
        <f t="shared" si="910"/>
        <v>3.2</v>
      </c>
      <c r="AT467" s="473">
        <v>6760</v>
      </c>
      <c r="AU467" s="447"/>
      <c r="AV467" s="480">
        <v>15</v>
      </c>
      <c r="AW467" s="479">
        <v>9.24</v>
      </c>
      <c r="AX467" s="479">
        <v>28.12</v>
      </c>
      <c r="AY467" s="480">
        <v>18.7</v>
      </c>
      <c r="AZ467" s="480">
        <v>5.8</v>
      </c>
      <c r="BA467" s="420">
        <f t="shared" si="853"/>
        <v>34377</v>
      </c>
      <c r="BB467" s="421">
        <f t="shared" si="854"/>
        <v>0.68754000000000004</v>
      </c>
      <c r="BC467" s="422"/>
      <c r="BD467" s="423">
        <v>7.8</v>
      </c>
      <c r="BE467" s="424">
        <v>83</v>
      </c>
      <c r="BF467" s="425">
        <v>384</v>
      </c>
      <c r="BG467" s="426">
        <v>7730</v>
      </c>
      <c r="BH467" s="420">
        <f t="shared" si="858"/>
        <v>5179.1000000000004</v>
      </c>
      <c r="BI467" s="432">
        <v>1497</v>
      </c>
      <c r="BJ467" s="421">
        <f>BI467/35.5*(23+35.5)/BH467</f>
        <v>0.47631583169733388</v>
      </c>
      <c r="BK467" s="427">
        <v>18</v>
      </c>
      <c r="BL467" s="427">
        <v>13</v>
      </c>
      <c r="BM467" s="428">
        <v>10.1</v>
      </c>
      <c r="BN467" s="422">
        <v>2</v>
      </c>
      <c r="BO467" s="425">
        <v>342</v>
      </c>
      <c r="BP467" s="425">
        <v>16</v>
      </c>
      <c r="BQ467" s="423">
        <v>3.68</v>
      </c>
      <c r="BR467" s="421">
        <f t="shared" si="921"/>
        <v>0.51111111111111107</v>
      </c>
      <c r="BS467" s="409">
        <f t="shared" si="929"/>
        <v>36127</v>
      </c>
      <c r="BT467" s="429">
        <f t="shared" si="885"/>
        <v>7.7835303235807007</v>
      </c>
      <c r="BU467" s="430">
        <f t="shared" si="911"/>
        <v>83</v>
      </c>
      <c r="BV467" s="430">
        <f t="shared" si="886"/>
        <v>472.66498740554158</v>
      </c>
      <c r="BW467" s="430">
        <f t="shared" si="887"/>
        <v>7355.7120713040113</v>
      </c>
      <c r="BX467" s="430">
        <f t="shared" si="859"/>
        <v>4781.2128463476074</v>
      </c>
      <c r="BY467" s="430">
        <f t="shared" si="888"/>
        <v>18.033908157333851</v>
      </c>
      <c r="BZ467" s="430">
        <f>(BL467*BA467+AY467*AF467)/BS467</f>
        <v>13.276109281147065</v>
      </c>
      <c r="CA467" s="431">
        <f>(BN467*BA467+AZ467*AF467)/BS467</f>
        <v>2.184072854098043</v>
      </c>
      <c r="CB467" s="430">
        <f t="shared" si="930"/>
        <v>342</v>
      </c>
      <c r="CC467" s="432">
        <v>17631</v>
      </c>
      <c r="CD467" s="411">
        <f t="shared" si="889"/>
        <v>18506</v>
      </c>
      <c r="CE467" s="421">
        <f t="shared" si="890"/>
        <v>0.74024000000000001</v>
      </c>
      <c r="CF467" s="433">
        <f t="shared" si="891"/>
        <v>8.6890738138981938</v>
      </c>
      <c r="CG467" s="434"/>
      <c r="CH467" s="427"/>
      <c r="CI467" s="446">
        <f t="shared" si="892"/>
        <v>12.320328542094455</v>
      </c>
      <c r="CJ467" s="436">
        <v>25.3</v>
      </c>
      <c r="CK467" s="436">
        <v>1.05</v>
      </c>
      <c r="CL467" s="423"/>
      <c r="CM467" s="423">
        <v>17.100000000000001</v>
      </c>
      <c r="CN467" s="423">
        <v>79</v>
      </c>
      <c r="CO467" s="432"/>
      <c r="CP467" s="432"/>
      <c r="CQ467" s="437"/>
      <c r="CR467" s="437">
        <v>0.93</v>
      </c>
      <c r="CS467" s="424"/>
      <c r="CT467" s="432">
        <f t="shared" si="893"/>
        <v>4.539068410245326</v>
      </c>
      <c r="CU467" s="434">
        <v>8.09</v>
      </c>
      <c r="CV467" s="438"/>
      <c r="CW467" s="439"/>
      <c r="CX467" s="440"/>
      <c r="CY467" s="441"/>
      <c r="CZ467" s="442"/>
      <c r="DA467" s="442"/>
      <c r="DB467" s="442"/>
      <c r="DC467" s="442"/>
      <c r="DD467" s="443"/>
      <c r="DE467" s="440"/>
      <c r="DF467" s="444">
        <v>16746</v>
      </c>
      <c r="DG467" s="445">
        <f t="shared" si="894"/>
        <v>17621</v>
      </c>
      <c r="DH467" s="421">
        <f t="shared" si="895"/>
        <v>0.70484000000000002</v>
      </c>
      <c r="DI467" s="446">
        <f t="shared" si="896"/>
        <v>9.1254752851711025</v>
      </c>
      <c r="DJ467" s="434">
        <v>7.72</v>
      </c>
      <c r="DK467" s="427">
        <v>3.1</v>
      </c>
      <c r="DL467" s="446">
        <f t="shared" si="897"/>
        <v>12.939106747630667</v>
      </c>
      <c r="DM467" s="422">
        <v>25.3</v>
      </c>
      <c r="DN467" s="422">
        <v>2.37</v>
      </c>
      <c r="DO467" s="423">
        <v>7.7</v>
      </c>
      <c r="DP467" s="423">
        <v>17.600000000000001</v>
      </c>
      <c r="DQ467" s="423">
        <v>80</v>
      </c>
      <c r="DR467" s="432">
        <v>5493</v>
      </c>
      <c r="DS467" s="432">
        <v>3150</v>
      </c>
      <c r="DT467" s="437">
        <f>DS467/DR467</f>
        <v>0.57345712725286724</v>
      </c>
      <c r="DU467" s="437">
        <v>0.94</v>
      </c>
      <c r="DV467" s="424"/>
      <c r="DW467" s="446">
        <f t="shared" si="898"/>
        <v>4.7670393280744561</v>
      </c>
      <c r="DX467" s="434">
        <v>6.97</v>
      </c>
      <c r="DY467" s="438">
        <v>7.94</v>
      </c>
      <c r="DZ467" s="439">
        <v>16.3</v>
      </c>
      <c r="EA467" s="440">
        <v>60</v>
      </c>
      <c r="EB467" s="441">
        <v>7680</v>
      </c>
      <c r="EC467" s="442">
        <v>5.3</v>
      </c>
      <c r="ED467" s="442">
        <v>0.4</v>
      </c>
      <c r="EE467" s="442">
        <v>4.3</v>
      </c>
      <c r="EF467" s="442">
        <v>0.4</v>
      </c>
      <c r="EG467" s="443">
        <v>9</v>
      </c>
      <c r="EH467" s="440">
        <v>16</v>
      </c>
      <c r="EI467" s="429">
        <f t="shared" si="814"/>
        <v>7.94</v>
      </c>
      <c r="EJ467" s="447">
        <f t="shared" si="912"/>
        <v>16.3</v>
      </c>
      <c r="EK467" s="448">
        <f t="shared" si="815"/>
        <v>60</v>
      </c>
      <c r="EL467" s="417">
        <f t="shared" si="816"/>
        <v>7680</v>
      </c>
      <c r="EM467" s="431">
        <f t="shared" si="817"/>
        <v>5.3</v>
      </c>
      <c r="EN467" s="431">
        <f>ED467</f>
        <v>0.4</v>
      </c>
      <c r="EO467" s="431">
        <f>EE467</f>
        <v>4.3</v>
      </c>
      <c r="EP467" s="431">
        <f>EF467</f>
        <v>0.4</v>
      </c>
      <c r="EQ467" s="430">
        <f t="shared" si="922"/>
        <v>9</v>
      </c>
      <c r="ER467" s="448">
        <f>EH467</f>
        <v>16</v>
      </c>
      <c r="ES467" s="449">
        <f t="shared" si="899"/>
        <v>29.230215628200511</v>
      </c>
      <c r="ET467" s="450">
        <f t="shared" si="900"/>
        <v>0.72253999999999996</v>
      </c>
      <c r="EU467" s="451">
        <f t="shared" si="860"/>
        <v>0.38809018181818189</v>
      </c>
      <c r="EV467" s="450">
        <f t="shared" si="805"/>
        <v>0.71868552188552193</v>
      </c>
      <c r="EW467" s="513">
        <f t="shared" si="909"/>
        <v>0.70610918311432957</v>
      </c>
      <c r="EX467" s="514">
        <f t="shared" si="883"/>
        <v>12.73390815733385</v>
      </c>
      <c r="EY467" s="513">
        <f t="shared" si="913"/>
        <v>0.80361445783132535</v>
      </c>
      <c r="EZ467" s="514">
        <f t="shared" si="914"/>
        <v>66.7</v>
      </c>
      <c r="FA467" s="450">
        <f t="shared" si="806"/>
        <v>0.87306019781718969</v>
      </c>
      <c r="FB467" s="431">
        <f t="shared" si="807"/>
        <v>412.66498740554158</v>
      </c>
      <c r="FC467" s="452">
        <f>1-EP467/CA467</f>
        <v>0.81685592618878633</v>
      </c>
      <c r="FD467" s="431">
        <f>CA467-EP467</f>
        <v>1.7840728540980431</v>
      </c>
      <c r="FE467" s="452">
        <f t="shared" si="808"/>
        <v>0.97368421052631582</v>
      </c>
      <c r="FF467" s="430">
        <f t="shared" si="809"/>
        <v>333</v>
      </c>
      <c r="FG467" s="405">
        <v>50400</v>
      </c>
      <c r="FH467" s="589"/>
      <c r="FI467" s="590"/>
      <c r="FJ467" s="591"/>
      <c r="FK467" s="455">
        <f t="shared" si="901"/>
        <v>1.992969247377308</v>
      </c>
      <c r="FL467" s="530">
        <v>1000</v>
      </c>
      <c r="FM467" s="455">
        <f t="shared" si="881"/>
        <v>27.680128435795943</v>
      </c>
      <c r="FN467" s="530">
        <v>5290</v>
      </c>
      <c r="FO467" s="532">
        <f t="shared" si="923"/>
        <v>0.39536621823617341</v>
      </c>
      <c r="FP467" s="449">
        <f t="shared" si="902"/>
        <v>146.42787942536054</v>
      </c>
      <c r="FQ467" s="457">
        <v>54</v>
      </c>
      <c r="FR467" s="458">
        <f t="shared" si="903"/>
        <v>1.4947269355329809</v>
      </c>
      <c r="FS467" s="576">
        <v>8.01</v>
      </c>
      <c r="FT467" s="577">
        <v>13</v>
      </c>
      <c r="FU467" s="578">
        <v>50</v>
      </c>
      <c r="FV467" s="579">
        <v>1</v>
      </c>
      <c r="FW467" s="580">
        <v>0.12</v>
      </c>
      <c r="FX467" s="579">
        <v>8</v>
      </c>
      <c r="FY467" s="452">
        <f t="shared" si="943"/>
        <v>0.88888888888888884</v>
      </c>
      <c r="FZ467" s="452">
        <f>1-FW467/(EF467+DC467)</f>
        <v>0.7</v>
      </c>
      <c r="GA467" s="429">
        <f>EF467+DC467-FW467</f>
        <v>0.28000000000000003</v>
      </c>
      <c r="GB467" s="513">
        <f t="shared" si="915"/>
        <v>0.2024539877300614</v>
      </c>
      <c r="GC467" s="514">
        <f t="shared" si="916"/>
        <v>3.3000000000000007</v>
      </c>
      <c r="GD467" s="513">
        <f t="shared" si="907"/>
        <v>0.16666666666666663</v>
      </c>
      <c r="GE467" s="527">
        <f t="shared" si="908"/>
        <v>10</v>
      </c>
      <c r="GF467" s="461">
        <f t="shared" si="904"/>
        <v>2.723724638082321</v>
      </c>
      <c r="GG467" s="606">
        <v>25</v>
      </c>
      <c r="GH467" s="450">
        <f t="shared" si="931"/>
        <v>0.3125</v>
      </c>
      <c r="GI467" s="405">
        <v>175</v>
      </c>
      <c r="GJ467" s="462">
        <f t="shared" si="932"/>
        <v>7</v>
      </c>
      <c r="GK467" s="463">
        <f t="shared" si="933"/>
        <v>16.608077061477566</v>
      </c>
      <c r="GL467" s="464">
        <v>8.09</v>
      </c>
      <c r="GM467" s="529">
        <v>12.2</v>
      </c>
      <c r="GN467" s="405">
        <v>47</v>
      </c>
      <c r="GO467" s="513">
        <f t="shared" si="934"/>
        <v>6.1538461538461542E-2</v>
      </c>
      <c r="GP467" s="450">
        <f t="shared" si="935"/>
        <v>6.0000000000000053E-2</v>
      </c>
      <c r="GQ467" s="577">
        <v>8</v>
      </c>
      <c r="GR467" s="455">
        <f t="shared" si="905"/>
        <v>2.8565892545741414</v>
      </c>
      <c r="GS467" s="531">
        <f t="shared" si="936"/>
        <v>11.8</v>
      </c>
      <c r="GT467" s="531">
        <f t="shared" si="937"/>
        <v>45.783999999999999</v>
      </c>
      <c r="GU467" s="513">
        <f t="shared" si="938"/>
        <v>3.2786885245901565E-2</v>
      </c>
      <c r="GV467" s="513">
        <f t="shared" si="939"/>
        <v>2.5872340425531992E-2</v>
      </c>
      <c r="GW467" s="513">
        <f t="shared" si="940"/>
        <v>9.2307692307692202E-2</v>
      </c>
      <c r="GX467" s="513">
        <f t="shared" si="941"/>
        <v>8.4320000000000062E-2</v>
      </c>
      <c r="GY467" s="462">
        <f t="shared" si="942"/>
        <v>3.9392972157204844</v>
      </c>
      <c r="GZ467" s="405">
        <v>32962</v>
      </c>
      <c r="HA467" s="581">
        <v>8.2899999999999991</v>
      </c>
      <c r="HB467" s="451">
        <v>8.18</v>
      </c>
      <c r="HC467" s="577">
        <v>11.8</v>
      </c>
      <c r="HD467" s="463">
        <f t="shared" si="919"/>
        <v>45.783999999999999</v>
      </c>
      <c r="HE467" s="463">
        <v>12</v>
      </c>
      <c r="HF467" s="463"/>
      <c r="HG467" s="582"/>
      <c r="HH467" s="575">
        <v>7</v>
      </c>
      <c r="HI467" s="583">
        <v>7840</v>
      </c>
      <c r="HJ467" s="406">
        <f t="shared" si="810"/>
        <v>5252.8</v>
      </c>
      <c r="HK467" s="406">
        <v>191</v>
      </c>
      <c r="HL467" s="549">
        <v>1526</v>
      </c>
      <c r="HM467" s="584">
        <v>4.4000000000000004</v>
      </c>
      <c r="HN467" s="461">
        <v>5.21</v>
      </c>
      <c r="HO467" s="574">
        <v>0.16</v>
      </c>
      <c r="HP467" s="548">
        <v>0.01</v>
      </c>
      <c r="HQ467" s="585">
        <v>4.8</v>
      </c>
      <c r="HR467" s="586">
        <v>0.12</v>
      </c>
      <c r="HS467" s="520">
        <v>0.12</v>
      </c>
      <c r="HT467" s="587">
        <v>8</v>
      </c>
      <c r="HU467" s="522">
        <f t="shared" si="906"/>
        <v>50.615236931669429</v>
      </c>
      <c r="HV467" s="513">
        <f t="shared" si="917"/>
        <v>0.85783132530120487</v>
      </c>
      <c r="HW467" s="513">
        <f t="shared" si="811"/>
        <v>0.88077083333333328</v>
      </c>
      <c r="HX467" s="513">
        <f t="shared" si="812"/>
        <v>0.71055555555555561</v>
      </c>
      <c r="HY467" s="599"/>
    </row>
    <row r="468" spans="1:233" s="598" customFormat="1" ht="15" customHeight="1" x14ac:dyDescent="0.15">
      <c r="A468" s="400">
        <v>43950</v>
      </c>
      <c r="B468" s="515">
        <v>37948</v>
      </c>
      <c r="C468" s="402">
        <f t="shared" si="852"/>
        <v>0.75895999999999997</v>
      </c>
      <c r="D468" s="571">
        <v>7.99</v>
      </c>
      <c r="E468" s="572">
        <v>47</v>
      </c>
      <c r="F468" s="573">
        <v>218</v>
      </c>
      <c r="G468" s="406">
        <f t="shared" si="855"/>
        <v>8272.6640000000007</v>
      </c>
      <c r="H468" s="402">
        <f t="shared" si="856"/>
        <v>0.33090656000000002</v>
      </c>
      <c r="I468" s="573">
        <v>8530</v>
      </c>
      <c r="J468" s="406">
        <f t="shared" si="857"/>
        <v>5715.1</v>
      </c>
      <c r="K468" s="574">
        <v>28.2</v>
      </c>
      <c r="L468" s="574"/>
      <c r="M468" s="574"/>
      <c r="N468" s="575">
        <v>159</v>
      </c>
      <c r="O468" s="575"/>
      <c r="P468" s="409"/>
      <c r="Q468" s="409">
        <v>1320</v>
      </c>
      <c r="R468" s="409"/>
      <c r="S468" s="409"/>
      <c r="T468" s="410">
        <v>5.2</v>
      </c>
      <c r="U468" s="409">
        <f t="shared" si="924"/>
        <v>3484.4827586206898</v>
      </c>
      <c r="V468" s="409">
        <v>10105</v>
      </c>
      <c r="W468" s="409">
        <v>3385</v>
      </c>
      <c r="X468" s="516">
        <v>430</v>
      </c>
      <c r="Y468" s="473"/>
      <c r="Z468" s="429"/>
      <c r="AA468" s="409"/>
      <c r="AB468" s="409"/>
      <c r="AC468" s="409"/>
      <c r="AD468" s="474"/>
      <c r="AE468" s="477"/>
      <c r="AF468" s="478">
        <f t="shared" si="925"/>
        <v>1750</v>
      </c>
      <c r="AG468" s="477">
        <f t="shared" si="882"/>
        <v>0.7</v>
      </c>
      <c r="AH468" s="478">
        <f t="shared" si="926"/>
        <v>2646.7665024630542</v>
      </c>
      <c r="AI468" s="478">
        <f t="shared" si="927"/>
        <v>7675.6228571428574</v>
      </c>
      <c r="AJ468" s="473">
        <f t="shared" si="928"/>
        <v>13432.34</v>
      </c>
      <c r="AK468" s="477">
        <f t="shared" si="884"/>
        <v>0.59699288888888891</v>
      </c>
      <c r="AL468" s="447">
        <v>38</v>
      </c>
      <c r="AM468" s="479"/>
      <c r="AN468" s="473">
        <v>3021</v>
      </c>
      <c r="AO468" s="473">
        <v>3131</v>
      </c>
      <c r="AP468" s="479">
        <v>7.51</v>
      </c>
      <c r="AQ468" s="447">
        <v>695</v>
      </c>
      <c r="AR468" s="473">
        <f t="shared" si="918"/>
        <v>2224</v>
      </c>
      <c r="AS468" s="657">
        <f t="shared" si="910"/>
        <v>3.2</v>
      </c>
      <c r="AT468" s="473">
        <v>6650</v>
      </c>
      <c r="AU468" s="447"/>
      <c r="AV468" s="480">
        <v>15</v>
      </c>
      <c r="AW468" s="479">
        <v>9.5</v>
      </c>
      <c r="AX468" s="479">
        <v>29.8</v>
      </c>
      <c r="AY468" s="480">
        <v>18</v>
      </c>
      <c r="AZ468" s="480">
        <v>5.5</v>
      </c>
      <c r="BA468" s="420">
        <f t="shared" si="853"/>
        <v>40736</v>
      </c>
      <c r="BB468" s="421">
        <f t="shared" si="854"/>
        <v>0.81472</v>
      </c>
      <c r="BC468" s="422"/>
      <c r="BD468" s="423">
        <v>7.8</v>
      </c>
      <c r="BE468" s="424">
        <v>86</v>
      </c>
      <c r="BF468" s="425">
        <v>375</v>
      </c>
      <c r="BG468" s="426">
        <v>8400</v>
      </c>
      <c r="BH468" s="420">
        <f t="shared" si="858"/>
        <v>5628</v>
      </c>
      <c r="BI468" s="432"/>
      <c r="BJ468" s="421"/>
      <c r="BK468" s="427">
        <v>16.399999999999999</v>
      </c>
      <c r="BL468" s="427"/>
      <c r="BM468" s="428"/>
      <c r="BN468" s="422"/>
      <c r="BO468" s="425">
        <v>106</v>
      </c>
      <c r="BP468" s="425"/>
      <c r="BQ468" s="423">
        <v>3.25</v>
      </c>
      <c r="BR468" s="421">
        <f t="shared" si="921"/>
        <v>0.4513888888888889</v>
      </c>
      <c r="BS468" s="409">
        <f t="shared" si="929"/>
        <v>42486</v>
      </c>
      <c r="BT468" s="429">
        <f t="shared" si="885"/>
        <v>7.7880548886692083</v>
      </c>
      <c r="BU468" s="430">
        <f t="shared" si="911"/>
        <v>86</v>
      </c>
      <c r="BV468" s="430">
        <f t="shared" si="886"/>
        <v>451.16038224356259</v>
      </c>
      <c r="BW468" s="430">
        <f t="shared" si="887"/>
        <v>8054.1354799227984</v>
      </c>
      <c r="BX468" s="430">
        <f t="shared" si="859"/>
        <v>5235.1880619498188</v>
      </c>
      <c r="BY468" s="430">
        <f t="shared" si="888"/>
        <v>16.46590406251471</v>
      </c>
      <c r="BZ468" s="430"/>
      <c r="CA468" s="431"/>
      <c r="CB468" s="430">
        <f t="shared" si="930"/>
        <v>106</v>
      </c>
      <c r="CC468" s="432">
        <v>20033</v>
      </c>
      <c r="CD468" s="411">
        <f t="shared" si="889"/>
        <v>20908</v>
      </c>
      <c r="CE468" s="421">
        <f t="shared" si="890"/>
        <v>0.83631999999999995</v>
      </c>
      <c r="CF468" s="433">
        <f t="shared" si="891"/>
        <v>7.690836043619667</v>
      </c>
      <c r="CG468" s="434"/>
      <c r="CH468" s="427"/>
      <c r="CI468" s="446">
        <f t="shared" si="892"/>
        <v>10.904916778266692</v>
      </c>
      <c r="CJ468" s="436">
        <v>25.9</v>
      </c>
      <c r="CK468" s="436">
        <v>1.36</v>
      </c>
      <c r="CL468" s="423"/>
      <c r="CM468" s="423">
        <v>16.100000000000001</v>
      </c>
      <c r="CN468" s="423">
        <v>75</v>
      </c>
      <c r="CO468" s="432"/>
      <c r="CP468" s="432"/>
      <c r="CQ468" s="437"/>
      <c r="CR468" s="437">
        <v>0.92</v>
      </c>
      <c r="CS468" s="424"/>
      <c r="CT468" s="432">
        <f t="shared" si="893"/>
        <v>4.0176009183087817</v>
      </c>
      <c r="CU468" s="434">
        <v>6.83</v>
      </c>
      <c r="CV468" s="438"/>
      <c r="CW468" s="439"/>
      <c r="CX468" s="440"/>
      <c r="CY468" s="441"/>
      <c r="CZ468" s="442"/>
      <c r="DA468" s="442"/>
      <c r="DB468" s="442"/>
      <c r="DC468" s="442"/>
      <c r="DD468" s="443"/>
      <c r="DE468" s="440"/>
      <c r="DF468" s="444">
        <v>20703</v>
      </c>
      <c r="DG468" s="445">
        <f t="shared" si="894"/>
        <v>21578</v>
      </c>
      <c r="DH468" s="421">
        <f t="shared" si="895"/>
        <v>0.86312</v>
      </c>
      <c r="DI468" s="446">
        <f t="shared" si="896"/>
        <v>7.4520344795625171</v>
      </c>
      <c r="DJ468" s="434">
        <v>7.74</v>
      </c>
      <c r="DK468" s="427">
        <v>3.1</v>
      </c>
      <c r="DL468" s="446">
        <f t="shared" si="897"/>
        <v>10.566317545648346</v>
      </c>
      <c r="DM468" s="422">
        <v>26</v>
      </c>
      <c r="DN468" s="422">
        <v>1.58</v>
      </c>
      <c r="DO468" s="423">
        <v>7.82</v>
      </c>
      <c r="DP468" s="423">
        <v>17.5</v>
      </c>
      <c r="DQ468" s="423">
        <v>74</v>
      </c>
      <c r="DR468" s="432"/>
      <c r="DS468" s="432"/>
      <c r="DT468" s="437"/>
      <c r="DU468" s="437">
        <v>0.93</v>
      </c>
      <c r="DV468" s="424"/>
      <c r="DW468" s="446">
        <f t="shared" si="898"/>
        <v>3.8928538326072855</v>
      </c>
      <c r="DX468" s="434">
        <v>6.79</v>
      </c>
      <c r="DY468" s="438">
        <v>7.93</v>
      </c>
      <c r="DZ468" s="439">
        <v>16</v>
      </c>
      <c r="EA468" s="440">
        <v>64</v>
      </c>
      <c r="EB468" s="441">
        <v>7600</v>
      </c>
      <c r="EC468" s="442">
        <v>5.0999999999999996</v>
      </c>
      <c r="ED468" s="442"/>
      <c r="EE468" s="442"/>
      <c r="EF468" s="442"/>
      <c r="EG468" s="443">
        <v>4</v>
      </c>
      <c r="EH468" s="440"/>
      <c r="EI468" s="429">
        <f t="shared" si="814"/>
        <v>7.93</v>
      </c>
      <c r="EJ468" s="447">
        <f t="shared" si="912"/>
        <v>16</v>
      </c>
      <c r="EK468" s="448">
        <f t="shared" si="815"/>
        <v>64</v>
      </c>
      <c r="EL468" s="417">
        <f t="shared" si="816"/>
        <v>7600</v>
      </c>
      <c r="EM468" s="431">
        <f t="shared" si="817"/>
        <v>5.0999999999999996</v>
      </c>
      <c r="EN468" s="431"/>
      <c r="EO468" s="431"/>
      <c r="EP468" s="431"/>
      <c r="EQ468" s="430">
        <f t="shared" si="922"/>
        <v>4</v>
      </c>
      <c r="ER468" s="448"/>
      <c r="ES468" s="449">
        <f t="shared" si="899"/>
        <v>24.855246434119472</v>
      </c>
      <c r="ET468" s="450">
        <f t="shared" si="900"/>
        <v>0.84972000000000003</v>
      </c>
      <c r="EU468" s="451">
        <f t="shared" si="860"/>
        <v>0.43563636363636371</v>
      </c>
      <c r="EV468" s="450">
        <f t="shared" si="805"/>
        <v>0.80673400673400686</v>
      </c>
      <c r="EW468" s="513">
        <f t="shared" si="909"/>
        <v>0.69026905655242132</v>
      </c>
      <c r="EX468" s="514">
        <f t="shared" si="883"/>
        <v>11.36590406251471</v>
      </c>
      <c r="EY468" s="513">
        <f t="shared" si="913"/>
        <v>0.81395348837209303</v>
      </c>
      <c r="EZ468" s="514">
        <f t="shared" si="914"/>
        <v>70</v>
      </c>
      <c r="FA468" s="450">
        <f t="shared" si="806"/>
        <v>0.85814357262103502</v>
      </c>
      <c r="FB468" s="431">
        <f t="shared" si="807"/>
        <v>387.16038224356259</v>
      </c>
      <c r="FC468" s="452"/>
      <c r="FD468" s="431"/>
      <c r="FE468" s="452">
        <f t="shared" si="808"/>
        <v>0.96226415094339623</v>
      </c>
      <c r="FF468" s="430">
        <f t="shared" si="809"/>
        <v>102</v>
      </c>
      <c r="FG468" s="405">
        <v>50400</v>
      </c>
      <c r="FH468" s="589"/>
      <c r="FI468" s="590"/>
      <c r="FJ468" s="591"/>
      <c r="FK468" s="455">
        <f t="shared" si="901"/>
        <v>1.6946758932354187</v>
      </c>
      <c r="FL468" s="530">
        <v>1000</v>
      </c>
      <c r="FM468" s="455">
        <f t="shared" si="881"/>
        <v>23.537165183825259</v>
      </c>
      <c r="FN468" s="530">
        <v>4865</v>
      </c>
      <c r="FO468" s="532">
        <f t="shared" si="923"/>
        <v>0.36360239162929747</v>
      </c>
      <c r="FP468" s="449">
        <f t="shared" si="902"/>
        <v>114.50830861930989</v>
      </c>
      <c r="FQ468" s="457">
        <v>54</v>
      </c>
      <c r="FR468" s="458">
        <f t="shared" si="903"/>
        <v>1.2710069199265641</v>
      </c>
      <c r="FS468" s="576">
        <v>7.85</v>
      </c>
      <c r="FT468" s="577">
        <v>13.2</v>
      </c>
      <c r="FU468" s="578">
        <v>56</v>
      </c>
      <c r="FV468" s="579">
        <v>1</v>
      </c>
      <c r="FW468" s="580"/>
      <c r="FX468" s="579"/>
      <c r="FY468" s="452">
        <f t="shared" si="943"/>
        <v>0.75</v>
      </c>
      <c r="FZ468" s="452"/>
      <c r="GA468" s="429"/>
      <c r="GB468" s="513">
        <f t="shared" si="915"/>
        <v>0.17500000000000004</v>
      </c>
      <c r="GC468" s="514">
        <f t="shared" si="916"/>
        <v>2.8000000000000007</v>
      </c>
      <c r="GD468" s="513">
        <f t="shared" si="907"/>
        <v>0.125</v>
      </c>
      <c r="GE468" s="527">
        <f t="shared" si="908"/>
        <v>8</v>
      </c>
      <c r="GF468" s="461">
        <f t="shared" si="904"/>
        <v>2.3160570540884056</v>
      </c>
      <c r="GG468" s="606">
        <v>25</v>
      </c>
      <c r="GH468" s="450">
        <f t="shared" si="931"/>
        <v>0.3125</v>
      </c>
      <c r="GI468" s="405">
        <v>175</v>
      </c>
      <c r="GJ468" s="462">
        <f t="shared" si="932"/>
        <v>7</v>
      </c>
      <c r="GK468" s="463">
        <f t="shared" si="933"/>
        <v>14.122299110295156</v>
      </c>
      <c r="GL468" s="464">
        <v>8.06</v>
      </c>
      <c r="GM468" s="529">
        <v>12.3</v>
      </c>
      <c r="GN468" s="405">
        <v>54</v>
      </c>
      <c r="GO468" s="513">
        <f t="shared" si="934"/>
        <v>6.8181818181818121E-2</v>
      </c>
      <c r="GP468" s="450">
        <f t="shared" si="935"/>
        <v>3.5714285714285698E-2</v>
      </c>
      <c r="GQ468" s="577">
        <v>8</v>
      </c>
      <c r="GR468" s="455">
        <f t="shared" si="905"/>
        <v>2.4290354469707669</v>
      </c>
      <c r="GS468" s="531">
        <f t="shared" si="936"/>
        <v>11.7</v>
      </c>
      <c r="GT468" s="531">
        <f t="shared" si="937"/>
        <v>45.395999999999994</v>
      </c>
      <c r="GU468" s="513">
        <f t="shared" si="938"/>
        <v>4.8780487804878203E-2</v>
      </c>
      <c r="GV468" s="513">
        <f t="shared" si="939"/>
        <v>0.15933333333333344</v>
      </c>
      <c r="GW468" s="513">
        <f t="shared" si="940"/>
        <v>0.11363636363636365</v>
      </c>
      <c r="GX468" s="513">
        <f t="shared" si="941"/>
        <v>0.189357142857143</v>
      </c>
      <c r="GY468" s="462">
        <f t="shared" si="942"/>
        <v>1.3317898067045595</v>
      </c>
      <c r="GZ468" s="405">
        <v>39904</v>
      </c>
      <c r="HA468" s="581">
        <v>8.24</v>
      </c>
      <c r="HB468" s="451">
        <v>8.1300000000000008</v>
      </c>
      <c r="HC468" s="577">
        <v>11.7</v>
      </c>
      <c r="HD468" s="463">
        <f t="shared" si="919"/>
        <v>45.395999999999994</v>
      </c>
      <c r="HE468" s="463">
        <v>12</v>
      </c>
      <c r="HF468" s="463"/>
      <c r="HG468" s="582"/>
      <c r="HH468" s="575">
        <v>6</v>
      </c>
      <c r="HI468" s="583">
        <v>7570</v>
      </c>
      <c r="HJ468" s="406">
        <f t="shared" si="810"/>
        <v>5071.9000000000005</v>
      </c>
      <c r="HK468" s="406"/>
      <c r="HL468" s="549"/>
      <c r="HM468" s="584"/>
      <c r="HN468" s="461">
        <v>5.33</v>
      </c>
      <c r="HO468" s="574"/>
      <c r="HP468" s="548">
        <v>7.0000000000000007E-2</v>
      </c>
      <c r="HQ468" s="585"/>
      <c r="HR468" s="586"/>
      <c r="HS468" s="520">
        <v>0.12</v>
      </c>
      <c r="HT468" s="587">
        <v>8</v>
      </c>
      <c r="HU468" s="522">
        <f t="shared" si="906"/>
        <v>42.714061272584445</v>
      </c>
      <c r="HV468" s="513">
        <f t="shared" si="917"/>
        <v>0.86395348837209307</v>
      </c>
      <c r="HW468" s="513">
        <f t="shared" si="811"/>
        <v>0.87894400000000006</v>
      </c>
      <c r="HX468" s="513">
        <f t="shared" si="812"/>
        <v>0.67500000000000004</v>
      </c>
      <c r="HY468" s="599"/>
    </row>
    <row r="469" spans="1:233" s="598" customFormat="1" ht="15" customHeight="1" x14ac:dyDescent="0.15">
      <c r="A469" s="400">
        <v>43951</v>
      </c>
      <c r="B469" s="515">
        <v>34672</v>
      </c>
      <c r="C469" s="402">
        <f t="shared" si="852"/>
        <v>0.69343999999999995</v>
      </c>
      <c r="D469" s="571">
        <v>8.2100000000000009</v>
      </c>
      <c r="E469" s="572">
        <v>51.8</v>
      </c>
      <c r="F469" s="573">
        <v>221</v>
      </c>
      <c r="G469" s="406">
        <f t="shared" si="855"/>
        <v>7662.5119999999997</v>
      </c>
      <c r="H469" s="402">
        <f t="shared" si="856"/>
        <v>0.30650047999999996</v>
      </c>
      <c r="I469" s="573">
        <v>7540</v>
      </c>
      <c r="J469" s="406">
        <f t="shared" si="857"/>
        <v>5051.8</v>
      </c>
      <c r="K469" s="574">
        <v>31.5</v>
      </c>
      <c r="L469" s="574"/>
      <c r="M469" s="574"/>
      <c r="N469" s="575">
        <v>98</v>
      </c>
      <c r="O469" s="575"/>
      <c r="P469" s="409"/>
      <c r="Q469" s="409">
        <v>1320</v>
      </c>
      <c r="R469" s="409"/>
      <c r="S469" s="409"/>
      <c r="T469" s="410">
        <v>5.29</v>
      </c>
      <c r="U469" s="409">
        <f t="shared" si="924"/>
        <v>3693.1034482758623</v>
      </c>
      <c r="V469" s="409">
        <v>10710</v>
      </c>
      <c r="W469" s="409">
        <v>4128</v>
      </c>
      <c r="X469" s="516">
        <v>430</v>
      </c>
      <c r="Y469" s="473"/>
      <c r="Z469" s="429"/>
      <c r="AA469" s="409"/>
      <c r="AB469" s="409"/>
      <c r="AC469" s="409"/>
      <c r="AD469" s="474"/>
      <c r="AE469" s="477"/>
      <c r="AF469" s="478">
        <f t="shared" si="925"/>
        <v>1750</v>
      </c>
      <c r="AG469" s="477">
        <f t="shared" si="882"/>
        <v>0.7</v>
      </c>
      <c r="AH469" s="478">
        <f t="shared" si="926"/>
        <v>2804.3802955665028</v>
      </c>
      <c r="AI469" s="478">
        <f t="shared" si="927"/>
        <v>8132.7028571428573</v>
      </c>
      <c r="AJ469" s="473">
        <f t="shared" si="928"/>
        <v>14232.23</v>
      </c>
      <c r="AK469" s="477">
        <f t="shared" si="884"/>
        <v>0.63254355555555553</v>
      </c>
      <c r="AL469" s="447">
        <v>38</v>
      </c>
      <c r="AM469" s="479"/>
      <c r="AN469" s="473">
        <v>3087</v>
      </c>
      <c r="AO469" s="473">
        <v>3198</v>
      </c>
      <c r="AP469" s="479">
        <v>7.54</v>
      </c>
      <c r="AQ469" s="447">
        <v>713</v>
      </c>
      <c r="AR469" s="473">
        <f t="shared" si="918"/>
        <v>2281.6</v>
      </c>
      <c r="AS469" s="657">
        <f t="shared" si="910"/>
        <v>3.1999999999999997</v>
      </c>
      <c r="AT469" s="473">
        <v>6170</v>
      </c>
      <c r="AU469" s="447"/>
      <c r="AV469" s="480">
        <v>18</v>
      </c>
      <c r="AW469" s="479">
        <v>9.98</v>
      </c>
      <c r="AX469" s="479">
        <v>30.3</v>
      </c>
      <c r="AY469" s="480">
        <v>15</v>
      </c>
      <c r="AZ469" s="480">
        <v>5.7</v>
      </c>
      <c r="BA469" s="420">
        <f t="shared" si="853"/>
        <v>34351</v>
      </c>
      <c r="BB469" s="421">
        <f t="shared" si="854"/>
        <v>0.68701999999999996</v>
      </c>
      <c r="BC469" s="422"/>
      <c r="BD469" s="423">
        <v>7.9</v>
      </c>
      <c r="BE469" s="424">
        <v>82.9</v>
      </c>
      <c r="BF469" s="425">
        <v>399</v>
      </c>
      <c r="BG469" s="426">
        <v>8540</v>
      </c>
      <c r="BH469" s="420">
        <f t="shared" si="858"/>
        <v>5721.8</v>
      </c>
      <c r="BI469" s="432"/>
      <c r="BJ469" s="421"/>
      <c r="BK469" s="427">
        <v>14.2</v>
      </c>
      <c r="BL469" s="427"/>
      <c r="BM469" s="428"/>
      <c r="BN469" s="422"/>
      <c r="BO469" s="425">
        <v>195</v>
      </c>
      <c r="BP469" s="425"/>
      <c r="BQ469" s="423">
        <v>2.19</v>
      </c>
      <c r="BR469" s="421">
        <f t="shared" si="921"/>
        <v>0.30416666666666664</v>
      </c>
      <c r="BS469" s="409">
        <f t="shared" si="929"/>
        <v>36101</v>
      </c>
      <c r="BT469" s="429">
        <f t="shared" si="885"/>
        <v>7.882548959862608</v>
      </c>
      <c r="BU469" s="430">
        <f t="shared" si="911"/>
        <v>82.9</v>
      </c>
      <c r="BV469" s="430">
        <f t="shared" si="886"/>
        <v>490.25924489626328</v>
      </c>
      <c r="BW469" s="430">
        <f t="shared" si="887"/>
        <v>8126.1776682086365</v>
      </c>
      <c r="BX469" s="430">
        <f t="shared" si="859"/>
        <v>5282.015484335614</v>
      </c>
      <c r="BY469" s="430">
        <f t="shared" si="888"/>
        <v>14.238780089194204</v>
      </c>
      <c r="BZ469" s="430"/>
      <c r="CA469" s="431"/>
      <c r="CB469" s="430">
        <f t="shared" si="930"/>
        <v>195</v>
      </c>
      <c r="CC469" s="432">
        <v>17240</v>
      </c>
      <c r="CD469" s="411">
        <f t="shared" si="889"/>
        <v>18115</v>
      </c>
      <c r="CE469" s="421">
        <f t="shared" si="890"/>
        <v>0.72460000000000002</v>
      </c>
      <c r="CF469" s="433">
        <f t="shared" si="891"/>
        <v>8.8766215843223844</v>
      </c>
      <c r="CG469" s="434"/>
      <c r="CH469" s="427"/>
      <c r="CI469" s="446">
        <f t="shared" si="892"/>
        <v>12.586254485233233</v>
      </c>
      <c r="CJ469" s="436">
        <v>26.3</v>
      </c>
      <c r="CK469" s="436">
        <v>1.51</v>
      </c>
      <c r="CL469" s="423"/>
      <c r="CM469" s="423">
        <v>15.5</v>
      </c>
      <c r="CN469" s="423">
        <v>80</v>
      </c>
      <c r="CO469" s="432"/>
      <c r="CP469" s="432"/>
      <c r="CQ469" s="437"/>
      <c r="CR469" s="437">
        <v>0.92</v>
      </c>
      <c r="CS469" s="424"/>
      <c r="CT469" s="432">
        <f t="shared" si="893"/>
        <v>4.6370411261385591</v>
      </c>
      <c r="CU469" s="434">
        <v>6.23</v>
      </c>
      <c r="CV469" s="438"/>
      <c r="CW469" s="439"/>
      <c r="CX469" s="440"/>
      <c r="CY469" s="441"/>
      <c r="CZ469" s="442"/>
      <c r="DA469" s="442"/>
      <c r="DB469" s="442"/>
      <c r="DC469" s="442"/>
      <c r="DD469" s="443"/>
      <c r="DE469" s="440"/>
      <c r="DF469" s="444">
        <v>17111</v>
      </c>
      <c r="DG469" s="445">
        <f t="shared" si="894"/>
        <v>17986</v>
      </c>
      <c r="DH469" s="421">
        <f t="shared" si="895"/>
        <v>0.71943999999999997</v>
      </c>
      <c r="DI469" s="446">
        <f t="shared" si="896"/>
        <v>8.9402868898031809</v>
      </c>
      <c r="DJ469" s="434">
        <v>7.93</v>
      </c>
      <c r="DK469" s="427">
        <v>3.5</v>
      </c>
      <c r="DL469" s="446">
        <f t="shared" si="897"/>
        <v>12.67652618703436</v>
      </c>
      <c r="DM469" s="422">
        <v>26.2</v>
      </c>
      <c r="DN469" s="422">
        <v>1.42</v>
      </c>
      <c r="DO469" s="423">
        <v>7.85</v>
      </c>
      <c r="DP469" s="423">
        <v>17.100000000000001</v>
      </c>
      <c r="DQ469" s="423">
        <v>76</v>
      </c>
      <c r="DR469" s="432"/>
      <c r="DS469" s="432"/>
      <c r="DT469" s="437"/>
      <c r="DU469" s="437">
        <v>0.91</v>
      </c>
      <c r="DV469" s="424"/>
      <c r="DW469" s="446">
        <f t="shared" si="898"/>
        <v>4.6702991215389744</v>
      </c>
      <c r="DX469" s="434">
        <v>5.9</v>
      </c>
      <c r="DY469" s="438">
        <v>7.92</v>
      </c>
      <c r="DZ469" s="439">
        <v>16</v>
      </c>
      <c r="EA469" s="440">
        <v>62</v>
      </c>
      <c r="EB469" s="441">
        <v>7730</v>
      </c>
      <c r="EC469" s="442">
        <v>4.4000000000000004</v>
      </c>
      <c r="ED469" s="442"/>
      <c r="EE469" s="442"/>
      <c r="EF469" s="442"/>
      <c r="EG469" s="443">
        <v>6</v>
      </c>
      <c r="EH469" s="440"/>
      <c r="EI469" s="429">
        <f t="shared" si="814"/>
        <v>7.92</v>
      </c>
      <c r="EJ469" s="447">
        <f t="shared" si="912"/>
        <v>16</v>
      </c>
      <c r="EK469" s="448">
        <f t="shared" si="815"/>
        <v>62</v>
      </c>
      <c r="EL469" s="417">
        <f t="shared" si="816"/>
        <v>7730</v>
      </c>
      <c r="EM469" s="431">
        <f t="shared" si="817"/>
        <v>4.4000000000000004</v>
      </c>
      <c r="EN469" s="431"/>
      <c r="EO469" s="431"/>
      <c r="EP469" s="431"/>
      <c r="EQ469" s="430">
        <f t="shared" si="922"/>
        <v>6</v>
      </c>
      <c r="ER469" s="448"/>
      <c r="ES469" s="449">
        <f t="shared" si="899"/>
        <v>29.251267277914742</v>
      </c>
      <c r="ET469" s="450">
        <f t="shared" si="900"/>
        <v>0.72202</v>
      </c>
      <c r="EU469" s="451">
        <f t="shared" si="860"/>
        <v>0.40224656818181814</v>
      </c>
      <c r="EV469" s="450">
        <f t="shared" si="805"/>
        <v>0.74490105218855207</v>
      </c>
      <c r="EW469" s="513">
        <f t="shared" si="909"/>
        <v>0.69098476327061498</v>
      </c>
      <c r="EX469" s="514">
        <f t="shared" si="883"/>
        <v>9.8387800891942039</v>
      </c>
      <c r="EY469" s="513">
        <f t="shared" si="913"/>
        <v>0.80699638118214723</v>
      </c>
      <c r="EZ469" s="514">
        <f t="shared" si="914"/>
        <v>66.900000000000006</v>
      </c>
      <c r="FA469" s="450">
        <f t="shared" si="806"/>
        <v>0.87353629606083427</v>
      </c>
      <c r="FB469" s="431">
        <f t="shared" si="807"/>
        <v>428.25924489626328</v>
      </c>
      <c r="FC469" s="452"/>
      <c r="FD469" s="431"/>
      <c r="FE469" s="452">
        <f t="shared" si="808"/>
        <v>0.96923076923076923</v>
      </c>
      <c r="FF469" s="430">
        <f t="shared" si="809"/>
        <v>189</v>
      </c>
      <c r="FG469" s="405">
        <v>50400</v>
      </c>
      <c r="FH469" s="589"/>
      <c r="FI469" s="590"/>
      <c r="FJ469" s="591"/>
      <c r="FK469" s="455">
        <f t="shared" si="901"/>
        <v>1.9944045871305502</v>
      </c>
      <c r="FL469" s="530">
        <v>1000</v>
      </c>
      <c r="FM469" s="455">
        <f t="shared" si="881"/>
        <v>27.700063710146534</v>
      </c>
      <c r="FN469" s="530">
        <v>4448</v>
      </c>
      <c r="FO469" s="532">
        <f t="shared" si="923"/>
        <v>0.33243647234678625</v>
      </c>
      <c r="FP469" s="449">
        <f t="shared" si="902"/>
        <v>123.20988338273179</v>
      </c>
      <c r="FQ469" s="457">
        <v>54</v>
      </c>
      <c r="FR469" s="458">
        <f t="shared" si="903"/>
        <v>1.4958034403479128</v>
      </c>
      <c r="FS469" s="576">
        <v>7.91</v>
      </c>
      <c r="FT469" s="577">
        <v>14.4</v>
      </c>
      <c r="FU469" s="578">
        <v>57</v>
      </c>
      <c r="FV469" s="579">
        <v>1</v>
      </c>
      <c r="FW469" s="580"/>
      <c r="FX469" s="579"/>
      <c r="FY469" s="452">
        <f t="shared" si="943"/>
        <v>0.83333333333333337</v>
      </c>
      <c r="FZ469" s="452"/>
      <c r="GA469" s="429"/>
      <c r="GB469" s="513">
        <f t="shared" si="915"/>
        <v>9.9999999999999978E-2</v>
      </c>
      <c r="GC469" s="514">
        <f t="shared" si="916"/>
        <v>1.5999999999999996</v>
      </c>
      <c r="GD469" s="513">
        <f t="shared" si="907"/>
        <v>8.064516129032262E-2</v>
      </c>
      <c r="GE469" s="527">
        <f t="shared" si="908"/>
        <v>5</v>
      </c>
      <c r="GF469" s="461">
        <f t="shared" si="904"/>
        <v>2.7256862690784187</v>
      </c>
      <c r="GG469" s="606">
        <v>25</v>
      </c>
      <c r="GH469" s="450">
        <f t="shared" si="931"/>
        <v>0.3125</v>
      </c>
      <c r="GI469" s="405">
        <v>175</v>
      </c>
      <c r="GJ469" s="462">
        <f t="shared" si="932"/>
        <v>7</v>
      </c>
      <c r="GK469" s="463">
        <f t="shared" si="933"/>
        <v>16.620038226087921</v>
      </c>
      <c r="GL469" s="464">
        <v>8.07</v>
      </c>
      <c r="GM469" s="529">
        <v>13.4</v>
      </c>
      <c r="GN469" s="405">
        <v>56</v>
      </c>
      <c r="GO469" s="513">
        <f t="shared" si="934"/>
        <v>6.944444444444442E-2</v>
      </c>
      <c r="GP469" s="450">
        <f t="shared" si="935"/>
        <v>1.7543859649122862E-2</v>
      </c>
      <c r="GQ469" s="577">
        <v>8</v>
      </c>
      <c r="GR469" s="455">
        <f t="shared" si="905"/>
        <v>2.8586465748871221</v>
      </c>
      <c r="GS469" s="531">
        <f t="shared" si="936"/>
        <v>13.1</v>
      </c>
      <c r="GT469" s="531">
        <f t="shared" si="937"/>
        <v>46.897999999999996</v>
      </c>
      <c r="GU469" s="513">
        <f t="shared" si="938"/>
        <v>2.2388059701492602E-2</v>
      </c>
      <c r="GV469" s="513">
        <f t="shared" si="939"/>
        <v>0.16253571428571434</v>
      </c>
      <c r="GW469" s="513">
        <f t="shared" si="940"/>
        <v>9.027777777777779E-2</v>
      </c>
      <c r="GX469" s="513">
        <f t="shared" si="941"/>
        <v>0.17722807017543862</v>
      </c>
      <c r="GY469" s="462">
        <f t="shared" si="942"/>
        <v>1.6452225525725515</v>
      </c>
      <c r="GZ469" s="405">
        <v>33162</v>
      </c>
      <c r="HA469" s="581">
        <v>8.2799999999999994</v>
      </c>
      <c r="HB469" s="451">
        <v>8.15</v>
      </c>
      <c r="HC469" s="577">
        <v>13.1</v>
      </c>
      <c r="HD469" s="463">
        <f t="shared" ref="HD469:HD487" si="944">HC469*3.58</f>
        <v>46.897999999999996</v>
      </c>
      <c r="HE469" s="463">
        <v>13</v>
      </c>
      <c r="HF469" s="463"/>
      <c r="HG469" s="582"/>
      <c r="HH469" s="575">
        <v>3</v>
      </c>
      <c r="HI469" s="583">
        <v>7740</v>
      </c>
      <c r="HJ469" s="406">
        <f t="shared" si="810"/>
        <v>5185.8</v>
      </c>
      <c r="HK469" s="406"/>
      <c r="HL469" s="549"/>
      <c r="HM469" s="584"/>
      <c r="HN469" s="461">
        <v>4.97</v>
      </c>
      <c r="HO469" s="574"/>
      <c r="HP469" s="548">
        <v>0.01</v>
      </c>
      <c r="HQ469" s="585"/>
      <c r="HR469" s="586"/>
      <c r="HS469" s="520">
        <v>0.1</v>
      </c>
      <c r="HT469" s="587">
        <v>8</v>
      </c>
      <c r="HU469" s="522">
        <f t="shared" si="906"/>
        <v>50.653547203865976</v>
      </c>
      <c r="HV469" s="513">
        <f t="shared" si="917"/>
        <v>0.84197828709288303</v>
      </c>
      <c r="HW469" s="513">
        <f t="shared" si="811"/>
        <v>0.8824611528822055</v>
      </c>
      <c r="HX469" s="513">
        <f t="shared" si="812"/>
        <v>0.65</v>
      </c>
      <c r="HY469" s="599"/>
    </row>
    <row r="470" spans="1:233" s="598" customFormat="1" ht="15" customHeight="1" x14ac:dyDescent="0.15">
      <c r="A470" s="400">
        <v>43952</v>
      </c>
      <c r="B470" s="515">
        <v>37181</v>
      </c>
      <c r="C470" s="402">
        <f t="shared" si="852"/>
        <v>0.74361999999999995</v>
      </c>
      <c r="D470" s="571">
        <v>8.0299999999999994</v>
      </c>
      <c r="E470" s="572">
        <v>40</v>
      </c>
      <c r="F470" s="573">
        <v>211</v>
      </c>
      <c r="G470" s="406">
        <f t="shared" si="855"/>
        <v>7845.1909999999998</v>
      </c>
      <c r="H470" s="402">
        <f t="shared" si="856"/>
        <v>0.31380764</v>
      </c>
      <c r="I470" s="573">
        <v>9010</v>
      </c>
      <c r="J470" s="406">
        <f t="shared" si="857"/>
        <v>6036.7000000000007</v>
      </c>
      <c r="K470" s="574">
        <v>28.4</v>
      </c>
      <c r="L470" s="574">
        <v>17.5</v>
      </c>
      <c r="M470" s="574">
        <v>2.2000000000000002</v>
      </c>
      <c r="N470" s="575">
        <v>122</v>
      </c>
      <c r="O470" s="575">
        <v>16</v>
      </c>
      <c r="P470" s="409"/>
      <c r="Q470" s="409">
        <v>1320</v>
      </c>
      <c r="R470" s="409"/>
      <c r="S470" s="409"/>
      <c r="T470" s="410">
        <v>5.29</v>
      </c>
      <c r="U470" s="409">
        <f t="shared" si="924"/>
        <v>3516.5517241379312</v>
      </c>
      <c r="V470" s="409">
        <v>10198</v>
      </c>
      <c r="W470" s="409">
        <v>4345</v>
      </c>
      <c r="X470" s="516">
        <v>430</v>
      </c>
      <c r="Y470" s="473"/>
      <c r="Z470" s="429"/>
      <c r="AA470" s="409"/>
      <c r="AB470" s="409"/>
      <c r="AC470" s="409"/>
      <c r="AD470" s="474"/>
      <c r="AE470" s="477"/>
      <c r="AF470" s="478">
        <f t="shared" si="925"/>
        <v>1750</v>
      </c>
      <c r="AG470" s="477">
        <f t="shared" si="882"/>
        <v>0.7</v>
      </c>
      <c r="AH470" s="478">
        <f t="shared" si="926"/>
        <v>2670.3625615763549</v>
      </c>
      <c r="AI470" s="478">
        <f t="shared" si="927"/>
        <v>7744.0514285714289</v>
      </c>
      <c r="AJ470" s="473">
        <f t="shared" si="928"/>
        <v>13552.09</v>
      </c>
      <c r="AK470" s="477">
        <f t="shared" si="884"/>
        <v>0.60231511111111113</v>
      </c>
      <c r="AL470" s="447">
        <v>38</v>
      </c>
      <c r="AM470" s="479"/>
      <c r="AN470" s="473">
        <v>2893</v>
      </c>
      <c r="AO470" s="473">
        <v>3000</v>
      </c>
      <c r="AP470" s="479">
        <v>7.3</v>
      </c>
      <c r="AQ470" s="447">
        <v>726</v>
      </c>
      <c r="AR470" s="473">
        <f t="shared" si="918"/>
        <v>2323.2000000000003</v>
      </c>
      <c r="AS470" s="657">
        <f t="shared" si="910"/>
        <v>3.2</v>
      </c>
      <c r="AT470" s="473">
        <v>6080</v>
      </c>
      <c r="AU470" s="447"/>
      <c r="AV470" s="480">
        <v>18</v>
      </c>
      <c r="AW470" s="479">
        <v>9.65</v>
      </c>
      <c r="AX470" s="479">
        <v>31.8</v>
      </c>
      <c r="AY470" s="480">
        <v>10</v>
      </c>
      <c r="AZ470" s="480">
        <v>5.9</v>
      </c>
      <c r="BA470" s="420">
        <f t="shared" si="853"/>
        <v>36046</v>
      </c>
      <c r="BB470" s="421">
        <f t="shared" si="854"/>
        <v>0.72092000000000001</v>
      </c>
      <c r="BC470" s="422"/>
      <c r="BD470" s="423">
        <v>8.0500000000000007</v>
      </c>
      <c r="BE470" s="424">
        <v>71.900000000000006</v>
      </c>
      <c r="BF470" s="425">
        <v>311</v>
      </c>
      <c r="BG470" s="426">
        <v>9330</v>
      </c>
      <c r="BH470" s="420">
        <f t="shared" si="858"/>
        <v>6251.1</v>
      </c>
      <c r="BI470" s="432"/>
      <c r="BJ470" s="421"/>
      <c r="BK470" s="427">
        <v>16.7</v>
      </c>
      <c r="BL470" s="427">
        <v>8.6</v>
      </c>
      <c r="BM470" s="428">
        <v>10.9</v>
      </c>
      <c r="BN470" s="422">
        <v>2</v>
      </c>
      <c r="BO470" s="425">
        <v>131</v>
      </c>
      <c r="BP470" s="425">
        <v>16</v>
      </c>
      <c r="BQ470" s="423">
        <v>4.38</v>
      </c>
      <c r="BR470" s="421">
        <f t="shared" si="921"/>
        <v>0.60833333333333328</v>
      </c>
      <c r="BS470" s="409">
        <f t="shared" si="929"/>
        <v>37796</v>
      </c>
      <c r="BT470" s="429">
        <f t="shared" si="885"/>
        <v>8.0152741030796921</v>
      </c>
      <c r="BU470" s="430">
        <f t="shared" si="911"/>
        <v>71.900000000000006</v>
      </c>
      <c r="BV470" s="430">
        <f t="shared" si="886"/>
        <v>404.16726637739441</v>
      </c>
      <c r="BW470" s="430">
        <f t="shared" si="887"/>
        <v>8898.1580061382156</v>
      </c>
      <c r="BX470" s="430">
        <f t="shared" si="859"/>
        <v>5783.8027039898407</v>
      </c>
      <c r="BY470" s="430">
        <f t="shared" si="888"/>
        <v>16.389781987511906</v>
      </c>
      <c r="BZ470" s="430">
        <f>(BL470*BA470+AY470*AF470)/BS470</f>
        <v>8.6648216742512432</v>
      </c>
      <c r="CA470" s="431">
        <f>(BN470*BA470+AZ470*AF470)/BS470</f>
        <v>2.180574663985607</v>
      </c>
      <c r="CB470" s="430">
        <f t="shared" si="930"/>
        <v>131</v>
      </c>
      <c r="CC470" s="432">
        <v>17973</v>
      </c>
      <c r="CD470" s="411">
        <f t="shared" si="889"/>
        <v>18848</v>
      </c>
      <c r="CE470" s="421">
        <f t="shared" si="890"/>
        <v>0.75392000000000003</v>
      </c>
      <c r="CF470" s="433">
        <f t="shared" si="891"/>
        <v>8.5314091680814936</v>
      </c>
      <c r="CG470" s="434"/>
      <c r="CH470" s="427"/>
      <c r="CI470" s="446">
        <f t="shared" si="892"/>
        <v>12.096774193548388</v>
      </c>
      <c r="CJ470" s="436">
        <v>27.7</v>
      </c>
      <c r="CK470" s="436">
        <v>2.0099999999999998</v>
      </c>
      <c r="CL470" s="423"/>
      <c r="CM470" s="423">
        <v>17.8</v>
      </c>
      <c r="CN470" s="423">
        <v>83</v>
      </c>
      <c r="CO470" s="432"/>
      <c r="CP470" s="432"/>
      <c r="CQ470" s="437"/>
      <c r="CR470" s="437">
        <v>0.92</v>
      </c>
      <c r="CS470" s="424"/>
      <c r="CT470" s="432">
        <f t="shared" si="893"/>
        <v>4.4567062818336165</v>
      </c>
      <c r="CU470" s="434">
        <v>7.45</v>
      </c>
      <c r="CV470" s="438"/>
      <c r="CW470" s="439"/>
      <c r="CX470" s="440"/>
      <c r="CY470" s="441"/>
      <c r="CZ470" s="442"/>
      <c r="DA470" s="442"/>
      <c r="DB470" s="442"/>
      <c r="DC470" s="442"/>
      <c r="DD470" s="443"/>
      <c r="DE470" s="440"/>
      <c r="DF470" s="444">
        <v>18073</v>
      </c>
      <c r="DG470" s="445">
        <f t="shared" si="894"/>
        <v>18948</v>
      </c>
      <c r="DH470" s="421">
        <f t="shared" si="895"/>
        <v>0.75792000000000004</v>
      </c>
      <c r="DI470" s="446">
        <f t="shared" si="896"/>
        <v>8.4863837872070942</v>
      </c>
      <c r="DJ470" s="434">
        <v>7.83</v>
      </c>
      <c r="DK470" s="427">
        <v>3.5</v>
      </c>
      <c r="DL470" s="446">
        <f t="shared" si="897"/>
        <v>12.032932235592147</v>
      </c>
      <c r="DM470" s="422">
        <v>27.7</v>
      </c>
      <c r="DN470" s="422">
        <v>1.92</v>
      </c>
      <c r="DO470" s="423">
        <v>7.89</v>
      </c>
      <c r="DP470" s="423">
        <v>17.3</v>
      </c>
      <c r="DQ470" s="423">
        <v>78</v>
      </c>
      <c r="DR470" s="432"/>
      <c r="DS470" s="432"/>
      <c r="DT470" s="437"/>
      <c r="DU470" s="437">
        <v>0.92</v>
      </c>
      <c r="DV470" s="424"/>
      <c r="DW470" s="446">
        <f t="shared" si="898"/>
        <v>4.4331855604813173</v>
      </c>
      <c r="DX470" s="434">
        <v>7.12</v>
      </c>
      <c r="DY470" s="438">
        <v>8.01</v>
      </c>
      <c r="DZ470" s="439">
        <v>17.3</v>
      </c>
      <c r="EA470" s="440">
        <v>62</v>
      </c>
      <c r="EB470" s="441">
        <v>8110</v>
      </c>
      <c r="EC470" s="442">
        <v>5.7</v>
      </c>
      <c r="ED470" s="442">
        <v>0.28000000000000003</v>
      </c>
      <c r="EE470" s="442">
        <v>5.2</v>
      </c>
      <c r="EF470" s="442">
        <v>0.5</v>
      </c>
      <c r="EG470" s="443">
        <v>7</v>
      </c>
      <c r="EH470" s="440">
        <v>16</v>
      </c>
      <c r="EI470" s="429">
        <f t="shared" si="814"/>
        <v>8.01</v>
      </c>
      <c r="EJ470" s="447">
        <f t="shared" si="912"/>
        <v>17.3</v>
      </c>
      <c r="EK470" s="448">
        <f t="shared" si="815"/>
        <v>62</v>
      </c>
      <c r="EL470" s="417">
        <f t="shared" si="816"/>
        <v>8110</v>
      </c>
      <c r="EM470" s="431">
        <f t="shared" si="817"/>
        <v>5.7</v>
      </c>
      <c r="EN470" s="431">
        <f>ED470</f>
        <v>0.28000000000000003</v>
      </c>
      <c r="EO470" s="431">
        <f>EE470</f>
        <v>5.2</v>
      </c>
      <c r="EP470" s="431">
        <f>EF470</f>
        <v>0.5</v>
      </c>
      <c r="EQ470" s="430">
        <f t="shared" si="922"/>
        <v>7</v>
      </c>
      <c r="ER470" s="448">
        <f>EH470</f>
        <v>16</v>
      </c>
      <c r="ES470" s="449">
        <f t="shared" si="899"/>
        <v>27.939464493597207</v>
      </c>
      <c r="ET470" s="450">
        <f t="shared" si="900"/>
        <v>0.75592000000000004</v>
      </c>
      <c r="EU470" s="451">
        <f t="shared" si="860"/>
        <v>0.34717968181818182</v>
      </c>
      <c r="EV470" s="450">
        <f t="shared" si="805"/>
        <v>0.64292533670033669</v>
      </c>
      <c r="EW470" s="513">
        <f t="shared" si="909"/>
        <v>0.65222234167952453</v>
      </c>
      <c r="EX470" s="514">
        <f t="shared" si="883"/>
        <v>10.689781987511907</v>
      </c>
      <c r="EY470" s="513">
        <f t="shared" si="913"/>
        <v>0.75938803894297635</v>
      </c>
      <c r="EZ470" s="514">
        <f t="shared" si="914"/>
        <v>54.600000000000009</v>
      </c>
      <c r="FA470" s="450">
        <f t="shared" si="806"/>
        <v>0.84659816576509439</v>
      </c>
      <c r="FB470" s="431">
        <f t="shared" si="807"/>
        <v>342.16726637739441</v>
      </c>
      <c r="FC470" s="452">
        <f>1-EP470/CA470</f>
        <v>0.77070264629870056</v>
      </c>
      <c r="FD470" s="431">
        <f>CA470-EP470</f>
        <v>1.680574663985607</v>
      </c>
      <c r="FE470" s="452">
        <f t="shared" si="808"/>
        <v>0.94656488549618323</v>
      </c>
      <c r="FF470" s="430">
        <f t="shared" si="809"/>
        <v>124</v>
      </c>
      <c r="FG470" s="405">
        <v>50400</v>
      </c>
      <c r="FH470" s="589"/>
      <c r="FI470" s="590"/>
      <c r="FJ470" s="591"/>
      <c r="FK470" s="455">
        <f t="shared" si="901"/>
        <v>1.9049634881998094</v>
      </c>
      <c r="FL470" s="530">
        <v>1000</v>
      </c>
      <c r="FM470" s="455">
        <f t="shared" si="881"/>
        <v>26.457826224997355</v>
      </c>
      <c r="FN470" s="530">
        <v>4309</v>
      </c>
      <c r="FO470" s="532">
        <f t="shared" si="923"/>
        <v>0.32204783258594916</v>
      </c>
      <c r="FP470" s="449">
        <f t="shared" si="902"/>
        <v>114.0067732035136</v>
      </c>
      <c r="FQ470" s="457">
        <v>54</v>
      </c>
      <c r="FR470" s="458">
        <f t="shared" si="903"/>
        <v>1.4287226161498572</v>
      </c>
      <c r="FS470" s="576">
        <v>7.97</v>
      </c>
      <c r="FT470" s="577">
        <v>15.1</v>
      </c>
      <c r="FU470" s="578">
        <v>56</v>
      </c>
      <c r="FV470" s="579">
        <v>2</v>
      </c>
      <c r="FW470" s="580">
        <v>0.12</v>
      </c>
      <c r="FX470" s="579">
        <v>8</v>
      </c>
      <c r="FY470" s="452">
        <f t="shared" si="943"/>
        <v>0.7142857142857143</v>
      </c>
      <c r="FZ470" s="452">
        <f>1-FW470/(EF470+DC470)</f>
        <v>0.76</v>
      </c>
      <c r="GA470" s="429">
        <f>EF470+DC470-FW470</f>
        <v>0.38</v>
      </c>
      <c r="GB470" s="513">
        <f t="shared" si="915"/>
        <v>0.12716763005780352</v>
      </c>
      <c r="GC470" s="514">
        <f t="shared" si="916"/>
        <v>2.2000000000000011</v>
      </c>
      <c r="GD470" s="513">
        <f t="shared" si="907"/>
        <v>9.6774193548387122E-2</v>
      </c>
      <c r="GE470" s="527">
        <f t="shared" si="908"/>
        <v>6</v>
      </c>
      <c r="GF470" s="461">
        <f t="shared" si="904"/>
        <v>2.6034501005397397</v>
      </c>
      <c r="GG470" s="606">
        <v>25</v>
      </c>
      <c r="GH470" s="450">
        <f t="shared" si="931"/>
        <v>0.3125</v>
      </c>
      <c r="GI470" s="405">
        <v>175</v>
      </c>
      <c r="GJ470" s="462">
        <f t="shared" si="932"/>
        <v>7</v>
      </c>
      <c r="GK470" s="463">
        <f t="shared" si="933"/>
        <v>15.874695734998413</v>
      </c>
      <c r="GL470" s="464">
        <v>8.1199999999999992</v>
      </c>
      <c r="GM470" s="529">
        <v>13.8</v>
      </c>
      <c r="GN470" s="405">
        <v>54</v>
      </c>
      <c r="GO470" s="513">
        <f t="shared" si="934"/>
        <v>8.6092715231787964E-2</v>
      </c>
      <c r="GP470" s="450">
        <f t="shared" si="935"/>
        <v>3.5714285714285698E-2</v>
      </c>
      <c r="GQ470" s="577">
        <v>8</v>
      </c>
      <c r="GR470" s="455">
        <f t="shared" si="905"/>
        <v>2.7304476664197272</v>
      </c>
      <c r="GS470" s="531">
        <f t="shared" si="936"/>
        <v>13.1</v>
      </c>
      <c r="GT470" s="531">
        <f t="shared" si="937"/>
        <v>46.897999999999996</v>
      </c>
      <c r="GU470" s="513">
        <f t="shared" si="938"/>
        <v>5.0724637681159535E-2</v>
      </c>
      <c r="GV470" s="513">
        <f t="shared" si="939"/>
        <v>0.13151851851851859</v>
      </c>
      <c r="GW470" s="513">
        <f t="shared" si="940"/>
        <v>0.13245033112582782</v>
      </c>
      <c r="GX470" s="513">
        <f t="shared" si="941"/>
        <v>0.16253571428571434</v>
      </c>
      <c r="GY470" s="462">
        <f t="shared" si="942"/>
        <v>1.7440887425838725</v>
      </c>
      <c r="GZ470" s="405">
        <v>32877</v>
      </c>
      <c r="HA470" s="581">
        <v>8.3800000000000008</v>
      </c>
      <c r="HB470" s="451">
        <v>8.25</v>
      </c>
      <c r="HC470" s="577">
        <v>13.1</v>
      </c>
      <c r="HD470" s="463">
        <f t="shared" si="944"/>
        <v>46.897999999999996</v>
      </c>
      <c r="HE470" s="463">
        <v>13</v>
      </c>
      <c r="HF470" s="463"/>
      <c r="HG470" s="582"/>
      <c r="HH470" s="575">
        <v>7</v>
      </c>
      <c r="HI470" s="583">
        <v>8000</v>
      </c>
      <c r="HJ470" s="406">
        <f t="shared" si="810"/>
        <v>5360</v>
      </c>
      <c r="HK470" s="406"/>
      <c r="HL470" s="549">
        <v>1128</v>
      </c>
      <c r="HM470" s="584">
        <v>5.4</v>
      </c>
      <c r="HN470" s="461">
        <v>6.01</v>
      </c>
      <c r="HO470" s="574">
        <v>0.12</v>
      </c>
      <c r="HP470" s="548">
        <v>0.03</v>
      </c>
      <c r="HQ470" s="585">
        <v>5.0999999999999996</v>
      </c>
      <c r="HR470" s="586">
        <v>0.12</v>
      </c>
      <c r="HS470" s="520">
        <v>0.12</v>
      </c>
      <c r="HT470" s="587">
        <v>8</v>
      </c>
      <c r="HU470" s="522">
        <f t="shared" si="906"/>
        <v>48.271652887976472</v>
      </c>
      <c r="HV470" s="513">
        <f t="shared" si="917"/>
        <v>0.81780250347705152</v>
      </c>
      <c r="HW470" s="513">
        <f t="shared" si="811"/>
        <v>0.84920257234726693</v>
      </c>
      <c r="HX470" s="513">
        <f t="shared" si="812"/>
        <v>0.64011976047904184</v>
      </c>
      <c r="HY470" s="599"/>
    </row>
    <row r="471" spans="1:233" s="598" customFormat="1" ht="15" customHeight="1" x14ac:dyDescent="0.15">
      <c r="A471" s="400">
        <v>43953</v>
      </c>
      <c r="B471" s="515">
        <v>40179</v>
      </c>
      <c r="C471" s="402">
        <f t="shared" si="852"/>
        <v>0.80357999999999996</v>
      </c>
      <c r="D471" s="571">
        <v>8.26</v>
      </c>
      <c r="E471" s="572">
        <v>40.6</v>
      </c>
      <c r="F471" s="573">
        <v>223</v>
      </c>
      <c r="G471" s="406">
        <f t="shared" si="855"/>
        <v>8959.9169999999995</v>
      </c>
      <c r="H471" s="402">
        <f t="shared" si="856"/>
        <v>0.35839667999999997</v>
      </c>
      <c r="I471" s="573">
        <v>6000</v>
      </c>
      <c r="J471" s="406">
        <f t="shared" si="857"/>
        <v>4020.0000000000005</v>
      </c>
      <c r="K471" s="574">
        <v>33.299999999999997</v>
      </c>
      <c r="L471" s="574"/>
      <c r="M471" s="574"/>
      <c r="N471" s="575">
        <v>159</v>
      </c>
      <c r="O471" s="575"/>
      <c r="P471" s="409"/>
      <c r="Q471" s="409">
        <v>1320</v>
      </c>
      <c r="R471" s="409"/>
      <c r="S471" s="409"/>
      <c r="T471" s="410">
        <v>5.28</v>
      </c>
      <c r="U471" s="409">
        <f t="shared" si="924"/>
        <v>3593.1034482758623</v>
      </c>
      <c r="V471" s="409">
        <v>10420</v>
      </c>
      <c r="W471" s="409">
        <v>3853</v>
      </c>
      <c r="X471" s="516">
        <v>430</v>
      </c>
      <c r="Y471" s="473"/>
      <c r="Z471" s="429"/>
      <c r="AA471" s="409"/>
      <c r="AB471" s="409"/>
      <c r="AC471" s="409"/>
      <c r="AD471" s="474"/>
      <c r="AE471" s="477"/>
      <c r="AF471" s="478">
        <f t="shared" si="925"/>
        <v>1750</v>
      </c>
      <c r="AG471" s="477">
        <f t="shared" si="882"/>
        <v>0.7</v>
      </c>
      <c r="AH471" s="478">
        <f t="shared" si="926"/>
        <v>2729.1211822660098</v>
      </c>
      <c r="AI471" s="478">
        <f t="shared" si="927"/>
        <v>7914.4514285714286</v>
      </c>
      <c r="AJ471" s="473">
        <f t="shared" si="928"/>
        <v>13850.29</v>
      </c>
      <c r="AK471" s="477">
        <f t="shared" si="884"/>
        <v>0.61556844444444447</v>
      </c>
      <c r="AL471" s="447">
        <v>38</v>
      </c>
      <c r="AM471" s="479"/>
      <c r="AN471" s="473">
        <v>2756</v>
      </c>
      <c r="AO471" s="473">
        <v>2852</v>
      </c>
      <c r="AP471" s="479">
        <v>7.55</v>
      </c>
      <c r="AQ471" s="447">
        <v>699</v>
      </c>
      <c r="AR471" s="473">
        <f t="shared" si="918"/>
        <v>2236.8000000000002</v>
      </c>
      <c r="AS471" s="657">
        <f t="shared" si="910"/>
        <v>3.2</v>
      </c>
      <c r="AT471" s="473">
        <v>6210</v>
      </c>
      <c r="AU471" s="447"/>
      <c r="AV471" s="480">
        <v>18</v>
      </c>
      <c r="AW471" s="479">
        <v>9.6999999999999993</v>
      </c>
      <c r="AX471" s="479">
        <v>30.65</v>
      </c>
      <c r="AY471" s="480">
        <v>14.3</v>
      </c>
      <c r="AZ471" s="480">
        <v>5</v>
      </c>
      <c r="BA471" s="420">
        <f t="shared" si="853"/>
        <v>38338</v>
      </c>
      <c r="BB471" s="421">
        <f t="shared" si="854"/>
        <v>0.76676</v>
      </c>
      <c r="BC471" s="422"/>
      <c r="BD471" s="423">
        <v>8.07</v>
      </c>
      <c r="BE471" s="424">
        <v>74.8</v>
      </c>
      <c r="BF471" s="425">
        <v>299</v>
      </c>
      <c r="BG471" s="426">
        <v>8320</v>
      </c>
      <c r="BH471" s="420">
        <f t="shared" si="858"/>
        <v>5574.4000000000005</v>
      </c>
      <c r="BI471" s="432"/>
      <c r="BJ471" s="421"/>
      <c r="BK471" s="427">
        <v>20.5</v>
      </c>
      <c r="BL471" s="427"/>
      <c r="BM471" s="428"/>
      <c r="BN471" s="422"/>
      <c r="BO471" s="425">
        <v>131</v>
      </c>
      <c r="BP471" s="425"/>
      <c r="BQ471" s="423">
        <v>3.9</v>
      </c>
      <c r="BR471" s="421">
        <f t="shared" si="921"/>
        <v>0.54166666666666663</v>
      </c>
      <c r="BS471" s="409">
        <f t="shared" si="929"/>
        <v>40088</v>
      </c>
      <c r="BT471" s="429">
        <f t="shared" si="885"/>
        <v>8.0472999401317118</v>
      </c>
      <c r="BU471" s="430">
        <f t="shared" si="911"/>
        <v>74.8</v>
      </c>
      <c r="BV471" s="430">
        <f t="shared" si="886"/>
        <v>383.59264617840751</v>
      </c>
      <c r="BW471" s="430">
        <f t="shared" si="887"/>
        <v>7956.9387347834763</v>
      </c>
      <c r="BX471" s="430">
        <f t="shared" si="859"/>
        <v>5172.0101776092597</v>
      </c>
      <c r="BY471" s="430">
        <f t="shared" si="888"/>
        <v>20.229345440031931</v>
      </c>
      <c r="BZ471" s="430"/>
      <c r="CA471" s="431"/>
      <c r="CB471" s="430">
        <f t="shared" si="930"/>
        <v>131</v>
      </c>
      <c r="CC471" s="432">
        <v>19143</v>
      </c>
      <c r="CD471" s="411">
        <f t="shared" si="889"/>
        <v>20018</v>
      </c>
      <c r="CE471" s="421">
        <f t="shared" si="890"/>
        <v>0.80071999999999999</v>
      </c>
      <c r="CF471" s="433">
        <f t="shared" si="891"/>
        <v>8.0327705065441108</v>
      </c>
      <c r="CG471" s="434"/>
      <c r="CH471" s="427"/>
      <c r="CI471" s="446">
        <f t="shared" si="892"/>
        <v>11.389749225696873</v>
      </c>
      <c r="CJ471" s="436">
        <v>27.8</v>
      </c>
      <c r="CK471" s="436">
        <v>1.64</v>
      </c>
      <c r="CL471" s="423"/>
      <c r="CM471" s="423">
        <v>17.399999999999999</v>
      </c>
      <c r="CN471" s="423">
        <v>73</v>
      </c>
      <c r="CO471" s="432"/>
      <c r="CP471" s="432"/>
      <c r="CQ471" s="437"/>
      <c r="CR471" s="437">
        <v>0.91</v>
      </c>
      <c r="CS471" s="424"/>
      <c r="CT471" s="432">
        <f t="shared" si="893"/>
        <v>4.196223398940953</v>
      </c>
      <c r="CU471" s="434">
        <v>6.22</v>
      </c>
      <c r="CV471" s="438"/>
      <c r="CW471" s="439"/>
      <c r="CX471" s="440"/>
      <c r="CY471" s="441"/>
      <c r="CZ471" s="442"/>
      <c r="DA471" s="442"/>
      <c r="DB471" s="442"/>
      <c r="DC471" s="442"/>
      <c r="DD471" s="443"/>
      <c r="DE471" s="440"/>
      <c r="DF471" s="444">
        <v>19195</v>
      </c>
      <c r="DG471" s="445">
        <f t="shared" si="894"/>
        <v>20070</v>
      </c>
      <c r="DH471" s="421">
        <f t="shared" si="895"/>
        <v>0.80279999999999996</v>
      </c>
      <c r="DI471" s="446">
        <f t="shared" si="896"/>
        <v>8.0119581464872951</v>
      </c>
      <c r="DJ471" s="434">
        <v>7.72</v>
      </c>
      <c r="DK471" s="427">
        <v>3</v>
      </c>
      <c r="DL471" s="446">
        <f t="shared" si="897"/>
        <v>11.360239162929746</v>
      </c>
      <c r="DM471" s="422">
        <v>28.1</v>
      </c>
      <c r="DN471" s="422">
        <v>1.1599999999999999</v>
      </c>
      <c r="DO471" s="423">
        <v>7.79</v>
      </c>
      <c r="DP471" s="423">
        <v>16</v>
      </c>
      <c r="DQ471" s="423">
        <v>70</v>
      </c>
      <c r="DR471" s="432"/>
      <c r="DS471" s="432"/>
      <c r="DT471" s="437"/>
      <c r="DU471" s="437">
        <v>0.9</v>
      </c>
      <c r="DV471" s="424"/>
      <c r="DW471" s="446">
        <f t="shared" si="898"/>
        <v>4.1853512705530642</v>
      </c>
      <c r="DX471" s="434">
        <v>5.45</v>
      </c>
      <c r="DY471" s="438">
        <v>7.94</v>
      </c>
      <c r="DZ471" s="439">
        <v>15.7</v>
      </c>
      <c r="EA471" s="440">
        <v>63</v>
      </c>
      <c r="EB471" s="441">
        <v>7870</v>
      </c>
      <c r="EC471" s="442">
        <v>5.4</v>
      </c>
      <c r="ED471" s="442"/>
      <c r="EE471" s="442"/>
      <c r="EF471" s="442"/>
      <c r="EG471" s="443">
        <v>7</v>
      </c>
      <c r="EH471" s="440"/>
      <c r="EI471" s="429">
        <f t="shared" si="814"/>
        <v>7.94</v>
      </c>
      <c r="EJ471" s="447">
        <f t="shared" si="912"/>
        <v>15.7</v>
      </c>
      <c r="EK471" s="448">
        <f t="shared" si="815"/>
        <v>63</v>
      </c>
      <c r="EL471" s="417">
        <f t="shared" si="816"/>
        <v>7870</v>
      </c>
      <c r="EM471" s="431">
        <f t="shared" si="817"/>
        <v>5.4</v>
      </c>
      <c r="EN471" s="431"/>
      <c r="EO471" s="431"/>
      <c r="EP471" s="431"/>
      <c r="EQ471" s="430">
        <f t="shared" si="922"/>
        <v>7</v>
      </c>
      <c r="ER471" s="448"/>
      <c r="ES471" s="449">
        <f t="shared" si="899"/>
        <v>26.342047495509878</v>
      </c>
      <c r="ET471" s="450">
        <f t="shared" si="900"/>
        <v>0.80176000000000003</v>
      </c>
      <c r="EU471" s="451">
        <f t="shared" si="860"/>
        <v>0.34948777272727272</v>
      </c>
      <c r="EV471" s="450">
        <f t="shared" ref="EV471:EV487" si="945">EU471/$EU$6</f>
        <v>0.64719957912457904</v>
      </c>
      <c r="EW471" s="513">
        <f t="shared" si="909"/>
        <v>0.73306106141655381</v>
      </c>
      <c r="EX471" s="514">
        <f t="shared" si="883"/>
        <v>14.829345440031931</v>
      </c>
      <c r="EY471" s="513">
        <f t="shared" si="913"/>
        <v>0.79010695187165769</v>
      </c>
      <c r="EZ471" s="514">
        <f t="shared" si="914"/>
        <v>59.099999999999994</v>
      </c>
      <c r="FA471" s="450">
        <f t="shared" ref="FA471:FA487" si="946">1-EK471/BV471</f>
        <v>0.83576327484990698</v>
      </c>
      <c r="FB471" s="431">
        <f t="shared" ref="FB471:FB487" si="947">BV471-EK471</f>
        <v>320.59264617840751</v>
      </c>
      <c r="FC471" s="452"/>
      <c r="FD471" s="431"/>
      <c r="FE471" s="452">
        <f t="shared" ref="FE471:FE487" si="948">1-EQ471/CB471</f>
        <v>0.94656488549618323</v>
      </c>
      <c r="FF471" s="430">
        <f t="shared" ref="FF471:FF487" si="949">CB471-EQ471</f>
        <v>124</v>
      </c>
      <c r="FG471" s="405">
        <v>50400</v>
      </c>
      <c r="FH471" s="589"/>
      <c r="FI471" s="590"/>
      <c r="FJ471" s="591"/>
      <c r="FK471" s="455">
        <f t="shared" si="901"/>
        <v>1.7960486928756736</v>
      </c>
      <c r="FL471" s="530">
        <v>1000</v>
      </c>
      <c r="FM471" s="455">
        <f t="shared" si="881"/>
        <v>24.945120734384354</v>
      </c>
      <c r="FN471" s="530">
        <v>4309</v>
      </c>
      <c r="FO471" s="532">
        <f t="shared" si="923"/>
        <v>0.32204783258594916</v>
      </c>
      <c r="FP471" s="449">
        <f t="shared" si="902"/>
        <v>107.48852524446218</v>
      </c>
      <c r="FQ471" s="457">
        <v>54</v>
      </c>
      <c r="FR471" s="458">
        <f t="shared" si="903"/>
        <v>1.3470365196567551</v>
      </c>
      <c r="FS471" s="576">
        <v>7.98</v>
      </c>
      <c r="FT471" s="577">
        <v>12.8</v>
      </c>
      <c r="FU471" s="578">
        <v>57</v>
      </c>
      <c r="FV471" s="579">
        <v>2</v>
      </c>
      <c r="FW471" s="580"/>
      <c r="FX471" s="579"/>
      <c r="FY471" s="452">
        <f t="shared" si="943"/>
        <v>0.7142857142857143</v>
      </c>
      <c r="FZ471" s="452"/>
      <c r="GA471" s="429"/>
      <c r="GB471" s="513">
        <f t="shared" si="915"/>
        <v>0.1847133757961783</v>
      </c>
      <c r="GC471" s="514">
        <f t="shared" si="916"/>
        <v>2.8999999999999986</v>
      </c>
      <c r="GD471" s="513">
        <f t="shared" si="907"/>
        <v>9.5238095238095233E-2</v>
      </c>
      <c r="GE471" s="527">
        <f t="shared" si="908"/>
        <v>6</v>
      </c>
      <c r="GF471" s="461">
        <f t="shared" si="904"/>
        <v>2.4545998802634204</v>
      </c>
      <c r="GG471" s="606">
        <v>25</v>
      </c>
      <c r="GH471" s="450">
        <f t="shared" si="931"/>
        <v>0.3125</v>
      </c>
      <c r="GI471" s="405">
        <v>175</v>
      </c>
      <c r="GJ471" s="462">
        <f t="shared" si="932"/>
        <v>7</v>
      </c>
      <c r="GK471" s="463">
        <f t="shared" si="933"/>
        <v>14.967072440630613</v>
      </c>
      <c r="GL471" s="464">
        <v>8.0399999999999991</v>
      </c>
      <c r="GM471" s="529">
        <v>12.7</v>
      </c>
      <c r="GN471" s="405">
        <v>52</v>
      </c>
      <c r="GO471" s="513">
        <f t="shared" si="934"/>
        <v>7.812500000000111E-3</v>
      </c>
      <c r="GP471" s="450">
        <f t="shared" si="935"/>
        <v>8.7719298245614086E-2</v>
      </c>
      <c r="GQ471" s="577">
        <v>8</v>
      </c>
      <c r="GR471" s="455">
        <f t="shared" si="905"/>
        <v>2.5743364597884653</v>
      </c>
      <c r="GS471" s="531">
        <f t="shared" si="936"/>
        <v>12.1</v>
      </c>
      <c r="GT471" s="531">
        <f t="shared" si="937"/>
        <v>43.317999999999998</v>
      </c>
      <c r="GU471" s="513">
        <f t="shared" si="938"/>
        <v>4.7244094488189003E-2</v>
      </c>
      <c r="GV471" s="513">
        <f t="shared" si="939"/>
        <v>0.16696153846153849</v>
      </c>
      <c r="GW471" s="513">
        <f t="shared" si="940"/>
        <v>5.4687500000000111E-2</v>
      </c>
      <c r="GX471" s="513">
        <f t="shared" si="941"/>
        <v>0.24003508771929827</v>
      </c>
      <c r="GY471" s="462">
        <f t="shared" si="942"/>
        <v>1.093924312281144</v>
      </c>
      <c r="GZ471" s="405">
        <v>38328</v>
      </c>
      <c r="HA471" s="581">
        <v>8.2899999999999991</v>
      </c>
      <c r="HB471" s="451">
        <v>8.1300000000000008</v>
      </c>
      <c r="HC471" s="577">
        <v>12.1</v>
      </c>
      <c r="HD471" s="463">
        <f t="shared" si="944"/>
        <v>43.317999999999998</v>
      </c>
      <c r="HE471" s="463">
        <v>12</v>
      </c>
      <c r="HF471" s="463"/>
      <c r="HG471" s="582"/>
      <c r="HH471" s="575">
        <v>6</v>
      </c>
      <c r="HI471" s="583">
        <v>8150</v>
      </c>
      <c r="HJ471" s="406">
        <f t="shared" ref="HJ471:HJ487" si="950">HI471*0.67</f>
        <v>5460.5</v>
      </c>
      <c r="HK471" s="406"/>
      <c r="HL471" s="549"/>
      <c r="HM471" s="584"/>
      <c r="HN471" s="461">
        <v>6.06</v>
      </c>
      <c r="HO471" s="574"/>
      <c r="HP471" s="548">
        <v>0.11</v>
      </c>
      <c r="HQ471" s="585"/>
      <c r="HR471" s="586"/>
      <c r="HS471" s="520">
        <v>0.37</v>
      </c>
      <c r="HT471" s="587">
        <v>8</v>
      </c>
      <c r="HU471" s="522">
        <f t="shared" si="906"/>
        <v>45.385779122541607</v>
      </c>
      <c r="HV471" s="513">
        <f t="shared" si="917"/>
        <v>0.83823529411764708</v>
      </c>
      <c r="HW471" s="513">
        <f t="shared" ref="HW471:HW487" si="951">1-HD471/BF471</f>
        <v>0.85512374581939798</v>
      </c>
      <c r="HX471" s="513">
        <f t="shared" ref="HX471:HX487" si="952">1-HN471/BK471</f>
        <v>0.70439024390243898</v>
      </c>
      <c r="HY471" s="599"/>
    </row>
    <row r="472" spans="1:233" x14ac:dyDescent="0.15">
      <c r="A472" s="485">
        <v>43954</v>
      </c>
      <c r="B472" s="486">
        <v>35404</v>
      </c>
      <c r="C472" s="487">
        <f t="shared" si="852"/>
        <v>0.70808000000000004</v>
      </c>
      <c r="D472" s="488">
        <v>7.87</v>
      </c>
      <c r="E472" s="489">
        <v>47.9</v>
      </c>
      <c r="F472" s="490">
        <v>195</v>
      </c>
      <c r="G472" s="490">
        <f t="shared" si="855"/>
        <v>6903.78</v>
      </c>
      <c r="H472" s="487">
        <f t="shared" si="856"/>
        <v>0.27615119999999999</v>
      </c>
      <c r="I472" s="490">
        <v>6910</v>
      </c>
      <c r="J472" s="490">
        <f t="shared" si="857"/>
        <v>4629.7000000000007</v>
      </c>
      <c r="K472" s="491">
        <v>33.5</v>
      </c>
      <c r="L472" s="491"/>
      <c r="M472" s="491"/>
      <c r="N472" s="492">
        <v>116</v>
      </c>
      <c r="O472" s="492"/>
      <c r="P472" s="409"/>
      <c r="Q472" s="409">
        <v>1320</v>
      </c>
      <c r="R472" s="409"/>
      <c r="S472" s="409"/>
      <c r="T472" s="410">
        <v>6</v>
      </c>
      <c r="U472" s="411">
        <f t="shared" si="924"/>
        <v>3735.8620689655172</v>
      </c>
      <c r="V472" s="409">
        <v>10834</v>
      </c>
      <c r="W472" s="409">
        <v>5591</v>
      </c>
      <c r="X472" s="412">
        <v>430</v>
      </c>
      <c r="Y472" s="473"/>
      <c r="Z472" s="429"/>
      <c r="AA472" s="447"/>
      <c r="AB472" s="409"/>
      <c r="AC472" s="409"/>
      <c r="AD472" s="474"/>
      <c r="AE472" s="477"/>
      <c r="AF472" s="478">
        <f t="shared" si="925"/>
        <v>1750</v>
      </c>
      <c r="AG472" s="477">
        <f t="shared" si="882"/>
        <v>0.7</v>
      </c>
      <c r="AH472" s="478">
        <f t="shared" si="926"/>
        <v>2834.4295566502465</v>
      </c>
      <c r="AI472" s="478">
        <f t="shared" si="927"/>
        <v>8219.8457142857151</v>
      </c>
      <c r="AJ472" s="473">
        <f t="shared" si="928"/>
        <v>14384.73</v>
      </c>
      <c r="AK472" s="477">
        <f t="shared" si="884"/>
        <v>0.6393213333333333</v>
      </c>
      <c r="AL472" s="447">
        <v>38</v>
      </c>
      <c r="AM472" s="479"/>
      <c r="AN472" s="473">
        <v>2874</v>
      </c>
      <c r="AO472" s="473">
        <v>2890</v>
      </c>
      <c r="AP472" s="479">
        <v>7.44</v>
      </c>
      <c r="AQ472" s="447">
        <v>686</v>
      </c>
      <c r="AR472" s="473">
        <f t="shared" si="918"/>
        <v>2195.2000000000003</v>
      </c>
      <c r="AS472" s="657">
        <f t="shared" si="910"/>
        <v>3.2</v>
      </c>
      <c r="AT472" s="473">
        <v>6540</v>
      </c>
      <c r="AU472" s="447"/>
      <c r="AV472" s="480">
        <v>18</v>
      </c>
      <c r="AW472" s="479">
        <v>9.4</v>
      </c>
      <c r="AX472" s="479">
        <v>29.45</v>
      </c>
      <c r="AY472" s="480">
        <v>12.4</v>
      </c>
      <c r="AZ472" s="480">
        <v>5.6</v>
      </c>
      <c r="BA472" s="420">
        <f t="shared" si="853"/>
        <v>36677</v>
      </c>
      <c r="BB472" s="421">
        <f t="shared" si="854"/>
        <v>0.73353999999999997</v>
      </c>
      <c r="BC472" s="422"/>
      <c r="BD472" s="423">
        <v>7.92</v>
      </c>
      <c r="BE472" s="424">
        <v>73.900000000000006</v>
      </c>
      <c r="BF472" s="425">
        <v>305</v>
      </c>
      <c r="BG472" s="426">
        <v>8660</v>
      </c>
      <c r="BH472" s="420">
        <f t="shared" si="858"/>
        <v>5802.2000000000007</v>
      </c>
      <c r="BI472" s="420"/>
      <c r="BJ472" s="421"/>
      <c r="BK472" s="427">
        <v>16</v>
      </c>
      <c r="BL472" s="427"/>
      <c r="BM472" s="428"/>
      <c r="BN472" s="422"/>
      <c r="BO472" s="425">
        <v>123</v>
      </c>
      <c r="BP472" s="425"/>
      <c r="BQ472" s="423">
        <v>2.98</v>
      </c>
      <c r="BR472" s="421">
        <f t="shared" si="921"/>
        <v>0.41388888888888886</v>
      </c>
      <c r="BS472" s="409">
        <f t="shared" si="929"/>
        <v>38427</v>
      </c>
      <c r="BT472" s="429">
        <f t="shared" si="885"/>
        <v>7.8981403700523076</v>
      </c>
      <c r="BU472" s="430">
        <f t="shared" si="911"/>
        <v>73.900000000000006</v>
      </c>
      <c r="BV472" s="430">
        <f t="shared" si="886"/>
        <v>391.08140109818618</v>
      </c>
      <c r="BW472" s="430">
        <f t="shared" si="887"/>
        <v>8265.7615738933564</v>
      </c>
      <c r="BX472" s="430">
        <f t="shared" si="859"/>
        <v>5372.7450230306822</v>
      </c>
      <c r="BY472" s="430">
        <f t="shared" si="888"/>
        <v>15.836052775392302</v>
      </c>
      <c r="BZ472" s="430"/>
      <c r="CA472" s="431"/>
      <c r="CB472" s="430">
        <f t="shared" si="930"/>
        <v>123</v>
      </c>
      <c r="CC472" s="432">
        <v>18323</v>
      </c>
      <c r="CD472" s="411">
        <f t="shared" si="889"/>
        <v>19198</v>
      </c>
      <c r="CE472" s="421">
        <f t="shared" si="890"/>
        <v>0.76792000000000005</v>
      </c>
      <c r="CF472" s="433">
        <f t="shared" si="891"/>
        <v>8.3758724867173662</v>
      </c>
      <c r="CG472" s="434"/>
      <c r="CH472" s="427"/>
      <c r="CI472" s="446">
        <f t="shared" si="892"/>
        <v>11.876237108032086</v>
      </c>
      <c r="CJ472" s="436">
        <v>28.7</v>
      </c>
      <c r="CK472" s="436">
        <v>2.4300000000000002</v>
      </c>
      <c r="CL472" s="423"/>
      <c r="CM472" s="423">
        <v>17.100000000000001</v>
      </c>
      <c r="CN472" s="423">
        <v>69</v>
      </c>
      <c r="CO472" s="432"/>
      <c r="CP472" s="432"/>
      <c r="CQ472" s="437"/>
      <c r="CR472" s="437">
        <v>0.89</v>
      </c>
      <c r="CS472" s="481"/>
      <c r="CT472" s="432">
        <f t="shared" si="893"/>
        <v>4.3754557766434008</v>
      </c>
      <c r="CU472" s="434">
        <v>6.8</v>
      </c>
      <c r="CV472" s="493"/>
      <c r="CW472" s="494"/>
      <c r="CX472" s="495"/>
      <c r="CY472" s="496"/>
      <c r="CZ472" s="497"/>
      <c r="DA472" s="497"/>
      <c r="DB472" s="497"/>
      <c r="DC472" s="497"/>
      <c r="DD472" s="498"/>
      <c r="DE472" s="498"/>
      <c r="DF472" s="432">
        <v>18354</v>
      </c>
      <c r="DG472" s="445">
        <f t="shared" si="894"/>
        <v>19229</v>
      </c>
      <c r="DH472" s="421">
        <f t="shared" si="895"/>
        <v>0.76915999999999995</v>
      </c>
      <c r="DI472" s="446">
        <f t="shared" si="896"/>
        <v>8.3623693379790947</v>
      </c>
      <c r="DJ472" s="434">
        <v>7.91</v>
      </c>
      <c r="DK472" s="427">
        <v>3.7</v>
      </c>
      <c r="DL472" s="446">
        <f t="shared" si="897"/>
        <v>11.857090852358418</v>
      </c>
      <c r="DM472" s="541">
        <v>28.4</v>
      </c>
      <c r="DN472" s="541">
        <v>1.98</v>
      </c>
      <c r="DO472" s="542">
        <v>7.85</v>
      </c>
      <c r="DP472" s="542">
        <v>17.2</v>
      </c>
      <c r="DQ472" s="542">
        <v>63</v>
      </c>
      <c r="DR472" s="432"/>
      <c r="DS472" s="432"/>
      <c r="DT472" s="437"/>
      <c r="DU472" s="437">
        <v>0.9</v>
      </c>
      <c r="DV472" s="481"/>
      <c r="DW472" s="446">
        <f t="shared" si="898"/>
        <v>4.3684018929741537</v>
      </c>
      <c r="DX472" s="434">
        <v>6.92</v>
      </c>
      <c r="DY472" s="493">
        <v>8.01</v>
      </c>
      <c r="DZ472" s="494">
        <v>16.399999999999999</v>
      </c>
      <c r="EA472" s="495">
        <v>60</v>
      </c>
      <c r="EB472" s="496">
        <v>7340</v>
      </c>
      <c r="EC472" s="497">
        <v>5.3</v>
      </c>
      <c r="ED472" s="497"/>
      <c r="EE472" s="497"/>
      <c r="EF472" s="497"/>
      <c r="EG472" s="498">
        <v>8</v>
      </c>
      <c r="EH472" s="495"/>
      <c r="EI472" s="429">
        <f t="shared" si="814"/>
        <v>8.01</v>
      </c>
      <c r="EJ472" s="447">
        <f t="shared" si="912"/>
        <v>16.399999999999999</v>
      </c>
      <c r="EK472" s="448">
        <f t="shared" si="815"/>
        <v>60</v>
      </c>
      <c r="EL472" s="417">
        <f t="shared" si="816"/>
        <v>7340</v>
      </c>
      <c r="EM472" s="431">
        <f t="shared" si="817"/>
        <v>5.3</v>
      </c>
      <c r="EN472" s="431"/>
      <c r="EO472" s="431"/>
      <c r="EP472" s="431"/>
      <c r="EQ472" s="430">
        <f t="shared" si="922"/>
        <v>8</v>
      </c>
      <c r="ER472" s="448"/>
      <c r="ES472" s="449">
        <f t="shared" si="899"/>
        <v>27.480677648528378</v>
      </c>
      <c r="ET472" s="450">
        <f t="shared" si="900"/>
        <v>0.76854</v>
      </c>
      <c r="EU472" s="451">
        <f t="shared" si="860"/>
        <v>0.34154738636363641</v>
      </c>
      <c r="EV472" s="499">
        <f t="shared" si="945"/>
        <v>0.63249515993265992</v>
      </c>
      <c r="EW472" s="513">
        <f t="shared" si="909"/>
        <v>0.66532064049220097</v>
      </c>
      <c r="EX472" s="514">
        <f t="shared" si="883"/>
        <v>10.536052775392303</v>
      </c>
      <c r="EY472" s="513">
        <f t="shared" si="913"/>
        <v>0.77807848443843031</v>
      </c>
      <c r="EZ472" s="514">
        <f t="shared" si="914"/>
        <v>57.500000000000007</v>
      </c>
      <c r="FA472" s="450">
        <f t="shared" si="946"/>
        <v>0.84657925477530904</v>
      </c>
      <c r="FB472" s="431">
        <f t="shared" si="947"/>
        <v>331.08140109818618</v>
      </c>
      <c r="FC472" s="452"/>
      <c r="FD472" s="431"/>
      <c r="FE472" s="452">
        <f t="shared" si="948"/>
        <v>0.93495934959349591</v>
      </c>
      <c r="FF472" s="430">
        <f t="shared" si="949"/>
        <v>115</v>
      </c>
      <c r="FG472" s="490">
        <v>50400</v>
      </c>
      <c r="FH472" s="498"/>
      <c r="FI472" s="501"/>
      <c r="FJ472" s="487"/>
      <c r="FK472" s="455">
        <f t="shared" si="901"/>
        <v>1.8736825669451167</v>
      </c>
      <c r="FL472" s="490">
        <v>1000</v>
      </c>
      <c r="FM472" s="455">
        <f t="shared" si="881"/>
        <v>26.023368985348842</v>
      </c>
      <c r="FN472" s="490">
        <v>5282</v>
      </c>
      <c r="FO472" s="532">
        <f t="shared" si="923"/>
        <v>0.3947683109118087</v>
      </c>
      <c r="FP472" s="449">
        <f t="shared" si="902"/>
        <v>137.45543498061258</v>
      </c>
      <c r="FQ472" s="503">
        <v>54</v>
      </c>
      <c r="FR472" s="458">
        <f t="shared" si="903"/>
        <v>1.4052619252088376</v>
      </c>
      <c r="FS472" s="504">
        <v>8.0299999999999994</v>
      </c>
      <c r="FT472" s="535">
        <v>13.9</v>
      </c>
      <c r="FU472" s="495">
        <v>55</v>
      </c>
      <c r="FV472" s="490">
        <v>1</v>
      </c>
      <c r="FW472" s="504"/>
      <c r="FX472" s="490"/>
      <c r="FY472" s="452">
        <f t="shared" si="943"/>
        <v>0.875</v>
      </c>
      <c r="FZ472" s="452"/>
      <c r="GA472" s="429"/>
      <c r="GB472" s="499">
        <f t="shared" si="915"/>
        <v>0.15243902439024382</v>
      </c>
      <c r="GC472" s="514">
        <f t="shared" si="916"/>
        <v>2.4999999999999982</v>
      </c>
      <c r="GD472" s="499">
        <f t="shared" si="907"/>
        <v>8.333333333333337E-2</v>
      </c>
      <c r="GE472" s="527">
        <f t="shared" si="908"/>
        <v>5</v>
      </c>
      <c r="GF472" s="461">
        <f t="shared" si="904"/>
        <v>2.5606995081583261</v>
      </c>
      <c r="GG472" s="490">
        <v>25</v>
      </c>
      <c r="GH472" s="526">
        <f t="shared" si="931"/>
        <v>0.3125</v>
      </c>
      <c r="GI472" s="490">
        <v>175</v>
      </c>
      <c r="GJ472" s="544">
        <f t="shared" si="932"/>
        <v>7</v>
      </c>
      <c r="GK472" s="463">
        <f t="shared" si="933"/>
        <v>15.614021391209306</v>
      </c>
      <c r="GL472" s="507">
        <v>8.07</v>
      </c>
      <c r="GM472" s="535">
        <v>13.3</v>
      </c>
      <c r="GN472" s="536">
        <v>54</v>
      </c>
      <c r="GO472" s="526">
        <f t="shared" si="934"/>
        <v>4.3165467625899234E-2</v>
      </c>
      <c r="GP472" s="526">
        <f t="shared" si="935"/>
        <v>1.8181818181818188E-2</v>
      </c>
      <c r="GQ472" s="535">
        <v>8</v>
      </c>
      <c r="GR472" s="455">
        <f t="shared" si="905"/>
        <v>2.6856116792880007</v>
      </c>
      <c r="GS472" s="536">
        <f t="shared" si="936"/>
        <v>12.2</v>
      </c>
      <c r="GT472" s="536">
        <f t="shared" si="937"/>
        <v>43.675999999999995</v>
      </c>
      <c r="GU472" s="526">
        <f t="shared" si="938"/>
        <v>8.2706766917293284E-2</v>
      </c>
      <c r="GV472" s="526">
        <f t="shared" si="939"/>
        <v>0.19118518518518524</v>
      </c>
      <c r="GW472" s="526">
        <f t="shared" si="940"/>
        <v>0.12230215827338142</v>
      </c>
      <c r="GX472" s="526">
        <f t="shared" si="941"/>
        <v>0.20589090909090924</v>
      </c>
      <c r="GY472" s="544">
        <f t="shared" si="942"/>
        <v>1.3788432878143146</v>
      </c>
      <c r="GZ472" s="490">
        <v>35278</v>
      </c>
      <c r="HA472" s="493">
        <v>8.16</v>
      </c>
      <c r="HB472" s="493">
        <v>8.08</v>
      </c>
      <c r="HC472" s="494">
        <v>12.2</v>
      </c>
      <c r="HD472" s="498">
        <f t="shared" si="944"/>
        <v>43.675999999999995</v>
      </c>
      <c r="HE472" s="498">
        <v>12</v>
      </c>
      <c r="HF472" s="498"/>
      <c r="HG472" s="498"/>
      <c r="HH472" s="492">
        <v>5</v>
      </c>
      <c r="HI472" s="508">
        <v>7630</v>
      </c>
      <c r="HJ472" s="490">
        <f t="shared" si="950"/>
        <v>5112.1000000000004</v>
      </c>
      <c r="HK472" s="490"/>
      <c r="HL472" s="490"/>
      <c r="HM472" s="543"/>
      <c r="HN472" s="506">
        <v>7.29</v>
      </c>
      <c r="HO472" s="491"/>
      <c r="HP472" s="545">
        <v>0.1</v>
      </c>
      <c r="HQ472" s="523"/>
      <c r="HR472" s="524"/>
      <c r="HS472" s="524">
        <v>0.27</v>
      </c>
      <c r="HT472" s="511">
        <v>8</v>
      </c>
      <c r="HU472" s="525">
        <f t="shared" si="906"/>
        <v>47.441175668675186</v>
      </c>
      <c r="HV472" s="526">
        <f t="shared" si="917"/>
        <v>0.83491204330175917</v>
      </c>
      <c r="HW472" s="526">
        <f t="shared" si="951"/>
        <v>0.85680000000000001</v>
      </c>
      <c r="HX472" s="526">
        <f t="shared" si="952"/>
        <v>0.54437500000000005</v>
      </c>
      <c r="HY472" s="512"/>
    </row>
    <row r="473" spans="1:233" s="598" customFormat="1" ht="15" customHeight="1" x14ac:dyDescent="0.15">
      <c r="A473" s="400">
        <v>43955</v>
      </c>
      <c r="B473" s="515">
        <v>38642</v>
      </c>
      <c r="C473" s="402">
        <f t="shared" si="852"/>
        <v>0.77283999999999997</v>
      </c>
      <c r="D473" s="571">
        <v>8.02</v>
      </c>
      <c r="E473" s="572">
        <v>44.9</v>
      </c>
      <c r="F473" s="573">
        <v>313</v>
      </c>
      <c r="G473" s="406">
        <f t="shared" si="855"/>
        <v>12094.946</v>
      </c>
      <c r="H473" s="402">
        <f t="shared" si="856"/>
        <v>0.48379783999999998</v>
      </c>
      <c r="I473" s="573">
        <v>5470</v>
      </c>
      <c r="J473" s="406">
        <f t="shared" si="857"/>
        <v>3664.9</v>
      </c>
      <c r="K473" s="574">
        <v>31</v>
      </c>
      <c r="L473" s="574"/>
      <c r="M473" s="574"/>
      <c r="N473" s="575">
        <v>85</v>
      </c>
      <c r="O473" s="575"/>
      <c r="P473" s="409"/>
      <c r="Q473" s="409">
        <v>1320</v>
      </c>
      <c r="R473" s="409"/>
      <c r="S473" s="409"/>
      <c r="T473" s="410">
        <v>5.22</v>
      </c>
      <c r="U473" s="409">
        <f t="shared" si="924"/>
        <v>3602.7586206896553</v>
      </c>
      <c r="V473" s="409">
        <v>10448</v>
      </c>
      <c r="W473" s="409">
        <v>4318</v>
      </c>
      <c r="X473" s="516">
        <v>430</v>
      </c>
      <c r="Y473" s="473"/>
      <c r="Z473" s="429"/>
      <c r="AA473" s="447"/>
      <c r="AB473" s="409"/>
      <c r="AC473" s="409"/>
      <c r="AD473" s="474"/>
      <c r="AE473" s="477"/>
      <c r="AF473" s="478">
        <f t="shared" si="925"/>
        <v>1750</v>
      </c>
      <c r="AG473" s="477">
        <f t="shared" si="882"/>
        <v>0.7</v>
      </c>
      <c r="AH473" s="478">
        <f t="shared" si="926"/>
        <v>2744.0295566502464</v>
      </c>
      <c r="AI473" s="478">
        <f t="shared" si="927"/>
        <v>7957.6857142857143</v>
      </c>
      <c r="AJ473" s="473">
        <f t="shared" si="928"/>
        <v>13925.95</v>
      </c>
      <c r="AK473" s="477">
        <f t="shared" si="884"/>
        <v>0.6189311111111111</v>
      </c>
      <c r="AL473" s="447">
        <v>38</v>
      </c>
      <c r="AM473" s="479"/>
      <c r="AN473" s="473">
        <v>3207</v>
      </c>
      <c r="AO473" s="473">
        <v>3112</v>
      </c>
      <c r="AP473" s="479">
        <v>7.39</v>
      </c>
      <c r="AQ473" s="447">
        <v>678</v>
      </c>
      <c r="AR473" s="473">
        <f t="shared" si="918"/>
        <v>2169.6</v>
      </c>
      <c r="AS473" s="657">
        <f t="shared" si="910"/>
        <v>3.1999999999999997</v>
      </c>
      <c r="AT473" s="473">
        <v>6130</v>
      </c>
      <c r="AU473" s="447"/>
      <c r="AV473" s="480">
        <v>18</v>
      </c>
      <c r="AW473" s="479">
        <v>9.35</v>
      </c>
      <c r="AX473" s="479">
        <v>29.5</v>
      </c>
      <c r="AY473" s="480">
        <v>11</v>
      </c>
      <c r="AZ473" s="480">
        <v>5</v>
      </c>
      <c r="BA473" s="420">
        <f t="shared" si="853"/>
        <v>37805</v>
      </c>
      <c r="BB473" s="421">
        <f t="shared" si="854"/>
        <v>0.75609999999999999</v>
      </c>
      <c r="BC473" s="422"/>
      <c r="BD473" s="423">
        <v>7.96</v>
      </c>
      <c r="BE473" s="424">
        <v>82.6</v>
      </c>
      <c r="BF473" s="425">
        <v>333</v>
      </c>
      <c r="BG473" s="426">
        <v>7880</v>
      </c>
      <c r="BH473" s="420">
        <f t="shared" si="858"/>
        <v>5279.6</v>
      </c>
      <c r="BI473" s="432"/>
      <c r="BJ473" s="421"/>
      <c r="BK473" s="427">
        <v>15.3</v>
      </c>
      <c r="BL473" s="427"/>
      <c r="BM473" s="428"/>
      <c r="BN473" s="422"/>
      <c r="BO473" s="425">
        <v>109</v>
      </c>
      <c r="BP473" s="425"/>
      <c r="BQ473" s="423">
        <v>3.05</v>
      </c>
      <c r="BR473" s="421">
        <f t="shared" si="921"/>
        <v>0.42361111111111105</v>
      </c>
      <c r="BS473" s="409">
        <f t="shared" si="929"/>
        <v>39555</v>
      </c>
      <c r="BT473" s="429">
        <f t="shared" si="885"/>
        <v>7.9347819491846794</v>
      </c>
      <c r="BU473" s="430">
        <f t="shared" si="911"/>
        <v>82.6</v>
      </c>
      <c r="BV473" s="430">
        <f t="shared" si="886"/>
        <v>414.25521425862723</v>
      </c>
      <c r="BW473" s="430">
        <f t="shared" si="887"/>
        <v>7531.5130830489188</v>
      </c>
      <c r="BX473" s="430">
        <f t="shared" si="859"/>
        <v>4895.4835039817972</v>
      </c>
      <c r="BY473" s="430">
        <f t="shared" si="888"/>
        <v>15.109758564024776</v>
      </c>
      <c r="BZ473" s="430"/>
      <c r="CA473" s="431"/>
      <c r="CB473" s="430">
        <f t="shared" si="930"/>
        <v>109</v>
      </c>
      <c r="CC473" s="432">
        <v>18836</v>
      </c>
      <c r="CD473" s="411">
        <f t="shared" si="889"/>
        <v>19711</v>
      </c>
      <c r="CE473" s="421">
        <f t="shared" si="890"/>
        <v>0.78844000000000003</v>
      </c>
      <c r="CF473" s="433">
        <f t="shared" si="891"/>
        <v>8.1578813860281052</v>
      </c>
      <c r="CG473" s="434"/>
      <c r="CH473" s="427"/>
      <c r="CI473" s="446">
        <f t="shared" si="892"/>
        <v>11.567145248845822</v>
      </c>
      <c r="CJ473" s="436">
        <v>29.3</v>
      </c>
      <c r="CK473" s="436">
        <v>2.0099999999999998</v>
      </c>
      <c r="CL473" s="423"/>
      <c r="CM473" s="423">
        <v>19.8</v>
      </c>
      <c r="CN473" s="423">
        <v>83</v>
      </c>
      <c r="CO473" s="432"/>
      <c r="CP473" s="432"/>
      <c r="CQ473" s="437"/>
      <c r="CR473" s="437">
        <v>0.89</v>
      </c>
      <c r="CS473" s="424"/>
      <c r="CT473" s="432">
        <f t="shared" si="893"/>
        <v>4.2615798285221445</v>
      </c>
      <c r="CU473" s="434">
        <v>6.31</v>
      </c>
      <c r="CV473" s="438"/>
      <c r="CW473" s="439"/>
      <c r="CX473" s="440"/>
      <c r="CY473" s="441"/>
      <c r="CZ473" s="442"/>
      <c r="DA473" s="442"/>
      <c r="DB473" s="442"/>
      <c r="DC473" s="442"/>
      <c r="DD473" s="443"/>
      <c r="DE473" s="440"/>
      <c r="DF473" s="444">
        <v>18969</v>
      </c>
      <c r="DG473" s="445">
        <f t="shared" si="894"/>
        <v>19844</v>
      </c>
      <c r="DH473" s="421">
        <f t="shared" si="895"/>
        <v>0.79376000000000002</v>
      </c>
      <c r="DI473" s="446">
        <f t="shared" si="896"/>
        <v>8.1032049989921386</v>
      </c>
      <c r="DJ473" s="434">
        <v>7.7</v>
      </c>
      <c r="DK473" s="427">
        <v>3.5</v>
      </c>
      <c r="DL473" s="446">
        <f t="shared" si="897"/>
        <v>11.489619028421689</v>
      </c>
      <c r="DM473" s="422">
        <v>29.4</v>
      </c>
      <c r="DN473" s="422">
        <v>1.58</v>
      </c>
      <c r="DO473" s="423">
        <v>7.77</v>
      </c>
      <c r="DP473" s="423">
        <v>18</v>
      </c>
      <c r="DQ473" s="423">
        <v>72</v>
      </c>
      <c r="DR473" s="432"/>
      <c r="DS473" s="432"/>
      <c r="DT473" s="437"/>
      <c r="DU473" s="437">
        <v>0.9</v>
      </c>
      <c r="DV473" s="424"/>
      <c r="DW473" s="446">
        <f t="shared" si="898"/>
        <v>4.2330175367869378</v>
      </c>
      <c r="DX473" s="434">
        <v>5.4</v>
      </c>
      <c r="DY473" s="438">
        <v>8.02</v>
      </c>
      <c r="DZ473" s="439">
        <v>17.5</v>
      </c>
      <c r="EA473" s="440">
        <v>66</v>
      </c>
      <c r="EB473" s="441">
        <v>7510</v>
      </c>
      <c r="EC473" s="442">
        <v>6</v>
      </c>
      <c r="ED473" s="442"/>
      <c r="EE473" s="442"/>
      <c r="EF473" s="442"/>
      <c r="EG473" s="443">
        <v>15</v>
      </c>
      <c r="EH473" s="440"/>
      <c r="EI473" s="429">
        <f t="shared" si="814"/>
        <v>8.02</v>
      </c>
      <c r="EJ473" s="447">
        <f t="shared" si="912"/>
        <v>17.5</v>
      </c>
      <c r="EK473" s="448">
        <f t="shared" si="815"/>
        <v>66</v>
      </c>
      <c r="EL473" s="417">
        <f t="shared" si="816"/>
        <v>7510</v>
      </c>
      <c r="EM473" s="431">
        <f t="shared" si="817"/>
        <v>6</v>
      </c>
      <c r="EN473" s="431"/>
      <c r="EO473" s="431"/>
      <c r="EP473" s="431"/>
      <c r="EQ473" s="430">
        <f t="shared" si="922"/>
        <v>15</v>
      </c>
      <c r="ER473" s="448"/>
      <c r="ES473" s="449">
        <f t="shared" si="899"/>
        <v>26.697004171406903</v>
      </c>
      <c r="ET473" s="450">
        <f t="shared" si="900"/>
        <v>0.79110000000000003</v>
      </c>
      <c r="EU473" s="451">
        <f t="shared" si="860"/>
        <v>0.37240602272727269</v>
      </c>
      <c r="EV473" s="450">
        <f t="shared" si="945"/>
        <v>0.68964078282828267</v>
      </c>
      <c r="EW473" s="513">
        <f t="shared" si="909"/>
        <v>0.60290563382756113</v>
      </c>
      <c r="EX473" s="514">
        <f t="shared" si="883"/>
        <v>9.1097585640247765</v>
      </c>
      <c r="EY473" s="513">
        <f t="shared" si="913"/>
        <v>0.78813559322033899</v>
      </c>
      <c r="EZ473" s="514">
        <f t="shared" si="914"/>
        <v>65.099999999999994</v>
      </c>
      <c r="FA473" s="450">
        <f t="shared" si="946"/>
        <v>0.84067792576101419</v>
      </c>
      <c r="FB473" s="431">
        <f t="shared" si="947"/>
        <v>348.25521425862723</v>
      </c>
      <c r="FC473" s="452"/>
      <c r="FD473" s="431"/>
      <c r="FE473" s="452">
        <f t="shared" si="948"/>
        <v>0.86238532110091737</v>
      </c>
      <c r="FF473" s="430">
        <f t="shared" si="949"/>
        <v>94</v>
      </c>
      <c r="FG473" s="405">
        <v>50400</v>
      </c>
      <c r="FH473" s="589"/>
      <c r="FI473" s="590"/>
      <c r="FJ473" s="591"/>
      <c r="FK473" s="455">
        <f t="shared" si="901"/>
        <v>1.8202502844141071</v>
      </c>
      <c r="FL473" s="530">
        <v>1000</v>
      </c>
      <c r="FM473" s="455">
        <f t="shared" si="881"/>
        <v>25.281253950195929</v>
      </c>
      <c r="FN473" s="530">
        <v>5143</v>
      </c>
      <c r="FO473" s="532">
        <f t="shared" si="923"/>
        <v>0.3843796711509716</v>
      </c>
      <c r="FP473" s="449">
        <f t="shared" si="902"/>
        <v>130.02148906585768</v>
      </c>
      <c r="FQ473" s="457">
        <v>54</v>
      </c>
      <c r="FR473" s="458">
        <f t="shared" si="903"/>
        <v>1.3651877133105803</v>
      </c>
      <c r="FS473" s="576">
        <v>8.0399999999999991</v>
      </c>
      <c r="FT473" s="577">
        <v>14.5</v>
      </c>
      <c r="FU473" s="578">
        <v>54</v>
      </c>
      <c r="FV473" s="579">
        <v>2</v>
      </c>
      <c r="FW473" s="580"/>
      <c r="FX473" s="579"/>
      <c r="FY473" s="452">
        <f t="shared" si="943"/>
        <v>0.8666666666666667</v>
      </c>
      <c r="FZ473" s="452"/>
      <c r="GA473" s="429"/>
      <c r="GB473" s="513">
        <f t="shared" si="915"/>
        <v>0.17142857142857137</v>
      </c>
      <c r="GC473" s="514">
        <f t="shared" si="916"/>
        <v>3</v>
      </c>
      <c r="GD473" s="513">
        <f t="shared" si="907"/>
        <v>0.18181818181818177</v>
      </c>
      <c r="GE473" s="527">
        <f t="shared" si="908"/>
        <v>12</v>
      </c>
      <c r="GF473" s="461">
        <f t="shared" si="904"/>
        <v>2.4876753886992793</v>
      </c>
      <c r="GG473" s="606">
        <v>25</v>
      </c>
      <c r="GH473" s="450">
        <f t="shared" si="931"/>
        <v>0.3125</v>
      </c>
      <c r="GI473" s="405">
        <v>175</v>
      </c>
      <c r="GJ473" s="462">
        <f t="shared" si="932"/>
        <v>7</v>
      </c>
      <c r="GK473" s="463">
        <f t="shared" si="933"/>
        <v>15.168752370117558</v>
      </c>
      <c r="GL473" s="464">
        <v>8.1</v>
      </c>
      <c r="GM473" s="529">
        <v>13.4</v>
      </c>
      <c r="GN473" s="405">
        <v>49</v>
      </c>
      <c r="GO473" s="513">
        <f t="shared" si="934"/>
        <v>7.5862068965517171E-2</v>
      </c>
      <c r="GP473" s="450">
        <f t="shared" si="935"/>
        <v>9.259259259259256E-2</v>
      </c>
      <c r="GQ473" s="577">
        <v>8</v>
      </c>
      <c r="GR473" s="455">
        <f t="shared" si="905"/>
        <v>2.6090254076602197</v>
      </c>
      <c r="GS473" s="531">
        <f t="shared" si="936"/>
        <v>12.1</v>
      </c>
      <c r="GT473" s="531">
        <f t="shared" si="937"/>
        <v>43.317999999999998</v>
      </c>
      <c r="GU473" s="513">
        <f t="shared" si="938"/>
        <v>9.7014925373134386E-2</v>
      </c>
      <c r="GV473" s="513">
        <f t="shared" si="939"/>
        <v>0.11595918367346947</v>
      </c>
      <c r="GW473" s="513">
        <f t="shared" si="940"/>
        <v>0.16551724137931034</v>
      </c>
      <c r="GX473" s="513">
        <f t="shared" si="941"/>
        <v>0.19781481481481489</v>
      </c>
      <c r="GY473" s="462">
        <f t="shared" si="942"/>
        <v>1.4200292426621939</v>
      </c>
      <c r="GZ473" s="405">
        <v>36418</v>
      </c>
      <c r="HA473" s="581">
        <v>8.18</v>
      </c>
      <c r="HB473" s="451">
        <v>8</v>
      </c>
      <c r="HC473" s="577">
        <v>12.1</v>
      </c>
      <c r="HD473" s="463">
        <f t="shared" si="944"/>
        <v>43.317999999999998</v>
      </c>
      <c r="HE473" s="463">
        <v>13</v>
      </c>
      <c r="HF473" s="463"/>
      <c r="HG473" s="582"/>
      <c r="HH473" s="575">
        <v>6</v>
      </c>
      <c r="HI473" s="583">
        <v>7580</v>
      </c>
      <c r="HJ473" s="406">
        <f t="shared" si="950"/>
        <v>5078.6000000000004</v>
      </c>
      <c r="HK473" s="406"/>
      <c r="HL473" s="549"/>
      <c r="HM473" s="584"/>
      <c r="HN473" s="461">
        <v>6.01</v>
      </c>
      <c r="HO473" s="574"/>
      <c r="HP473" s="548">
        <v>0.09</v>
      </c>
      <c r="HQ473" s="585"/>
      <c r="HR473" s="586"/>
      <c r="HS473" s="520">
        <v>0.32</v>
      </c>
      <c r="HT473" s="587">
        <v>8</v>
      </c>
      <c r="HU473" s="522">
        <f t="shared" si="906"/>
        <v>46.025657981748445</v>
      </c>
      <c r="HV473" s="513">
        <f t="shared" si="917"/>
        <v>0.85351089588377727</v>
      </c>
      <c r="HW473" s="513">
        <f t="shared" si="951"/>
        <v>0.86991591591591588</v>
      </c>
      <c r="HX473" s="513">
        <f t="shared" si="952"/>
        <v>0.60718954248366019</v>
      </c>
      <c r="HY473" s="599"/>
    </row>
    <row r="474" spans="1:233" s="598" customFormat="1" ht="15" customHeight="1" x14ac:dyDescent="0.15">
      <c r="A474" s="400">
        <v>43956</v>
      </c>
      <c r="B474" s="515">
        <v>42354</v>
      </c>
      <c r="C474" s="402">
        <f t="shared" si="852"/>
        <v>0.84708000000000006</v>
      </c>
      <c r="D474" s="571">
        <v>8.01</v>
      </c>
      <c r="E474" s="572">
        <v>40</v>
      </c>
      <c r="F474" s="573">
        <v>216</v>
      </c>
      <c r="G474" s="406">
        <f t="shared" si="855"/>
        <v>9148.4639999999999</v>
      </c>
      <c r="H474" s="402">
        <f t="shared" si="856"/>
        <v>0.36593856000000002</v>
      </c>
      <c r="I474" s="573">
        <v>5750</v>
      </c>
      <c r="J474" s="406">
        <f t="shared" si="857"/>
        <v>3852.5000000000005</v>
      </c>
      <c r="K474" s="574">
        <v>46.1</v>
      </c>
      <c r="L474" s="574">
        <v>20.7</v>
      </c>
      <c r="M474" s="574">
        <v>2.1</v>
      </c>
      <c r="N474" s="575">
        <v>96</v>
      </c>
      <c r="O474" s="575">
        <v>32</v>
      </c>
      <c r="P474" s="409"/>
      <c r="Q474" s="409">
        <v>1320</v>
      </c>
      <c r="R474" s="409"/>
      <c r="S474" s="409"/>
      <c r="T474" s="410">
        <v>5.35</v>
      </c>
      <c r="U474" s="409">
        <f t="shared" si="924"/>
        <v>3728.6206896551726</v>
      </c>
      <c r="V474" s="409">
        <v>10813</v>
      </c>
      <c r="W474" s="409">
        <v>4340</v>
      </c>
      <c r="X474" s="516">
        <v>430</v>
      </c>
      <c r="Y474" s="473"/>
      <c r="Z474" s="429"/>
      <c r="AA474" s="447"/>
      <c r="AB474" s="409"/>
      <c r="AC474" s="409"/>
      <c r="AD474" s="474"/>
      <c r="AE474" s="477"/>
      <c r="AF474" s="478">
        <f t="shared" si="925"/>
        <v>1750</v>
      </c>
      <c r="AG474" s="477">
        <f t="shared" ref="AG474:AG487" si="953">AF474/$AF$6</f>
        <v>0.7</v>
      </c>
      <c r="AH474" s="478">
        <f t="shared" si="926"/>
        <v>2830.7467980295569</v>
      </c>
      <c r="AI474" s="478">
        <f t="shared" si="927"/>
        <v>8209.1657142857148</v>
      </c>
      <c r="AJ474" s="473">
        <f t="shared" si="928"/>
        <v>14366.04</v>
      </c>
      <c r="AK474" s="477">
        <f t="shared" si="884"/>
        <v>0.63849066666666665</v>
      </c>
      <c r="AL474" s="447">
        <v>38</v>
      </c>
      <c r="AM474" s="479"/>
      <c r="AN474" s="473">
        <v>3097</v>
      </c>
      <c r="AO474" s="473">
        <v>3132</v>
      </c>
      <c r="AP474" s="479">
        <v>7.49</v>
      </c>
      <c r="AQ474" s="447">
        <v>694</v>
      </c>
      <c r="AR474" s="473">
        <f t="shared" si="918"/>
        <v>2220.8000000000002</v>
      </c>
      <c r="AS474" s="657">
        <f t="shared" si="910"/>
        <v>3.2</v>
      </c>
      <c r="AT474" s="473">
        <v>5980</v>
      </c>
      <c r="AU474" s="447"/>
      <c r="AV474" s="480">
        <v>17</v>
      </c>
      <c r="AW474" s="479">
        <v>9.5</v>
      </c>
      <c r="AX474" s="479">
        <v>31.98</v>
      </c>
      <c r="AY474" s="480">
        <v>11</v>
      </c>
      <c r="AZ474" s="480">
        <v>4.8</v>
      </c>
      <c r="BA474" s="420">
        <f t="shared" si="853"/>
        <v>42098</v>
      </c>
      <c r="BB474" s="421">
        <f t="shared" si="854"/>
        <v>0.84196000000000004</v>
      </c>
      <c r="BC474" s="422"/>
      <c r="BD474" s="423">
        <v>8.15</v>
      </c>
      <c r="BE474" s="424">
        <v>72.3</v>
      </c>
      <c r="BF474" s="425">
        <v>330</v>
      </c>
      <c r="BG474" s="426">
        <v>7400</v>
      </c>
      <c r="BH474" s="420">
        <f t="shared" si="858"/>
        <v>4958</v>
      </c>
      <c r="BI474" s="432">
        <v>1246</v>
      </c>
      <c r="BJ474" s="421">
        <f>BI474/35.5*(23+35.5)/BH474</f>
        <v>0.41413223187450643</v>
      </c>
      <c r="BK474" s="427">
        <v>23.9</v>
      </c>
      <c r="BL474" s="427">
        <v>9.6</v>
      </c>
      <c r="BM474" s="428">
        <v>8.5</v>
      </c>
      <c r="BN474" s="422">
        <v>2</v>
      </c>
      <c r="BO474" s="425">
        <v>150</v>
      </c>
      <c r="BP474" s="425">
        <v>32</v>
      </c>
      <c r="BQ474" s="423">
        <v>3.21</v>
      </c>
      <c r="BR474" s="421">
        <f t="shared" si="921"/>
        <v>0.4458333333333333</v>
      </c>
      <c r="BS474" s="409">
        <f t="shared" si="929"/>
        <v>43848</v>
      </c>
      <c r="BT474" s="429">
        <f t="shared" si="885"/>
        <v>8.1236590038314187</v>
      </c>
      <c r="BU474" s="430">
        <f t="shared" si="911"/>
        <v>72.3</v>
      </c>
      <c r="BV474" s="430">
        <f t="shared" si="886"/>
        <v>405.46296296296299</v>
      </c>
      <c r="BW474" s="430">
        <f t="shared" si="887"/>
        <v>7104.7892720306518</v>
      </c>
      <c r="BX474" s="430">
        <f t="shared" si="859"/>
        <v>4618.113026819924</v>
      </c>
      <c r="BY474" s="430">
        <f t="shared" si="888"/>
        <v>23.385153256704978</v>
      </c>
      <c r="BZ474" s="430">
        <f>(BL474*BA474+AY474*AF474)/BS474</f>
        <v>9.6558748403575994</v>
      </c>
      <c r="CA474" s="431">
        <f>(BN474*BA474+AZ474*AF474)/BS474</f>
        <v>2.1117496807151981</v>
      </c>
      <c r="CB474" s="430">
        <f t="shared" si="930"/>
        <v>150</v>
      </c>
      <c r="CC474" s="432">
        <v>20997</v>
      </c>
      <c r="CD474" s="411">
        <f t="shared" si="889"/>
        <v>21872</v>
      </c>
      <c r="CE474" s="421">
        <f t="shared" si="890"/>
        <v>0.87487999999999999</v>
      </c>
      <c r="CF474" s="433">
        <f t="shared" si="891"/>
        <v>7.3518653986832483</v>
      </c>
      <c r="CG474" s="434"/>
      <c r="CH474" s="427"/>
      <c r="CI474" s="446">
        <f t="shared" si="892"/>
        <v>10.424286759326993</v>
      </c>
      <c r="CJ474" s="436">
        <v>27.3</v>
      </c>
      <c r="CK474" s="436">
        <v>2.0099999999999998</v>
      </c>
      <c r="CL474" s="423"/>
      <c r="CM474" s="423">
        <v>17.3</v>
      </c>
      <c r="CN474" s="423">
        <v>71</v>
      </c>
      <c r="CO474" s="432"/>
      <c r="CP474" s="432"/>
      <c r="CQ474" s="437"/>
      <c r="CR474" s="437">
        <v>0.89</v>
      </c>
      <c r="CS474" s="424"/>
      <c r="CT474" s="432">
        <f t="shared" si="893"/>
        <v>3.8405267008046819</v>
      </c>
      <c r="CU474" s="434">
        <v>6.4</v>
      </c>
      <c r="CV474" s="438"/>
      <c r="CW474" s="439"/>
      <c r="CX474" s="440"/>
      <c r="CY474" s="441"/>
      <c r="CZ474" s="442"/>
      <c r="DA474" s="442"/>
      <c r="DB474" s="442"/>
      <c r="DC474" s="442"/>
      <c r="DD474" s="443"/>
      <c r="DE474" s="440"/>
      <c r="DF474" s="444">
        <v>21101</v>
      </c>
      <c r="DG474" s="445">
        <f t="shared" si="894"/>
        <v>21976</v>
      </c>
      <c r="DH474" s="421">
        <f t="shared" si="895"/>
        <v>0.87904000000000004</v>
      </c>
      <c r="DI474" s="446">
        <f t="shared" si="896"/>
        <v>7.3170731707317067</v>
      </c>
      <c r="DJ474" s="434">
        <v>7.76</v>
      </c>
      <c r="DK474" s="427">
        <v>3.8</v>
      </c>
      <c r="DL474" s="446">
        <f t="shared" si="897"/>
        <v>10.374954495813615</v>
      </c>
      <c r="DM474" s="422">
        <v>27.4</v>
      </c>
      <c r="DN474" s="422">
        <v>2.1</v>
      </c>
      <c r="DO474" s="423">
        <v>7.85</v>
      </c>
      <c r="DP474" s="423">
        <v>17.899999999999999</v>
      </c>
      <c r="DQ474" s="423">
        <v>79</v>
      </c>
      <c r="DR474" s="432">
        <v>5382</v>
      </c>
      <c r="DS474" s="432">
        <v>3104</v>
      </c>
      <c r="DT474" s="437">
        <f>DS474/DR474</f>
        <v>0.57673727238944628</v>
      </c>
      <c r="DU474" s="437">
        <v>0.87</v>
      </c>
      <c r="DV474" s="424"/>
      <c r="DW474" s="446">
        <f t="shared" si="898"/>
        <v>3.8223516563523843</v>
      </c>
      <c r="DX474" s="434">
        <v>5.88</v>
      </c>
      <c r="DY474" s="438">
        <v>8.0399999999999991</v>
      </c>
      <c r="DZ474" s="439">
        <v>17</v>
      </c>
      <c r="EA474" s="440">
        <v>64</v>
      </c>
      <c r="EB474" s="441">
        <v>7310</v>
      </c>
      <c r="EC474" s="442">
        <v>9.9</v>
      </c>
      <c r="ED474" s="442">
        <v>0.31</v>
      </c>
      <c r="EE474" s="442">
        <v>5.9</v>
      </c>
      <c r="EF474" s="442">
        <v>1.2</v>
      </c>
      <c r="EG474" s="443">
        <v>13</v>
      </c>
      <c r="EH474" s="440">
        <v>16</v>
      </c>
      <c r="EI474" s="429">
        <f t="shared" si="814"/>
        <v>8.0399999999999991</v>
      </c>
      <c r="EJ474" s="447">
        <f t="shared" si="912"/>
        <v>17</v>
      </c>
      <c r="EK474" s="448">
        <f t="shared" si="815"/>
        <v>64</v>
      </c>
      <c r="EL474" s="417">
        <f t="shared" si="816"/>
        <v>7310</v>
      </c>
      <c r="EM474" s="431">
        <f t="shared" si="817"/>
        <v>9.9</v>
      </c>
      <c r="EN474" s="431">
        <f>ED474</f>
        <v>0.31</v>
      </c>
      <c r="EO474" s="431">
        <f>EE474</f>
        <v>5.9</v>
      </c>
      <c r="EP474" s="431">
        <f>EF474</f>
        <v>1.2</v>
      </c>
      <c r="EQ474" s="430">
        <f t="shared" si="922"/>
        <v>13</v>
      </c>
      <c r="ER474" s="448">
        <f>EH474</f>
        <v>16</v>
      </c>
      <c r="ES474" s="449">
        <f t="shared" si="899"/>
        <v>24.083196496989601</v>
      </c>
      <c r="ET474" s="450">
        <f t="shared" si="900"/>
        <v>0.87695999999999996</v>
      </c>
      <c r="EU474" s="451">
        <f t="shared" si="860"/>
        <v>0.40406227272727274</v>
      </c>
      <c r="EV474" s="450">
        <f t="shared" si="945"/>
        <v>0.74826346801346799</v>
      </c>
      <c r="EW474" s="513">
        <f t="shared" si="909"/>
        <v>0.5766544742587274</v>
      </c>
      <c r="EX474" s="514">
        <f t="shared" si="883"/>
        <v>13.485153256704978</v>
      </c>
      <c r="EY474" s="513">
        <f t="shared" si="913"/>
        <v>0.76486860304287685</v>
      </c>
      <c r="EZ474" s="514">
        <f t="shared" si="914"/>
        <v>55.3</v>
      </c>
      <c r="FA474" s="450">
        <f t="shared" si="946"/>
        <v>0.84215574332039278</v>
      </c>
      <c r="FB474" s="431">
        <f t="shared" si="947"/>
        <v>341.46296296296299</v>
      </c>
      <c r="FC474" s="452">
        <f>1-EP474/CA474</f>
        <v>0.43175083156939831</v>
      </c>
      <c r="FD474" s="431">
        <f>CA474-EP474</f>
        <v>0.91174968071519813</v>
      </c>
      <c r="FE474" s="452">
        <f t="shared" si="948"/>
        <v>0.91333333333333333</v>
      </c>
      <c r="FF474" s="430">
        <f t="shared" si="949"/>
        <v>137</v>
      </c>
      <c r="FG474" s="405">
        <v>50400</v>
      </c>
      <c r="FH474" s="589"/>
      <c r="FI474" s="590"/>
      <c r="FJ474" s="591"/>
      <c r="FK474" s="455">
        <f t="shared" si="901"/>
        <v>1.6420361247947457</v>
      </c>
      <c r="FL474" s="530">
        <v>1000</v>
      </c>
      <c r="FM474" s="455">
        <f t="shared" si="881"/>
        <v>22.806057288815911</v>
      </c>
      <c r="FN474" s="530">
        <v>6453</v>
      </c>
      <c r="FO474" s="532">
        <f t="shared" si="923"/>
        <v>0.48228699551569504</v>
      </c>
      <c r="FP474" s="449">
        <f t="shared" si="902"/>
        <v>147.16748768472905</v>
      </c>
      <c r="FQ474" s="457">
        <v>54</v>
      </c>
      <c r="FR474" s="458">
        <f t="shared" si="903"/>
        <v>1.2315270935960592</v>
      </c>
      <c r="FS474" s="576">
        <v>8.06</v>
      </c>
      <c r="FT474" s="577">
        <v>13.6</v>
      </c>
      <c r="FU474" s="578">
        <v>53</v>
      </c>
      <c r="FV474" s="579">
        <v>2</v>
      </c>
      <c r="FW474" s="580">
        <v>0.21</v>
      </c>
      <c r="FX474" s="579">
        <v>16</v>
      </c>
      <c r="FY474" s="452">
        <f t="shared" si="943"/>
        <v>0.84615384615384615</v>
      </c>
      <c r="FZ474" s="452">
        <f>1-FW474/(EF474+DC474)</f>
        <v>0.82499999999999996</v>
      </c>
      <c r="GA474" s="429">
        <f>EF474+DC474-FW474</f>
        <v>0.99</v>
      </c>
      <c r="GB474" s="513">
        <f t="shared" si="915"/>
        <v>0.20000000000000007</v>
      </c>
      <c r="GC474" s="514">
        <f t="shared" si="916"/>
        <v>3.4000000000000004</v>
      </c>
      <c r="GD474" s="513">
        <f t="shared" si="907"/>
        <v>0.171875</v>
      </c>
      <c r="GE474" s="527">
        <f t="shared" si="908"/>
        <v>11</v>
      </c>
      <c r="GF474" s="461">
        <f t="shared" si="904"/>
        <v>2.2441160372194853</v>
      </c>
      <c r="GG474" s="606">
        <v>25</v>
      </c>
      <c r="GH474" s="450">
        <f t="shared" si="931"/>
        <v>0.3125</v>
      </c>
      <c r="GI474" s="405">
        <v>175</v>
      </c>
      <c r="GJ474" s="462">
        <f t="shared" si="932"/>
        <v>7</v>
      </c>
      <c r="GK474" s="463">
        <f t="shared" si="933"/>
        <v>13.683634373289545</v>
      </c>
      <c r="GL474" s="464">
        <v>8.15</v>
      </c>
      <c r="GM474" s="529">
        <v>12.8</v>
      </c>
      <c r="GN474" s="405">
        <v>48</v>
      </c>
      <c r="GO474" s="513">
        <f t="shared" si="934"/>
        <v>5.8823529411764608E-2</v>
      </c>
      <c r="GP474" s="450">
        <f t="shared" si="935"/>
        <v>9.4339622641509413E-2</v>
      </c>
      <c r="GQ474" s="577">
        <v>8</v>
      </c>
      <c r="GR474" s="455">
        <f t="shared" si="905"/>
        <v>2.3535851122058018</v>
      </c>
      <c r="GS474" s="531">
        <f t="shared" si="936"/>
        <v>12.3</v>
      </c>
      <c r="GT474" s="531">
        <f t="shared" si="937"/>
        <v>44.034000000000006</v>
      </c>
      <c r="GU474" s="513">
        <f t="shared" si="938"/>
        <v>3.90625E-2</v>
      </c>
      <c r="GV474" s="513">
        <f t="shared" si="939"/>
        <v>8.2624999999999837E-2</v>
      </c>
      <c r="GW474" s="513">
        <f t="shared" si="940"/>
        <v>9.558823529411753E-2</v>
      </c>
      <c r="GX474" s="513">
        <f t="shared" si="941"/>
        <v>0.16916981132075459</v>
      </c>
      <c r="GY474" s="462">
        <f t="shared" si="942"/>
        <v>1.5261693479020249</v>
      </c>
      <c r="GZ474" s="405">
        <v>39637</v>
      </c>
      <c r="HA474" s="581">
        <v>8.2200000000000006</v>
      </c>
      <c r="HB474" s="451">
        <v>8.06</v>
      </c>
      <c r="HC474" s="577">
        <v>12.3</v>
      </c>
      <c r="HD474" s="463">
        <f t="shared" si="944"/>
        <v>44.034000000000006</v>
      </c>
      <c r="HE474" s="463">
        <v>13</v>
      </c>
      <c r="HF474" s="463"/>
      <c r="HG474" s="582"/>
      <c r="HH474" s="575">
        <v>5</v>
      </c>
      <c r="HI474" s="583">
        <v>7510</v>
      </c>
      <c r="HJ474" s="406">
        <f t="shared" si="950"/>
        <v>5031.7000000000007</v>
      </c>
      <c r="HK474" s="406">
        <v>244</v>
      </c>
      <c r="HL474" s="549">
        <v>1340</v>
      </c>
      <c r="HM474" s="584">
        <v>7.9</v>
      </c>
      <c r="HN474" s="461">
        <v>6.75</v>
      </c>
      <c r="HO474" s="574">
        <v>0.15</v>
      </c>
      <c r="HP474" s="548">
        <v>0.11</v>
      </c>
      <c r="HQ474" s="585">
        <v>6.3</v>
      </c>
      <c r="HR474" s="586">
        <v>0.2</v>
      </c>
      <c r="HS474" s="520">
        <v>0.32</v>
      </c>
      <c r="HT474" s="587">
        <v>8</v>
      </c>
      <c r="HU474" s="522">
        <f t="shared" si="906"/>
        <v>41.332129792389189</v>
      </c>
      <c r="HV474" s="513">
        <f t="shared" si="917"/>
        <v>0.82987551867219911</v>
      </c>
      <c r="HW474" s="513">
        <f t="shared" si="951"/>
        <v>0.86656363636363631</v>
      </c>
      <c r="HX474" s="513">
        <f t="shared" si="952"/>
        <v>0.71757322175732208</v>
      </c>
      <c r="HY474" s="599"/>
    </row>
    <row r="475" spans="1:233" s="598" customFormat="1" ht="15" customHeight="1" x14ac:dyDescent="0.15">
      <c r="A475" s="400">
        <v>43957</v>
      </c>
      <c r="B475" s="515">
        <v>39182</v>
      </c>
      <c r="C475" s="402">
        <f t="shared" si="852"/>
        <v>0.78364</v>
      </c>
      <c r="D475" s="571">
        <v>8.07</v>
      </c>
      <c r="E475" s="572">
        <v>56.8</v>
      </c>
      <c r="F475" s="573">
        <v>217</v>
      </c>
      <c r="G475" s="406">
        <f t="shared" si="855"/>
        <v>8502.4940000000006</v>
      </c>
      <c r="H475" s="402">
        <f t="shared" si="856"/>
        <v>0.34009976000000003</v>
      </c>
      <c r="I475" s="573">
        <v>8720</v>
      </c>
      <c r="J475" s="406">
        <f t="shared" si="857"/>
        <v>5842.4000000000005</v>
      </c>
      <c r="K475" s="574">
        <v>44.3</v>
      </c>
      <c r="L475" s="574"/>
      <c r="M475" s="574"/>
      <c r="N475" s="575">
        <v>108</v>
      </c>
      <c r="O475" s="575"/>
      <c r="P475" s="409"/>
      <c r="Q475" s="409">
        <v>1320</v>
      </c>
      <c r="R475" s="409"/>
      <c r="S475" s="409"/>
      <c r="T475" s="410">
        <v>5.24</v>
      </c>
      <c r="U475" s="409">
        <f t="shared" si="924"/>
        <v>3660</v>
      </c>
      <c r="V475" s="409">
        <v>10614</v>
      </c>
      <c r="W475" s="409">
        <v>3559</v>
      </c>
      <c r="X475" s="516">
        <v>430</v>
      </c>
      <c r="Y475" s="473"/>
      <c r="Z475" s="429"/>
      <c r="AA475" s="409"/>
      <c r="AB475" s="409"/>
      <c r="AC475" s="409"/>
      <c r="AD475" s="474"/>
      <c r="AE475" s="477"/>
      <c r="AF475" s="478">
        <f t="shared" si="925"/>
        <v>1750</v>
      </c>
      <c r="AG475" s="477">
        <f t="shared" si="953"/>
        <v>0.7</v>
      </c>
      <c r="AH475" s="478">
        <f t="shared" si="926"/>
        <v>2779.0719211822661</v>
      </c>
      <c r="AI475" s="478">
        <f t="shared" si="927"/>
        <v>8059.3085714285717</v>
      </c>
      <c r="AJ475" s="473">
        <f t="shared" si="928"/>
        <v>14103.79</v>
      </c>
      <c r="AK475" s="477">
        <f t="shared" si="884"/>
        <v>0.62683511111111112</v>
      </c>
      <c r="AL475" s="447">
        <v>38</v>
      </c>
      <c r="AM475" s="479"/>
      <c r="AN475" s="473">
        <v>2842</v>
      </c>
      <c r="AO475" s="473">
        <v>2852</v>
      </c>
      <c r="AP475" s="479">
        <v>7.33</v>
      </c>
      <c r="AQ475" s="447">
        <v>688</v>
      </c>
      <c r="AR475" s="473">
        <f t="shared" si="918"/>
        <v>2201.6</v>
      </c>
      <c r="AS475" s="657">
        <f t="shared" si="910"/>
        <v>3.1999999999999997</v>
      </c>
      <c r="AT475" s="473">
        <v>5800</v>
      </c>
      <c r="AU475" s="447"/>
      <c r="AV475" s="480">
        <v>17</v>
      </c>
      <c r="AW475" s="479">
        <v>9.8000000000000007</v>
      </c>
      <c r="AX475" s="479">
        <v>31.4</v>
      </c>
      <c r="AY475" s="480">
        <v>14.9</v>
      </c>
      <c r="AZ475" s="480">
        <v>4</v>
      </c>
      <c r="BA475" s="420">
        <f t="shared" si="853"/>
        <v>38269</v>
      </c>
      <c r="BB475" s="421">
        <f t="shared" si="854"/>
        <v>0.76537999999999995</v>
      </c>
      <c r="BC475" s="422"/>
      <c r="BD475" s="423">
        <v>8.02</v>
      </c>
      <c r="BE475" s="424">
        <v>73</v>
      </c>
      <c r="BF475" s="425">
        <v>312</v>
      </c>
      <c r="BG475" s="426">
        <v>7560</v>
      </c>
      <c r="BH475" s="420">
        <f t="shared" si="858"/>
        <v>5065.2000000000007</v>
      </c>
      <c r="BI475" s="432"/>
      <c r="BJ475" s="421"/>
      <c r="BK475" s="427">
        <v>21</v>
      </c>
      <c r="BL475" s="427"/>
      <c r="BM475" s="428"/>
      <c r="BN475" s="422"/>
      <c r="BO475" s="425">
        <v>115</v>
      </c>
      <c r="BP475" s="425"/>
      <c r="BQ475" s="423">
        <v>3.13</v>
      </c>
      <c r="BR475" s="421">
        <f t="shared" si="921"/>
        <v>0.43472222222222218</v>
      </c>
      <c r="BS475" s="409">
        <f t="shared" si="929"/>
        <v>40019</v>
      </c>
      <c r="BT475" s="429">
        <f t="shared" si="885"/>
        <v>7.9898268322546793</v>
      </c>
      <c r="BU475" s="430">
        <f t="shared" si="911"/>
        <v>73</v>
      </c>
      <c r="BV475" s="430">
        <f t="shared" si="886"/>
        <v>394.63075039356306</v>
      </c>
      <c r="BW475" s="430">
        <f t="shared" si="887"/>
        <v>7229.5469651915337</v>
      </c>
      <c r="BX475" s="430">
        <f t="shared" si="859"/>
        <v>4699.2055273744973</v>
      </c>
      <c r="BY475" s="430">
        <f t="shared" si="888"/>
        <v>20.733251705439915</v>
      </c>
      <c r="BZ475" s="430"/>
      <c r="CA475" s="431"/>
      <c r="CB475" s="430">
        <f t="shared" si="930"/>
        <v>115</v>
      </c>
      <c r="CC475" s="432">
        <v>18937</v>
      </c>
      <c r="CD475" s="411">
        <f t="shared" si="889"/>
        <v>19812</v>
      </c>
      <c r="CE475" s="421">
        <f t="shared" si="890"/>
        <v>0.79247999999999996</v>
      </c>
      <c r="CF475" s="433">
        <f t="shared" si="891"/>
        <v>8.1162931556632341</v>
      </c>
      <c r="CG475" s="434"/>
      <c r="CH475" s="427"/>
      <c r="CI475" s="446">
        <f t="shared" si="892"/>
        <v>11.508176862507572</v>
      </c>
      <c r="CJ475" s="436">
        <v>28.3</v>
      </c>
      <c r="CK475" s="436">
        <v>1.89</v>
      </c>
      <c r="CL475" s="423"/>
      <c r="CM475" s="423">
        <v>18.600000000000001</v>
      </c>
      <c r="CN475" s="423">
        <v>70</v>
      </c>
      <c r="CO475" s="432"/>
      <c r="CP475" s="432"/>
      <c r="CQ475" s="437"/>
      <c r="CR475" s="437">
        <v>0.9</v>
      </c>
      <c r="CS475" s="424"/>
      <c r="CT475" s="432">
        <f t="shared" si="893"/>
        <v>4.2398546335554208</v>
      </c>
      <c r="CU475" s="434">
        <v>6.67</v>
      </c>
      <c r="CV475" s="438"/>
      <c r="CW475" s="439"/>
      <c r="CX475" s="440"/>
      <c r="CY475" s="441"/>
      <c r="CZ475" s="442"/>
      <c r="DA475" s="442"/>
      <c r="DB475" s="442"/>
      <c r="DC475" s="442"/>
      <c r="DD475" s="443"/>
      <c r="DE475" s="440"/>
      <c r="DF475" s="444">
        <v>19332</v>
      </c>
      <c r="DG475" s="445">
        <f t="shared" si="894"/>
        <v>20207</v>
      </c>
      <c r="DH475" s="421">
        <f t="shared" si="895"/>
        <v>0.80828</v>
      </c>
      <c r="DI475" s="446">
        <f t="shared" si="896"/>
        <v>7.9576384421240167</v>
      </c>
      <c r="DJ475" s="434">
        <v>7.77</v>
      </c>
      <c r="DK475" s="427">
        <v>3.3</v>
      </c>
      <c r="DL475" s="446">
        <f t="shared" si="897"/>
        <v>11.283218686593754</v>
      </c>
      <c r="DM475" s="422">
        <v>28.1</v>
      </c>
      <c r="DN475" s="422">
        <v>1.93</v>
      </c>
      <c r="DO475" s="423">
        <v>7.84</v>
      </c>
      <c r="DP475" s="423">
        <v>18.2</v>
      </c>
      <c r="DQ475" s="423">
        <v>71</v>
      </c>
      <c r="DR475" s="432"/>
      <c r="DS475" s="432"/>
      <c r="DT475" s="437"/>
      <c r="DU475" s="437">
        <v>0.86</v>
      </c>
      <c r="DV475" s="424"/>
      <c r="DW475" s="446">
        <f t="shared" si="898"/>
        <v>4.1569753055871725</v>
      </c>
      <c r="DX475" s="434">
        <v>6.18</v>
      </c>
      <c r="DY475" s="438">
        <v>7.95</v>
      </c>
      <c r="DZ475" s="439">
        <v>17.600000000000001</v>
      </c>
      <c r="EA475" s="440">
        <v>61</v>
      </c>
      <c r="EB475" s="441">
        <v>7090</v>
      </c>
      <c r="EC475" s="442">
        <v>6.5</v>
      </c>
      <c r="ED475" s="442"/>
      <c r="EE475" s="442"/>
      <c r="EF475" s="442"/>
      <c r="EG475" s="443">
        <v>9</v>
      </c>
      <c r="EH475" s="440"/>
      <c r="EI475" s="429">
        <f t="shared" ref="EI475:EI487" si="954">DY475</f>
        <v>7.95</v>
      </c>
      <c r="EJ475" s="447">
        <f t="shared" si="912"/>
        <v>17.600000000000001</v>
      </c>
      <c r="EK475" s="448">
        <f t="shared" ref="EK475:EK487" si="955">EA475</f>
        <v>61</v>
      </c>
      <c r="EL475" s="417">
        <f t="shared" ref="EL475:EL487" si="956">EB475</f>
        <v>7090</v>
      </c>
      <c r="EM475" s="431">
        <f t="shared" ref="EM475:EM487" si="957">EC475</f>
        <v>6.5</v>
      </c>
      <c r="EN475" s="431"/>
      <c r="EO475" s="431"/>
      <c r="EP475" s="431"/>
      <c r="EQ475" s="430">
        <f t="shared" si="922"/>
        <v>9</v>
      </c>
      <c r="ER475" s="448"/>
      <c r="ES475" s="449">
        <f t="shared" si="899"/>
        <v>26.387465953672006</v>
      </c>
      <c r="ET475" s="450">
        <f t="shared" si="900"/>
        <v>0.80037999999999998</v>
      </c>
      <c r="EU475" s="451">
        <f t="shared" si="860"/>
        <v>0.35892563636363634</v>
      </c>
      <c r="EV475" s="450">
        <f t="shared" si="945"/>
        <v>0.66467710437710426</v>
      </c>
      <c r="EW475" s="513">
        <f t="shared" si="909"/>
        <v>0.68649394256403329</v>
      </c>
      <c r="EX475" s="514">
        <f t="shared" si="883"/>
        <v>14.233251705439915</v>
      </c>
      <c r="EY475" s="513">
        <f t="shared" si="913"/>
        <v>0.75890410958904109</v>
      </c>
      <c r="EZ475" s="514">
        <f t="shared" si="914"/>
        <v>55.4</v>
      </c>
      <c r="FA475" s="450">
        <f t="shared" si="946"/>
        <v>0.84542512224613753</v>
      </c>
      <c r="FB475" s="431">
        <f t="shared" si="947"/>
        <v>333.63075039356306</v>
      </c>
      <c r="FC475" s="452"/>
      <c r="FD475" s="431"/>
      <c r="FE475" s="452">
        <f t="shared" si="948"/>
        <v>0.92173913043478262</v>
      </c>
      <c r="FF475" s="430">
        <f t="shared" si="949"/>
        <v>106</v>
      </c>
      <c r="FG475" s="405">
        <v>50400</v>
      </c>
      <c r="FH475" s="589"/>
      <c r="FI475" s="590"/>
      <c r="FJ475" s="591"/>
      <c r="FK475" s="455">
        <f t="shared" si="901"/>
        <v>1.7991454059321823</v>
      </c>
      <c r="FL475" s="530">
        <v>1000</v>
      </c>
      <c r="FM475" s="455">
        <f t="shared" si="881"/>
        <v>24.988130637946973</v>
      </c>
      <c r="FN475" s="530">
        <v>6533</v>
      </c>
      <c r="FO475" s="532">
        <f t="shared" si="923"/>
        <v>0.48826606875934231</v>
      </c>
      <c r="FP475" s="449">
        <f t="shared" si="902"/>
        <v>163.24745745770758</v>
      </c>
      <c r="FQ475" s="457">
        <v>54</v>
      </c>
      <c r="FR475" s="458">
        <f t="shared" si="903"/>
        <v>1.3493590544491367</v>
      </c>
      <c r="FS475" s="576">
        <v>8.11</v>
      </c>
      <c r="FT475" s="577">
        <v>14.2</v>
      </c>
      <c r="FU475" s="578">
        <v>55</v>
      </c>
      <c r="FV475" s="579">
        <v>2</v>
      </c>
      <c r="FW475" s="580"/>
      <c r="FX475" s="579"/>
      <c r="FY475" s="452">
        <f t="shared" si="943"/>
        <v>0.77777777777777779</v>
      </c>
      <c r="FZ475" s="452"/>
      <c r="GA475" s="429"/>
      <c r="GB475" s="513">
        <f t="shared" si="915"/>
        <v>0.19318181818181823</v>
      </c>
      <c r="GC475" s="514">
        <f t="shared" si="916"/>
        <v>3.4000000000000021</v>
      </c>
      <c r="GD475" s="513">
        <f t="shared" si="907"/>
        <v>9.8360655737704916E-2</v>
      </c>
      <c r="GE475" s="527">
        <f t="shared" si="908"/>
        <v>6</v>
      </c>
      <c r="GF475" s="461">
        <f t="shared" si="904"/>
        <v>2.4588320547739824</v>
      </c>
      <c r="GG475" s="606">
        <v>25</v>
      </c>
      <c r="GH475" s="450">
        <f t="shared" si="931"/>
        <v>0.3125</v>
      </c>
      <c r="GI475" s="405">
        <v>175</v>
      </c>
      <c r="GJ475" s="462">
        <f t="shared" si="932"/>
        <v>7</v>
      </c>
      <c r="GK475" s="463">
        <f t="shared" si="933"/>
        <v>14.992878382768186</v>
      </c>
      <c r="GL475" s="464">
        <v>8.06</v>
      </c>
      <c r="GM475" s="529">
        <v>13.7</v>
      </c>
      <c r="GN475" s="405">
        <v>54</v>
      </c>
      <c r="GO475" s="513">
        <f t="shared" si="934"/>
        <v>3.5211267605633756E-2</v>
      </c>
      <c r="GP475" s="450">
        <f t="shared" si="935"/>
        <v>1.8181818181818188E-2</v>
      </c>
      <c r="GQ475" s="577">
        <v>8</v>
      </c>
      <c r="GR475" s="455">
        <f t="shared" si="905"/>
        <v>2.5787750818361279</v>
      </c>
      <c r="GS475" s="531">
        <f t="shared" si="936"/>
        <v>13.1</v>
      </c>
      <c r="GT475" s="531">
        <f t="shared" si="937"/>
        <v>46.897999999999996</v>
      </c>
      <c r="GU475" s="513">
        <f t="shared" si="938"/>
        <v>4.3795620437956151E-2</v>
      </c>
      <c r="GV475" s="513">
        <f t="shared" si="939"/>
        <v>0.13151851851851859</v>
      </c>
      <c r="GW475" s="513">
        <f t="shared" si="940"/>
        <v>7.7464788732394374E-2</v>
      </c>
      <c r="GX475" s="513">
        <f t="shared" si="941"/>
        <v>0.14730909090909095</v>
      </c>
      <c r="GY475" s="462">
        <f t="shared" si="942"/>
        <v>1.8505157223856059</v>
      </c>
      <c r="GZ475" s="405">
        <v>35372</v>
      </c>
      <c r="HA475" s="581">
        <v>8.16</v>
      </c>
      <c r="HB475" s="451">
        <v>8.02</v>
      </c>
      <c r="HC475" s="577">
        <v>13.1</v>
      </c>
      <c r="HD475" s="463">
        <f t="shared" si="944"/>
        <v>46.897999999999996</v>
      </c>
      <c r="HE475" s="463">
        <v>13</v>
      </c>
      <c r="HF475" s="463"/>
      <c r="HG475" s="582"/>
      <c r="HH475" s="575">
        <v>7</v>
      </c>
      <c r="HI475" s="583">
        <v>7200</v>
      </c>
      <c r="HJ475" s="406">
        <f t="shared" si="950"/>
        <v>4824</v>
      </c>
      <c r="HK475" s="406"/>
      <c r="HL475" s="549"/>
      <c r="HM475" s="584"/>
      <c r="HN475" s="461">
        <v>6.89</v>
      </c>
      <c r="HO475" s="574"/>
      <c r="HP475" s="548">
        <v>0.13</v>
      </c>
      <c r="HQ475" s="585"/>
      <c r="HR475" s="586"/>
      <c r="HS475" s="520">
        <v>0.22</v>
      </c>
      <c r="HT475" s="587">
        <v>8</v>
      </c>
      <c r="HU475" s="522">
        <f t="shared" si="906"/>
        <v>45.467610859964985</v>
      </c>
      <c r="HV475" s="513">
        <f t="shared" si="917"/>
        <v>0.82054794520547947</v>
      </c>
      <c r="HW475" s="513">
        <f t="shared" si="951"/>
        <v>0.8496858974358974</v>
      </c>
      <c r="HX475" s="513">
        <f t="shared" si="952"/>
        <v>0.67190476190476189</v>
      </c>
      <c r="HY475" s="599"/>
    </row>
    <row r="476" spans="1:233" s="598" customFormat="1" ht="15" customHeight="1" x14ac:dyDescent="0.15">
      <c r="A476" s="400">
        <v>43958</v>
      </c>
      <c r="B476" s="515">
        <v>35651</v>
      </c>
      <c r="C476" s="402">
        <f t="shared" si="852"/>
        <v>0.71301999999999999</v>
      </c>
      <c r="D476" s="571">
        <v>8.26</v>
      </c>
      <c r="E476" s="572">
        <v>46.1</v>
      </c>
      <c r="F476" s="573">
        <v>226</v>
      </c>
      <c r="G476" s="406">
        <f t="shared" si="855"/>
        <v>8057.1260000000002</v>
      </c>
      <c r="H476" s="402">
        <f t="shared" si="856"/>
        <v>0.32228504000000002</v>
      </c>
      <c r="I476" s="573">
        <v>6725</v>
      </c>
      <c r="J476" s="406">
        <f t="shared" si="857"/>
        <v>4505.75</v>
      </c>
      <c r="K476" s="574">
        <v>45.45</v>
      </c>
      <c r="L476" s="574"/>
      <c r="M476" s="574"/>
      <c r="N476" s="575">
        <v>85</v>
      </c>
      <c r="O476" s="575"/>
      <c r="P476" s="409"/>
      <c r="Q476" s="409">
        <v>1320</v>
      </c>
      <c r="R476" s="409"/>
      <c r="S476" s="409"/>
      <c r="T476" s="410">
        <v>5.29</v>
      </c>
      <c r="U476" s="409">
        <f t="shared" si="924"/>
        <v>3380</v>
      </c>
      <c r="V476" s="409">
        <v>9802</v>
      </c>
      <c r="W476" s="409">
        <v>4098</v>
      </c>
      <c r="X476" s="516">
        <v>430</v>
      </c>
      <c r="Y476" s="473"/>
      <c r="Z476" s="429"/>
      <c r="AA476" s="409"/>
      <c r="AB476" s="409"/>
      <c r="AC476" s="409"/>
      <c r="AD476" s="474"/>
      <c r="AE476" s="477"/>
      <c r="AF476" s="478">
        <f t="shared" si="925"/>
        <v>1750</v>
      </c>
      <c r="AG476" s="477">
        <f t="shared" si="953"/>
        <v>0.7</v>
      </c>
      <c r="AH476" s="478">
        <f t="shared" si="926"/>
        <v>2568.6344827586208</v>
      </c>
      <c r="AI476" s="478">
        <f t="shared" si="927"/>
        <v>7449.04</v>
      </c>
      <c r="AJ476" s="473">
        <f t="shared" si="928"/>
        <v>13035.82</v>
      </c>
      <c r="AK476" s="477">
        <f t="shared" si="884"/>
        <v>0.57936977777777776</v>
      </c>
      <c r="AL476" s="447">
        <v>38</v>
      </c>
      <c r="AM476" s="479"/>
      <c r="AN476" s="473">
        <v>2955</v>
      </c>
      <c r="AO476" s="473">
        <v>2962</v>
      </c>
      <c r="AP476" s="479">
        <v>7.5</v>
      </c>
      <c r="AQ476" s="447">
        <v>690</v>
      </c>
      <c r="AR476" s="473">
        <f t="shared" si="918"/>
        <v>2208</v>
      </c>
      <c r="AS476" s="657">
        <f t="shared" si="910"/>
        <v>3.2</v>
      </c>
      <c r="AT476" s="473">
        <v>5880</v>
      </c>
      <c r="AU476" s="447"/>
      <c r="AV476" s="480">
        <v>17</v>
      </c>
      <c r="AW476" s="479">
        <v>9.7799999999999994</v>
      </c>
      <c r="AX476" s="479">
        <v>32</v>
      </c>
      <c r="AY476" s="480">
        <v>18.399999999999999</v>
      </c>
      <c r="AZ476" s="480">
        <v>4</v>
      </c>
      <c r="BA476" s="420">
        <f t="shared" si="853"/>
        <v>37197</v>
      </c>
      <c r="BB476" s="421">
        <f t="shared" si="854"/>
        <v>0.74394000000000005</v>
      </c>
      <c r="BC476" s="422"/>
      <c r="BD476" s="423">
        <v>8.1</v>
      </c>
      <c r="BE476" s="424">
        <v>72.900000000000006</v>
      </c>
      <c r="BF476" s="425">
        <v>354</v>
      </c>
      <c r="BG476" s="426">
        <v>8890</v>
      </c>
      <c r="BH476" s="420">
        <f t="shared" si="858"/>
        <v>5956.3</v>
      </c>
      <c r="BI476" s="432"/>
      <c r="BJ476" s="421"/>
      <c r="BK476" s="427">
        <v>29.5</v>
      </c>
      <c r="BL476" s="427"/>
      <c r="BM476" s="428"/>
      <c r="BN476" s="422"/>
      <c r="BO476" s="425">
        <v>255</v>
      </c>
      <c r="BP476" s="425"/>
      <c r="BQ476" s="423">
        <v>3.01</v>
      </c>
      <c r="BR476" s="421">
        <f t="shared" si="921"/>
        <v>0.41805555555555551</v>
      </c>
      <c r="BS476" s="409">
        <f t="shared" si="929"/>
        <v>38947</v>
      </c>
      <c r="BT476" s="429">
        <f t="shared" si="885"/>
        <v>8.073040285516214</v>
      </c>
      <c r="BU476" s="430">
        <f t="shared" si="911"/>
        <v>72.900000000000006</v>
      </c>
      <c r="BV476" s="430">
        <f t="shared" si="886"/>
        <v>437.30551775489766</v>
      </c>
      <c r="BW476" s="430">
        <f t="shared" si="887"/>
        <v>8490.6906822091569</v>
      </c>
      <c r="BX476" s="430">
        <f t="shared" si="859"/>
        <v>5518.9489434359521</v>
      </c>
      <c r="BY476" s="430">
        <f t="shared" si="888"/>
        <v>29.001245282049965</v>
      </c>
      <c r="BZ476" s="430"/>
      <c r="CA476" s="431"/>
      <c r="CB476" s="430">
        <f t="shared" si="930"/>
        <v>255</v>
      </c>
      <c r="CC476" s="432">
        <v>18485</v>
      </c>
      <c r="CD476" s="411">
        <f t="shared" si="889"/>
        <v>19360</v>
      </c>
      <c r="CE476" s="421">
        <f t="shared" si="890"/>
        <v>0.77439999999999998</v>
      </c>
      <c r="CF476" s="433">
        <f t="shared" si="891"/>
        <v>8.3057851239669418</v>
      </c>
      <c r="CG476" s="434"/>
      <c r="CH476" s="427"/>
      <c r="CI476" s="446">
        <f t="shared" si="892"/>
        <v>11.776859504132231</v>
      </c>
      <c r="CJ476" s="436">
        <v>28.8</v>
      </c>
      <c r="CK476" s="436">
        <v>1.96</v>
      </c>
      <c r="CL476" s="423"/>
      <c r="CM476" s="423">
        <v>18</v>
      </c>
      <c r="CN476" s="423">
        <v>73</v>
      </c>
      <c r="CO476" s="432"/>
      <c r="CP476" s="432"/>
      <c r="CQ476" s="437"/>
      <c r="CR476" s="437">
        <v>0.89</v>
      </c>
      <c r="CS476" s="424"/>
      <c r="CT476" s="432">
        <f t="shared" si="893"/>
        <v>4.338842975206612</v>
      </c>
      <c r="CU476" s="434">
        <v>6.28</v>
      </c>
      <c r="CV476" s="438"/>
      <c r="CW476" s="439"/>
      <c r="CX476" s="440"/>
      <c r="CY476" s="441"/>
      <c r="CZ476" s="442"/>
      <c r="DA476" s="442"/>
      <c r="DB476" s="442"/>
      <c r="DC476" s="442"/>
      <c r="DD476" s="443"/>
      <c r="DE476" s="440"/>
      <c r="DF476" s="444">
        <v>18712</v>
      </c>
      <c r="DG476" s="445">
        <f t="shared" si="894"/>
        <v>19587</v>
      </c>
      <c r="DH476" s="421">
        <f t="shared" si="895"/>
        <v>0.78347999999999995</v>
      </c>
      <c r="DI476" s="446">
        <f t="shared" si="896"/>
        <v>8.2095267269107062</v>
      </c>
      <c r="DJ476" s="434">
        <v>7.81</v>
      </c>
      <c r="DK476" s="427">
        <v>3.8</v>
      </c>
      <c r="DL476" s="446">
        <f t="shared" si="897"/>
        <v>11.640373717261449</v>
      </c>
      <c r="DM476" s="422">
        <v>28.9</v>
      </c>
      <c r="DN476" s="422">
        <v>2.21</v>
      </c>
      <c r="DO476" s="423">
        <v>7.82</v>
      </c>
      <c r="DP476" s="423">
        <v>18.100000000000001</v>
      </c>
      <c r="DQ476" s="423">
        <v>75</v>
      </c>
      <c r="DR476" s="432"/>
      <c r="DS476" s="432"/>
      <c r="DT476" s="437"/>
      <c r="DU476" s="437">
        <v>0.89</v>
      </c>
      <c r="DV476" s="424"/>
      <c r="DW476" s="446">
        <f t="shared" si="898"/>
        <v>4.2885587379384287</v>
      </c>
      <c r="DX476" s="434">
        <v>6.72</v>
      </c>
      <c r="DY476" s="438">
        <v>7.99</v>
      </c>
      <c r="DZ476" s="439">
        <v>17.3</v>
      </c>
      <c r="EA476" s="440">
        <v>61</v>
      </c>
      <c r="EB476" s="441">
        <v>7600</v>
      </c>
      <c r="EC476" s="442">
        <v>9.6</v>
      </c>
      <c r="ED476" s="442"/>
      <c r="EE476" s="442"/>
      <c r="EF476" s="442"/>
      <c r="EG476" s="443">
        <v>16</v>
      </c>
      <c r="EH476" s="440"/>
      <c r="EI476" s="429">
        <f t="shared" si="954"/>
        <v>7.99</v>
      </c>
      <c r="EJ476" s="447">
        <f t="shared" si="912"/>
        <v>17.3</v>
      </c>
      <c r="EK476" s="448">
        <f t="shared" si="955"/>
        <v>61</v>
      </c>
      <c r="EL476" s="417">
        <f t="shared" si="956"/>
        <v>7600</v>
      </c>
      <c r="EM476" s="431">
        <f t="shared" si="957"/>
        <v>9.6</v>
      </c>
      <c r="EN476" s="431"/>
      <c r="EO476" s="431"/>
      <c r="EP476" s="431"/>
      <c r="EQ476" s="430">
        <f t="shared" si="922"/>
        <v>16</v>
      </c>
      <c r="ER476" s="448"/>
      <c r="ES476" s="449">
        <f t="shared" si="899"/>
        <v>27.113769995121579</v>
      </c>
      <c r="ET476" s="450">
        <f t="shared" si="900"/>
        <v>0.77893999999999997</v>
      </c>
      <c r="EU476" s="451">
        <f t="shared" si="860"/>
        <v>0.38708495454545455</v>
      </c>
      <c r="EV476" s="450">
        <f t="shared" si="945"/>
        <v>0.71682398989898988</v>
      </c>
      <c r="EW476" s="513">
        <f t="shared" si="909"/>
        <v>0.66897973150339773</v>
      </c>
      <c r="EX476" s="514">
        <f t="shared" si="883"/>
        <v>19.401245282049963</v>
      </c>
      <c r="EY476" s="513">
        <f t="shared" si="913"/>
        <v>0.76268861454046644</v>
      </c>
      <c r="EZ476" s="514">
        <f t="shared" si="914"/>
        <v>55.600000000000009</v>
      </c>
      <c r="FA476" s="450">
        <f t="shared" si="946"/>
        <v>0.86050942070621328</v>
      </c>
      <c r="FB476" s="431">
        <f t="shared" si="947"/>
        <v>376.30551775489766</v>
      </c>
      <c r="FC476" s="452"/>
      <c r="FD476" s="431"/>
      <c r="FE476" s="452">
        <f t="shared" si="948"/>
        <v>0.93725490196078431</v>
      </c>
      <c r="FF476" s="430">
        <f t="shared" si="949"/>
        <v>239</v>
      </c>
      <c r="FG476" s="405">
        <v>50400</v>
      </c>
      <c r="FH476" s="589"/>
      <c r="FI476" s="590"/>
      <c r="FJ476" s="591"/>
      <c r="FK476" s="455">
        <f t="shared" si="901"/>
        <v>1.8486661360310166</v>
      </c>
      <c r="FL476" s="530">
        <v>1000</v>
      </c>
      <c r="FM476" s="455">
        <f t="shared" si="881"/>
        <v>25.675918555986339</v>
      </c>
      <c r="FN476" s="530">
        <v>6255</v>
      </c>
      <c r="FO476" s="532">
        <f t="shared" si="923"/>
        <v>0.46748878923766818</v>
      </c>
      <c r="FP476" s="449">
        <f t="shared" si="902"/>
        <v>160.60287056769457</v>
      </c>
      <c r="FQ476" s="457">
        <v>54</v>
      </c>
      <c r="FR476" s="458">
        <f t="shared" si="903"/>
        <v>1.3864996020232625</v>
      </c>
      <c r="FS476" s="576">
        <v>7.88</v>
      </c>
      <c r="FT476" s="577">
        <v>14</v>
      </c>
      <c r="FU476" s="578">
        <v>49</v>
      </c>
      <c r="FV476" s="579">
        <v>1</v>
      </c>
      <c r="FW476" s="580"/>
      <c r="FX476" s="579"/>
      <c r="FY476" s="452">
        <f t="shared" si="943"/>
        <v>0.9375</v>
      </c>
      <c r="FZ476" s="452"/>
      <c r="GA476" s="429"/>
      <c r="GB476" s="513">
        <f t="shared" si="915"/>
        <v>0.19075144508670527</v>
      </c>
      <c r="GC476" s="514">
        <f t="shared" si="916"/>
        <v>3.3000000000000007</v>
      </c>
      <c r="GD476" s="513">
        <f t="shared" si="907"/>
        <v>0.19672131147540983</v>
      </c>
      <c r="GE476" s="527">
        <f t="shared" si="908"/>
        <v>12</v>
      </c>
      <c r="GF476" s="461">
        <f t="shared" si="904"/>
        <v>2.5265103859090559</v>
      </c>
      <c r="GG476" s="606">
        <v>25</v>
      </c>
      <c r="GH476" s="450">
        <f t="shared" si="931"/>
        <v>0.3125</v>
      </c>
      <c r="GI476" s="405">
        <v>175</v>
      </c>
      <c r="GJ476" s="462">
        <f t="shared" si="932"/>
        <v>7</v>
      </c>
      <c r="GK476" s="463">
        <f t="shared" si="933"/>
        <v>15.405551133591803</v>
      </c>
      <c r="GL476" s="464">
        <v>8.08</v>
      </c>
      <c r="GM476" s="529">
        <v>13.2</v>
      </c>
      <c r="GN476" s="405">
        <v>48</v>
      </c>
      <c r="GO476" s="513">
        <f t="shared" si="934"/>
        <v>5.7142857142857162E-2</v>
      </c>
      <c r="GP476" s="450">
        <f t="shared" si="935"/>
        <v>2.0408163265306145E-2</v>
      </c>
      <c r="GQ476" s="577">
        <v>8</v>
      </c>
      <c r="GR476" s="455">
        <f t="shared" si="905"/>
        <v>2.6497547949777904</v>
      </c>
      <c r="GS476" s="531">
        <f t="shared" si="936"/>
        <v>12.6</v>
      </c>
      <c r="GT476" s="531">
        <f t="shared" si="937"/>
        <v>45.107999999999997</v>
      </c>
      <c r="GU476" s="513">
        <f t="shared" si="938"/>
        <v>4.5454545454545414E-2</v>
      </c>
      <c r="GV476" s="513">
        <f t="shared" si="939"/>
        <v>6.0250000000000026E-2</v>
      </c>
      <c r="GW476" s="513">
        <f t="shared" si="940"/>
        <v>9.9999999999999978E-2</v>
      </c>
      <c r="GX476" s="513">
        <f t="shared" si="941"/>
        <v>7.9428571428571515E-2</v>
      </c>
      <c r="GY476" s="462">
        <f t="shared" si="942"/>
        <v>3.9582608256916219</v>
      </c>
      <c r="GZ476" s="405">
        <v>34954</v>
      </c>
      <c r="HA476" s="581">
        <v>8.2799999999999994</v>
      </c>
      <c r="HB476" s="451">
        <v>7.95</v>
      </c>
      <c r="HC476" s="577">
        <v>12.6</v>
      </c>
      <c r="HD476" s="463">
        <f t="shared" si="944"/>
        <v>45.107999999999997</v>
      </c>
      <c r="HE476" s="463">
        <v>14</v>
      </c>
      <c r="HF476" s="463"/>
      <c r="HG476" s="582"/>
      <c r="HH476" s="575">
        <v>7</v>
      </c>
      <c r="HI476" s="583">
        <v>7320</v>
      </c>
      <c r="HJ476" s="406">
        <f t="shared" si="950"/>
        <v>4904.4000000000005</v>
      </c>
      <c r="HK476" s="406"/>
      <c r="HL476" s="549"/>
      <c r="HM476" s="584"/>
      <c r="HN476" s="461">
        <v>6.75</v>
      </c>
      <c r="HO476" s="574"/>
      <c r="HP476" s="548">
        <v>0.15</v>
      </c>
      <c r="HQ476" s="585"/>
      <c r="HR476" s="586"/>
      <c r="HS476" s="520">
        <v>0.2</v>
      </c>
      <c r="HT476" s="587">
        <v>8</v>
      </c>
      <c r="HU476" s="522">
        <f t="shared" si="906"/>
        <v>46.777965964997179</v>
      </c>
      <c r="HV476" s="513">
        <f t="shared" si="917"/>
        <v>0.8271604938271605</v>
      </c>
      <c r="HW476" s="513">
        <f t="shared" si="951"/>
        <v>0.87257627118644066</v>
      </c>
      <c r="HX476" s="513">
        <f t="shared" si="952"/>
        <v>0.77118644067796605</v>
      </c>
      <c r="HY476" s="599"/>
    </row>
    <row r="477" spans="1:233" s="598" customFormat="1" ht="15" customHeight="1" x14ac:dyDescent="0.15">
      <c r="A477" s="400">
        <v>43959</v>
      </c>
      <c r="B477" s="515">
        <v>42457</v>
      </c>
      <c r="C477" s="402">
        <f t="shared" si="852"/>
        <v>0.84914000000000001</v>
      </c>
      <c r="D477" s="571">
        <v>7.9</v>
      </c>
      <c r="E477" s="572">
        <v>44.8</v>
      </c>
      <c r="F477" s="573">
        <v>212</v>
      </c>
      <c r="G477" s="406">
        <f t="shared" si="855"/>
        <v>9000.884</v>
      </c>
      <c r="H477" s="402">
        <f t="shared" si="856"/>
        <v>0.36003536000000003</v>
      </c>
      <c r="I477" s="573">
        <v>6290</v>
      </c>
      <c r="J477" s="406">
        <f t="shared" si="857"/>
        <v>4214.3</v>
      </c>
      <c r="K477" s="574">
        <v>50.45</v>
      </c>
      <c r="L477" s="574">
        <v>18.7</v>
      </c>
      <c r="M477" s="574">
        <v>2</v>
      </c>
      <c r="N477" s="575">
        <v>95</v>
      </c>
      <c r="O477" s="575">
        <v>32</v>
      </c>
      <c r="P477" s="409"/>
      <c r="Q477" s="409">
        <v>1320</v>
      </c>
      <c r="R477" s="409"/>
      <c r="S477" s="409"/>
      <c r="T477" s="410">
        <v>5.22</v>
      </c>
      <c r="U477" s="409">
        <f t="shared" si="924"/>
        <v>3715.8620689655172</v>
      </c>
      <c r="V477" s="409">
        <v>10776</v>
      </c>
      <c r="W477" s="409">
        <v>4089</v>
      </c>
      <c r="X477" s="516">
        <v>430</v>
      </c>
      <c r="Y477" s="473"/>
      <c r="Z477" s="429"/>
      <c r="AA477" s="409"/>
      <c r="AB477" s="409"/>
      <c r="AC477" s="409"/>
      <c r="AD477" s="474"/>
      <c r="AE477" s="477"/>
      <c r="AF477" s="478">
        <f t="shared" si="925"/>
        <v>1750</v>
      </c>
      <c r="AG477" s="477">
        <f t="shared" si="953"/>
        <v>0.7</v>
      </c>
      <c r="AH477" s="478">
        <f t="shared" si="926"/>
        <v>2820.7842364532021</v>
      </c>
      <c r="AI477" s="478">
        <f t="shared" si="927"/>
        <v>8180.2742857142857</v>
      </c>
      <c r="AJ477" s="473">
        <f t="shared" si="928"/>
        <v>14315.48</v>
      </c>
      <c r="AK477" s="477">
        <f t="shared" ref="AK477:AK487" si="958">AJ477/$AJ$6</f>
        <v>0.63624355555555556</v>
      </c>
      <c r="AL477" s="447">
        <v>38</v>
      </c>
      <c r="AM477" s="479"/>
      <c r="AN477" s="473">
        <v>2631</v>
      </c>
      <c r="AO477" s="473">
        <v>2655</v>
      </c>
      <c r="AP477" s="479">
        <v>7.4</v>
      </c>
      <c r="AQ477" s="447">
        <v>688</v>
      </c>
      <c r="AR477" s="473">
        <f t="shared" si="918"/>
        <v>2201.6</v>
      </c>
      <c r="AS477" s="657">
        <f t="shared" si="910"/>
        <v>3.1999999999999997</v>
      </c>
      <c r="AT477" s="473">
        <v>5790</v>
      </c>
      <c r="AU477" s="447"/>
      <c r="AV477" s="480">
        <v>15</v>
      </c>
      <c r="AW477" s="479">
        <v>9.43</v>
      </c>
      <c r="AX477" s="479">
        <v>30.5</v>
      </c>
      <c r="AY477" s="480">
        <v>19.100000000000001</v>
      </c>
      <c r="AZ477" s="480">
        <v>4.2</v>
      </c>
      <c r="BA477" s="420">
        <f t="shared" si="853"/>
        <v>37228</v>
      </c>
      <c r="BB477" s="421">
        <f t="shared" si="854"/>
        <v>0.74456</v>
      </c>
      <c r="BC477" s="422"/>
      <c r="BD477" s="423">
        <v>8.0500000000000007</v>
      </c>
      <c r="BE477" s="424">
        <v>74.400000000000006</v>
      </c>
      <c r="BF477" s="425">
        <v>308</v>
      </c>
      <c r="BG477" s="426">
        <v>8200</v>
      </c>
      <c r="BH477" s="420">
        <f t="shared" si="858"/>
        <v>5494</v>
      </c>
      <c r="BI477" s="432"/>
      <c r="BJ477" s="421"/>
      <c r="BK477" s="427">
        <v>39.799999999999997</v>
      </c>
      <c r="BL477" s="427">
        <v>10.6</v>
      </c>
      <c r="BM477" s="428">
        <v>21.8</v>
      </c>
      <c r="BN477" s="422">
        <v>1.5</v>
      </c>
      <c r="BO477" s="425">
        <v>101</v>
      </c>
      <c r="BP477" s="425">
        <v>32</v>
      </c>
      <c r="BQ477" s="423">
        <v>4.04</v>
      </c>
      <c r="BR477" s="421">
        <f t="shared" si="921"/>
        <v>0.56111111111111112</v>
      </c>
      <c r="BS477" s="409">
        <f t="shared" si="929"/>
        <v>38978</v>
      </c>
      <c r="BT477" s="429">
        <f t="shared" ref="BT477:BT487" si="959">(BD477*BA477+AP477*AF477)/(AF477+BA477)</f>
        <v>8.0208168710554677</v>
      </c>
      <c r="BU477" s="430">
        <f t="shared" si="911"/>
        <v>74.400000000000006</v>
      </c>
      <c r="BV477" s="430">
        <f t="shared" ref="BV477:BV487" si="960">(BA477*BF477+AR477*AF477)/(AF477+BA477)</f>
        <v>393.01718918364207</v>
      </c>
      <c r="BW477" s="430">
        <f t="shared" ref="BW477:BW487" si="961">(BA477*BG477+AS477*AF477)/(AF477+BA477)</f>
        <v>7831.9872748730049</v>
      </c>
      <c r="BX477" s="430">
        <f t="shared" si="859"/>
        <v>5090.7917286674538</v>
      </c>
      <c r="BY477" s="430">
        <f t="shared" ref="BY477:BY487" si="962">(BK477*BA477+AY477*AF477)/BS477</f>
        <v>38.870629585920263</v>
      </c>
      <c r="BZ477" s="430">
        <f>(BL477*BA477+AY477*AF477)/BS477</f>
        <v>10.981625532351583</v>
      </c>
      <c r="CA477" s="431">
        <f>(BN477*BA477+AZ477*AF477)/BS477</f>
        <v>1.6212222279234441</v>
      </c>
      <c r="CB477" s="430">
        <f t="shared" si="930"/>
        <v>101</v>
      </c>
      <c r="CC477" s="432">
        <v>18384</v>
      </c>
      <c r="CD477" s="411">
        <f t="shared" ref="CD477:CD487" si="963">CC477+AF477/2</f>
        <v>19259</v>
      </c>
      <c r="CE477" s="421">
        <f t="shared" ref="CE477:CE487" si="964">CD477/25000</f>
        <v>0.77036000000000004</v>
      </c>
      <c r="CF477" s="433">
        <f t="shared" ref="CF477:CF487" si="965">6700/CD477*24</f>
        <v>8.3493431642349023</v>
      </c>
      <c r="CG477" s="434"/>
      <c r="CH477" s="427"/>
      <c r="CI477" s="446">
        <f t="shared" ref="CI477:CI487" si="966">9500/CD477*24</f>
        <v>11.838620904512176</v>
      </c>
      <c r="CJ477" s="436">
        <v>29.2</v>
      </c>
      <c r="CK477" s="436">
        <v>1.9</v>
      </c>
      <c r="CL477" s="423"/>
      <c r="CM477" s="423">
        <v>19.600000000000001</v>
      </c>
      <c r="CN477" s="423">
        <v>80</v>
      </c>
      <c r="CO477" s="432"/>
      <c r="CP477" s="432"/>
      <c r="CQ477" s="437"/>
      <c r="CR477" s="437">
        <v>0.87</v>
      </c>
      <c r="CS477" s="424"/>
      <c r="CT477" s="432">
        <f t="shared" ref="CT477:CT487" si="967">3500/CD477*24</f>
        <v>4.3615971753465912</v>
      </c>
      <c r="CU477" s="434">
        <v>4.8099999999999996</v>
      </c>
      <c r="CV477" s="438"/>
      <c r="CW477" s="439"/>
      <c r="CX477" s="440"/>
      <c r="CY477" s="441"/>
      <c r="CZ477" s="442"/>
      <c r="DA477" s="442"/>
      <c r="DB477" s="442"/>
      <c r="DC477" s="442"/>
      <c r="DD477" s="443"/>
      <c r="DE477" s="440"/>
      <c r="DF477" s="444">
        <v>18844</v>
      </c>
      <c r="DG477" s="445">
        <f t="shared" ref="DG477:DG487" si="968">DF477+AF477/2</f>
        <v>19719</v>
      </c>
      <c r="DH477" s="421">
        <f t="shared" ref="DH477:DH487" si="969">DG477/25000</f>
        <v>0.78876000000000002</v>
      </c>
      <c r="DI477" s="446">
        <f t="shared" ref="DI477:DI487" si="970">6700/DG477*24</f>
        <v>8.1545717328464917</v>
      </c>
      <c r="DJ477" s="434">
        <v>7.78</v>
      </c>
      <c r="DK477" s="427">
        <v>4.0999999999999996</v>
      </c>
      <c r="DL477" s="446">
        <f t="shared" ref="DL477:DL487" si="971">9500/DG477*24</f>
        <v>11.562452457021147</v>
      </c>
      <c r="DM477" s="422">
        <v>29.2</v>
      </c>
      <c r="DN477" s="422">
        <v>1.66</v>
      </c>
      <c r="DO477" s="423">
        <v>7.82</v>
      </c>
      <c r="DP477" s="423">
        <v>19.41</v>
      </c>
      <c r="DQ477" s="423">
        <v>79</v>
      </c>
      <c r="DR477" s="432"/>
      <c r="DS477" s="432"/>
      <c r="DT477" s="437"/>
      <c r="DU477" s="437">
        <v>0.85</v>
      </c>
      <c r="DV477" s="424"/>
      <c r="DW477" s="446">
        <f t="shared" ref="DW477:DW487" si="972">3500/DG477*24</f>
        <v>4.2598509052183173</v>
      </c>
      <c r="DX477" s="434">
        <v>5.75</v>
      </c>
      <c r="DY477" s="438">
        <v>8.01</v>
      </c>
      <c r="DZ477" s="439">
        <v>18.600000000000001</v>
      </c>
      <c r="EA477" s="440">
        <v>67</v>
      </c>
      <c r="EB477" s="441">
        <v>8080</v>
      </c>
      <c r="EC477" s="442">
        <v>9.6999999999999993</v>
      </c>
      <c r="ED477" s="442">
        <v>0.26</v>
      </c>
      <c r="EE477" s="442">
        <v>5.9</v>
      </c>
      <c r="EF477" s="442">
        <v>1.1499999999999999</v>
      </c>
      <c r="EG477" s="443">
        <v>17</v>
      </c>
      <c r="EH477" s="440">
        <v>16</v>
      </c>
      <c r="EI477" s="429">
        <f t="shared" si="954"/>
        <v>8.01</v>
      </c>
      <c r="EJ477" s="447">
        <f t="shared" si="912"/>
        <v>18.600000000000001</v>
      </c>
      <c r="EK477" s="448">
        <f t="shared" si="955"/>
        <v>67</v>
      </c>
      <c r="EL477" s="417">
        <f t="shared" si="956"/>
        <v>8080</v>
      </c>
      <c r="EM477" s="431">
        <f t="shared" si="957"/>
        <v>9.6999999999999993</v>
      </c>
      <c r="EN477" s="431">
        <f>ED477</f>
        <v>0.26</v>
      </c>
      <c r="EO477" s="431">
        <f>EE477</f>
        <v>5.9</v>
      </c>
      <c r="EP477" s="431">
        <f>EF477</f>
        <v>1.1499999999999999</v>
      </c>
      <c r="EQ477" s="430">
        <f t="shared" si="922"/>
        <v>17</v>
      </c>
      <c r="ER477" s="448">
        <f>EH477</f>
        <v>16</v>
      </c>
      <c r="ES477" s="449">
        <f t="shared" ref="ES477:ES487" si="973">44000/(BA477+AF477)*24</f>
        <v>27.09220585971574</v>
      </c>
      <c r="ET477" s="450">
        <f t="shared" ref="ET477:ET487" si="974">(BA477+AF477)/BA$6</f>
        <v>0.77956000000000003</v>
      </c>
      <c r="EU477" s="451">
        <f t="shared" si="860"/>
        <v>0.34815963636363634</v>
      </c>
      <c r="EV477" s="450">
        <f t="shared" si="945"/>
        <v>0.64474006734006728</v>
      </c>
      <c r="EW477" s="513">
        <f t="shared" si="909"/>
        <v>0.7504542606247484</v>
      </c>
      <c r="EX477" s="514">
        <f t="shared" si="883"/>
        <v>29.170629585920263</v>
      </c>
      <c r="EY477" s="513">
        <f t="shared" si="913"/>
        <v>0.75</v>
      </c>
      <c r="EZ477" s="514">
        <f t="shared" si="914"/>
        <v>55.800000000000004</v>
      </c>
      <c r="FA477" s="450">
        <f t="shared" si="946"/>
        <v>0.82952399578458791</v>
      </c>
      <c r="FB477" s="431">
        <f t="shared" si="947"/>
        <v>326.01718918364207</v>
      </c>
      <c r="FC477" s="452">
        <f>1-EP477/CA477</f>
        <v>0.29065862767438921</v>
      </c>
      <c r="FD477" s="431">
        <f>CA477-EP477</f>
        <v>0.47122222792344415</v>
      </c>
      <c r="FE477" s="452">
        <f t="shared" si="948"/>
        <v>0.83168316831683164</v>
      </c>
      <c r="FF477" s="430">
        <f t="shared" si="949"/>
        <v>84</v>
      </c>
      <c r="FG477" s="405">
        <v>50400</v>
      </c>
      <c r="FH477" s="589"/>
      <c r="FI477" s="590"/>
      <c r="FJ477" s="591"/>
      <c r="FK477" s="455">
        <f t="shared" ref="FK477:FK487" si="975">3000/BS477*24</f>
        <v>1.8471958540715274</v>
      </c>
      <c r="FL477" s="530"/>
      <c r="FM477" s="455"/>
      <c r="FN477" s="530">
        <v>5977</v>
      </c>
      <c r="FO477" s="532">
        <f t="shared" si="923"/>
        <v>0.44671150971599399</v>
      </c>
      <c r="FP477" s="449">
        <f t="shared" ref="FP477:FP487" si="976">FN477/BS477*1000</f>
        <v>153.34291138590999</v>
      </c>
      <c r="FQ477" s="457">
        <v>54</v>
      </c>
      <c r="FR477" s="458">
        <f t="shared" ref="FR477:FR487" si="977">FQ477/BS477*1000</f>
        <v>1.3853968905536458</v>
      </c>
      <c r="FS477" s="576">
        <v>7.88</v>
      </c>
      <c r="FT477" s="577">
        <v>16</v>
      </c>
      <c r="FU477" s="578">
        <v>61</v>
      </c>
      <c r="FV477" s="579">
        <v>1</v>
      </c>
      <c r="FW477" s="580">
        <v>0.22</v>
      </c>
      <c r="FX477" s="579">
        <v>16</v>
      </c>
      <c r="FY477" s="452">
        <f t="shared" si="943"/>
        <v>0.94117647058823528</v>
      </c>
      <c r="FZ477" s="452">
        <f>1-FW477/(EF477+DC477)</f>
        <v>0.80869565217391304</v>
      </c>
      <c r="GA477" s="429">
        <f>EF477+DC477-FW477</f>
        <v>0.92999999999999994</v>
      </c>
      <c r="GB477" s="513">
        <f t="shared" si="915"/>
        <v>0.13978494623655924</v>
      </c>
      <c r="GC477" s="514">
        <f t="shared" si="916"/>
        <v>2.6000000000000014</v>
      </c>
      <c r="GD477" s="513">
        <f t="shared" si="907"/>
        <v>8.9552238805970186E-2</v>
      </c>
      <c r="GE477" s="527">
        <f t="shared" si="908"/>
        <v>6</v>
      </c>
      <c r="GF477" s="461">
        <f t="shared" ref="GF477:GF487" si="978">4100/BS477*24</f>
        <v>2.5245010005644213</v>
      </c>
      <c r="GG477" s="606">
        <v>25</v>
      </c>
      <c r="GH477" s="450">
        <f t="shared" si="931"/>
        <v>0.3125</v>
      </c>
      <c r="GI477" s="405">
        <v>175</v>
      </c>
      <c r="GJ477" s="462">
        <f t="shared" si="932"/>
        <v>7</v>
      </c>
      <c r="GK477" s="463">
        <f t="shared" si="933"/>
        <v>15.393298783929398</v>
      </c>
      <c r="GL477" s="464">
        <v>8.0399999999999991</v>
      </c>
      <c r="GM477" s="529">
        <v>14.8</v>
      </c>
      <c r="GN477" s="405">
        <v>55</v>
      </c>
      <c r="GO477" s="513">
        <f t="shared" si="934"/>
        <v>7.4999999999999956E-2</v>
      </c>
      <c r="GP477" s="450">
        <f t="shared" si="935"/>
        <v>9.8360655737704916E-2</v>
      </c>
      <c r="GQ477" s="577">
        <v>8</v>
      </c>
      <c r="GR477" s="455">
        <f t="shared" ref="GR477:GR487" si="979">4300/BS477*24</f>
        <v>2.6476473908358562</v>
      </c>
      <c r="GS477" s="531">
        <f t="shared" si="936"/>
        <v>14.1</v>
      </c>
      <c r="GT477" s="531">
        <f t="shared" si="937"/>
        <v>50.478000000000002</v>
      </c>
      <c r="GU477" s="513">
        <f t="shared" si="938"/>
        <v>4.7297297297297369E-2</v>
      </c>
      <c r="GV477" s="513">
        <f t="shared" si="939"/>
        <v>8.2218181818181746E-2</v>
      </c>
      <c r="GW477" s="513">
        <f t="shared" si="940"/>
        <v>0.11875000000000002</v>
      </c>
      <c r="GX477" s="513">
        <f t="shared" si="941"/>
        <v>0.17249180327868852</v>
      </c>
      <c r="GY477" s="462">
        <f t="shared" si="942"/>
        <v>1.4629631993850409</v>
      </c>
      <c r="GZ477" s="405">
        <v>34899</v>
      </c>
      <c r="HA477" s="581">
        <v>8.15</v>
      </c>
      <c r="HB477" s="451">
        <v>7.94</v>
      </c>
      <c r="HC477" s="577">
        <v>14.1</v>
      </c>
      <c r="HD477" s="463">
        <f t="shared" si="944"/>
        <v>50.478000000000002</v>
      </c>
      <c r="HE477" s="463">
        <v>14.8</v>
      </c>
      <c r="HF477" s="463"/>
      <c r="HG477" s="582"/>
      <c r="HH477" s="575">
        <v>6</v>
      </c>
      <c r="HI477" s="583">
        <v>7870</v>
      </c>
      <c r="HJ477" s="406">
        <f t="shared" si="950"/>
        <v>5272.9000000000005</v>
      </c>
      <c r="HK477" s="406"/>
      <c r="HL477" s="549">
        <v>1495</v>
      </c>
      <c r="HM477" s="584">
        <v>8</v>
      </c>
      <c r="HN477" s="461">
        <v>6.43</v>
      </c>
      <c r="HO477" s="574">
        <v>0.17</v>
      </c>
      <c r="HP477" s="548">
        <v>0.1</v>
      </c>
      <c r="HQ477" s="585">
        <v>6.7</v>
      </c>
      <c r="HR477" s="586">
        <v>0.22</v>
      </c>
      <c r="HS477" s="520">
        <v>0.18</v>
      </c>
      <c r="HT477" s="587">
        <v>8</v>
      </c>
      <c r="HU477" s="522">
        <f t="shared" si="906"/>
        <v>46.739013645643062</v>
      </c>
      <c r="HV477" s="513">
        <f t="shared" si="917"/>
        <v>0.81048387096774199</v>
      </c>
      <c r="HW477" s="513">
        <f t="shared" si="951"/>
        <v>0.83611038961038964</v>
      </c>
      <c r="HX477" s="513">
        <f t="shared" si="952"/>
        <v>0.83844221105527639</v>
      </c>
      <c r="HY477" s="599" t="s">
        <v>218</v>
      </c>
    </row>
    <row r="478" spans="1:233" s="598" customFormat="1" ht="15" customHeight="1" x14ac:dyDescent="0.15">
      <c r="A478" s="400">
        <v>43960</v>
      </c>
      <c r="B478" s="515">
        <v>37277</v>
      </c>
      <c r="C478" s="402">
        <f t="shared" si="852"/>
        <v>0.74553999999999998</v>
      </c>
      <c r="D478" s="571">
        <v>7.85</v>
      </c>
      <c r="E478" s="572">
        <v>37.6</v>
      </c>
      <c r="F478" s="573">
        <v>192</v>
      </c>
      <c r="G478" s="406">
        <f t="shared" si="855"/>
        <v>7157.1840000000002</v>
      </c>
      <c r="H478" s="402">
        <f t="shared" si="856"/>
        <v>0.28628735999999999</v>
      </c>
      <c r="I478" s="573">
        <v>6570</v>
      </c>
      <c r="J478" s="406">
        <f t="shared" si="857"/>
        <v>4401.9000000000005</v>
      </c>
      <c r="K478" s="574">
        <v>45.25</v>
      </c>
      <c r="L478" s="574"/>
      <c r="M478" s="574"/>
      <c r="N478" s="575">
        <v>134</v>
      </c>
      <c r="O478" s="575"/>
      <c r="P478" s="409"/>
      <c r="Q478" s="409">
        <v>1320</v>
      </c>
      <c r="R478" s="409"/>
      <c r="S478" s="409"/>
      <c r="T478" s="410">
        <v>5.22</v>
      </c>
      <c r="U478" s="409">
        <f t="shared" si="924"/>
        <v>3459.3103448275865</v>
      </c>
      <c r="V478" s="409">
        <v>10032</v>
      </c>
      <c r="W478" s="409">
        <v>4213</v>
      </c>
      <c r="X478" s="516">
        <v>430</v>
      </c>
      <c r="Y478" s="473"/>
      <c r="Z478" s="429"/>
      <c r="AA478" s="409"/>
      <c r="AB478" s="409"/>
      <c r="AC478" s="409"/>
      <c r="AD478" s="474"/>
      <c r="AE478" s="477"/>
      <c r="AF478" s="478">
        <f t="shared" si="925"/>
        <v>1750</v>
      </c>
      <c r="AG478" s="477">
        <f t="shared" si="953"/>
        <v>0.7</v>
      </c>
      <c r="AH478" s="478">
        <f t="shared" si="926"/>
        <v>2625.576354679803</v>
      </c>
      <c r="AI478" s="478">
        <f t="shared" si="927"/>
        <v>7614.1714285714288</v>
      </c>
      <c r="AJ478" s="473">
        <f t="shared" si="928"/>
        <v>13324.8</v>
      </c>
      <c r="AK478" s="477">
        <f t="shared" si="958"/>
        <v>0.59221333333333326</v>
      </c>
      <c r="AL478" s="447">
        <v>38</v>
      </c>
      <c r="AM478" s="479"/>
      <c r="AN478" s="473">
        <v>2675</v>
      </c>
      <c r="AO478" s="473">
        <v>2673</v>
      </c>
      <c r="AP478" s="479">
        <v>7.39</v>
      </c>
      <c r="AQ478" s="447">
        <v>678</v>
      </c>
      <c r="AR478" s="473">
        <f t="shared" si="918"/>
        <v>2169.6</v>
      </c>
      <c r="AS478" s="657">
        <f t="shared" si="910"/>
        <v>3.1999999999999997</v>
      </c>
      <c r="AT478" s="473">
        <v>5670</v>
      </c>
      <c r="AU478" s="447"/>
      <c r="AV478" s="480">
        <v>15</v>
      </c>
      <c r="AW478" s="479">
        <v>9.69</v>
      </c>
      <c r="AX478" s="479">
        <v>30.06</v>
      </c>
      <c r="AY478" s="480">
        <v>16.5</v>
      </c>
      <c r="AZ478" s="480">
        <v>4.5</v>
      </c>
      <c r="BA478" s="420">
        <f t="shared" si="853"/>
        <v>40143</v>
      </c>
      <c r="BB478" s="421">
        <f t="shared" si="854"/>
        <v>0.80286000000000002</v>
      </c>
      <c r="BC478" s="422"/>
      <c r="BD478" s="423">
        <v>8.0399999999999991</v>
      </c>
      <c r="BE478" s="424">
        <v>67.8</v>
      </c>
      <c r="BF478" s="425">
        <v>288</v>
      </c>
      <c r="BG478" s="426">
        <v>8320</v>
      </c>
      <c r="BH478" s="420">
        <f t="shared" si="858"/>
        <v>5574.4000000000005</v>
      </c>
      <c r="BI478" s="432"/>
      <c r="BJ478" s="421"/>
      <c r="BK478" s="427">
        <v>26.6</v>
      </c>
      <c r="BL478" s="427"/>
      <c r="BM478" s="428"/>
      <c r="BN478" s="422"/>
      <c r="BO478" s="425">
        <v>126</v>
      </c>
      <c r="BP478" s="425"/>
      <c r="BQ478" s="423">
        <v>3.17</v>
      </c>
      <c r="BR478" s="421">
        <f t="shared" si="921"/>
        <v>0.44027777777777777</v>
      </c>
      <c r="BS478" s="409">
        <f t="shared" si="929"/>
        <v>41893</v>
      </c>
      <c r="BT478" s="429">
        <f t="shared" si="959"/>
        <v>8.0128474924211677</v>
      </c>
      <c r="BU478" s="430">
        <f t="shared" si="911"/>
        <v>67.8</v>
      </c>
      <c r="BV478" s="430">
        <f t="shared" si="960"/>
        <v>366.60024347743058</v>
      </c>
      <c r="BW478" s="430">
        <f t="shared" si="961"/>
        <v>7972.5815768744178</v>
      </c>
      <c r="BX478" s="430">
        <f t="shared" si="859"/>
        <v>5182.1780249683716</v>
      </c>
      <c r="BY478" s="430">
        <f t="shared" si="962"/>
        <v>26.178091805313539</v>
      </c>
      <c r="BZ478" s="430"/>
      <c r="CA478" s="431"/>
      <c r="CB478" s="430">
        <f t="shared" si="930"/>
        <v>126</v>
      </c>
      <c r="CC478" s="432">
        <v>19856</v>
      </c>
      <c r="CD478" s="411">
        <f t="shared" si="963"/>
        <v>20731</v>
      </c>
      <c r="CE478" s="421">
        <f t="shared" si="964"/>
        <v>0.82923999999999998</v>
      </c>
      <c r="CF478" s="433">
        <f t="shared" si="965"/>
        <v>7.7564999276445903</v>
      </c>
      <c r="CG478" s="434"/>
      <c r="CH478" s="427"/>
      <c r="CI478" s="446">
        <f t="shared" si="966"/>
        <v>10.99802228546621</v>
      </c>
      <c r="CJ478" s="436">
        <v>29</v>
      </c>
      <c r="CK478" s="436">
        <v>1.9</v>
      </c>
      <c r="CL478" s="423"/>
      <c r="CM478" s="423">
        <v>19.3</v>
      </c>
      <c r="CN478" s="423">
        <v>81</v>
      </c>
      <c r="CO478" s="432"/>
      <c r="CP478" s="432"/>
      <c r="CQ478" s="437"/>
      <c r="CR478" s="437">
        <v>0.84</v>
      </c>
      <c r="CS478" s="424"/>
      <c r="CT478" s="432">
        <f t="shared" si="967"/>
        <v>4.0519029472770249</v>
      </c>
      <c r="CU478" s="434">
        <v>6.02</v>
      </c>
      <c r="CV478" s="438"/>
      <c r="CW478" s="439"/>
      <c r="CX478" s="440"/>
      <c r="CY478" s="441"/>
      <c r="CZ478" s="442"/>
      <c r="DA478" s="442"/>
      <c r="DB478" s="442"/>
      <c r="DC478" s="442"/>
      <c r="DD478" s="443"/>
      <c r="DE478" s="440"/>
      <c r="DF478" s="444">
        <v>20287</v>
      </c>
      <c r="DG478" s="445">
        <f t="shared" si="968"/>
        <v>21162</v>
      </c>
      <c r="DH478" s="421">
        <f t="shared" si="969"/>
        <v>0.84648000000000001</v>
      </c>
      <c r="DI478" s="446">
        <f t="shared" si="970"/>
        <v>7.5985256592004546</v>
      </c>
      <c r="DJ478" s="434">
        <v>7.76</v>
      </c>
      <c r="DK478" s="427">
        <v>3.4</v>
      </c>
      <c r="DL478" s="446">
        <f t="shared" si="971"/>
        <v>10.774028919761838</v>
      </c>
      <c r="DM478" s="422">
        <v>29.2</v>
      </c>
      <c r="DN478" s="422">
        <v>1.76</v>
      </c>
      <c r="DO478" s="423">
        <v>7.88</v>
      </c>
      <c r="DP478" s="423">
        <v>18.8</v>
      </c>
      <c r="DQ478" s="423">
        <v>85</v>
      </c>
      <c r="DR478" s="432"/>
      <c r="DS478" s="432"/>
      <c r="DT478" s="437"/>
      <c r="DU478" s="437">
        <v>0.82</v>
      </c>
      <c r="DV478" s="424"/>
      <c r="DW478" s="446">
        <f t="shared" si="972"/>
        <v>3.9693790757017298</v>
      </c>
      <c r="DX478" s="434">
        <v>7.13</v>
      </c>
      <c r="DY478" s="438">
        <v>8.01</v>
      </c>
      <c r="DZ478" s="439">
        <v>18.5</v>
      </c>
      <c r="EA478" s="440">
        <v>74</v>
      </c>
      <c r="EB478" s="441">
        <v>7700</v>
      </c>
      <c r="EC478" s="442">
        <v>10.1</v>
      </c>
      <c r="ED478" s="442"/>
      <c r="EE478" s="442"/>
      <c r="EF478" s="442"/>
      <c r="EG478" s="443">
        <v>23</v>
      </c>
      <c r="EH478" s="440"/>
      <c r="EI478" s="429">
        <f t="shared" si="954"/>
        <v>8.01</v>
      </c>
      <c r="EJ478" s="447">
        <f t="shared" si="912"/>
        <v>18.5</v>
      </c>
      <c r="EK478" s="448">
        <f t="shared" si="955"/>
        <v>74</v>
      </c>
      <c r="EL478" s="417">
        <f t="shared" si="956"/>
        <v>7700</v>
      </c>
      <c r="EM478" s="431">
        <f t="shared" si="957"/>
        <v>10.1</v>
      </c>
      <c r="EN478" s="431"/>
      <c r="EO478" s="431"/>
      <c r="EP478" s="431"/>
      <c r="EQ478" s="430">
        <f t="shared" si="922"/>
        <v>23</v>
      </c>
      <c r="ER478" s="448"/>
      <c r="ES478" s="449">
        <f t="shared" si="973"/>
        <v>25.207075167689112</v>
      </c>
      <c r="ET478" s="450">
        <f t="shared" si="974"/>
        <v>0.83786000000000005</v>
      </c>
      <c r="EU478" s="451">
        <f t="shared" si="860"/>
        <v>0.34904509090909092</v>
      </c>
      <c r="EV478" s="450">
        <f t="shared" si="945"/>
        <v>0.64637979797979794</v>
      </c>
      <c r="EW478" s="513">
        <f t="shared" si="909"/>
        <v>0.61418119872473143</v>
      </c>
      <c r="EX478" s="514">
        <f t="shared" si="883"/>
        <v>16.078091805313541</v>
      </c>
      <c r="EY478" s="513">
        <f t="shared" si="913"/>
        <v>0.72713864306784659</v>
      </c>
      <c r="EZ478" s="514">
        <f t="shared" si="914"/>
        <v>49.3</v>
      </c>
      <c r="FA478" s="450">
        <f t="shared" si="946"/>
        <v>0.79814525135590708</v>
      </c>
      <c r="FB478" s="431">
        <f t="shared" si="947"/>
        <v>292.60024347743058</v>
      </c>
      <c r="FC478" s="452"/>
      <c r="FD478" s="431"/>
      <c r="FE478" s="452">
        <f t="shared" si="948"/>
        <v>0.81746031746031744</v>
      </c>
      <c r="FF478" s="430">
        <f t="shared" si="949"/>
        <v>103</v>
      </c>
      <c r="FG478" s="405">
        <v>50400</v>
      </c>
      <c r="FH478" s="589"/>
      <c r="FI478" s="590"/>
      <c r="FJ478" s="591"/>
      <c r="FK478" s="455">
        <f t="shared" si="975"/>
        <v>1.718664215978803</v>
      </c>
      <c r="FL478" s="530"/>
      <c r="FM478" s="455"/>
      <c r="FN478" s="530">
        <v>5960</v>
      </c>
      <c r="FO478" s="532">
        <f t="shared" si="923"/>
        <v>0.44544095665171901</v>
      </c>
      <c r="FP478" s="449">
        <f t="shared" si="976"/>
        <v>142.26720454491203</v>
      </c>
      <c r="FQ478" s="457">
        <v>54</v>
      </c>
      <c r="FR478" s="458">
        <f t="shared" si="977"/>
        <v>1.2889981619841022</v>
      </c>
      <c r="FS478" s="576">
        <v>8.08</v>
      </c>
      <c r="FT478" s="577">
        <v>16.2</v>
      </c>
      <c r="FU478" s="578">
        <v>62</v>
      </c>
      <c r="FV478" s="579">
        <v>1</v>
      </c>
      <c r="FW478" s="580"/>
      <c r="FX478" s="579"/>
      <c r="FY478" s="452">
        <f t="shared" si="943"/>
        <v>0.95652173913043481</v>
      </c>
      <c r="FZ478" s="452"/>
      <c r="GA478" s="429"/>
      <c r="GB478" s="513">
        <f t="shared" si="915"/>
        <v>0.12432432432432439</v>
      </c>
      <c r="GC478" s="514">
        <f t="shared" si="916"/>
        <v>2.3000000000000007</v>
      </c>
      <c r="GD478" s="513">
        <f t="shared" si="907"/>
        <v>0.16216216216216217</v>
      </c>
      <c r="GE478" s="527">
        <f t="shared" si="908"/>
        <v>12</v>
      </c>
      <c r="GF478" s="461">
        <f t="shared" si="978"/>
        <v>2.3488410951710308</v>
      </c>
      <c r="GG478" s="606">
        <v>25</v>
      </c>
      <c r="GH478" s="450">
        <f t="shared" si="931"/>
        <v>0.3125</v>
      </c>
      <c r="GI478" s="405">
        <v>175</v>
      </c>
      <c r="GJ478" s="462">
        <f t="shared" si="932"/>
        <v>7</v>
      </c>
      <c r="GK478" s="463">
        <f t="shared" si="933"/>
        <v>14.322201799823358</v>
      </c>
      <c r="GL478" s="464">
        <v>8.09</v>
      </c>
      <c r="GM478" s="529">
        <v>15.4</v>
      </c>
      <c r="GN478" s="405">
        <v>57</v>
      </c>
      <c r="GO478" s="513">
        <f t="shared" si="934"/>
        <v>4.9382716049382602E-2</v>
      </c>
      <c r="GP478" s="450">
        <f t="shared" si="935"/>
        <v>8.064516129032262E-2</v>
      </c>
      <c r="GQ478" s="577">
        <v>8</v>
      </c>
      <c r="GR478" s="455">
        <f t="shared" si="979"/>
        <v>2.4634187095696176</v>
      </c>
      <c r="GS478" s="531">
        <f t="shared" si="936"/>
        <v>14.9</v>
      </c>
      <c r="GT478" s="531">
        <f t="shared" si="937"/>
        <v>53.342000000000006</v>
      </c>
      <c r="GU478" s="513">
        <f t="shared" si="938"/>
        <v>3.2467532467532423E-2</v>
      </c>
      <c r="GV478" s="513">
        <f t="shared" si="939"/>
        <v>6.4175438596491108E-2</v>
      </c>
      <c r="GW478" s="513">
        <f t="shared" si="940"/>
        <v>8.0246913580246826E-2</v>
      </c>
      <c r="GX478" s="513">
        <f t="shared" si="941"/>
        <v>0.13964516129032245</v>
      </c>
      <c r="GY478" s="462">
        <f t="shared" si="942"/>
        <v>1.654215962095561</v>
      </c>
      <c r="GZ478" s="405">
        <v>37295</v>
      </c>
      <c r="HA478" s="581">
        <v>8.25</v>
      </c>
      <c r="HB478" s="451">
        <v>7.94</v>
      </c>
      <c r="HC478" s="577">
        <v>14.9</v>
      </c>
      <c r="HD478" s="463">
        <f t="shared" si="944"/>
        <v>53.342000000000006</v>
      </c>
      <c r="HE478" s="463">
        <v>14</v>
      </c>
      <c r="HF478" s="463"/>
      <c r="HG478" s="582"/>
      <c r="HH478" s="575">
        <v>7</v>
      </c>
      <c r="HI478" s="583">
        <v>7940</v>
      </c>
      <c r="HJ478" s="406">
        <f t="shared" si="950"/>
        <v>5319.8</v>
      </c>
      <c r="HK478" s="406"/>
      <c r="HL478" s="549"/>
      <c r="HM478" s="584"/>
      <c r="HN478" s="461">
        <v>7.27</v>
      </c>
      <c r="HO478" s="574"/>
      <c r="HP478" s="548">
        <v>0.24</v>
      </c>
      <c r="HQ478" s="585"/>
      <c r="HR478" s="586"/>
      <c r="HS478" s="520">
        <v>0.21</v>
      </c>
      <c r="HT478" s="587">
        <v>8</v>
      </c>
      <c r="HU478" s="522">
        <f t="shared" si="906"/>
        <v>43.345041476720723</v>
      </c>
      <c r="HV478" s="513">
        <f t="shared" si="917"/>
        <v>0.78023598820058992</v>
      </c>
      <c r="HW478" s="513">
        <f t="shared" si="951"/>
        <v>0.8147847222222222</v>
      </c>
      <c r="HX478" s="513">
        <f t="shared" si="952"/>
        <v>0.72669172932330828</v>
      </c>
      <c r="HY478" s="599"/>
    </row>
    <row r="479" spans="1:233" x14ac:dyDescent="0.15">
      <c r="A479" s="485">
        <v>43961</v>
      </c>
      <c r="B479" s="486">
        <v>40049</v>
      </c>
      <c r="C479" s="487">
        <f t="shared" si="852"/>
        <v>0.80098000000000003</v>
      </c>
      <c r="D479" s="488">
        <v>8.09</v>
      </c>
      <c r="E479" s="489">
        <v>48.95</v>
      </c>
      <c r="F479" s="490">
        <v>218</v>
      </c>
      <c r="G479" s="490">
        <f t="shared" si="855"/>
        <v>8730.6820000000007</v>
      </c>
      <c r="H479" s="487">
        <f t="shared" si="856"/>
        <v>0.34922728000000003</v>
      </c>
      <c r="I479" s="490">
        <v>9600</v>
      </c>
      <c r="J479" s="490">
        <f t="shared" si="857"/>
        <v>6432</v>
      </c>
      <c r="K479" s="491">
        <v>40.549999999999997</v>
      </c>
      <c r="L479" s="491"/>
      <c r="M479" s="491"/>
      <c r="N479" s="492">
        <v>62</v>
      </c>
      <c r="O479" s="492"/>
      <c r="P479" s="409"/>
      <c r="Q479" s="409">
        <v>1320</v>
      </c>
      <c r="R479" s="409"/>
      <c r="S479" s="409"/>
      <c r="T479" s="410">
        <v>5.36</v>
      </c>
      <c r="U479" s="411">
        <f t="shared" si="924"/>
        <v>3795.8620689655172</v>
      </c>
      <c r="V479" s="409">
        <v>11008</v>
      </c>
      <c r="W479" s="409">
        <v>4185</v>
      </c>
      <c r="X479" s="412">
        <v>430</v>
      </c>
      <c r="Y479" s="473"/>
      <c r="Z479" s="429"/>
      <c r="AA479" s="447"/>
      <c r="AB479" s="409"/>
      <c r="AC479" s="409"/>
      <c r="AD479" s="474"/>
      <c r="AE479" s="477"/>
      <c r="AF479" s="478">
        <f t="shared" si="925"/>
        <v>1750</v>
      </c>
      <c r="AG479" s="477">
        <f t="shared" si="953"/>
        <v>0.7</v>
      </c>
      <c r="AH479" s="478">
        <f t="shared" si="926"/>
        <v>2881.6354679802957</v>
      </c>
      <c r="AI479" s="478">
        <f t="shared" si="927"/>
        <v>8356.7428571428572</v>
      </c>
      <c r="AJ479" s="473">
        <f t="shared" si="928"/>
        <v>14624.3</v>
      </c>
      <c r="AK479" s="477">
        <f t="shared" si="958"/>
        <v>0.64996888888888882</v>
      </c>
      <c r="AL479" s="447">
        <v>38</v>
      </c>
      <c r="AM479" s="479"/>
      <c r="AN479" s="473">
        <v>2621</v>
      </c>
      <c r="AO479" s="473">
        <v>2657</v>
      </c>
      <c r="AP479" s="479">
        <v>7.46</v>
      </c>
      <c r="AQ479" s="447">
        <v>696</v>
      </c>
      <c r="AR479" s="473">
        <f t="shared" si="918"/>
        <v>2227.2000000000003</v>
      </c>
      <c r="AS479" s="657">
        <f t="shared" si="910"/>
        <v>3.2</v>
      </c>
      <c r="AT479" s="473">
        <v>5300</v>
      </c>
      <c r="AU479" s="447"/>
      <c r="AV479" s="480">
        <v>15</v>
      </c>
      <c r="AW479" s="479">
        <v>9.6300000000000008</v>
      </c>
      <c r="AX479" s="479">
        <v>29.88</v>
      </c>
      <c r="AY479" s="480">
        <v>16.2</v>
      </c>
      <c r="AZ479" s="480">
        <v>4.5</v>
      </c>
      <c r="BA479" s="420">
        <f t="shared" si="853"/>
        <v>36028</v>
      </c>
      <c r="BB479" s="421">
        <f t="shared" si="854"/>
        <v>0.72055999999999998</v>
      </c>
      <c r="BC479" s="422"/>
      <c r="BD479" s="423">
        <v>8.0500000000000007</v>
      </c>
      <c r="BE479" s="424">
        <v>66.900000000000006</v>
      </c>
      <c r="BF479" s="425">
        <v>311</v>
      </c>
      <c r="BG479" s="426">
        <v>9410</v>
      </c>
      <c r="BH479" s="420">
        <f t="shared" si="858"/>
        <v>6304.7000000000007</v>
      </c>
      <c r="BI479" s="420"/>
      <c r="BJ479" s="421"/>
      <c r="BK479" s="427">
        <v>33</v>
      </c>
      <c r="BL479" s="427"/>
      <c r="BM479" s="428"/>
      <c r="BN479" s="422"/>
      <c r="BO479" s="425">
        <v>211</v>
      </c>
      <c r="BP479" s="425"/>
      <c r="BQ479" s="423">
        <v>2.4900000000000002</v>
      </c>
      <c r="BR479" s="421">
        <f t="shared" si="921"/>
        <v>0.34583333333333338</v>
      </c>
      <c r="BS479" s="409">
        <f t="shared" si="929"/>
        <v>37778</v>
      </c>
      <c r="BT479" s="429">
        <f t="shared" si="959"/>
        <v>8.0226692784160107</v>
      </c>
      <c r="BU479" s="430">
        <f t="shared" si="911"/>
        <v>66.900000000000006</v>
      </c>
      <c r="BV479" s="430">
        <f t="shared" si="960"/>
        <v>399.76462491397109</v>
      </c>
      <c r="BW479" s="430">
        <f t="shared" si="961"/>
        <v>8974.2463867859606</v>
      </c>
      <c r="BX479" s="430">
        <f t="shared" si="859"/>
        <v>5833.2601514108746</v>
      </c>
      <c r="BY479" s="430">
        <f t="shared" si="962"/>
        <v>32.221769283710096</v>
      </c>
      <c r="BZ479" s="430"/>
      <c r="CA479" s="431"/>
      <c r="CB479" s="430">
        <f t="shared" si="930"/>
        <v>211</v>
      </c>
      <c r="CC479" s="432">
        <v>18022</v>
      </c>
      <c r="CD479" s="411">
        <f t="shared" si="963"/>
        <v>18897</v>
      </c>
      <c r="CE479" s="421">
        <f t="shared" si="964"/>
        <v>0.75588</v>
      </c>
      <c r="CF479" s="433">
        <f t="shared" si="965"/>
        <v>8.5092871884426096</v>
      </c>
      <c r="CG479" s="434"/>
      <c r="CH479" s="427"/>
      <c r="CI479" s="446">
        <f t="shared" si="966"/>
        <v>12.065407207493251</v>
      </c>
      <c r="CJ479" s="436">
        <v>28.9</v>
      </c>
      <c r="CK479" s="436">
        <v>1.97</v>
      </c>
      <c r="CL479" s="423"/>
      <c r="CM479" s="423">
        <v>19.7</v>
      </c>
      <c r="CN479" s="423">
        <v>82</v>
      </c>
      <c r="CO479" s="432"/>
      <c r="CP479" s="432"/>
      <c r="CQ479" s="437"/>
      <c r="CR479" s="437">
        <v>0.87</v>
      </c>
      <c r="CS479" s="481"/>
      <c r="CT479" s="432">
        <f t="shared" si="967"/>
        <v>4.4451500238133033</v>
      </c>
      <c r="CU479" s="434">
        <v>6.29</v>
      </c>
      <c r="CV479" s="493"/>
      <c r="CW479" s="494"/>
      <c r="CX479" s="495"/>
      <c r="CY479" s="496"/>
      <c r="CZ479" s="497"/>
      <c r="DA479" s="497"/>
      <c r="DB479" s="497"/>
      <c r="DC479" s="497"/>
      <c r="DD479" s="498"/>
      <c r="DE479" s="498"/>
      <c r="DF479" s="432">
        <v>18006</v>
      </c>
      <c r="DG479" s="445">
        <f t="shared" si="968"/>
        <v>18881</v>
      </c>
      <c r="DH479" s="421">
        <f t="shared" si="969"/>
        <v>0.75524000000000002</v>
      </c>
      <c r="DI479" s="446">
        <f t="shared" si="970"/>
        <v>8.516498066839679</v>
      </c>
      <c r="DJ479" s="434">
        <v>7.75</v>
      </c>
      <c r="DK479" s="427">
        <v>4.4000000000000004</v>
      </c>
      <c r="DL479" s="446">
        <f t="shared" si="971"/>
        <v>12.075631587309994</v>
      </c>
      <c r="DM479" s="541">
        <v>28.9</v>
      </c>
      <c r="DN479" s="541">
        <v>1.97</v>
      </c>
      <c r="DO479" s="542">
        <v>7.85</v>
      </c>
      <c r="DP479" s="542">
        <v>19.8</v>
      </c>
      <c r="DQ479" s="542">
        <v>83</v>
      </c>
      <c r="DR479" s="432"/>
      <c r="DS479" s="432"/>
      <c r="DT479" s="437"/>
      <c r="DU479" s="437">
        <v>0.85</v>
      </c>
      <c r="DV479" s="481"/>
      <c r="DW479" s="446">
        <f t="shared" si="972"/>
        <v>4.4489169005878928</v>
      </c>
      <c r="DX479" s="434">
        <v>7.41</v>
      </c>
      <c r="DY479" s="493">
        <v>7.98</v>
      </c>
      <c r="DZ479" s="494">
        <v>18.7</v>
      </c>
      <c r="EA479" s="495">
        <v>73</v>
      </c>
      <c r="EB479" s="496">
        <v>7700</v>
      </c>
      <c r="EC479" s="497">
        <v>11.8</v>
      </c>
      <c r="ED479" s="497"/>
      <c r="EE479" s="497"/>
      <c r="EF479" s="497"/>
      <c r="EG479" s="498">
        <v>20</v>
      </c>
      <c r="EH479" s="495"/>
      <c r="EI479" s="429">
        <f t="shared" si="954"/>
        <v>7.98</v>
      </c>
      <c r="EJ479" s="447">
        <f t="shared" si="912"/>
        <v>18.7</v>
      </c>
      <c r="EK479" s="448">
        <f t="shared" si="955"/>
        <v>73</v>
      </c>
      <c r="EL479" s="417">
        <f t="shared" si="956"/>
        <v>7700</v>
      </c>
      <c r="EM479" s="431">
        <f t="shared" si="957"/>
        <v>11.8</v>
      </c>
      <c r="EN479" s="431"/>
      <c r="EO479" s="431"/>
      <c r="EP479" s="431"/>
      <c r="EQ479" s="430">
        <f t="shared" si="922"/>
        <v>20</v>
      </c>
      <c r="ER479" s="448"/>
      <c r="ES479" s="449">
        <f t="shared" si="973"/>
        <v>27.952776748372067</v>
      </c>
      <c r="ET479" s="450">
        <f t="shared" si="974"/>
        <v>0.75556000000000001</v>
      </c>
      <c r="EU479" s="451">
        <f t="shared" si="860"/>
        <v>0.34323427272727275</v>
      </c>
      <c r="EV479" s="499">
        <f t="shared" si="945"/>
        <v>0.63561902356902356</v>
      </c>
      <c r="EW479" s="513">
        <f t="shared" si="909"/>
        <v>0.63378795571087521</v>
      </c>
      <c r="EX479" s="514">
        <f t="shared" si="883"/>
        <v>20.421769283710095</v>
      </c>
      <c r="EY479" s="513">
        <f t="shared" si="913"/>
        <v>0.72047832585949179</v>
      </c>
      <c r="EZ479" s="514">
        <f t="shared" si="914"/>
        <v>48.2</v>
      </c>
      <c r="FA479" s="450">
        <f t="shared" si="946"/>
        <v>0.81739254688753538</v>
      </c>
      <c r="FB479" s="431">
        <f t="shared" si="947"/>
        <v>326.76462491397109</v>
      </c>
      <c r="FC479" s="452"/>
      <c r="FD479" s="431"/>
      <c r="FE479" s="452">
        <f t="shared" si="948"/>
        <v>0.90521327014218012</v>
      </c>
      <c r="FF479" s="430">
        <f t="shared" si="949"/>
        <v>191</v>
      </c>
      <c r="FG479" s="490">
        <v>50400</v>
      </c>
      <c r="FH479" s="498"/>
      <c r="FI479" s="501"/>
      <c r="FJ479" s="487"/>
      <c r="FK479" s="455">
        <f t="shared" si="975"/>
        <v>1.9058711419344592</v>
      </c>
      <c r="FL479" s="490"/>
      <c r="FM479" s="502"/>
      <c r="FN479" s="490">
        <v>5882</v>
      </c>
      <c r="FO479" s="532">
        <f t="shared" si="923"/>
        <v>0.43961136023916292</v>
      </c>
      <c r="FP479" s="449">
        <f t="shared" si="976"/>
        <v>155.69908412303457</v>
      </c>
      <c r="FQ479" s="503">
        <v>54</v>
      </c>
      <c r="FR479" s="458">
        <f t="shared" si="977"/>
        <v>1.4294033564508444</v>
      </c>
      <c r="FS479" s="504">
        <v>7.96</v>
      </c>
      <c r="FT479" s="535">
        <v>16.100000000000001</v>
      </c>
      <c r="FU479" s="495">
        <v>65</v>
      </c>
      <c r="FV479" s="490">
        <v>3</v>
      </c>
      <c r="FW479" s="504"/>
      <c r="FX479" s="490"/>
      <c r="FY479" s="452">
        <f t="shared" si="943"/>
        <v>0.85</v>
      </c>
      <c r="FZ479" s="452"/>
      <c r="GA479" s="429"/>
      <c r="GB479" s="499">
        <f t="shared" si="915"/>
        <v>0.1390374331550801</v>
      </c>
      <c r="GC479" s="514">
        <f t="shared" si="916"/>
        <v>2.5999999999999979</v>
      </c>
      <c r="GD479" s="499">
        <f t="shared" si="907"/>
        <v>0.1095890410958904</v>
      </c>
      <c r="GE479" s="527">
        <f t="shared" si="908"/>
        <v>8</v>
      </c>
      <c r="GF479" s="461">
        <f t="shared" si="978"/>
        <v>2.6046905606437609</v>
      </c>
      <c r="GG479" s="490">
        <v>25</v>
      </c>
      <c r="GH479" s="526">
        <f t="shared" si="931"/>
        <v>0.3125</v>
      </c>
      <c r="GI479" s="490">
        <v>175</v>
      </c>
      <c r="GJ479" s="544">
        <f t="shared" si="932"/>
        <v>7</v>
      </c>
      <c r="GK479" s="463">
        <f t="shared" si="933"/>
        <v>15.882259516120493</v>
      </c>
      <c r="GL479" s="507">
        <v>8.07</v>
      </c>
      <c r="GM479" s="535">
        <v>15</v>
      </c>
      <c r="GN479" s="536">
        <v>53</v>
      </c>
      <c r="GO479" s="526">
        <f t="shared" si="934"/>
        <v>6.8322981366459756E-2</v>
      </c>
      <c r="GP479" s="526">
        <f t="shared" si="935"/>
        <v>0.18461538461538463</v>
      </c>
      <c r="GQ479" s="535">
        <v>8</v>
      </c>
      <c r="GR479" s="455">
        <f t="shared" si="979"/>
        <v>2.7317486367727248</v>
      </c>
      <c r="GS479" s="536">
        <f t="shared" si="936"/>
        <v>14.3</v>
      </c>
      <c r="GT479" s="536">
        <f t="shared" si="937"/>
        <v>51.194000000000003</v>
      </c>
      <c r="GU479" s="526">
        <f t="shared" si="938"/>
        <v>4.6666666666666634E-2</v>
      </c>
      <c r="GV479" s="526">
        <f t="shared" si="939"/>
        <v>3.4075471698113202E-2</v>
      </c>
      <c r="GW479" s="526">
        <f t="shared" si="940"/>
        <v>0.11180124223602483</v>
      </c>
      <c r="GX479" s="526">
        <f t="shared" si="941"/>
        <v>0.21239999999999992</v>
      </c>
      <c r="GY479" s="544">
        <f t="shared" si="942"/>
        <v>1.1503882019499128</v>
      </c>
      <c r="GZ479" s="490">
        <v>33988</v>
      </c>
      <c r="HA479" s="493">
        <v>8.25</v>
      </c>
      <c r="HB479" s="493">
        <v>7.93</v>
      </c>
      <c r="HC479" s="494">
        <v>14.3</v>
      </c>
      <c r="HD479" s="498">
        <f t="shared" si="944"/>
        <v>51.194000000000003</v>
      </c>
      <c r="HE479" s="498">
        <v>14</v>
      </c>
      <c r="HF479" s="498"/>
      <c r="HG479" s="498"/>
      <c r="HH479" s="492">
        <v>4</v>
      </c>
      <c r="HI479" s="508">
        <v>7590</v>
      </c>
      <c r="HJ479" s="490">
        <f t="shared" si="950"/>
        <v>5085.3</v>
      </c>
      <c r="HK479" s="490"/>
      <c r="HL479" s="490"/>
      <c r="HM479" s="543"/>
      <c r="HN479" s="506">
        <v>7.29</v>
      </c>
      <c r="HO479" s="491"/>
      <c r="HP479" s="545">
        <v>0.18</v>
      </c>
      <c r="HQ479" s="523"/>
      <c r="HR479" s="524"/>
      <c r="HS479" s="524">
        <v>0.22</v>
      </c>
      <c r="HT479" s="511">
        <v>8</v>
      </c>
      <c r="HU479" s="525">
        <f t="shared" si="906"/>
        <v>48.295769956700347</v>
      </c>
      <c r="HV479" s="526">
        <f t="shared" si="917"/>
        <v>0.78624813153961137</v>
      </c>
      <c r="HW479" s="526">
        <f t="shared" si="951"/>
        <v>0.83538906752411579</v>
      </c>
      <c r="HX479" s="526">
        <f t="shared" si="952"/>
        <v>0.77909090909090906</v>
      </c>
      <c r="HY479" s="512"/>
    </row>
    <row r="480" spans="1:233" s="598" customFormat="1" ht="15" customHeight="1" x14ac:dyDescent="0.15">
      <c r="A480" s="400">
        <v>43962</v>
      </c>
      <c r="B480" s="515">
        <v>41192</v>
      </c>
      <c r="C480" s="402">
        <f t="shared" si="852"/>
        <v>0.82384000000000002</v>
      </c>
      <c r="D480" s="571">
        <v>7.83</v>
      </c>
      <c r="E480" s="572">
        <v>41.8</v>
      </c>
      <c r="F480" s="573">
        <v>171</v>
      </c>
      <c r="G480" s="406">
        <f t="shared" si="855"/>
        <v>7043.8320000000003</v>
      </c>
      <c r="H480" s="402">
        <f t="shared" si="856"/>
        <v>0.28175327999999999</v>
      </c>
      <c r="I480" s="573">
        <v>6200</v>
      </c>
      <c r="J480" s="406">
        <f t="shared" si="857"/>
        <v>4154</v>
      </c>
      <c r="K480" s="574">
        <v>42.85</v>
      </c>
      <c r="L480" s="574"/>
      <c r="M480" s="574"/>
      <c r="N480" s="575">
        <v>130.5</v>
      </c>
      <c r="O480" s="575"/>
      <c r="P480" s="409"/>
      <c r="Q480" s="409">
        <v>1320</v>
      </c>
      <c r="R480" s="409"/>
      <c r="S480" s="409"/>
      <c r="T480" s="410">
        <v>5.37</v>
      </c>
      <c r="U480" s="409">
        <f t="shared" si="924"/>
        <v>3564.1379310344828</v>
      </c>
      <c r="V480" s="409">
        <v>10336</v>
      </c>
      <c r="W480" s="409">
        <v>4391</v>
      </c>
      <c r="X480" s="516">
        <v>430</v>
      </c>
      <c r="Y480" s="473"/>
      <c r="Z480" s="429"/>
      <c r="AA480" s="447"/>
      <c r="AB480" s="409"/>
      <c r="AC480" s="409"/>
      <c r="AD480" s="474"/>
      <c r="AE480" s="477"/>
      <c r="AF480" s="478">
        <f t="shared" si="925"/>
        <v>1750</v>
      </c>
      <c r="AG480" s="477">
        <f t="shared" si="953"/>
        <v>0.7</v>
      </c>
      <c r="AH480" s="478">
        <f t="shared" si="926"/>
        <v>2702.8669950738918</v>
      </c>
      <c r="AI480" s="478">
        <f t="shared" si="927"/>
        <v>7838.3142857142857</v>
      </c>
      <c r="AJ480" s="473">
        <f t="shared" si="928"/>
        <v>13717.05</v>
      </c>
      <c r="AK480" s="477">
        <f t="shared" si="958"/>
        <v>0.60964666666666667</v>
      </c>
      <c r="AL480" s="447">
        <v>38</v>
      </c>
      <c r="AM480" s="479"/>
      <c r="AN480" s="473">
        <v>2602</v>
      </c>
      <c r="AO480" s="473">
        <v>2690</v>
      </c>
      <c r="AP480" s="479">
        <v>7.46</v>
      </c>
      <c r="AQ480" s="447">
        <v>689</v>
      </c>
      <c r="AR480" s="473">
        <f t="shared" si="918"/>
        <v>2204.8000000000002</v>
      </c>
      <c r="AS480" s="657">
        <f t="shared" si="910"/>
        <v>3.2</v>
      </c>
      <c r="AT480" s="473">
        <v>4880</v>
      </c>
      <c r="AU480" s="447"/>
      <c r="AV480" s="480">
        <v>15</v>
      </c>
      <c r="AW480" s="479">
        <v>9.82</v>
      </c>
      <c r="AX480" s="479">
        <v>30.89</v>
      </c>
      <c r="AY480" s="480">
        <v>16.100000000000001</v>
      </c>
      <c r="AZ480" s="480">
        <v>5.5</v>
      </c>
      <c r="BA480" s="420">
        <f t="shared" si="853"/>
        <v>40345</v>
      </c>
      <c r="BB480" s="421">
        <f t="shared" si="854"/>
        <v>0.80689999999999995</v>
      </c>
      <c r="BC480" s="422"/>
      <c r="BD480" s="423">
        <v>7.6</v>
      </c>
      <c r="BE480" s="424">
        <v>114.3</v>
      </c>
      <c r="BF480" s="425">
        <v>420</v>
      </c>
      <c r="BG480" s="426">
        <v>8280</v>
      </c>
      <c r="BH480" s="420">
        <f t="shared" si="858"/>
        <v>5547.6</v>
      </c>
      <c r="BI480" s="432"/>
      <c r="BJ480" s="421"/>
      <c r="BK480" s="427">
        <v>29.8</v>
      </c>
      <c r="BL480" s="427"/>
      <c r="BM480" s="428"/>
      <c r="BN480" s="422"/>
      <c r="BO480" s="425">
        <v>88</v>
      </c>
      <c r="BP480" s="425"/>
      <c r="BQ480" s="423">
        <v>5.28</v>
      </c>
      <c r="BR480" s="421">
        <f t="shared" si="921"/>
        <v>0.73333333333333339</v>
      </c>
      <c r="BS480" s="409">
        <f t="shared" si="929"/>
        <v>42095</v>
      </c>
      <c r="BT480" s="429">
        <f t="shared" si="959"/>
        <v>7.5941798313338875</v>
      </c>
      <c r="BU480" s="430">
        <f t="shared" si="911"/>
        <v>114.3</v>
      </c>
      <c r="BV480" s="430">
        <f t="shared" si="960"/>
        <v>494.19883596626676</v>
      </c>
      <c r="BW480" s="430">
        <f t="shared" si="961"/>
        <v>7935.9116284594365</v>
      </c>
      <c r="BX480" s="430">
        <f t="shared" si="859"/>
        <v>5158.3425584986335</v>
      </c>
      <c r="BY480" s="430">
        <f t="shared" si="962"/>
        <v>29.230454923387576</v>
      </c>
      <c r="BZ480" s="430"/>
      <c r="CA480" s="431"/>
      <c r="CB480" s="430">
        <f t="shared" si="930"/>
        <v>88</v>
      </c>
      <c r="CC480" s="432">
        <v>20205</v>
      </c>
      <c r="CD480" s="411">
        <f t="shared" si="963"/>
        <v>21080</v>
      </c>
      <c r="CE480" s="421">
        <f t="shared" si="964"/>
        <v>0.84319999999999995</v>
      </c>
      <c r="CF480" s="433">
        <f t="shared" si="965"/>
        <v>7.6280834914610995</v>
      </c>
      <c r="CG480" s="434"/>
      <c r="CH480" s="427"/>
      <c r="CI480" s="446">
        <f t="shared" si="966"/>
        <v>10.815939278937382</v>
      </c>
      <c r="CJ480" s="436">
        <v>29.2</v>
      </c>
      <c r="CK480" s="436">
        <v>1.68</v>
      </c>
      <c r="CL480" s="423"/>
      <c r="CM480" s="423">
        <v>21.4</v>
      </c>
      <c r="CN480" s="423">
        <v>87</v>
      </c>
      <c r="CO480" s="432"/>
      <c r="CP480" s="432"/>
      <c r="CQ480" s="437"/>
      <c r="CR480" s="437">
        <v>0.87</v>
      </c>
      <c r="CS480" s="424"/>
      <c r="CT480" s="432">
        <f t="shared" si="967"/>
        <v>3.9848197343453515</v>
      </c>
      <c r="CU480" s="434">
        <v>6.78</v>
      </c>
      <c r="CV480" s="438"/>
      <c r="CW480" s="439"/>
      <c r="CX480" s="440"/>
      <c r="CY480" s="441"/>
      <c r="CZ480" s="442"/>
      <c r="DA480" s="442"/>
      <c r="DB480" s="442"/>
      <c r="DC480" s="442"/>
      <c r="DD480" s="443"/>
      <c r="DE480" s="440"/>
      <c r="DF480" s="444">
        <v>20140</v>
      </c>
      <c r="DG480" s="445">
        <f t="shared" si="968"/>
        <v>21015</v>
      </c>
      <c r="DH480" s="421">
        <f t="shared" si="969"/>
        <v>0.84060000000000001</v>
      </c>
      <c r="DI480" s="446">
        <f t="shared" si="970"/>
        <v>7.651677373304782</v>
      </c>
      <c r="DJ480" s="434">
        <v>7.8</v>
      </c>
      <c r="DK480" s="427">
        <v>5.7</v>
      </c>
      <c r="DL480" s="446">
        <f t="shared" si="971"/>
        <v>10.84939329050678</v>
      </c>
      <c r="DM480" s="422">
        <v>29.6</v>
      </c>
      <c r="DN480" s="422">
        <v>1.62</v>
      </c>
      <c r="DO480" s="423">
        <v>7.82</v>
      </c>
      <c r="DP480" s="423">
        <v>21</v>
      </c>
      <c r="DQ480" s="423">
        <v>88</v>
      </c>
      <c r="DR480" s="432"/>
      <c r="DS480" s="432"/>
      <c r="DT480" s="437"/>
      <c r="DU480" s="437">
        <v>0.87</v>
      </c>
      <c r="DV480" s="424"/>
      <c r="DW480" s="446">
        <f t="shared" si="972"/>
        <v>3.9971448965024985</v>
      </c>
      <c r="DX480" s="434">
        <v>6.28</v>
      </c>
      <c r="DY480" s="438">
        <v>8.0500000000000007</v>
      </c>
      <c r="DZ480" s="439">
        <v>20.3</v>
      </c>
      <c r="EA480" s="440">
        <v>79</v>
      </c>
      <c r="EB480" s="441">
        <v>7510</v>
      </c>
      <c r="EC480" s="442">
        <v>7.6</v>
      </c>
      <c r="ED480" s="442"/>
      <c r="EE480" s="442"/>
      <c r="EF480" s="442"/>
      <c r="EG480" s="443">
        <v>27</v>
      </c>
      <c r="EH480" s="440"/>
      <c r="EI480" s="429">
        <f t="shared" si="954"/>
        <v>8.0500000000000007</v>
      </c>
      <c r="EJ480" s="447">
        <f t="shared" si="912"/>
        <v>20.3</v>
      </c>
      <c r="EK480" s="448">
        <f t="shared" si="955"/>
        <v>79</v>
      </c>
      <c r="EL480" s="417">
        <f t="shared" si="956"/>
        <v>7510</v>
      </c>
      <c r="EM480" s="431">
        <f t="shared" si="957"/>
        <v>7.6</v>
      </c>
      <c r="EN480" s="431"/>
      <c r="EO480" s="431"/>
      <c r="EP480" s="431"/>
      <c r="EQ480" s="430">
        <f t="shared" si="922"/>
        <v>27</v>
      </c>
      <c r="ER480" s="448"/>
      <c r="ES480" s="449">
        <f t="shared" si="973"/>
        <v>25.086114740467991</v>
      </c>
      <c r="ET480" s="450">
        <f t="shared" si="974"/>
        <v>0.84189999999999998</v>
      </c>
      <c r="EU480" s="451">
        <f t="shared" si="860"/>
        <v>0.47280227272727271</v>
      </c>
      <c r="EV480" s="450">
        <f t="shared" si="945"/>
        <v>0.87555976430976423</v>
      </c>
      <c r="EW480" s="513">
        <f t="shared" ref="EW480:EW487" si="980">1-EM480/BY480</f>
        <v>0.73999720428849147</v>
      </c>
      <c r="EX480" s="514">
        <f t="shared" si="883"/>
        <v>21.630454923387575</v>
      </c>
      <c r="EY480" s="513">
        <f t="shared" si="913"/>
        <v>0.82239720034995623</v>
      </c>
      <c r="EZ480" s="514">
        <f t="shared" si="914"/>
        <v>94</v>
      </c>
      <c r="FA480" s="450">
        <f t="shared" si="946"/>
        <v>0.84014531348391841</v>
      </c>
      <c r="FB480" s="431">
        <f t="shared" si="947"/>
        <v>415.19883596626676</v>
      </c>
      <c r="FC480" s="452"/>
      <c r="FD480" s="431"/>
      <c r="FE480" s="452">
        <f t="shared" si="948"/>
        <v>0.69318181818181812</v>
      </c>
      <c r="FF480" s="430">
        <f t="shared" si="949"/>
        <v>61</v>
      </c>
      <c r="FG480" s="405">
        <v>50400</v>
      </c>
      <c r="FH480" s="589"/>
      <c r="FI480" s="590"/>
      <c r="FJ480" s="591"/>
      <c r="FK480" s="455">
        <f t="shared" si="975"/>
        <v>1.7104169141228174</v>
      </c>
      <c r="FL480" s="530"/>
      <c r="FM480" s="455"/>
      <c r="FN480" s="530">
        <v>6365</v>
      </c>
      <c r="FO480" s="532">
        <f t="shared" si="923"/>
        <v>0.47571001494768306</v>
      </c>
      <c r="FP480" s="449">
        <f t="shared" si="976"/>
        <v>151.20560636655185</v>
      </c>
      <c r="FQ480" s="457">
        <v>54</v>
      </c>
      <c r="FR480" s="458">
        <f t="shared" si="977"/>
        <v>1.2828126855921131</v>
      </c>
      <c r="FS480" s="576">
        <v>7.95</v>
      </c>
      <c r="FT480" s="577">
        <v>17.399999999999999</v>
      </c>
      <c r="FU480" s="578">
        <v>68</v>
      </c>
      <c r="FV480" s="579">
        <v>1</v>
      </c>
      <c r="FW480" s="580"/>
      <c r="FX480" s="579"/>
      <c r="FY480" s="452">
        <f t="shared" si="943"/>
        <v>0.96296296296296302</v>
      </c>
      <c r="FZ480" s="452"/>
      <c r="GA480" s="429"/>
      <c r="GB480" s="513">
        <f t="shared" si="915"/>
        <v>0.1428571428571429</v>
      </c>
      <c r="GC480" s="514">
        <f t="shared" si="916"/>
        <v>2.9000000000000021</v>
      </c>
      <c r="GD480" s="513">
        <f t="shared" si="907"/>
        <v>0.13924050632911389</v>
      </c>
      <c r="GE480" s="527">
        <f t="shared" si="908"/>
        <v>11</v>
      </c>
      <c r="GF480" s="461">
        <f t="shared" si="978"/>
        <v>2.3375697826345174</v>
      </c>
      <c r="GG480" s="606">
        <v>25</v>
      </c>
      <c r="GH480" s="450">
        <f t="shared" si="931"/>
        <v>0.3125</v>
      </c>
      <c r="GI480" s="405">
        <v>175</v>
      </c>
      <c r="GJ480" s="462">
        <f t="shared" si="932"/>
        <v>7</v>
      </c>
      <c r="GK480" s="463">
        <f t="shared" si="933"/>
        <v>14.253474284356813</v>
      </c>
      <c r="GL480" s="464">
        <v>8.1</v>
      </c>
      <c r="GM480" s="529">
        <v>16.7</v>
      </c>
      <c r="GN480" s="405">
        <v>59</v>
      </c>
      <c r="GO480" s="513">
        <f t="shared" si="934"/>
        <v>4.0229885057471271E-2</v>
      </c>
      <c r="GP480" s="450">
        <f t="shared" si="935"/>
        <v>0.13235294117647056</v>
      </c>
      <c r="GQ480" s="577">
        <v>8</v>
      </c>
      <c r="GR480" s="455">
        <f t="shared" si="979"/>
        <v>2.4515975769093714</v>
      </c>
      <c r="GS480" s="531">
        <f t="shared" si="936"/>
        <v>15.8</v>
      </c>
      <c r="GT480" s="531">
        <f t="shared" si="937"/>
        <v>56.564000000000007</v>
      </c>
      <c r="GU480" s="513">
        <f t="shared" si="938"/>
        <v>5.3892215568862145E-2</v>
      </c>
      <c r="GV480" s="513">
        <f t="shared" si="939"/>
        <v>4.1288135593220199E-2</v>
      </c>
      <c r="GW480" s="513">
        <f t="shared" si="940"/>
        <v>9.1954022988505635E-2</v>
      </c>
      <c r="GX480" s="513">
        <f t="shared" si="941"/>
        <v>0.16817647058823515</v>
      </c>
      <c r="GY480" s="462">
        <f t="shared" si="942"/>
        <v>1.2463688601221425</v>
      </c>
      <c r="GZ480" s="405">
        <v>39303</v>
      </c>
      <c r="HA480" s="581">
        <v>8.31</v>
      </c>
      <c r="HB480" s="451">
        <v>7.95</v>
      </c>
      <c r="HC480" s="577">
        <v>15.8</v>
      </c>
      <c r="HD480" s="463">
        <f t="shared" si="944"/>
        <v>56.564000000000007</v>
      </c>
      <c r="HE480" s="463">
        <v>14</v>
      </c>
      <c r="HF480" s="463"/>
      <c r="HG480" s="582"/>
      <c r="HH480" s="575">
        <v>4</v>
      </c>
      <c r="HI480" s="583">
        <v>7910</v>
      </c>
      <c r="HJ480" s="406">
        <f t="shared" si="950"/>
        <v>5299.7000000000007</v>
      </c>
      <c r="HK480" s="406"/>
      <c r="HL480" s="549"/>
      <c r="HM480" s="584"/>
      <c r="HN480" s="461">
        <v>5.21</v>
      </c>
      <c r="HO480" s="574"/>
      <c r="HP480" s="548">
        <v>0.22</v>
      </c>
      <c r="HQ480" s="585"/>
      <c r="HR480" s="586"/>
      <c r="HS480" s="520">
        <v>0.21</v>
      </c>
      <c r="HT480" s="587">
        <v>8</v>
      </c>
      <c r="HU480" s="522">
        <f t="shared" si="906"/>
        <v>43.128020820423842</v>
      </c>
      <c r="HV480" s="513">
        <f t="shared" si="917"/>
        <v>0.86176727909011375</v>
      </c>
      <c r="HW480" s="513">
        <f t="shared" si="951"/>
        <v>0.8653238095238095</v>
      </c>
      <c r="HX480" s="513">
        <f t="shared" si="952"/>
        <v>0.82516778523489931</v>
      </c>
      <c r="HY480" s="599"/>
    </row>
    <row r="481" spans="1:233" s="598" customFormat="1" ht="15" customHeight="1" x14ac:dyDescent="0.15">
      <c r="A481" s="400">
        <v>43963</v>
      </c>
      <c r="B481" s="515">
        <v>37365</v>
      </c>
      <c r="C481" s="402">
        <f t="shared" si="852"/>
        <v>0.74729999999999996</v>
      </c>
      <c r="D481" s="571">
        <v>7.66</v>
      </c>
      <c r="E481" s="572">
        <v>52.5</v>
      </c>
      <c r="F481" s="573">
        <v>220.5</v>
      </c>
      <c r="G481" s="406">
        <f t="shared" si="855"/>
        <v>8238.9825000000001</v>
      </c>
      <c r="H481" s="402">
        <f t="shared" si="856"/>
        <v>0.3295593</v>
      </c>
      <c r="I481" s="573">
        <v>6910</v>
      </c>
      <c r="J481" s="406">
        <f t="shared" si="857"/>
        <v>4629.7000000000007</v>
      </c>
      <c r="K481" s="574">
        <v>49.25</v>
      </c>
      <c r="L481" s="574">
        <v>22.8</v>
      </c>
      <c r="M481" s="574">
        <v>2.6</v>
      </c>
      <c r="N481" s="575">
        <v>126.5</v>
      </c>
      <c r="O481" s="575">
        <v>32</v>
      </c>
      <c r="P481" s="409"/>
      <c r="Q481" s="409">
        <v>1320</v>
      </c>
      <c r="R481" s="409"/>
      <c r="S481" s="409"/>
      <c r="T481" s="410">
        <v>4.97</v>
      </c>
      <c r="U481" s="409">
        <f t="shared" si="924"/>
        <v>3683.7931034482758</v>
      </c>
      <c r="V481" s="409">
        <v>10683</v>
      </c>
      <c r="W481" s="409">
        <v>2887</v>
      </c>
      <c r="X481" s="516">
        <v>430</v>
      </c>
      <c r="Y481" s="473"/>
      <c r="Z481" s="429"/>
      <c r="AA481" s="447"/>
      <c r="AB481" s="409"/>
      <c r="AC481" s="409"/>
      <c r="AD481" s="474"/>
      <c r="AE481" s="477"/>
      <c r="AF481" s="478">
        <f t="shared" si="925"/>
        <v>1750</v>
      </c>
      <c r="AG481" s="477">
        <f t="shared" si="953"/>
        <v>0.7</v>
      </c>
      <c r="AH481" s="478">
        <f t="shared" si="926"/>
        <v>2797.3152709359606</v>
      </c>
      <c r="AI481" s="478">
        <f t="shared" si="927"/>
        <v>8112.2142857142853</v>
      </c>
      <c r="AJ481" s="473">
        <f t="shared" si="928"/>
        <v>14196.375</v>
      </c>
      <c r="AK481" s="477">
        <f t="shared" si="958"/>
        <v>0.63095000000000001</v>
      </c>
      <c r="AL481" s="447">
        <v>38</v>
      </c>
      <c r="AM481" s="479"/>
      <c r="AN481" s="473">
        <v>2549</v>
      </c>
      <c r="AO481" s="473">
        <v>2586</v>
      </c>
      <c r="AP481" s="479">
        <v>7.38</v>
      </c>
      <c r="AQ481" s="447">
        <v>690</v>
      </c>
      <c r="AR481" s="473">
        <f t="shared" si="918"/>
        <v>2208</v>
      </c>
      <c r="AS481" s="657">
        <f t="shared" ref="AS481:AS487" si="981">AR481/AQ481</f>
        <v>3.2</v>
      </c>
      <c r="AT481" s="473">
        <v>5090</v>
      </c>
      <c r="AU481" s="447"/>
      <c r="AV481" s="480">
        <v>15</v>
      </c>
      <c r="AW481" s="479">
        <v>9.81</v>
      </c>
      <c r="AX481" s="479">
        <v>32.04</v>
      </c>
      <c r="AY481" s="480">
        <v>16.2</v>
      </c>
      <c r="AZ481" s="480">
        <v>5.8</v>
      </c>
      <c r="BA481" s="420">
        <f t="shared" si="853"/>
        <v>38489</v>
      </c>
      <c r="BB481" s="421">
        <f t="shared" si="854"/>
        <v>0.76978000000000002</v>
      </c>
      <c r="BC481" s="422"/>
      <c r="BD481" s="423">
        <v>7.71</v>
      </c>
      <c r="BE481" s="424">
        <v>93.6</v>
      </c>
      <c r="BF481" s="425">
        <v>373</v>
      </c>
      <c r="BG481" s="426">
        <v>9110</v>
      </c>
      <c r="BH481" s="420">
        <f t="shared" si="858"/>
        <v>6103.7000000000007</v>
      </c>
      <c r="BI481" s="432">
        <v>1833</v>
      </c>
      <c r="BJ481" s="421">
        <f>BI481/35.5*(23+35.5)/BH481</f>
        <v>0.49487646260280355</v>
      </c>
      <c r="BK481" s="427">
        <v>26.9</v>
      </c>
      <c r="BL481" s="427">
        <v>8.6999999999999993</v>
      </c>
      <c r="BM481" s="428">
        <v>16.100000000000001</v>
      </c>
      <c r="BN481" s="422">
        <v>1.8</v>
      </c>
      <c r="BO481" s="425">
        <v>157</v>
      </c>
      <c r="BP481" s="425">
        <v>32</v>
      </c>
      <c r="BQ481" s="423">
        <v>3.58</v>
      </c>
      <c r="BR481" s="421">
        <f t="shared" si="921"/>
        <v>0.49722222222222223</v>
      </c>
      <c r="BS481" s="409">
        <f t="shared" si="929"/>
        <v>40239</v>
      </c>
      <c r="BT481" s="429">
        <f t="shared" si="959"/>
        <v>7.6956482516961158</v>
      </c>
      <c r="BU481" s="430">
        <f t="shared" ref="BU481:BU487" si="982">(AQ481*Y481+BA481*BE481)/(BA481+Y481)</f>
        <v>93.6</v>
      </c>
      <c r="BV481" s="430">
        <f t="shared" si="960"/>
        <v>452.80441859887173</v>
      </c>
      <c r="BW481" s="430">
        <f t="shared" si="961"/>
        <v>8713.9439349884433</v>
      </c>
      <c r="BX481" s="430">
        <f t="shared" si="859"/>
        <v>5664.0635577424882</v>
      </c>
      <c r="BY481" s="430">
        <f t="shared" si="962"/>
        <v>26.434655433783149</v>
      </c>
      <c r="BZ481" s="430">
        <f>(BL481*BA481+AY481*AF481)/BS481</f>
        <v>9.0261760978155525</v>
      </c>
      <c r="CA481" s="431">
        <f>(BN481*BA481+AZ481*AF481)/BS481</f>
        <v>1.9739605855016278</v>
      </c>
      <c r="CB481" s="430">
        <f t="shared" si="930"/>
        <v>157</v>
      </c>
      <c r="CC481" s="432">
        <v>19120</v>
      </c>
      <c r="CD481" s="411">
        <f t="shared" si="963"/>
        <v>19995</v>
      </c>
      <c r="CE481" s="421">
        <f t="shared" si="964"/>
        <v>0.79979999999999996</v>
      </c>
      <c r="CF481" s="433">
        <f t="shared" si="965"/>
        <v>8.0420105026256561</v>
      </c>
      <c r="CG481" s="434"/>
      <c r="CH481" s="427"/>
      <c r="CI481" s="446">
        <f t="shared" si="966"/>
        <v>11.40285071267817</v>
      </c>
      <c r="CJ481" s="436">
        <v>29</v>
      </c>
      <c r="CK481" s="436">
        <v>1.74</v>
      </c>
      <c r="CL481" s="423"/>
      <c r="CM481" s="423">
        <v>19.5</v>
      </c>
      <c r="CN481" s="423">
        <v>77</v>
      </c>
      <c r="CO481" s="432"/>
      <c r="CP481" s="432"/>
      <c r="CQ481" s="437"/>
      <c r="CR481" s="437">
        <v>0.81</v>
      </c>
      <c r="CS481" s="424"/>
      <c r="CT481" s="432">
        <f t="shared" si="967"/>
        <v>4.2010502625656407</v>
      </c>
      <c r="CU481" s="434">
        <v>6.94</v>
      </c>
      <c r="CV481" s="438"/>
      <c r="CW481" s="439"/>
      <c r="CX481" s="440"/>
      <c r="CY481" s="441"/>
      <c r="CZ481" s="442"/>
      <c r="DA481" s="442"/>
      <c r="DB481" s="442"/>
      <c r="DC481" s="442"/>
      <c r="DD481" s="443"/>
      <c r="DE481" s="440"/>
      <c r="DF481" s="444">
        <v>19369</v>
      </c>
      <c r="DG481" s="445">
        <f t="shared" si="968"/>
        <v>20244</v>
      </c>
      <c r="DH481" s="421">
        <f t="shared" si="969"/>
        <v>0.80976000000000004</v>
      </c>
      <c r="DI481" s="446">
        <f t="shared" si="970"/>
        <v>7.9430942501481923</v>
      </c>
      <c r="DJ481" s="434">
        <v>7.72</v>
      </c>
      <c r="DK481" s="427">
        <v>4.9000000000000004</v>
      </c>
      <c r="DL481" s="446">
        <f t="shared" si="971"/>
        <v>11.262596324836988</v>
      </c>
      <c r="DM481" s="422">
        <v>29.3</v>
      </c>
      <c r="DN481" s="422">
        <v>1.74</v>
      </c>
      <c r="DO481" s="423">
        <v>7.82</v>
      </c>
      <c r="DP481" s="423">
        <v>21</v>
      </c>
      <c r="DQ481" s="423">
        <v>80</v>
      </c>
      <c r="DR481" s="432">
        <v>4573</v>
      </c>
      <c r="DS481" s="432">
        <v>2653</v>
      </c>
      <c r="DT481" s="437">
        <f>DS481/DR481</f>
        <v>0.58014432538814786</v>
      </c>
      <c r="DU481" s="437">
        <v>0.78</v>
      </c>
      <c r="DV481" s="424"/>
      <c r="DW481" s="446">
        <f t="shared" si="972"/>
        <v>4.1493775933609953</v>
      </c>
      <c r="DX481" s="434">
        <v>6.56</v>
      </c>
      <c r="DY481" s="438">
        <v>8.1</v>
      </c>
      <c r="DZ481" s="439">
        <v>19.600000000000001</v>
      </c>
      <c r="EA481" s="440">
        <v>77</v>
      </c>
      <c r="EB481" s="441">
        <v>7380</v>
      </c>
      <c r="EC481" s="442">
        <v>8.5</v>
      </c>
      <c r="ED481" s="442">
        <v>0.33</v>
      </c>
      <c r="EE481" s="442">
        <v>5.7</v>
      </c>
      <c r="EF481" s="442">
        <v>1</v>
      </c>
      <c r="EG481" s="443">
        <v>15</v>
      </c>
      <c r="EH481" s="440">
        <v>16</v>
      </c>
      <c r="EI481" s="429">
        <f t="shared" si="954"/>
        <v>8.1</v>
      </c>
      <c r="EJ481" s="447">
        <f t="shared" ref="EJ481:EJ487" si="983">DZ481</f>
        <v>19.600000000000001</v>
      </c>
      <c r="EK481" s="448">
        <f t="shared" si="955"/>
        <v>77</v>
      </c>
      <c r="EL481" s="417">
        <f t="shared" si="956"/>
        <v>7380</v>
      </c>
      <c r="EM481" s="431">
        <f t="shared" si="957"/>
        <v>8.5</v>
      </c>
      <c r="EN481" s="431">
        <f>ED481</f>
        <v>0.33</v>
      </c>
      <c r="EO481" s="431">
        <f>EE481</f>
        <v>5.7</v>
      </c>
      <c r="EP481" s="431">
        <f>EF481</f>
        <v>1</v>
      </c>
      <c r="EQ481" s="430">
        <f t="shared" si="922"/>
        <v>15</v>
      </c>
      <c r="ER481" s="448">
        <f>EH481</f>
        <v>16</v>
      </c>
      <c r="ES481" s="449">
        <f t="shared" si="973"/>
        <v>26.243196898531274</v>
      </c>
      <c r="ET481" s="450">
        <f t="shared" si="974"/>
        <v>0.80478000000000005</v>
      </c>
      <c r="EU481" s="451">
        <f t="shared" si="860"/>
        <v>0.41409993181818183</v>
      </c>
      <c r="EV481" s="450">
        <f t="shared" si="945"/>
        <v>0.76685172558922554</v>
      </c>
      <c r="EW481" s="513">
        <f t="shared" si="980"/>
        <v>0.67845240043730204</v>
      </c>
      <c r="EX481" s="514">
        <f t="shared" si="883"/>
        <v>17.934655433783149</v>
      </c>
      <c r="EY481" s="513">
        <f t="shared" ref="EY481:EY487" si="984">1-EJ481/BU481</f>
        <v>0.79059829059829057</v>
      </c>
      <c r="EZ481" s="514">
        <f t="shared" ref="EZ481:EZ487" si="985">BU481-EJ481</f>
        <v>74</v>
      </c>
      <c r="FA481" s="450">
        <f t="shared" si="946"/>
        <v>0.82994865589372169</v>
      </c>
      <c r="FB481" s="431">
        <f t="shared" si="947"/>
        <v>375.80441859887173</v>
      </c>
      <c r="FC481" s="452">
        <f>1-EP481/CA481</f>
        <v>0.49340427192679859</v>
      </c>
      <c r="FD481" s="431">
        <f>CA481-EP481</f>
        <v>0.97396058550162778</v>
      </c>
      <c r="FE481" s="452">
        <f t="shared" si="948"/>
        <v>0.90445859872611467</v>
      </c>
      <c r="FF481" s="430">
        <f t="shared" si="949"/>
        <v>142</v>
      </c>
      <c r="FG481" s="405">
        <v>50400</v>
      </c>
      <c r="FH481" s="589"/>
      <c r="FI481" s="590"/>
      <c r="FJ481" s="591"/>
      <c r="FK481" s="455">
        <f t="shared" si="975"/>
        <v>1.789308879445314</v>
      </c>
      <c r="FL481" s="530"/>
      <c r="FM481" s="455"/>
      <c r="FN481" s="530">
        <v>6406</v>
      </c>
      <c r="FO481" s="532">
        <f t="shared" si="923"/>
        <v>0.47877428998505234</v>
      </c>
      <c r="FP481" s="449">
        <f t="shared" si="976"/>
        <v>159.19878724620392</v>
      </c>
      <c r="FQ481" s="457">
        <v>54</v>
      </c>
      <c r="FR481" s="458">
        <f t="shared" si="977"/>
        <v>1.3419816595839857</v>
      </c>
      <c r="FS481" s="576">
        <v>7.9</v>
      </c>
      <c r="FT481" s="577">
        <v>16.399999999999999</v>
      </c>
      <c r="FU481" s="578">
        <v>61</v>
      </c>
      <c r="FV481" s="579">
        <v>1</v>
      </c>
      <c r="FW481" s="580">
        <v>0.28000000000000003</v>
      </c>
      <c r="FX481" s="579">
        <v>16</v>
      </c>
      <c r="FY481" s="452">
        <f t="shared" si="943"/>
        <v>0.93333333333333335</v>
      </c>
      <c r="FZ481" s="452">
        <f>1-FW481/(EF481+DC481)</f>
        <v>0.72</v>
      </c>
      <c r="GA481" s="429">
        <f>EF481+DC481-FW481</f>
        <v>0.72</v>
      </c>
      <c r="GB481" s="513">
        <f t="shared" ref="GB481:GB487" si="986">1-FT481/DZ481</f>
        <v>0.16326530612244916</v>
      </c>
      <c r="GC481" s="514">
        <f t="shared" ref="GC481:GC487" si="987">(CW481+DZ481-FT481)</f>
        <v>3.2000000000000028</v>
      </c>
      <c r="GD481" s="513">
        <f t="shared" si="907"/>
        <v>0.20779220779220775</v>
      </c>
      <c r="GE481" s="527">
        <f t="shared" si="908"/>
        <v>16</v>
      </c>
      <c r="GF481" s="461">
        <f t="shared" si="978"/>
        <v>2.4453888019085959</v>
      </c>
      <c r="GG481" s="606">
        <v>25</v>
      </c>
      <c r="GH481" s="450">
        <f t="shared" si="931"/>
        <v>0.3125</v>
      </c>
      <c r="GI481" s="405">
        <v>175</v>
      </c>
      <c r="GJ481" s="462">
        <f t="shared" si="932"/>
        <v>7</v>
      </c>
      <c r="GK481" s="463">
        <f t="shared" si="933"/>
        <v>14.910907328710952</v>
      </c>
      <c r="GL481" s="464">
        <v>8.02</v>
      </c>
      <c r="GM481" s="529">
        <v>15.7</v>
      </c>
      <c r="GN481" s="405">
        <v>59</v>
      </c>
      <c r="GO481" s="513">
        <f t="shared" si="934"/>
        <v>4.268292682926822E-2</v>
      </c>
      <c r="GP481" s="450">
        <f t="shared" si="935"/>
        <v>3.2786885245901676E-2</v>
      </c>
      <c r="GQ481" s="577">
        <v>8</v>
      </c>
      <c r="GR481" s="455">
        <f t="shared" si="979"/>
        <v>2.5646760605382837</v>
      </c>
      <c r="GS481" s="531">
        <f t="shared" si="936"/>
        <v>14.9</v>
      </c>
      <c r="GT481" s="531">
        <f t="shared" si="937"/>
        <v>53.342000000000006</v>
      </c>
      <c r="GU481" s="513">
        <f t="shared" si="938"/>
        <v>5.0955414012738842E-2</v>
      </c>
      <c r="GV481" s="513">
        <f t="shared" si="939"/>
        <v>9.5898305084745616E-2</v>
      </c>
      <c r="GW481" s="513">
        <f t="shared" si="940"/>
        <v>9.1463414634146201E-2</v>
      </c>
      <c r="GX481" s="513">
        <f t="shared" si="941"/>
        <v>0.1255409836065573</v>
      </c>
      <c r="GY481" s="462">
        <f t="shared" si="942"/>
        <v>1.9471020277763076</v>
      </c>
      <c r="GZ481" s="405">
        <v>37995</v>
      </c>
      <c r="HA481" s="581">
        <v>8.25</v>
      </c>
      <c r="HB481" s="451">
        <v>7.93</v>
      </c>
      <c r="HC481" s="577">
        <v>14.9</v>
      </c>
      <c r="HD481" s="463">
        <f t="shared" si="944"/>
        <v>53.342000000000006</v>
      </c>
      <c r="HE481" s="463">
        <v>15</v>
      </c>
      <c r="HF481" s="463"/>
      <c r="HG481" s="582"/>
      <c r="HH481" s="575">
        <v>6</v>
      </c>
      <c r="HI481" s="583">
        <v>7500</v>
      </c>
      <c r="HJ481" s="406">
        <f t="shared" si="950"/>
        <v>5025</v>
      </c>
      <c r="HK481" s="406">
        <v>197</v>
      </c>
      <c r="HL481" s="549">
        <v>1380</v>
      </c>
      <c r="HM481" s="584">
        <v>6.6</v>
      </c>
      <c r="HN481" s="461">
        <v>6.4</v>
      </c>
      <c r="HO481" s="574">
        <v>0.16</v>
      </c>
      <c r="HP481" s="548">
        <v>0.24</v>
      </c>
      <c r="HQ481" s="585">
        <v>6</v>
      </c>
      <c r="HR481" s="586">
        <v>0.28000000000000003</v>
      </c>
      <c r="HS481" s="520">
        <v>0.01</v>
      </c>
      <c r="HT481" s="587">
        <v>8</v>
      </c>
      <c r="HU481" s="522">
        <f t="shared" si="906"/>
        <v>45.207721686715686</v>
      </c>
      <c r="HV481" s="513">
        <f t="shared" ref="HV481:HV487" si="988">1-HC481/BE481</f>
        <v>0.84081196581196582</v>
      </c>
      <c r="HW481" s="513">
        <f t="shared" si="951"/>
        <v>0.85699195710455767</v>
      </c>
      <c r="HX481" s="513">
        <f t="shared" si="952"/>
        <v>0.76208178438661711</v>
      </c>
      <c r="HY481" s="599"/>
    </row>
    <row r="482" spans="1:233" s="598" customFormat="1" ht="15" customHeight="1" x14ac:dyDescent="0.15">
      <c r="A482" s="400">
        <v>43964</v>
      </c>
      <c r="B482" s="515">
        <v>37595</v>
      </c>
      <c r="C482" s="402">
        <f t="shared" si="852"/>
        <v>0.75190000000000001</v>
      </c>
      <c r="D482" s="571">
        <v>7.79</v>
      </c>
      <c r="E482" s="572">
        <v>55.45</v>
      </c>
      <c r="F482" s="573">
        <v>233.5</v>
      </c>
      <c r="G482" s="406">
        <f t="shared" si="855"/>
        <v>8778.4325000000008</v>
      </c>
      <c r="H482" s="402">
        <f t="shared" si="856"/>
        <v>0.35113730000000004</v>
      </c>
      <c r="I482" s="573">
        <v>7495</v>
      </c>
      <c r="J482" s="406">
        <f t="shared" si="857"/>
        <v>5021.6500000000005</v>
      </c>
      <c r="K482" s="574">
        <v>48.25</v>
      </c>
      <c r="L482" s="574"/>
      <c r="M482" s="574"/>
      <c r="N482" s="575">
        <v>106</v>
      </c>
      <c r="O482" s="575"/>
      <c r="P482" s="409"/>
      <c r="Q482" s="409">
        <v>1320</v>
      </c>
      <c r="R482" s="409"/>
      <c r="S482" s="409"/>
      <c r="T482" s="410">
        <v>5.17</v>
      </c>
      <c r="U482" s="409">
        <f t="shared" si="924"/>
        <v>3365.5172413793102</v>
      </c>
      <c r="V482" s="409">
        <v>9760</v>
      </c>
      <c r="W482" s="409">
        <v>3658</v>
      </c>
      <c r="X482" s="516">
        <v>430</v>
      </c>
      <c r="Y482" s="473"/>
      <c r="Z482" s="429"/>
      <c r="AA482" s="409"/>
      <c r="AB482" s="409"/>
      <c r="AC482" s="409"/>
      <c r="AD482" s="474"/>
      <c r="AE482" s="477"/>
      <c r="AF482" s="478">
        <f t="shared" si="925"/>
        <v>1750</v>
      </c>
      <c r="AG482" s="477">
        <f t="shared" si="953"/>
        <v>0.7</v>
      </c>
      <c r="AH482" s="478">
        <f t="shared" si="926"/>
        <v>2558.3458128078819</v>
      </c>
      <c r="AI482" s="478">
        <f t="shared" si="927"/>
        <v>7419.2028571428573</v>
      </c>
      <c r="AJ482" s="473">
        <f t="shared" si="928"/>
        <v>12983.605</v>
      </c>
      <c r="AK482" s="477">
        <f t="shared" si="958"/>
        <v>0.57704911111111112</v>
      </c>
      <c r="AL482" s="447">
        <v>38</v>
      </c>
      <c r="AM482" s="479"/>
      <c r="AN482" s="473">
        <v>2607</v>
      </c>
      <c r="AO482" s="473">
        <v>2675</v>
      </c>
      <c r="AP482" s="479">
        <v>7.36</v>
      </c>
      <c r="AQ482" s="447">
        <v>708</v>
      </c>
      <c r="AR482" s="473">
        <f t="shared" si="918"/>
        <v>2265.6</v>
      </c>
      <c r="AS482" s="657">
        <f t="shared" si="981"/>
        <v>3.1999999999999997</v>
      </c>
      <c r="AT482" s="473">
        <v>5660</v>
      </c>
      <c r="AU482" s="447"/>
      <c r="AV482" s="480">
        <v>15</v>
      </c>
      <c r="AW482" s="479">
        <v>9.58</v>
      </c>
      <c r="AX482" s="479">
        <v>30.84</v>
      </c>
      <c r="AY482" s="480">
        <v>17.600000000000001</v>
      </c>
      <c r="AZ482" s="480">
        <v>6.1</v>
      </c>
      <c r="BA482" s="420">
        <f t="shared" si="853"/>
        <v>37122</v>
      </c>
      <c r="BB482" s="421">
        <f t="shared" si="854"/>
        <v>0.74243999999999999</v>
      </c>
      <c r="BC482" s="422"/>
      <c r="BD482" s="423">
        <v>7.84</v>
      </c>
      <c r="BE482" s="424">
        <v>62</v>
      </c>
      <c r="BF482" s="425">
        <v>258</v>
      </c>
      <c r="BG482" s="426">
        <v>8400</v>
      </c>
      <c r="BH482" s="420">
        <f t="shared" si="858"/>
        <v>5628</v>
      </c>
      <c r="BI482" s="432"/>
      <c r="BJ482" s="421"/>
      <c r="BK482" s="427">
        <v>33</v>
      </c>
      <c r="BL482" s="427"/>
      <c r="BM482" s="428"/>
      <c r="BN482" s="422"/>
      <c r="BO482" s="425">
        <v>146</v>
      </c>
      <c r="BP482" s="425"/>
      <c r="BQ482" s="423">
        <v>3.29</v>
      </c>
      <c r="BR482" s="421">
        <f t="shared" si="921"/>
        <v>0.45694444444444443</v>
      </c>
      <c r="BS482" s="409">
        <f t="shared" si="929"/>
        <v>38872</v>
      </c>
      <c r="BT482" s="429">
        <f t="shared" si="959"/>
        <v>7.8183906153529525</v>
      </c>
      <c r="BU482" s="430">
        <f t="shared" si="982"/>
        <v>62</v>
      </c>
      <c r="BV482" s="430">
        <f t="shared" si="960"/>
        <v>348.38125128627291</v>
      </c>
      <c r="BW482" s="430">
        <f t="shared" si="961"/>
        <v>8021.9798312409957</v>
      </c>
      <c r="BX482" s="430">
        <f t="shared" si="859"/>
        <v>5214.2868903066474</v>
      </c>
      <c r="BY482" s="430">
        <f t="shared" si="962"/>
        <v>32.306698909240588</v>
      </c>
      <c r="BZ482" s="430"/>
      <c r="CA482" s="431"/>
      <c r="CB482" s="430">
        <f t="shared" si="930"/>
        <v>146</v>
      </c>
      <c r="CC482" s="432">
        <v>18927</v>
      </c>
      <c r="CD482" s="411">
        <f t="shared" si="963"/>
        <v>19802</v>
      </c>
      <c r="CE482" s="421">
        <f t="shared" si="964"/>
        <v>0.79208000000000001</v>
      </c>
      <c r="CF482" s="433">
        <f t="shared" si="965"/>
        <v>8.1203918796081211</v>
      </c>
      <c r="CG482" s="434"/>
      <c r="CH482" s="427"/>
      <c r="CI482" s="446">
        <f t="shared" si="966"/>
        <v>11.513988486011513</v>
      </c>
      <c r="CJ482" s="436">
        <v>28.6</v>
      </c>
      <c r="CK482" s="436">
        <v>4.24</v>
      </c>
      <c r="CL482" s="423"/>
      <c r="CM482" s="423">
        <v>20.3</v>
      </c>
      <c r="CN482" s="423">
        <v>77</v>
      </c>
      <c r="CO482" s="432"/>
      <c r="CP482" s="432"/>
      <c r="CQ482" s="437"/>
      <c r="CR482" s="437">
        <v>0.85</v>
      </c>
      <c r="CS482" s="424"/>
      <c r="CT482" s="432">
        <f t="shared" si="967"/>
        <v>4.2419957580042418</v>
      </c>
      <c r="CU482" s="434">
        <v>8.1999999999999993</v>
      </c>
      <c r="CV482" s="438"/>
      <c r="CW482" s="439"/>
      <c r="CX482" s="440"/>
      <c r="CY482" s="441"/>
      <c r="CZ482" s="442"/>
      <c r="DA482" s="442"/>
      <c r="DB482" s="442"/>
      <c r="DC482" s="442"/>
      <c r="DD482" s="443"/>
      <c r="DE482" s="440"/>
      <c r="DF482" s="444">
        <v>18195</v>
      </c>
      <c r="DG482" s="445">
        <f t="shared" si="968"/>
        <v>19070</v>
      </c>
      <c r="DH482" s="421">
        <f t="shared" si="969"/>
        <v>0.76280000000000003</v>
      </c>
      <c r="DI482" s="446">
        <f t="shared" si="970"/>
        <v>8.4320922915574208</v>
      </c>
      <c r="DJ482" s="434">
        <v>7.75</v>
      </c>
      <c r="DK482" s="427">
        <v>4.2</v>
      </c>
      <c r="DL482" s="446">
        <f t="shared" si="971"/>
        <v>11.955951756685895</v>
      </c>
      <c r="DM482" s="422">
        <v>28.7</v>
      </c>
      <c r="DN482" s="422">
        <v>4.0999999999999996</v>
      </c>
      <c r="DO482" s="423">
        <v>7.82</v>
      </c>
      <c r="DP482" s="423">
        <v>19.899999999999999</v>
      </c>
      <c r="DQ482" s="423">
        <v>77</v>
      </c>
      <c r="DR482" s="432"/>
      <c r="DS482" s="432"/>
      <c r="DT482" s="437"/>
      <c r="DU482" s="437">
        <v>0.82</v>
      </c>
      <c r="DV482" s="424"/>
      <c r="DW482" s="446">
        <f t="shared" si="972"/>
        <v>4.4048243314105928</v>
      </c>
      <c r="DX482" s="434">
        <v>7.56</v>
      </c>
      <c r="DY482" s="438">
        <v>7.94</v>
      </c>
      <c r="DZ482" s="439">
        <v>20.100000000000001</v>
      </c>
      <c r="EA482" s="440">
        <v>75</v>
      </c>
      <c r="EB482" s="441">
        <v>7920</v>
      </c>
      <c r="EC482" s="442">
        <v>10.4</v>
      </c>
      <c r="ED482" s="442"/>
      <c r="EE482" s="442"/>
      <c r="EF482" s="442"/>
      <c r="EG482" s="443">
        <v>13</v>
      </c>
      <c r="EH482" s="440"/>
      <c r="EI482" s="429">
        <f t="shared" si="954"/>
        <v>7.94</v>
      </c>
      <c r="EJ482" s="447">
        <f t="shared" si="983"/>
        <v>20.100000000000001</v>
      </c>
      <c r="EK482" s="448">
        <f t="shared" si="955"/>
        <v>75</v>
      </c>
      <c r="EL482" s="417">
        <f t="shared" si="956"/>
        <v>7920</v>
      </c>
      <c r="EM482" s="431">
        <f t="shared" si="957"/>
        <v>10.4</v>
      </c>
      <c r="EN482" s="431"/>
      <c r="EO482" s="431"/>
      <c r="EP482" s="431"/>
      <c r="EQ482" s="430">
        <f t="shared" si="922"/>
        <v>13</v>
      </c>
      <c r="ER482" s="448"/>
      <c r="ES482" s="449">
        <f t="shared" si="973"/>
        <v>27.166083556287305</v>
      </c>
      <c r="ET482" s="450">
        <f t="shared" si="974"/>
        <v>0.77744000000000002</v>
      </c>
      <c r="EU482" s="451">
        <f t="shared" si="860"/>
        <v>0.30777899999999997</v>
      </c>
      <c r="EV482" s="450">
        <f t="shared" si="945"/>
        <v>0.56996111111111103</v>
      </c>
      <c r="EW482" s="513">
        <f t="shared" si="980"/>
        <v>0.67808533984803632</v>
      </c>
      <c r="EX482" s="514">
        <f t="shared" si="883"/>
        <v>21.906698909240589</v>
      </c>
      <c r="EY482" s="513">
        <f t="shared" si="984"/>
        <v>0.6758064516129032</v>
      </c>
      <c r="EZ482" s="514">
        <f t="shared" si="985"/>
        <v>41.9</v>
      </c>
      <c r="FA482" s="450">
        <f t="shared" si="946"/>
        <v>0.78471861007706534</v>
      </c>
      <c r="FB482" s="431">
        <f t="shared" si="947"/>
        <v>273.38125128627291</v>
      </c>
      <c r="FC482" s="452"/>
      <c r="FD482" s="431"/>
      <c r="FE482" s="452">
        <f t="shared" si="948"/>
        <v>0.91095890410958902</v>
      </c>
      <c r="FF482" s="430">
        <f t="shared" si="949"/>
        <v>133</v>
      </c>
      <c r="FG482" s="405">
        <v>50400</v>
      </c>
      <c r="FH482" s="589"/>
      <c r="FI482" s="590"/>
      <c r="FJ482" s="591"/>
      <c r="FK482" s="455">
        <f t="shared" si="975"/>
        <v>1.8522329697468614</v>
      </c>
      <c r="FL482" s="530"/>
      <c r="FM482" s="455"/>
      <c r="FN482" s="530">
        <v>6255</v>
      </c>
      <c r="FO482" s="532">
        <f t="shared" si="923"/>
        <v>0.46748878923766818</v>
      </c>
      <c r="FP482" s="449">
        <f t="shared" si="976"/>
        <v>160.91273924675858</v>
      </c>
      <c r="FQ482" s="457">
        <v>54</v>
      </c>
      <c r="FR482" s="458">
        <f t="shared" si="977"/>
        <v>1.389174727310146</v>
      </c>
      <c r="FS482" s="576">
        <v>7.88</v>
      </c>
      <c r="FT482" s="577">
        <v>16.899999999999999</v>
      </c>
      <c r="FU482" s="578">
        <v>65</v>
      </c>
      <c r="FV482" s="579">
        <v>3</v>
      </c>
      <c r="FW482" s="580"/>
      <c r="FX482" s="579"/>
      <c r="FY482" s="452">
        <f t="shared" si="943"/>
        <v>0.76923076923076916</v>
      </c>
      <c r="FZ482" s="452"/>
      <c r="GA482" s="429"/>
      <c r="GB482" s="513">
        <f t="shared" si="986"/>
        <v>0.15920398009950265</v>
      </c>
      <c r="GC482" s="514">
        <f t="shared" si="987"/>
        <v>3.2000000000000028</v>
      </c>
      <c r="GD482" s="513">
        <f t="shared" si="907"/>
        <v>0.1333333333333333</v>
      </c>
      <c r="GE482" s="527">
        <f t="shared" si="908"/>
        <v>10</v>
      </c>
      <c r="GF482" s="461">
        <f t="shared" si="978"/>
        <v>2.5313850586540441</v>
      </c>
      <c r="GG482" s="606">
        <v>25</v>
      </c>
      <c r="GH482" s="450">
        <f t="shared" si="931"/>
        <v>0.3125</v>
      </c>
      <c r="GI482" s="405">
        <v>175</v>
      </c>
      <c r="GJ482" s="462">
        <f t="shared" si="932"/>
        <v>7</v>
      </c>
      <c r="GK482" s="463">
        <f t="shared" si="933"/>
        <v>15.435274747890512</v>
      </c>
      <c r="GL482" s="464">
        <v>8.01</v>
      </c>
      <c r="GM482" s="529">
        <v>16</v>
      </c>
      <c r="GN482" s="405">
        <v>60</v>
      </c>
      <c r="GO482" s="513">
        <f t="shared" si="934"/>
        <v>5.3254437869822424E-2</v>
      </c>
      <c r="GP482" s="450">
        <f t="shared" si="935"/>
        <v>7.6923076923076872E-2</v>
      </c>
      <c r="GQ482" s="577">
        <v>8</v>
      </c>
      <c r="GR482" s="455">
        <f t="shared" si="979"/>
        <v>2.6548672566371683</v>
      </c>
      <c r="GS482" s="531">
        <f t="shared" si="936"/>
        <v>15.4</v>
      </c>
      <c r="GT482" s="531">
        <f t="shared" si="937"/>
        <v>55.132000000000005</v>
      </c>
      <c r="GU482" s="513">
        <f t="shared" si="938"/>
        <v>3.7499999999999978E-2</v>
      </c>
      <c r="GV482" s="513">
        <f t="shared" si="939"/>
        <v>8.113333333333328E-2</v>
      </c>
      <c r="GW482" s="513">
        <f t="shared" si="940"/>
        <v>8.875739644970404E-2</v>
      </c>
      <c r="GX482" s="513">
        <f t="shared" si="941"/>
        <v>0.15181538461538457</v>
      </c>
      <c r="GY482" s="462">
        <f t="shared" si="942"/>
        <v>1.5641745792349533</v>
      </c>
      <c r="GZ482" s="405">
        <v>37726</v>
      </c>
      <c r="HA482" s="581">
        <v>8.2100000000000009</v>
      </c>
      <c r="HB482" s="451">
        <v>7.95</v>
      </c>
      <c r="HC482" s="577">
        <v>15.4</v>
      </c>
      <c r="HD482" s="463">
        <f t="shared" si="944"/>
        <v>55.132000000000005</v>
      </c>
      <c r="HE482" s="463">
        <v>15</v>
      </c>
      <c r="HF482" s="463"/>
      <c r="HG482" s="582"/>
      <c r="HH482" s="575">
        <v>4</v>
      </c>
      <c r="HI482" s="583">
        <v>7940</v>
      </c>
      <c r="HJ482" s="406">
        <f t="shared" si="950"/>
        <v>5319.8</v>
      </c>
      <c r="HK482" s="406"/>
      <c r="HL482" s="549"/>
      <c r="HM482" s="584"/>
      <c r="HN482" s="461">
        <v>8.08</v>
      </c>
      <c r="HO482" s="574"/>
      <c r="HP482" s="548">
        <v>0.26</v>
      </c>
      <c r="HQ482" s="585"/>
      <c r="HR482" s="586"/>
      <c r="HS482" s="520">
        <v>0.15</v>
      </c>
      <c r="HT482" s="587">
        <v>8</v>
      </c>
      <c r="HU482" s="522">
        <f t="shared" si="906"/>
        <v>46.872474543397445</v>
      </c>
      <c r="HV482" s="513">
        <f t="shared" si="988"/>
        <v>0.75161290322580643</v>
      </c>
      <c r="HW482" s="513">
        <f t="shared" si="951"/>
        <v>0.78631007751937987</v>
      </c>
      <c r="HX482" s="513">
        <f t="shared" si="952"/>
        <v>0.75515151515151513</v>
      </c>
      <c r="HY482" s="599"/>
    </row>
    <row r="483" spans="1:233" s="598" customFormat="1" ht="15" customHeight="1" x14ac:dyDescent="0.15">
      <c r="A483" s="400">
        <v>43965</v>
      </c>
      <c r="B483" s="515">
        <v>39962</v>
      </c>
      <c r="C483" s="402">
        <f t="shared" si="852"/>
        <v>0.79923999999999995</v>
      </c>
      <c r="D483" s="571">
        <v>8.0500000000000007</v>
      </c>
      <c r="E483" s="572">
        <v>47.45</v>
      </c>
      <c r="F483" s="573">
        <v>214</v>
      </c>
      <c r="G483" s="406">
        <f t="shared" si="855"/>
        <v>8551.8680000000004</v>
      </c>
      <c r="H483" s="402">
        <f t="shared" si="856"/>
        <v>0.34207472</v>
      </c>
      <c r="I483" s="573">
        <v>7290</v>
      </c>
      <c r="J483" s="406">
        <f t="shared" si="857"/>
        <v>4884.3</v>
      </c>
      <c r="K483" s="574">
        <v>40.450000000000003</v>
      </c>
      <c r="L483" s="574"/>
      <c r="M483" s="574"/>
      <c r="N483" s="575">
        <v>113</v>
      </c>
      <c r="O483" s="575"/>
      <c r="P483" s="409"/>
      <c r="Q483" s="409">
        <v>1320</v>
      </c>
      <c r="R483" s="409"/>
      <c r="S483" s="409"/>
      <c r="T483" s="410">
        <v>5.07</v>
      </c>
      <c r="U483" s="409">
        <f t="shared" si="924"/>
        <v>3216.5517241379312</v>
      </c>
      <c r="V483" s="409">
        <v>9328</v>
      </c>
      <c r="W483" s="409">
        <v>3161</v>
      </c>
      <c r="X483" s="516">
        <v>430</v>
      </c>
      <c r="Y483" s="473"/>
      <c r="Z483" s="429"/>
      <c r="AA483" s="409"/>
      <c r="AB483" s="409"/>
      <c r="AC483" s="409"/>
      <c r="AD483" s="474"/>
      <c r="AE483" s="477"/>
      <c r="AF483" s="478">
        <f t="shared" si="925"/>
        <v>1750</v>
      </c>
      <c r="AG483" s="477">
        <f t="shared" si="953"/>
        <v>0.7</v>
      </c>
      <c r="AH483" s="478">
        <f t="shared" si="926"/>
        <v>2444.3310344827587</v>
      </c>
      <c r="AI483" s="478">
        <f t="shared" si="927"/>
        <v>7088.56</v>
      </c>
      <c r="AJ483" s="473">
        <f t="shared" si="928"/>
        <v>12404.98</v>
      </c>
      <c r="AK483" s="477">
        <f t="shared" si="958"/>
        <v>0.5513324444444444</v>
      </c>
      <c r="AL483" s="447">
        <v>38</v>
      </c>
      <c r="AM483" s="479"/>
      <c r="AN483" s="473">
        <v>2587</v>
      </c>
      <c r="AO483" s="473">
        <v>2589</v>
      </c>
      <c r="AP483" s="479">
        <v>7.42</v>
      </c>
      <c r="AQ483" s="447">
        <v>703</v>
      </c>
      <c r="AR483" s="473">
        <f t="shared" ref="AR483:AR487" si="989">AQ483*3.2</f>
        <v>2249.6</v>
      </c>
      <c r="AS483" s="657">
        <f t="shared" si="981"/>
        <v>3.1999999999999997</v>
      </c>
      <c r="AT483" s="473">
        <v>6070</v>
      </c>
      <c r="AU483" s="447"/>
      <c r="AV483" s="480">
        <v>15</v>
      </c>
      <c r="AW483" s="479">
        <v>9.69</v>
      </c>
      <c r="AX483" s="479">
        <v>32.96</v>
      </c>
      <c r="AY483" s="480">
        <v>21</v>
      </c>
      <c r="AZ483" s="480">
        <v>6.1</v>
      </c>
      <c r="BA483" s="420">
        <f t="shared" si="853"/>
        <v>38128</v>
      </c>
      <c r="BB483" s="421">
        <f t="shared" si="854"/>
        <v>0.76256000000000002</v>
      </c>
      <c r="BC483" s="422"/>
      <c r="BD483" s="423">
        <v>7.92</v>
      </c>
      <c r="BE483" s="424">
        <v>62.4</v>
      </c>
      <c r="BF483" s="425">
        <v>255</v>
      </c>
      <c r="BG483" s="426">
        <v>7460</v>
      </c>
      <c r="BH483" s="420">
        <f t="shared" si="858"/>
        <v>4998.2000000000007</v>
      </c>
      <c r="BI483" s="432"/>
      <c r="BJ483" s="421"/>
      <c r="BK483" s="427">
        <v>26.3</v>
      </c>
      <c r="BL483" s="427"/>
      <c r="BM483" s="428"/>
      <c r="BN483" s="422"/>
      <c r="BO483" s="425">
        <v>114</v>
      </c>
      <c r="BP483" s="425"/>
      <c r="BQ483" s="423">
        <v>3.44</v>
      </c>
      <c r="BR483" s="421">
        <f t="shared" si="921"/>
        <v>0.47777777777777775</v>
      </c>
      <c r="BS483" s="409">
        <f t="shared" si="929"/>
        <v>39878</v>
      </c>
      <c r="BT483" s="429">
        <f t="shared" si="959"/>
        <v>7.8980580771352624</v>
      </c>
      <c r="BU483" s="430">
        <f t="shared" si="982"/>
        <v>62.399999999999991</v>
      </c>
      <c r="BV483" s="430">
        <f t="shared" si="960"/>
        <v>342.53071869201062</v>
      </c>
      <c r="BW483" s="430">
        <f t="shared" si="961"/>
        <v>7132.7669391644513</v>
      </c>
      <c r="BX483" s="430">
        <f t="shared" si="859"/>
        <v>4636.2985104568934</v>
      </c>
      <c r="BY483" s="430">
        <f t="shared" si="962"/>
        <v>26.067415617633785</v>
      </c>
      <c r="BZ483" s="430"/>
      <c r="CA483" s="431"/>
      <c r="CB483" s="430">
        <f t="shared" si="930"/>
        <v>114</v>
      </c>
      <c r="CC483" s="432">
        <v>18644</v>
      </c>
      <c r="CD483" s="411">
        <f t="shared" si="963"/>
        <v>19519</v>
      </c>
      <c r="CE483" s="421">
        <f t="shared" si="964"/>
        <v>0.78076000000000001</v>
      </c>
      <c r="CF483" s="433">
        <f t="shared" si="965"/>
        <v>8.2381269532250627</v>
      </c>
      <c r="CG483" s="434"/>
      <c r="CH483" s="427"/>
      <c r="CI483" s="446">
        <f t="shared" si="966"/>
        <v>11.680926276960911</v>
      </c>
      <c r="CJ483" s="436">
        <v>27.5</v>
      </c>
      <c r="CK483" s="436">
        <v>5.25</v>
      </c>
      <c r="CL483" s="423"/>
      <c r="CM483" s="423">
        <v>19.41</v>
      </c>
      <c r="CN483" s="423">
        <v>78</v>
      </c>
      <c r="CO483" s="432"/>
      <c r="CP483" s="432"/>
      <c r="CQ483" s="437"/>
      <c r="CR483" s="437">
        <v>0.83</v>
      </c>
      <c r="CS483" s="424"/>
      <c r="CT483" s="432">
        <f t="shared" si="967"/>
        <v>4.3034991546698089</v>
      </c>
      <c r="CU483" s="434">
        <v>8.1300000000000008</v>
      </c>
      <c r="CV483" s="438"/>
      <c r="CW483" s="439"/>
      <c r="CX483" s="440"/>
      <c r="CY483" s="441"/>
      <c r="CZ483" s="442"/>
      <c r="DA483" s="442"/>
      <c r="DB483" s="442"/>
      <c r="DC483" s="442"/>
      <c r="DD483" s="443"/>
      <c r="DE483" s="440"/>
      <c r="DF483" s="444">
        <v>19484</v>
      </c>
      <c r="DG483" s="445">
        <f t="shared" si="968"/>
        <v>20359</v>
      </c>
      <c r="DH483" s="421">
        <f t="shared" si="969"/>
        <v>0.81435999999999997</v>
      </c>
      <c r="DI483" s="446">
        <f t="shared" si="970"/>
        <v>7.8982268284296868</v>
      </c>
      <c r="DJ483" s="434">
        <v>7.73</v>
      </c>
      <c r="DK483" s="427">
        <v>4.5</v>
      </c>
      <c r="DL483" s="446">
        <f t="shared" si="971"/>
        <v>11.198978338818213</v>
      </c>
      <c r="DM483" s="422">
        <v>27.6</v>
      </c>
      <c r="DN483" s="422">
        <v>4.21</v>
      </c>
      <c r="DO483" s="423">
        <v>7.81</v>
      </c>
      <c r="DP483" s="423">
        <v>19.850000000000001</v>
      </c>
      <c r="DQ483" s="423">
        <v>73</v>
      </c>
      <c r="DR483" s="432"/>
      <c r="DS483" s="432"/>
      <c r="DT483" s="437"/>
      <c r="DU483" s="437">
        <v>0.84</v>
      </c>
      <c r="DV483" s="424"/>
      <c r="DW483" s="446">
        <f t="shared" si="972"/>
        <v>4.1259393879856576</v>
      </c>
      <c r="DX483" s="434">
        <v>6.94</v>
      </c>
      <c r="DY483" s="438">
        <v>8.01</v>
      </c>
      <c r="DZ483" s="439">
        <v>19</v>
      </c>
      <c r="EA483" s="440">
        <v>73</v>
      </c>
      <c r="EB483" s="441">
        <v>7980</v>
      </c>
      <c r="EC483" s="442">
        <v>10.199999999999999</v>
      </c>
      <c r="ED483" s="442"/>
      <c r="EE483" s="442"/>
      <c r="EF483" s="442"/>
      <c r="EG483" s="443">
        <v>16</v>
      </c>
      <c r="EH483" s="440"/>
      <c r="EI483" s="429">
        <f t="shared" si="954"/>
        <v>8.01</v>
      </c>
      <c r="EJ483" s="447">
        <f t="shared" si="983"/>
        <v>19</v>
      </c>
      <c r="EK483" s="448">
        <f t="shared" si="955"/>
        <v>73</v>
      </c>
      <c r="EL483" s="417">
        <f t="shared" si="956"/>
        <v>7980</v>
      </c>
      <c r="EM483" s="431">
        <f t="shared" si="957"/>
        <v>10.199999999999999</v>
      </c>
      <c r="EN483" s="431"/>
      <c r="EO483" s="431"/>
      <c r="EP483" s="431"/>
      <c r="EQ483" s="430">
        <f t="shared" si="922"/>
        <v>16</v>
      </c>
      <c r="ER483" s="448"/>
      <c r="ES483" s="449">
        <f t="shared" si="973"/>
        <v>26.480766337328852</v>
      </c>
      <c r="ET483" s="450">
        <f t="shared" si="974"/>
        <v>0.79756000000000005</v>
      </c>
      <c r="EU483" s="451">
        <f t="shared" si="860"/>
        <v>0.31044181818181821</v>
      </c>
      <c r="EV483" s="450">
        <f t="shared" si="945"/>
        <v>0.5748922558922559</v>
      </c>
      <c r="EW483" s="513">
        <f t="shared" si="980"/>
        <v>0.6087068948599561</v>
      </c>
      <c r="EX483" s="514">
        <f t="shared" si="883"/>
        <v>15.867415617633785</v>
      </c>
      <c r="EY483" s="513">
        <f t="shared" si="984"/>
        <v>0.69551282051282048</v>
      </c>
      <c r="EZ483" s="514">
        <f t="shared" si="985"/>
        <v>43.399999999999991</v>
      </c>
      <c r="FA483" s="450">
        <f t="shared" si="946"/>
        <v>0.78688042848023054</v>
      </c>
      <c r="FB483" s="431">
        <f t="shared" si="947"/>
        <v>269.53071869201062</v>
      </c>
      <c r="FC483" s="452"/>
      <c r="FD483" s="431"/>
      <c r="FE483" s="452">
        <f t="shared" si="948"/>
        <v>0.85964912280701755</v>
      </c>
      <c r="FF483" s="430">
        <f t="shared" si="949"/>
        <v>98</v>
      </c>
      <c r="FG483" s="405">
        <v>50400</v>
      </c>
      <c r="FH483" s="589"/>
      <c r="FI483" s="590"/>
      <c r="FJ483" s="591"/>
      <c r="FK483" s="455">
        <f t="shared" si="975"/>
        <v>1.8055067957269673</v>
      </c>
      <c r="FL483" s="530"/>
      <c r="FM483" s="455"/>
      <c r="FN483" s="530">
        <v>5838</v>
      </c>
      <c r="FO483" s="532">
        <f t="shared" si="923"/>
        <v>0.43632286995515696</v>
      </c>
      <c r="FP483" s="449">
        <f t="shared" si="976"/>
        <v>146.39650935352827</v>
      </c>
      <c r="FQ483" s="457">
        <v>54</v>
      </c>
      <c r="FR483" s="458">
        <f t="shared" si="977"/>
        <v>1.3541300967952254</v>
      </c>
      <c r="FS483" s="576">
        <v>7.94</v>
      </c>
      <c r="FT483" s="577">
        <v>16.399999999999999</v>
      </c>
      <c r="FU483" s="578">
        <v>61</v>
      </c>
      <c r="FV483" s="579">
        <v>1</v>
      </c>
      <c r="FW483" s="580"/>
      <c r="FX483" s="579"/>
      <c r="FY483" s="452">
        <f t="shared" si="943"/>
        <v>0.9375</v>
      </c>
      <c r="FZ483" s="452"/>
      <c r="GA483" s="429"/>
      <c r="GB483" s="513">
        <f t="shared" si="986"/>
        <v>0.13684210526315799</v>
      </c>
      <c r="GC483" s="514">
        <f t="shared" si="987"/>
        <v>2.6000000000000014</v>
      </c>
      <c r="GD483" s="513">
        <f t="shared" si="907"/>
        <v>0.16438356164383561</v>
      </c>
      <c r="GE483" s="527">
        <f t="shared" si="908"/>
        <v>12</v>
      </c>
      <c r="GF483" s="461">
        <f t="shared" si="978"/>
        <v>2.4675259541601888</v>
      </c>
      <c r="GG483" s="606">
        <v>25</v>
      </c>
      <c r="GH483" s="450">
        <f t="shared" si="931"/>
        <v>0.3125</v>
      </c>
      <c r="GI483" s="405">
        <v>175</v>
      </c>
      <c r="GJ483" s="462">
        <f t="shared" si="932"/>
        <v>7</v>
      </c>
      <c r="GK483" s="463">
        <f t="shared" si="933"/>
        <v>15.045889964391394</v>
      </c>
      <c r="GL483" s="464">
        <v>8</v>
      </c>
      <c r="GM483" s="529">
        <v>15.6</v>
      </c>
      <c r="GN483" s="405">
        <v>51</v>
      </c>
      <c r="GO483" s="513">
        <f t="shared" si="934"/>
        <v>4.8780487804877981E-2</v>
      </c>
      <c r="GP483" s="450">
        <f t="shared" si="935"/>
        <v>0.16393442622950816</v>
      </c>
      <c r="GQ483" s="577">
        <v>8</v>
      </c>
      <c r="GR483" s="455">
        <f t="shared" si="979"/>
        <v>2.5878930738753194</v>
      </c>
      <c r="GS483" s="531">
        <f t="shared" si="936"/>
        <v>14</v>
      </c>
      <c r="GT483" s="531">
        <f t="shared" si="937"/>
        <v>50.120000000000005</v>
      </c>
      <c r="GU483" s="513">
        <f t="shared" si="938"/>
        <v>0.10256410256410253</v>
      </c>
      <c r="GV483" s="513">
        <f t="shared" si="939"/>
        <v>1.7254901960784275E-2</v>
      </c>
      <c r="GW483" s="513">
        <f t="shared" si="940"/>
        <v>0.14634146341463405</v>
      </c>
      <c r="GX483" s="513">
        <f t="shared" si="941"/>
        <v>0.17836065573770488</v>
      </c>
      <c r="GY483" s="462">
        <f t="shared" si="942"/>
        <v>1.382894298197739</v>
      </c>
      <c r="GZ483" s="405">
        <v>35853</v>
      </c>
      <c r="HA483" s="581">
        <v>8.09</v>
      </c>
      <c r="HB483" s="451">
        <v>7.97</v>
      </c>
      <c r="HC483" s="577">
        <v>14</v>
      </c>
      <c r="HD483" s="463">
        <f t="shared" si="944"/>
        <v>50.120000000000005</v>
      </c>
      <c r="HE483" s="463">
        <v>14.6</v>
      </c>
      <c r="HF483" s="463"/>
      <c r="HG483" s="582"/>
      <c r="HH483" s="575">
        <v>3</v>
      </c>
      <c r="HI483" s="583">
        <v>7940</v>
      </c>
      <c r="HJ483" s="406">
        <f t="shared" si="950"/>
        <v>5319.8</v>
      </c>
      <c r="HK483" s="406"/>
      <c r="HL483" s="549"/>
      <c r="HM483" s="584"/>
      <c r="HN483" s="461">
        <v>8.14</v>
      </c>
      <c r="HO483" s="574"/>
      <c r="HP483" s="548">
        <v>0.28999999999999998</v>
      </c>
      <c r="HQ483" s="585"/>
      <c r="HR483" s="586"/>
      <c r="HS483" s="520">
        <v>0.17</v>
      </c>
      <c r="HT483" s="587">
        <v>8</v>
      </c>
      <c r="HU483" s="522">
        <f t="shared" si="906"/>
        <v>45.635753252203102</v>
      </c>
      <c r="HV483" s="513">
        <f t="shared" si="988"/>
        <v>0.77564102564102566</v>
      </c>
      <c r="HW483" s="513">
        <f t="shared" si="951"/>
        <v>0.80345098039215679</v>
      </c>
      <c r="HX483" s="513">
        <f t="shared" si="952"/>
        <v>0.69049429657794681</v>
      </c>
      <c r="HY483" s="599"/>
    </row>
    <row r="484" spans="1:233" s="598" customFormat="1" ht="15" customHeight="1" x14ac:dyDescent="0.15">
      <c r="A484" s="400">
        <v>43966</v>
      </c>
      <c r="B484" s="515">
        <v>36076</v>
      </c>
      <c r="C484" s="402">
        <f t="shared" si="852"/>
        <v>0.72152000000000005</v>
      </c>
      <c r="D484" s="571">
        <v>7.85</v>
      </c>
      <c r="E484" s="572">
        <v>52.7</v>
      </c>
      <c r="F484" s="573">
        <v>222.5</v>
      </c>
      <c r="G484" s="406">
        <f t="shared" si="855"/>
        <v>8026.91</v>
      </c>
      <c r="H484" s="402">
        <f t="shared" si="856"/>
        <v>0.32107639999999998</v>
      </c>
      <c r="I484" s="573">
        <v>7590</v>
      </c>
      <c r="J484" s="406">
        <f t="shared" si="857"/>
        <v>5085.3</v>
      </c>
      <c r="K484" s="574">
        <v>41.8</v>
      </c>
      <c r="L484" s="574">
        <v>28</v>
      </c>
      <c r="M484" s="574">
        <v>2.9</v>
      </c>
      <c r="N484" s="575">
        <v>138</v>
      </c>
      <c r="O484" s="575">
        <v>32</v>
      </c>
      <c r="P484" s="409"/>
      <c r="Q484" s="409">
        <v>1320</v>
      </c>
      <c r="R484" s="409"/>
      <c r="S484" s="409"/>
      <c r="T484" s="410">
        <v>5.07</v>
      </c>
      <c r="U484" s="409">
        <f t="shared" si="924"/>
        <v>3349.3103448275865</v>
      </c>
      <c r="V484" s="409">
        <v>9713</v>
      </c>
      <c r="W484" s="409">
        <v>4463</v>
      </c>
      <c r="X484" s="516">
        <v>430</v>
      </c>
      <c r="Y484" s="473"/>
      <c r="Z484" s="429"/>
      <c r="AA484" s="409"/>
      <c r="AB484" s="409"/>
      <c r="AC484" s="409"/>
      <c r="AD484" s="474"/>
      <c r="AE484" s="477"/>
      <c r="AF484" s="478">
        <f t="shared" si="925"/>
        <v>1750</v>
      </c>
      <c r="AG484" s="477">
        <f t="shared" si="953"/>
        <v>0.7</v>
      </c>
      <c r="AH484" s="478">
        <f t="shared" si="926"/>
        <v>2545.1891625615763</v>
      </c>
      <c r="AI484" s="478">
        <f t="shared" si="927"/>
        <v>7381.0485714285714</v>
      </c>
      <c r="AJ484" s="473">
        <f t="shared" si="928"/>
        <v>12916.834999999999</v>
      </c>
      <c r="AK484" s="477">
        <f t="shared" si="958"/>
        <v>0.57408155555555551</v>
      </c>
      <c r="AL484" s="447">
        <v>38</v>
      </c>
      <c r="AM484" s="479"/>
      <c r="AN484" s="473">
        <v>2713</v>
      </c>
      <c r="AO484" s="473">
        <v>2572</v>
      </c>
      <c r="AP484" s="479">
        <v>7.63</v>
      </c>
      <c r="AQ484" s="447">
        <v>695</v>
      </c>
      <c r="AR484" s="473">
        <f t="shared" si="989"/>
        <v>2224</v>
      </c>
      <c r="AS484" s="657">
        <f t="shared" si="981"/>
        <v>3.2</v>
      </c>
      <c r="AT484" s="473">
        <v>5810</v>
      </c>
      <c r="AU484" s="447"/>
      <c r="AV484" s="480">
        <v>15</v>
      </c>
      <c r="AW484" s="479">
        <v>9.75</v>
      </c>
      <c r="AX484" s="479">
        <v>33.42</v>
      </c>
      <c r="AY484" s="480">
        <v>16.3</v>
      </c>
      <c r="AZ484" s="480">
        <v>6.2</v>
      </c>
      <c r="BA484" s="420">
        <f t="shared" si="853"/>
        <v>37175</v>
      </c>
      <c r="BB484" s="421">
        <f t="shared" si="854"/>
        <v>0.74350000000000005</v>
      </c>
      <c r="BC484" s="422"/>
      <c r="BD484" s="423">
        <v>7.97</v>
      </c>
      <c r="BE484" s="424">
        <v>65.2</v>
      </c>
      <c r="BF484" s="425">
        <v>249</v>
      </c>
      <c r="BG484" s="426">
        <v>9460</v>
      </c>
      <c r="BH484" s="420">
        <f t="shared" si="858"/>
        <v>6338.2000000000007</v>
      </c>
      <c r="BI484" s="432"/>
      <c r="BJ484" s="421"/>
      <c r="BK484" s="427">
        <v>30.5</v>
      </c>
      <c r="BL484" s="427">
        <v>12.7</v>
      </c>
      <c r="BM484" s="428">
        <v>15.6</v>
      </c>
      <c r="BN484" s="422">
        <v>1.9</v>
      </c>
      <c r="BO484" s="425">
        <v>122</v>
      </c>
      <c r="BP484" s="425">
        <v>32</v>
      </c>
      <c r="BQ484" s="423">
        <v>2.89</v>
      </c>
      <c r="BR484" s="421">
        <f t="shared" si="921"/>
        <v>0.40138888888888891</v>
      </c>
      <c r="BS484" s="409">
        <f t="shared" si="929"/>
        <v>38925</v>
      </c>
      <c r="BT484" s="429">
        <f t="shared" si="959"/>
        <v>7.954714193962749</v>
      </c>
      <c r="BU484" s="430">
        <f t="shared" si="982"/>
        <v>65.2</v>
      </c>
      <c r="BV484" s="430">
        <f t="shared" si="960"/>
        <v>337.79254977520873</v>
      </c>
      <c r="BW484" s="430">
        <f t="shared" si="961"/>
        <v>9034.8387925497755</v>
      </c>
      <c r="BX484" s="430">
        <f t="shared" si="859"/>
        <v>5872.645215157354</v>
      </c>
      <c r="BY484" s="430">
        <f t="shared" si="962"/>
        <v>29.861592806679511</v>
      </c>
      <c r="BZ484" s="430">
        <f>(BL484*BA484+AY484*AF484)/BS484</f>
        <v>12.861849710982659</v>
      </c>
      <c r="CA484" s="431">
        <f>(BN484*BA484+AZ484*AF484)/BS484</f>
        <v>2.0933204881181759</v>
      </c>
      <c r="CB484" s="430">
        <f t="shared" si="930"/>
        <v>122</v>
      </c>
      <c r="CC484" s="432">
        <v>18529</v>
      </c>
      <c r="CD484" s="411">
        <f t="shared" si="963"/>
        <v>19404</v>
      </c>
      <c r="CE484" s="421">
        <f t="shared" si="964"/>
        <v>0.77615999999999996</v>
      </c>
      <c r="CF484" s="433">
        <f t="shared" si="965"/>
        <v>8.2869511440940009</v>
      </c>
      <c r="CG484" s="434"/>
      <c r="CH484" s="427"/>
      <c r="CI484" s="446">
        <f t="shared" si="966"/>
        <v>11.750154607297464</v>
      </c>
      <c r="CJ484" s="436">
        <v>28.1</v>
      </c>
      <c r="CK484" s="436">
        <v>4.93</v>
      </c>
      <c r="CL484" s="423"/>
      <c r="CM484" s="423">
        <v>19.600000000000001</v>
      </c>
      <c r="CN484" s="423">
        <v>71</v>
      </c>
      <c r="CO484" s="432"/>
      <c r="CP484" s="432"/>
      <c r="CQ484" s="437"/>
      <c r="CR484" s="437">
        <v>0.85</v>
      </c>
      <c r="CS484" s="424"/>
      <c r="CT484" s="432">
        <f t="shared" si="967"/>
        <v>4.329004329004329</v>
      </c>
      <c r="CU484" s="434">
        <v>8.5399999999999991</v>
      </c>
      <c r="CV484" s="438"/>
      <c r="CW484" s="439"/>
      <c r="CX484" s="440"/>
      <c r="CY484" s="441"/>
      <c r="CZ484" s="442"/>
      <c r="DA484" s="442"/>
      <c r="DB484" s="442"/>
      <c r="DC484" s="442"/>
      <c r="DD484" s="443"/>
      <c r="DE484" s="440"/>
      <c r="DF484" s="444">
        <v>18646</v>
      </c>
      <c r="DG484" s="445">
        <f t="shared" si="968"/>
        <v>19521</v>
      </c>
      <c r="DH484" s="421">
        <f t="shared" si="969"/>
        <v>0.78083999999999998</v>
      </c>
      <c r="DI484" s="446">
        <f t="shared" si="970"/>
        <v>8.2372829260796081</v>
      </c>
      <c r="DJ484" s="434">
        <v>7.96</v>
      </c>
      <c r="DK484" s="427">
        <v>4.7</v>
      </c>
      <c r="DL484" s="446">
        <f t="shared" si="971"/>
        <v>11.679729522053174</v>
      </c>
      <c r="DM484" s="422">
        <v>28.3</v>
      </c>
      <c r="DN484" s="422">
        <v>6.12</v>
      </c>
      <c r="DO484" s="423">
        <v>7.9</v>
      </c>
      <c r="DP484" s="423">
        <v>19.2</v>
      </c>
      <c r="DQ484" s="423">
        <v>70</v>
      </c>
      <c r="DR484" s="432"/>
      <c r="DS484" s="432"/>
      <c r="DT484" s="437"/>
      <c r="DU484" s="437">
        <v>0.84</v>
      </c>
      <c r="DV484" s="424"/>
      <c r="DW484" s="446">
        <f t="shared" si="972"/>
        <v>4.3030582449669588</v>
      </c>
      <c r="DX484" s="434">
        <v>7.94</v>
      </c>
      <c r="DY484" s="438">
        <v>8.06</v>
      </c>
      <c r="DZ484" s="439">
        <v>19</v>
      </c>
      <c r="EA484" s="440">
        <v>66</v>
      </c>
      <c r="EB484" s="441">
        <v>7740</v>
      </c>
      <c r="EC484" s="442">
        <v>11</v>
      </c>
      <c r="ED484" s="442">
        <v>0.28000000000000003</v>
      </c>
      <c r="EE484" s="442">
        <v>6.9</v>
      </c>
      <c r="EF484" s="442">
        <v>1.2</v>
      </c>
      <c r="EG484" s="443">
        <v>14</v>
      </c>
      <c r="EH484" s="440">
        <v>16</v>
      </c>
      <c r="EI484" s="429">
        <f t="shared" si="954"/>
        <v>8.06</v>
      </c>
      <c r="EJ484" s="447">
        <f t="shared" si="983"/>
        <v>19</v>
      </c>
      <c r="EK484" s="448">
        <f t="shared" si="955"/>
        <v>66</v>
      </c>
      <c r="EL484" s="417">
        <f t="shared" si="956"/>
        <v>7740</v>
      </c>
      <c r="EM484" s="431">
        <f t="shared" si="957"/>
        <v>11</v>
      </c>
      <c r="EN484" s="431">
        <f>ED484</f>
        <v>0.28000000000000003</v>
      </c>
      <c r="EO484" s="431">
        <f>EE484</f>
        <v>6.9</v>
      </c>
      <c r="EP484" s="431">
        <f>EF484</f>
        <v>1.2</v>
      </c>
      <c r="EQ484" s="430">
        <f t="shared" si="922"/>
        <v>14</v>
      </c>
      <c r="ER484" s="448">
        <f>EH484</f>
        <v>16</v>
      </c>
      <c r="ES484" s="449">
        <f t="shared" si="973"/>
        <v>27.129094412331405</v>
      </c>
      <c r="ET484" s="450">
        <f t="shared" si="974"/>
        <v>0.77849999999999997</v>
      </c>
      <c r="EU484" s="451">
        <f t="shared" si="860"/>
        <v>0.29883124999999999</v>
      </c>
      <c r="EV484" s="450">
        <f t="shared" si="945"/>
        <v>0.55339120370370365</v>
      </c>
      <c r="EW484" s="513">
        <f t="shared" si="980"/>
        <v>0.63163384916495491</v>
      </c>
      <c r="EX484" s="514">
        <f t="shared" si="883"/>
        <v>18.861592806679511</v>
      </c>
      <c r="EY484" s="513">
        <f t="shared" si="984"/>
        <v>0.70858895705521474</v>
      </c>
      <c r="EZ484" s="514">
        <f t="shared" si="985"/>
        <v>46.2</v>
      </c>
      <c r="FA484" s="450">
        <f t="shared" si="946"/>
        <v>0.80461380796017823</v>
      </c>
      <c r="FB484" s="431">
        <f t="shared" si="947"/>
        <v>271.79254977520873</v>
      </c>
      <c r="FC484" s="452">
        <f>1-EP484/CA484</f>
        <v>0.42674807473997489</v>
      </c>
      <c r="FD484" s="431">
        <f>CA484-EP484</f>
        <v>0.89332048811817599</v>
      </c>
      <c r="FE484" s="452">
        <f t="shared" si="948"/>
        <v>0.88524590163934425</v>
      </c>
      <c r="FF484" s="430">
        <f t="shared" si="949"/>
        <v>108</v>
      </c>
      <c r="FG484" s="405">
        <v>50400</v>
      </c>
      <c r="FH484" s="589"/>
      <c r="FI484" s="590"/>
      <c r="FJ484" s="591"/>
      <c r="FK484" s="455">
        <f t="shared" si="975"/>
        <v>1.8497109826589595</v>
      </c>
      <c r="FL484" s="530"/>
      <c r="FM484" s="455"/>
      <c r="FN484" s="530">
        <v>5421</v>
      </c>
      <c r="FO484" s="532">
        <f t="shared" si="923"/>
        <v>0.40515695067264573</v>
      </c>
      <c r="FP484" s="449">
        <f t="shared" si="976"/>
        <v>139.26782273603084</v>
      </c>
      <c r="FQ484" s="457">
        <v>54</v>
      </c>
      <c r="FR484" s="458">
        <f t="shared" si="977"/>
        <v>1.3872832369942196</v>
      </c>
      <c r="FS484" s="576">
        <v>7.98</v>
      </c>
      <c r="FT484" s="577">
        <v>16.3</v>
      </c>
      <c r="FU484" s="578">
        <v>58</v>
      </c>
      <c r="FV484" s="579">
        <v>1</v>
      </c>
      <c r="FW484" s="580">
        <v>0.24</v>
      </c>
      <c r="FX484" s="579">
        <v>16</v>
      </c>
      <c r="FY484" s="452">
        <f t="shared" si="943"/>
        <v>0.9285714285714286</v>
      </c>
      <c r="FZ484" s="452">
        <f>1-FW484/(EF484+DC484)</f>
        <v>0.8</v>
      </c>
      <c r="GA484" s="429">
        <f>EF484+DC484-FW484</f>
        <v>0.96</v>
      </c>
      <c r="GB484" s="513">
        <f t="shared" si="986"/>
        <v>0.14210526315789473</v>
      </c>
      <c r="GC484" s="514">
        <f t="shared" si="987"/>
        <v>2.6999999999999993</v>
      </c>
      <c r="GD484" s="513">
        <f t="shared" si="907"/>
        <v>0.12121212121212122</v>
      </c>
      <c r="GE484" s="527">
        <f t="shared" si="908"/>
        <v>8</v>
      </c>
      <c r="GF484" s="461">
        <f t="shared" si="978"/>
        <v>2.5279383429672446</v>
      </c>
      <c r="GG484" s="606">
        <v>25</v>
      </c>
      <c r="GH484" s="450">
        <f t="shared" si="931"/>
        <v>0.3125</v>
      </c>
      <c r="GI484" s="405">
        <v>175</v>
      </c>
      <c r="GJ484" s="462">
        <f t="shared" si="932"/>
        <v>7</v>
      </c>
      <c r="GK484" s="463">
        <f t="shared" si="933"/>
        <v>15.414258188824663</v>
      </c>
      <c r="GL484" s="464">
        <v>8.02</v>
      </c>
      <c r="GM484" s="529">
        <v>15.3</v>
      </c>
      <c r="GN484" s="405">
        <v>52</v>
      </c>
      <c r="GO484" s="513">
        <f t="shared" si="934"/>
        <v>6.1349693251533721E-2</v>
      </c>
      <c r="GP484" s="450">
        <f t="shared" si="935"/>
        <v>0.10344827586206895</v>
      </c>
      <c r="GQ484" s="577">
        <v>8</v>
      </c>
      <c r="GR484" s="455">
        <f t="shared" si="979"/>
        <v>2.6512524084778422</v>
      </c>
      <c r="GS484" s="531">
        <f t="shared" si="936"/>
        <v>14.4</v>
      </c>
      <c r="GT484" s="531">
        <f t="shared" si="937"/>
        <v>51.552</v>
      </c>
      <c r="GU484" s="513">
        <f t="shared" si="938"/>
        <v>5.8823529411764719E-2</v>
      </c>
      <c r="GV484" s="513">
        <f t="shared" si="939"/>
        <v>8.6153846153845803E-3</v>
      </c>
      <c r="GW484" s="513">
        <f t="shared" si="940"/>
        <v>0.1165644171779141</v>
      </c>
      <c r="GX484" s="513">
        <f t="shared" si="941"/>
        <v>0.1111724137931035</v>
      </c>
      <c r="GY484" s="462">
        <f t="shared" si="942"/>
        <v>2.3905487265546932</v>
      </c>
      <c r="GZ484" s="405">
        <v>36708</v>
      </c>
      <c r="HA484" s="581">
        <v>8.1199999999999992</v>
      </c>
      <c r="HB484" s="451">
        <v>8.01</v>
      </c>
      <c r="HC484" s="577">
        <v>14.4</v>
      </c>
      <c r="HD484" s="463">
        <f t="shared" si="944"/>
        <v>51.552</v>
      </c>
      <c r="HE484" s="463">
        <v>13.6</v>
      </c>
      <c r="HF484" s="463"/>
      <c r="HG484" s="582"/>
      <c r="HH484" s="575">
        <v>3</v>
      </c>
      <c r="HI484" s="583">
        <v>7810</v>
      </c>
      <c r="HJ484" s="406">
        <f t="shared" si="950"/>
        <v>5232.7000000000007</v>
      </c>
      <c r="HK484" s="406"/>
      <c r="HL484" s="549">
        <v>1474</v>
      </c>
      <c r="HM484" s="584">
        <v>8.1</v>
      </c>
      <c r="HN484" s="461">
        <v>7.54</v>
      </c>
      <c r="HO484" s="574">
        <v>0.13</v>
      </c>
      <c r="HP484" s="548">
        <v>0.33</v>
      </c>
      <c r="HQ484" s="585">
        <v>8</v>
      </c>
      <c r="HR484" s="586">
        <v>0.24</v>
      </c>
      <c r="HS484" s="520">
        <v>0.22</v>
      </c>
      <c r="HT484" s="587">
        <v>8</v>
      </c>
      <c r="HU484" s="522">
        <f t="shared" si="906"/>
        <v>46.805648957632812</v>
      </c>
      <c r="HV484" s="513">
        <f t="shared" si="988"/>
        <v>0.77914110429447847</v>
      </c>
      <c r="HW484" s="513">
        <f t="shared" si="951"/>
        <v>0.79296385542168668</v>
      </c>
      <c r="HX484" s="513">
        <f t="shared" si="952"/>
        <v>0.75278688524590165</v>
      </c>
      <c r="HY484" s="599"/>
    </row>
    <row r="485" spans="1:233" s="598" customFormat="1" ht="15" customHeight="1" x14ac:dyDescent="0.15">
      <c r="A485" s="400">
        <v>43967</v>
      </c>
      <c r="B485" s="515">
        <v>34537</v>
      </c>
      <c r="C485" s="402">
        <f t="shared" si="852"/>
        <v>0.69074000000000002</v>
      </c>
      <c r="D485" s="571">
        <v>7.95</v>
      </c>
      <c r="E485" s="572">
        <v>54.65</v>
      </c>
      <c r="F485" s="573">
        <v>216</v>
      </c>
      <c r="G485" s="406">
        <f t="shared" si="855"/>
        <v>7459.9920000000002</v>
      </c>
      <c r="H485" s="402">
        <f t="shared" si="856"/>
        <v>0.29839968</v>
      </c>
      <c r="I485" s="573">
        <v>8010</v>
      </c>
      <c r="J485" s="406">
        <f t="shared" si="857"/>
        <v>5366.7000000000007</v>
      </c>
      <c r="K485" s="574">
        <v>33.15</v>
      </c>
      <c r="L485" s="574"/>
      <c r="M485" s="574"/>
      <c r="N485" s="575">
        <v>102</v>
      </c>
      <c r="O485" s="575"/>
      <c r="P485" s="409"/>
      <c r="Q485" s="409">
        <v>1320</v>
      </c>
      <c r="R485" s="409"/>
      <c r="S485" s="409"/>
      <c r="T485" s="410">
        <v>5.21</v>
      </c>
      <c r="U485" s="409">
        <f t="shared" si="924"/>
        <v>3461.7241379310344</v>
      </c>
      <c r="V485" s="409">
        <v>10039</v>
      </c>
      <c r="W485" s="409">
        <v>3955</v>
      </c>
      <c r="X485" s="516">
        <v>430</v>
      </c>
      <c r="Y485" s="473"/>
      <c r="Z485" s="429"/>
      <c r="AA485" s="409"/>
      <c r="AB485" s="409"/>
      <c r="AC485" s="409"/>
      <c r="AD485" s="474"/>
      <c r="AE485" s="477"/>
      <c r="AF485" s="478">
        <f t="shared" si="925"/>
        <v>1750</v>
      </c>
      <c r="AG485" s="477">
        <f t="shared" si="953"/>
        <v>0.7</v>
      </c>
      <c r="AH485" s="478">
        <f t="shared" si="926"/>
        <v>2629.4305418719214</v>
      </c>
      <c r="AI485" s="478">
        <f t="shared" si="927"/>
        <v>7625.3485714285716</v>
      </c>
      <c r="AJ485" s="473">
        <f t="shared" si="928"/>
        <v>13344.36</v>
      </c>
      <c r="AK485" s="477">
        <f t="shared" si="958"/>
        <v>0.59308266666666665</v>
      </c>
      <c r="AL485" s="447">
        <v>38</v>
      </c>
      <c r="AM485" s="479"/>
      <c r="AN485" s="473">
        <v>2570</v>
      </c>
      <c r="AO485" s="473">
        <v>2558</v>
      </c>
      <c r="AP485" s="479">
        <v>7.53</v>
      </c>
      <c r="AQ485" s="447">
        <v>710</v>
      </c>
      <c r="AR485" s="473">
        <f t="shared" si="989"/>
        <v>2272</v>
      </c>
      <c r="AS485" s="657">
        <f t="shared" si="981"/>
        <v>3.2</v>
      </c>
      <c r="AT485" s="473">
        <v>5800</v>
      </c>
      <c r="AU485" s="447"/>
      <c r="AV485" s="480">
        <v>15</v>
      </c>
      <c r="AW485" s="479">
        <v>9.32</v>
      </c>
      <c r="AX485" s="479">
        <v>34.590000000000003</v>
      </c>
      <c r="AY485" s="480">
        <v>15.9</v>
      </c>
      <c r="AZ485" s="480">
        <v>6.6</v>
      </c>
      <c r="BA485" s="420">
        <f t="shared" si="853"/>
        <v>32684</v>
      </c>
      <c r="BB485" s="421">
        <f t="shared" si="854"/>
        <v>0.65368000000000004</v>
      </c>
      <c r="BC485" s="422"/>
      <c r="BD485" s="423">
        <v>7.96</v>
      </c>
      <c r="BE485" s="424">
        <v>68.2</v>
      </c>
      <c r="BF485" s="425">
        <v>236</v>
      </c>
      <c r="BG485" s="426">
        <v>8910</v>
      </c>
      <c r="BH485" s="420">
        <f t="shared" si="858"/>
        <v>5969.7000000000007</v>
      </c>
      <c r="BI485" s="432"/>
      <c r="BJ485" s="421"/>
      <c r="BK485" s="427">
        <v>28.8</v>
      </c>
      <c r="BL485" s="427"/>
      <c r="BM485" s="428"/>
      <c r="BN485" s="422"/>
      <c r="BO485" s="425">
        <v>82</v>
      </c>
      <c r="BP485" s="425"/>
      <c r="BQ485" s="423">
        <v>2.62</v>
      </c>
      <c r="BR485" s="421">
        <f t="shared" si="921"/>
        <v>0.36388888888888887</v>
      </c>
      <c r="BS485" s="409">
        <f t="shared" si="929"/>
        <v>34434</v>
      </c>
      <c r="BT485" s="429">
        <f t="shared" si="959"/>
        <v>7.9381465992913984</v>
      </c>
      <c r="BU485" s="430">
        <f t="shared" si="982"/>
        <v>68.2</v>
      </c>
      <c r="BV485" s="430">
        <f t="shared" si="960"/>
        <v>339.47331126212464</v>
      </c>
      <c r="BW485" s="430">
        <f t="shared" si="961"/>
        <v>8457.3398385316832</v>
      </c>
      <c r="BX485" s="430">
        <f t="shared" si="859"/>
        <v>5497.2708950455944</v>
      </c>
      <c r="BY485" s="430">
        <f t="shared" si="962"/>
        <v>28.144397978741942</v>
      </c>
      <c r="BZ485" s="430"/>
      <c r="CA485" s="431"/>
      <c r="CB485" s="430">
        <f t="shared" si="930"/>
        <v>82</v>
      </c>
      <c r="CC485" s="432">
        <v>16137</v>
      </c>
      <c r="CD485" s="411">
        <f t="shared" si="963"/>
        <v>17012</v>
      </c>
      <c r="CE485" s="421">
        <f t="shared" si="964"/>
        <v>0.68047999999999997</v>
      </c>
      <c r="CF485" s="433">
        <f t="shared" si="965"/>
        <v>9.4521514225252758</v>
      </c>
      <c r="CG485" s="434"/>
      <c r="CH485" s="427"/>
      <c r="CI485" s="446">
        <f t="shared" si="966"/>
        <v>13.402304255819422</v>
      </c>
      <c r="CJ485" s="436">
        <v>28.3</v>
      </c>
      <c r="CK485" s="436">
        <v>5.26</v>
      </c>
      <c r="CL485" s="423"/>
      <c r="CM485" s="423">
        <v>20.5</v>
      </c>
      <c r="CN485" s="423">
        <v>73</v>
      </c>
      <c r="CO485" s="432"/>
      <c r="CP485" s="432"/>
      <c r="CQ485" s="437"/>
      <c r="CR485" s="437">
        <v>0.85</v>
      </c>
      <c r="CS485" s="424"/>
      <c r="CT485" s="432">
        <f t="shared" si="967"/>
        <v>4.9376910416176818</v>
      </c>
      <c r="CU485" s="434">
        <v>7.84</v>
      </c>
      <c r="CV485" s="438"/>
      <c r="CW485" s="439"/>
      <c r="CX485" s="440"/>
      <c r="CY485" s="441"/>
      <c r="CZ485" s="442"/>
      <c r="DA485" s="442"/>
      <c r="DB485" s="442"/>
      <c r="DC485" s="442"/>
      <c r="DD485" s="443"/>
      <c r="DE485" s="440"/>
      <c r="DF485" s="444">
        <v>16547</v>
      </c>
      <c r="DG485" s="445">
        <f t="shared" si="968"/>
        <v>17422</v>
      </c>
      <c r="DH485" s="421">
        <f t="shared" si="969"/>
        <v>0.69688000000000005</v>
      </c>
      <c r="DI485" s="446">
        <f t="shared" si="970"/>
        <v>9.2297095626219718</v>
      </c>
      <c r="DJ485" s="434">
        <v>7.79</v>
      </c>
      <c r="DK485" s="427">
        <v>4.3</v>
      </c>
      <c r="DL485" s="446">
        <f t="shared" si="971"/>
        <v>13.086901618643095</v>
      </c>
      <c r="DM485" s="422">
        <v>28.3</v>
      </c>
      <c r="DN485" s="422">
        <v>4.96</v>
      </c>
      <c r="DO485" s="423">
        <v>7.89</v>
      </c>
      <c r="DP485" s="423">
        <v>21.3</v>
      </c>
      <c r="DQ485" s="423">
        <v>81</v>
      </c>
      <c r="DR485" s="432"/>
      <c r="DS485" s="432"/>
      <c r="DT485" s="437"/>
      <c r="DU485" s="437">
        <v>0.86</v>
      </c>
      <c r="DV485" s="424"/>
      <c r="DW485" s="446">
        <f t="shared" si="972"/>
        <v>4.8214900700264032</v>
      </c>
      <c r="DX485" s="434">
        <v>7.23</v>
      </c>
      <c r="DY485" s="438">
        <v>7.85</v>
      </c>
      <c r="DZ485" s="439">
        <v>20.100000000000001</v>
      </c>
      <c r="EA485" s="440">
        <v>71</v>
      </c>
      <c r="EB485" s="441">
        <v>8080</v>
      </c>
      <c r="EC485" s="442">
        <v>13.6</v>
      </c>
      <c r="ED485" s="442"/>
      <c r="EE485" s="442"/>
      <c r="EF485" s="442"/>
      <c r="EG485" s="443">
        <v>15</v>
      </c>
      <c r="EH485" s="440"/>
      <c r="EI485" s="429">
        <f t="shared" si="954"/>
        <v>7.85</v>
      </c>
      <c r="EJ485" s="447">
        <f t="shared" si="983"/>
        <v>20.100000000000001</v>
      </c>
      <c r="EK485" s="448">
        <f t="shared" si="955"/>
        <v>71</v>
      </c>
      <c r="EL485" s="417">
        <f t="shared" si="956"/>
        <v>8080</v>
      </c>
      <c r="EM485" s="431">
        <f t="shared" si="957"/>
        <v>13.6</v>
      </c>
      <c r="EN485" s="431"/>
      <c r="EO485" s="431"/>
      <c r="EP485" s="431"/>
      <c r="EQ485" s="430">
        <f t="shared" si="922"/>
        <v>15</v>
      </c>
      <c r="ER485" s="448"/>
      <c r="ES485" s="449">
        <f t="shared" si="973"/>
        <v>30.667363652204216</v>
      </c>
      <c r="ET485" s="450">
        <f t="shared" si="974"/>
        <v>0.68867999999999996</v>
      </c>
      <c r="EU485" s="451">
        <f t="shared" si="860"/>
        <v>0.26566872727272728</v>
      </c>
      <c r="EV485" s="450">
        <f t="shared" si="945"/>
        <v>0.49197912457912457</v>
      </c>
      <c r="EW485" s="513">
        <f t="shared" si="980"/>
        <v>0.51677772570326908</v>
      </c>
      <c r="EX485" s="514">
        <f t="shared" si="883"/>
        <v>14.544397978741943</v>
      </c>
      <c r="EY485" s="513">
        <f t="shared" si="984"/>
        <v>0.70527859237536661</v>
      </c>
      <c r="EZ485" s="514">
        <f t="shared" si="985"/>
        <v>48.1</v>
      </c>
      <c r="FA485" s="450">
        <f t="shared" si="946"/>
        <v>0.79085248340722347</v>
      </c>
      <c r="FB485" s="431">
        <f t="shared" si="947"/>
        <v>268.47331126212464</v>
      </c>
      <c r="FC485" s="452"/>
      <c r="FD485" s="431"/>
      <c r="FE485" s="452">
        <f t="shared" si="948"/>
        <v>0.81707317073170738</v>
      </c>
      <c r="FF485" s="430">
        <f t="shared" si="949"/>
        <v>67</v>
      </c>
      <c r="FG485" s="405">
        <v>50400</v>
      </c>
      <c r="FH485" s="589"/>
      <c r="FI485" s="590"/>
      <c r="FJ485" s="591"/>
      <c r="FK485" s="455">
        <f t="shared" si="975"/>
        <v>2.0909566126502876</v>
      </c>
      <c r="FL485" s="530"/>
      <c r="FM485" s="455"/>
      <c r="FN485" s="530">
        <v>5282</v>
      </c>
      <c r="FO485" s="532">
        <f t="shared" si="923"/>
        <v>0.3947683109118087</v>
      </c>
      <c r="FP485" s="449">
        <f t="shared" si="976"/>
        <v>153.39490038915028</v>
      </c>
      <c r="FQ485" s="457">
        <v>54</v>
      </c>
      <c r="FR485" s="458">
        <f t="shared" si="977"/>
        <v>1.5682174594877156</v>
      </c>
      <c r="FS485" s="576">
        <v>7.74</v>
      </c>
      <c r="FT485" s="577">
        <v>17</v>
      </c>
      <c r="FU485" s="578">
        <v>61</v>
      </c>
      <c r="FV485" s="579">
        <v>1</v>
      </c>
      <c r="FW485" s="580"/>
      <c r="FX485" s="579"/>
      <c r="FY485" s="452">
        <f t="shared" si="943"/>
        <v>0.93333333333333335</v>
      </c>
      <c r="FZ485" s="452"/>
      <c r="GA485" s="429"/>
      <c r="GB485" s="513">
        <f t="shared" si="986"/>
        <v>0.15422885572139311</v>
      </c>
      <c r="GC485" s="514">
        <f t="shared" si="987"/>
        <v>3.1000000000000014</v>
      </c>
      <c r="GD485" s="513">
        <f t="shared" si="907"/>
        <v>0.14084507042253525</v>
      </c>
      <c r="GE485" s="527">
        <f t="shared" si="908"/>
        <v>10</v>
      </c>
      <c r="GF485" s="461">
        <f t="shared" si="978"/>
        <v>2.857640703955393</v>
      </c>
      <c r="GG485" s="606">
        <v>25</v>
      </c>
      <c r="GH485" s="450">
        <f t="shared" si="931"/>
        <v>0.3125</v>
      </c>
      <c r="GI485" s="405">
        <v>175</v>
      </c>
      <c r="GJ485" s="462">
        <f t="shared" si="932"/>
        <v>7</v>
      </c>
      <c r="GK485" s="463">
        <f t="shared" si="933"/>
        <v>17.424638438752396</v>
      </c>
      <c r="GL485" s="464">
        <v>7.93</v>
      </c>
      <c r="GM485" s="529">
        <v>16</v>
      </c>
      <c r="GN485" s="405">
        <v>51</v>
      </c>
      <c r="GO485" s="513">
        <f t="shared" si="934"/>
        <v>5.8823529411764719E-2</v>
      </c>
      <c r="GP485" s="450">
        <f t="shared" si="935"/>
        <v>0.16393442622950816</v>
      </c>
      <c r="GQ485" s="577">
        <v>8</v>
      </c>
      <c r="GR485" s="455">
        <f t="shared" si="979"/>
        <v>2.9970378114654119</v>
      </c>
      <c r="GS485" s="531">
        <f t="shared" si="936"/>
        <v>14</v>
      </c>
      <c r="GT485" s="531">
        <f t="shared" si="937"/>
        <v>50.120000000000005</v>
      </c>
      <c r="GU485" s="513">
        <f t="shared" si="938"/>
        <v>0.125</v>
      </c>
      <c r="GV485" s="513">
        <f t="shared" si="939"/>
        <v>1.7254901960784275E-2</v>
      </c>
      <c r="GW485" s="513">
        <f t="shared" si="940"/>
        <v>0.17647058823529416</v>
      </c>
      <c r="GX485" s="513">
        <f t="shared" si="941"/>
        <v>0.17836065573770488</v>
      </c>
      <c r="GY485" s="462">
        <f t="shared" si="942"/>
        <v>1.601529268267684</v>
      </c>
      <c r="GZ485" s="405">
        <v>31093</v>
      </c>
      <c r="HA485" s="581">
        <v>8.15</v>
      </c>
      <c r="HB485" s="451">
        <v>8</v>
      </c>
      <c r="HC485" s="577">
        <v>14</v>
      </c>
      <c r="HD485" s="463">
        <f t="shared" si="944"/>
        <v>50.120000000000005</v>
      </c>
      <c r="HE485" s="463">
        <v>15</v>
      </c>
      <c r="HF485" s="463"/>
      <c r="HG485" s="582"/>
      <c r="HH485" s="575">
        <v>4</v>
      </c>
      <c r="HI485" s="583">
        <v>8030</v>
      </c>
      <c r="HJ485" s="406">
        <f t="shared" si="950"/>
        <v>5380.1</v>
      </c>
      <c r="HK485" s="406"/>
      <c r="HL485" s="549"/>
      <c r="HM485" s="584"/>
      <c r="HN485" s="461">
        <v>10</v>
      </c>
      <c r="HO485" s="574"/>
      <c r="HP485" s="548">
        <v>0.36</v>
      </c>
      <c r="HQ485" s="585"/>
      <c r="HR485" s="586"/>
      <c r="HS485" s="520">
        <v>0.18</v>
      </c>
      <c r="HT485" s="587">
        <v>8</v>
      </c>
      <c r="HU485" s="522">
        <f t="shared" si="906"/>
        <v>53.237057887651446</v>
      </c>
      <c r="HV485" s="513">
        <f t="shared" si="988"/>
        <v>0.79472140762463339</v>
      </c>
      <c r="HW485" s="513">
        <f t="shared" si="951"/>
        <v>0.78762711864406776</v>
      </c>
      <c r="HX485" s="513">
        <f t="shared" si="952"/>
        <v>0.65277777777777779</v>
      </c>
      <c r="HY485" s="599"/>
    </row>
    <row r="486" spans="1:233" x14ac:dyDescent="0.15">
      <c r="A486" s="485">
        <v>43968</v>
      </c>
      <c r="B486" s="486">
        <v>37060</v>
      </c>
      <c r="C486" s="487">
        <f t="shared" si="852"/>
        <v>0.74119999999999997</v>
      </c>
      <c r="D486" s="488">
        <v>7.86</v>
      </c>
      <c r="E486" s="489">
        <v>50.3</v>
      </c>
      <c r="F486" s="490">
        <v>223</v>
      </c>
      <c r="G486" s="490">
        <f t="shared" si="855"/>
        <v>8264.3799999999992</v>
      </c>
      <c r="H486" s="487">
        <f t="shared" si="856"/>
        <v>0.33057519999999996</v>
      </c>
      <c r="I486" s="490">
        <v>7385</v>
      </c>
      <c r="J486" s="490">
        <f t="shared" si="857"/>
        <v>4947.9500000000007</v>
      </c>
      <c r="K486" s="491">
        <v>38.65</v>
      </c>
      <c r="L486" s="491"/>
      <c r="M486" s="491"/>
      <c r="N486" s="492">
        <v>118.5</v>
      </c>
      <c r="O486" s="492"/>
      <c r="P486" s="409"/>
      <c r="Q486" s="409">
        <v>1320</v>
      </c>
      <c r="R486" s="409"/>
      <c r="S486" s="409"/>
      <c r="T486" s="410">
        <v>5.24</v>
      </c>
      <c r="U486" s="411">
        <f t="shared" si="924"/>
        <v>3436.8965517241381</v>
      </c>
      <c r="V486" s="409">
        <v>9967</v>
      </c>
      <c r="W486" s="409">
        <v>3961</v>
      </c>
      <c r="X486" s="412">
        <v>430</v>
      </c>
      <c r="Y486" s="473"/>
      <c r="Z486" s="429"/>
      <c r="AA486" s="447"/>
      <c r="AB486" s="409"/>
      <c r="AC486" s="409"/>
      <c r="AD486" s="474"/>
      <c r="AE486" s="477"/>
      <c r="AF486" s="478">
        <f t="shared" si="925"/>
        <v>1750</v>
      </c>
      <c r="AG486" s="477">
        <f t="shared" si="953"/>
        <v>0.7</v>
      </c>
      <c r="AH486" s="478">
        <f t="shared" si="926"/>
        <v>2611.2965517241382</v>
      </c>
      <c r="AI486" s="478">
        <f t="shared" si="927"/>
        <v>7572.76</v>
      </c>
      <c r="AJ486" s="473">
        <f t="shared" si="928"/>
        <v>13252.33</v>
      </c>
      <c r="AK486" s="477">
        <f t="shared" si="958"/>
        <v>0.58899244444444443</v>
      </c>
      <c r="AL486" s="447">
        <v>38</v>
      </c>
      <c r="AM486" s="479"/>
      <c r="AN486" s="473">
        <v>2485</v>
      </c>
      <c r="AO486" s="473">
        <v>2367</v>
      </c>
      <c r="AP486" s="479">
        <v>7.43</v>
      </c>
      <c r="AQ486" s="447">
        <v>706</v>
      </c>
      <c r="AR486" s="473">
        <f t="shared" si="989"/>
        <v>2259.2000000000003</v>
      </c>
      <c r="AS486" s="657">
        <f t="shared" si="981"/>
        <v>3.2</v>
      </c>
      <c r="AT486" s="473">
        <v>5740</v>
      </c>
      <c r="AU486" s="447"/>
      <c r="AV486" s="480">
        <v>15</v>
      </c>
      <c r="AW486" s="479">
        <v>9.81</v>
      </c>
      <c r="AX486" s="479">
        <v>30.31</v>
      </c>
      <c r="AY486" s="480">
        <v>15.8</v>
      </c>
      <c r="AZ486" s="480">
        <v>5.5</v>
      </c>
      <c r="BA486" s="420">
        <f t="shared" si="853"/>
        <v>34494</v>
      </c>
      <c r="BB486" s="421">
        <f t="shared" si="854"/>
        <v>0.68988000000000005</v>
      </c>
      <c r="BC486" s="422"/>
      <c r="BD486" s="423">
        <v>7.85</v>
      </c>
      <c r="BE486" s="424">
        <v>63.3</v>
      </c>
      <c r="BF486" s="425">
        <v>287</v>
      </c>
      <c r="BG486" s="426">
        <v>7390</v>
      </c>
      <c r="BH486" s="420">
        <f t="shared" si="858"/>
        <v>4951.3</v>
      </c>
      <c r="BI486" s="420"/>
      <c r="BJ486" s="421"/>
      <c r="BK486" s="427">
        <v>30.7</v>
      </c>
      <c r="BL486" s="427"/>
      <c r="BM486" s="428"/>
      <c r="BN486" s="422"/>
      <c r="BO486" s="425">
        <v>195</v>
      </c>
      <c r="BP486" s="425"/>
      <c r="BQ486" s="423">
        <v>3.6</v>
      </c>
      <c r="BR486" s="421">
        <f t="shared" si="921"/>
        <v>0.5</v>
      </c>
      <c r="BS486" s="409">
        <f t="shared" si="929"/>
        <v>36244</v>
      </c>
      <c r="BT486" s="429">
        <f t="shared" si="959"/>
        <v>7.8297207813707086</v>
      </c>
      <c r="BU486" s="430">
        <f t="shared" si="982"/>
        <v>63.29999999999999</v>
      </c>
      <c r="BV486" s="430">
        <f t="shared" si="960"/>
        <v>382.22541662068204</v>
      </c>
      <c r="BW486" s="430">
        <f t="shared" si="961"/>
        <v>7033.3368281646617</v>
      </c>
      <c r="BX486" s="430">
        <f t="shared" si="859"/>
        <v>4571.6689383070307</v>
      </c>
      <c r="BY486" s="430">
        <f t="shared" si="962"/>
        <v>29.980570577198986</v>
      </c>
      <c r="BZ486" s="430"/>
      <c r="CA486" s="431"/>
      <c r="CB486" s="430">
        <f t="shared" si="930"/>
        <v>195</v>
      </c>
      <c r="CC486" s="432">
        <v>17087</v>
      </c>
      <c r="CD486" s="411">
        <f t="shared" si="963"/>
        <v>17962</v>
      </c>
      <c r="CE486" s="421">
        <f t="shared" si="964"/>
        <v>0.71848000000000001</v>
      </c>
      <c r="CF486" s="433">
        <f t="shared" si="965"/>
        <v>8.952232490813941</v>
      </c>
      <c r="CG486" s="434"/>
      <c r="CH486" s="427"/>
      <c r="CI486" s="446">
        <f t="shared" si="966"/>
        <v>12.693463979512304</v>
      </c>
      <c r="CJ486" s="436">
        <v>28.6</v>
      </c>
      <c r="CK486" s="436">
        <v>4.4800000000000004</v>
      </c>
      <c r="CL486" s="423"/>
      <c r="CM486" s="423">
        <v>21.1</v>
      </c>
      <c r="CN486" s="423">
        <v>76</v>
      </c>
      <c r="CO486" s="432"/>
      <c r="CP486" s="432"/>
      <c r="CQ486" s="437"/>
      <c r="CR486" s="437">
        <v>0.85</v>
      </c>
      <c r="CS486" s="481"/>
      <c r="CT486" s="432">
        <f t="shared" si="967"/>
        <v>4.6765393608729546</v>
      </c>
      <c r="CU486" s="434">
        <v>8.02</v>
      </c>
      <c r="CV486" s="493"/>
      <c r="CW486" s="494"/>
      <c r="CX486" s="495"/>
      <c r="CY486" s="496"/>
      <c r="CZ486" s="497"/>
      <c r="DA486" s="497"/>
      <c r="DB486" s="497"/>
      <c r="DC486" s="497"/>
      <c r="DD486" s="498"/>
      <c r="DE486" s="498"/>
      <c r="DF486" s="432">
        <v>17407</v>
      </c>
      <c r="DG486" s="445">
        <f t="shared" si="968"/>
        <v>18282</v>
      </c>
      <c r="DH486" s="421">
        <f t="shared" si="969"/>
        <v>0.73128000000000004</v>
      </c>
      <c r="DI486" s="446">
        <f t="shared" si="970"/>
        <v>8.7955365933705281</v>
      </c>
      <c r="DJ486" s="434">
        <v>7.83</v>
      </c>
      <c r="DK486" s="427">
        <v>4.7</v>
      </c>
      <c r="DL486" s="446">
        <f t="shared" si="971"/>
        <v>12.471283229405973</v>
      </c>
      <c r="DM486" s="541">
        <v>28.7</v>
      </c>
      <c r="DN486" s="541">
        <v>5.9</v>
      </c>
      <c r="DO486" s="542">
        <v>7.92</v>
      </c>
      <c r="DP486" s="542">
        <v>19.399999999999999</v>
      </c>
      <c r="DQ486" s="542">
        <v>69</v>
      </c>
      <c r="DR486" s="432"/>
      <c r="DS486" s="432"/>
      <c r="DT486" s="437"/>
      <c r="DU486" s="437">
        <v>0.85</v>
      </c>
      <c r="DV486" s="481"/>
      <c r="DW486" s="446">
        <f t="shared" si="972"/>
        <v>4.5946832950443062</v>
      </c>
      <c r="DX486" s="434">
        <v>7.85</v>
      </c>
      <c r="DY486" s="493">
        <v>8.11</v>
      </c>
      <c r="DZ486" s="494">
        <v>19.100000000000001</v>
      </c>
      <c r="EA486" s="495">
        <v>69</v>
      </c>
      <c r="EB486" s="496">
        <v>7850</v>
      </c>
      <c r="EC486" s="497">
        <v>13.3</v>
      </c>
      <c r="ED486" s="497"/>
      <c r="EE486" s="497"/>
      <c r="EF486" s="497"/>
      <c r="EG486" s="498">
        <v>14</v>
      </c>
      <c r="EH486" s="495"/>
      <c r="EI486" s="429">
        <f t="shared" si="954"/>
        <v>8.11</v>
      </c>
      <c r="EJ486" s="447">
        <f t="shared" si="983"/>
        <v>19.100000000000001</v>
      </c>
      <c r="EK486" s="448">
        <f t="shared" si="955"/>
        <v>69</v>
      </c>
      <c r="EL486" s="417">
        <f t="shared" si="956"/>
        <v>7850</v>
      </c>
      <c r="EM486" s="431">
        <f t="shared" si="957"/>
        <v>13.3</v>
      </c>
      <c r="EN486" s="431"/>
      <c r="EO486" s="431"/>
      <c r="EP486" s="431"/>
      <c r="EQ486" s="430">
        <f t="shared" si="922"/>
        <v>14</v>
      </c>
      <c r="ER486" s="448"/>
      <c r="ES486" s="449">
        <f t="shared" si="973"/>
        <v>29.135856969429422</v>
      </c>
      <c r="ET486" s="450">
        <f t="shared" si="974"/>
        <v>0.72487999999999997</v>
      </c>
      <c r="EU486" s="451">
        <f t="shared" si="860"/>
        <v>0.3148495</v>
      </c>
      <c r="EV486" s="499">
        <f t="shared" si="945"/>
        <v>0.58305462962962962</v>
      </c>
      <c r="EW486" s="513">
        <f t="shared" si="980"/>
        <v>0.55637935689873097</v>
      </c>
      <c r="EX486" s="514">
        <f t="shared" si="883"/>
        <v>16.680570577198985</v>
      </c>
      <c r="EY486" s="513">
        <f t="shared" si="984"/>
        <v>0.69826224328593989</v>
      </c>
      <c r="EZ486" s="514">
        <f t="shared" si="985"/>
        <v>44.199999999999989</v>
      </c>
      <c r="FA486" s="450">
        <f t="shared" si="946"/>
        <v>0.81947825288532516</v>
      </c>
      <c r="FB486" s="431">
        <f t="shared" si="947"/>
        <v>313.22541662068204</v>
      </c>
      <c r="FC486" s="452"/>
      <c r="FD486" s="431"/>
      <c r="FE486" s="452">
        <f t="shared" si="948"/>
        <v>0.92820512820512824</v>
      </c>
      <c r="FF486" s="430">
        <f t="shared" si="949"/>
        <v>181</v>
      </c>
      <c r="FG486" s="490">
        <v>50400</v>
      </c>
      <c r="FH486" s="498"/>
      <c r="FI486" s="501"/>
      <c r="FJ486" s="487"/>
      <c r="FK486" s="455">
        <f t="shared" si="975"/>
        <v>1.9865357024610968</v>
      </c>
      <c r="FL486" s="490"/>
      <c r="FM486" s="502"/>
      <c r="FN486" s="490">
        <v>5004</v>
      </c>
      <c r="FO486" s="532">
        <f t="shared" si="923"/>
        <v>0.37399103139013457</v>
      </c>
      <c r="FP486" s="449">
        <f t="shared" si="976"/>
        <v>138.06423132104626</v>
      </c>
      <c r="FQ486" s="503">
        <v>54</v>
      </c>
      <c r="FR486" s="458">
        <f t="shared" si="977"/>
        <v>1.4899017768458227</v>
      </c>
      <c r="FS486" s="504">
        <v>8.14</v>
      </c>
      <c r="FT486" s="535">
        <v>17.100000000000001</v>
      </c>
      <c r="FU486" s="495">
        <v>63</v>
      </c>
      <c r="FV486" s="490">
        <v>3</v>
      </c>
      <c r="FW486" s="504"/>
      <c r="FX486" s="490"/>
      <c r="FY486" s="452">
        <f t="shared" si="943"/>
        <v>0.7857142857142857</v>
      </c>
      <c r="FZ486" s="452"/>
      <c r="GA486" s="429"/>
      <c r="GB486" s="499">
        <f t="shared" si="986"/>
        <v>0.10471204188481675</v>
      </c>
      <c r="GC486" s="514">
        <f t="shared" si="987"/>
        <v>2</v>
      </c>
      <c r="GD486" s="499">
        <f t="shared" si="907"/>
        <v>8.6956521739130488E-2</v>
      </c>
      <c r="GE486" s="527">
        <f t="shared" si="908"/>
        <v>6</v>
      </c>
      <c r="GF486" s="461">
        <f t="shared" si="978"/>
        <v>2.7149321266968327</v>
      </c>
      <c r="GG486" s="490">
        <v>25</v>
      </c>
      <c r="GH486" s="526">
        <f t="shared" si="931"/>
        <v>0.3125</v>
      </c>
      <c r="GI486" s="490">
        <v>175</v>
      </c>
      <c r="GJ486" s="544">
        <f t="shared" si="932"/>
        <v>7</v>
      </c>
      <c r="GK486" s="463">
        <f t="shared" si="933"/>
        <v>16.554464187175807</v>
      </c>
      <c r="GL486" s="507">
        <v>8.14</v>
      </c>
      <c r="GM486" s="535">
        <v>16</v>
      </c>
      <c r="GN486" s="536">
        <v>52</v>
      </c>
      <c r="GO486" s="526">
        <f t="shared" si="934"/>
        <v>6.4327485380117011E-2</v>
      </c>
      <c r="GP486" s="526">
        <f t="shared" si="935"/>
        <v>0.17460317460317465</v>
      </c>
      <c r="GQ486" s="535">
        <v>8</v>
      </c>
      <c r="GR486" s="455">
        <f t="shared" si="979"/>
        <v>2.8473678401942388</v>
      </c>
      <c r="GS486" s="536">
        <f t="shared" si="936"/>
        <v>14.2</v>
      </c>
      <c r="GT486" s="536">
        <f t="shared" si="937"/>
        <v>50.835999999999999</v>
      </c>
      <c r="GU486" s="526">
        <f t="shared" si="938"/>
        <v>0.11250000000000004</v>
      </c>
      <c r="GV486" s="526">
        <f t="shared" si="939"/>
        <v>2.2384615384615447E-2</v>
      </c>
      <c r="GW486" s="526">
        <f t="shared" si="940"/>
        <v>0.16959064327485396</v>
      </c>
      <c r="GX486" s="526">
        <f t="shared" si="941"/>
        <v>0.19307936507936507</v>
      </c>
      <c r="GY486" s="544">
        <f t="shared" si="942"/>
        <v>1.3609391801361235</v>
      </c>
      <c r="GZ486" s="490">
        <v>33137</v>
      </c>
      <c r="HA486" s="493">
        <v>8.2899999999999991</v>
      </c>
      <c r="HB486" s="493">
        <v>7.99</v>
      </c>
      <c r="HC486" s="494">
        <v>14.2</v>
      </c>
      <c r="HD486" s="498">
        <f t="shared" si="944"/>
        <v>50.835999999999999</v>
      </c>
      <c r="HE486" s="498">
        <v>15</v>
      </c>
      <c r="HF486" s="498"/>
      <c r="HG486" s="498"/>
      <c r="HH486" s="492">
        <v>5</v>
      </c>
      <c r="HI486" s="508">
        <v>8060</v>
      </c>
      <c r="HJ486" s="490">
        <f t="shared" si="950"/>
        <v>5400.2000000000007</v>
      </c>
      <c r="HK486" s="490"/>
      <c r="HL486" s="490"/>
      <c r="HM486" s="543"/>
      <c r="HN486" s="506">
        <v>9.42</v>
      </c>
      <c r="HO486" s="491"/>
      <c r="HP486" s="545">
        <v>0.4</v>
      </c>
      <c r="HQ486" s="523"/>
      <c r="HR486" s="524"/>
      <c r="HS486" s="524">
        <v>0.17</v>
      </c>
      <c r="HT486" s="511">
        <v>8</v>
      </c>
      <c r="HU486" s="525">
        <f t="shared" si="906"/>
        <v>50.443555400939289</v>
      </c>
      <c r="HV486" s="526">
        <f t="shared" si="988"/>
        <v>0.77567140600315954</v>
      </c>
      <c r="HW486" s="526">
        <f t="shared" si="951"/>
        <v>0.82287108013937282</v>
      </c>
      <c r="HX486" s="526">
        <f t="shared" si="952"/>
        <v>0.69315960912052121</v>
      </c>
      <c r="HY486" s="512"/>
    </row>
    <row r="487" spans="1:233" s="598" customFormat="1" ht="15" customHeight="1" x14ac:dyDescent="0.15">
      <c r="A487" s="400">
        <v>43969</v>
      </c>
      <c r="B487" s="515">
        <v>34572</v>
      </c>
      <c r="C487" s="402">
        <f t="shared" ref="C487" si="990">B487/$B$6</f>
        <v>0.69144000000000005</v>
      </c>
      <c r="D487" s="571">
        <v>7.86</v>
      </c>
      <c r="E487" s="572">
        <v>47.35</v>
      </c>
      <c r="F487" s="573">
        <v>210</v>
      </c>
      <c r="G487" s="406">
        <f t="shared" si="855"/>
        <v>7260.12</v>
      </c>
      <c r="H487" s="402">
        <f t="shared" si="856"/>
        <v>0.29040480000000002</v>
      </c>
      <c r="I487" s="573">
        <v>6540</v>
      </c>
      <c r="J487" s="406">
        <f t="shared" si="857"/>
        <v>4381.8</v>
      </c>
      <c r="K487" s="574">
        <v>37</v>
      </c>
      <c r="L487" s="574"/>
      <c r="M487" s="574"/>
      <c r="N487" s="575">
        <v>131.5</v>
      </c>
      <c r="O487" s="575"/>
      <c r="P487" s="409"/>
      <c r="Q487" s="409">
        <v>1320</v>
      </c>
      <c r="R487" s="409"/>
      <c r="S487" s="409"/>
      <c r="T487" s="410">
        <v>5.29</v>
      </c>
      <c r="U487" s="409">
        <f t="shared" si="924"/>
        <v>3437.2413793103451</v>
      </c>
      <c r="V487" s="409">
        <v>9968</v>
      </c>
      <c r="W487" s="409">
        <v>4225</v>
      </c>
      <c r="X487" s="516">
        <v>430</v>
      </c>
      <c r="Y487" s="473"/>
      <c r="Z487" s="429"/>
      <c r="AA487" s="447"/>
      <c r="AB487" s="409"/>
      <c r="AC487" s="409"/>
      <c r="AD487" s="474"/>
      <c r="AE487" s="477"/>
      <c r="AF487" s="478">
        <f t="shared" si="925"/>
        <v>1750</v>
      </c>
      <c r="AG487" s="477">
        <f t="shared" si="953"/>
        <v>0.7</v>
      </c>
      <c r="AH487" s="478">
        <f t="shared" si="926"/>
        <v>2610.4551724137932</v>
      </c>
      <c r="AI487" s="478">
        <f t="shared" si="927"/>
        <v>7570.32</v>
      </c>
      <c r="AJ487" s="473">
        <f t="shared" si="928"/>
        <v>13248.06</v>
      </c>
      <c r="AK487" s="477">
        <f t="shared" si="958"/>
        <v>0.5888026666666667</v>
      </c>
      <c r="AL487" s="447">
        <v>38</v>
      </c>
      <c r="AM487" s="479"/>
      <c r="AN487" s="473">
        <v>2127</v>
      </c>
      <c r="AO487" s="473">
        <v>1982</v>
      </c>
      <c r="AP487" s="479">
        <v>7.6</v>
      </c>
      <c r="AQ487" s="447">
        <v>703</v>
      </c>
      <c r="AR487" s="473">
        <f t="shared" si="989"/>
        <v>2249.6</v>
      </c>
      <c r="AS487" s="657">
        <f t="shared" si="981"/>
        <v>3.1999999999999997</v>
      </c>
      <c r="AT487" s="473">
        <v>5500</v>
      </c>
      <c r="AU487" s="447"/>
      <c r="AV487" s="480">
        <v>15</v>
      </c>
      <c r="AW487" s="479">
        <v>9.66</v>
      </c>
      <c r="AX487" s="479">
        <v>31.59</v>
      </c>
      <c r="AY487" s="480">
        <v>16</v>
      </c>
      <c r="AZ487" s="480">
        <v>6</v>
      </c>
      <c r="BA487" s="420">
        <f t="shared" si="853"/>
        <v>36434</v>
      </c>
      <c r="BB487" s="421">
        <f t="shared" ref="BB487" si="991">BA487/$BA$6</f>
        <v>0.72867999999999999</v>
      </c>
      <c r="BC487" s="422"/>
      <c r="BD487" s="423">
        <v>7.92</v>
      </c>
      <c r="BE487" s="424">
        <v>70</v>
      </c>
      <c r="BF487" s="425">
        <v>269</v>
      </c>
      <c r="BG487" s="426">
        <v>6940</v>
      </c>
      <c r="BH487" s="420">
        <f t="shared" si="858"/>
        <v>4649.8</v>
      </c>
      <c r="BI487" s="432"/>
      <c r="BJ487" s="421"/>
      <c r="BK487" s="427">
        <v>31</v>
      </c>
      <c r="BL487" s="427"/>
      <c r="BM487" s="428"/>
      <c r="BN487" s="422"/>
      <c r="BO487" s="425">
        <v>133</v>
      </c>
      <c r="BP487" s="425"/>
      <c r="BQ487" s="423">
        <v>2.98</v>
      </c>
      <c r="BR487" s="421">
        <f t="shared" si="921"/>
        <v>0.41388888888888886</v>
      </c>
      <c r="BS487" s="409">
        <f t="shared" si="929"/>
        <v>38184</v>
      </c>
      <c r="BT487" s="429">
        <f t="shared" si="959"/>
        <v>7.905334171380682</v>
      </c>
      <c r="BU487" s="430">
        <f t="shared" si="982"/>
        <v>70</v>
      </c>
      <c r="BV487" s="430">
        <f t="shared" si="960"/>
        <v>359.77231301068508</v>
      </c>
      <c r="BW487" s="430">
        <f t="shared" si="961"/>
        <v>6622.0815001047558</v>
      </c>
      <c r="BX487" s="430">
        <f t="shared" si="859"/>
        <v>4304.3529750680918</v>
      </c>
      <c r="BY487" s="430">
        <f t="shared" si="962"/>
        <v>30.312539283469516</v>
      </c>
      <c r="BZ487" s="430"/>
      <c r="CA487" s="431"/>
      <c r="CB487" s="430">
        <f t="shared" si="930"/>
        <v>133</v>
      </c>
      <c r="CC487" s="432">
        <v>18389</v>
      </c>
      <c r="CD487" s="411">
        <f t="shared" si="963"/>
        <v>19264</v>
      </c>
      <c r="CE487" s="421">
        <f t="shared" si="964"/>
        <v>0.77056000000000002</v>
      </c>
      <c r="CF487" s="433">
        <f t="shared" si="965"/>
        <v>8.3471760797342203</v>
      </c>
      <c r="CG487" s="434"/>
      <c r="CH487" s="427"/>
      <c r="CI487" s="446">
        <f t="shared" si="966"/>
        <v>11.835548172757475</v>
      </c>
      <c r="CJ487" s="436">
        <v>28.5</v>
      </c>
      <c r="CK487" s="436">
        <v>4.58</v>
      </c>
      <c r="CL487" s="423"/>
      <c r="CM487" s="423">
        <v>19.899999999999999</v>
      </c>
      <c r="CN487" s="423">
        <v>84</v>
      </c>
      <c r="CO487" s="432"/>
      <c r="CP487" s="432"/>
      <c r="CQ487" s="437"/>
      <c r="CR487" s="437">
        <v>0.85</v>
      </c>
      <c r="CS487" s="424"/>
      <c r="CT487" s="432">
        <f t="shared" si="967"/>
        <v>4.3604651162790695</v>
      </c>
      <c r="CU487" s="434">
        <v>7.58</v>
      </c>
      <c r="CV487" s="438"/>
      <c r="CW487" s="439"/>
      <c r="CX487" s="440"/>
      <c r="CY487" s="441"/>
      <c r="CZ487" s="442"/>
      <c r="DA487" s="442"/>
      <c r="DB487" s="442"/>
      <c r="DC487" s="442"/>
      <c r="DD487" s="443"/>
      <c r="DE487" s="440"/>
      <c r="DF487" s="444">
        <v>18045</v>
      </c>
      <c r="DG487" s="445">
        <f t="shared" si="968"/>
        <v>18920</v>
      </c>
      <c r="DH487" s="421">
        <f t="shared" si="969"/>
        <v>0.75680000000000003</v>
      </c>
      <c r="DI487" s="446">
        <f t="shared" si="970"/>
        <v>8.4989429175475699</v>
      </c>
      <c r="DJ487" s="434">
        <v>7.82</v>
      </c>
      <c r="DK487" s="427">
        <v>4.5999999999999996</v>
      </c>
      <c r="DL487" s="446">
        <f t="shared" si="971"/>
        <v>12.050739957716702</v>
      </c>
      <c r="DM487" s="422">
        <v>28.6</v>
      </c>
      <c r="DN487" s="422">
        <v>4.29</v>
      </c>
      <c r="DO487" s="423">
        <v>7.84</v>
      </c>
      <c r="DP487" s="423">
        <v>20.3</v>
      </c>
      <c r="DQ487" s="423">
        <v>83</v>
      </c>
      <c r="DR487" s="432"/>
      <c r="DS487" s="432"/>
      <c r="DT487" s="437"/>
      <c r="DU487" s="437">
        <v>0.85</v>
      </c>
      <c r="DV487" s="424"/>
      <c r="DW487" s="446">
        <f t="shared" si="972"/>
        <v>4.439746300211417</v>
      </c>
      <c r="DX487" s="434">
        <v>7.17</v>
      </c>
      <c r="DY487" s="438">
        <v>7.96</v>
      </c>
      <c r="DZ487" s="439">
        <v>19.2</v>
      </c>
      <c r="EA487" s="440">
        <v>73</v>
      </c>
      <c r="EB487" s="441">
        <v>7720</v>
      </c>
      <c r="EC487" s="442">
        <v>14.4</v>
      </c>
      <c r="ED487" s="442"/>
      <c r="EE487" s="442"/>
      <c r="EF487" s="442"/>
      <c r="EG487" s="443">
        <v>15</v>
      </c>
      <c r="EH487" s="440"/>
      <c r="EI487" s="429">
        <f t="shared" si="954"/>
        <v>7.96</v>
      </c>
      <c r="EJ487" s="447">
        <f t="shared" si="983"/>
        <v>19.2</v>
      </c>
      <c r="EK487" s="448">
        <f t="shared" si="955"/>
        <v>73</v>
      </c>
      <c r="EL487" s="417">
        <f t="shared" si="956"/>
        <v>7720</v>
      </c>
      <c r="EM487" s="431">
        <f t="shared" si="957"/>
        <v>14.4</v>
      </c>
      <c r="EN487" s="431"/>
      <c r="EO487" s="431"/>
      <c r="EP487" s="431"/>
      <c r="EQ487" s="430">
        <f t="shared" si="922"/>
        <v>15</v>
      </c>
      <c r="ER487" s="448"/>
      <c r="ES487" s="449">
        <f t="shared" si="973"/>
        <v>27.655562539283473</v>
      </c>
      <c r="ET487" s="450">
        <f t="shared" si="974"/>
        <v>0.76368000000000003</v>
      </c>
      <c r="EU487" s="451">
        <f t="shared" si="860"/>
        <v>0.31221695454545445</v>
      </c>
      <c r="EV487" s="450">
        <f t="shared" si="945"/>
        <v>0.5781795454545452</v>
      </c>
      <c r="EW487" s="513">
        <f t="shared" si="980"/>
        <v>0.5249490692502683</v>
      </c>
      <c r="EX487" s="514">
        <f t="shared" si="883"/>
        <v>15.912539283469515</v>
      </c>
      <c r="EY487" s="513">
        <f t="shared" si="984"/>
        <v>0.72571428571428576</v>
      </c>
      <c r="EZ487" s="514">
        <f t="shared" si="985"/>
        <v>50.8</v>
      </c>
      <c r="FA487" s="450">
        <f t="shared" si="946"/>
        <v>0.79709389144174658</v>
      </c>
      <c r="FB487" s="431">
        <f t="shared" si="947"/>
        <v>286.77231301068508</v>
      </c>
      <c r="FC487" s="452"/>
      <c r="FD487" s="431"/>
      <c r="FE487" s="452">
        <f t="shared" si="948"/>
        <v>0.88721804511278202</v>
      </c>
      <c r="FF487" s="430">
        <f t="shared" si="949"/>
        <v>118</v>
      </c>
      <c r="FG487" s="405">
        <v>50400</v>
      </c>
      <c r="FH487" s="589"/>
      <c r="FI487" s="590"/>
      <c r="FJ487" s="591"/>
      <c r="FK487" s="455">
        <f t="shared" si="975"/>
        <v>1.8856065367693273</v>
      </c>
      <c r="FL487" s="530">
        <v>1000</v>
      </c>
      <c r="FM487" s="455">
        <f>FL487/BS487*1000</f>
        <v>26.188979677351771</v>
      </c>
      <c r="FN487" s="530">
        <v>4852</v>
      </c>
      <c r="FO487" s="532">
        <f t="shared" si="923"/>
        <v>0.36263079222720479</v>
      </c>
      <c r="FP487" s="449">
        <f t="shared" si="976"/>
        <v>127.06892939451079</v>
      </c>
      <c r="FQ487" s="457">
        <v>54</v>
      </c>
      <c r="FR487" s="458">
        <f t="shared" si="977"/>
        <v>1.4142049025769956</v>
      </c>
      <c r="FS487" s="576">
        <v>7.92</v>
      </c>
      <c r="FT487" s="577">
        <v>16.7</v>
      </c>
      <c r="FU487" s="578">
        <v>63</v>
      </c>
      <c r="FV487" s="579">
        <v>1</v>
      </c>
      <c r="FW487" s="580"/>
      <c r="FX487" s="579"/>
      <c r="FY487" s="452">
        <f t="shared" si="943"/>
        <v>0.93333333333333335</v>
      </c>
      <c r="FZ487" s="452"/>
      <c r="GA487" s="429"/>
      <c r="GB487" s="513">
        <f t="shared" si="986"/>
        <v>0.13020833333333337</v>
      </c>
      <c r="GC487" s="514">
        <f t="shared" si="987"/>
        <v>2.5</v>
      </c>
      <c r="GD487" s="513">
        <f t="shared" si="907"/>
        <v>0.13698630136986301</v>
      </c>
      <c r="GE487" s="527">
        <f t="shared" si="908"/>
        <v>10</v>
      </c>
      <c r="GF487" s="461">
        <f t="shared" si="978"/>
        <v>2.5769956002514141</v>
      </c>
      <c r="GG487" s="606">
        <v>25</v>
      </c>
      <c r="GH487" s="450">
        <f t="shared" si="931"/>
        <v>0.3125</v>
      </c>
      <c r="GI487" s="405">
        <v>175</v>
      </c>
      <c r="GJ487" s="462">
        <f t="shared" si="932"/>
        <v>7</v>
      </c>
      <c r="GK487" s="463">
        <f t="shared" si="933"/>
        <v>15.713387806411061</v>
      </c>
      <c r="GL487" s="464">
        <v>8.0299999999999994</v>
      </c>
      <c r="GM487" s="529">
        <v>15.4</v>
      </c>
      <c r="GN487" s="405">
        <v>55</v>
      </c>
      <c r="GO487" s="513">
        <f t="shared" si="934"/>
        <v>7.7844311377245456E-2</v>
      </c>
      <c r="GP487" s="450">
        <f t="shared" si="935"/>
        <v>0.12698412698412698</v>
      </c>
      <c r="GQ487" s="577">
        <v>8</v>
      </c>
      <c r="GR487" s="455">
        <f t="shared" si="979"/>
        <v>2.7027027027027026</v>
      </c>
      <c r="GS487" s="531">
        <f t="shared" si="936"/>
        <v>15</v>
      </c>
      <c r="GT487" s="531">
        <f t="shared" si="937"/>
        <v>53.7</v>
      </c>
      <c r="GU487" s="513">
        <f t="shared" si="938"/>
        <v>2.5974025974025983E-2</v>
      </c>
      <c r="GV487" s="513">
        <f t="shared" si="939"/>
        <v>2.3636363636363567E-2</v>
      </c>
      <c r="GW487" s="513">
        <f t="shared" si="940"/>
        <v>0.10179640718562866</v>
      </c>
      <c r="GX487" s="513">
        <f t="shared" si="941"/>
        <v>0.14761904761904754</v>
      </c>
      <c r="GY487" s="462">
        <f t="shared" si="942"/>
        <v>1.6896115920872115</v>
      </c>
      <c r="GZ487" s="405">
        <v>35990</v>
      </c>
      <c r="HA487" s="581">
        <v>8.15</v>
      </c>
      <c r="HB487" s="451">
        <v>8</v>
      </c>
      <c r="HC487" s="577">
        <v>15</v>
      </c>
      <c r="HD487" s="463">
        <f t="shared" si="944"/>
        <v>53.7</v>
      </c>
      <c r="HE487" s="463">
        <v>14.3</v>
      </c>
      <c r="HF487" s="463"/>
      <c r="HG487" s="582"/>
      <c r="HH487" s="575">
        <v>1</v>
      </c>
      <c r="HI487" s="583">
        <v>7930</v>
      </c>
      <c r="HJ487" s="406">
        <f t="shared" si="950"/>
        <v>5313.1</v>
      </c>
      <c r="HK487" s="406"/>
      <c r="HL487" s="549"/>
      <c r="HM487" s="584"/>
      <c r="HN487" s="461">
        <v>9.6</v>
      </c>
      <c r="HO487" s="574"/>
      <c r="HP487" s="548">
        <v>0.43</v>
      </c>
      <c r="HQ487" s="585"/>
      <c r="HR487" s="586"/>
      <c r="HS487" s="520">
        <v>0.2</v>
      </c>
      <c r="HT487" s="587">
        <v>8</v>
      </c>
      <c r="HU487" s="522">
        <f t="shared" si="906"/>
        <v>47.757589065158918</v>
      </c>
      <c r="HV487" s="513">
        <f t="shared" si="988"/>
        <v>0.7857142857142857</v>
      </c>
      <c r="HW487" s="513">
        <f t="shared" si="951"/>
        <v>0.80037174721189586</v>
      </c>
      <c r="HX487" s="513">
        <f t="shared" si="952"/>
        <v>0.69032258064516128</v>
      </c>
      <c r="HY487" s="599"/>
    </row>
    <row r="488" spans="1:233" s="598" customFormat="1" ht="15" customHeight="1" x14ac:dyDescent="0.15">
      <c r="A488" s="400">
        <v>43970</v>
      </c>
      <c r="B488" s="515"/>
      <c r="C488" s="402"/>
      <c r="D488" s="571"/>
      <c r="E488" s="572"/>
      <c r="F488" s="573"/>
      <c r="G488" s="406"/>
      <c r="H488" s="402"/>
      <c r="I488" s="573"/>
      <c r="J488" s="406"/>
      <c r="K488" s="574"/>
      <c r="L488" s="574"/>
      <c r="M488" s="574"/>
      <c r="N488" s="575"/>
      <c r="O488" s="575"/>
      <c r="P488" s="409"/>
      <c r="Q488" s="409"/>
      <c r="R488" s="409"/>
      <c r="S488" s="409"/>
      <c r="T488" s="410"/>
      <c r="U488" s="409"/>
      <c r="V488" s="409"/>
      <c r="W488" s="409"/>
      <c r="X488" s="516"/>
      <c r="Y488" s="473"/>
      <c r="Z488" s="429"/>
      <c r="AA488" s="447"/>
      <c r="AB488" s="409"/>
      <c r="AC488" s="409"/>
      <c r="AD488" s="474"/>
      <c r="AE488" s="477"/>
      <c r="AF488" s="478"/>
      <c r="AG488" s="477"/>
      <c r="AH488" s="478"/>
      <c r="AI488" s="478"/>
      <c r="AJ488" s="473"/>
      <c r="AK488" s="477"/>
      <c r="AL488" s="447"/>
      <c r="AM488" s="479"/>
      <c r="AN488" s="473"/>
      <c r="AO488" s="473"/>
      <c r="AP488" s="479"/>
      <c r="AQ488" s="447"/>
      <c r="AR488" s="473"/>
      <c r="AS488" s="657"/>
      <c r="AT488" s="473"/>
      <c r="AU488" s="447"/>
      <c r="AV488" s="480"/>
      <c r="AW488" s="479"/>
      <c r="AX488" s="479"/>
      <c r="AY488" s="480"/>
      <c r="AZ488" s="480"/>
      <c r="BA488" s="420"/>
      <c r="BB488" s="421"/>
      <c r="BC488" s="422"/>
      <c r="BD488" s="423"/>
      <c r="BE488" s="424"/>
      <c r="BF488" s="425"/>
      <c r="BG488" s="426"/>
      <c r="BH488" s="420"/>
      <c r="BI488" s="432"/>
      <c r="BJ488" s="421"/>
      <c r="BK488" s="427"/>
      <c r="BL488" s="427"/>
      <c r="BM488" s="428"/>
      <c r="BN488" s="422"/>
      <c r="BO488" s="425"/>
      <c r="BP488" s="425"/>
      <c r="BQ488" s="423"/>
      <c r="BR488" s="421"/>
      <c r="BS488" s="409"/>
      <c r="BT488" s="429"/>
      <c r="BU488" s="430"/>
      <c r="BV488" s="430"/>
      <c r="BW488" s="430"/>
      <c r="BX488" s="430"/>
      <c r="BY488" s="430"/>
      <c r="BZ488" s="430"/>
      <c r="CA488" s="431"/>
      <c r="CB488" s="430"/>
      <c r="CC488" s="432"/>
      <c r="CD488" s="411"/>
      <c r="CE488" s="421"/>
      <c r="CF488" s="433"/>
      <c r="CG488" s="434"/>
      <c r="CH488" s="427"/>
      <c r="CI488" s="446"/>
      <c r="CJ488" s="436"/>
      <c r="CK488" s="436"/>
      <c r="CL488" s="423"/>
      <c r="CM488" s="423">
        <v>19.2</v>
      </c>
      <c r="CN488" s="423">
        <v>69</v>
      </c>
      <c r="CO488" s="432"/>
      <c r="CP488" s="432"/>
      <c r="CQ488" s="437"/>
      <c r="CR488" s="437"/>
      <c r="CS488" s="424"/>
      <c r="CT488" s="432"/>
      <c r="CU488" s="434"/>
      <c r="CV488" s="438"/>
      <c r="CW488" s="439"/>
      <c r="CX488" s="440"/>
      <c r="CY488" s="441"/>
      <c r="CZ488" s="442"/>
      <c r="DA488" s="442"/>
      <c r="DB488" s="442"/>
      <c r="DC488" s="442"/>
      <c r="DD488" s="443"/>
      <c r="DE488" s="440"/>
      <c r="DF488" s="444"/>
      <c r="DG488" s="445"/>
      <c r="DH488" s="421"/>
      <c r="DI488" s="446"/>
      <c r="DJ488" s="434"/>
      <c r="DK488" s="427">
        <v>5.0999999999999996</v>
      </c>
      <c r="DL488" s="446"/>
      <c r="DM488" s="422"/>
      <c r="DN488" s="422"/>
      <c r="DO488" s="423"/>
      <c r="DP488" s="423">
        <v>19.100000000000001</v>
      </c>
      <c r="DQ488" s="423">
        <v>70</v>
      </c>
      <c r="DR488" s="432"/>
      <c r="DS488" s="432"/>
      <c r="DT488" s="437"/>
      <c r="DU488" s="437"/>
      <c r="DV488" s="424"/>
      <c r="DW488" s="446"/>
      <c r="DX488" s="434"/>
      <c r="DY488" s="438"/>
      <c r="DZ488" s="439"/>
      <c r="EA488" s="440"/>
      <c r="EB488" s="441"/>
      <c r="EC488" s="442"/>
      <c r="ED488" s="442"/>
      <c r="EE488" s="442"/>
      <c r="EF488" s="442"/>
      <c r="EG488" s="443"/>
      <c r="EH488" s="440"/>
      <c r="EI488" s="429"/>
      <c r="EJ488" s="447"/>
      <c r="EK488" s="448"/>
      <c r="EL488" s="417"/>
      <c r="EM488" s="431"/>
      <c r="EN488" s="431"/>
      <c r="EO488" s="431"/>
      <c r="EP488" s="431"/>
      <c r="EQ488" s="430"/>
      <c r="ER488" s="448"/>
      <c r="ES488" s="449"/>
      <c r="ET488" s="450"/>
      <c r="EU488" s="451" t="e">
        <f t="shared" ref="EU488:EU551" si="992">BV488/1000/ES488*24</f>
        <v>#DIV/0!</v>
      </c>
      <c r="EV488" s="450"/>
      <c r="EW488" s="513"/>
      <c r="EX488" s="514"/>
      <c r="EY488" s="513"/>
      <c r="EZ488" s="514"/>
      <c r="FA488" s="450"/>
      <c r="FB488" s="431"/>
      <c r="FC488" s="452"/>
      <c r="FD488" s="431"/>
      <c r="FE488" s="452"/>
      <c r="FF488" s="430"/>
      <c r="FG488" s="405"/>
      <c r="FH488" s="589"/>
      <c r="FI488" s="590"/>
      <c r="FJ488" s="591"/>
      <c r="FK488" s="455"/>
      <c r="FL488" s="530"/>
      <c r="FM488" s="455"/>
      <c r="FN488" s="530"/>
      <c r="FO488" s="532"/>
      <c r="FP488" s="449"/>
      <c r="FQ488" s="457"/>
      <c r="FR488" s="458"/>
      <c r="FS488" s="576"/>
      <c r="FT488" s="577"/>
      <c r="FU488" s="578">
        <v>59</v>
      </c>
      <c r="FV488" s="579"/>
      <c r="FW488" s="580"/>
      <c r="FX488" s="579"/>
      <c r="FY488" s="452"/>
      <c r="FZ488" s="452"/>
      <c r="GA488" s="429"/>
      <c r="GB488" s="513"/>
      <c r="GC488" s="514"/>
      <c r="GD488" s="513"/>
      <c r="GE488" s="527"/>
      <c r="GF488" s="461"/>
      <c r="GG488" s="606"/>
      <c r="GH488" s="450"/>
      <c r="GI488" s="405"/>
      <c r="GJ488" s="462"/>
      <c r="GK488" s="463"/>
      <c r="GL488" s="464"/>
      <c r="GM488" s="529"/>
      <c r="GN488" s="405"/>
      <c r="GO488" s="513"/>
      <c r="GP488" s="450"/>
      <c r="GQ488" s="577"/>
      <c r="GR488" s="455"/>
      <c r="GS488" s="531"/>
      <c r="GT488" s="531"/>
      <c r="GU488" s="513"/>
      <c r="GV488" s="513"/>
      <c r="GW488" s="513"/>
      <c r="GX488" s="513"/>
      <c r="GY488" s="462"/>
      <c r="GZ488" s="405"/>
      <c r="HA488" s="581"/>
      <c r="HB488" s="451"/>
      <c r="HC488" s="577"/>
      <c r="HD488" s="463"/>
      <c r="HE488" s="463"/>
      <c r="HF488" s="463"/>
      <c r="HG488" s="582"/>
      <c r="HH488" s="575"/>
      <c r="HI488" s="583"/>
      <c r="HJ488" s="406"/>
      <c r="HK488" s="406"/>
      <c r="HL488" s="549"/>
      <c r="HM488" s="584"/>
      <c r="HN488" s="461"/>
      <c r="HO488" s="574"/>
      <c r="HP488" s="548"/>
      <c r="HQ488" s="585"/>
      <c r="HR488" s="586"/>
      <c r="HS488" s="520"/>
      <c r="HT488" s="587"/>
      <c r="HU488" s="522"/>
      <c r="HV488" s="513"/>
      <c r="HW488" s="513"/>
      <c r="HX488" s="513"/>
      <c r="HY488" s="599" t="s">
        <v>220</v>
      </c>
    </row>
    <row r="489" spans="1:233" s="598" customFormat="1" ht="15" customHeight="1" x14ac:dyDescent="0.15">
      <c r="A489" s="400">
        <v>43971</v>
      </c>
      <c r="B489" s="515"/>
      <c r="C489" s="402"/>
      <c r="D489" s="571"/>
      <c r="E489" s="572"/>
      <c r="F489" s="573"/>
      <c r="G489" s="406"/>
      <c r="H489" s="402"/>
      <c r="I489" s="573"/>
      <c r="J489" s="406"/>
      <c r="K489" s="574"/>
      <c r="L489" s="574"/>
      <c r="M489" s="574"/>
      <c r="N489" s="575"/>
      <c r="O489" s="575"/>
      <c r="P489" s="409"/>
      <c r="Q489" s="409"/>
      <c r="R489" s="409"/>
      <c r="S489" s="409"/>
      <c r="T489" s="410"/>
      <c r="U489" s="409"/>
      <c r="V489" s="409"/>
      <c r="W489" s="409"/>
      <c r="X489" s="516"/>
      <c r="Y489" s="473"/>
      <c r="Z489" s="429"/>
      <c r="AA489" s="409"/>
      <c r="AB489" s="409"/>
      <c r="AC489" s="409"/>
      <c r="AD489" s="474"/>
      <c r="AE489" s="477"/>
      <c r="AF489" s="478"/>
      <c r="AG489" s="477"/>
      <c r="AH489" s="478"/>
      <c r="AI489" s="478"/>
      <c r="AJ489" s="473"/>
      <c r="AK489" s="477"/>
      <c r="AL489" s="447"/>
      <c r="AM489" s="479"/>
      <c r="AN489" s="473"/>
      <c r="AO489" s="473"/>
      <c r="AP489" s="479"/>
      <c r="AQ489" s="447"/>
      <c r="AR489" s="473"/>
      <c r="AS489" s="657"/>
      <c r="AT489" s="473"/>
      <c r="AU489" s="447"/>
      <c r="AV489" s="480"/>
      <c r="AW489" s="479"/>
      <c r="AX489" s="479"/>
      <c r="AY489" s="480"/>
      <c r="AZ489" s="480"/>
      <c r="BA489" s="420"/>
      <c r="BB489" s="421"/>
      <c r="BC489" s="422"/>
      <c r="BD489" s="423"/>
      <c r="BE489" s="424"/>
      <c r="BF489" s="425"/>
      <c r="BG489" s="426"/>
      <c r="BH489" s="420"/>
      <c r="BI489" s="432"/>
      <c r="BJ489" s="421"/>
      <c r="BK489" s="427"/>
      <c r="BL489" s="427"/>
      <c r="BM489" s="428"/>
      <c r="BN489" s="422"/>
      <c r="BO489" s="425"/>
      <c r="BP489" s="425"/>
      <c r="BQ489" s="423"/>
      <c r="BR489" s="421"/>
      <c r="BS489" s="409"/>
      <c r="BT489" s="429"/>
      <c r="BU489" s="430"/>
      <c r="BV489" s="430"/>
      <c r="BW489" s="430"/>
      <c r="BX489" s="430"/>
      <c r="BY489" s="430"/>
      <c r="BZ489" s="430"/>
      <c r="CA489" s="431"/>
      <c r="CB489" s="430"/>
      <c r="CC489" s="432"/>
      <c r="CD489" s="411"/>
      <c r="CE489" s="421"/>
      <c r="CF489" s="433"/>
      <c r="CG489" s="434"/>
      <c r="CH489" s="427"/>
      <c r="CI489" s="446"/>
      <c r="CJ489" s="436"/>
      <c r="CK489" s="436"/>
      <c r="CL489" s="423"/>
      <c r="CM489" s="423">
        <v>18.8</v>
      </c>
      <c r="CN489" s="423">
        <v>76</v>
      </c>
      <c r="CO489" s="432"/>
      <c r="CP489" s="432"/>
      <c r="CQ489" s="437"/>
      <c r="CR489" s="437"/>
      <c r="CS489" s="424"/>
      <c r="CT489" s="432"/>
      <c r="CU489" s="434"/>
      <c r="CV489" s="438"/>
      <c r="CW489" s="439"/>
      <c r="CX489" s="440"/>
      <c r="CY489" s="441"/>
      <c r="CZ489" s="442"/>
      <c r="DA489" s="442"/>
      <c r="DB489" s="442"/>
      <c r="DC489" s="442"/>
      <c r="DD489" s="443"/>
      <c r="DE489" s="440"/>
      <c r="DF489" s="444"/>
      <c r="DG489" s="445"/>
      <c r="DH489" s="421"/>
      <c r="DI489" s="446"/>
      <c r="DJ489" s="434"/>
      <c r="DK489" s="427">
        <v>10.1</v>
      </c>
      <c r="DL489" s="446"/>
      <c r="DM489" s="422"/>
      <c r="DN489" s="422"/>
      <c r="DO489" s="423"/>
      <c r="DP489" s="423">
        <v>18.100000000000001</v>
      </c>
      <c r="DQ489" s="423">
        <v>72</v>
      </c>
      <c r="DR489" s="432"/>
      <c r="DS489" s="432"/>
      <c r="DT489" s="437"/>
      <c r="DU489" s="437"/>
      <c r="DV489" s="424"/>
      <c r="DW489" s="446"/>
      <c r="DX489" s="434"/>
      <c r="DY489" s="438"/>
      <c r="DZ489" s="439"/>
      <c r="EA489" s="440"/>
      <c r="EB489" s="441"/>
      <c r="EC489" s="442"/>
      <c r="ED489" s="442"/>
      <c r="EE489" s="442"/>
      <c r="EF489" s="442"/>
      <c r="EG489" s="443"/>
      <c r="EH489" s="440"/>
      <c r="EI489" s="429"/>
      <c r="EJ489" s="447"/>
      <c r="EK489" s="448"/>
      <c r="EL489" s="417"/>
      <c r="EM489" s="431"/>
      <c r="EN489" s="431"/>
      <c r="EO489" s="431"/>
      <c r="EP489" s="431"/>
      <c r="EQ489" s="430"/>
      <c r="ER489" s="448"/>
      <c r="ES489" s="449"/>
      <c r="ET489" s="450"/>
      <c r="EU489" s="451" t="e">
        <f t="shared" si="992"/>
        <v>#DIV/0!</v>
      </c>
      <c r="EV489" s="450"/>
      <c r="EW489" s="513"/>
      <c r="EX489" s="514"/>
      <c r="EY489" s="513"/>
      <c r="EZ489" s="514"/>
      <c r="FA489" s="450"/>
      <c r="FB489" s="431"/>
      <c r="FC489" s="452"/>
      <c r="FD489" s="431"/>
      <c r="FE489" s="452"/>
      <c r="FF489" s="430"/>
      <c r="FG489" s="405"/>
      <c r="FH489" s="589"/>
      <c r="FI489" s="590"/>
      <c r="FJ489" s="591"/>
      <c r="FK489" s="455"/>
      <c r="FL489" s="530"/>
      <c r="FM489" s="455"/>
      <c r="FN489" s="530"/>
      <c r="FO489" s="532"/>
      <c r="FP489" s="449"/>
      <c r="FQ489" s="457"/>
      <c r="FR489" s="458"/>
      <c r="FS489" s="576"/>
      <c r="FT489" s="577"/>
      <c r="FU489" s="578">
        <v>57</v>
      </c>
      <c r="FV489" s="579"/>
      <c r="FW489" s="580"/>
      <c r="FX489" s="579"/>
      <c r="FY489" s="452"/>
      <c r="FZ489" s="452"/>
      <c r="GA489" s="429"/>
      <c r="GB489" s="513"/>
      <c r="GC489" s="514"/>
      <c r="GD489" s="513"/>
      <c r="GE489" s="527"/>
      <c r="GF489" s="461"/>
      <c r="GG489" s="606"/>
      <c r="GH489" s="450"/>
      <c r="GI489" s="405"/>
      <c r="GJ489" s="462"/>
      <c r="GK489" s="463"/>
      <c r="GL489" s="464"/>
      <c r="GM489" s="529"/>
      <c r="GN489" s="405"/>
      <c r="GO489" s="513"/>
      <c r="GP489" s="450"/>
      <c r="GQ489" s="577"/>
      <c r="GR489" s="455"/>
      <c r="GS489" s="531"/>
      <c r="GT489" s="531"/>
      <c r="GU489" s="513"/>
      <c r="GV489" s="513"/>
      <c r="GW489" s="513"/>
      <c r="GX489" s="513"/>
      <c r="GY489" s="462"/>
      <c r="GZ489" s="405"/>
      <c r="HA489" s="581"/>
      <c r="HB489" s="451"/>
      <c r="HC489" s="577"/>
      <c r="HD489" s="463"/>
      <c r="HE489" s="463"/>
      <c r="HF489" s="463"/>
      <c r="HG489" s="582"/>
      <c r="HH489" s="575"/>
      <c r="HI489" s="583"/>
      <c r="HJ489" s="406"/>
      <c r="HK489" s="406"/>
      <c r="HL489" s="549"/>
      <c r="HM489" s="584"/>
      <c r="HN489" s="461"/>
      <c r="HO489" s="574"/>
      <c r="HP489" s="548"/>
      <c r="HQ489" s="585"/>
      <c r="HR489" s="586"/>
      <c r="HS489" s="520"/>
      <c r="HT489" s="587"/>
      <c r="HU489" s="522"/>
      <c r="HV489" s="513"/>
      <c r="HW489" s="513"/>
      <c r="HX489" s="513"/>
      <c r="HY489" s="599"/>
    </row>
    <row r="490" spans="1:233" s="598" customFormat="1" ht="15" customHeight="1" x14ac:dyDescent="0.15">
      <c r="A490" s="400">
        <v>43972</v>
      </c>
      <c r="B490" s="515">
        <v>32549</v>
      </c>
      <c r="C490" s="402">
        <f t="shared" ref="C490:C553" si="993">B490/$B$6</f>
        <v>0.65098</v>
      </c>
      <c r="D490" s="571">
        <v>7.89</v>
      </c>
      <c r="E490" s="572">
        <v>46</v>
      </c>
      <c r="F490" s="573">
        <v>214</v>
      </c>
      <c r="G490" s="406">
        <f t="shared" ref="G490:G521" si="994">F490*B490/1000</f>
        <v>6965.4859999999999</v>
      </c>
      <c r="H490" s="402">
        <f t="shared" ref="H490:H521" si="995">G490/$G$6</f>
        <v>0.27861944</v>
      </c>
      <c r="I490" s="573">
        <v>13250</v>
      </c>
      <c r="J490" s="406">
        <f t="shared" ref="J490:J521" si="996">I490*0.67</f>
        <v>8877.5</v>
      </c>
      <c r="K490" s="574">
        <v>36</v>
      </c>
      <c r="L490" s="574"/>
      <c r="M490" s="574"/>
      <c r="N490" s="575">
        <v>48</v>
      </c>
      <c r="O490" s="575"/>
      <c r="P490" s="409"/>
      <c r="Q490" s="409">
        <v>1000</v>
      </c>
      <c r="R490" s="409"/>
      <c r="S490" s="409"/>
      <c r="T490" s="410">
        <v>5.0999999999999996</v>
      </c>
      <c r="U490" s="409">
        <f t="shared" ref="U490:U521" si="997">V490/2.9</f>
        <v>3713.7931034482758</v>
      </c>
      <c r="V490" s="409">
        <v>10770</v>
      </c>
      <c r="W490" s="409">
        <v>4320</v>
      </c>
      <c r="X490" s="516">
        <v>350</v>
      </c>
      <c r="Y490" s="473"/>
      <c r="Z490" s="429"/>
      <c r="AA490" s="409"/>
      <c r="AB490" s="409"/>
      <c r="AC490" s="409"/>
      <c r="AD490" s="474"/>
      <c r="AE490" s="477"/>
      <c r="AF490" s="478">
        <f t="shared" ref="AF490:AF521" si="998">X490+Q490</f>
        <v>1350</v>
      </c>
      <c r="AG490" s="477">
        <f t="shared" ref="AG490:AG521" si="999">AF490/$AF$6</f>
        <v>0.54</v>
      </c>
      <c r="AH490" s="478">
        <f t="shared" ref="AH490:AH521" si="1000">AI490/2.9</f>
        <v>2770.0893997445723</v>
      </c>
      <c r="AI490" s="478">
        <f t="shared" ref="AI490:AI521" si="1001">(V490*Q490+F490*X490)/AF490</f>
        <v>8033.2592592592591</v>
      </c>
      <c r="AJ490" s="473">
        <f t="shared" ref="AJ490:AJ521" si="1002">(V490*Q490+X490*F490)/1000</f>
        <v>10844.9</v>
      </c>
      <c r="AK490" s="477">
        <f t="shared" ref="AK490:AK521" si="1003">AJ490/$AJ$6</f>
        <v>0.48199555555555557</v>
      </c>
      <c r="AL490" s="447">
        <v>38</v>
      </c>
      <c r="AM490" s="479"/>
      <c r="AN490" s="473">
        <v>3031</v>
      </c>
      <c r="AO490" s="473">
        <v>3006</v>
      </c>
      <c r="AP490" s="479">
        <v>7.36</v>
      </c>
      <c r="AQ490" s="447">
        <v>684</v>
      </c>
      <c r="AR490" s="473">
        <f t="shared" ref="AR490:AR514" si="1004">AQ490*3.2</f>
        <v>2188.8000000000002</v>
      </c>
      <c r="AS490" s="657">
        <f t="shared" ref="AS490:AS521" si="1005">AR490/AQ490</f>
        <v>3.2</v>
      </c>
      <c r="AT490" s="473">
        <v>6330</v>
      </c>
      <c r="AU490" s="447"/>
      <c r="AV490" s="480">
        <v>10</v>
      </c>
      <c r="AW490" s="479">
        <v>8.9499999999999993</v>
      </c>
      <c r="AX490" s="479">
        <v>38.32</v>
      </c>
      <c r="AY490" s="480">
        <v>18.899999999999999</v>
      </c>
      <c r="AZ490" s="480">
        <v>5.4</v>
      </c>
      <c r="BA490" s="420">
        <f t="shared" ref="BA490:BA553" si="1006">CC490+DF490</f>
        <v>33998</v>
      </c>
      <c r="BB490" s="421">
        <f t="shared" ref="BB490:BB553" si="1007">BA490/$BA$6</f>
        <v>0.67996000000000001</v>
      </c>
      <c r="BC490" s="422"/>
      <c r="BD490" s="423">
        <v>7.87</v>
      </c>
      <c r="BE490" s="424">
        <v>79.599999999999994</v>
      </c>
      <c r="BF490" s="425">
        <v>282</v>
      </c>
      <c r="BG490" s="426">
        <v>10190</v>
      </c>
      <c r="BH490" s="420">
        <f t="shared" ref="BH490:BH553" si="1008">BG490*0.67</f>
        <v>6827.3</v>
      </c>
      <c r="BI490" s="432"/>
      <c r="BJ490" s="421"/>
      <c r="BK490" s="427">
        <v>41</v>
      </c>
      <c r="BL490" s="427"/>
      <c r="BM490" s="428"/>
      <c r="BN490" s="422"/>
      <c r="BO490" s="425">
        <v>117</v>
      </c>
      <c r="BP490" s="425"/>
      <c r="BQ490" s="423">
        <v>2.67</v>
      </c>
      <c r="BR490" s="421">
        <f t="shared" ref="BR490:BR553" si="1009">BQ490/$BQ$6</f>
        <v>0.37083333333333329</v>
      </c>
      <c r="BS490" s="409">
        <f t="shared" ref="BS490:BS553" si="1010">BA490+AF490</f>
        <v>35348</v>
      </c>
      <c r="BT490" s="429">
        <f t="shared" ref="BT490:BT553" si="1011">(BD490*BA490+AP490*AF490)/(AF490+BA490)</f>
        <v>7.8505222360529592</v>
      </c>
      <c r="BU490" s="430">
        <f t="shared" ref="BU490:BU521" si="1012">(AQ490*Y490+BA490*BE490)/(BA490+Y490)</f>
        <v>79.599999999999994</v>
      </c>
      <c r="BV490" s="430">
        <f t="shared" ref="BV490:BV553" si="1013">(BA490*BF490+AR490*AF490)/(AF490+BA490)</f>
        <v>354.82392214552448</v>
      </c>
      <c r="BW490" s="430">
        <f t="shared" ref="BW490:BW521" si="1014">(BA490*BG490+AS490*AF490)/(AF490+BA490)</f>
        <v>9800.9488514201657</v>
      </c>
      <c r="BX490" s="430">
        <f t="shared" ref="BX490:BX553" si="1015">BW490*0.65</f>
        <v>6370.6167534231081</v>
      </c>
      <c r="BY490" s="430">
        <f t="shared" ref="BY490:BY521" si="1016">(BK490*BA490+AY490*AF490)/BS490</f>
        <v>40.155963562294893</v>
      </c>
      <c r="BZ490" s="430"/>
      <c r="CA490" s="431"/>
      <c r="CB490" s="430">
        <f t="shared" ref="CB490:CB553" si="1017">BO490</f>
        <v>117</v>
      </c>
      <c r="CC490" s="432">
        <v>17214</v>
      </c>
      <c r="CD490" s="411">
        <f t="shared" ref="CD490:CD553" si="1018">CC490+AF490/2</f>
        <v>17889</v>
      </c>
      <c r="CE490" s="421">
        <f t="shared" ref="CE490:CE553" si="1019">CD490/25000</f>
        <v>0.71555999999999997</v>
      </c>
      <c r="CF490" s="433">
        <f t="shared" ref="CF490:CF553" si="1020">6700/CD490*24</f>
        <v>8.9887640449438209</v>
      </c>
      <c r="CG490" s="434"/>
      <c r="CH490" s="427"/>
      <c r="CI490" s="446">
        <f t="shared" ref="CI490:CI553" si="1021">9500/CD490*24</f>
        <v>12.745262451786012</v>
      </c>
      <c r="CJ490" s="436">
        <v>28.5</v>
      </c>
      <c r="CK490" s="436">
        <v>2.8</v>
      </c>
      <c r="CL490" s="423"/>
      <c r="CM490" s="423">
        <v>21.1</v>
      </c>
      <c r="CN490" s="423">
        <v>71</v>
      </c>
      <c r="CO490" s="432"/>
      <c r="CP490" s="432"/>
      <c r="CQ490" s="437"/>
      <c r="CR490" s="437">
        <v>0.88</v>
      </c>
      <c r="CS490" s="424"/>
      <c r="CT490" s="432">
        <f t="shared" ref="CT490:CT553" si="1022">3500/CD490*24</f>
        <v>4.695623008552742</v>
      </c>
      <c r="CU490" s="434">
        <v>7.5</v>
      </c>
      <c r="CV490" s="438"/>
      <c r="CW490" s="439"/>
      <c r="CX490" s="440"/>
      <c r="CY490" s="441"/>
      <c r="CZ490" s="442"/>
      <c r="DA490" s="442"/>
      <c r="DB490" s="442"/>
      <c r="DC490" s="442"/>
      <c r="DD490" s="443"/>
      <c r="DE490" s="440"/>
      <c r="DF490" s="444">
        <v>16784</v>
      </c>
      <c r="DG490" s="445">
        <f t="shared" ref="DG490:DG553" si="1023">DF490+AF490/2</f>
        <v>17459</v>
      </c>
      <c r="DH490" s="421">
        <f t="shared" ref="DH490:DH553" si="1024">DG490/25000</f>
        <v>0.69835999999999998</v>
      </c>
      <c r="DI490" s="446">
        <f t="shared" ref="DI490:DI553" si="1025">6700/DG490*24</f>
        <v>9.2101494930981165</v>
      </c>
      <c r="DJ490" s="434">
        <v>7.79</v>
      </c>
      <c r="DK490" s="427">
        <v>15.1</v>
      </c>
      <c r="DL490" s="446">
        <f t="shared" ref="DL490:DL553" si="1026">9500/DG490*24</f>
        <v>13.059167191706283</v>
      </c>
      <c r="DM490" s="422">
        <v>28</v>
      </c>
      <c r="DN490" s="422">
        <v>3.1</v>
      </c>
      <c r="DO490" s="423">
        <v>7.8</v>
      </c>
      <c r="DP490" s="423">
        <v>21.1</v>
      </c>
      <c r="DQ490" s="423">
        <v>74</v>
      </c>
      <c r="DR490" s="432"/>
      <c r="DS490" s="432"/>
      <c r="DT490" s="437"/>
      <c r="DU490" s="437">
        <v>0.89</v>
      </c>
      <c r="DV490" s="424"/>
      <c r="DW490" s="446">
        <f t="shared" ref="DW490:DW553" si="1027">3500/DG490*24</f>
        <v>4.8112721232602098</v>
      </c>
      <c r="DX490" s="434">
        <v>7.13</v>
      </c>
      <c r="DY490" s="438">
        <v>8.0399999999999991</v>
      </c>
      <c r="DZ490" s="439">
        <v>19.7</v>
      </c>
      <c r="EA490" s="440">
        <v>71</v>
      </c>
      <c r="EB490" s="441">
        <v>7760</v>
      </c>
      <c r="EC490" s="442">
        <v>12.8</v>
      </c>
      <c r="ED490" s="442"/>
      <c r="EE490" s="442"/>
      <c r="EF490" s="442"/>
      <c r="EG490" s="443">
        <v>13</v>
      </c>
      <c r="EH490" s="440"/>
      <c r="EI490" s="429">
        <f t="shared" ref="EI490:EI521" si="1028">DY490</f>
        <v>8.0399999999999991</v>
      </c>
      <c r="EJ490" s="447">
        <f t="shared" ref="EJ490:EJ521" si="1029">DZ490</f>
        <v>19.7</v>
      </c>
      <c r="EK490" s="448">
        <f t="shared" ref="EK490:EK521" si="1030">EA490</f>
        <v>71</v>
      </c>
      <c r="EL490" s="417">
        <f t="shared" ref="EL490:EL521" si="1031">EB490</f>
        <v>7760</v>
      </c>
      <c r="EM490" s="431">
        <f t="shared" ref="EM490:EM521" si="1032">EC490</f>
        <v>12.8</v>
      </c>
      <c r="EN490" s="431"/>
      <c r="EO490" s="431"/>
      <c r="EP490" s="431"/>
      <c r="EQ490" s="430">
        <f t="shared" ref="EQ490:EQ521" si="1033">EG490</f>
        <v>13</v>
      </c>
      <c r="ER490" s="448"/>
      <c r="ES490" s="449">
        <f t="shared" ref="ES490:ES553" si="1034">44000/(BA490+AF490)*24</f>
        <v>29.87439176191015</v>
      </c>
      <c r="ET490" s="450">
        <f t="shared" ref="ET490:ET553" si="1035">(BA490+AF490)/BA$6</f>
        <v>0.70696000000000003</v>
      </c>
      <c r="EU490" s="451">
        <f t="shared" si="992"/>
        <v>0.28505263636363637</v>
      </c>
      <c r="EV490" s="450">
        <f t="shared" ref="EV490:EV553" si="1036">EU490/$EU$6</f>
        <v>0.52787525252525247</v>
      </c>
      <c r="EW490" s="513">
        <f t="shared" ref="EW490:EW521" si="1037">1-EM490/BY490</f>
        <v>0.68124286246691457</v>
      </c>
      <c r="EX490" s="514">
        <f t="shared" ref="EX490:EX521" si="1038">BY490-EM490</f>
        <v>27.355963562294892</v>
      </c>
      <c r="EY490" s="513">
        <f t="shared" ref="EY490:EY521" si="1039">1-EJ490/BU490</f>
        <v>0.75251256281407031</v>
      </c>
      <c r="EZ490" s="514">
        <f t="shared" ref="EZ490:EZ521" si="1040">BU490-EJ490</f>
        <v>59.899999999999991</v>
      </c>
      <c r="FA490" s="450">
        <f t="shared" ref="FA490:FA553" si="1041">1-EK490/BV490</f>
        <v>0.79990075198232924</v>
      </c>
      <c r="FB490" s="431">
        <f t="shared" ref="FB490:FB553" si="1042">BV490-EK490</f>
        <v>283.82392214552448</v>
      </c>
      <c r="FC490" s="452"/>
      <c r="FD490" s="431"/>
      <c r="FE490" s="452">
        <f t="shared" ref="FE490:FE553" si="1043">1-EQ490/CB490</f>
        <v>0.88888888888888884</v>
      </c>
      <c r="FF490" s="430">
        <f t="shared" ref="FF490:FF553" si="1044">CB490-EQ490</f>
        <v>104</v>
      </c>
      <c r="FG490" s="405">
        <v>50400</v>
      </c>
      <c r="FH490" s="589"/>
      <c r="FI490" s="590"/>
      <c r="FJ490" s="591"/>
      <c r="FK490" s="455">
        <f t="shared" ref="FK490:FK553" si="1045">3000/BS490*24</f>
        <v>2.0368903474029647</v>
      </c>
      <c r="FL490" s="530">
        <v>1400</v>
      </c>
      <c r="FM490" s="455">
        <f t="shared" ref="FM490:FM553" si="1046">FL490/BS490*1000</f>
        <v>39.606201199502095</v>
      </c>
      <c r="FN490" s="530">
        <v>5143</v>
      </c>
      <c r="FO490" s="532">
        <f t="shared" ref="FO490:FO553" si="1047">FN490/11.15/1.2/1000</f>
        <v>0.3843796711509716</v>
      </c>
      <c r="FP490" s="449">
        <f t="shared" ref="FP490:FP553" si="1048">FN490/BS490*1000</f>
        <v>145.49620912074232</v>
      </c>
      <c r="FQ490" s="457">
        <v>54</v>
      </c>
      <c r="FR490" s="458">
        <f t="shared" ref="FR490:FR553" si="1049">FQ490/BS490*1000</f>
        <v>1.5276677605522235</v>
      </c>
      <c r="FS490" s="576">
        <v>8.01</v>
      </c>
      <c r="FT490" s="577">
        <v>15.4</v>
      </c>
      <c r="FU490" s="578">
        <v>59</v>
      </c>
      <c r="FV490" s="579">
        <v>3</v>
      </c>
      <c r="FW490" s="580"/>
      <c r="FX490" s="579"/>
      <c r="FY490" s="452">
        <f t="shared" ref="FY490:FY553" si="1050">1-FV490/(EG490+DD490)</f>
        <v>0.76923076923076916</v>
      </c>
      <c r="FZ490" s="452"/>
      <c r="GA490" s="429"/>
      <c r="GB490" s="513">
        <f t="shared" ref="GB490:GB521" si="1051">1-FT490/DZ490</f>
        <v>0.21827411167512689</v>
      </c>
      <c r="GC490" s="514">
        <f t="shared" ref="GC490:GC521" si="1052">(CW490+DZ490-FT490)</f>
        <v>4.2999999999999989</v>
      </c>
      <c r="GD490" s="513">
        <f t="shared" ref="GD490:GD521" si="1053">1-FU490/EA490</f>
        <v>0.16901408450704225</v>
      </c>
      <c r="GE490" s="527">
        <f t="shared" ref="GE490:GE553" si="1054">CX490+EA490-FU490</f>
        <v>12</v>
      </c>
      <c r="GF490" s="461">
        <f t="shared" ref="GF490:GF553" si="1055">4100/BS490*24</f>
        <v>2.7837501414507186</v>
      </c>
      <c r="GG490" s="606">
        <v>25</v>
      </c>
      <c r="GH490" s="450">
        <f t="shared" ref="GH490:GH521" si="1056">GG490/80</f>
        <v>0.3125</v>
      </c>
      <c r="GI490" s="405">
        <v>175</v>
      </c>
      <c r="GJ490" s="462">
        <f t="shared" ref="GJ490:GJ521" si="1057">GI490/GG490</f>
        <v>7</v>
      </c>
      <c r="GK490" s="463">
        <f t="shared" ref="GK490:GK553" si="1058">GG490/(BS490/24)*1000</f>
        <v>16.97408622835804</v>
      </c>
      <c r="GL490" s="464">
        <v>8.0500000000000007</v>
      </c>
      <c r="GM490" s="529">
        <v>14.7</v>
      </c>
      <c r="GN490" s="405">
        <v>52</v>
      </c>
      <c r="GO490" s="513">
        <f t="shared" ref="GO490:GO521" si="1059">1-GM490/FT490</f>
        <v>4.5454545454545525E-2</v>
      </c>
      <c r="GP490" s="450">
        <f t="shared" ref="GP490:GP521" si="1060">1-GN490/FU490</f>
        <v>0.11864406779661019</v>
      </c>
      <c r="GQ490" s="577">
        <v>8</v>
      </c>
      <c r="GR490" s="455">
        <f t="shared" ref="GR490:GR553" si="1061">4300/BS490*24</f>
        <v>2.9195428312775826</v>
      </c>
      <c r="GS490" s="531">
        <f t="shared" ref="GS490:GS521" si="1062">HC490</f>
        <v>13.5</v>
      </c>
      <c r="GT490" s="531">
        <f t="shared" ref="GT490:GT521" si="1063">HD490</f>
        <v>48.33</v>
      </c>
      <c r="GU490" s="513">
        <f t="shared" ref="GU490:GU521" si="1064">1-GS490/GM490</f>
        <v>8.1632653061224469E-2</v>
      </c>
      <c r="GV490" s="513">
        <f t="shared" ref="GV490:GV521" si="1065">1-GT490/GN490</f>
        <v>7.0576923076923093E-2</v>
      </c>
      <c r="GW490" s="513">
        <f t="shared" ref="GW490:GW521" si="1066">1-HC490/FT490</f>
        <v>0.12337662337662336</v>
      </c>
      <c r="GX490" s="513">
        <f t="shared" ref="GX490:GX521" si="1067">1-HD490/FU490</f>
        <v>0.18084745762711862</v>
      </c>
      <c r="GY490" s="462">
        <f t="shared" ref="GY490:GY521" si="1068">GK490/(FU490-HD490)</f>
        <v>1.5908234515799473</v>
      </c>
      <c r="GZ490" s="405">
        <v>33840</v>
      </c>
      <c r="HA490" s="581">
        <v>7.96</v>
      </c>
      <c r="HB490" s="451">
        <v>7.87</v>
      </c>
      <c r="HC490" s="577">
        <v>13.5</v>
      </c>
      <c r="HD490" s="463">
        <f>HC490*3.58</f>
        <v>48.33</v>
      </c>
      <c r="HE490" s="463">
        <v>12</v>
      </c>
      <c r="HF490" s="463"/>
      <c r="HG490" s="582"/>
      <c r="HH490" s="575">
        <v>3</v>
      </c>
      <c r="HI490" s="583">
        <v>7540</v>
      </c>
      <c r="HJ490" s="406">
        <f t="shared" ref="HJ490:HJ553" si="1069">HI490*0.67</f>
        <v>5051.8</v>
      </c>
      <c r="HK490" s="406"/>
      <c r="HL490" s="549"/>
      <c r="HM490" s="584"/>
      <c r="HN490" s="461">
        <v>12.26</v>
      </c>
      <c r="HO490" s="574"/>
      <c r="HP490" s="548">
        <v>0.01</v>
      </c>
      <c r="HQ490" s="585"/>
      <c r="HR490" s="586"/>
      <c r="HS490" s="520">
        <v>0.18</v>
      </c>
      <c r="HT490" s="587">
        <v>8</v>
      </c>
      <c r="HU490" s="522">
        <f t="shared" ref="HU490:HU553" si="1070">72500/BA490*24</f>
        <v>51.179481145949765</v>
      </c>
      <c r="HV490" s="513">
        <f t="shared" ref="HV490:HV521" si="1071">1-HC490/BE490</f>
        <v>0.83040201005025127</v>
      </c>
      <c r="HW490" s="513">
        <f t="shared" ref="HW490:HW521" si="1072">1-HD490/BF490</f>
        <v>0.82861702127659576</v>
      </c>
      <c r="HX490" s="513">
        <f t="shared" ref="HX490:HX521" si="1073">1-HN490/BK490</f>
        <v>0.70097560975609752</v>
      </c>
      <c r="HY490" s="599" t="s">
        <v>221</v>
      </c>
    </row>
    <row r="491" spans="1:233" s="598" customFormat="1" ht="15" customHeight="1" x14ac:dyDescent="0.15">
      <c r="A491" s="400">
        <v>43973</v>
      </c>
      <c r="B491" s="515">
        <v>31942</v>
      </c>
      <c r="C491" s="402">
        <f t="shared" si="993"/>
        <v>0.63883999999999996</v>
      </c>
      <c r="D491" s="571">
        <v>7.91</v>
      </c>
      <c r="E491" s="572">
        <v>69.150000000000006</v>
      </c>
      <c r="F491" s="573">
        <v>270</v>
      </c>
      <c r="G491" s="406">
        <f t="shared" si="994"/>
        <v>8624.34</v>
      </c>
      <c r="H491" s="402">
        <f t="shared" si="995"/>
        <v>0.34497359999999999</v>
      </c>
      <c r="I491" s="573">
        <v>9935</v>
      </c>
      <c r="J491" s="406">
        <f t="shared" si="996"/>
        <v>6656.4500000000007</v>
      </c>
      <c r="K491" s="574">
        <v>63.65</v>
      </c>
      <c r="L491" s="574">
        <v>12.4</v>
      </c>
      <c r="M491" s="574">
        <v>1</v>
      </c>
      <c r="N491" s="575">
        <v>58</v>
      </c>
      <c r="O491" s="575">
        <v>32</v>
      </c>
      <c r="P491" s="409"/>
      <c r="Q491" s="409">
        <v>1200</v>
      </c>
      <c r="R491" s="409"/>
      <c r="S491" s="409"/>
      <c r="T491" s="410">
        <v>5.0599999999999996</v>
      </c>
      <c r="U491" s="409">
        <f t="shared" si="997"/>
        <v>3412.4137931034484</v>
      </c>
      <c r="V491" s="409">
        <v>9896</v>
      </c>
      <c r="W491" s="409">
        <v>3181</v>
      </c>
      <c r="X491" s="516">
        <v>400</v>
      </c>
      <c r="Y491" s="473"/>
      <c r="Z491" s="429"/>
      <c r="AA491" s="409"/>
      <c r="AB491" s="409"/>
      <c r="AC491" s="409"/>
      <c r="AD491" s="474"/>
      <c r="AE491" s="477"/>
      <c r="AF491" s="478">
        <f t="shared" si="998"/>
        <v>1600</v>
      </c>
      <c r="AG491" s="477">
        <f t="shared" si="999"/>
        <v>0.64</v>
      </c>
      <c r="AH491" s="478">
        <f t="shared" si="1000"/>
        <v>2582.5862068965516</v>
      </c>
      <c r="AI491" s="478">
        <f t="shared" si="1001"/>
        <v>7489.5</v>
      </c>
      <c r="AJ491" s="473">
        <f t="shared" si="1002"/>
        <v>11983.2</v>
      </c>
      <c r="AK491" s="477">
        <f t="shared" si="1003"/>
        <v>0.53258666666666665</v>
      </c>
      <c r="AL491" s="447">
        <v>38</v>
      </c>
      <c r="AM491" s="479"/>
      <c r="AN491" s="473">
        <v>2729</v>
      </c>
      <c r="AO491" s="473">
        <v>2743</v>
      </c>
      <c r="AP491" s="479">
        <v>7.45</v>
      </c>
      <c r="AQ491" s="447">
        <v>689</v>
      </c>
      <c r="AR491" s="473">
        <f t="shared" si="1004"/>
        <v>2204.8000000000002</v>
      </c>
      <c r="AS491" s="657">
        <f t="shared" si="1005"/>
        <v>3.2</v>
      </c>
      <c r="AT491" s="473">
        <v>5840</v>
      </c>
      <c r="AU491" s="447"/>
      <c r="AV491" s="480">
        <v>15</v>
      </c>
      <c r="AW491" s="479">
        <v>9.93</v>
      </c>
      <c r="AX491" s="479">
        <v>38.5</v>
      </c>
      <c r="AY491" s="480">
        <v>18.399999999999999</v>
      </c>
      <c r="AZ491" s="480">
        <v>5.5</v>
      </c>
      <c r="BA491" s="420">
        <f t="shared" si="1006"/>
        <v>31194</v>
      </c>
      <c r="BB491" s="421">
        <f t="shared" si="1007"/>
        <v>0.62387999999999999</v>
      </c>
      <c r="BC491" s="422"/>
      <c r="BD491" s="423">
        <v>7.84</v>
      </c>
      <c r="BE491" s="424">
        <v>104.6</v>
      </c>
      <c r="BF491" s="425">
        <v>397</v>
      </c>
      <c r="BG491" s="426">
        <v>7370</v>
      </c>
      <c r="BH491" s="420">
        <f t="shared" si="1008"/>
        <v>4937.9000000000005</v>
      </c>
      <c r="BI491" s="432"/>
      <c r="BJ491" s="421"/>
      <c r="BK491" s="427">
        <v>27.4</v>
      </c>
      <c r="BL491" s="427">
        <v>11.2</v>
      </c>
      <c r="BM491" s="428">
        <v>13.3</v>
      </c>
      <c r="BN491" s="422">
        <v>2</v>
      </c>
      <c r="BO491" s="425">
        <v>147</v>
      </c>
      <c r="BP491" s="425">
        <v>32</v>
      </c>
      <c r="BQ491" s="423">
        <v>2.5499999999999998</v>
      </c>
      <c r="BR491" s="421">
        <f t="shared" si="1009"/>
        <v>0.35416666666666663</v>
      </c>
      <c r="BS491" s="409">
        <f t="shared" si="1010"/>
        <v>32794</v>
      </c>
      <c r="BT491" s="429">
        <f t="shared" si="1011"/>
        <v>7.8209721290479965</v>
      </c>
      <c r="BU491" s="430">
        <f t="shared" si="1012"/>
        <v>104.6</v>
      </c>
      <c r="BV491" s="430">
        <f t="shared" si="1013"/>
        <v>485.20150027444043</v>
      </c>
      <c r="BW491" s="430">
        <f t="shared" si="1014"/>
        <v>7010.5781545404643</v>
      </c>
      <c r="BX491" s="430">
        <f t="shared" si="1015"/>
        <v>4556.875800451302</v>
      </c>
      <c r="BY491" s="430">
        <f t="shared" si="1016"/>
        <v>26.960895285722998</v>
      </c>
      <c r="BZ491" s="430">
        <f>(BL491*BA491+AY491*AF491)/BS491</f>
        <v>11.551283771421602</v>
      </c>
      <c r="CA491" s="431"/>
      <c r="CB491" s="430">
        <f t="shared" si="1017"/>
        <v>147</v>
      </c>
      <c r="CC491" s="432">
        <v>15502</v>
      </c>
      <c r="CD491" s="411">
        <f t="shared" si="1018"/>
        <v>16302</v>
      </c>
      <c r="CE491" s="421">
        <f t="shared" si="1019"/>
        <v>0.65207999999999999</v>
      </c>
      <c r="CF491" s="433">
        <f t="shared" si="1020"/>
        <v>9.8638203901361798</v>
      </c>
      <c r="CG491" s="434"/>
      <c r="CH491" s="427"/>
      <c r="CI491" s="446">
        <f t="shared" si="1021"/>
        <v>13.986013986013987</v>
      </c>
      <c r="CJ491" s="436">
        <v>28.3</v>
      </c>
      <c r="CK491" s="436">
        <v>3</v>
      </c>
      <c r="CL491" s="423"/>
      <c r="CM491" s="423">
        <v>27.8</v>
      </c>
      <c r="CN491" s="423">
        <v>105</v>
      </c>
      <c r="CO491" s="432"/>
      <c r="CP491" s="432"/>
      <c r="CQ491" s="437"/>
      <c r="CR491" s="437">
        <v>0.87</v>
      </c>
      <c r="CS491" s="424"/>
      <c r="CT491" s="432">
        <f t="shared" si="1022"/>
        <v>5.1527419948472577</v>
      </c>
      <c r="CU491" s="434">
        <v>7.73</v>
      </c>
      <c r="CV491" s="438"/>
      <c r="CW491" s="439"/>
      <c r="CX491" s="440"/>
      <c r="CY491" s="441"/>
      <c r="CZ491" s="442"/>
      <c r="DA491" s="442"/>
      <c r="DB491" s="442"/>
      <c r="DC491" s="442"/>
      <c r="DD491" s="443"/>
      <c r="DE491" s="440"/>
      <c r="DF491" s="444">
        <v>15692</v>
      </c>
      <c r="DG491" s="445">
        <f t="shared" si="1023"/>
        <v>16492</v>
      </c>
      <c r="DH491" s="421">
        <f t="shared" si="1024"/>
        <v>0.65968000000000004</v>
      </c>
      <c r="DI491" s="446">
        <f t="shared" si="1025"/>
        <v>9.7501819063788506</v>
      </c>
      <c r="DJ491" s="434">
        <v>7.81</v>
      </c>
      <c r="DK491" s="427">
        <v>5.0999999999999996</v>
      </c>
      <c r="DL491" s="446">
        <f t="shared" si="1026"/>
        <v>13.824884792626726</v>
      </c>
      <c r="DM491" s="422">
        <v>28.5</v>
      </c>
      <c r="DN491" s="422">
        <v>3.2</v>
      </c>
      <c r="DO491" s="423">
        <v>7.94</v>
      </c>
      <c r="DP491" s="423">
        <v>18</v>
      </c>
      <c r="DQ491" s="423">
        <v>95</v>
      </c>
      <c r="DR491" s="432"/>
      <c r="DS491" s="432"/>
      <c r="DT491" s="437"/>
      <c r="DU491" s="437">
        <v>0.86</v>
      </c>
      <c r="DV491" s="424"/>
      <c r="DW491" s="446">
        <f t="shared" si="1027"/>
        <v>5.0933786078098473</v>
      </c>
      <c r="DX491" s="434">
        <v>7.39</v>
      </c>
      <c r="DY491" s="438">
        <v>8.16</v>
      </c>
      <c r="DZ491" s="439">
        <v>19</v>
      </c>
      <c r="EA491" s="440">
        <v>70</v>
      </c>
      <c r="EB491" s="441">
        <v>8470</v>
      </c>
      <c r="EC491" s="442">
        <v>6.4</v>
      </c>
      <c r="ED491" s="442">
        <v>0.28000000000000003</v>
      </c>
      <c r="EE491" s="442">
        <v>10.1</v>
      </c>
      <c r="EF491" s="442">
        <v>1.3</v>
      </c>
      <c r="EG491" s="443">
        <v>11</v>
      </c>
      <c r="EH491" s="440">
        <v>16</v>
      </c>
      <c r="EI491" s="429">
        <f t="shared" si="1028"/>
        <v>8.16</v>
      </c>
      <c r="EJ491" s="447">
        <f t="shared" si="1029"/>
        <v>19</v>
      </c>
      <c r="EK491" s="448">
        <f t="shared" si="1030"/>
        <v>70</v>
      </c>
      <c r="EL491" s="417">
        <f t="shared" si="1031"/>
        <v>8470</v>
      </c>
      <c r="EM491" s="431">
        <f t="shared" si="1032"/>
        <v>6.4</v>
      </c>
      <c r="EN491" s="431">
        <f>ED491</f>
        <v>0.28000000000000003</v>
      </c>
      <c r="EO491" s="431">
        <f>EE491</f>
        <v>10.1</v>
      </c>
      <c r="EP491" s="431">
        <f>EF491</f>
        <v>1.3</v>
      </c>
      <c r="EQ491" s="430">
        <f t="shared" si="1033"/>
        <v>11</v>
      </c>
      <c r="ER491" s="448">
        <f>EH491</f>
        <v>16</v>
      </c>
      <c r="ES491" s="449">
        <f t="shared" si="1034"/>
        <v>32.201012380313472</v>
      </c>
      <c r="ET491" s="450">
        <f t="shared" si="1035"/>
        <v>0.65588000000000002</v>
      </c>
      <c r="EU491" s="451">
        <f t="shared" si="992"/>
        <v>0.36162949999999999</v>
      </c>
      <c r="EV491" s="450">
        <f t="shared" si="1036"/>
        <v>0.66968425925925923</v>
      </c>
      <c r="EW491" s="513">
        <f t="shared" si="1037"/>
        <v>0.76261915889013199</v>
      </c>
      <c r="EX491" s="514">
        <f t="shared" si="1038"/>
        <v>20.560895285722999</v>
      </c>
      <c r="EY491" s="513">
        <f t="shared" si="1039"/>
        <v>0.81835564053537291</v>
      </c>
      <c r="EZ491" s="514">
        <f t="shared" si="1040"/>
        <v>85.6</v>
      </c>
      <c r="FA491" s="450">
        <f t="shared" si="1041"/>
        <v>0.855730042136295</v>
      </c>
      <c r="FB491" s="431">
        <f t="shared" si="1042"/>
        <v>415.20150027444043</v>
      </c>
      <c r="FC491" s="452"/>
      <c r="FD491" s="431"/>
      <c r="FE491" s="452">
        <f t="shared" si="1043"/>
        <v>0.92517006802721091</v>
      </c>
      <c r="FF491" s="430">
        <f t="shared" si="1044"/>
        <v>136</v>
      </c>
      <c r="FG491" s="405">
        <v>50400</v>
      </c>
      <c r="FH491" s="589"/>
      <c r="FI491" s="590"/>
      <c r="FJ491" s="591"/>
      <c r="FK491" s="455">
        <f t="shared" si="1045"/>
        <v>2.1955235713850096</v>
      </c>
      <c r="FL491" s="530">
        <v>1400</v>
      </c>
      <c r="FM491" s="455">
        <f t="shared" si="1046"/>
        <v>42.690736110264076</v>
      </c>
      <c r="FN491" s="530">
        <v>4726</v>
      </c>
      <c r="FO491" s="532">
        <f t="shared" si="1047"/>
        <v>0.35321375186846032</v>
      </c>
      <c r="FP491" s="449">
        <f t="shared" si="1048"/>
        <v>144.11172775507714</v>
      </c>
      <c r="FQ491" s="457">
        <v>54</v>
      </c>
      <c r="FR491" s="458">
        <f t="shared" si="1049"/>
        <v>1.6466426785387571</v>
      </c>
      <c r="FS491" s="576">
        <v>8.0500000000000007</v>
      </c>
      <c r="FT491" s="577">
        <v>16</v>
      </c>
      <c r="FU491" s="578">
        <v>76</v>
      </c>
      <c r="FV491" s="579">
        <v>1</v>
      </c>
      <c r="FW491" s="580">
        <v>0.36</v>
      </c>
      <c r="FX491" s="579">
        <v>16</v>
      </c>
      <c r="FY491" s="452">
        <f t="shared" si="1050"/>
        <v>0.90909090909090906</v>
      </c>
      <c r="FZ491" s="452">
        <f>1-FW491/(EF491+DC491)</f>
        <v>0.72307692307692317</v>
      </c>
      <c r="GA491" s="429">
        <f>EF491+DC491-FW491</f>
        <v>0.94000000000000006</v>
      </c>
      <c r="GB491" s="513">
        <f t="shared" si="1051"/>
        <v>0.15789473684210531</v>
      </c>
      <c r="GC491" s="514">
        <f t="shared" si="1052"/>
        <v>3</v>
      </c>
      <c r="GD491" s="513">
        <f t="shared" si="1053"/>
        <v>-8.5714285714285632E-2</v>
      </c>
      <c r="GE491" s="527">
        <f t="shared" si="1054"/>
        <v>-6</v>
      </c>
      <c r="GF491" s="461">
        <f t="shared" si="1055"/>
        <v>3.000548880892846</v>
      </c>
      <c r="GG491" s="606">
        <v>25</v>
      </c>
      <c r="GH491" s="450">
        <f t="shared" si="1056"/>
        <v>0.3125</v>
      </c>
      <c r="GI491" s="405">
        <v>175</v>
      </c>
      <c r="GJ491" s="462">
        <f t="shared" si="1057"/>
        <v>7</v>
      </c>
      <c r="GK491" s="463">
        <f t="shared" si="1058"/>
        <v>18.296029761541746</v>
      </c>
      <c r="GL491" s="464">
        <v>8.16</v>
      </c>
      <c r="GM491" s="529">
        <v>15</v>
      </c>
      <c r="GN491" s="405">
        <v>52</v>
      </c>
      <c r="GO491" s="513">
        <f t="shared" si="1059"/>
        <v>6.25E-2</v>
      </c>
      <c r="GP491" s="450">
        <f t="shared" si="1060"/>
        <v>0.31578947368421051</v>
      </c>
      <c r="GQ491" s="577">
        <v>8</v>
      </c>
      <c r="GR491" s="455">
        <f t="shared" si="1061"/>
        <v>3.1469171189851801</v>
      </c>
      <c r="GS491" s="531">
        <f t="shared" si="1062"/>
        <v>13.5</v>
      </c>
      <c r="GT491" s="531">
        <f t="shared" si="1063"/>
        <v>48.33</v>
      </c>
      <c r="GU491" s="513">
        <f t="shared" si="1064"/>
        <v>9.9999999999999978E-2</v>
      </c>
      <c r="GV491" s="513">
        <f t="shared" si="1065"/>
        <v>7.0576923076923093E-2</v>
      </c>
      <c r="GW491" s="513">
        <f t="shared" si="1066"/>
        <v>0.15625</v>
      </c>
      <c r="GX491" s="513">
        <f t="shared" si="1067"/>
        <v>0.36407894736842106</v>
      </c>
      <c r="GY491" s="462">
        <f t="shared" si="1068"/>
        <v>0.66122261516233272</v>
      </c>
      <c r="GZ491" s="405">
        <v>29084</v>
      </c>
      <c r="HA491" s="581">
        <v>7.96</v>
      </c>
      <c r="HB491" s="451">
        <v>8.08</v>
      </c>
      <c r="HC491" s="577">
        <v>13.5</v>
      </c>
      <c r="HD491" s="463">
        <f>HC491*3.58</f>
        <v>48.33</v>
      </c>
      <c r="HE491" s="463">
        <v>13</v>
      </c>
      <c r="HF491" s="463"/>
      <c r="HG491" s="582"/>
      <c r="HH491" s="575">
        <v>4</v>
      </c>
      <c r="HI491" s="583">
        <v>7540</v>
      </c>
      <c r="HJ491" s="406">
        <f t="shared" si="1069"/>
        <v>5051.8</v>
      </c>
      <c r="HK491" s="406"/>
      <c r="HL491" s="549"/>
      <c r="HM491" s="584">
        <v>11.5</v>
      </c>
      <c r="HN491" s="461">
        <v>6.97</v>
      </c>
      <c r="HO491" s="574">
        <v>0.16</v>
      </c>
      <c r="HP491" s="548">
        <v>0.01</v>
      </c>
      <c r="HQ491" s="585">
        <v>10.5</v>
      </c>
      <c r="HR491" s="586">
        <v>0.18</v>
      </c>
      <c r="HS491" s="520">
        <v>0.26</v>
      </c>
      <c r="HT491" s="587">
        <v>8</v>
      </c>
      <c r="HU491" s="522">
        <f t="shared" si="1070"/>
        <v>55.779957684170036</v>
      </c>
      <c r="HV491" s="513">
        <f t="shared" si="1071"/>
        <v>0.87093690248565969</v>
      </c>
      <c r="HW491" s="513">
        <f t="shared" si="1072"/>
        <v>0.87826196473551632</v>
      </c>
      <c r="HX491" s="513">
        <f t="shared" si="1073"/>
        <v>0.74562043795620436</v>
      </c>
      <c r="HY491" s="599"/>
    </row>
    <row r="492" spans="1:233" s="598" customFormat="1" ht="15" customHeight="1" x14ac:dyDescent="0.15">
      <c r="A492" s="400">
        <v>43974</v>
      </c>
      <c r="B492" s="515">
        <v>36939</v>
      </c>
      <c r="C492" s="402">
        <f t="shared" si="993"/>
        <v>0.73877999999999999</v>
      </c>
      <c r="D492" s="571">
        <v>7.95</v>
      </c>
      <c r="E492" s="572">
        <v>31.9</v>
      </c>
      <c r="F492" s="573">
        <v>214</v>
      </c>
      <c r="G492" s="406">
        <f t="shared" si="994"/>
        <v>7904.9459999999999</v>
      </c>
      <c r="H492" s="402">
        <f t="shared" si="995"/>
        <v>0.31619784000000001</v>
      </c>
      <c r="I492" s="573">
        <v>9780</v>
      </c>
      <c r="J492" s="406">
        <f t="shared" si="996"/>
        <v>6552.6</v>
      </c>
      <c r="K492" s="574">
        <v>50.9</v>
      </c>
      <c r="L492" s="574"/>
      <c r="M492" s="574"/>
      <c r="N492" s="575">
        <v>22</v>
      </c>
      <c r="O492" s="575"/>
      <c r="P492" s="409"/>
      <c r="Q492" s="409">
        <v>1200</v>
      </c>
      <c r="R492" s="409"/>
      <c r="S492" s="409"/>
      <c r="T492" s="410">
        <v>5.22</v>
      </c>
      <c r="U492" s="409">
        <f t="shared" si="997"/>
        <v>3305.5172413793102</v>
      </c>
      <c r="V492" s="409">
        <v>9586</v>
      </c>
      <c r="W492" s="409">
        <v>3176</v>
      </c>
      <c r="X492" s="516">
        <v>400</v>
      </c>
      <c r="Y492" s="473"/>
      <c r="Z492" s="429"/>
      <c r="AA492" s="409"/>
      <c r="AB492" s="409"/>
      <c r="AC492" s="409"/>
      <c r="AD492" s="474"/>
      <c r="AE492" s="477"/>
      <c r="AF492" s="478">
        <f t="shared" si="998"/>
        <v>1600</v>
      </c>
      <c r="AG492" s="477">
        <f t="shared" si="999"/>
        <v>0.64</v>
      </c>
      <c r="AH492" s="478">
        <f t="shared" si="1000"/>
        <v>2497.5862068965516</v>
      </c>
      <c r="AI492" s="478">
        <f t="shared" si="1001"/>
        <v>7243</v>
      </c>
      <c r="AJ492" s="473">
        <f t="shared" si="1002"/>
        <v>11588.8</v>
      </c>
      <c r="AK492" s="477">
        <f t="shared" si="1003"/>
        <v>0.51505777777777773</v>
      </c>
      <c r="AL492" s="447">
        <v>38</v>
      </c>
      <c r="AM492" s="479"/>
      <c r="AN492" s="473">
        <v>2982</v>
      </c>
      <c r="AO492" s="473">
        <v>3078</v>
      </c>
      <c r="AP492" s="479">
        <v>7.28</v>
      </c>
      <c r="AQ492" s="447">
        <v>670</v>
      </c>
      <c r="AR492" s="473">
        <f t="shared" si="1004"/>
        <v>2144</v>
      </c>
      <c r="AS492" s="657">
        <f t="shared" si="1005"/>
        <v>3.2</v>
      </c>
      <c r="AT492" s="473">
        <v>5690</v>
      </c>
      <c r="AU492" s="447"/>
      <c r="AV492" s="480">
        <v>15</v>
      </c>
      <c r="AW492" s="479">
        <v>9.59</v>
      </c>
      <c r="AX492" s="479">
        <v>34.5</v>
      </c>
      <c r="AY492" s="480">
        <v>13.7</v>
      </c>
      <c r="AZ492" s="480">
        <v>5.5</v>
      </c>
      <c r="BA492" s="420">
        <f t="shared" si="1006"/>
        <v>32333</v>
      </c>
      <c r="BB492" s="421">
        <f t="shared" si="1007"/>
        <v>0.64666000000000001</v>
      </c>
      <c r="BC492" s="422"/>
      <c r="BD492" s="423">
        <v>8.0399999999999991</v>
      </c>
      <c r="BE492" s="424">
        <v>69.2</v>
      </c>
      <c r="BF492" s="425">
        <v>297</v>
      </c>
      <c r="BG492" s="426">
        <v>8450</v>
      </c>
      <c r="BH492" s="420">
        <f t="shared" si="1008"/>
        <v>5661.5</v>
      </c>
      <c r="BI492" s="432"/>
      <c r="BJ492" s="421"/>
      <c r="BK492" s="427">
        <v>38.299999999999997</v>
      </c>
      <c r="BL492" s="427"/>
      <c r="BM492" s="428"/>
      <c r="BN492" s="422"/>
      <c r="BO492" s="425">
        <v>160</v>
      </c>
      <c r="BP492" s="425"/>
      <c r="BQ492" s="423">
        <v>3.2</v>
      </c>
      <c r="BR492" s="421">
        <f t="shared" si="1009"/>
        <v>0.44444444444444448</v>
      </c>
      <c r="BS492" s="409">
        <f t="shared" si="1010"/>
        <v>33933</v>
      </c>
      <c r="BT492" s="429">
        <f t="shared" si="1011"/>
        <v>8.0041646774526249</v>
      </c>
      <c r="BU492" s="430">
        <f t="shared" si="1012"/>
        <v>69.2</v>
      </c>
      <c r="BV492" s="430">
        <f t="shared" si="1013"/>
        <v>384.08926413815459</v>
      </c>
      <c r="BW492" s="430">
        <f t="shared" si="1014"/>
        <v>8051.7186809300683</v>
      </c>
      <c r="BX492" s="430">
        <f t="shared" si="1015"/>
        <v>5233.6171426045448</v>
      </c>
      <c r="BY492" s="430">
        <f t="shared" si="1016"/>
        <v>37.140067191229775</v>
      </c>
      <c r="BZ492" s="430"/>
      <c r="CA492" s="431"/>
      <c r="CB492" s="430">
        <f t="shared" si="1017"/>
        <v>160</v>
      </c>
      <c r="CC492" s="432">
        <v>15932</v>
      </c>
      <c r="CD492" s="411">
        <f t="shared" si="1018"/>
        <v>16732</v>
      </c>
      <c r="CE492" s="421">
        <f t="shared" si="1019"/>
        <v>0.66927999999999999</v>
      </c>
      <c r="CF492" s="433">
        <f t="shared" si="1020"/>
        <v>9.6103275161367439</v>
      </c>
      <c r="CG492" s="434"/>
      <c r="CH492" s="427"/>
      <c r="CI492" s="446">
        <f t="shared" si="1021"/>
        <v>13.626583791537175</v>
      </c>
      <c r="CJ492" s="436">
        <v>29.3</v>
      </c>
      <c r="CK492" s="436">
        <v>2.6</v>
      </c>
      <c r="CL492" s="423"/>
      <c r="CM492" s="423">
        <v>26.3</v>
      </c>
      <c r="CN492" s="423">
        <v>94</v>
      </c>
      <c r="CO492" s="432"/>
      <c r="CP492" s="432"/>
      <c r="CQ492" s="437"/>
      <c r="CR492" s="437">
        <v>0.86</v>
      </c>
      <c r="CS492" s="424"/>
      <c r="CT492" s="432">
        <f t="shared" si="1022"/>
        <v>5.0203203442505382</v>
      </c>
      <c r="CU492" s="434">
        <v>7.68</v>
      </c>
      <c r="CV492" s="438"/>
      <c r="CW492" s="439"/>
      <c r="CX492" s="440"/>
      <c r="CY492" s="441"/>
      <c r="CZ492" s="442"/>
      <c r="DA492" s="442"/>
      <c r="DB492" s="442"/>
      <c r="DC492" s="442"/>
      <c r="DD492" s="443"/>
      <c r="DE492" s="440"/>
      <c r="DF492" s="444">
        <v>16401</v>
      </c>
      <c r="DG492" s="445">
        <f t="shared" si="1023"/>
        <v>17201</v>
      </c>
      <c r="DH492" s="421">
        <f t="shared" si="1024"/>
        <v>0.68803999999999998</v>
      </c>
      <c r="DI492" s="446">
        <f t="shared" si="1025"/>
        <v>9.3482937038544272</v>
      </c>
      <c r="DJ492" s="434">
        <v>7.76</v>
      </c>
      <c r="DK492" s="427">
        <v>11.4</v>
      </c>
      <c r="DL492" s="446">
        <f t="shared" si="1026"/>
        <v>13.255043311435381</v>
      </c>
      <c r="DM492" s="422">
        <v>29.1</v>
      </c>
      <c r="DN492" s="422">
        <v>2.61</v>
      </c>
      <c r="DO492" s="423">
        <v>7.84</v>
      </c>
      <c r="DP492" s="423">
        <v>26.6</v>
      </c>
      <c r="DQ492" s="423">
        <v>101</v>
      </c>
      <c r="DR492" s="432"/>
      <c r="DS492" s="432"/>
      <c r="DT492" s="437"/>
      <c r="DU492" s="437">
        <v>0.85</v>
      </c>
      <c r="DV492" s="424"/>
      <c r="DW492" s="446">
        <f t="shared" si="1027"/>
        <v>4.883437009476193</v>
      </c>
      <c r="DX492" s="434">
        <v>7.58</v>
      </c>
      <c r="DY492" s="438">
        <v>8.1300000000000008</v>
      </c>
      <c r="DZ492" s="439">
        <v>19</v>
      </c>
      <c r="EA492" s="440">
        <v>70</v>
      </c>
      <c r="EB492" s="441">
        <v>8270</v>
      </c>
      <c r="EC492" s="442">
        <v>8.9</v>
      </c>
      <c r="ED492" s="442"/>
      <c r="EE492" s="442"/>
      <c r="EF492" s="442"/>
      <c r="EG492" s="443">
        <v>8</v>
      </c>
      <c r="EH492" s="440"/>
      <c r="EI492" s="429">
        <f t="shared" si="1028"/>
        <v>8.1300000000000008</v>
      </c>
      <c r="EJ492" s="447">
        <f t="shared" si="1029"/>
        <v>19</v>
      </c>
      <c r="EK492" s="448">
        <f t="shared" si="1030"/>
        <v>70</v>
      </c>
      <c r="EL492" s="417">
        <f t="shared" si="1031"/>
        <v>8270</v>
      </c>
      <c r="EM492" s="431">
        <f t="shared" si="1032"/>
        <v>8.9</v>
      </c>
      <c r="EN492" s="431"/>
      <c r="EO492" s="431"/>
      <c r="EP492" s="431"/>
      <c r="EQ492" s="430">
        <f t="shared" si="1033"/>
        <v>8</v>
      </c>
      <c r="ER492" s="448"/>
      <c r="ES492" s="449">
        <f t="shared" si="1034"/>
        <v>31.120148527981609</v>
      </c>
      <c r="ET492" s="450">
        <f t="shared" si="1035"/>
        <v>0.67866000000000004</v>
      </c>
      <c r="EU492" s="451">
        <f t="shared" si="992"/>
        <v>0.29621138636363636</v>
      </c>
      <c r="EV492" s="450">
        <f t="shared" si="1036"/>
        <v>0.54853960437710436</v>
      </c>
      <c r="EW492" s="513">
        <f t="shared" si="1037"/>
        <v>0.76036661554285934</v>
      </c>
      <c r="EX492" s="514">
        <f t="shared" si="1038"/>
        <v>28.240067191229777</v>
      </c>
      <c r="EY492" s="513">
        <f t="shared" si="1039"/>
        <v>0.72543352601156075</v>
      </c>
      <c r="EZ492" s="514">
        <f t="shared" si="1040"/>
        <v>50.2</v>
      </c>
      <c r="FA492" s="450">
        <f t="shared" si="1041"/>
        <v>0.81775069876771811</v>
      </c>
      <c r="FB492" s="431">
        <f t="shared" si="1042"/>
        <v>314.08926413815459</v>
      </c>
      <c r="FC492" s="452"/>
      <c r="FD492" s="431"/>
      <c r="FE492" s="452">
        <f t="shared" si="1043"/>
        <v>0.95</v>
      </c>
      <c r="FF492" s="430">
        <f t="shared" si="1044"/>
        <v>152</v>
      </c>
      <c r="FG492" s="405">
        <v>50400</v>
      </c>
      <c r="FH492" s="589"/>
      <c r="FI492" s="590"/>
      <c r="FJ492" s="591"/>
      <c r="FK492" s="455">
        <f t="shared" si="1045"/>
        <v>2.1218283087260188</v>
      </c>
      <c r="FL492" s="530">
        <v>1400</v>
      </c>
      <c r="FM492" s="455">
        <f t="shared" si="1046"/>
        <v>41.25777266967259</v>
      </c>
      <c r="FN492" s="530">
        <v>4865</v>
      </c>
      <c r="FO492" s="532">
        <f t="shared" si="1047"/>
        <v>0.36360239162929747</v>
      </c>
      <c r="FP492" s="449">
        <f t="shared" si="1048"/>
        <v>143.37076002711225</v>
      </c>
      <c r="FQ492" s="457">
        <v>54</v>
      </c>
      <c r="FR492" s="458">
        <f t="shared" si="1049"/>
        <v>1.5913712315445141</v>
      </c>
      <c r="FS492" s="576">
        <v>8.06</v>
      </c>
      <c r="FT492" s="577">
        <v>15.8</v>
      </c>
      <c r="FU492" s="578">
        <v>84</v>
      </c>
      <c r="FV492" s="579">
        <v>1</v>
      </c>
      <c r="FW492" s="580"/>
      <c r="FX492" s="579"/>
      <c r="FY492" s="452">
        <f t="shared" si="1050"/>
        <v>0.875</v>
      </c>
      <c r="FZ492" s="452"/>
      <c r="GA492" s="429"/>
      <c r="GB492" s="513">
        <f t="shared" si="1051"/>
        <v>0.16842105263157892</v>
      </c>
      <c r="GC492" s="514">
        <f t="shared" si="1052"/>
        <v>3.1999999999999993</v>
      </c>
      <c r="GD492" s="513">
        <f t="shared" si="1053"/>
        <v>-0.19999999999999996</v>
      </c>
      <c r="GE492" s="527">
        <f t="shared" si="1054"/>
        <v>-14</v>
      </c>
      <c r="GF492" s="461">
        <f t="shared" si="1055"/>
        <v>2.8998320219255591</v>
      </c>
      <c r="GG492" s="606">
        <v>25</v>
      </c>
      <c r="GH492" s="450">
        <f t="shared" si="1056"/>
        <v>0.3125</v>
      </c>
      <c r="GI492" s="405">
        <v>175</v>
      </c>
      <c r="GJ492" s="462">
        <f t="shared" si="1057"/>
        <v>7</v>
      </c>
      <c r="GK492" s="463">
        <f t="shared" si="1058"/>
        <v>17.681902572716826</v>
      </c>
      <c r="GL492" s="464">
        <v>8.08</v>
      </c>
      <c r="GM492" s="529">
        <v>14.8</v>
      </c>
      <c r="GN492" s="405">
        <v>51</v>
      </c>
      <c r="GO492" s="513">
        <f t="shared" si="1059"/>
        <v>6.3291139240506333E-2</v>
      </c>
      <c r="GP492" s="450">
        <f t="shared" si="1060"/>
        <v>0.3928571428571429</v>
      </c>
      <c r="GQ492" s="577">
        <v>8</v>
      </c>
      <c r="GR492" s="455">
        <f t="shared" si="1061"/>
        <v>3.0412872425072939</v>
      </c>
      <c r="GS492" s="531">
        <f t="shared" si="1062"/>
        <v>13.2</v>
      </c>
      <c r="GT492" s="531">
        <f t="shared" si="1063"/>
        <v>47.256</v>
      </c>
      <c r="GU492" s="513">
        <f t="shared" si="1064"/>
        <v>0.10810810810810823</v>
      </c>
      <c r="GV492" s="513">
        <f t="shared" si="1065"/>
        <v>7.3411764705882399E-2</v>
      </c>
      <c r="GW492" s="513">
        <f t="shared" si="1066"/>
        <v>0.16455696202531656</v>
      </c>
      <c r="GX492" s="513">
        <f t="shared" si="1067"/>
        <v>0.43742857142857139</v>
      </c>
      <c r="GY492" s="462">
        <f t="shared" si="1068"/>
        <v>0.48121877239050798</v>
      </c>
      <c r="GZ492" s="405">
        <v>32039</v>
      </c>
      <c r="HA492" s="581">
        <v>8.31</v>
      </c>
      <c r="HB492" s="451">
        <v>8.11</v>
      </c>
      <c r="HC492" s="577">
        <v>13.2</v>
      </c>
      <c r="HD492" s="463">
        <f>HC492*3.58</f>
        <v>47.256</v>
      </c>
      <c r="HE492" s="463">
        <v>14</v>
      </c>
      <c r="HF492" s="463"/>
      <c r="HG492" s="582"/>
      <c r="HH492" s="575">
        <v>3</v>
      </c>
      <c r="HI492" s="583">
        <v>8200</v>
      </c>
      <c r="HJ492" s="406">
        <f t="shared" si="1069"/>
        <v>5494</v>
      </c>
      <c r="HK492" s="406"/>
      <c r="HL492" s="549"/>
      <c r="HM492" s="584"/>
      <c r="HN492" s="461">
        <v>6.75</v>
      </c>
      <c r="HO492" s="574"/>
      <c r="HP492" s="548">
        <v>0.01</v>
      </c>
      <c r="HQ492" s="585"/>
      <c r="HR492" s="586"/>
      <c r="HS492" s="520">
        <v>0.21</v>
      </c>
      <c r="HT492" s="587">
        <v>4</v>
      </c>
      <c r="HU492" s="522">
        <f t="shared" si="1070"/>
        <v>53.814987783379209</v>
      </c>
      <c r="HV492" s="513">
        <f t="shared" si="1071"/>
        <v>0.80924855491329484</v>
      </c>
      <c r="HW492" s="513">
        <f t="shared" si="1072"/>
        <v>0.84088888888888891</v>
      </c>
      <c r="HX492" s="513">
        <f t="shared" si="1073"/>
        <v>0.82375979112271536</v>
      </c>
      <c r="HY492" s="599"/>
    </row>
    <row r="493" spans="1:233" x14ac:dyDescent="0.15">
      <c r="A493" s="485">
        <v>43975</v>
      </c>
      <c r="B493" s="486">
        <v>31702</v>
      </c>
      <c r="C493" s="487">
        <f t="shared" si="993"/>
        <v>0.63404000000000005</v>
      </c>
      <c r="D493" s="488">
        <v>7.79</v>
      </c>
      <c r="E493" s="489">
        <v>56.35</v>
      </c>
      <c r="F493" s="490">
        <v>193.5</v>
      </c>
      <c r="G493" s="490">
        <f t="shared" si="994"/>
        <v>6134.3370000000004</v>
      </c>
      <c r="H493" s="487">
        <f t="shared" si="995"/>
        <v>0.24537348</v>
      </c>
      <c r="I493" s="490">
        <v>9500</v>
      </c>
      <c r="J493" s="490">
        <f t="shared" si="996"/>
        <v>6365</v>
      </c>
      <c r="K493" s="491">
        <v>49.8</v>
      </c>
      <c r="L493" s="491"/>
      <c r="M493" s="491"/>
      <c r="N493" s="492">
        <v>160</v>
      </c>
      <c r="O493" s="492"/>
      <c r="P493" s="409"/>
      <c r="Q493" s="409">
        <v>1200</v>
      </c>
      <c r="R493" s="409"/>
      <c r="S493" s="409"/>
      <c r="T493" s="410">
        <v>5.27</v>
      </c>
      <c r="U493" s="411">
        <f t="shared" si="997"/>
        <v>3278.2758620689656</v>
      </c>
      <c r="V493" s="409">
        <v>9507</v>
      </c>
      <c r="W493" s="409">
        <v>4296</v>
      </c>
      <c r="X493" s="412">
        <v>400</v>
      </c>
      <c r="Y493" s="473"/>
      <c r="Z493" s="429"/>
      <c r="AA493" s="447"/>
      <c r="AB493" s="409"/>
      <c r="AC493" s="409"/>
      <c r="AD493" s="474"/>
      <c r="AE493" s="477"/>
      <c r="AF493" s="478">
        <f t="shared" si="998"/>
        <v>1600</v>
      </c>
      <c r="AG493" s="477">
        <f t="shared" si="999"/>
        <v>0.64</v>
      </c>
      <c r="AH493" s="478">
        <f t="shared" si="1000"/>
        <v>2475.3879310344828</v>
      </c>
      <c r="AI493" s="478">
        <f t="shared" si="1001"/>
        <v>7178.625</v>
      </c>
      <c r="AJ493" s="473">
        <f t="shared" si="1002"/>
        <v>11485.8</v>
      </c>
      <c r="AK493" s="477">
        <f t="shared" si="1003"/>
        <v>0.51047999999999993</v>
      </c>
      <c r="AL493" s="447">
        <v>38</v>
      </c>
      <c r="AM493" s="479"/>
      <c r="AN493" s="473">
        <v>2868</v>
      </c>
      <c r="AO493" s="473">
        <v>2883</v>
      </c>
      <c r="AP493" s="479">
        <v>7.27</v>
      </c>
      <c r="AQ493" s="447">
        <v>706</v>
      </c>
      <c r="AR493" s="473">
        <f t="shared" si="1004"/>
        <v>2259.2000000000003</v>
      </c>
      <c r="AS493" s="657">
        <f t="shared" si="1005"/>
        <v>3.2</v>
      </c>
      <c r="AT493" s="473">
        <v>5350</v>
      </c>
      <c r="AU493" s="447"/>
      <c r="AV493" s="480">
        <v>15</v>
      </c>
      <c r="AW493" s="479">
        <v>10.84</v>
      </c>
      <c r="AX493" s="479">
        <v>32.82</v>
      </c>
      <c r="AY493" s="480">
        <v>10.6</v>
      </c>
      <c r="AZ493" s="480">
        <v>5.0999999999999996</v>
      </c>
      <c r="BA493" s="420">
        <f t="shared" si="1006"/>
        <v>34993</v>
      </c>
      <c r="BB493" s="421">
        <f t="shared" si="1007"/>
        <v>0.69986000000000004</v>
      </c>
      <c r="BC493" s="422"/>
      <c r="BD493" s="423">
        <v>7.75</v>
      </c>
      <c r="BE493" s="424">
        <v>74.5</v>
      </c>
      <c r="BF493" s="425">
        <v>283</v>
      </c>
      <c r="BG493" s="426">
        <v>8320</v>
      </c>
      <c r="BH493" s="420">
        <f t="shared" si="1008"/>
        <v>5574.4000000000005</v>
      </c>
      <c r="BI493" s="420"/>
      <c r="BJ493" s="421"/>
      <c r="BK493" s="427">
        <v>38.4</v>
      </c>
      <c r="BL493" s="427"/>
      <c r="BM493" s="428"/>
      <c r="BN493" s="422"/>
      <c r="BO493" s="425">
        <v>116</v>
      </c>
      <c r="BP493" s="425"/>
      <c r="BQ493" s="423">
        <v>2.79</v>
      </c>
      <c r="BR493" s="421">
        <f t="shared" si="1009"/>
        <v>0.38750000000000001</v>
      </c>
      <c r="BS493" s="409">
        <f t="shared" si="1010"/>
        <v>36593</v>
      </c>
      <c r="BT493" s="429">
        <f t="shared" si="1011"/>
        <v>7.7290123794168286</v>
      </c>
      <c r="BU493" s="430">
        <f t="shared" si="1012"/>
        <v>74.5</v>
      </c>
      <c r="BV493" s="430">
        <f t="shared" si="1013"/>
        <v>369.40778290929961</v>
      </c>
      <c r="BW493" s="430">
        <f t="shared" si="1014"/>
        <v>7956.354494028913</v>
      </c>
      <c r="BX493" s="430">
        <f t="shared" si="1015"/>
        <v>5171.6304211187935</v>
      </c>
      <c r="BY493" s="430">
        <f t="shared" si="1016"/>
        <v>37.184466974557971</v>
      </c>
      <c r="BZ493" s="430"/>
      <c r="CA493" s="431"/>
      <c r="CB493" s="430">
        <f t="shared" si="1017"/>
        <v>116</v>
      </c>
      <c r="CC493" s="432">
        <v>17163</v>
      </c>
      <c r="CD493" s="411">
        <f t="shared" si="1018"/>
        <v>17963</v>
      </c>
      <c r="CE493" s="421">
        <f t="shared" si="1019"/>
        <v>0.71852000000000005</v>
      </c>
      <c r="CF493" s="433">
        <f t="shared" si="1020"/>
        <v>8.9517341201358356</v>
      </c>
      <c r="CG493" s="434"/>
      <c r="CH493" s="427"/>
      <c r="CI493" s="446">
        <f t="shared" si="1021"/>
        <v>12.692757334520961</v>
      </c>
      <c r="CJ493" s="436">
        <v>29.1</v>
      </c>
      <c r="CK493" s="436">
        <v>1.55</v>
      </c>
      <c r="CL493" s="423"/>
      <c r="CM493" s="423">
        <v>24.3</v>
      </c>
      <c r="CN493" s="423">
        <v>91</v>
      </c>
      <c r="CO493" s="432"/>
      <c r="CP493" s="432"/>
      <c r="CQ493" s="437"/>
      <c r="CR493" s="437">
        <v>0.9</v>
      </c>
      <c r="CS493" s="481"/>
      <c r="CT493" s="432">
        <f t="shared" si="1022"/>
        <v>4.6762790179814058</v>
      </c>
      <c r="CU493" s="434">
        <v>7.38</v>
      </c>
      <c r="CV493" s="493"/>
      <c r="CW493" s="494"/>
      <c r="CX493" s="495"/>
      <c r="CY493" s="496"/>
      <c r="CZ493" s="497"/>
      <c r="DA493" s="497"/>
      <c r="DB493" s="497"/>
      <c r="DC493" s="497"/>
      <c r="DD493" s="498"/>
      <c r="DE493" s="498"/>
      <c r="DF493" s="432">
        <v>17830</v>
      </c>
      <c r="DG493" s="445">
        <f t="shared" si="1023"/>
        <v>18630</v>
      </c>
      <c r="DH493" s="421">
        <f t="shared" si="1024"/>
        <v>0.74519999999999997</v>
      </c>
      <c r="DI493" s="446">
        <f t="shared" si="1025"/>
        <v>8.6312399355877609</v>
      </c>
      <c r="DJ493" s="434">
        <v>7.81</v>
      </c>
      <c r="DK493" s="427">
        <v>9</v>
      </c>
      <c r="DL493" s="446">
        <f t="shared" si="1026"/>
        <v>12.238325281803544</v>
      </c>
      <c r="DM493" s="541">
        <v>29.2</v>
      </c>
      <c r="DN493" s="541">
        <v>1.31</v>
      </c>
      <c r="DO493" s="542">
        <v>7.84</v>
      </c>
      <c r="DP493" s="542">
        <v>24</v>
      </c>
      <c r="DQ493" s="542">
        <v>88</v>
      </c>
      <c r="DR493" s="432"/>
      <c r="DS493" s="432"/>
      <c r="DT493" s="437"/>
      <c r="DU493" s="437">
        <v>0.89</v>
      </c>
      <c r="DV493" s="481"/>
      <c r="DW493" s="446">
        <f t="shared" si="1027"/>
        <v>4.5088566827697267</v>
      </c>
      <c r="DX493" s="434">
        <v>6.88</v>
      </c>
      <c r="DY493" s="493">
        <v>8.07</v>
      </c>
      <c r="DZ493" s="494">
        <v>18.5</v>
      </c>
      <c r="EA493" s="495">
        <v>68</v>
      </c>
      <c r="EB493" s="496">
        <v>8300</v>
      </c>
      <c r="EC493" s="497">
        <v>7.5</v>
      </c>
      <c r="ED493" s="497"/>
      <c r="EE493" s="497"/>
      <c r="EF493" s="497"/>
      <c r="EG493" s="498">
        <v>4</v>
      </c>
      <c r="EH493" s="495"/>
      <c r="EI493" s="429">
        <f t="shared" si="1028"/>
        <v>8.07</v>
      </c>
      <c r="EJ493" s="447">
        <f t="shared" si="1029"/>
        <v>18.5</v>
      </c>
      <c r="EK493" s="448">
        <f t="shared" si="1030"/>
        <v>68</v>
      </c>
      <c r="EL493" s="417">
        <f t="shared" si="1031"/>
        <v>8300</v>
      </c>
      <c r="EM493" s="431">
        <f t="shared" si="1032"/>
        <v>7.5</v>
      </c>
      <c r="EN493" s="431"/>
      <c r="EO493" s="431"/>
      <c r="EP493" s="431"/>
      <c r="EQ493" s="430">
        <f t="shared" si="1033"/>
        <v>4</v>
      </c>
      <c r="ER493" s="448"/>
      <c r="ES493" s="449">
        <f t="shared" si="1034"/>
        <v>28.857978301861014</v>
      </c>
      <c r="ET493" s="450">
        <f t="shared" si="1035"/>
        <v>0.73185999999999996</v>
      </c>
      <c r="EU493" s="451">
        <f t="shared" si="992"/>
        <v>0.30722134090909092</v>
      </c>
      <c r="EV493" s="499">
        <f t="shared" si="1036"/>
        <v>0.56892840909090903</v>
      </c>
      <c r="EW493" s="513">
        <f t="shared" si="1037"/>
        <v>0.79830287724356563</v>
      </c>
      <c r="EX493" s="514">
        <f t="shared" si="1038"/>
        <v>29.684466974557971</v>
      </c>
      <c r="EY493" s="513">
        <f t="shared" si="1039"/>
        <v>0.75167785234899331</v>
      </c>
      <c r="EZ493" s="514">
        <f t="shared" si="1040"/>
        <v>56</v>
      </c>
      <c r="FA493" s="450">
        <f t="shared" si="1041"/>
        <v>0.81592158274397808</v>
      </c>
      <c r="FB493" s="431">
        <f t="shared" si="1042"/>
        <v>301.40778290929961</v>
      </c>
      <c r="FC493" s="452"/>
      <c r="FD493" s="431"/>
      <c r="FE493" s="452">
        <f t="shared" si="1043"/>
        <v>0.96551724137931039</v>
      </c>
      <c r="FF493" s="430">
        <f t="shared" si="1044"/>
        <v>112</v>
      </c>
      <c r="FG493" s="490">
        <v>50400</v>
      </c>
      <c r="FH493" s="498"/>
      <c r="FI493" s="501"/>
      <c r="FJ493" s="487"/>
      <c r="FK493" s="455">
        <f t="shared" si="1045"/>
        <v>1.9675894296723415</v>
      </c>
      <c r="FL493" s="490">
        <v>1400</v>
      </c>
      <c r="FM493" s="455">
        <f t="shared" si="1046"/>
        <v>38.258683354739972</v>
      </c>
      <c r="FN493" s="490">
        <v>5004</v>
      </c>
      <c r="FO493" s="532">
        <f t="shared" si="1047"/>
        <v>0.37399103139013457</v>
      </c>
      <c r="FP493" s="449">
        <f t="shared" si="1048"/>
        <v>136.74746536222776</v>
      </c>
      <c r="FQ493" s="503">
        <v>54</v>
      </c>
      <c r="FR493" s="458">
        <f t="shared" si="1049"/>
        <v>1.4756920722542561</v>
      </c>
      <c r="FS493" s="504">
        <v>8.1199999999999992</v>
      </c>
      <c r="FT493" s="535">
        <v>15.7</v>
      </c>
      <c r="FU493" s="495">
        <v>65</v>
      </c>
      <c r="FV493" s="490">
        <v>2</v>
      </c>
      <c r="FW493" s="504"/>
      <c r="FX493" s="490"/>
      <c r="FY493" s="452">
        <f t="shared" si="1050"/>
        <v>0.5</v>
      </c>
      <c r="FZ493" s="452"/>
      <c r="GA493" s="429"/>
      <c r="GB493" s="499">
        <f t="shared" si="1051"/>
        <v>0.15135135135135136</v>
      </c>
      <c r="GC493" s="514">
        <f t="shared" si="1052"/>
        <v>2.8000000000000007</v>
      </c>
      <c r="GD493" s="499">
        <f t="shared" si="1053"/>
        <v>4.4117647058823484E-2</v>
      </c>
      <c r="GE493" s="527">
        <f t="shared" si="1054"/>
        <v>3</v>
      </c>
      <c r="GF493" s="461">
        <f t="shared" si="1055"/>
        <v>2.6890388872188669</v>
      </c>
      <c r="GG493" s="490">
        <v>25</v>
      </c>
      <c r="GH493" s="526">
        <f t="shared" si="1056"/>
        <v>0.3125</v>
      </c>
      <c r="GI493" s="490">
        <v>175</v>
      </c>
      <c r="GJ493" s="544">
        <f t="shared" si="1057"/>
        <v>7</v>
      </c>
      <c r="GK493" s="463">
        <f t="shared" si="1058"/>
        <v>16.396578580602849</v>
      </c>
      <c r="GL493" s="507">
        <v>8.3000000000000007</v>
      </c>
      <c r="GM493" s="535">
        <v>14.5</v>
      </c>
      <c r="GN493" s="536">
        <v>51</v>
      </c>
      <c r="GO493" s="526">
        <f t="shared" si="1059"/>
        <v>7.6433121019108263E-2</v>
      </c>
      <c r="GP493" s="526">
        <f t="shared" si="1060"/>
        <v>0.2153846153846154</v>
      </c>
      <c r="GQ493" s="535">
        <v>8</v>
      </c>
      <c r="GR493" s="455">
        <f t="shared" si="1061"/>
        <v>2.82021151586369</v>
      </c>
      <c r="GS493" s="536">
        <f t="shared" si="1062"/>
        <v>13.6</v>
      </c>
      <c r="GT493" s="536">
        <f t="shared" si="1063"/>
        <v>48.688000000000002</v>
      </c>
      <c r="GU493" s="526">
        <f t="shared" si="1064"/>
        <v>6.2068965517241392E-2</v>
      </c>
      <c r="GV493" s="526">
        <f t="shared" si="1065"/>
        <v>4.5333333333333337E-2</v>
      </c>
      <c r="GW493" s="526">
        <f t="shared" si="1066"/>
        <v>0.13375796178343946</v>
      </c>
      <c r="GX493" s="526">
        <f t="shared" si="1067"/>
        <v>0.25095384615384608</v>
      </c>
      <c r="GY493" s="544">
        <f t="shared" si="1068"/>
        <v>1.0051850527588801</v>
      </c>
      <c r="GZ493" s="490">
        <v>34742</v>
      </c>
      <c r="HA493" s="493">
        <v>8.3699999999999992</v>
      </c>
      <c r="HB493" s="493">
        <v>8.06</v>
      </c>
      <c r="HC493" s="494">
        <v>13.6</v>
      </c>
      <c r="HD493" s="498">
        <f>HC493*3.58</f>
        <v>48.688000000000002</v>
      </c>
      <c r="HE493" s="498">
        <v>14</v>
      </c>
      <c r="HF493" s="498"/>
      <c r="HG493" s="498"/>
      <c r="HH493" s="492">
        <v>1</v>
      </c>
      <c r="HI493" s="508">
        <v>8340</v>
      </c>
      <c r="HJ493" s="490">
        <f t="shared" si="1069"/>
        <v>5587.8</v>
      </c>
      <c r="HK493" s="490"/>
      <c r="HL493" s="490"/>
      <c r="HM493" s="543"/>
      <c r="HN493" s="506">
        <v>9.6</v>
      </c>
      <c r="HO493" s="491"/>
      <c r="HP493" s="545">
        <v>0.01</v>
      </c>
      <c r="HQ493" s="523"/>
      <c r="HR493" s="524"/>
      <c r="HS493" s="524">
        <v>0.21</v>
      </c>
      <c r="HT493" s="511">
        <v>4</v>
      </c>
      <c r="HU493" s="525">
        <f t="shared" si="1070"/>
        <v>49.724230560397785</v>
      </c>
      <c r="HV493" s="526">
        <f t="shared" si="1071"/>
        <v>0.81744966442953015</v>
      </c>
      <c r="HW493" s="526">
        <f t="shared" si="1072"/>
        <v>0.82795759717314488</v>
      </c>
      <c r="HX493" s="526">
        <f t="shared" si="1073"/>
        <v>0.75</v>
      </c>
      <c r="HY493" s="512"/>
    </row>
    <row r="494" spans="1:233" s="598" customFormat="1" ht="15" customHeight="1" x14ac:dyDescent="0.15">
      <c r="A494" s="400">
        <v>43976</v>
      </c>
      <c r="B494" s="515">
        <v>35209</v>
      </c>
      <c r="C494" s="402">
        <f t="shared" si="993"/>
        <v>0.70418000000000003</v>
      </c>
      <c r="D494" s="571">
        <v>7.51</v>
      </c>
      <c r="E494" s="572">
        <v>57</v>
      </c>
      <c r="F494" s="573">
        <v>205</v>
      </c>
      <c r="G494" s="406">
        <f t="shared" si="994"/>
        <v>7217.8450000000003</v>
      </c>
      <c r="H494" s="402">
        <f t="shared" si="995"/>
        <v>0.28871380000000002</v>
      </c>
      <c r="I494" s="573">
        <v>8870</v>
      </c>
      <c r="J494" s="406">
        <f t="shared" si="996"/>
        <v>5942.9000000000005</v>
      </c>
      <c r="K494" s="574">
        <v>44</v>
      </c>
      <c r="L494" s="574"/>
      <c r="M494" s="574"/>
      <c r="N494" s="575">
        <v>100</v>
      </c>
      <c r="O494" s="575"/>
      <c r="P494" s="409"/>
      <c r="Q494" s="409">
        <v>1300</v>
      </c>
      <c r="R494" s="409"/>
      <c r="S494" s="409"/>
      <c r="T494" s="410">
        <v>5.24</v>
      </c>
      <c r="U494" s="409">
        <f t="shared" si="997"/>
        <v>3229.655172413793</v>
      </c>
      <c r="V494" s="409">
        <v>9366</v>
      </c>
      <c r="W494" s="409">
        <v>4129</v>
      </c>
      <c r="X494" s="516">
        <v>200</v>
      </c>
      <c r="Y494" s="473"/>
      <c r="Z494" s="429"/>
      <c r="AA494" s="447"/>
      <c r="AB494" s="409"/>
      <c r="AC494" s="409"/>
      <c r="AD494" s="474"/>
      <c r="AE494" s="477"/>
      <c r="AF494" s="478">
        <f t="shared" si="998"/>
        <v>1500</v>
      </c>
      <c r="AG494" s="477">
        <f t="shared" si="999"/>
        <v>0.6</v>
      </c>
      <c r="AH494" s="478">
        <f t="shared" si="1000"/>
        <v>2808.4597701149428</v>
      </c>
      <c r="AI494" s="478">
        <f t="shared" si="1001"/>
        <v>8144.5333333333338</v>
      </c>
      <c r="AJ494" s="473">
        <f t="shared" si="1002"/>
        <v>12216.8</v>
      </c>
      <c r="AK494" s="477">
        <f t="shared" si="1003"/>
        <v>0.54296888888888883</v>
      </c>
      <c r="AL494" s="447">
        <v>38</v>
      </c>
      <c r="AM494" s="479"/>
      <c r="AN494" s="473">
        <v>2963</v>
      </c>
      <c r="AO494" s="473">
        <v>2959</v>
      </c>
      <c r="AP494" s="479">
        <v>7.37</v>
      </c>
      <c r="AQ494" s="447">
        <v>716</v>
      </c>
      <c r="AR494" s="473">
        <f t="shared" si="1004"/>
        <v>2291.2000000000003</v>
      </c>
      <c r="AS494" s="657">
        <f t="shared" si="1005"/>
        <v>3.2</v>
      </c>
      <c r="AT494" s="473">
        <v>4860</v>
      </c>
      <c r="AU494" s="447"/>
      <c r="AV494" s="480">
        <v>15</v>
      </c>
      <c r="AW494" s="479">
        <v>10.55</v>
      </c>
      <c r="AX494" s="479">
        <v>30.67</v>
      </c>
      <c r="AY494" s="480">
        <v>12.6</v>
      </c>
      <c r="AZ494" s="480">
        <v>5.0999999999999996</v>
      </c>
      <c r="BA494" s="420">
        <f t="shared" si="1006"/>
        <v>33316</v>
      </c>
      <c r="BB494" s="421">
        <f t="shared" si="1007"/>
        <v>0.66632000000000002</v>
      </c>
      <c r="BC494" s="422"/>
      <c r="BD494" s="423">
        <v>7.62</v>
      </c>
      <c r="BE494" s="424">
        <v>81</v>
      </c>
      <c r="BF494" s="425">
        <v>313</v>
      </c>
      <c r="BG494" s="426">
        <v>8210</v>
      </c>
      <c r="BH494" s="420">
        <f t="shared" si="1008"/>
        <v>5500.7000000000007</v>
      </c>
      <c r="BI494" s="432"/>
      <c r="BJ494" s="421"/>
      <c r="BK494" s="427">
        <v>33.9</v>
      </c>
      <c r="BL494" s="427"/>
      <c r="BM494" s="428"/>
      <c r="BN494" s="422"/>
      <c r="BO494" s="425">
        <v>129</v>
      </c>
      <c r="BP494" s="425"/>
      <c r="BQ494" s="423">
        <v>2.5499999999999998</v>
      </c>
      <c r="BR494" s="421">
        <f t="shared" si="1009"/>
        <v>0.35416666666666663</v>
      </c>
      <c r="BS494" s="409">
        <f t="shared" si="1010"/>
        <v>34816</v>
      </c>
      <c r="BT494" s="429">
        <f t="shared" si="1011"/>
        <v>7.6092290900735309</v>
      </c>
      <c r="BU494" s="430">
        <f t="shared" si="1012"/>
        <v>81</v>
      </c>
      <c r="BV494" s="430">
        <f t="shared" si="1013"/>
        <v>398.22805606617646</v>
      </c>
      <c r="BW494" s="430">
        <f t="shared" si="1014"/>
        <v>7856.4211856617649</v>
      </c>
      <c r="BX494" s="430">
        <f t="shared" si="1015"/>
        <v>5106.6737706801478</v>
      </c>
      <c r="BY494" s="430">
        <f t="shared" si="1016"/>
        <v>32.982318474264702</v>
      </c>
      <c r="BZ494" s="430"/>
      <c r="CA494" s="431"/>
      <c r="CB494" s="430">
        <f t="shared" si="1017"/>
        <v>129</v>
      </c>
      <c r="CC494" s="432">
        <v>16731</v>
      </c>
      <c r="CD494" s="411">
        <f t="shared" si="1018"/>
        <v>17481</v>
      </c>
      <c r="CE494" s="421">
        <f t="shared" si="1019"/>
        <v>0.69923999999999997</v>
      </c>
      <c r="CF494" s="433">
        <f t="shared" si="1020"/>
        <v>9.1985584348721474</v>
      </c>
      <c r="CG494" s="434"/>
      <c r="CH494" s="427"/>
      <c r="CI494" s="446">
        <f t="shared" si="1021"/>
        <v>13.042732109147074</v>
      </c>
      <c r="CJ494" s="436">
        <v>29.1</v>
      </c>
      <c r="CK494" s="436">
        <v>2.21</v>
      </c>
      <c r="CL494" s="423"/>
      <c r="CM494" s="423">
        <v>22.1</v>
      </c>
      <c r="CN494" s="423">
        <v>82</v>
      </c>
      <c r="CO494" s="432"/>
      <c r="CP494" s="432"/>
      <c r="CQ494" s="437"/>
      <c r="CR494" s="437">
        <v>0.87</v>
      </c>
      <c r="CS494" s="424"/>
      <c r="CT494" s="432">
        <f t="shared" si="1022"/>
        <v>4.8052170928436588</v>
      </c>
      <c r="CU494" s="434">
        <v>7.49</v>
      </c>
      <c r="CV494" s="438"/>
      <c r="CW494" s="439"/>
      <c r="CX494" s="440"/>
      <c r="CY494" s="441"/>
      <c r="CZ494" s="442"/>
      <c r="DA494" s="442"/>
      <c r="DB494" s="442"/>
      <c r="DC494" s="442"/>
      <c r="DD494" s="443"/>
      <c r="DE494" s="440"/>
      <c r="DF494" s="444">
        <v>16585</v>
      </c>
      <c r="DG494" s="445">
        <f t="shared" si="1023"/>
        <v>17335</v>
      </c>
      <c r="DH494" s="421">
        <f t="shared" si="1024"/>
        <v>0.69340000000000002</v>
      </c>
      <c r="DI494" s="446">
        <f t="shared" si="1025"/>
        <v>9.2760311508508799</v>
      </c>
      <c r="DJ494" s="434">
        <v>7.65</v>
      </c>
      <c r="DK494" s="427">
        <v>12.6</v>
      </c>
      <c r="DL494" s="446">
        <f t="shared" si="1026"/>
        <v>13.152581482549754</v>
      </c>
      <c r="DM494" s="422">
        <v>29.2</v>
      </c>
      <c r="DN494" s="422">
        <v>2.11</v>
      </c>
      <c r="DO494" s="423">
        <v>7.74</v>
      </c>
      <c r="DP494" s="423">
        <v>22.2</v>
      </c>
      <c r="DQ494" s="423">
        <v>79</v>
      </c>
      <c r="DR494" s="432"/>
      <c r="DS494" s="432"/>
      <c r="DT494" s="437"/>
      <c r="DU494" s="437">
        <v>0.88</v>
      </c>
      <c r="DV494" s="424"/>
      <c r="DW494" s="446">
        <f t="shared" si="1027"/>
        <v>4.8456879146235936</v>
      </c>
      <c r="DX494" s="434">
        <v>7.44</v>
      </c>
      <c r="DY494" s="438">
        <v>7.94</v>
      </c>
      <c r="DZ494" s="439">
        <v>18</v>
      </c>
      <c r="EA494" s="440">
        <v>66</v>
      </c>
      <c r="EB494" s="441">
        <v>8400</v>
      </c>
      <c r="EC494" s="442">
        <v>10.1</v>
      </c>
      <c r="ED494" s="442"/>
      <c r="EE494" s="442"/>
      <c r="EF494" s="442"/>
      <c r="EG494" s="443">
        <v>8</v>
      </c>
      <c r="EH494" s="440"/>
      <c r="EI494" s="429">
        <f t="shared" si="1028"/>
        <v>7.94</v>
      </c>
      <c r="EJ494" s="447">
        <f t="shared" si="1029"/>
        <v>18</v>
      </c>
      <c r="EK494" s="448">
        <f t="shared" si="1030"/>
        <v>66</v>
      </c>
      <c r="EL494" s="417">
        <f t="shared" si="1031"/>
        <v>8400</v>
      </c>
      <c r="EM494" s="431">
        <f t="shared" si="1032"/>
        <v>10.1</v>
      </c>
      <c r="EN494" s="431"/>
      <c r="EO494" s="431"/>
      <c r="EP494" s="431"/>
      <c r="EQ494" s="430">
        <f t="shared" si="1033"/>
        <v>8</v>
      </c>
      <c r="ER494" s="448"/>
      <c r="ES494" s="449">
        <f t="shared" si="1034"/>
        <v>30.330882352941174</v>
      </c>
      <c r="ET494" s="450">
        <f t="shared" si="1035"/>
        <v>0.69632000000000005</v>
      </c>
      <c r="EU494" s="451">
        <f t="shared" si="992"/>
        <v>0.31510700000000003</v>
      </c>
      <c r="EV494" s="450">
        <f t="shared" si="1036"/>
        <v>0.58353148148148148</v>
      </c>
      <c r="EW494" s="513">
        <f t="shared" si="1037"/>
        <v>0.69377531758779232</v>
      </c>
      <c r="EX494" s="514">
        <f t="shared" si="1038"/>
        <v>22.8823184742647</v>
      </c>
      <c r="EY494" s="513">
        <f t="shared" si="1039"/>
        <v>0.77777777777777779</v>
      </c>
      <c r="EZ494" s="514">
        <f t="shared" si="1040"/>
        <v>63</v>
      </c>
      <c r="FA494" s="450">
        <f t="shared" si="1041"/>
        <v>0.83426582081642109</v>
      </c>
      <c r="FB494" s="431">
        <f t="shared" si="1042"/>
        <v>332.22805606617646</v>
      </c>
      <c r="FC494" s="452"/>
      <c r="FD494" s="431"/>
      <c r="FE494" s="452">
        <f t="shared" si="1043"/>
        <v>0.93798449612403101</v>
      </c>
      <c r="FF494" s="430">
        <f t="shared" si="1044"/>
        <v>121</v>
      </c>
      <c r="FG494" s="405">
        <v>50400</v>
      </c>
      <c r="FH494" s="589"/>
      <c r="FI494" s="590"/>
      <c r="FJ494" s="591"/>
      <c r="FK494" s="455">
        <f t="shared" si="1045"/>
        <v>2.0680147058823528</v>
      </c>
      <c r="FL494" s="530">
        <v>1400</v>
      </c>
      <c r="FM494" s="455">
        <f t="shared" si="1046"/>
        <v>40.211397058823529</v>
      </c>
      <c r="FN494" s="530">
        <v>4587</v>
      </c>
      <c r="FO494" s="532">
        <f t="shared" si="1047"/>
        <v>0.34282511210762334</v>
      </c>
      <c r="FP494" s="449">
        <f t="shared" si="1048"/>
        <v>131.74977022058823</v>
      </c>
      <c r="FQ494" s="457">
        <v>54</v>
      </c>
      <c r="FR494" s="458">
        <f t="shared" si="1049"/>
        <v>1.5510110294117647</v>
      </c>
      <c r="FS494" s="576">
        <v>8.01</v>
      </c>
      <c r="FT494" s="577">
        <v>16</v>
      </c>
      <c r="FU494" s="578">
        <v>61</v>
      </c>
      <c r="FV494" s="579">
        <v>2</v>
      </c>
      <c r="FW494" s="580"/>
      <c r="FX494" s="579"/>
      <c r="FY494" s="452">
        <f t="shared" si="1050"/>
        <v>0.75</v>
      </c>
      <c r="FZ494" s="452"/>
      <c r="GA494" s="429"/>
      <c r="GB494" s="513">
        <f t="shared" si="1051"/>
        <v>0.11111111111111116</v>
      </c>
      <c r="GC494" s="514">
        <f t="shared" si="1052"/>
        <v>2</v>
      </c>
      <c r="GD494" s="513">
        <f t="shared" si="1053"/>
        <v>7.5757575757575801E-2</v>
      </c>
      <c r="GE494" s="527">
        <f t="shared" si="1054"/>
        <v>5</v>
      </c>
      <c r="GF494" s="461">
        <f t="shared" si="1055"/>
        <v>2.8262867647058822</v>
      </c>
      <c r="GG494" s="606">
        <v>25</v>
      </c>
      <c r="GH494" s="450">
        <f t="shared" si="1056"/>
        <v>0.3125</v>
      </c>
      <c r="GI494" s="405">
        <v>175</v>
      </c>
      <c r="GJ494" s="462">
        <f t="shared" si="1057"/>
        <v>7</v>
      </c>
      <c r="GK494" s="463">
        <f t="shared" si="1058"/>
        <v>17.233455882352938</v>
      </c>
      <c r="GL494" s="464">
        <v>8.1300000000000008</v>
      </c>
      <c r="GM494" s="529">
        <v>15.5</v>
      </c>
      <c r="GN494" s="405">
        <v>53</v>
      </c>
      <c r="GO494" s="513">
        <f t="shared" si="1059"/>
        <v>3.125E-2</v>
      </c>
      <c r="GP494" s="450">
        <f t="shared" si="1060"/>
        <v>0.13114754098360659</v>
      </c>
      <c r="GQ494" s="577">
        <v>8</v>
      </c>
      <c r="GR494" s="455">
        <f t="shared" si="1061"/>
        <v>2.9641544117647056</v>
      </c>
      <c r="GS494" s="531">
        <f t="shared" si="1062"/>
        <v>13</v>
      </c>
      <c r="GT494" s="531">
        <f t="shared" si="1063"/>
        <v>43.94</v>
      </c>
      <c r="GU494" s="513">
        <f t="shared" si="1064"/>
        <v>0.16129032258064513</v>
      </c>
      <c r="GV494" s="513">
        <f t="shared" si="1065"/>
        <v>0.17094339622641519</v>
      </c>
      <c r="GW494" s="513">
        <f t="shared" si="1066"/>
        <v>0.1875</v>
      </c>
      <c r="GX494" s="513">
        <f t="shared" si="1067"/>
        <v>0.27967213114754097</v>
      </c>
      <c r="GY494" s="462">
        <f t="shared" si="1068"/>
        <v>1.0101674022481206</v>
      </c>
      <c r="GZ494" s="405">
        <v>34108</v>
      </c>
      <c r="HA494" s="581">
        <v>8.32</v>
      </c>
      <c r="HB494" s="451">
        <v>8.2100000000000009</v>
      </c>
      <c r="HC494" s="577">
        <v>13</v>
      </c>
      <c r="HD494" s="463">
        <f t="shared" ref="HD494:HD510" si="1074">HC494*3.38</f>
        <v>43.94</v>
      </c>
      <c r="HE494" s="463">
        <v>14</v>
      </c>
      <c r="HF494" s="463"/>
      <c r="HG494" s="582"/>
      <c r="HH494" s="575">
        <v>3</v>
      </c>
      <c r="HI494" s="583">
        <v>8280</v>
      </c>
      <c r="HJ494" s="406">
        <f t="shared" si="1069"/>
        <v>5547.6</v>
      </c>
      <c r="HK494" s="406"/>
      <c r="HL494" s="549"/>
      <c r="HM494" s="584"/>
      <c r="HN494" s="461">
        <v>12</v>
      </c>
      <c r="HO494" s="574"/>
      <c r="HP494" s="548">
        <v>0.01</v>
      </c>
      <c r="HQ494" s="585"/>
      <c r="HR494" s="586"/>
      <c r="HS494" s="520">
        <v>0.18</v>
      </c>
      <c r="HT494" s="587">
        <v>4</v>
      </c>
      <c r="HU494" s="522">
        <f t="shared" si="1070"/>
        <v>52.227158122223557</v>
      </c>
      <c r="HV494" s="513">
        <f t="shared" si="1071"/>
        <v>0.83950617283950613</v>
      </c>
      <c r="HW494" s="513">
        <f t="shared" si="1072"/>
        <v>0.85961661341853035</v>
      </c>
      <c r="HX494" s="513">
        <f t="shared" si="1073"/>
        <v>0.64601769911504425</v>
      </c>
      <c r="HY494" s="599"/>
    </row>
    <row r="495" spans="1:233" s="598" customFormat="1" ht="15" customHeight="1" x14ac:dyDescent="0.15">
      <c r="A495" s="400">
        <v>43977</v>
      </c>
      <c r="B495" s="515">
        <v>44616</v>
      </c>
      <c r="C495" s="402">
        <f t="shared" si="993"/>
        <v>0.89232</v>
      </c>
      <c r="D495" s="571">
        <v>7.9</v>
      </c>
      <c r="E495" s="572">
        <v>60.2</v>
      </c>
      <c r="F495" s="573">
        <v>214.5</v>
      </c>
      <c r="G495" s="406">
        <f t="shared" si="994"/>
        <v>9570.1319999999996</v>
      </c>
      <c r="H495" s="402">
        <f t="shared" si="995"/>
        <v>0.38280527999999997</v>
      </c>
      <c r="I495" s="573">
        <v>8925</v>
      </c>
      <c r="J495" s="406">
        <f t="shared" si="996"/>
        <v>5979.75</v>
      </c>
      <c r="K495" s="574">
        <v>61.55</v>
      </c>
      <c r="L495" s="574">
        <v>12.8</v>
      </c>
      <c r="M495" s="574">
        <v>1.1000000000000001</v>
      </c>
      <c r="N495" s="575">
        <v>49</v>
      </c>
      <c r="O495" s="575">
        <v>32</v>
      </c>
      <c r="P495" s="409"/>
      <c r="Q495" s="409">
        <v>1300</v>
      </c>
      <c r="R495" s="409"/>
      <c r="S495" s="409"/>
      <c r="T495" s="410">
        <v>5.5</v>
      </c>
      <c r="U495" s="409">
        <f t="shared" si="997"/>
        <v>3456.2068965517242</v>
      </c>
      <c r="V495" s="409">
        <v>10023</v>
      </c>
      <c r="W495" s="409">
        <v>3767</v>
      </c>
      <c r="X495" s="516">
        <v>200</v>
      </c>
      <c r="Y495" s="473"/>
      <c r="Z495" s="429"/>
      <c r="AA495" s="447"/>
      <c r="AB495" s="409"/>
      <c r="AC495" s="409"/>
      <c r="AD495" s="474"/>
      <c r="AE495" s="477"/>
      <c r="AF495" s="478">
        <f t="shared" si="998"/>
        <v>1500</v>
      </c>
      <c r="AG495" s="477">
        <f t="shared" si="999"/>
        <v>0.6</v>
      </c>
      <c r="AH495" s="478">
        <f t="shared" si="1000"/>
        <v>3005.2413793103451</v>
      </c>
      <c r="AI495" s="478">
        <f t="shared" si="1001"/>
        <v>8715.2000000000007</v>
      </c>
      <c r="AJ495" s="473">
        <f t="shared" si="1002"/>
        <v>13072.8</v>
      </c>
      <c r="AK495" s="477">
        <f t="shared" si="1003"/>
        <v>0.58101333333333327</v>
      </c>
      <c r="AL495" s="447">
        <v>38</v>
      </c>
      <c r="AM495" s="479"/>
      <c r="AN495" s="473">
        <v>2811</v>
      </c>
      <c r="AO495" s="473">
        <v>2774</v>
      </c>
      <c r="AP495" s="479">
        <v>7.35</v>
      </c>
      <c r="AQ495" s="447">
        <v>718</v>
      </c>
      <c r="AR495" s="473">
        <f t="shared" si="1004"/>
        <v>2297.6</v>
      </c>
      <c r="AS495" s="657">
        <f t="shared" si="1005"/>
        <v>3.1999999999999997</v>
      </c>
      <c r="AT495" s="473">
        <v>4130</v>
      </c>
      <c r="AU495" s="447"/>
      <c r="AV495" s="480">
        <v>15</v>
      </c>
      <c r="AW495" s="479">
        <v>10.61</v>
      </c>
      <c r="AX495" s="479">
        <v>31.92</v>
      </c>
      <c r="AY495" s="480">
        <v>12.4</v>
      </c>
      <c r="AZ495" s="480">
        <v>4.7</v>
      </c>
      <c r="BA495" s="420">
        <f t="shared" si="1006"/>
        <v>38325</v>
      </c>
      <c r="BB495" s="421">
        <f t="shared" si="1007"/>
        <v>0.76649999999999996</v>
      </c>
      <c r="BC495" s="422"/>
      <c r="BD495" s="423">
        <v>8.07</v>
      </c>
      <c r="BE495" s="424">
        <v>69.099999999999994</v>
      </c>
      <c r="BF495" s="425">
        <v>277</v>
      </c>
      <c r="BG495" s="426">
        <v>8280</v>
      </c>
      <c r="BH495" s="420">
        <f t="shared" si="1008"/>
        <v>5547.6</v>
      </c>
      <c r="BI495" s="432">
        <v>1659</v>
      </c>
      <c r="BJ495" s="421">
        <f>BI495/35.5*(23+35.5)/BH495</f>
        <v>0.49279779912440247</v>
      </c>
      <c r="BK495" s="427">
        <v>34.299999999999997</v>
      </c>
      <c r="BL495" s="427">
        <v>12.7</v>
      </c>
      <c r="BM495" s="428">
        <v>20.9</v>
      </c>
      <c r="BN495" s="422">
        <v>1.8</v>
      </c>
      <c r="BO495" s="425">
        <v>95</v>
      </c>
      <c r="BP495" s="425">
        <v>32</v>
      </c>
      <c r="BQ495" s="423">
        <v>4.45</v>
      </c>
      <c r="BR495" s="421">
        <f t="shared" si="1009"/>
        <v>0.61805555555555558</v>
      </c>
      <c r="BS495" s="409">
        <f t="shared" si="1010"/>
        <v>39825</v>
      </c>
      <c r="BT495" s="429">
        <f t="shared" si="1011"/>
        <v>8.0428813559322041</v>
      </c>
      <c r="BU495" s="430">
        <f t="shared" si="1012"/>
        <v>69.099999999999994</v>
      </c>
      <c r="BV495" s="430">
        <f t="shared" si="1013"/>
        <v>353.10546139359701</v>
      </c>
      <c r="BW495" s="430">
        <f t="shared" si="1014"/>
        <v>7968.2561205273068</v>
      </c>
      <c r="BX495" s="430">
        <f t="shared" si="1015"/>
        <v>5179.3664783427494</v>
      </c>
      <c r="BY495" s="430">
        <f t="shared" si="1016"/>
        <v>33.475141242937852</v>
      </c>
      <c r="BZ495" s="430">
        <f>(BL495*BA495+AY495*AF495)/BS495</f>
        <v>12.688700564971752</v>
      </c>
      <c r="CA495" s="431">
        <f>(BN495*BA495+AZ495*AF495)/BS495</f>
        <v>1.9092278719397364</v>
      </c>
      <c r="CB495" s="430">
        <f t="shared" si="1017"/>
        <v>95</v>
      </c>
      <c r="CC495" s="432">
        <v>19425</v>
      </c>
      <c r="CD495" s="411">
        <f t="shared" si="1018"/>
        <v>20175</v>
      </c>
      <c r="CE495" s="421">
        <f t="shared" si="1019"/>
        <v>0.80700000000000005</v>
      </c>
      <c r="CF495" s="433">
        <f t="shared" si="1020"/>
        <v>7.970260223048327</v>
      </c>
      <c r="CG495" s="434"/>
      <c r="CH495" s="427"/>
      <c r="CI495" s="446">
        <f t="shared" si="1021"/>
        <v>11.301115241635687</v>
      </c>
      <c r="CJ495" s="436">
        <v>27.6</v>
      </c>
      <c r="CK495" s="436">
        <v>3.76</v>
      </c>
      <c r="CL495" s="423"/>
      <c r="CM495" s="423">
        <v>24.6</v>
      </c>
      <c r="CN495" s="423">
        <v>82</v>
      </c>
      <c r="CO495" s="432"/>
      <c r="CP495" s="432"/>
      <c r="CQ495" s="437"/>
      <c r="CR495" s="437">
        <v>0.88</v>
      </c>
      <c r="CS495" s="424"/>
      <c r="CT495" s="432">
        <f t="shared" si="1022"/>
        <v>4.1635687732342008</v>
      </c>
      <c r="CU495" s="434">
        <v>7.58</v>
      </c>
      <c r="CV495" s="438"/>
      <c r="CW495" s="439"/>
      <c r="CX495" s="440"/>
      <c r="CY495" s="441"/>
      <c r="CZ495" s="442"/>
      <c r="DA495" s="442"/>
      <c r="DB495" s="442"/>
      <c r="DC495" s="442"/>
      <c r="DD495" s="443"/>
      <c r="DE495" s="440"/>
      <c r="DF495" s="444">
        <v>18900</v>
      </c>
      <c r="DG495" s="445">
        <f t="shared" si="1023"/>
        <v>19650</v>
      </c>
      <c r="DH495" s="421">
        <f t="shared" si="1024"/>
        <v>0.78600000000000003</v>
      </c>
      <c r="DI495" s="446">
        <f t="shared" si="1025"/>
        <v>8.1832061068702284</v>
      </c>
      <c r="DJ495" s="434">
        <v>7.93</v>
      </c>
      <c r="DK495" s="427">
        <v>11.9</v>
      </c>
      <c r="DL495" s="446">
        <f t="shared" si="1026"/>
        <v>11.603053435114504</v>
      </c>
      <c r="DM495" s="422">
        <v>27.9</v>
      </c>
      <c r="DN495" s="422">
        <v>3.96</v>
      </c>
      <c r="DO495" s="423">
        <v>7.89</v>
      </c>
      <c r="DP495" s="423">
        <v>22</v>
      </c>
      <c r="DQ495" s="423">
        <v>84</v>
      </c>
      <c r="DR495" s="432">
        <v>5127</v>
      </c>
      <c r="DS495" s="432">
        <v>3070</v>
      </c>
      <c r="DT495" s="437">
        <f>DS495/DR495</f>
        <v>0.5987907158182173</v>
      </c>
      <c r="DU495" s="437">
        <v>0.89</v>
      </c>
      <c r="DV495" s="424"/>
      <c r="DW495" s="446">
        <f t="shared" si="1027"/>
        <v>4.2748091603053435</v>
      </c>
      <c r="DX495" s="434">
        <v>7.32</v>
      </c>
      <c r="DY495" s="438">
        <v>8</v>
      </c>
      <c r="DZ495" s="439">
        <v>18</v>
      </c>
      <c r="EA495" s="440">
        <v>65</v>
      </c>
      <c r="EB495" s="441">
        <v>8240</v>
      </c>
      <c r="EC495" s="442">
        <v>14</v>
      </c>
      <c r="ED495" s="442">
        <v>0.25</v>
      </c>
      <c r="EE495" s="442">
        <v>13.3</v>
      </c>
      <c r="EF495" s="442">
        <v>0.9</v>
      </c>
      <c r="EG495" s="443">
        <v>5</v>
      </c>
      <c r="EH495" s="440">
        <v>16</v>
      </c>
      <c r="EI495" s="429">
        <f t="shared" si="1028"/>
        <v>8</v>
      </c>
      <c r="EJ495" s="447">
        <f t="shared" si="1029"/>
        <v>18</v>
      </c>
      <c r="EK495" s="448">
        <f t="shared" si="1030"/>
        <v>65</v>
      </c>
      <c r="EL495" s="417">
        <f t="shared" si="1031"/>
        <v>8240</v>
      </c>
      <c r="EM495" s="431">
        <f t="shared" si="1032"/>
        <v>14</v>
      </c>
      <c r="EN495" s="431">
        <f>ED495</f>
        <v>0.25</v>
      </c>
      <c r="EO495" s="431">
        <f>EE495</f>
        <v>13.3</v>
      </c>
      <c r="EP495" s="431">
        <f>EF495</f>
        <v>0.9</v>
      </c>
      <c r="EQ495" s="430">
        <f t="shared" si="1033"/>
        <v>5</v>
      </c>
      <c r="ER495" s="448">
        <f>EH495</f>
        <v>16</v>
      </c>
      <c r="ES495" s="449">
        <f t="shared" si="1034"/>
        <v>26.516007532956685</v>
      </c>
      <c r="ET495" s="450">
        <f t="shared" si="1035"/>
        <v>0.79649999999999999</v>
      </c>
      <c r="EU495" s="451">
        <f t="shared" si="992"/>
        <v>0.3196005681818182</v>
      </c>
      <c r="EV495" s="450">
        <f t="shared" si="1036"/>
        <v>0.59185290404040403</v>
      </c>
      <c r="EW495" s="513">
        <f t="shared" si="1037"/>
        <v>0.58177921047746028</v>
      </c>
      <c r="EX495" s="514">
        <f t="shared" si="1038"/>
        <v>19.475141242937852</v>
      </c>
      <c r="EY495" s="513">
        <f t="shared" si="1039"/>
        <v>0.73950795947901593</v>
      </c>
      <c r="EZ495" s="514">
        <f t="shared" si="1040"/>
        <v>51.099999999999994</v>
      </c>
      <c r="FA495" s="450">
        <f t="shared" si="1041"/>
        <v>0.81591901823476398</v>
      </c>
      <c r="FB495" s="431">
        <f t="shared" si="1042"/>
        <v>288.10546139359701</v>
      </c>
      <c r="FC495" s="452">
        <f>1-EP495/CA495</f>
        <v>0.52860524758334981</v>
      </c>
      <c r="FD495" s="431">
        <f>CA495-EP495</f>
        <v>1.0092278719397365</v>
      </c>
      <c r="FE495" s="452">
        <f t="shared" si="1043"/>
        <v>0.94736842105263164</v>
      </c>
      <c r="FF495" s="430">
        <f t="shared" si="1044"/>
        <v>90</v>
      </c>
      <c r="FG495" s="405">
        <v>50400</v>
      </c>
      <c r="FH495" s="589"/>
      <c r="FI495" s="590"/>
      <c r="FJ495" s="591"/>
      <c r="FK495" s="455">
        <f t="shared" si="1045"/>
        <v>1.8079096045197738</v>
      </c>
      <c r="FL495" s="530">
        <v>1400</v>
      </c>
      <c r="FM495" s="455">
        <f t="shared" si="1046"/>
        <v>35.15379786566227</v>
      </c>
      <c r="FN495" s="530">
        <v>4726</v>
      </c>
      <c r="FO495" s="532">
        <f t="shared" si="1047"/>
        <v>0.35321375186846032</v>
      </c>
      <c r="FP495" s="449">
        <f t="shared" si="1048"/>
        <v>118.6691776522285</v>
      </c>
      <c r="FQ495" s="457">
        <v>54</v>
      </c>
      <c r="FR495" s="458">
        <f t="shared" si="1049"/>
        <v>1.3559322033898307</v>
      </c>
      <c r="FS495" s="576">
        <v>8.0500000000000007</v>
      </c>
      <c r="FT495" s="577">
        <v>16</v>
      </c>
      <c r="FU495" s="578">
        <v>66</v>
      </c>
      <c r="FV495" s="579">
        <v>1</v>
      </c>
      <c r="FW495" s="580">
        <v>0.22</v>
      </c>
      <c r="FX495" s="579">
        <v>8</v>
      </c>
      <c r="FY495" s="452">
        <f t="shared" si="1050"/>
        <v>0.8</v>
      </c>
      <c r="FZ495" s="452">
        <f>1-FW495/(EF495+DC495)</f>
        <v>0.75555555555555554</v>
      </c>
      <c r="GA495" s="429">
        <f>EF495+DC495-FW495</f>
        <v>0.68</v>
      </c>
      <c r="GB495" s="513">
        <f t="shared" si="1051"/>
        <v>0.11111111111111116</v>
      </c>
      <c r="GC495" s="514">
        <f t="shared" si="1052"/>
        <v>2</v>
      </c>
      <c r="GD495" s="513">
        <f t="shared" si="1053"/>
        <v>-1.538461538461533E-2</v>
      </c>
      <c r="GE495" s="527">
        <f t="shared" si="1054"/>
        <v>-1</v>
      </c>
      <c r="GF495" s="461">
        <f t="shared" si="1055"/>
        <v>2.4708097928436912</v>
      </c>
      <c r="GG495" s="606">
        <v>25</v>
      </c>
      <c r="GH495" s="450">
        <f t="shared" si="1056"/>
        <v>0.3125</v>
      </c>
      <c r="GI495" s="405">
        <v>175</v>
      </c>
      <c r="GJ495" s="462">
        <f t="shared" si="1057"/>
        <v>7</v>
      </c>
      <c r="GK495" s="463">
        <f t="shared" si="1058"/>
        <v>15.065913370998116</v>
      </c>
      <c r="GL495" s="464">
        <v>8.07</v>
      </c>
      <c r="GM495" s="529">
        <v>15</v>
      </c>
      <c r="GN495" s="405">
        <v>46</v>
      </c>
      <c r="GO495" s="513">
        <f t="shared" si="1059"/>
        <v>6.25E-2</v>
      </c>
      <c r="GP495" s="450">
        <f t="shared" si="1060"/>
        <v>0.30303030303030298</v>
      </c>
      <c r="GQ495" s="577">
        <v>8</v>
      </c>
      <c r="GR495" s="455">
        <f t="shared" si="1061"/>
        <v>2.591337099811676</v>
      </c>
      <c r="GS495" s="531">
        <f t="shared" si="1062"/>
        <v>12.6</v>
      </c>
      <c r="GT495" s="531">
        <f t="shared" si="1063"/>
        <v>42.588000000000001</v>
      </c>
      <c r="GU495" s="513">
        <f t="shared" si="1064"/>
        <v>0.16000000000000003</v>
      </c>
      <c r="GV495" s="513">
        <f t="shared" si="1065"/>
        <v>7.4173913043478201E-2</v>
      </c>
      <c r="GW495" s="513">
        <f t="shared" si="1066"/>
        <v>0.21250000000000002</v>
      </c>
      <c r="GX495" s="513">
        <f t="shared" si="1067"/>
        <v>0.35472727272727267</v>
      </c>
      <c r="GY495" s="462">
        <f t="shared" si="1068"/>
        <v>0.64351244536981533</v>
      </c>
      <c r="GZ495" s="405">
        <v>36940</v>
      </c>
      <c r="HA495" s="581">
        <v>8.2799999999999994</v>
      </c>
      <c r="HB495" s="451">
        <v>8.0299999999999994</v>
      </c>
      <c r="HC495" s="577">
        <v>12.6</v>
      </c>
      <c r="HD495" s="463">
        <f t="shared" si="1074"/>
        <v>42.588000000000001</v>
      </c>
      <c r="HE495" s="463">
        <v>14</v>
      </c>
      <c r="HF495" s="463"/>
      <c r="HG495" s="582"/>
      <c r="HH495" s="575">
        <v>2</v>
      </c>
      <c r="HI495" s="583">
        <v>8190</v>
      </c>
      <c r="HJ495" s="406">
        <f t="shared" si="1069"/>
        <v>5487.3</v>
      </c>
      <c r="HK495" s="406">
        <v>254</v>
      </c>
      <c r="HL495" s="549">
        <v>1666</v>
      </c>
      <c r="HM495" s="584">
        <v>12.1</v>
      </c>
      <c r="HN495" s="461">
        <v>10.33</v>
      </c>
      <c r="HO495" s="574">
        <v>0.13</v>
      </c>
      <c r="HP495" s="548">
        <v>0.01</v>
      </c>
      <c r="HQ495" s="585">
        <v>11.5</v>
      </c>
      <c r="HR495" s="586">
        <v>0.22</v>
      </c>
      <c r="HS495" s="520">
        <v>0.16</v>
      </c>
      <c r="HT495" s="587">
        <v>4</v>
      </c>
      <c r="HU495" s="522">
        <f t="shared" si="1070"/>
        <v>45.401174168297452</v>
      </c>
      <c r="HV495" s="513">
        <f t="shared" si="1071"/>
        <v>0.81765557163531111</v>
      </c>
      <c r="HW495" s="513">
        <f t="shared" si="1072"/>
        <v>0.84625270758122739</v>
      </c>
      <c r="HX495" s="513">
        <f t="shared" si="1073"/>
        <v>0.69883381924198251</v>
      </c>
      <c r="HY495" s="599"/>
    </row>
    <row r="496" spans="1:233" s="598" customFormat="1" ht="15" customHeight="1" x14ac:dyDescent="0.15">
      <c r="A496" s="400">
        <v>43978</v>
      </c>
      <c r="B496" s="515">
        <v>41570</v>
      </c>
      <c r="C496" s="402">
        <f t="shared" si="993"/>
        <v>0.83140000000000003</v>
      </c>
      <c r="D496" s="571">
        <v>8.11</v>
      </c>
      <c r="E496" s="572">
        <v>55.8</v>
      </c>
      <c r="F496" s="573">
        <v>186.5</v>
      </c>
      <c r="G496" s="406">
        <f t="shared" si="994"/>
        <v>7752.8050000000003</v>
      </c>
      <c r="H496" s="402">
        <f t="shared" si="995"/>
        <v>0.3101122</v>
      </c>
      <c r="I496" s="573">
        <v>9510</v>
      </c>
      <c r="J496" s="406">
        <f t="shared" si="996"/>
        <v>6371.7000000000007</v>
      </c>
      <c r="K496" s="574">
        <v>39.85</v>
      </c>
      <c r="L496" s="574"/>
      <c r="M496" s="574"/>
      <c r="N496" s="575">
        <v>28.5</v>
      </c>
      <c r="O496" s="575"/>
      <c r="P496" s="409"/>
      <c r="Q496" s="409">
        <v>1300</v>
      </c>
      <c r="R496" s="409"/>
      <c r="S496" s="409"/>
      <c r="T496" s="410">
        <v>5.28</v>
      </c>
      <c r="U496" s="409">
        <f t="shared" si="997"/>
        <v>3424.1379310344828</v>
      </c>
      <c r="V496" s="409">
        <v>9930</v>
      </c>
      <c r="W496" s="409">
        <v>3614</v>
      </c>
      <c r="X496" s="516">
        <v>200</v>
      </c>
      <c r="Y496" s="473"/>
      <c r="Z496" s="429"/>
      <c r="AA496" s="409"/>
      <c r="AB496" s="409"/>
      <c r="AC496" s="409"/>
      <c r="AD496" s="474"/>
      <c r="AE496" s="477"/>
      <c r="AF496" s="478">
        <f t="shared" si="998"/>
        <v>1500</v>
      </c>
      <c r="AG496" s="477">
        <f t="shared" si="999"/>
        <v>0.6</v>
      </c>
      <c r="AH496" s="478">
        <f t="shared" si="1000"/>
        <v>2976.1609195402302</v>
      </c>
      <c r="AI496" s="478">
        <f t="shared" si="1001"/>
        <v>8630.8666666666668</v>
      </c>
      <c r="AJ496" s="473">
        <f t="shared" si="1002"/>
        <v>12946.3</v>
      </c>
      <c r="AK496" s="477">
        <f t="shared" si="1003"/>
        <v>0.57539111111111108</v>
      </c>
      <c r="AL496" s="447">
        <v>38</v>
      </c>
      <c r="AM496" s="479"/>
      <c r="AN496" s="473">
        <v>2954</v>
      </c>
      <c r="AO496" s="473">
        <v>2948</v>
      </c>
      <c r="AP496" s="479">
        <v>7.41</v>
      </c>
      <c r="AQ496" s="447">
        <v>710</v>
      </c>
      <c r="AR496" s="473">
        <f t="shared" si="1004"/>
        <v>2272</v>
      </c>
      <c r="AS496" s="657">
        <f t="shared" si="1005"/>
        <v>3.2</v>
      </c>
      <c r="AT496" s="473">
        <v>4210</v>
      </c>
      <c r="AU496" s="447"/>
      <c r="AV496" s="480">
        <v>15</v>
      </c>
      <c r="AW496" s="479">
        <v>10.24</v>
      </c>
      <c r="AX496" s="479">
        <v>30.2</v>
      </c>
      <c r="AY496" s="480">
        <v>11.4</v>
      </c>
      <c r="AZ496" s="480">
        <v>4</v>
      </c>
      <c r="BA496" s="420">
        <f t="shared" si="1006"/>
        <v>43064</v>
      </c>
      <c r="BB496" s="421">
        <f t="shared" si="1007"/>
        <v>0.86128000000000005</v>
      </c>
      <c r="BC496" s="422"/>
      <c r="BD496" s="423">
        <v>7.86</v>
      </c>
      <c r="BE496" s="424">
        <v>61.7</v>
      </c>
      <c r="BF496" s="425">
        <v>258</v>
      </c>
      <c r="BG496" s="426">
        <v>6410</v>
      </c>
      <c r="BH496" s="420">
        <f t="shared" si="1008"/>
        <v>4294.7</v>
      </c>
      <c r="BI496" s="432"/>
      <c r="BJ496" s="421"/>
      <c r="BK496" s="427">
        <v>21.4</v>
      </c>
      <c r="BL496" s="427"/>
      <c r="BM496" s="428"/>
      <c r="BN496" s="422"/>
      <c r="BO496" s="425">
        <v>110</v>
      </c>
      <c r="BP496" s="425"/>
      <c r="BQ496" s="423">
        <v>3.21</v>
      </c>
      <c r="BR496" s="421">
        <f t="shared" si="1009"/>
        <v>0.4458333333333333</v>
      </c>
      <c r="BS496" s="409">
        <f t="shared" si="1010"/>
        <v>44564</v>
      </c>
      <c r="BT496" s="429">
        <f t="shared" si="1011"/>
        <v>7.8448532447715653</v>
      </c>
      <c r="BU496" s="430">
        <f t="shared" si="1012"/>
        <v>61.70000000000001</v>
      </c>
      <c r="BV496" s="430">
        <f t="shared" si="1013"/>
        <v>325.79014451126471</v>
      </c>
      <c r="BW496" s="430">
        <f t="shared" si="1014"/>
        <v>6194.3505968943546</v>
      </c>
      <c r="BX496" s="430">
        <f t="shared" si="1015"/>
        <v>4026.3278879813306</v>
      </c>
      <c r="BY496" s="430">
        <f t="shared" si="1016"/>
        <v>21.063405439368101</v>
      </c>
      <c r="BZ496" s="430"/>
      <c r="CA496" s="431"/>
      <c r="CB496" s="430">
        <f t="shared" si="1017"/>
        <v>110</v>
      </c>
      <c r="CC496" s="432">
        <v>21498</v>
      </c>
      <c r="CD496" s="411">
        <f t="shared" si="1018"/>
        <v>22248</v>
      </c>
      <c r="CE496" s="421">
        <f t="shared" si="1019"/>
        <v>0.88992000000000004</v>
      </c>
      <c r="CF496" s="433">
        <f t="shared" si="1020"/>
        <v>7.2276159654800427</v>
      </c>
      <c r="CG496" s="434"/>
      <c r="CH496" s="427"/>
      <c r="CI496" s="446">
        <f t="shared" si="1021"/>
        <v>10.248112189859762</v>
      </c>
      <c r="CJ496" s="436">
        <v>28.2</v>
      </c>
      <c r="CK496" s="436">
        <v>2.4900000000000002</v>
      </c>
      <c r="CL496" s="423"/>
      <c r="CM496" s="423">
        <v>19.7</v>
      </c>
      <c r="CN496" s="423">
        <v>70</v>
      </c>
      <c r="CO496" s="432"/>
      <c r="CP496" s="432"/>
      <c r="CQ496" s="437"/>
      <c r="CR496" s="437">
        <v>0.89</v>
      </c>
      <c r="CS496" s="424"/>
      <c r="CT496" s="432">
        <f t="shared" si="1022"/>
        <v>3.7756202804746497</v>
      </c>
      <c r="CU496" s="434">
        <v>7.41</v>
      </c>
      <c r="CV496" s="438"/>
      <c r="CW496" s="439"/>
      <c r="CX496" s="440"/>
      <c r="CY496" s="441"/>
      <c r="CZ496" s="442"/>
      <c r="DA496" s="442"/>
      <c r="DB496" s="442"/>
      <c r="DC496" s="442"/>
      <c r="DD496" s="443"/>
      <c r="DE496" s="440"/>
      <c r="DF496" s="444">
        <v>21566</v>
      </c>
      <c r="DG496" s="445">
        <f t="shared" si="1023"/>
        <v>22316</v>
      </c>
      <c r="DH496" s="421">
        <f t="shared" si="1024"/>
        <v>0.89263999999999999</v>
      </c>
      <c r="DI496" s="446">
        <f t="shared" si="1025"/>
        <v>7.2055924000716978</v>
      </c>
      <c r="DJ496" s="434">
        <v>7.89</v>
      </c>
      <c r="DK496" s="427">
        <v>5.3</v>
      </c>
      <c r="DL496" s="446">
        <f t="shared" si="1026"/>
        <v>10.216884746370319</v>
      </c>
      <c r="DM496" s="422">
        <v>28.3</v>
      </c>
      <c r="DN496" s="422">
        <v>1.36</v>
      </c>
      <c r="DO496" s="423">
        <v>7.92</v>
      </c>
      <c r="DP496" s="423">
        <v>20</v>
      </c>
      <c r="DQ496" s="423">
        <v>67</v>
      </c>
      <c r="DR496" s="432"/>
      <c r="DS496" s="432"/>
      <c r="DT496" s="437"/>
      <c r="DU496" s="437">
        <v>0.92</v>
      </c>
      <c r="DV496" s="424"/>
      <c r="DW496" s="446">
        <f t="shared" si="1027"/>
        <v>3.7641154328732753</v>
      </c>
      <c r="DX496" s="434">
        <v>7.25</v>
      </c>
      <c r="DY496" s="438">
        <v>8.0500000000000007</v>
      </c>
      <c r="DZ496" s="439">
        <v>19</v>
      </c>
      <c r="EA496" s="440">
        <v>63</v>
      </c>
      <c r="EB496" s="441">
        <v>7550</v>
      </c>
      <c r="EC496" s="442">
        <v>8.8000000000000007</v>
      </c>
      <c r="ED496" s="442"/>
      <c r="EE496" s="442"/>
      <c r="EF496" s="442"/>
      <c r="EG496" s="443">
        <v>9</v>
      </c>
      <c r="EH496" s="440"/>
      <c r="EI496" s="429">
        <f t="shared" si="1028"/>
        <v>8.0500000000000007</v>
      </c>
      <c r="EJ496" s="447">
        <f t="shared" si="1029"/>
        <v>19</v>
      </c>
      <c r="EK496" s="448">
        <f t="shared" si="1030"/>
        <v>63</v>
      </c>
      <c r="EL496" s="417">
        <f t="shared" si="1031"/>
        <v>7550</v>
      </c>
      <c r="EM496" s="431">
        <f t="shared" si="1032"/>
        <v>8.8000000000000007</v>
      </c>
      <c r="EN496" s="431"/>
      <c r="EO496" s="431"/>
      <c r="EP496" s="431"/>
      <c r="EQ496" s="430">
        <f t="shared" si="1033"/>
        <v>9</v>
      </c>
      <c r="ER496" s="448"/>
      <c r="ES496" s="449">
        <f t="shared" si="1034"/>
        <v>23.696257068485775</v>
      </c>
      <c r="ET496" s="450">
        <f t="shared" si="1035"/>
        <v>0.89127999999999996</v>
      </c>
      <c r="EU496" s="451">
        <f t="shared" si="992"/>
        <v>0.32996618181818183</v>
      </c>
      <c r="EV496" s="450">
        <f t="shared" si="1036"/>
        <v>0.61104848484848484</v>
      </c>
      <c r="EW496" s="513">
        <f t="shared" si="1037"/>
        <v>0.58221380558185754</v>
      </c>
      <c r="EX496" s="514">
        <f t="shared" si="1038"/>
        <v>12.2634054393681</v>
      </c>
      <c r="EY496" s="513">
        <f t="shared" si="1039"/>
        <v>0.69205834683954626</v>
      </c>
      <c r="EZ496" s="514">
        <f t="shared" si="1040"/>
        <v>42.70000000000001</v>
      </c>
      <c r="FA496" s="450">
        <f t="shared" si="1041"/>
        <v>0.80662398460668694</v>
      </c>
      <c r="FB496" s="431">
        <f t="shared" si="1042"/>
        <v>262.79014451126471</v>
      </c>
      <c r="FC496" s="452"/>
      <c r="FD496" s="431"/>
      <c r="FE496" s="452">
        <f t="shared" si="1043"/>
        <v>0.91818181818181821</v>
      </c>
      <c r="FF496" s="430">
        <f t="shared" si="1044"/>
        <v>101</v>
      </c>
      <c r="FG496" s="405">
        <v>50400</v>
      </c>
      <c r="FH496" s="589"/>
      <c r="FI496" s="590"/>
      <c r="FJ496" s="591"/>
      <c r="FK496" s="455">
        <f t="shared" si="1045"/>
        <v>1.6156538910331211</v>
      </c>
      <c r="FL496" s="530">
        <v>1400</v>
      </c>
      <c r="FM496" s="455">
        <f t="shared" si="1046"/>
        <v>31.415492325644014</v>
      </c>
      <c r="FN496" s="530">
        <v>4726</v>
      </c>
      <c r="FO496" s="532">
        <f t="shared" si="1047"/>
        <v>0.35321375186846032</v>
      </c>
      <c r="FP496" s="449">
        <f t="shared" si="1048"/>
        <v>106.04972623642402</v>
      </c>
      <c r="FQ496" s="457">
        <v>54</v>
      </c>
      <c r="FR496" s="458">
        <f t="shared" si="1049"/>
        <v>1.2117404182748408</v>
      </c>
      <c r="FS496" s="576">
        <v>8.14</v>
      </c>
      <c r="FT496" s="577">
        <v>14.5</v>
      </c>
      <c r="FU496" s="578">
        <v>43</v>
      </c>
      <c r="FV496" s="579">
        <v>1</v>
      </c>
      <c r="FW496" s="580"/>
      <c r="FX496" s="579"/>
      <c r="FY496" s="452">
        <f t="shared" si="1050"/>
        <v>0.88888888888888884</v>
      </c>
      <c r="FZ496" s="452"/>
      <c r="GA496" s="429"/>
      <c r="GB496" s="513">
        <f t="shared" si="1051"/>
        <v>0.23684210526315785</v>
      </c>
      <c r="GC496" s="514">
        <f t="shared" si="1052"/>
        <v>4.5</v>
      </c>
      <c r="GD496" s="513">
        <f t="shared" si="1053"/>
        <v>0.31746031746031744</v>
      </c>
      <c r="GE496" s="527">
        <f t="shared" si="1054"/>
        <v>20</v>
      </c>
      <c r="GF496" s="461">
        <f t="shared" si="1055"/>
        <v>2.2080603177452653</v>
      </c>
      <c r="GG496" s="606">
        <v>25</v>
      </c>
      <c r="GH496" s="450">
        <f t="shared" si="1056"/>
        <v>0.3125</v>
      </c>
      <c r="GI496" s="405">
        <v>175</v>
      </c>
      <c r="GJ496" s="462">
        <f t="shared" si="1057"/>
        <v>7</v>
      </c>
      <c r="GK496" s="463">
        <f t="shared" si="1058"/>
        <v>13.463782425276008</v>
      </c>
      <c r="GL496" s="464">
        <v>8.2899999999999991</v>
      </c>
      <c r="GM496" s="529">
        <v>14.4</v>
      </c>
      <c r="GN496" s="405">
        <v>47</v>
      </c>
      <c r="GO496" s="513">
        <f t="shared" si="1059"/>
        <v>6.8965517241379448E-3</v>
      </c>
      <c r="GP496" s="450">
        <f t="shared" si="1060"/>
        <v>-9.3023255813953432E-2</v>
      </c>
      <c r="GQ496" s="577">
        <v>8</v>
      </c>
      <c r="GR496" s="455">
        <f t="shared" si="1061"/>
        <v>2.3157705771474735</v>
      </c>
      <c r="GS496" s="531">
        <f t="shared" si="1062"/>
        <v>12.5</v>
      </c>
      <c r="GT496" s="531">
        <f t="shared" si="1063"/>
        <v>42.25</v>
      </c>
      <c r="GU496" s="513">
        <f t="shared" si="1064"/>
        <v>0.13194444444444442</v>
      </c>
      <c r="GV496" s="513">
        <f t="shared" si="1065"/>
        <v>0.10106382978723405</v>
      </c>
      <c r="GW496" s="513">
        <f t="shared" si="1066"/>
        <v>0.13793103448275867</v>
      </c>
      <c r="GX496" s="513">
        <f t="shared" si="1067"/>
        <v>1.744186046511631E-2</v>
      </c>
      <c r="GY496" s="462">
        <f t="shared" si="1068"/>
        <v>17.951709900368012</v>
      </c>
      <c r="GZ496" s="405">
        <v>44018</v>
      </c>
      <c r="HA496" s="581">
        <v>8.41</v>
      </c>
      <c r="HB496" s="451">
        <v>8.0299999999999994</v>
      </c>
      <c r="HC496" s="577">
        <v>12.5</v>
      </c>
      <c r="HD496" s="463">
        <f t="shared" si="1074"/>
        <v>42.25</v>
      </c>
      <c r="HE496" s="463">
        <v>14</v>
      </c>
      <c r="HF496" s="463"/>
      <c r="HG496" s="582"/>
      <c r="HH496" s="575">
        <v>5</v>
      </c>
      <c r="HI496" s="583">
        <v>7850</v>
      </c>
      <c r="HJ496" s="406">
        <f t="shared" si="1069"/>
        <v>5259.5</v>
      </c>
      <c r="HK496" s="406"/>
      <c r="HL496" s="549"/>
      <c r="HM496" s="584"/>
      <c r="HN496" s="461">
        <v>8.2100000000000009</v>
      </c>
      <c r="HO496" s="574"/>
      <c r="HP496" s="548">
        <v>0.01</v>
      </c>
      <c r="HQ496" s="585"/>
      <c r="HR496" s="586"/>
      <c r="HS496" s="520">
        <v>0.24</v>
      </c>
      <c r="HT496" s="587">
        <v>4</v>
      </c>
      <c r="HU496" s="522">
        <f t="shared" si="1070"/>
        <v>40.404978636448078</v>
      </c>
      <c r="HV496" s="513">
        <f t="shared" si="1071"/>
        <v>0.79740680713128043</v>
      </c>
      <c r="HW496" s="513">
        <f t="shared" si="1072"/>
        <v>0.83624031007751931</v>
      </c>
      <c r="HX496" s="513">
        <f t="shared" si="1073"/>
        <v>0.61635514018691584</v>
      </c>
      <c r="HY496" s="599"/>
    </row>
    <row r="497" spans="1:233" s="598" customFormat="1" ht="15" customHeight="1" x14ac:dyDescent="0.15">
      <c r="A497" s="400">
        <v>43979</v>
      </c>
      <c r="B497" s="515">
        <v>34921</v>
      </c>
      <c r="C497" s="402">
        <f t="shared" si="993"/>
        <v>0.69842000000000004</v>
      </c>
      <c r="D497" s="571">
        <v>7.8</v>
      </c>
      <c r="E497" s="572">
        <v>48.6</v>
      </c>
      <c r="F497" s="573">
        <v>196.5</v>
      </c>
      <c r="G497" s="406">
        <f t="shared" si="994"/>
        <v>6861.9764999999998</v>
      </c>
      <c r="H497" s="402">
        <f t="shared" si="995"/>
        <v>0.27447906</v>
      </c>
      <c r="I497" s="573">
        <v>8755</v>
      </c>
      <c r="J497" s="406">
        <f t="shared" si="996"/>
        <v>5865.85</v>
      </c>
      <c r="K497" s="574">
        <v>39.15</v>
      </c>
      <c r="L497" s="574"/>
      <c r="M497" s="574"/>
      <c r="N497" s="575">
        <v>93.5</v>
      </c>
      <c r="O497" s="575"/>
      <c r="P497" s="409"/>
      <c r="Q497" s="409">
        <v>1320</v>
      </c>
      <c r="R497" s="409"/>
      <c r="S497" s="409"/>
      <c r="T497" s="410">
        <v>5.27</v>
      </c>
      <c r="U497" s="409">
        <f t="shared" si="997"/>
        <v>3530.344827586207</v>
      </c>
      <c r="V497" s="409">
        <v>10238</v>
      </c>
      <c r="W497" s="409">
        <v>4377</v>
      </c>
      <c r="X497" s="516">
        <v>200</v>
      </c>
      <c r="Y497" s="473"/>
      <c r="Z497" s="429"/>
      <c r="AA497" s="409"/>
      <c r="AB497" s="409"/>
      <c r="AC497" s="409"/>
      <c r="AD497" s="474"/>
      <c r="AE497" s="477"/>
      <c r="AF497" s="478">
        <f t="shared" si="998"/>
        <v>1520</v>
      </c>
      <c r="AG497" s="477">
        <f t="shared" si="999"/>
        <v>0.60799999999999998</v>
      </c>
      <c r="AH497" s="478">
        <f t="shared" si="1000"/>
        <v>3074.7413793103451</v>
      </c>
      <c r="AI497" s="478">
        <f t="shared" si="1001"/>
        <v>8916.75</v>
      </c>
      <c r="AJ497" s="473">
        <f t="shared" si="1002"/>
        <v>13553.46</v>
      </c>
      <c r="AK497" s="477">
        <f t="shared" si="1003"/>
        <v>0.60237599999999991</v>
      </c>
      <c r="AL497" s="447">
        <v>38</v>
      </c>
      <c r="AM497" s="479"/>
      <c r="AN497" s="473">
        <v>2807</v>
      </c>
      <c r="AO497" s="473">
        <v>2792</v>
      </c>
      <c r="AP497" s="479">
        <v>7.24</v>
      </c>
      <c r="AQ497" s="447">
        <v>702</v>
      </c>
      <c r="AR497" s="473">
        <f t="shared" si="1004"/>
        <v>2246.4</v>
      </c>
      <c r="AS497" s="657">
        <f t="shared" si="1005"/>
        <v>3.2</v>
      </c>
      <c r="AT497" s="473">
        <v>4120</v>
      </c>
      <c r="AU497" s="447"/>
      <c r="AV497" s="480">
        <v>18</v>
      </c>
      <c r="AW497" s="479">
        <v>10.82</v>
      </c>
      <c r="AX497" s="479">
        <v>30.88</v>
      </c>
      <c r="AY497" s="480">
        <v>13</v>
      </c>
      <c r="AZ497" s="480">
        <v>4.5999999999999996</v>
      </c>
      <c r="BA497" s="420">
        <f t="shared" si="1006"/>
        <v>38465</v>
      </c>
      <c r="BB497" s="421">
        <f t="shared" si="1007"/>
        <v>0.76929999999999998</v>
      </c>
      <c r="BC497" s="422"/>
      <c r="BD497" s="423">
        <v>7.7</v>
      </c>
      <c r="BE497" s="424">
        <v>52.9</v>
      </c>
      <c r="BF497" s="425">
        <v>207</v>
      </c>
      <c r="BG497" s="426">
        <v>6810</v>
      </c>
      <c r="BH497" s="420">
        <f t="shared" si="1008"/>
        <v>4562.7</v>
      </c>
      <c r="BI497" s="432"/>
      <c r="BJ497" s="421"/>
      <c r="BK497" s="427">
        <v>20.6</v>
      </c>
      <c r="BL497" s="427"/>
      <c r="BM497" s="428"/>
      <c r="BN497" s="422"/>
      <c r="BO497" s="425">
        <v>115</v>
      </c>
      <c r="BP497" s="425"/>
      <c r="BQ497" s="423">
        <v>2.8</v>
      </c>
      <c r="BR497" s="421">
        <f t="shared" si="1009"/>
        <v>0.38888888888888884</v>
      </c>
      <c r="BS497" s="409">
        <f t="shared" si="1010"/>
        <v>39985</v>
      </c>
      <c r="BT497" s="429">
        <f t="shared" si="1011"/>
        <v>7.6825134425409525</v>
      </c>
      <c r="BU497" s="430">
        <f t="shared" si="1012"/>
        <v>52.9</v>
      </c>
      <c r="BV497" s="430">
        <f t="shared" si="1013"/>
        <v>284.52627235213203</v>
      </c>
      <c r="BW497" s="430">
        <f t="shared" si="1014"/>
        <v>6551.2445667125176</v>
      </c>
      <c r="BX497" s="430">
        <f t="shared" si="1015"/>
        <v>4258.308968363137</v>
      </c>
      <c r="BY497" s="430">
        <f t="shared" si="1016"/>
        <v>20.311091659372266</v>
      </c>
      <c r="BZ497" s="430"/>
      <c r="CA497" s="431"/>
      <c r="CB497" s="430">
        <f t="shared" si="1017"/>
        <v>115</v>
      </c>
      <c r="CC497" s="432">
        <v>19226</v>
      </c>
      <c r="CD497" s="411">
        <f t="shared" si="1018"/>
        <v>19986</v>
      </c>
      <c r="CE497" s="421">
        <f t="shared" si="1019"/>
        <v>0.79944000000000004</v>
      </c>
      <c r="CF497" s="433">
        <f t="shared" si="1020"/>
        <v>8.0456319423596518</v>
      </c>
      <c r="CG497" s="434"/>
      <c r="CH497" s="427"/>
      <c r="CI497" s="446">
        <f t="shared" si="1021"/>
        <v>11.40798558991294</v>
      </c>
      <c r="CJ497" s="436">
        <v>28.1</v>
      </c>
      <c r="CK497" s="436">
        <v>1.39</v>
      </c>
      <c r="CL497" s="423"/>
      <c r="CM497" s="423">
        <v>19.399999999999999</v>
      </c>
      <c r="CN497" s="423">
        <v>70</v>
      </c>
      <c r="CO497" s="432"/>
      <c r="CP497" s="432"/>
      <c r="CQ497" s="437"/>
      <c r="CR497" s="437">
        <v>0.86</v>
      </c>
      <c r="CS497" s="424"/>
      <c r="CT497" s="432">
        <f t="shared" si="1022"/>
        <v>4.2029420594416091</v>
      </c>
      <c r="CU497" s="434">
        <v>6.64</v>
      </c>
      <c r="CV497" s="438"/>
      <c r="CW497" s="439"/>
      <c r="CX497" s="440"/>
      <c r="CY497" s="441"/>
      <c r="CZ497" s="442"/>
      <c r="DA497" s="442"/>
      <c r="DB497" s="442"/>
      <c r="DC497" s="442"/>
      <c r="DD497" s="443"/>
      <c r="DE497" s="440"/>
      <c r="DF497" s="444">
        <v>19239</v>
      </c>
      <c r="DG497" s="445">
        <f t="shared" si="1023"/>
        <v>19999</v>
      </c>
      <c r="DH497" s="421">
        <f t="shared" si="1024"/>
        <v>0.79996</v>
      </c>
      <c r="DI497" s="446">
        <f t="shared" si="1025"/>
        <v>8.0404020201010056</v>
      </c>
      <c r="DJ497" s="434">
        <v>7.76</v>
      </c>
      <c r="DK497" s="427">
        <v>4.0999999999999996</v>
      </c>
      <c r="DL497" s="446">
        <f t="shared" si="1026"/>
        <v>11.400570028501424</v>
      </c>
      <c r="DM497" s="422">
        <v>28.1</v>
      </c>
      <c r="DN497" s="422">
        <v>1.66</v>
      </c>
      <c r="DO497" s="423">
        <v>7.82</v>
      </c>
      <c r="DP497" s="423">
        <v>19.7</v>
      </c>
      <c r="DQ497" s="423">
        <v>71</v>
      </c>
      <c r="DR497" s="432"/>
      <c r="DS497" s="432"/>
      <c r="DT497" s="437"/>
      <c r="DU497" s="437">
        <v>0.86</v>
      </c>
      <c r="DV497" s="424"/>
      <c r="DW497" s="446">
        <f t="shared" si="1027"/>
        <v>4.2002100105005251</v>
      </c>
      <c r="DX497" s="434">
        <v>6.3</v>
      </c>
      <c r="DY497" s="438">
        <v>8.09</v>
      </c>
      <c r="DZ497" s="439">
        <v>18.8</v>
      </c>
      <c r="EA497" s="440">
        <v>66</v>
      </c>
      <c r="EB497" s="441">
        <v>7210</v>
      </c>
      <c r="EC497" s="442">
        <v>4.5999999999999996</v>
      </c>
      <c r="ED497" s="442"/>
      <c r="EE497" s="442"/>
      <c r="EF497" s="442"/>
      <c r="EG497" s="443">
        <v>6</v>
      </c>
      <c r="EH497" s="440"/>
      <c r="EI497" s="429">
        <f t="shared" si="1028"/>
        <v>8.09</v>
      </c>
      <c r="EJ497" s="447">
        <f t="shared" si="1029"/>
        <v>18.8</v>
      </c>
      <c r="EK497" s="448">
        <f t="shared" si="1030"/>
        <v>66</v>
      </c>
      <c r="EL497" s="417">
        <f t="shared" si="1031"/>
        <v>7210</v>
      </c>
      <c r="EM497" s="431">
        <f t="shared" si="1032"/>
        <v>4.5999999999999996</v>
      </c>
      <c r="EN497" s="431"/>
      <c r="EO497" s="431"/>
      <c r="EP497" s="431"/>
      <c r="EQ497" s="430">
        <f t="shared" si="1033"/>
        <v>6</v>
      </c>
      <c r="ER497" s="448"/>
      <c r="ES497" s="449">
        <f t="shared" si="1034"/>
        <v>26.40990371389271</v>
      </c>
      <c r="ET497" s="450">
        <f t="shared" si="1035"/>
        <v>0.79969999999999997</v>
      </c>
      <c r="EU497" s="451">
        <f t="shared" si="992"/>
        <v>0.25856324999999997</v>
      </c>
      <c r="EV497" s="450">
        <f t="shared" si="1036"/>
        <v>0.47882083333333325</v>
      </c>
      <c r="EW497" s="513">
        <f t="shared" si="1037"/>
        <v>0.77352275903509127</v>
      </c>
      <c r="EX497" s="514">
        <f t="shared" si="1038"/>
        <v>15.711091659372267</v>
      </c>
      <c r="EY497" s="513">
        <f t="shared" si="1039"/>
        <v>0.64461247637051033</v>
      </c>
      <c r="EZ497" s="514">
        <f t="shared" si="1040"/>
        <v>34.099999999999994</v>
      </c>
      <c r="FA497" s="450">
        <f t="shared" si="1041"/>
        <v>0.76803548068025906</v>
      </c>
      <c r="FB497" s="431">
        <f t="shared" si="1042"/>
        <v>218.52627235213203</v>
      </c>
      <c r="FC497" s="452"/>
      <c r="FD497" s="431"/>
      <c r="FE497" s="452">
        <f t="shared" si="1043"/>
        <v>0.94782608695652171</v>
      </c>
      <c r="FF497" s="430">
        <f t="shared" si="1044"/>
        <v>109</v>
      </c>
      <c r="FG497" s="405">
        <v>50400</v>
      </c>
      <c r="FH497" s="589"/>
      <c r="FI497" s="590"/>
      <c r="FJ497" s="591"/>
      <c r="FK497" s="455">
        <f t="shared" si="1045"/>
        <v>1.8006752532199575</v>
      </c>
      <c r="FL497" s="530">
        <v>1500</v>
      </c>
      <c r="FM497" s="455">
        <f t="shared" si="1046"/>
        <v>37.514067775415775</v>
      </c>
      <c r="FN497" s="530">
        <v>5511</v>
      </c>
      <c r="FO497" s="532">
        <f t="shared" si="1047"/>
        <v>0.41188340807174889</v>
      </c>
      <c r="FP497" s="449">
        <f t="shared" si="1048"/>
        <v>137.8266850068776</v>
      </c>
      <c r="FQ497" s="457">
        <v>54</v>
      </c>
      <c r="FR497" s="458">
        <f t="shared" si="1049"/>
        <v>1.3505064399149682</v>
      </c>
      <c r="FS497" s="576">
        <v>8.11</v>
      </c>
      <c r="FT497" s="577">
        <v>15.4</v>
      </c>
      <c r="FU497" s="578">
        <v>47</v>
      </c>
      <c r="FV497" s="579">
        <v>2</v>
      </c>
      <c r="FW497" s="580"/>
      <c r="FX497" s="579"/>
      <c r="FY497" s="452">
        <f t="shared" si="1050"/>
        <v>0.66666666666666674</v>
      </c>
      <c r="FZ497" s="452"/>
      <c r="GA497" s="429"/>
      <c r="GB497" s="513">
        <f t="shared" si="1051"/>
        <v>0.18085106382978722</v>
      </c>
      <c r="GC497" s="514">
        <f t="shared" si="1052"/>
        <v>3.4000000000000004</v>
      </c>
      <c r="GD497" s="513">
        <f t="shared" si="1053"/>
        <v>0.28787878787878785</v>
      </c>
      <c r="GE497" s="527">
        <f t="shared" si="1054"/>
        <v>19</v>
      </c>
      <c r="GF497" s="461">
        <f t="shared" si="1055"/>
        <v>2.460922846067275</v>
      </c>
      <c r="GG497" s="606">
        <v>25</v>
      </c>
      <c r="GH497" s="450">
        <f t="shared" si="1056"/>
        <v>0.3125</v>
      </c>
      <c r="GI497" s="405">
        <v>175</v>
      </c>
      <c r="GJ497" s="462">
        <f t="shared" si="1057"/>
        <v>7</v>
      </c>
      <c r="GK497" s="463">
        <f t="shared" si="1058"/>
        <v>15.005627110166312</v>
      </c>
      <c r="GL497" s="464">
        <v>8.23</v>
      </c>
      <c r="GM497" s="529">
        <v>13.2</v>
      </c>
      <c r="GN497" s="405">
        <v>45</v>
      </c>
      <c r="GO497" s="513">
        <f t="shared" si="1059"/>
        <v>0.1428571428571429</v>
      </c>
      <c r="GP497" s="450">
        <f t="shared" si="1060"/>
        <v>4.2553191489361653E-2</v>
      </c>
      <c r="GQ497" s="577">
        <v>8</v>
      </c>
      <c r="GR497" s="455">
        <f t="shared" si="1061"/>
        <v>2.5809678629486057</v>
      </c>
      <c r="GS497" s="531">
        <f t="shared" si="1062"/>
        <v>13</v>
      </c>
      <c r="GT497" s="531">
        <f t="shared" si="1063"/>
        <v>43.94</v>
      </c>
      <c r="GU497" s="513">
        <f t="shared" si="1064"/>
        <v>1.5151515151515138E-2</v>
      </c>
      <c r="GV497" s="513">
        <f t="shared" si="1065"/>
        <v>2.3555555555555552E-2</v>
      </c>
      <c r="GW497" s="513">
        <f t="shared" si="1066"/>
        <v>0.1558441558441559</v>
      </c>
      <c r="GX497" s="513">
        <f t="shared" si="1067"/>
        <v>6.5106382978723398E-2</v>
      </c>
      <c r="GY497" s="462">
        <f t="shared" si="1068"/>
        <v>4.9037997092046739</v>
      </c>
      <c r="GZ497" s="405">
        <v>38446</v>
      </c>
      <c r="HA497" s="581">
        <v>8.34</v>
      </c>
      <c r="HB497" s="451">
        <v>8.0299999999999994</v>
      </c>
      <c r="HC497" s="577">
        <v>13</v>
      </c>
      <c r="HD497" s="463">
        <f t="shared" si="1074"/>
        <v>43.94</v>
      </c>
      <c r="HE497" s="463">
        <v>12.5</v>
      </c>
      <c r="HF497" s="463"/>
      <c r="HG497" s="582"/>
      <c r="HH497" s="575">
        <v>7</v>
      </c>
      <c r="HI497" s="583">
        <v>7150</v>
      </c>
      <c r="HJ497" s="406">
        <f t="shared" si="1069"/>
        <v>4790.5</v>
      </c>
      <c r="HK497" s="406"/>
      <c r="HL497" s="549"/>
      <c r="HM497" s="584"/>
      <c r="HN497" s="461">
        <v>0.73</v>
      </c>
      <c r="HO497" s="574"/>
      <c r="HP497" s="548">
        <v>0.01</v>
      </c>
      <c r="HQ497" s="585"/>
      <c r="HR497" s="586"/>
      <c r="HS497" s="520">
        <v>0.2</v>
      </c>
      <c r="HT497" s="587">
        <v>4</v>
      </c>
      <c r="HU497" s="522">
        <f t="shared" si="1070"/>
        <v>45.235928766411021</v>
      </c>
      <c r="HV497" s="513">
        <f t="shared" si="1071"/>
        <v>0.75425330812854441</v>
      </c>
      <c r="HW497" s="513">
        <f t="shared" si="1072"/>
        <v>0.78772946859903381</v>
      </c>
      <c r="HX497" s="513">
        <f t="shared" si="1073"/>
        <v>0.96456310679611645</v>
      </c>
      <c r="HY497" s="599" t="s">
        <v>222</v>
      </c>
    </row>
    <row r="498" spans="1:233" s="598" customFormat="1" ht="15" customHeight="1" x14ac:dyDescent="0.15">
      <c r="A498" s="400">
        <v>43980</v>
      </c>
      <c r="B498" s="515">
        <v>47876</v>
      </c>
      <c r="C498" s="402">
        <f t="shared" si="993"/>
        <v>0.95752000000000004</v>
      </c>
      <c r="D498" s="571">
        <v>7.74</v>
      </c>
      <c r="E498" s="572">
        <v>51.6</v>
      </c>
      <c r="F498" s="573">
        <v>264</v>
      </c>
      <c r="G498" s="406">
        <f t="shared" si="994"/>
        <v>12639.263999999999</v>
      </c>
      <c r="H498" s="402">
        <f t="shared" si="995"/>
        <v>0.50557056</v>
      </c>
      <c r="I498" s="573">
        <v>7830</v>
      </c>
      <c r="J498" s="406">
        <f t="shared" si="996"/>
        <v>5246.1</v>
      </c>
      <c r="K498" s="574">
        <v>39.4</v>
      </c>
      <c r="L498" s="574">
        <v>13.2</v>
      </c>
      <c r="M498" s="574">
        <v>1.3</v>
      </c>
      <c r="N498" s="575">
        <v>78.5</v>
      </c>
      <c r="O498" s="575">
        <v>32</v>
      </c>
      <c r="P498" s="409"/>
      <c r="Q498" s="409">
        <v>1320</v>
      </c>
      <c r="R498" s="409"/>
      <c r="S498" s="409"/>
      <c r="T498" s="410">
        <v>5.27</v>
      </c>
      <c r="U498" s="409">
        <f t="shared" si="997"/>
        <v>3443.4482758620693</v>
      </c>
      <c r="V498" s="409">
        <v>9986</v>
      </c>
      <c r="W498" s="409">
        <v>4242</v>
      </c>
      <c r="X498" s="516">
        <v>200</v>
      </c>
      <c r="Y498" s="473"/>
      <c r="Z498" s="429"/>
      <c r="AA498" s="409"/>
      <c r="AB498" s="409"/>
      <c r="AC498" s="409"/>
      <c r="AD498" s="474"/>
      <c r="AE498" s="477"/>
      <c r="AF498" s="478">
        <f t="shared" si="998"/>
        <v>1520</v>
      </c>
      <c r="AG498" s="477">
        <f t="shared" si="999"/>
        <v>0.60799999999999998</v>
      </c>
      <c r="AH498" s="478">
        <f t="shared" si="1000"/>
        <v>3002.3411978221416</v>
      </c>
      <c r="AI498" s="478">
        <f t="shared" si="1001"/>
        <v>8706.78947368421</v>
      </c>
      <c r="AJ498" s="473">
        <f t="shared" si="1002"/>
        <v>13234.32</v>
      </c>
      <c r="AK498" s="477">
        <f t="shared" si="1003"/>
        <v>0.58819199999999994</v>
      </c>
      <c r="AL498" s="447">
        <v>38</v>
      </c>
      <c r="AM498" s="479"/>
      <c r="AN498" s="473">
        <v>2967</v>
      </c>
      <c r="AO498" s="473">
        <v>2983</v>
      </c>
      <c r="AP498" s="479">
        <v>7.43</v>
      </c>
      <c r="AQ498" s="447">
        <v>708</v>
      </c>
      <c r="AR498" s="473">
        <f t="shared" si="1004"/>
        <v>2265.6</v>
      </c>
      <c r="AS498" s="657">
        <f t="shared" si="1005"/>
        <v>3.1999999999999997</v>
      </c>
      <c r="AT498" s="473">
        <v>3950</v>
      </c>
      <c r="AU498" s="447"/>
      <c r="AV498" s="480">
        <v>16</v>
      </c>
      <c r="AW498" s="479">
        <v>10.57</v>
      </c>
      <c r="AX498" s="479">
        <v>30.18</v>
      </c>
      <c r="AY498" s="480">
        <v>12.7</v>
      </c>
      <c r="AZ498" s="480">
        <v>4.3</v>
      </c>
      <c r="BA498" s="420">
        <f t="shared" si="1006"/>
        <v>40373</v>
      </c>
      <c r="BB498" s="421">
        <f t="shared" si="1007"/>
        <v>0.80745999999999996</v>
      </c>
      <c r="BC498" s="422"/>
      <c r="BD498" s="423">
        <v>7.71</v>
      </c>
      <c r="BE498" s="424">
        <v>77.900000000000006</v>
      </c>
      <c r="BF498" s="425">
        <v>352</v>
      </c>
      <c r="BG498" s="426">
        <v>7360</v>
      </c>
      <c r="BH498" s="420">
        <f t="shared" si="1008"/>
        <v>4931.2000000000007</v>
      </c>
      <c r="BI498" s="432"/>
      <c r="BJ498" s="421"/>
      <c r="BK498" s="427">
        <v>22.2</v>
      </c>
      <c r="BL498" s="427">
        <v>9.1999999999999993</v>
      </c>
      <c r="BM498" s="428">
        <v>11.7</v>
      </c>
      <c r="BN498" s="422">
        <v>2.4</v>
      </c>
      <c r="BO498" s="425">
        <v>144</v>
      </c>
      <c r="BP498" s="425">
        <v>32</v>
      </c>
      <c r="BQ498" s="423">
        <v>3.4</v>
      </c>
      <c r="BR498" s="421">
        <f t="shared" si="1009"/>
        <v>0.47222222222222221</v>
      </c>
      <c r="BS498" s="409">
        <f t="shared" si="1010"/>
        <v>41893</v>
      </c>
      <c r="BT498" s="429">
        <f t="shared" si="1011"/>
        <v>7.6998407848566588</v>
      </c>
      <c r="BU498" s="430">
        <f t="shared" si="1012"/>
        <v>77.900000000000006</v>
      </c>
      <c r="BV498" s="430">
        <f t="shared" si="1013"/>
        <v>421.43097892249301</v>
      </c>
      <c r="BW498" s="430">
        <f t="shared" si="1014"/>
        <v>7093.0738786909506</v>
      </c>
      <c r="BX498" s="430">
        <f t="shared" si="1015"/>
        <v>4610.4980211491184</v>
      </c>
      <c r="BY498" s="430">
        <f t="shared" si="1016"/>
        <v>21.855312343350917</v>
      </c>
      <c r="BZ498" s="430">
        <f>(BL498*BA498+AY498*AF498)/BS498</f>
        <v>9.3269901892917666</v>
      </c>
      <c r="CA498" s="431">
        <f>(BN498*BA498+AZ498*AF498)/BS498</f>
        <v>2.4689375313298165</v>
      </c>
      <c r="CB498" s="430">
        <f t="shared" si="1017"/>
        <v>144</v>
      </c>
      <c r="CC498" s="432">
        <v>20184</v>
      </c>
      <c r="CD498" s="411">
        <f t="shared" si="1018"/>
        <v>20944</v>
      </c>
      <c r="CE498" s="421">
        <f t="shared" si="1019"/>
        <v>0.83775999999999995</v>
      </c>
      <c r="CF498" s="433">
        <f t="shared" si="1020"/>
        <v>7.6776165011459128</v>
      </c>
      <c r="CG498" s="434"/>
      <c r="CH498" s="427"/>
      <c r="CI498" s="446">
        <f t="shared" si="1021"/>
        <v>10.886172650878532</v>
      </c>
      <c r="CJ498" s="436">
        <v>28.1</v>
      </c>
      <c r="CK498" s="436">
        <v>3.29</v>
      </c>
      <c r="CL498" s="423"/>
      <c r="CM498" s="423">
        <v>18.2</v>
      </c>
      <c r="CN498" s="423">
        <v>85</v>
      </c>
      <c r="CO498" s="432"/>
      <c r="CP498" s="432"/>
      <c r="CQ498" s="437"/>
      <c r="CR498" s="437">
        <v>0.9</v>
      </c>
      <c r="CS498" s="424"/>
      <c r="CT498" s="432">
        <f t="shared" si="1022"/>
        <v>4.0106951871657754</v>
      </c>
      <c r="CU498" s="434">
        <v>7.32</v>
      </c>
      <c r="CV498" s="438"/>
      <c r="CW498" s="439"/>
      <c r="CX498" s="440"/>
      <c r="CY498" s="441"/>
      <c r="CZ498" s="442"/>
      <c r="DA498" s="442"/>
      <c r="DB498" s="442"/>
      <c r="DC498" s="442"/>
      <c r="DD498" s="443"/>
      <c r="DE498" s="440"/>
      <c r="DF498" s="444">
        <v>20189</v>
      </c>
      <c r="DG498" s="445">
        <f t="shared" si="1023"/>
        <v>20949</v>
      </c>
      <c r="DH498" s="421">
        <f t="shared" si="1024"/>
        <v>0.83796000000000004</v>
      </c>
      <c r="DI498" s="446">
        <f t="shared" si="1025"/>
        <v>7.6757840469712164</v>
      </c>
      <c r="DJ498" s="434">
        <v>7.77</v>
      </c>
      <c r="DK498" s="427">
        <v>3</v>
      </c>
      <c r="DL498" s="446">
        <f t="shared" si="1026"/>
        <v>10.883574394959187</v>
      </c>
      <c r="DM498" s="422">
        <v>28.1</v>
      </c>
      <c r="DN498" s="422">
        <v>2.96</v>
      </c>
      <c r="DO498" s="423">
        <v>7.82</v>
      </c>
      <c r="DP498" s="423">
        <v>17.7</v>
      </c>
      <c r="DQ498" s="423">
        <v>92</v>
      </c>
      <c r="DR498" s="432"/>
      <c r="DS498" s="432"/>
      <c r="DT498" s="437"/>
      <c r="DU498" s="437">
        <v>0.89</v>
      </c>
      <c r="DV498" s="424"/>
      <c r="DW498" s="446">
        <f t="shared" si="1027"/>
        <v>4.0097379349849636</v>
      </c>
      <c r="DX498" s="434">
        <v>7.1</v>
      </c>
      <c r="DY498" s="438">
        <v>8.01</v>
      </c>
      <c r="DZ498" s="439">
        <v>18</v>
      </c>
      <c r="EA498" s="440">
        <v>64</v>
      </c>
      <c r="EB498" s="441">
        <v>7260</v>
      </c>
      <c r="EC498" s="442">
        <v>4.5</v>
      </c>
      <c r="ED498" s="442">
        <v>0.23</v>
      </c>
      <c r="EE498" s="442">
        <v>4.2</v>
      </c>
      <c r="EF498" s="442">
        <v>0.85</v>
      </c>
      <c r="EG498" s="443">
        <v>5</v>
      </c>
      <c r="EH498" s="440">
        <v>16</v>
      </c>
      <c r="EI498" s="429">
        <f t="shared" si="1028"/>
        <v>8.01</v>
      </c>
      <c r="EJ498" s="447">
        <f t="shared" si="1029"/>
        <v>18</v>
      </c>
      <c r="EK498" s="448">
        <f t="shared" si="1030"/>
        <v>64</v>
      </c>
      <c r="EL498" s="417">
        <f t="shared" si="1031"/>
        <v>7260</v>
      </c>
      <c r="EM498" s="431">
        <f t="shared" si="1032"/>
        <v>4.5</v>
      </c>
      <c r="EN498" s="431">
        <f>ED498</f>
        <v>0.23</v>
      </c>
      <c r="EO498" s="431">
        <f>EE498</f>
        <v>4.2</v>
      </c>
      <c r="EP498" s="431">
        <f>EF498</f>
        <v>0.85</v>
      </c>
      <c r="EQ498" s="430">
        <f t="shared" si="1033"/>
        <v>5</v>
      </c>
      <c r="ER498" s="448">
        <f>EH498</f>
        <v>16</v>
      </c>
      <c r="ES498" s="449">
        <f t="shared" si="1034"/>
        <v>25.207075167689112</v>
      </c>
      <c r="ET498" s="450">
        <f t="shared" si="1035"/>
        <v>0.83786000000000005</v>
      </c>
      <c r="EU498" s="451">
        <f t="shared" si="992"/>
        <v>0.40125018181818184</v>
      </c>
      <c r="EV498" s="450">
        <f t="shared" si="1036"/>
        <v>0.74305589225589219</v>
      </c>
      <c r="EW498" s="513">
        <f t="shared" si="1037"/>
        <v>0.79410040317410324</v>
      </c>
      <c r="EX498" s="514">
        <f t="shared" si="1038"/>
        <v>17.355312343350917</v>
      </c>
      <c r="EY498" s="513">
        <f t="shared" si="1039"/>
        <v>0.76893453145057766</v>
      </c>
      <c r="EZ498" s="514">
        <f t="shared" si="1040"/>
        <v>59.900000000000006</v>
      </c>
      <c r="FA498" s="450">
        <f t="shared" si="1041"/>
        <v>0.84813646077079086</v>
      </c>
      <c r="FB498" s="431">
        <f t="shared" si="1042"/>
        <v>357.43097892249301</v>
      </c>
      <c r="FC498" s="452">
        <f>1-EP498/CA498</f>
        <v>0.65572235456999439</v>
      </c>
      <c r="FD498" s="431">
        <f>CA498-EP498</f>
        <v>1.6189375313298164</v>
      </c>
      <c r="FE498" s="452">
        <f t="shared" si="1043"/>
        <v>0.96527777777777779</v>
      </c>
      <c r="FF498" s="430">
        <f t="shared" si="1044"/>
        <v>139</v>
      </c>
      <c r="FG498" s="405">
        <v>50400</v>
      </c>
      <c r="FH498" s="589"/>
      <c r="FI498" s="590"/>
      <c r="FJ498" s="591"/>
      <c r="FK498" s="455">
        <f t="shared" si="1045"/>
        <v>1.718664215978803</v>
      </c>
      <c r="FL498" s="530">
        <v>1500</v>
      </c>
      <c r="FM498" s="455">
        <f t="shared" si="1046"/>
        <v>35.805504499558396</v>
      </c>
      <c r="FN498" s="530">
        <v>4863</v>
      </c>
      <c r="FO498" s="532">
        <f t="shared" si="1047"/>
        <v>0.36345291479820629</v>
      </c>
      <c r="FP498" s="449">
        <f t="shared" si="1048"/>
        <v>116.08144558756834</v>
      </c>
      <c r="FQ498" s="457">
        <v>54</v>
      </c>
      <c r="FR498" s="458">
        <f t="shared" si="1049"/>
        <v>1.2889981619841022</v>
      </c>
      <c r="FS498" s="576">
        <v>8.0299999999999994</v>
      </c>
      <c r="FT498" s="577">
        <v>13.4</v>
      </c>
      <c r="FU498" s="578">
        <v>48</v>
      </c>
      <c r="FV498" s="579">
        <v>1</v>
      </c>
      <c r="FW498" s="580">
        <v>0.28000000000000003</v>
      </c>
      <c r="FX498" s="579">
        <v>8</v>
      </c>
      <c r="FY498" s="452">
        <f t="shared" si="1050"/>
        <v>0.8</v>
      </c>
      <c r="FZ498" s="452">
        <f>1-FW498/(EF498+DC498)</f>
        <v>0.6705882352941176</v>
      </c>
      <c r="GA498" s="429">
        <f>EF498+DC498-FW498</f>
        <v>0.56999999999999995</v>
      </c>
      <c r="GB498" s="513">
        <f t="shared" si="1051"/>
        <v>0.25555555555555554</v>
      </c>
      <c r="GC498" s="514">
        <f t="shared" si="1052"/>
        <v>4.5999999999999996</v>
      </c>
      <c r="GD498" s="513">
        <f t="shared" si="1053"/>
        <v>0.25</v>
      </c>
      <c r="GE498" s="527">
        <f t="shared" si="1054"/>
        <v>16</v>
      </c>
      <c r="GF498" s="461">
        <f t="shared" si="1055"/>
        <v>2.3488410951710308</v>
      </c>
      <c r="GG498" s="606">
        <v>25</v>
      </c>
      <c r="GH498" s="450">
        <f t="shared" si="1056"/>
        <v>0.3125</v>
      </c>
      <c r="GI498" s="405">
        <v>175</v>
      </c>
      <c r="GJ498" s="462">
        <f t="shared" si="1057"/>
        <v>7</v>
      </c>
      <c r="GK498" s="463">
        <f t="shared" si="1058"/>
        <v>14.322201799823358</v>
      </c>
      <c r="GL498" s="464">
        <v>8.25</v>
      </c>
      <c r="GM498" s="529">
        <v>12.5</v>
      </c>
      <c r="GN498" s="405">
        <v>45</v>
      </c>
      <c r="GO498" s="513">
        <f t="shared" si="1059"/>
        <v>6.7164179104477584E-2</v>
      </c>
      <c r="GP498" s="450">
        <f t="shared" si="1060"/>
        <v>6.25E-2</v>
      </c>
      <c r="GQ498" s="577">
        <v>8</v>
      </c>
      <c r="GR498" s="455">
        <f t="shared" si="1061"/>
        <v>2.4634187095696176</v>
      </c>
      <c r="GS498" s="531">
        <f t="shared" si="1062"/>
        <v>12.4</v>
      </c>
      <c r="GT498" s="531">
        <f t="shared" si="1063"/>
        <v>41.911999999999999</v>
      </c>
      <c r="GU498" s="513">
        <f t="shared" si="1064"/>
        <v>8.0000000000000071E-3</v>
      </c>
      <c r="GV498" s="513">
        <f t="shared" si="1065"/>
        <v>6.8622222222222251E-2</v>
      </c>
      <c r="GW498" s="513">
        <f t="shared" si="1066"/>
        <v>7.4626865671641784E-2</v>
      </c>
      <c r="GX498" s="513">
        <f t="shared" si="1067"/>
        <v>0.12683333333333335</v>
      </c>
      <c r="GY498" s="462">
        <f t="shared" si="1068"/>
        <v>2.352529861994638</v>
      </c>
      <c r="GZ498" s="405">
        <v>40827</v>
      </c>
      <c r="HA498" s="581">
        <v>8.3800000000000008</v>
      </c>
      <c r="HB498" s="451">
        <v>8</v>
      </c>
      <c r="HC498" s="577">
        <v>12.4</v>
      </c>
      <c r="HD498" s="463">
        <f t="shared" si="1074"/>
        <v>41.911999999999999</v>
      </c>
      <c r="HE498" s="463">
        <v>12.3</v>
      </c>
      <c r="HF498" s="463"/>
      <c r="HG498" s="582"/>
      <c r="HH498" s="575">
        <v>3</v>
      </c>
      <c r="HI498" s="583">
        <v>7100</v>
      </c>
      <c r="HJ498" s="406">
        <f t="shared" si="1069"/>
        <v>4757</v>
      </c>
      <c r="HK498" s="406"/>
      <c r="HL498" s="549"/>
      <c r="HM498" s="584">
        <v>4</v>
      </c>
      <c r="HN498" s="461">
        <v>2.5499999999999998</v>
      </c>
      <c r="HO498" s="574">
        <v>0.14000000000000001</v>
      </c>
      <c r="HP498" s="548">
        <v>0.01</v>
      </c>
      <c r="HQ498" s="585">
        <v>4.5</v>
      </c>
      <c r="HR498" s="586">
        <v>0.2</v>
      </c>
      <c r="HS498" s="520">
        <v>0.15</v>
      </c>
      <c r="HT498" s="587">
        <v>4</v>
      </c>
      <c r="HU498" s="522">
        <f t="shared" si="1070"/>
        <v>43.098110123102074</v>
      </c>
      <c r="HV498" s="513">
        <f t="shared" si="1071"/>
        <v>0.84082156611039793</v>
      </c>
      <c r="HW498" s="513">
        <f t="shared" si="1072"/>
        <v>0.8809318181818182</v>
      </c>
      <c r="HX498" s="513">
        <f t="shared" si="1073"/>
        <v>0.88513513513513509</v>
      </c>
      <c r="HY498" s="599"/>
    </row>
    <row r="499" spans="1:233" s="598" customFormat="1" ht="15" customHeight="1" x14ac:dyDescent="0.15">
      <c r="A499" s="400">
        <v>43981</v>
      </c>
      <c r="B499" s="515">
        <v>47186</v>
      </c>
      <c r="C499" s="402">
        <f t="shared" si="993"/>
        <v>0.94372</v>
      </c>
      <c r="D499" s="571">
        <v>7.85</v>
      </c>
      <c r="E499" s="572">
        <v>35.950000000000003</v>
      </c>
      <c r="F499" s="573">
        <v>170</v>
      </c>
      <c r="G499" s="406">
        <f t="shared" si="994"/>
        <v>8021.62</v>
      </c>
      <c r="H499" s="402">
        <f t="shared" si="995"/>
        <v>0.32086480000000001</v>
      </c>
      <c r="I499" s="573">
        <v>5980</v>
      </c>
      <c r="J499" s="406">
        <f t="shared" si="996"/>
        <v>4006.6000000000004</v>
      </c>
      <c r="K499" s="574">
        <v>26.45</v>
      </c>
      <c r="L499" s="574"/>
      <c r="M499" s="574"/>
      <c r="N499" s="575">
        <v>107</v>
      </c>
      <c r="O499" s="575"/>
      <c r="P499" s="409"/>
      <c r="Q499" s="409">
        <v>1320</v>
      </c>
      <c r="R499" s="409"/>
      <c r="S499" s="409"/>
      <c r="T499" s="410">
        <v>5.14</v>
      </c>
      <c r="U499" s="409">
        <f t="shared" si="997"/>
        <v>3273.1034482758623</v>
      </c>
      <c r="V499" s="409">
        <v>9492</v>
      </c>
      <c r="W499" s="409">
        <v>3840</v>
      </c>
      <c r="X499" s="516">
        <v>200</v>
      </c>
      <c r="Y499" s="473"/>
      <c r="Z499" s="429"/>
      <c r="AA499" s="409"/>
      <c r="AB499" s="409"/>
      <c r="AC499" s="409"/>
      <c r="AD499" s="474"/>
      <c r="AE499" s="477"/>
      <c r="AF499" s="478">
        <f t="shared" si="998"/>
        <v>1520</v>
      </c>
      <c r="AG499" s="477">
        <f t="shared" si="999"/>
        <v>0.60799999999999998</v>
      </c>
      <c r="AH499" s="478">
        <f t="shared" si="1000"/>
        <v>2850.1451905626132</v>
      </c>
      <c r="AI499" s="478">
        <f t="shared" si="1001"/>
        <v>8265.4210526315783</v>
      </c>
      <c r="AJ499" s="473">
        <f t="shared" si="1002"/>
        <v>12563.44</v>
      </c>
      <c r="AK499" s="477">
        <f t="shared" si="1003"/>
        <v>0.55837511111111116</v>
      </c>
      <c r="AL499" s="447">
        <v>38</v>
      </c>
      <c r="AM499" s="479"/>
      <c r="AN499" s="473">
        <v>2730</v>
      </c>
      <c r="AO499" s="473">
        <v>2752</v>
      </c>
      <c r="AP499" s="479">
        <v>7.42</v>
      </c>
      <c r="AQ499" s="447">
        <v>716</v>
      </c>
      <c r="AR499" s="473">
        <f t="shared" si="1004"/>
        <v>2291.2000000000003</v>
      </c>
      <c r="AS499" s="657">
        <f t="shared" si="1005"/>
        <v>3.2</v>
      </c>
      <c r="AT499" s="473">
        <v>4060</v>
      </c>
      <c r="AU499" s="447"/>
      <c r="AV499" s="480">
        <v>18</v>
      </c>
      <c r="AW499" s="479">
        <v>10.29</v>
      </c>
      <c r="AX499" s="479">
        <v>30.9</v>
      </c>
      <c r="AY499" s="480">
        <v>12.9</v>
      </c>
      <c r="AZ499" s="480">
        <v>4.2</v>
      </c>
      <c r="BA499" s="420">
        <f t="shared" si="1006"/>
        <v>46030</v>
      </c>
      <c r="BB499" s="421">
        <f t="shared" si="1007"/>
        <v>0.92059999999999997</v>
      </c>
      <c r="BC499" s="422"/>
      <c r="BD499" s="423">
        <v>7.73</v>
      </c>
      <c r="BE499" s="424">
        <v>49.7</v>
      </c>
      <c r="BF499" s="425">
        <v>239</v>
      </c>
      <c r="BG499" s="426">
        <v>6730</v>
      </c>
      <c r="BH499" s="420">
        <f t="shared" si="1008"/>
        <v>4509.1000000000004</v>
      </c>
      <c r="BI499" s="432"/>
      <c r="BJ499" s="421"/>
      <c r="BK499" s="427">
        <v>23.3</v>
      </c>
      <c r="BL499" s="427"/>
      <c r="BM499" s="428"/>
      <c r="BN499" s="422"/>
      <c r="BO499" s="425">
        <v>137</v>
      </c>
      <c r="BP499" s="425"/>
      <c r="BQ499" s="423">
        <v>5.8</v>
      </c>
      <c r="BR499" s="421">
        <f t="shared" si="1009"/>
        <v>0.80555555555555547</v>
      </c>
      <c r="BS499" s="409">
        <f t="shared" si="1010"/>
        <v>47550</v>
      </c>
      <c r="BT499" s="429">
        <f t="shared" si="1011"/>
        <v>7.7200904311251328</v>
      </c>
      <c r="BU499" s="430">
        <f t="shared" si="1012"/>
        <v>49.7</v>
      </c>
      <c r="BV499" s="430">
        <f t="shared" si="1013"/>
        <v>304.60134595162987</v>
      </c>
      <c r="BW499" s="430">
        <f t="shared" si="1014"/>
        <v>6514.9687486855937</v>
      </c>
      <c r="BX499" s="430">
        <f t="shared" si="1015"/>
        <v>4234.7296866456363</v>
      </c>
      <c r="BY499" s="430">
        <f t="shared" si="1016"/>
        <v>22.967549947423766</v>
      </c>
      <c r="BZ499" s="430"/>
      <c r="CA499" s="431"/>
      <c r="CB499" s="430">
        <f t="shared" si="1017"/>
        <v>137</v>
      </c>
      <c r="CC499" s="432">
        <v>23044</v>
      </c>
      <c r="CD499" s="411">
        <f t="shared" si="1018"/>
        <v>23804</v>
      </c>
      <c r="CE499" s="421">
        <f t="shared" si="1019"/>
        <v>0.95216000000000001</v>
      </c>
      <c r="CF499" s="433">
        <f t="shared" si="1020"/>
        <v>6.7551671987901187</v>
      </c>
      <c r="CG499" s="434"/>
      <c r="CH499" s="427"/>
      <c r="CI499" s="446">
        <f t="shared" si="1021"/>
        <v>9.578222147538229</v>
      </c>
      <c r="CJ499" s="436">
        <v>27.2</v>
      </c>
      <c r="CK499" s="436">
        <v>3.45</v>
      </c>
      <c r="CL499" s="423"/>
      <c r="CM499" s="423">
        <v>18.8</v>
      </c>
      <c r="CN499" s="423">
        <v>91</v>
      </c>
      <c r="CO499" s="432"/>
      <c r="CP499" s="432"/>
      <c r="CQ499" s="437"/>
      <c r="CR499" s="437">
        <v>0.93</v>
      </c>
      <c r="CS499" s="424"/>
      <c r="CT499" s="432">
        <f t="shared" si="1022"/>
        <v>3.5288186859351369</v>
      </c>
      <c r="CU499" s="434">
        <v>7.65</v>
      </c>
      <c r="CV499" s="438"/>
      <c r="CW499" s="439"/>
      <c r="CX499" s="440"/>
      <c r="CY499" s="441"/>
      <c r="CZ499" s="442"/>
      <c r="DA499" s="442"/>
      <c r="DB499" s="442"/>
      <c r="DC499" s="442"/>
      <c r="DD499" s="443"/>
      <c r="DE499" s="440"/>
      <c r="DF499" s="444">
        <v>22986</v>
      </c>
      <c r="DG499" s="445">
        <f t="shared" si="1023"/>
        <v>23746</v>
      </c>
      <c r="DH499" s="421">
        <f t="shared" si="1024"/>
        <v>0.94984000000000002</v>
      </c>
      <c r="DI499" s="446">
        <f t="shared" si="1025"/>
        <v>6.7716668070411856</v>
      </c>
      <c r="DJ499" s="434">
        <v>7.71</v>
      </c>
      <c r="DK499" s="427">
        <v>4.8</v>
      </c>
      <c r="DL499" s="446">
        <f t="shared" si="1026"/>
        <v>9.6016171144613836</v>
      </c>
      <c r="DM499" s="422">
        <v>27.2</v>
      </c>
      <c r="DN499" s="422">
        <v>2.2200000000000002</v>
      </c>
      <c r="DO499" s="423">
        <v>7.7</v>
      </c>
      <c r="DP499" s="423">
        <v>18.3</v>
      </c>
      <c r="DQ499" s="423">
        <v>89</v>
      </c>
      <c r="DR499" s="432"/>
      <c r="DS499" s="432"/>
      <c r="DT499" s="437"/>
      <c r="DU499" s="437">
        <v>0.91</v>
      </c>
      <c r="DV499" s="424"/>
      <c r="DW499" s="446">
        <f t="shared" si="1027"/>
        <v>3.5374378842752465</v>
      </c>
      <c r="DX499" s="434">
        <v>7.21</v>
      </c>
      <c r="DY499" s="438">
        <v>8</v>
      </c>
      <c r="DZ499" s="439">
        <v>18.3</v>
      </c>
      <c r="EA499" s="440">
        <v>63</v>
      </c>
      <c r="EB499" s="441">
        <v>7140</v>
      </c>
      <c r="EC499" s="442">
        <v>6</v>
      </c>
      <c r="ED499" s="442"/>
      <c r="EE499" s="442"/>
      <c r="EF499" s="442"/>
      <c r="EG499" s="443">
        <v>7</v>
      </c>
      <c r="EH499" s="440"/>
      <c r="EI499" s="429">
        <f t="shared" si="1028"/>
        <v>8</v>
      </c>
      <c r="EJ499" s="447">
        <f t="shared" si="1029"/>
        <v>18.3</v>
      </c>
      <c r="EK499" s="448">
        <f t="shared" si="1030"/>
        <v>63</v>
      </c>
      <c r="EL499" s="417">
        <f t="shared" si="1031"/>
        <v>7140</v>
      </c>
      <c r="EM499" s="431">
        <f t="shared" si="1032"/>
        <v>6</v>
      </c>
      <c r="EN499" s="431"/>
      <c r="EO499" s="431"/>
      <c r="EP499" s="431"/>
      <c r="EQ499" s="430">
        <f t="shared" si="1033"/>
        <v>7</v>
      </c>
      <c r="ER499" s="448"/>
      <c r="ES499" s="449">
        <f t="shared" si="1034"/>
        <v>22.20820189274448</v>
      </c>
      <c r="ET499" s="450">
        <f t="shared" si="1035"/>
        <v>0.95099999999999996</v>
      </c>
      <c r="EU499" s="451">
        <f t="shared" si="992"/>
        <v>0.32917713636363632</v>
      </c>
      <c r="EV499" s="450">
        <f t="shared" si="1036"/>
        <v>0.60958728956228947</v>
      </c>
      <c r="EW499" s="513">
        <f t="shared" si="1037"/>
        <v>0.73876186124619658</v>
      </c>
      <c r="EX499" s="514">
        <f t="shared" si="1038"/>
        <v>16.967549947423766</v>
      </c>
      <c r="EY499" s="513">
        <f t="shared" si="1039"/>
        <v>0.63179074446680084</v>
      </c>
      <c r="EZ499" s="514">
        <f t="shared" si="1040"/>
        <v>31.400000000000002</v>
      </c>
      <c r="FA499" s="450">
        <f t="shared" si="1041"/>
        <v>0.79317228621174807</v>
      </c>
      <c r="FB499" s="431">
        <f t="shared" si="1042"/>
        <v>241.60134595162987</v>
      </c>
      <c r="FC499" s="452"/>
      <c r="FD499" s="431"/>
      <c r="FE499" s="452">
        <f t="shared" si="1043"/>
        <v>0.94890510948905105</v>
      </c>
      <c r="FF499" s="430">
        <f t="shared" si="1044"/>
        <v>130</v>
      </c>
      <c r="FG499" s="405">
        <v>50400</v>
      </c>
      <c r="FH499" s="589"/>
      <c r="FI499" s="590"/>
      <c r="FJ499" s="591"/>
      <c r="FK499" s="455">
        <f t="shared" si="1045"/>
        <v>1.5141955835962144</v>
      </c>
      <c r="FL499" s="530">
        <v>1500</v>
      </c>
      <c r="FM499" s="455">
        <f t="shared" si="1046"/>
        <v>31.545741324921135</v>
      </c>
      <c r="FN499" s="530">
        <v>4726</v>
      </c>
      <c r="FO499" s="532">
        <f t="shared" si="1047"/>
        <v>0.35321375186846032</v>
      </c>
      <c r="FP499" s="449">
        <f t="shared" si="1048"/>
        <v>99.390115667718192</v>
      </c>
      <c r="FQ499" s="457">
        <v>54</v>
      </c>
      <c r="FR499" s="458">
        <f t="shared" si="1049"/>
        <v>1.1356466876971609</v>
      </c>
      <c r="FS499" s="576">
        <v>8.0500000000000007</v>
      </c>
      <c r="FT499" s="577">
        <v>14</v>
      </c>
      <c r="FU499" s="578">
        <v>49</v>
      </c>
      <c r="FV499" s="579">
        <v>2</v>
      </c>
      <c r="FW499" s="580"/>
      <c r="FX499" s="579"/>
      <c r="FY499" s="452">
        <f t="shared" si="1050"/>
        <v>0.7142857142857143</v>
      </c>
      <c r="FZ499" s="452"/>
      <c r="GA499" s="429"/>
      <c r="GB499" s="513">
        <f t="shared" si="1051"/>
        <v>0.23497267759562845</v>
      </c>
      <c r="GC499" s="514">
        <f t="shared" si="1052"/>
        <v>4.3000000000000007</v>
      </c>
      <c r="GD499" s="513">
        <f t="shared" si="1053"/>
        <v>0.22222222222222221</v>
      </c>
      <c r="GE499" s="527">
        <f t="shared" si="1054"/>
        <v>14</v>
      </c>
      <c r="GF499" s="461">
        <f t="shared" si="1055"/>
        <v>2.0694006309148265</v>
      </c>
      <c r="GG499" s="606">
        <v>25</v>
      </c>
      <c r="GH499" s="450">
        <f t="shared" si="1056"/>
        <v>0.3125</v>
      </c>
      <c r="GI499" s="405">
        <v>175</v>
      </c>
      <c r="GJ499" s="462">
        <f t="shared" si="1057"/>
        <v>7</v>
      </c>
      <c r="GK499" s="463">
        <f t="shared" si="1058"/>
        <v>12.618296529968454</v>
      </c>
      <c r="GL499" s="464">
        <v>8.1199999999999992</v>
      </c>
      <c r="GM499" s="529">
        <v>13.1</v>
      </c>
      <c r="GN499" s="405">
        <v>48</v>
      </c>
      <c r="GO499" s="513">
        <f t="shared" si="1059"/>
        <v>6.4285714285714279E-2</v>
      </c>
      <c r="GP499" s="450">
        <f t="shared" si="1060"/>
        <v>2.0408163265306145E-2</v>
      </c>
      <c r="GQ499" s="577">
        <v>8</v>
      </c>
      <c r="GR499" s="455">
        <f t="shared" si="1061"/>
        <v>2.1703470031545744</v>
      </c>
      <c r="GS499" s="531">
        <f t="shared" si="1062"/>
        <v>11.9</v>
      </c>
      <c r="GT499" s="531">
        <f t="shared" si="1063"/>
        <v>40.222000000000001</v>
      </c>
      <c r="GU499" s="513">
        <f t="shared" si="1064"/>
        <v>9.1603053435114434E-2</v>
      </c>
      <c r="GV499" s="513">
        <f t="shared" si="1065"/>
        <v>0.16204166666666664</v>
      </c>
      <c r="GW499" s="513">
        <f t="shared" si="1066"/>
        <v>0.15000000000000002</v>
      </c>
      <c r="GX499" s="513">
        <f t="shared" si="1067"/>
        <v>0.17914285714285716</v>
      </c>
      <c r="GY499" s="462">
        <f t="shared" si="1068"/>
        <v>1.4374910606024671</v>
      </c>
      <c r="GZ499" s="405">
        <v>45311</v>
      </c>
      <c r="HA499" s="581">
        <v>8.26</v>
      </c>
      <c r="HB499" s="451">
        <v>7.96</v>
      </c>
      <c r="HC499" s="577">
        <v>11.9</v>
      </c>
      <c r="HD499" s="463">
        <f t="shared" si="1074"/>
        <v>40.222000000000001</v>
      </c>
      <c r="HE499" s="463">
        <v>10.9</v>
      </c>
      <c r="HF499" s="463"/>
      <c r="HG499" s="582"/>
      <c r="HH499" s="575">
        <v>8</v>
      </c>
      <c r="HI499" s="583">
        <v>7090</v>
      </c>
      <c r="HJ499" s="406">
        <f t="shared" si="1069"/>
        <v>4750.3</v>
      </c>
      <c r="HK499" s="406"/>
      <c r="HL499" s="549"/>
      <c r="HM499" s="584"/>
      <c r="HN499" s="461">
        <v>2.61</v>
      </c>
      <c r="HO499" s="574"/>
      <c r="HP499" s="548">
        <v>0.01</v>
      </c>
      <c r="HQ499" s="585"/>
      <c r="HR499" s="586"/>
      <c r="HS499" s="520">
        <v>0.22</v>
      </c>
      <c r="HT499" s="587">
        <v>4</v>
      </c>
      <c r="HU499" s="522">
        <f t="shared" si="1070"/>
        <v>37.801433847490763</v>
      </c>
      <c r="HV499" s="513">
        <f t="shared" si="1071"/>
        <v>0.76056338028169013</v>
      </c>
      <c r="HW499" s="513">
        <f t="shared" si="1072"/>
        <v>0.83170711297071132</v>
      </c>
      <c r="HX499" s="513">
        <f t="shared" si="1073"/>
        <v>0.8879828326180258</v>
      </c>
      <c r="HY499" s="599"/>
    </row>
    <row r="500" spans="1:233" x14ac:dyDescent="0.15">
      <c r="A500" s="485">
        <v>43982</v>
      </c>
      <c r="B500" s="486">
        <v>36346</v>
      </c>
      <c r="C500" s="487">
        <f t="shared" si="993"/>
        <v>0.72692000000000001</v>
      </c>
      <c r="D500" s="488">
        <v>7.93</v>
      </c>
      <c r="E500" s="489">
        <v>45.15</v>
      </c>
      <c r="F500" s="490">
        <v>240</v>
      </c>
      <c r="G500" s="490">
        <f t="shared" si="994"/>
        <v>8723.0400000000009</v>
      </c>
      <c r="H500" s="487">
        <f t="shared" si="995"/>
        <v>0.34892160000000005</v>
      </c>
      <c r="I500" s="490">
        <v>7690</v>
      </c>
      <c r="J500" s="490">
        <f t="shared" si="996"/>
        <v>5152.3</v>
      </c>
      <c r="K500" s="491">
        <v>30</v>
      </c>
      <c r="L500" s="491"/>
      <c r="M500" s="491"/>
      <c r="N500" s="492">
        <v>54</v>
      </c>
      <c r="O500" s="492"/>
      <c r="P500" s="409"/>
      <c r="Q500" s="409">
        <v>1320</v>
      </c>
      <c r="R500" s="409"/>
      <c r="S500" s="409"/>
      <c r="T500" s="410">
        <v>5.09</v>
      </c>
      <c r="U500" s="411">
        <f t="shared" si="997"/>
        <v>3354.8275862068967</v>
      </c>
      <c r="V500" s="409">
        <v>9729</v>
      </c>
      <c r="W500" s="409">
        <v>3515</v>
      </c>
      <c r="X500" s="412">
        <v>200</v>
      </c>
      <c r="Y500" s="473"/>
      <c r="Z500" s="429"/>
      <c r="AA500" s="447"/>
      <c r="AB500" s="409"/>
      <c r="AC500" s="409"/>
      <c r="AD500" s="474"/>
      <c r="AE500" s="477"/>
      <c r="AF500" s="478">
        <f t="shared" si="998"/>
        <v>1520</v>
      </c>
      <c r="AG500" s="477">
        <f t="shared" si="999"/>
        <v>0.60799999999999998</v>
      </c>
      <c r="AH500" s="478">
        <f t="shared" si="1000"/>
        <v>2924.2921960072599</v>
      </c>
      <c r="AI500" s="478">
        <f t="shared" si="1001"/>
        <v>8480.4473684210534</v>
      </c>
      <c r="AJ500" s="473">
        <f t="shared" si="1002"/>
        <v>12890.28</v>
      </c>
      <c r="AK500" s="477">
        <f t="shared" si="1003"/>
        <v>0.57290133333333337</v>
      </c>
      <c r="AL500" s="447">
        <v>38</v>
      </c>
      <c r="AM500" s="479"/>
      <c r="AN500" s="473">
        <v>2225</v>
      </c>
      <c r="AO500" s="473">
        <v>2267</v>
      </c>
      <c r="AP500" s="479">
        <v>7.4</v>
      </c>
      <c r="AQ500" s="447">
        <v>714</v>
      </c>
      <c r="AR500" s="473">
        <f t="shared" si="1004"/>
        <v>2284.8000000000002</v>
      </c>
      <c r="AS500" s="657">
        <f t="shared" si="1005"/>
        <v>3.2</v>
      </c>
      <c r="AT500" s="473">
        <v>4040</v>
      </c>
      <c r="AU500" s="447"/>
      <c r="AV500" s="480">
        <v>15</v>
      </c>
      <c r="AW500" s="479">
        <v>10.029999999999999</v>
      </c>
      <c r="AX500" s="479">
        <v>30.55</v>
      </c>
      <c r="AY500" s="480">
        <v>13.6</v>
      </c>
      <c r="AZ500" s="480">
        <v>4.4000000000000004</v>
      </c>
      <c r="BA500" s="420">
        <f t="shared" si="1006"/>
        <v>42358</v>
      </c>
      <c r="BB500" s="421">
        <f t="shared" si="1007"/>
        <v>0.84716000000000002</v>
      </c>
      <c r="BC500" s="422"/>
      <c r="BD500" s="423">
        <v>7.67</v>
      </c>
      <c r="BE500" s="424">
        <v>56.7</v>
      </c>
      <c r="BF500" s="425">
        <v>243</v>
      </c>
      <c r="BG500" s="426">
        <v>7020</v>
      </c>
      <c r="BH500" s="420">
        <f t="shared" si="1008"/>
        <v>4703.4000000000005</v>
      </c>
      <c r="BI500" s="420"/>
      <c r="BJ500" s="421"/>
      <c r="BK500" s="427">
        <v>16.8</v>
      </c>
      <c r="BL500" s="427"/>
      <c r="BM500" s="428"/>
      <c r="BN500" s="422"/>
      <c r="BO500" s="425">
        <v>115</v>
      </c>
      <c r="BP500" s="425"/>
      <c r="BQ500" s="423">
        <v>2.75</v>
      </c>
      <c r="BR500" s="421">
        <f t="shared" si="1009"/>
        <v>0.38194444444444442</v>
      </c>
      <c r="BS500" s="409">
        <f t="shared" si="1010"/>
        <v>43878</v>
      </c>
      <c r="BT500" s="429">
        <f t="shared" si="1011"/>
        <v>7.6606467933816491</v>
      </c>
      <c r="BU500" s="430">
        <f t="shared" si="1012"/>
        <v>56.7</v>
      </c>
      <c r="BV500" s="430">
        <f t="shared" si="1013"/>
        <v>313.73102693832902</v>
      </c>
      <c r="BW500" s="430">
        <f t="shared" si="1014"/>
        <v>6776.9274807420579</v>
      </c>
      <c r="BX500" s="430">
        <f t="shared" si="1015"/>
        <v>4405.0028624823381</v>
      </c>
      <c r="BY500" s="430">
        <f t="shared" si="1016"/>
        <v>16.689147180819546</v>
      </c>
      <c r="BZ500" s="430"/>
      <c r="CA500" s="431"/>
      <c r="CB500" s="430">
        <f t="shared" si="1017"/>
        <v>115</v>
      </c>
      <c r="CC500" s="432">
        <v>21242</v>
      </c>
      <c r="CD500" s="411">
        <f t="shared" si="1018"/>
        <v>22002</v>
      </c>
      <c r="CE500" s="421">
        <f t="shared" si="1019"/>
        <v>0.88007999999999997</v>
      </c>
      <c r="CF500" s="433">
        <f t="shared" si="1020"/>
        <v>7.3084265066812115</v>
      </c>
      <c r="CG500" s="434"/>
      <c r="CH500" s="427"/>
      <c r="CI500" s="446">
        <f t="shared" si="1021"/>
        <v>10.362694300518134</v>
      </c>
      <c r="CJ500" s="436">
        <v>27.8</v>
      </c>
      <c r="CK500" s="436">
        <v>2.4</v>
      </c>
      <c r="CL500" s="423"/>
      <c r="CM500" s="423">
        <v>17</v>
      </c>
      <c r="CN500" s="423">
        <v>83</v>
      </c>
      <c r="CO500" s="432"/>
      <c r="CP500" s="432"/>
      <c r="CQ500" s="437"/>
      <c r="CR500" s="437">
        <v>0.87</v>
      </c>
      <c r="CS500" s="481"/>
      <c r="CT500" s="432">
        <f t="shared" si="1022"/>
        <v>3.8178347422961552</v>
      </c>
      <c r="CU500" s="434">
        <v>7.45</v>
      </c>
      <c r="CV500" s="493"/>
      <c r="CW500" s="494"/>
      <c r="CX500" s="495"/>
      <c r="CY500" s="496"/>
      <c r="CZ500" s="497"/>
      <c r="DA500" s="497"/>
      <c r="DB500" s="497"/>
      <c r="DC500" s="497"/>
      <c r="DD500" s="498"/>
      <c r="DE500" s="498"/>
      <c r="DF500" s="432">
        <v>21116</v>
      </c>
      <c r="DG500" s="445">
        <f t="shared" si="1023"/>
        <v>21876</v>
      </c>
      <c r="DH500" s="421">
        <f t="shared" si="1024"/>
        <v>0.87504000000000004</v>
      </c>
      <c r="DI500" s="446">
        <f t="shared" si="1025"/>
        <v>7.3505211190345587</v>
      </c>
      <c r="DJ500" s="434">
        <v>7.7</v>
      </c>
      <c r="DK500" s="427">
        <v>3.4</v>
      </c>
      <c r="DL500" s="446">
        <f t="shared" si="1026"/>
        <v>10.422380691168405</v>
      </c>
      <c r="DM500" s="541">
        <v>27</v>
      </c>
      <c r="DN500" s="541">
        <v>2.2999999999999998</v>
      </c>
      <c r="DO500" s="542">
        <v>7.78</v>
      </c>
      <c r="DP500" s="542">
        <v>17.3</v>
      </c>
      <c r="DQ500" s="542">
        <v>86</v>
      </c>
      <c r="DR500" s="432"/>
      <c r="DS500" s="432"/>
      <c r="DT500" s="437"/>
      <c r="DU500" s="437">
        <v>0.9</v>
      </c>
      <c r="DV500" s="481"/>
      <c r="DW500" s="446">
        <f t="shared" si="1027"/>
        <v>3.8398244651673066</v>
      </c>
      <c r="DX500" s="434">
        <v>7.11</v>
      </c>
      <c r="DY500" s="493">
        <v>7.96</v>
      </c>
      <c r="DZ500" s="494">
        <v>15.5</v>
      </c>
      <c r="EA500" s="495">
        <v>55</v>
      </c>
      <c r="EB500" s="496">
        <v>6810</v>
      </c>
      <c r="EC500" s="497">
        <v>4.9000000000000004</v>
      </c>
      <c r="ED500" s="497"/>
      <c r="EE500" s="497"/>
      <c r="EF500" s="497"/>
      <c r="EG500" s="498">
        <v>4</v>
      </c>
      <c r="EH500" s="495"/>
      <c r="EI500" s="429">
        <f t="shared" si="1028"/>
        <v>7.96</v>
      </c>
      <c r="EJ500" s="447">
        <f t="shared" si="1029"/>
        <v>15.5</v>
      </c>
      <c r="EK500" s="448">
        <f t="shared" si="1030"/>
        <v>55</v>
      </c>
      <c r="EL500" s="417">
        <f t="shared" si="1031"/>
        <v>6810</v>
      </c>
      <c r="EM500" s="431">
        <f t="shared" si="1032"/>
        <v>4.9000000000000004</v>
      </c>
      <c r="EN500" s="431"/>
      <c r="EO500" s="431"/>
      <c r="EP500" s="431"/>
      <c r="EQ500" s="430">
        <f t="shared" si="1033"/>
        <v>4</v>
      </c>
      <c r="ER500" s="448"/>
      <c r="ES500" s="449">
        <f t="shared" si="1034"/>
        <v>24.066730479967184</v>
      </c>
      <c r="ET500" s="450">
        <f t="shared" si="1035"/>
        <v>0.87756000000000001</v>
      </c>
      <c r="EU500" s="451">
        <f t="shared" si="992"/>
        <v>0.31286113636363638</v>
      </c>
      <c r="EV500" s="499">
        <f t="shared" si="1036"/>
        <v>0.57937247474747477</v>
      </c>
      <c r="EW500" s="513">
        <f t="shared" si="1037"/>
        <v>0.70639602210282759</v>
      </c>
      <c r="EX500" s="514">
        <f t="shared" si="1038"/>
        <v>11.789147180819546</v>
      </c>
      <c r="EY500" s="513">
        <f t="shared" si="1039"/>
        <v>0.72663139329805992</v>
      </c>
      <c r="EZ500" s="514">
        <f t="shared" si="1040"/>
        <v>41.2</v>
      </c>
      <c r="FA500" s="450">
        <f t="shared" si="1041"/>
        <v>0.82469059392454835</v>
      </c>
      <c r="FB500" s="431">
        <f t="shared" si="1042"/>
        <v>258.73102693832902</v>
      </c>
      <c r="FC500" s="452"/>
      <c r="FD500" s="431"/>
      <c r="FE500" s="452">
        <f t="shared" si="1043"/>
        <v>0.9652173913043478</v>
      </c>
      <c r="FF500" s="430">
        <f t="shared" si="1044"/>
        <v>111</v>
      </c>
      <c r="FG500" s="490">
        <v>50400</v>
      </c>
      <c r="FH500" s="498"/>
      <c r="FI500" s="501"/>
      <c r="FJ500" s="487"/>
      <c r="FK500" s="455">
        <f t="shared" si="1045"/>
        <v>1.6409134418159441</v>
      </c>
      <c r="FL500" s="490">
        <v>1500</v>
      </c>
      <c r="FM500" s="455">
        <f t="shared" si="1046"/>
        <v>34.185696704498838</v>
      </c>
      <c r="FN500" s="490">
        <v>4726</v>
      </c>
      <c r="FO500" s="532">
        <f t="shared" si="1047"/>
        <v>0.35321375186846032</v>
      </c>
      <c r="FP500" s="449">
        <f t="shared" si="1048"/>
        <v>107.70773508364101</v>
      </c>
      <c r="FQ500" s="503">
        <v>54</v>
      </c>
      <c r="FR500" s="458">
        <f t="shared" si="1049"/>
        <v>1.2306850813619583</v>
      </c>
      <c r="FS500" s="504">
        <v>7.95</v>
      </c>
      <c r="FT500" s="535">
        <v>13</v>
      </c>
      <c r="FU500" s="495">
        <v>41</v>
      </c>
      <c r="FV500" s="490">
        <v>3</v>
      </c>
      <c r="FW500" s="504"/>
      <c r="FX500" s="490"/>
      <c r="FY500" s="452">
        <f t="shared" si="1050"/>
        <v>0.25</v>
      </c>
      <c r="FZ500" s="452"/>
      <c r="GA500" s="429"/>
      <c r="GB500" s="499">
        <f t="shared" si="1051"/>
        <v>0.16129032258064513</v>
      </c>
      <c r="GC500" s="514">
        <f t="shared" si="1052"/>
        <v>2.5</v>
      </c>
      <c r="GD500" s="499">
        <f t="shared" si="1053"/>
        <v>0.25454545454545452</v>
      </c>
      <c r="GE500" s="527">
        <f t="shared" si="1054"/>
        <v>14</v>
      </c>
      <c r="GF500" s="461">
        <f t="shared" si="1055"/>
        <v>2.2425817038151239</v>
      </c>
      <c r="GG500" s="490">
        <v>25</v>
      </c>
      <c r="GH500" s="526">
        <f t="shared" si="1056"/>
        <v>0.3125</v>
      </c>
      <c r="GI500" s="490">
        <v>175</v>
      </c>
      <c r="GJ500" s="544">
        <f t="shared" si="1057"/>
        <v>7</v>
      </c>
      <c r="GK500" s="463">
        <f t="shared" si="1058"/>
        <v>13.674278681799535</v>
      </c>
      <c r="GL500" s="507">
        <v>8.1199999999999992</v>
      </c>
      <c r="GM500" s="535">
        <v>11.8</v>
      </c>
      <c r="GN500" s="536">
        <v>40</v>
      </c>
      <c r="GO500" s="526">
        <f t="shared" si="1059"/>
        <v>9.2307692307692202E-2</v>
      </c>
      <c r="GP500" s="526">
        <f t="shared" si="1060"/>
        <v>2.4390243902439046E-2</v>
      </c>
      <c r="GQ500" s="535">
        <v>8</v>
      </c>
      <c r="GR500" s="455">
        <f t="shared" si="1061"/>
        <v>2.3519759332695198</v>
      </c>
      <c r="GS500" s="536">
        <f t="shared" si="1062"/>
        <v>11.7</v>
      </c>
      <c r="GT500" s="536">
        <f t="shared" si="1063"/>
        <v>39.545999999999999</v>
      </c>
      <c r="GU500" s="526">
        <f t="shared" si="1064"/>
        <v>8.4745762711865291E-3</v>
      </c>
      <c r="GV500" s="526">
        <f t="shared" si="1065"/>
        <v>1.1349999999999971E-2</v>
      </c>
      <c r="GW500" s="526">
        <f t="shared" si="1066"/>
        <v>0.10000000000000009</v>
      </c>
      <c r="GX500" s="526">
        <f t="shared" si="1067"/>
        <v>3.5463414634146373E-2</v>
      </c>
      <c r="GY500" s="544">
        <f t="shared" si="1068"/>
        <v>9.4045933162307627</v>
      </c>
      <c r="GZ500" s="490">
        <v>44503</v>
      </c>
      <c r="HA500" s="493">
        <v>8.18</v>
      </c>
      <c r="HB500" s="493">
        <v>7.98</v>
      </c>
      <c r="HC500" s="494">
        <v>11.7</v>
      </c>
      <c r="HD500" s="498">
        <f t="shared" si="1074"/>
        <v>39.545999999999999</v>
      </c>
      <c r="HE500" s="498">
        <v>11.6</v>
      </c>
      <c r="HF500" s="498"/>
      <c r="HG500" s="498"/>
      <c r="HH500" s="492">
        <v>9</v>
      </c>
      <c r="HI500" s="508">
        <v>6910</v>
      </c>
      <c r="HJ500" s="490">
        <f t="shared" si="1069"/>
        <v>4629.7000000000007</v>
      </c>
      <c r="HK500" s="490"/>
      <c r="HL500" s="490"/>
      <c r="HM500" s="543"/>
      <c r="HN500" s="506">
        <v>2.4900000000000002</v>
      </c>
      <c r="HO500" s="491"/>
      <c r="HP500" s="545">
        <v>0.01</v>
      </c>
      <c r="HQ500" s="523"/>
      <c r="HR500" s="524"/>
      <c r="HS500" s="524">
        <v>0.18</v>
      </c>
      <c r="HT500" s="511">
        <v>4</v>
      </c>
      <c r="HU500" s="525">
        <f t="shared" si="1070"/>
        <v>41.078426743472306</v>
      </c>
      <c r="HV500" s="526">
        <f t="shared" si="1071"/>
        <v>0.79365079365079372</v>
      </c>
      <c r="HW500" s="526">
        <f t="shared" si="1072"/>
        <v>0.83725925925925926</v>
      </c>
      <c r="HX500" s="526">
        <f t="shared" si="1073"/>
        <v>0.85178571428571426</v>
      </c>
      <c r="HY500" s="512"/>
    </row>
    <row r="501" spans="1:233" s="598" customFormat="1" ht="15" customHeight="1" x14ac:dyDescent="0.15">
      <c r="A501" s="400">
        <v>43983</v>
      </c>
      <c r="B501" s="515">
        <v>41256</v>
      </c>
      <c r="C501" s="402">
        <f t="shared" si="993"/>
        <v>0.82511999999999996</v>
      </c>
      <c r="D501" s="571">
        <v>7.85</v>
      </c>
      <c r="E501" s="572">
        <v>47.8</v>
      </c>
      <c r="F501" s="573">
        <v>241</v>
      </c>
      <c r="G501" s="406">
        <f t="shared" si="994"/>
        <v>9942.6959999999999</v>
      </c>
      <c r="H501" s="402">
        <f t="shared" si="995"/>
        <v>0.39770783999999998</v>
      </c>
      <c r="I501" s="573">
        <v>7180</v>
      </c>
      <c r="J501" s="406">
        <f t="shared" si="996"/>
        <v>4810.6000000000004</v>
      </c>
      <c r="K501" s="574">
        <v>27.7</v>
      </c>
      <c r="L501" s="574"/>
      <c r="M501" s="574"/>
      <c r="N501" s="575">
        <v>249</v>
      </c>
      <c r="O501" s="575"/>
      <c r="P501" s="409"/>
      <c r="Q501" s="409">
        <v>1320</v>
      </c>
      <c r="R501" s="409"/>
      <c r="S501" s="409"/>
      <c r="T501" s="410">
        <v>5.18</v>
      </c>
      <c r="U501" s="409">
        <f t="shared" si="997"/>
        <v>3470.6896551724139</v>
      </c>
      <c r="V501" s="409">
        <v>10065</v>
      </c>
      <c r="W501" s="409">
        <v>4380</v>
      </c>
      <c r="X501" s="516"/>
      <c r="Y501" s="473"/>
      <c r="Z501" s="429"/>
      <c r="AA501" s="447"/>
      <c r="AB501" s="409"/>
      <c r="AC501" s="409"/>
      <c r="AD501" s="474"/>
      <c r="AE501" s="477"/>
      <c r="AF501" s="478">
        <f t="shared" si="998"/>
        <v>1320</v>
      </c>
      <c r="AG501" s="477">
        <f t="shared" si="999"/>
        <v>0.52800000000000002</v>
      </c>
      <c r="AH501" s="478">
        <f t="shared" si="1000"/>
        <v>3470.6896551724139</v>
      </c>
      <c r="AI501" s="478">
        <f t="shared" si="1001"/>
        <v>10065</v>
      </c>
      <c r="AJ501" s="473">
        <f t="shared" si="1002"/>
        <v>13285.8</v>
      </c>
      <c r="AK501" s="477">
        <f t="shared" si="1003"/>
        <v>0.59048</v>
      </c>
      <c r="AL501" s="447">
        <v>38</v>
      </c>
      <c r="AM501" s="479"/>
      <c r="AN501" s="473">
        <v>2018</v>
      </c>
      <c r="AO501" s="473">
        <v>2043</v>
      </c>
      <c r="AP501" s="479">
        <v>7.44</v>
      </c>
      <c r="AQ501" s="447">
        <v>722</v>
      </c>
      <c r="AR501" s="473">
        <f t="shared" si="1004"/>
        <v>2310.4</v>
      </c>
      <c r="AS501" s="657">
        <f t="shared" si="1005"/>
        <v>3.2</v>
      </c>
      <c r="AT501" s="473">
        <v>4080</v>
      </c>
      <c r="AU501" s="447"/>
      <c r="AV501" s="480">
        <v>15</v>
      </c>
      <c r="AW501" s="479">
        <v>9.99</v>
      </c>
      <c r="AX501" s="479">
        <v>30.24</v>
      </c>
      <c r="AY501" s="480">
        <v>12.8</v>
      </c>
      <c r="AZ501" s="480">
        <v>5.4</v>
      </c>
      <c r="BA501" s="420">
        <f t="shared" si="1006"/>
        <v>36539</v>
      </c>
      <c r="BB501" s="421">
        <f t="shared" si="1007"/>
        <v>0.73077999999999999</v>
      </c>
      <c r="BC501" s="422"/>
      <c r="BD501" s="423">
        <v>7.71</v>
      </c>
      <c r="BE501" s="424">
        <v>72.5</v>
      </c>
      <c r="BF501" s="425">
        <v>310</v>
      </c>
      <c r="BG501" s="426">
        <v>8850</v>
      </c>
      <c r="BH501" s="420">
        <f t="shared" si="1008"/>
        <v>5929.5</v>
      </c>
      <c r="BI501" s="432"/>
      <c r="BJ501" s="421"/>
      <c r="BK501" s="427">
        <v>22.9</v>
      </c>
      <c r="BL501" s="427"/>
      <c r="BM501" s="428"/>
      <c r="BN501" s="422"/>
      <c r="BO501" s="425">
        <v>172</v>
      </c>
      <c r="BP501" s="425"/>
      <c r="BQ501" s="423">
        <v>2.13</v>
      </c>
      <c r="BR501" s="421">
        <f t="shared" si="1009"/>
        <v>0.29583333333333334</v>
      </c>
      <c r="BS501" s="409">
        <f t="shared" si="1010"/>
        <v>37859</v>
      </c>
      <c r="BT501" s="429">
        <f t="shared" si="1011"/>
        <v>7.7005861221902316</v>
      </c>
      <c r="BU501" s="430">
        <f t="shared" si="1012"/>
        <v>72.5</v>
      </c>
      <c r="BV501" s="430">
        <f t="shared" si="1013"/>
        <v>379.74637470614647</v>
      </c>
      <c r="BW501" s="430">
        <f t="shared" si="1014"/>
        <v>8541.5455770094304</v>
      </c>
      <c r="BX501" s="430">
        <f t="shared" si="1015"/>
        <v>5552.00462505613</v>
      </c>
      <c r="BY501" s="430">
        <f t="shared" si="1016"/>
        <v>22.547851237486462</v>
      </c>
      <c r="BZ501" s="430"/>
      <c r="CA501" s="431"/>
      <c r="CB501" s="430">
        <f t="shared" si="1017"/>
        <v>172</v>
      </c>
      <c r="CC501" s="432">
        <v>18030</v>
      </c>
      <c r="CD501" s="411">
        <f t="shared" si="1018"/>
        <v>18690</v>
      </c>
      <c r="CE501" s="421">
        <f t="shared" si="1019"/>
        <v>0.74760000000000004</v>
      </c>
      <c r="CF501" s="433">
        <f t="shared" si="1020"/>
        <v>8.6035313001605136</v>
      </c>
      <c r="CG501" s="434"/>
      <c r="CH501" s="427"/>
      <c r="CI501" s="446">
        <f t="shared" si="1021"/>
        <v>12.199036918138042</v>
      </c>
      <c r="CJ501" s="436">
        <v>28.1</v>
      </c>
      <c r="CK501" s="436">
        <v>2.1</v>
      </c>
      <c r="CL501" s="423"/>
      <c r="CM501" s="423">
        <v>18.100000000000001</v>
      </c>
      <c r="CN501" s="423">
        <v>90</v>
      </c>
      <c r="CO501" s="432"/>
      <c r="CP501" s="432"/>
      <c r="CQ501" s="437"/>
      <c r="CR501" s="437">
        <v>0.89</v>
      </c>
      <c r="CS501" s="424"/>
      <c r="CT501" s="432">
        <f t="shared" si="1022"/>
        <v>4.4943820224719104</v>
      </c>
      <c r="CU501" s="434">
        <v>6.56</v>
      </c>
      <c r="CV501" s="438"/>
      <c r="CW501" s="439"/>
      <c r="CX501" s="440"/>
      <c r="CY501" s="441"/>
      <c r="CZ501" s="442"/>
      <c r="DA501" s="442"/>
      <c r="DB501" s="442"/>
      <c r="DC501" s="442"/>
      <c r="DD501" s="443"/>
      <c r="DE501" s="440"/>
      <c r="DF501" s="444">
        <v>18509</v>
      </c>
      <c r="DG501" s="445">
        <f t="shared" si="1023"/>
        <v>19169</v>
      </c>
      <c r="DH501" s="421">
        <f t="shared" si="1024"/>
        <v>0.76676</v>
      </c>
      <c r="DI501" s="446">
        <f t="shared" si="1025"/>
        <v>8.3885440033387226</v>
      </c>
      <c r="DJ501" s="434">
        <v>7.67</v>
      </c>
      <c r="DK501" s="427">
        <v>3.8</v>
      </c>
      <c r="DL501" s="446">
        <f t="shared" si="1026"/>
        <v>11.89420418383849</v>
      </c>
      <c r="DM501" s="422">
        <v>28.2</v>
      </c>
      <c r="DN501" s="422">
        <v>2.2999999999999998</v>
      </c>
      <c r="DO501" s="423">
        <v>7.76</v>
      </c>
      <c r="DP501" s="423">
        <v>17.5</v>
      </c>
      <c r="DQ501" s="423">
        <v>96</v>
      </c>
      <c r="DR501" s="432"/>
      <c r="DS501" s="432"/>
      <c r="DT501" s="437"/>
      <c r="DU501" s="437">
        <v>0.89</v>
      </c>
      <c r="DV501" s="424"/>
      <c r="DW501" s="446">
        <f t="shared" si="1027"/>
        <v>4.3820752256247069</v>
      </c>
      <c r="DX501" s="434">
        <v>7.21</v>
      </c>
      <c r="DY501" s="438">
        <v>7.94</v>
      </c>
      <c r="DZ501" s="439">
        <v>17</v>
      </c>
      <c r="EA501" s="440">
        <v>58</v>
      </c>
      <c r="EB501" s="441">
        <v>6960</v>
      </c>
      <c r="EC501" s="442">
        <v>4.2</v>
      </c>
      <c r="ED501" s="442"/>
      <c r="EE501" s="442"/>
      <c r="EF501" s="442"/>
      <c r="EG501" s="443">
        <v>10</v>
      </c>
      <c r="EH501" s="440"/>
      <c r="EI501" s="429">
        <f t="shared" si="1028"/>
        <v>7.94</v>
      </c>
      <c r="EJ501" s="447">
        <f t="shared" si="1029"/>
        <v>17</v>
      </c>
      <c r="EK501" s="448">
        <f t="shared" si="1030"/>
        <v>58</v>
      </c>
      <c r="EL501" s="417">
        <f t="shared" si="1031"/>
        <v>6960</v>
      </c>
      <c r="EM501" s="431">
        <f t="shared" si="1032"/>
        <v>4.2</v>
      </c>
      <c r="EN501" s="431"/>
      <c r="EO501" s="431"/>
      <c r="EP501" s="431"/>
      <c r="EQ501" s="430">
        <f t="shared" si="1033"/>
        <v>10</v>
      </c>
      <c r="ER501" s="448"/>
      <c r="ES501" s="449">
        <f t="shared" si="1034"/>
        <v>27.892971288200954</v>
      </c>
      <c r="ET501" s="450">
        <f t="shared" si="1035"/>
        <v>0.75717999999999996</v>
      </c>
      <c r="EU501" s="451">
        <f t="shared" si="992"/>
        <v>0.3267458636363636</v>
      </c>
      <c r="EV501" s="450">
        <f t="shared" si="1036"/>
        <v>0.60508493265993257</v>
      </c>
      <c r="EW501" s="513">
        <f t="shared" si="1037"/>
        <v>0.81372947888633496</v>
      </c>
      <c r="EX501" s="514">
        <f t="shared" si="1038"/>
        <v>18.347851237486463</v>
      </c>
      <c r="EY501" s="513">
        <f t="shared" si="1039"/>
        <v>0.76551724137931032</v>
      </c>
      <c r="EZ501" s="514">
        <f t="shared" si="1040"/>
        <v>55.5</v>
      </c>
      <c r="FA501" s="450">
        <f t="shared" si="1041"/>
        <v>0.847266481359088</v>
      </c>
      <c r="FB501" s="431">
        <f t="shared" si="1042"/>
        <v>321.74637470614647</v>
      </c>
      <c r="FC501" s="452"/>
      <c r="FD501" s="431"/>
      <c r="FE501" s="452">
        <f t="shared" si="1043"/>
        <v>0.94186046511627908</v>
      </c>
      <c r="FF501" s="430">
        <f t="shared" si="1044"/>
        <v>162</v>
      </c>
      <c r="FG501" s="405">
        <v>50400</v>
      </c>
      <c r="FH501" s="589"/>
      <c r="FI501" s="590"/>
      <c r="FJ501" s="591"/>
      <c r="FK501" s="455">
        <f t="shared" si="1045"/>
        <v>1.9017934969227923</v>
      </c>
      <c r="FL501" s="530">
        <v>1500</v>
      </c>
      <c r="FM501" s="455">
        <f t="shared" si="1046"/>
        <v>39.620697852558173</v>
      </c>
      <c r="FN501" s="530">
        <v>4865</v>
      </c>
      <c r="FO501" s="532">
        <f t="shared" si="1047"/>
        <v>0.36360239162929747</v>
      </c>
      <c r="FP501" s="449">
        <f t="shared" si="1048"/>
        <v>128.50313003513037</v>
      </c>
      <c r="FQ501" s="457">
        <v>54</v>
      </c>
      <c r="FR501" s="458">
        <f t="shared" si="1049"/>
        <v>1.4263451226920945</v>
      </c>
      <c r="FS501" s="576">
        <v>7.93</v>
      </c>
      <c r="FT501" s="577">
        <v>15.4</v>
      </c>
      <c r="FU501" s="578">
        <v>50</v>
      </c>
      <c r="FV501" s="579">
        <v>3</v>
      </c>
      <c r="FW501" s="580"/>
      <c r="FX501" s="579"/>
      <c r="FY501" s="452">
        <f t="shared" si="1050"/>
        <v>0.7</v>
      </c>
      <c r="FZ501" s="452"/>
      <c r="GA501" s="429"/>
      <c r="GB501" s="513">
        <f t="shared" si="1051"/>
        <v>9.4117647058823528E-2</v>
      </c>
      <c r="GC501" s="514">
        <f t="shared" si="1052"/>
        <v>1.5999999999999996</v>
      </c>
      <c r="GD501" s="513">
        <f t="shared" si="1053"/>
        <v>0.13793103448275867</v>
      </c>
      <c r="GE501" s="527">
        <f t="shared" si="1054"/>
        <v>8</v>
      </c>
      <c r="GF501" s="461">
        <f t="shared" si="1055"/>
        <v>2.5991177791278166</v>
      </c>
      <c r="GG501" s="606">
        <v>25</v>
      </c>
      <c r="GH501" s="450">
        <f t="shared" si="1056"/>
        <v>0.3125</v>
      </c>
      <c r="GI501" s="405">
        <v>175</v>
      </c>
      <c r="GJ501" s="462">
        <f t="shared" si="1057"/>
        <v>7</v>
      </c>
      <c r="GK501" s="463">
        <f t="shared" si="1058"/>
        <v>15.848279141023273</v>
      </c>
      <c r="GL501" s="464">
        <v>8.23</v>
      </c>
      <c r="GM501" s="529">
        <v>13.2</v>
      </c>
      <c r="GN501" s="405">
        <v>49</v>
      </c>
      <c r="GO501" s="513">
        <f t="shared" si="1059"/>
        <v>0.1428571428571429</v>
      </c>
      <c r="GP501" s="450">
        <f t="shared" si="1060"/>
        <v>2.0000000000000018E-2</v>
      </c>
      <c r="GQ501" s="577">
        <v>8</v>
      </c>
      <c r="GR501" s="455">
        <f t="shared" si="1061"/>
        <v>2.7259040122560028</v>
      </c>
      <c r="GS501" s="531">
        <f t="shared" si="1062"/>
        <v>12.3</v>
      </c>
      <c r="GT501" s="531">
        <f t="shared" si="1063"/>
        <v>41.573999999999998</v>
      </c>
      <c r="GU501" s="513">
        <f t="shared" si="1064"/>
        <v>6.8181818181818121E-2</v>
      </c>
      <c r="GV501" s="513">
        <f t="shared" si="1065"/>
        <v>0.15155102040816326</v>
      </c>
      <c r="GW501" s="513">
        <f t="shared" si="1066"/>
        <v>0.20129870129870131</v>
      </c>
      <c r="GX501" s="513">
        <f t="shared" si="1067"/>
        <v>0.16852</v>
      </c>
      <c r="GY501" s="462">
        <f t="shared" si="1068"/>
        <v>1.8808781320939081</v>
      </c>
      <c r="GZ501" s="405">
        <v>35839</v>
      </c>
      <c r="HA501" s="581">
        <v>8.27</v>
      </c>
      <c r="HB501" s="451">
        <v>8.08</v>
      </c>
      <c r="HC501" s="577">
        <v>12.3</v>
      </c>
      <c r="HD501" s="463">
        <f t="shared" si="1074"/>
        <v>41.573999999999998</v>
      </c>
      <c r="HE501" s="463">
        <v>12</v>
      </c>
      <c r="HF501" s="463"/>
      <c r="HG501" s="582"/>
      <c r="HH501" s="575">
        <v>8</v>
      </c>
      <c r="HI501" s="583">
        <v>6750</v>
      </c>
      <c r="HJ501" s="406">
        <f t="shared" si="1069"/>
        <v>4522.5</v>
      </c>
      <c r="HK501" s="406"/>
      <c r="HL501" s="549"/>
      <c r="HM501" s="584"/>
      <c r="HN501" s="461">
        <v>2.27</v>
      </c>
      <c r="HO501" s="574"/>
      <c r="HP501" s="548">
        <v>0.01</v>
      </c>
      <c r="HQ501" s="585"/>
      <c r="HR501" s="586"/>
      <c r="HS501" s="520">
        <v>0.15</v>
      </c>
      <c r="HT501" s="587">
        <v>4</v>
      </c>
      <c r="HU501" s="522">
        <f t="shared" si="1070"/>
        <v>47.620350857987354</v>
      </c>
      <c r="HV501" s="513">
        <f t="shared" si="1071"/>
        <v>0.83034482758620687</v>
      </c>
      <c r="HW501" s="513">
        <f t="shared" si="1072"/>
        <v>0.86589032258064513</v>
      </c>
      <c r="HX501" s="513">
        <f t="shared" si="1073"/>
        <v>0.90087336244541483</v>
      </c>
      <c r="HY501" s="599"/>
    </row>
    <row r="502" spans="1:233" s="598" customFormat="1" ht="15" customHeight="1" x14ac:dyDescent="0.15">
      <c r="A502" s="400">
        <v>43984</v>
      </c>
      <c r="B502" s="515">
        <v>39151</v>
      </c>
      <c r="C502" s="402">
        <f t="shared" si="993"/>
        <v>0.78302000000000005</v>
      </c>
      <c r="D502" s="571">
        <v>8.07</v>
      </c>
      <c r="E502" s="572">
        <v>40.200000000000003</v>
      </c>
      <c r="F502" s="573">
        <v>259</v>
      </c>
      <c r="G502" s="406">
        <f t="shared" si="994"/>
        <v>10140.109</v>
      </c>
      <c r="H502" s="402">
        <f t="shared" si="995"/>
        <v>0.40560436</v>
      </c>
      <c r="I502" s="573">
        <v>6100</v>
      </c>
      <c r="J502" s="406">
        <f t="shared" si="996"/>
        <v>4087.0000000000005</v>
      </c>
      <c r="K502" s="574">
        <v>27.75</v>
      </c>
      <c r="L502" s="574">
        <v>11.8</v>
      </c>
      <c r="M502" s="574">
        <v>1.5</v>
      </c>
      <c r="N502" s="575">
        <v>286.5</v>
      </c>
      <c r="O502" s="575">
        <v>32</v>
      </c>
      <c r="P502" s="409"/>
      <c r="Q502" s="409">
        <v>1320</v>
      </c>
      <c r="R502" s="409"/>
      <c r="S502" s="409"/>
      <c r="T502" s="410">
        <v>5.16</v>
      </c>
      <c r="U502" s="409">
        <f t="shared" si="997"/>
        <v>3850.6896551724139</v>
      </c>
      <c r="V502" s="409">
        <v>11167</v>
      </c>
      <c r="W502" s="409">
        <v>4403</v>
      </c>
      <c r="X502" s="516"/>
      <c r="Y502" s="473"/>
      <c r="Z502" s="429"/>
      <c r="AA502" s="447"/>
      <c r="AB502" s="409"/>
      <c r="AC502" s="409"/>
      <c r="AD502" s="474"/>
      <c r="AE502" s="477"/>
      <c r="AF502" s="478">
        <f t="shared" si="998"/>
        <v>1320</v>
      </c>
      <c r="AG502" s="477">
        <f t="shared" si="999"/>
        <v>0.52800000000000002</v>
      </c>
      <c r="AH502" s="478">
        <f t="shared" si="1000"/>
        <v>3850.6896551724139</v>
      </c>
      <c r="AI502" s="478">
        <f t="shared" si="1001"/>
        <v>11167</v>
      </c>
      <c r="AJ502" s="473">
        <f t="shared" si="1002"/>
        <v>14740.44</v>
      </c>
      <c r="AK502" s="477">
        <f t="shared" si="1003"/>
        <v>0.65513066666666664</v>
      </c>
      <c r="AL502" s="447">
        <v>38</v>
      </c>
      <c r="AM502" s="479"/>
      <c r="AN502" s="473">
        <v>1958</v>
      </c>
      <c r="AO502" s="473">
        <v>1947</v>
      </c>
      <c r="AP502" s="479">
        <v>7.55</v>
      </c>
      <c r="AQ502" s="447">
        <v>736</v>
      </c>
      <c r="AR502" s="473">
        <f t="shared" si="1004"/>
        <v>2355.2000000000003</v>
      </c>
      <c r="AS502" s="657">
        <f t="shared" si="1005"/>
        <v>3.2</v>
      </c>
      <c r="AT502" s="473">
        <v>4230</v>
      </c>
      <c r="AU502" s="447"/>
      <c r="AV502" s="480">
        <v>15</v>
      </c>
      <c r="AW502" s="479">
        <v>9.76</v>
      </c>
      <c r="AX502" s="479">
        <v>29.14</v>
      </c>
      <c r="AY502" s="480">
        <v>17.399999999999999</v>
      </c>
      <c r="AZ502" s="480">
        <v>5.7</v>
      </c>
      <c r="BA502" s="420">
        <f t="shared" si="1006"/>
        <v>39739</v>
      </c>
      <c r="BB502" s="421">
        <f t="shared" si="1007"/>
        <v>0.79478000000000004</v>
      </c>
      <c r="BC502" s="422"/>
      <c r="BD502" s="423">
        <v>7.82</v>
      </c>
      <c r="BE502" s="424">
        <v>62.6</v>
      </c>
      <c r="BF502" s="425">
        <v>276</v>
      </c>
      <c r="BG502" s="426">
        <v>8340</v>
      </c>
      <c r="BH502" s="420">
        <f t="shared" si="1008"/>
        <v>5587.8</v>
      </c>
      <c r="BI502" s="432">
        <v>1839</v>
      </c>
      <c r="BJ502" s="421">
        <f>BI502/35.5*(23+35.5)/BH502</f>
        <v>0.54233594415197284</v>
      </c>
      <c r="BK502" s="427">
        <v>18.7</v>
      </c>
      <c r="BL502" s="427">
        <v>6.9</v>
      </c>
      <c r="BM502" s="428">
        <v>10.7</v>
      </c>
      <c r="BN502" s="422">
        <v>2.1</v>
      </c>
      <c r="BO502" s="425">
        <v>221</v>
      </c>
      <c r="BP502" s="425">
        <v>32</v>
      </c>
      <c r="BQ502" s="423">
        <v>4.34</v>
      </c>
      <c r="BR502" s="421">
        <f t="shared" si="1009"/>
        <v>0.60277777777777775</v>
      </c>
      <c r="BS502" s="409">
        <f t="shared" si="1010"/>
        <v>41059</v>
      </c>
      <c r="BT502" s="429">
        <f t="shared" si="1011"/>
        <v>7.8113198080810546</v>
      </c>
      <c r="BU502" s="430">
        <f t="shared" si="1012"/>
        <v>62.599999999999994</v>
      </c>
      <c r="BV502" s="430">
        <f t="shared" si="1013"/>
        <v>342.84390754767531</v>
      </c>
      <c r="BW502" s="430">
        <f t="shared" si="1014"/>
        <v>8071.9813926301176</v>
      </c>
      <c r="BX502" s="430">
        <f t="shared" si="1015"/>
        <v>5246.7879052095768</v>
      </c>
      <c r="BY502" s="430">
        <f t="shared" si="1016"/>
        <v>18.658206483353222</v>
      </c>
      <c r="BZ502" s="430">
        <f>(BL502*BA502+AY502*AF502)/BS502</f>
        <v>7.2375630190701195</v>
      </c>
      <c r="CA502" s="431">
        <f>(BN502*BA502+AZ502*AF502)/BS502</f>
        <v>2.2157358922526122</v>
      </c>
      <c r="CB502" s="430">
        <f t="shared" si="1017"/>
        <v>221</v>
      </c>
      <c r="CC502" s="432">
        <v>20070</v>
      </c>
      <c r="CD502" s="411">
        <f t="shared" si="1018"/>
        <v>20730</v>
      </c>
      <c r="CE502" s="421">
        <f t="shared" si="1019"/>
        <v>0.82920000000000005</v>
      </c>
      <c r="CF502" s="433">
        <f t="shared" si="1020"/>
        <v>7.7568740955137478</v>
      </c>
      <c r="CG502" s="434"/>
      <c r="CH502" s="427"/>
      <c r="CI502" s="446">
        <f t="shared" si="1021"/>
        <v>10.998552821997105</v>
      </c>
      <c r="CJ502" s="436">
        <v>28.7</v>
      </c>
      <c r="CK502" s="436">
        <v>2.1</v>
      </c>
      <c r="CL502" s="423"/>
      <c r="CM502" s="423">
        <v>17.8</v>
      </c>
      <c r="CN502" s="423">
        <v>85</v>
      </c>
      <c r="CO502" s="432"/>
      <c r="CP502" s="432"/>
      <c r="CQ502" s="437"/>
      <c r="CR502" s="437">
        <v>0.9</v>
      </c>
      <c r="CS502" s="424"/>
      <c r="CT502" s="432">
        <f t="shared" si="1022"/>
        <v>4.0520984081041966</v>
      </c>
      <c r="CU502" s="434">
        <v>7.02</v>
      </c>
      <c r="CV502" s="438"/>
      <c r="CW502" s="439"/>
      <c r="CX502" s="440"/>
      <c r="CY502" s="441"/>
      <c r="CZ502" s="442"/>
      <c r="DA502" s="442"/>
      <c r="DB502" s="442"/>
      <c r="DC502" s="442"/>
      <c r="DD502" s="443"/>
      <c r="DE502" s="440"/>
      <c r="DF502" s="444">
        <v>19669</v>
      </c>
      <c r="DG502" s="445">
        <f t="shared" si="1023"/>
        <v>20329</v>
      </c>
      <c r="DH502" s="421">
        <f t="shared" si="1024"/>
        <v>0.81315999999999999</v>
      </c>
      <c r="DI502" s="446">
        <f t="shared" si="1025"/>
        <v>7.9098824339613358</v>
      </c>
      <c r="DJ502" s="434">
        <v>7.74</v>
      </c>
      <c r="DK502" s="427">
        <v>4.3</v>
      </c>
      <c r="DL502" s="446">
        <f t="shared" si="1026"/>
        <v>11.215504943676521</v>
      </c>
      <c r="DM502" s="422">
        <v>28.2</v>
      </c>
      <c r="DN502" s="422">
        <v>2.2000000000000002</v>
      </c>
      <c r="DO502" s="423">
        <v>7.76</v>
      </c>
      <c r="DP502" s="423">
        <v>17.7</v>
      </c>
      <c r="DQ502" s="423">
        <v>90</v>
      </c>
      <c r="DR502" s="432">
        <v>4257</v>
      </c>
      <c r="DS502" s="432">
        <v>2307</v>
      </c>
      <c r="DT502" s="437">
        <f>DS502/DR502</f>
        <v>0.54193093727977448</v>
      </c>
      <c r="DU502" s="437">
        <v>0.89</v>
      </c>
      <c r="DV502" s="424"/>
      <c r="DW502" s="446">
        <f t="shared" si="1027"/>
        <v>4.1320281371439815</v>
      </c>
      <c r="DX502" s="434">
        <v>7.09</v>
      </c>
      <c r="DY502" s="438">
        <v>8.0500000000000007</v>
      </c>
      <c r="DZ502" s="439">
        <v>17.600000000000001</v>
      </c>
      <c r="EA502" s="440">
        <v>58</v>
      </c>
      <c r="EB502" s="441">
        <v>7230</v>
      </c>
      <c r="EC502" s="442">
        <v>5.3</v>
      </c>
      <c r="ED502" s="442">
        <v>0.2</v>
      </c>
      <c r="EE502" s="442">
        <v>5.6</v>
      </c>
      <c r="EF502" s="442">
        <v>0.8</v>
      </c>
      <c r="EG502" s="443">
        <v>3</v>
      </c>
      <c r="EH502" s="440">
        <v>16</v>
      </c>
      <c r="EI502" s="429">
        <f t="shared" si="1028"/>
        <v>8.0500000000000007</v>
      </c>
      <c r="EJ502" s="447">
        <f t="shared" si="1029"/>
        <v>17.600000000000001</v>
      </c>
      <c r="EK502" s="448">
        <f t="shared" si="1030"/>
        <v>58</v>
      </c>
      <c r="EL502" s="417">
        <f t="shared" si="1031"/>
        <v>7230</v>
      </c>
      <c r="EM502" s="431">
        <f t="shared" si="1032"/>
        <v>5.3</v>
      </c>
      <c r="EN502" s="431">
        <f>ED502</f>
        <v>0.2</v>
      </c>
      <c r="EO502" s="431">
        <f>EE502</f>
        <v>5.6</v>
      </c>
      <c r="EP502" s="431">
        <f>EF502</f>
        <v>0.8</v>
      </c>
      <c r="EQ502" s="430">
        <f t="shared" si="1033"/>
        <v>3</v>
      </c>
      <c r="ER502" s="448">
        <f>EH502</f>
        <v>16</v>
      </c>
      <c r="ES502" s="449">
        <f t="shared" si="1034"/>
        <v>25.719087167247132</v>
      </c>
      <c r="ET502" s="450">
        <f t="shared" si="1035"/>
        <v>0.82118000000000002</v>
      </c>
      <c r="EU502" s="451">
        <f t="shared" si="992"/>
        <v>0.31992790909090912</v>
      </c>
      <c r="EV502" s="450">
        <f t="shared" si="1036"/>
        <v>0.59245909090909088</v>
      </c>
      <c r="EW502" s="513">
        <f t="shared" si="1037"/>
        <v>0.71594268694964658</v>
      </c>
      <c r="EX502" s="514">
        <f t="shared" si="1038"/>
        <v>13.358206483353221</v>
      </c>
      <c r="EY502" s="513">
        <f t="shared" si="1039"/>
        <v>0.71884984025559095</v>
      </c>
      <c r="EZ502" s="514">
        <f t="shared" si="1040"/>
        <v>44.999999999999993</v>
      </c>
      <c r="FA502" s="450">
        <f t="shared" si="1041"/>
        <v>0.83082680274277698</v>
      </c>
      <c r="FB502" s="431">
        <f t="shared" si="1042"/>
        <v>284.84390754767531</v>
      </c>
      <c r="FC502" s="452">
        <f>1-EP502/CA502</f>
        <v>0.638946138482829</v>
      </c>
      <c r="FD502" s="431">
        <f>CA502-EP502</f>
        <v>1.4157358922526122</v>
      </c>
      <c r="FE502" s="452">
        <f t="shared" si="1043"/>
        <v>0.98642533936651589</v>
      </c>
      <c r="FF502" s="430">
        <f t="shared" si="1044"/>
        <v>218</v>
      </c>
      <c r="FG502" s="405">
        <v>50400</v>
      </c>
      <c r="FH502" s="589"/>
      <c r="FI502" s="590"/>
      <c r="FJ502" s="591"/>
      <c r="FK502" s="455">
        <f t="shared" si="1045"/>
        <v>1.7535741250395771</v>
      </c>
      <c r="FL502" s="530">
        <v>1600</v>
      </c>
      <c r="FM502" s="455">
        <f t="shared" si="1046"/>
        <v>38.968313889768382</v>
      </c>
      <c r="FN502" s="530">
        <v>4726</v>
      </c>
      <c r="FO502" s="532">
        <f t="shared" si="1047"/>
        <v>0.35321375186846032</v>
      </c>
      <c r="FP502" s="449">
        <f t="shared" si="1048"/>
        <v>115.10265715190336</v>
      </c>
      <c r="FQ502" s="457">
        <v>54</v>
      </c>
      <c r="FR502" s="458">
        <f t="shared" si="1049"/>
        <v>1.315180593779683</v>
      </c>
      <c r="FS502" s="576">
        <v>7.95</v>
      </c>
      <c r="FT502" s="577">
        <v>13.1</v>
      </c>
      <c r="FU502" s="578">
        <v>45</v>
      </c>
      <c r="FV502" s="579">
        <v>2</v>
      </c>
      <c r="FW502" s="580">
        <v>0.2</v>
      </c>
      <c r="FX502" s="579">
        <v>8</v>
      </c>
      <c r="FY502" s="452">
        <f t="shared" si="1050"/>
        <v>0.33333333333333337</v>
      </c>
      <c r="FZ502" s="452">
        <f>1-FW502/(EF502+DC502)</f>
        <v>0.75</v>
      </c>
      <c r="GA502" s="429">
        <f>EF502+DC502-FW502</f>
        <v>0.60000000000000009</v>
      </c>
      <c r="GB502" s="513">
        <f t="shared" si="1051"/>
        <v>0.25568181818181823</v>
      </c>
      <c r="GC502" s="514">
        <f t="shared" si="1052"/>
        <v>4.5000000000000018</v>
      </c>
      <c r="GD502" s="513">
        <f t="shared" si="1053"/>
        <v>0.22413793103448276</v>
      </c>
      <c r="GE502" s="527">
        <f t="shared" si="1054"/>
        <v>13</v>
      </c>
      <c r="GF502" s="461">
        <f t="shared" si="1055"/>
        <v>2.3965513042207558</v>
      </c>
      <c r="GG502" s="606">
        <v>25</v>
      </c>
      <c r="GH502" s="450">
        <f t="shared" si="1056"/>
        <v>0.3125</v>
      </c>
      <c r="GI502" s="405">
        <v>175</v>
      </c>
      <c r="GJ502" s="462">
        <f t="shared" si="1057"/>
        <v>7</v>
      </c>
      <c r="GK502" s="463">
        <f t="shared" si="1058"/>
        <v>14.613117708663141</v>
      </c>
      <c r="GL502" s="464">
        <v>8.1999999999999993</v>
      </c>
      <c r="GM502" s="529">
        <v>13</v>
      </c>
      <c r="GN502" s="405">
        <v>43</v>
      </c>
      <c r="GO502" s="513">
        <f t="shared" si="1059"/>
        <v>7.6335877862595547E-3</v>
      </c>
      <c r="GP502" s="450">
        <f t="shared" si="1060"/>
        <v>4.4444444444444398E-2</v>
      </c>
      <c r="GQ502" s="577">
        <v>8</v>
      </c>
      <c r="GR502" s="455">
        <f t="shared" si="1061"/>
        <v>2.5134562458900609</v>
      </c>
      <c r="GS502" s="531">
        <f t="shared" si="1062"/>
        <v>12.5</v>
      </c>
      <c r="GT502" s="531">
        <f t="shared" si="1063"/>
        <v>42.25</v>
      </c>
      <c r="GU502" s="513">
        <f t="shared" si="1064"/>
        <v>3.8461538461538436E-2</v>
      </c>
      <c r="GV502" s="513">
        <f t="shared" si="1065"/>
        <v>1.744186046511631E-2</v>
      </c>
      <c r="GW502" s="513">
        <f t="shared" si="1066"/>
        <v>4.5801526717557217E-2</v>
      </c>
      <c r="GX502" s="513">
        <f t="shared" si="1067"/>
        <v>6.1111111111111116E-2</v>
      </c>
      <c r="GY502" s="462">
        <f t="shared" si="1068"/>
        <v>5.3138609849684153</v>
      </c>
      <c r="GZ502" s="405">
        <v>39789</v>
      </c>
      <c r="HA502" s="581">
        <v>8.2799999999999994</v>
      </c>
      <c r="HB502" s="451">
        <v>7.95</v>
      </c>
      <c r="HC502" s="577">
        <v>12.5</v>
      </c>
      <c r="HD502" s="463">
        <f t="shared" si="1074"/>
        <v>42.25</v>
      </c>
      <c r="HE502" s="463">
        <v>12</v>
      </c>
      <c r="HF502" s="463"/>
      <c r="HG502" s="582"/>
      <c r="HH502" s="575">
        <v>8</v>
      </c>
      <c r="HI502" s="583">
        <v>7210</v>
      </c>
      <c r="HJ502" s="406">
        <f t="shared" si="1069"/>
        <v>4830.7000000000007</v>
      </c>
      <c r="HK502" s="406">
        <v>200</v>
      </c>
      <c r="HL502" s="549">
        <v>1464</v>
      </c>
      <c r="HM502" s="584">
        <v>4.4000000000000004</v>
      </c>
      <c r="HN502" s="461">
        <v>3.15</v>
      </c>
      <c r="HO502" s="574">
        <v>0.13</v>
      </c>
      <c r="HP502" s="548">
        <v>0.01</v>
      </c>
      <c r="HQ502" s="585">
        <v>5.2</v>
      </c>
      <c r="HR502" s="586">
        <v>0.18</v>
      </c>
      <c r="HS502" s="520">
        <v>0.14000000000000001</v>
      </c>
      <c r="HT502" s="587">
        <v>8</v>
      </c>
      <c r="HU502" s="522">
        <f t="shared" si="1070"/>
        <v>43.785701703616098</v>
      </c>
      <c r="HV502" s="513">
        <f t="shared" si="1071"/>
        <v>0.80031948881789139</v>
      </c>
      <c r="HW502" s="513">
        <f t="shared" si="1072"/>
        <v>0.84692028985507251</v>
      </c>
      <c r="HX502" s="513">
        <f t="shared" si="1073"/>
        <v>0.83155080213903743</v>
      </c>
      <c r="HY502" s="599"/>
    </row>
    <row r="503" spans="1:233" s="598" customFormat="1" ht="15" customHeight="1" x14ac:dyDescent="0.15">
      <c r="A503" s="400">
        <v>43985</v>
      </c>
      <c r="B503" s="515">
        <v>45629</v>
      </c>
      <c r="C503" s="402">
        <f t="shared" si="993"/>
        <v>0.91257999999999995</v>
      </c>
      <c r="D503" s="571">
        <v>7.88</v>
      </c>
      <c r="E503" s="572">
        <v>42.35</v>
      </c>
      <c r="F503" s="573">
        <v>197.5</v>
      </c>
      <c r="G503" s="406">
        <f t="shared" si="994"/>
        <v>9011.7275000000009</v>
      </c>
      <c r="H503" s="402">
        <f t="shared" si="995"/>
        <v>0.36046910000000004</v>
      </c>
      <c r="I503" s="573">
        <v>7090</v>
      </c>
      <c r="J503" s="406">
        <f t="shared" si="996"/>
        <v>4750.3</v>
      </c>
      <c r="K503" s="574">
        <v>36.799999999999997</v>
      </c>
      <c r="L503" s="574"/>
      <c r="M503" s="574"/>
      <c r="N503" s="575">
        <v>210.5</v>
      </c>
      <c r="O503" s="575"/>
      <c r="P503" s="409"/>
      <c r="Q503" s="409">
        <v>1320</v>
      </c>
      <c r="R503" s="409"/>
      <c r="S503" s="409"/>
      <c r="T503" s="410">
        <v>5.17</v>
      </c>
      <c r="U503" s="409">
        <f t="shared" si="997"/>
        <v>3368.6206896551726</v>
      </c>
      <c r="V503" s="409">
        <v>9769</v>
      </c>
      <c r="W503" s="409">
        <v>4411</v>
      </c>
      <c r="X503" s="516"/>
      <c r="Y503" s="473"/>
      <c r="Z503" s="429"/>
      <c r="AA503" s="409"/>
      <c r="AB503" s="409"/>
      <c r="AC503" s="409"/>
      <c r="AD503" s="474"/>
      <c r="AE503" s="477"/>
      <c r="AF503" s="478">
        <f t="shared" si="998"/>
        <v>1320</v>
      </c>
      <c r="AG503" s="477">
        <f t="shared" si="999"/>
        <v>0.52800000000000002</v>
      </c>
      <c r="AH503" s="478">
        <f t="shared" si="1000"/>
        <v>3368.6206896551726</v>
      </c>
      <c r="AI503" s="478">
        <f t="shared" si="1001"/>
        <v>9769</v>
      </c>
      <c r="AJ503" s="473">
        <f t="shared" si="1002"/>
        <v>12895.08</v>
      </c>
      <c r="AK503" s="477">
        <f t="shared" si="1003"/>
        <v>0.57311466666666666</v>
      </c>
      <c r="AL503" s="447">
        <v>38</v>
      </c>
      <c r="AM503" s="479"/>
      <c r="AN503" s="473">
        <v>1836</v>
      </c>
      <c r="AO503" s="473">
        <v>1888</v>
      </c>
      <c r="AP503" s="479">
        <v>7.56</v>
      </c>
      <c r="AQ503" s="447">
        <v>752</v>
      </c>
      <c r="AR503" s="473">
        <f t="shared" si="1004"/>
        <v>2406.4</v>
      </c>
      <c r="AS503" s="657">
        <f t="shared" si="1005"/>
        <v>3.2</v>
      </c>
      <c r="AT503" s="473">
        <v>4050</v>
      </c>
      <c r="AU503" s="447"/>
      <c r="AV503" s="480">
        <v>17</v>
      </c>
      <c r="AW503" s="479">
        <v>10.220000000000001</v>
      </c>
      <c r="AX503" s="479">
        <v>31.24</v>
      </c>
      <c r="AY503" s="480">
        <v>19.7</v>
      </c>
      <c r="AZ503" s="480">
        <v>5.0999999999999996</v>
      </c>
      <c r="BA503" s="420">
        <f t="shared" si="1006"/>
        <v>43472</v>
      </c>
      <c r="BB503" s="421">
        <f t="shared" si="1007"/>
        <v>0.86943999999999999</v>
      </c>
      <c r="BC503" s="422"/>
      <c r="BD503" s="423">
        <v>7.77</v>
      </c>
      <c r="BE503" s="424">
        <v>65.099999999999994</v>
      </c>
      <c r="BF503" s="425">
        <v>296</v>
      </c>
      <c r="BG503" s="426">
        <v>7710</v>
      </c>
      <c r="BH503" s="420">
        <f t="shared" si="1008"/>
        <v>5165.7000000000007</v>
      </c>
      <c r="BI503" s="432"/>
      <c r="BJ503" s="421"/>
      <c r="BK503" s="427">
        <v>25.7</v>
      </c>
      <c r="BL503" s="427"/>
      <c r="BM503" s="428"/>
      <c r="BN503" s="422"/>
      <c r="BO503" s="425">
        <v>258</v>
      </c>
      <c r="BP503" s="425"/>
      <c r="BQ503" s="423">
        <v>3.86</v>
      </c>
      <c r="BR503" s="421">
        <f t="shared" si="1009"/>
        <v>0.53611111111111109</v>
      </c>
      <c r="BS503" s="409">
        <f t="shared" si="1010"/>
        <v>44792</v>
      </c>
      <c r="BT503" s="429">
        <f t="shared" si="1011"/>
        <v>7.7638113948919454</v>
      </c>
      <c r="BU503" s="430">
        <f t="shared" si="1012"/>
        <v>65.099999999999994</v>
      </c>
      <c r="BV503" s="430">
        <f t="shared" si="1013"/>
        <v>358.19253438113947</v>
      </c>
      <c r="BW503" s="430">
        <f t="shared" si="1014"/>
        <v>7482.8840864440081</v>
      </c>
      <c r="BX503" s="430">
        <f t="shared" si="1015"/>
        <v>4863.8746561886055</v>
      </c>
      <c r="BY503" s="430">
        <f t="shared" si="1016"/>
        <v>25.523182711198427</v>
      </c>
      <c r="BZ503" s="430"/>
      <c r="CA503" s="431"/>
      <c r="CB503" s="430">
        <f t="shared" si="1017"/>
        <v>258</v>
      </c>
      <c r="CC503" s="432">
        <v>21663</v>
      </c>
      <c r="CD503" s="411">
        <f t="shared" si="1018"/>
        <v>22323</v>
      </c>
      <c r="CE503" s="421">
        <f t="shared" si="1019"/>
        <v>0.89292000000000005</v>
      </c>
      <c r="CF503" s="433">
        <f t="shared" si="1020"/>
        <v>7.2033328853648699</v>
      </c>
      <c r="CG503" s="434"/>
      <c r="CH503" s="427"/>
      <c r="CI503" s="446">
        <f t="shared" si="1021"/>
        <v>10.213680956860637</v>
      </c>
      <c r="CJ503" s="436">
        <v>29.2</v>
      </c>
      <c r="CK503" s="436">
        <v>2.2400000000000002</v>
      </c>
      <c r="CL503" s="423"/>
      <c r="CM503" s="423">
        <v>18.7</v>
      </c>
      <c r="CN503" s="423">
        <v>95</v>
      </c>
      <c r="CO503" s="432"/>
      <c r="CP503" s="432"/>
      <c r="CQ503" s="437"/>
      <c r="CR503" s="437">
        <v>0.9</v>
      </c>
      <c r="CS503" s="424"/>
      <c r="CT503" s="432">
        <f t="shared" si="1022"/>
        <v>3.7629350893697087</v>
      </c>
      <c r="CU503" s="434">
        <v>7.37</v>
      </c>
      <c r="CV503" s="438"/>
      <c r="CW503" s="439"/>
      <c r="CX503" s="440"/>
      <c r="CY503" s="441"/>
      <c r="CZ503" s="442"/>
      <c r="DA503" s="442"/>
      <c r="DB503" s="442"/>
      <c r="DC503" s="442"/>
      <c r="DD503" s="443"/>
      <c r="DE503" s="440"/>
      <c r="DF503" s="444">
        <v>21809</v>
      </c>
      <c r="DG503" s="445">
        <f t="shared" si="1023"/>
        <v>22469</v>
      </c>
      <c r="DH503" s="421">
        <f t="shared" si="1024"/>
        <v>0.89876</v>
      </c>
      <c r="DI503" s="446">
        <f t="shared" si="1025"/>
        <v>7.1565267702167432</v>
      </c>
      <c r="DJ503" s="434">
        <v>7.84</v>
      </c>
      <c r="DK503" s="427">
        <v>4.4000000000000004</v>
      </c>
      <c r="DL503" s="446">
        <f t="shared" si="1026"/>
        <v>10.147314077172993</v>
      </c>
      <c r="DM503" s="422">
        <v>28.6</v>
      </c>
      <c r="DN503" s="422">
        <v>2.0299999999999998</v>
      </c>
      <c r="DO503" s="423">
        <v>7.76</v>
      </c>
      <c r="DP503" s="423">
        <v>17.899999999999999</v>
      </c>
      <c r="DQ503" s="423">
        <v>91</v>
      </c>
      <c r="DR503" s="432"/>
      <c r="DS503" s="432"/>
      <c r="DT503" s="437"/>
      <c r="DU503" s="437">
        <v>0.91</v>
      </c>
      <c r="DV503" s="424"/>
      <c r="DW503" s="446">
        <f t="shared" si="1027"/>
        <v>3.7384841336953141</v>
      </c>
      <c r="DX503" s="434">
        <v>7.2</v>
      </c>
      <c r="DY503" s="438">
        <v>8.0399999999999991</v>
      </c>
      <c r="DZ503" s="439">
        <v>16.600000000000001</v>
      </c>
      <c r="EA503" s="440">
        <v>64</v>
      </c>
      <c r="EB503" s="441">
        <v>7440</v>
      </c>
      <c r="EC503" s="442">
        <v>5.8</v>
      </c>
      <c r="ED503" s="442"/>
      <c r="EE503" s="442"/>
      <c r="EF503" s="442"/>
      <c r="EG503" s="443">
        <v>4</v>
      </c>
      <c r="EH503" s="440"/>
      <c r="EI503" s="429">
        <f t="shared" si="1028"/>
        <v>8.0399999999999991</v>
      </c>
      <c r="EJ503" s="447">
        <f t="shared" si="1029"/>
        <v>16.600000000000001</v>
      </c>
      <c r="EK503" s="448">
        <f t="shared" si="1030"/>
        <v>64</v>
      </c>
      <c r="EL503" s="417">
        <f t="shared" si="1031"/>
        <v>7440</v>
      </c>
      <c r="EM503" s="431">
        <f t="shared" si="1032"/>
        <v>5.8</v>
      </c>
      <c r="EN503" s="431"/>
      <c r="EO503" s="431"/>
      <c r="EP503" s="431"/>
      <c r="EQ503" s="430">
        <f t="shared" si="1033"/>
        <v>4</v>
      </c>
      <c r="ER503" s="448"/>
      <c r="ES503" s="449">
        <f t="shared" si="1034"/>
        <v>23.575638506876228</v>
      </c>
      <c r="ET503" s="450">
        <f t="shared" si="1035"/>
        <v>0.89583999999999997</v>
      </c>
      <c r="EU503" s="451">
        <f t="shared" si="992"/>
        <v>0.36463999999999996</v>
      </c>
      <c r="EV503" s="450">
        <f t="shared" si="1036"/>
        <v>0.67525925925925911</v>
      </c>
      <c r="EW503" s="513">
        <f t="shared" si="1037"/>
        <v>0.77275561337202592</v>
      </c>
      <c r="EX503" s="514">
        <f t="shared" si="1038"/>
        <v>19.723182711198426</v>
      </c>
      <c r="EY503" s="513">
        <f t="shared" si="1039"/>
        <v>0.74500768049155142</v>
      </c>
      <c r="EZ503" s="514">
        <f t="shared" si="1040"/>
        <v>48.499999999999993</v>
      </c>
      <c r="FA503" s="450">
        <f t="shared" si="1041"/>
        <v>0.82132514260640632</v>
      </c>
      <c r="FB503" s="431">
        <f t="shared" si="1042"/>
        <v>294.19253438113947</v>
      </c>
      <c r="FC503" s="452"/>
      <c r="FD503" s="431"/>
      <c r="FE503" s="452">
        <f t="shared" si="1043"/>
        <v>0.98449612403100772</v>
      </c>
      <c r="FF503" s="430">
        <f t="shared" si="1044"/>
        <v>254</v>
      </c>
      <c r="FG503" s="405">
        <v>50400</v>
      </c>
      <c r="FH503" s="589"/>
      <c r="FI503" s="590"/>
      <c r="FJ503" s="591"/>
      <c r="FK503" s="455">
        <f t="shared" si="1045"/>
        <v>1.6074298981961064</v>
      </c>
      <c r="FL503" s="530">
        <v>1600</v>
      </c>
      <c r="FM503" s="455">
        <f t="shared" si="1046"/>
        <v>35.720664404357919</v>
      </c>
      <c r="FN503" s="530">
        <v>4865</v>
      </c>
      <c r="FO503" s="532">
        <f t="shared" si="1047"/>
        <v>0.36360239162929747</v>
      </c>
      <c r="FP503" s="449">
        <f t="shared" si="1048"/>
        <v>108.6131452045008</v>
      </c>
      <c r="FQ503" s="457">
        <v>54</v>
      </c>
      <c r="FR503" s="458">
        <f t="shared" si="1049"/>
        <v>1.2055724236470799</v>
      </c>
      <c r="FS503" s="576">
        <v>8.02</v>
      </c>
      <c r="FT503" s="577">
        <v>13.3</v>
      </c>
      <c r="FU503" s="578">
        <v>47</v>
      </c>
      <c r="FV503" s="579">
        <v>4</v>
      </c>
      <c r="FW503" s="580"/>
      <c r="FX503" s="579"/>
      <c r="FY503" s="452">
        <f t="shared" si="1050"/>
        <v>0</v>
      </c>
      <c r="FZ503" s="452"/>
      <c r="GA503" s="429"/>
      <c r="GB503" s="513">
        <f t="shared" si="1051"/>
        <v>0.1987951807228916</v>
      </c>
      <c r="GC503" s="514">
        <f t="shared" si="1052"/>
        <v>3.3000000000000007</v>
      </c>
      <c r="GD503" s="513">
        <f t="shared" si="1053"/>
        <v>0.265625</v>
      </c>
      <c r="GE503" s="527">
        <f t="shared" si="1054"/>
        <v>17</v>
      </c>
      <c r="GF503" s="461">
        <f t="shared" si="1055"/>
        <v>2.1968208608680122</v>
      </c>
      <c r="GG503" s="606">
        <v>25</v>
      </c>
      <c r="GH503" s="450">
        <f t="shared" si="1056"/>
        <v>0.3125</v>
      </c>
      <c r="GI503" s="405">
        <v>175</v>
      </c>
      <c r="GJ503" s="462">
        <f t="shared" si="1057"/>
        <v>7</v>
      </c>
      <c r="GK503" s="463">
        <f t="shared" si="1058"/>
        <v>13.395249151634221</v>
      </c>
      <c r="GL503" s="464">
        <v>8.1300000000000008</v>
      </c>
      <c r="GM503" s="529">
        <v>12.3</v>
      </c>
      <c r="GN503" s="405">
        <v>46</v>
      </c>
      <c r="GO503" s="513">
        <f t="shared" si="1059"/>
        <v>7.5187969924812026E-2</v>
      </c>
      <c r="GP503" s="450">
        <f t="shared" si="1060"/>
        <v>2.1276595744680882E-2</v>
      </c>
      <c r="GQ503" s="577">
        <v>8</v>
      </c>
      <c r="GR503" s="455">
        <f t="shared" si="1061"/>
        <v>2.3039828540810863</v>
      </c>
      <c r="GS503" s="531">
        <f t="shared" si="1062"/>
        <v>12.1</v>
      </c>
      <c r="GT503" s="531">
        <f t="shared" si="1063"/>
        <v>40.897999999999996</v>
      </c>
      <c r="GU503" s="513">
        <f t="shared" si="1064"/>
        <v>1.6260162601626105E-2</v>
      </c>
      <c r="GV503" s="513">
        <f t="shared" si="1065"/>
        <v>0.11091304347826092</v>
      </c>
      <c r="GW503" s="513">
        <f t="shared" si="1066"/>
        <v>9.0225563909774542E-2</v>
      </c>
      <c r="GX503" s="513">
        <f t="shared" si="1067"/>
        <v>0.12982978723404259</v>
      </c>
      <c r="GY503" s="462">
        <f t="shared" si="1068"/>
        <v>2.1952227387142269</v>
      </c>
      <c r="GZ503" s="405">
        <v>42495</v>
      </c>
      <c r="HA503" s="581">
        <v>8.33</v>
      </c>
      <c r="HB503" s="451">
        <v>7.93</v>
      </c>
      <c r="HC503" s="577">
        <v>12.1</v>
      </c>
      <c r="HD503" s="463">
        <f t="shared" si="1074"/>
        <v>40.897999999999996</v>
      </c>
      <c r="HE503" s="463">
        <v>12</v>
      </c>
      <c r="HF503" s="463"/>
      <c r="HG503" s="582"/>
      <c r="HH503" s="575">
        <v>8</v>
      </c>
      <c r="HI503" s="583">
        <v>7380</v>
      </c>
      <c r="HJ503" s="406">
        <f t="shared" si="1069"/>
        <v>4944.6000000000004</v>
      </c>
      <c r="HK503" s="406"/>
      <c r="HL503" s="549"/>
      <c r="HM503" s="584"/>
      <c r="HN503" s="461">
        <v>3.35</v>
      </c>
      <c r="HO503" s="574"/>
      <c r="HP503" s="548">
        <v>0.01</v>
      </c>
      <c r="HQ503" s="585"/>
      <c r="HR503" s="586"/>
      <c r="HS503" s="520">
        <v>0.16</v>
      </c>
      <c r="HT503" s="587">
        <v>8</v>
      </c>
      <c r="HU503" s="522">
        <f t="shared" si="1070"/>
        <v>40.025763709974235</v>
      </c>
      <c r="HV503" s="513">
        <f t="shared" si="1071"/>
        <v>0.81413210445468509</v>
      </c>
      <c r="HW503" s="513">
        <f t="shared" si="1072"/>
        <v>0.86183108108108109</v>
      </c>
      <c r="HX503" s="513">
        <f t="shared" si="1073"/>
        <v>0.86964980544747084</v>
      </c>
      <c r="HY503" s="599"/>
    </row>
    <row r="504" spans="1:233" s="598" customFormat="1" ht="15" customHeight="1" x14ac:dyDescent="0.15">
      <c r="A504" s="400">
        <v>43986</v>
      </c>
      <c r="B504" s="515">
        <v>47524</v>
      </c>
      <c r="C504" s="402">
        <f t="shared" si="993"/>
        <v>0.95047999999999999</v>
      </c>
      <c r="D504" s="571">
        <v>8.07</v>
      </c>
      <c r="E504" s="572">
        <v>38.700000000000003</v>
      </c>
      <c r="F504" s="573">
        <v>178.5</v>
      </c>
      <c r="G504" s="406">
        <f t="shared" si="994"/>
        <v>8483.0339999999997</v>
      </c>
      <c r="H504" s="402">
        <f t="shared" si="995"/>
        <v>0.33932135999999996</v>
      </c>
      <c r="I504" s="573">
        <v>6385</v>
      </c>
      <c r="J504" s="406">
        <f t="shared" si="996"/>
        <v>4277.95</v>
      </c>
      <c r="K504" s="574">
        <v>24.4</v>
      </c>
      <c r="L504" s="574"/>
      <c r="M504" s="574"/>
      <c r="N504" s="575">
        <v>47.5</v>
      </c>
      <c r="O504" s="575"/>
      <c r="P504" s="409"/>
      <c r="Q504" s="409">
        <v>1320</v>
      </c>
      <c r="R504" s="409"/>
      <c r="S504" s="409"/>
      <c r="T504" s="410">
        <v>5.27</v>
      </c>
      <c r="U504" s="409">
        <f t="shared" si="997"/>
        <v>3283.4482758620688</v>
      </c>
      <c r="V504" s="409">
        <v>9522</v>
      </c>
      <c r="W504" s="409">
        <v>4859</v>
      </c>
      <c r="X504" s="516"/>
      <c r="Y504" s="473"/>
      <c r="Z504" s="429"/>
      <c r="AA504" s="409"/>
      <c r="AB504" s="409"/>
      <c r="AC504" s="409"/>
      <c r="AD504" s="474"/>
      <c r="AE504" s="477"/>
      <c r="AF504" s="478">
        <f t="shared" si="998"/>
        <v>1320</v>
      </c>
      <c r="AG504" s="477">
        <f t="shared" si="999"/>
        <v>0.52800000000000002</v>
      </c>
      <c r="AH504" s="478">
        <f t="shared" si="1000"/>
        <v>3283.4482758620688</v>
      </c>
      <c r="AI504" s="478">
        <f t="shared" si="1001"/>
        <v>9522</v>
      </c>
      <c r="AJ504" s="473">
        <f t="shared" si="1002"/>
        <v>12569.04</v>
      </c>
      <c r="AK504" s="477">
        <f t="shared" si="1003"/>
        <v>0.55862400000000001</v>
      </c>
      <c r="AL504" s="447">
        <v>38</v>
      </c>
      <c r="AM504" s="479"/>
      <c r="AN504" s="473">
        <v>1921</v>
      </c>
      <c r="AO504" s="473">
        <v>1941</v>
      </c>
      <c r="AP504" s="479">
        <v>7.28</v>
      </c>
      <c r="AQ504" s="447">
        <v>758</v>
      </c>
      <c r="AR504" s="473">
        <f t="shared" si="1004"/>
        <v>2425.6</v>
      </c>
      <c r="AS504" s="657">
        <f t="shared" si="1005"/>
        <v>3.1999999999999997</v>
      </c>
      <c r="AT504" s="473">
        <v>4210</v>
      </c>
      <c r="AU504" s="447"/>
      <c r="AV504" s="480">
        <v>20</v>
      </c>
      <c r="AW504" s="479">
        <v>10.4</v>
      </c>
      <c r="AX504" s="479">
        <v>30.87</v>
      </c>
      <c r="AY504" s="480">
        <v>19</v>
      </c>
      <c r="AZ504" s="480">
        <v>4.7</v>
      </c>
      <c r="BA504" s="420">
        <f t="shared" si="1006"/>
        <v>43028</v>
      </c>
      <c r="BB504" s="421">
        <f t="shared" si="1007"/>
        <v>0.86055999999999999</v>
      </c>
      <c r="BC504" s="422"/>
      <c r="BD504" s="423">
        <v>7.87</v>
      </c>
      <c r="BE504" s="424">
        <v>47.6</v>
      </c>
      <c r="BF504" s="425">
        <v>249</v>
      </c>
      <c r="BG504" s="426">
        <v>5620</v>
      </c>
      <c r="BH504" s="420">
        <f t="shared" si="1008"/>
        <v>3765.4</v>
      </c>
      <c r="BI504" s="432"/>
      <c r="BJ504" s="421"/>
      <c r="BK504" s="427">
        <v>18.3</v>
      </c>
      <c r="BL504" s="427"/>
      <c r="BM504" s="428"/>
      <c r="BN504" s="422"/>
      <c r="BO504" s="425">
        <v>147</v>
      </c>
      <c r="BP504" s="425"/>
      <c r="BQ504" s="423">
        <v>5.15</v>
      </c>
      <c r="BR504" s="421">
        <f t="shared" si="1009"/>
        <v>0.71527777777777779</v>
      </c>
      <c r="BS504" s="409">
        <f t="shared" si="1010"/>
        <v>44348</v>
      </c>
      <c r="BT504" s="429">
        <f t="shared" si="1011"/>
        <v>7.8524388923964992</v>
      </c>
      <c r="BU504" s="430">
        <f t="shared" si="1012"/>
        <v>47.6</v>
      </c>
      <c r="BV504" s="430">
        <f t="shared" si="1013"/>
        <v>313.78560476233429</v>
      </c>
      <c r="BW504" s="430">
        <f t="shared" si="1014"/>
        <v>5452.8182556146839</v>
      </c>
      <c r="BX504" s="430">
        <f t="shared" si="1015"/>
        <v>3544.3318661495446</v>
      </c>
      <c r="BY504" s="430">
        <f t="shared" si="1016"/>
        <v>18.320835212410934</v>
      </c>
      <c r="BZ504" s="430"/>
      <c r="CA504" s="431"/>
      <c r="CB504" s="430">
        <f t="shared" si="1017"/>
        <v>147</v>
      </c>
      <c r="CC504" s="432">
        <v>21622</v>
      </c>
      <c r="CD504" s="411">
        <f t="shared" si="1018"/>
        <v>22282</v>
      </c>
      <c r="CE504" s="421">
        <f t="shared" si="1019"/>
        <v>0.89127999999999996</v>
      </c>
      <c r="CF504" s="433">
        <f t="shared" si="1020"/>
        <v>7.2165873799479403</v>
      </c>
      <c r="CG504" s="434"/>
      <c r="CH504" s="427"/>
      <c r="CI504" s="446">
        <f t="shared" si="1021"/>
        <v>10.232474643209766</v>
      </c>
      <c r="CJ504" s="436">
        <v>28.2</v>
      </c>
      <c r="CK504" s="436">
        <v>2.5</v>
      </c>
      <c r="CL504" s="423"/>
      <c r="CM504" s="423">
        <v>17</v>
      </c>
      <c r="CN504" s="423">
        <v>77</v>
      </c>
      <c r="CO504" s="432"/>
      <c r="CP504" s="432"/>
      <c r="CQ504" s="437"/>
      <c r="CR504" s="437">
        <v>0.89</v>
      </c>
      <c r="CS504" s="424"/>
      <c r="CT504" s="432">
        <f t="shared" si="1022"/>
        <v>3.7698590790772819</v>
      </c>
      <c r="CU504" s="434">
        <v>6.82</v>
      </c>
      <c r="CV504" s="438"/>
      <c r="CW504" s="439"/>
      <c r="CX504" s="440"/>
      <c r="CY504" s="441"/>
      <c r="CZ504" s="442"/>
      <c r="DA504" s="442"/>
      <c r="DB504" s="442"/>
      <c r="DC504" s="442"/>
      <c r="DD504" s="443"/>
      <c r="DE504" s="440"/>
      <c r="DF504" s="444">
        <v>21406</v>
      </c>
      <c r="DG504" s="445">
        <f t="shared" si="1023"/>
        <v>22066</v>
      </c>
      <c r="DH504" s="421">
        <f t="shared" si="1024"/>
        <v>0.88263999999999998</v>
      </c>
      <c r="DI504" s="446">
        <f t="shared" si="1025"/>
        <v>7.2872292214266281</v>
      </c>
      <c r="DJ504" s="434">
        <v>7.82</v>
      </c>
      <c r="DK504" s="427">
        <v>4</v>
      </c>
      <c r="DL504" s="446">
        <f t="shared" si="1026"/>
        <v>10.332638448291489</v>
      </c>
      <c r="DM504" s="422">
        <v>28.7</v>
      </c>
      <c r="DN504" s="422">
        <v>2.2999999999999998</v>
      </c>
      <c r="DO504" s="423">
        <v>7.8</v>
      </c>
      <c r="DP504" s="423">
        <v>16.399999999999999</v>
      </c>
      <c r="DQ504" s="423">
        <v>75</v>
      </c>
      <c r="DR504" s="432"/>
      <c r="DS504" s="432"/>
      <c r="DT504" s="437"/>
      <c r="DU504" s="437">
        <v>0.89</v>
      </c>
      <c r="DV504" s="424"/>
      <c r="DW504" s="446">
        <f t="shared" si="1027"/>
        <v>3.8067615335810752</v>
      </c>
      <c r="DX504" s="434">
        <v>6.73</v>
      </c>
      <c r="DY504" s="438">
        <v>7.98</v>
      </c>
      <c r="DZ504" s="439">
        <v>15.6</v>
      </c>
      <c r="EA504" s="440">
        <v>59</v>
      </c>
      <c r="EB504" s="441">
        <v>6690</v>
      </c>
      <c r="EC504" s="442">
        <v>6.8</v>
      </c>
      <c r="ED504" s="442"/>
      <c r="EE504" s="442"/>
      <c r="EF504" s="442"/>
      <c r="EG504" s="443">
        <v>4</v>
      </c>
      <c r="EH504" s="440"/>
      <c r="EI504" s="429">
        <f t="shared" si="1028"/>
        <v>7.98</v>
      </c>
      <c r="EJ504" s="447">
        <f t="shared" si="1029"/>
        <v>15.6</v>
      </c>
      <c r="EK504" s="448">
        <f t="shared" si="1030"/>
        <v>59</v>
      </c>
      <c r="EL504" s="417">
        <f t="shared" si="1031"/>
        <v>6690</v>
      </c>
      <c r="EM504" s="431">
        <f t="shared" si="1032"/>
        <v>6.8</v>
      </c>
      <c r="EN504" s="431"/>
      <c r="EO504" s="431"/>
      <c r="EP504" s="431"/>
      <c r="EQ504" s="430">
        <f t="shared" si="1033"/>
        <v>4</v>
      </c>
      <c r="ER504" s="448"/>
      <c r="ES504" s="449">
        <f t="shared" si="1034"/>
        <v>23.811671326779113</v>
      </c>
      <c r="ET504" s="450">
        <f t="shared" si="1035"/>
        <v>0.88695999999999997</v>
      </c>
      <c r="EU504" s="451">
        <f t="shared" si="992"/>
        <v>0.31626736363636365</v>
      </c>
      <c r="EV504" s="450">
        <f t="shared" si="1036"/>
        <v>0.58568030303030305</v>
      </c>
      <c r="EW504" s="513">
        <f t="shared" si="1037"/>
        <v>0.62883788205280444</v>
      </c>
      <c r="EX504" s="514">
        <f t="shared" si="1038"/>
        <v>11.520835212410933</v>
      </c>
      <c r="EY504" s="513">
        <f t="shared" si="1039"/>
        <v>0.67226890756302526</v>
      </c>
      <c r="EZ504" s="514">
        <f t="shared" si="1040"/>
        <v>32</v>
      </c>
      <c r="FA504" s="450">
        <f t="shared" si="1041"/>
        <v>0.81197352872612671</v>
      </c>
      <c r="FB504" s="431">
        <f t="shared" si="1042"/>
        <v>254.78560476233429</v>
      </c>
      <c r="FC504" s="452"/>
      <c r="FD504" s="431"/>
      <c r="FE504" s="452">
        <f t="shared" si="1043"/>
        <v>0.97278911564625847</v>
      </c>
      <c r="FF504" s="430">
        <f t="shared" si="1044"/>
        <v>143</v>
      </c>
      <c r="FG504" s="405">
        <v>50400</v>
      </c>
      <c r="FH504" s="589"/>
      <c r="FI504" s="590"/>
      <c r="FJ504" s="591"/>
      <c r="FK504" s="455">
        <f t="shared" si="1045"/>
        <v>1.6235230450076665</v>
      </c>
      <c r="FL504" s="530">
        <v>1600</v>
      </c>
      <c r="FM504" s="455">
        <f t="shared" si="1046"/>
        <v>36.078289889059256</v>
      </c>
      <c r="FN504" s="530">
        <v>4587</v>
      </c>
      <c r="FO504" s="532">
        <f t="shared" si="1047"/>
        <v>0.34282511210762334</v>
      </c>
      <c r="FP504" s="449">
        <f t="shared" si="1048"/>
        <v>103.43194732569675</v>
      </c>
      <c r="FQ504" s="457">
        <v>54</v>
      </c>
      <c r="FR504" s="458">
        <f t="shared" si="1049"/>
        <v>1.2176422837557499</v>
      </c>
      <c r="FS504" s="576">
        <v>8.1</v>
      </c>
      <c r="FT504" s="577">
        <v>12.8</v>
      </c>
      <c r="FU504" s="578">
        <v>54</v>
      </c>
      <c r="FV504" s="579">
        <v>4</v>
      </c>
      <c r="FW504" s="580"/>
      <c r="FX504" s="579"/>
      <c r="FY504" s="452">
        <f t="shared" si="1050"/>
        <v>0</v>
      </c>
      <c r="FZ504" s="452"/>
      <c r="GA504" s="429"/>
      <c r="GB504" s="513">
        <f t="shared" si="1051"/>
        <v>0.1794871794871794</v>
      </c>
      <c r="GC504" s="514">
        <f t="shared" si="1052"/>
        <v>2.7999999999999989</v>
      </c>
      <c r="GD504" s="513">
        <f t="shared" si="1053"/>
        <v>8.4745762711864403E-2</v>
      </c>
      <c r="GE504" s="527">
        <f t="shared" si="1054"/>
        <v>5</v>
      </c>
      <c r="GF504" s="461">
        <f t="shared" si="1055"/>
        <v>2.2188148281771443</v>
      </c>
      <c r="GG504" s="606">
        <v>25</v>
      </c>
      <c r="GH504" s="450">
        <f t="shared" si="1056"/>
        <v>0.3125</v>
      </c>
      <c r="GI504" s="405">
        <v>175</v>
      </c>
      <c r="GJ504" s="462">
        <f t="shared" si="1057"/>
        <v>7</v>
      </c>
      <c r="GK504" s="463">
        <f t="shared" si="1058"/>
        <v>13.529358708397222</v>
      </c>
      <c r="GL504" s="464">
        <v>8.19</v>
      </c>
      <c r="GM504" s="529">
        <v>12.1</v>
      </c>
      <c r="GN504" s="405">
        <v>52</v>
      </c>
      <c r="GO504" s="513">
        <f t="shared" si="1059"/>
        <v>5.4687500000000111E-2</v>
      </c>
      <c r="GP504" s="450">
        <f t="shared" si="1060"/>
        <v>3.703703703703709E-2</v>
      </c>
      <c r="GQ504" s="577">
        <v>8</v>
      </c>
      <c r="GR504" s="455">
        <f t="shared" si="1061"/>
        <v>2.327049697844322</v>
      </c>
      <c r="GS504" s="531">
        <f t="shared" si="1062"/>
        <v>11.6</v>
      </c>
      <c r="GT504" s="531">
        <f t="shared" si="1063"/>
        <v>39.207999999999998</v>
      </c>
      <c r="GU504" s="513">
        <f t="shared" si="1064"/>
        <v>4.132231404958675E-2</v>
      </c>
      <c r="GV504" s="513">
        <f t="shared" si="1065"/>
        <v>0.246</v>
      </c>
      <c r="GW504" s="513">
        <f t="shared" si="1066"/>
        <v>9.3750000000000111E-2</v>
      </c>
      <c r="GX504" s="513">
        <f t="shared" si="1067"/>
        <v>0.27392592592592591</v>
      </c>
      <c r="GY504" s="462">
        <f t="shared" si="1068"/>
        <v>0.91464025881538813</v>
      </c>
      <c r="GZ504" s="405">
        <v>44468</v>
      </c>
      <c r="HA504" s="581">
        <v>8.08</v>
      </c>
      <c r="HB504" s="451">
        <v>7.93</v>
      </c>
      <c r="HC504" s="577">
        <v>11.6</v>
      </c>
      <c r="HD504" s="463">
        <f t="shared" si="1074"/>
        <v>39.207999999999998</v>
      </c>
      <c r="HE504" s="463">
        <v>12</v>
      </c>
      <c r="HF504" s="463"/>
      <c r="HG504" s="582"/>
      <c r="HH504" s="575">
        <v>4</v>
      </c>
      <c r="HI504" s="583">
        <v>7260</v>
      </c>
      <c r="HJ504" s="406">
        <f t="shared" si="1069"/>
        <v>4864.2000000000007</v>
      </c>
      <c r="HK504" s="406"/>
      <c r="HL504" s="549"/>
      <c r="HM504" s="584"/>
      <c r="HN504" s="461">
        <v>6.33</v>
      </c>
      <c r="HO504" s="574"/>
      <c r="HP504" s="548">
        <v>0.01</v>
      </c>
      <c r="HQ504" s="585"/>
      <c r="HR504" s="586"/>
      <c r="HS504" s="520">
        <v>0.19</v>
      </c>
      <c r="HT504" s="587">
        <v>4</v>
      </c>
      <c r="HU504" s="522">
        <f t="shared" si="1070"/>
        <v>40.438784047596911</v>
      </c>
      <c r="HV504" s="513">
        <f t="shared" si="1071"/>
        <v>0.75630252100840334</v>
      </c>
      <c r="HW504" s="513">
        <f t="shared" si="1072"/>
        <v>0.84253815261044174</v>
      </c>
      <c r="HX504" s="513">
        <f t="shared" si="1073"/>
        <v>0.65409836065573779</v>
      </c>
      <c r="HY504" s="599"/>
    </row>
    <row r="505" spans="1:233" s="598" customFormat="1" ht="15" customHeight="1" x14ac:dyDescent="0.15">
      <c r="A505" s="400">
        <v>43987</v>
      </c>
      <c r="B505" s="515">
        <v>49216</v>
      </c>
      <c r="C505" s="402">
        <f t="shared" si="993"/>
        <v>0.98431999999999997</v>
      </c>
      <c r="D505" s="571">
        <v>8.08</v>
      </c>
      <c r="E505" s="572">
        <v>38.549999999999997</v>
      </c>
      <c r="F505" s="573">
        <v>210.5</v>
      </c>
      <c r="G505" s="406">
        <f t="shared" si="994"/>
        <v>10359.968000000001</v>
      </c>
      <c r="H505" s="402">
        <f t="shared" si="995"/>
        <v>0.41439872000000005</v>
      </c>
      <c r="I505" s="573">
        <v>7260</v>
      </c>
      <c r="J505" s="406">
        <f t="shared" si="996"/>
        <v>4864.2000000000007</v>
      </c>
      <c r="K505" s="574">
        <v>30.05</v>
      </c>
      <c r="L505" s="574">
        <v>8.5</v>
      </c>
      <c r="M505" s="574">
        <v>1.1000000000000001</v>
      </c>
      <c r="N505" s="575">
        <v>184</v>
      </c>
      <c r="O505" s="575">
        <v>32</v>
      </c>
      <c r="P505" s="409"/>
      <c r="Q505" s="409">
        <v>1320</v>
      </c>
      <c r="R505" s="409"/>
      <c r="S505" s="409"/>
      <c r="T505" s="410">
        <v>5.42</v>
      </c>
      <c r="U505" s="409">
        <f t="shared" si="997"/>
        <v>3503.4482758620693</v>
      </c>
      <c r="V505" s="409">
        <v>10160</v>
      </c>
      <c r="W505" s="409">
        <v>5205</v>
      </c>
      <c r="X505" s="516"/>
      <c r="Y505" s="473"/>
      <c r="Z505" s="429"/>
      <c r="AA505" s="409"/>
      <c r="AB505" s="409"/>
      <c r="AC505" s="409"/>
      <c r="AD505" s="474"/>
      <c r="AE505" s="477"/>
      <c r="AF505" s="478">
        <f t="shared" si="998"/>
        <v>1320</v>
      </c>
      <c r="AG505" s="477">
        <f t="shared" si="999"/>
        <v>0.52800000000000002</v>
      </c>
      <c r="AH505" s="478">
        <f t="shared" si="1000"/>
        <v>3503.4482758620693</v>
      </c>
      <c r="AI505" s="478">
        <f t="shared" si="1001"/>
        <v>10160</v>
      </c>
      <c r="AJ505" s="473">
        <f t="shared" si="1002"/>
        <v>13411.2</v>
      </c>
      <c r="AK505" s="477">
        <f t="shared" si="1003"/>
        <v>0.59605333333333332</v>
      </c>
      <c r="AL505" s="447">
        <v>38</v>
      </c>
      <c r="AM505" s="479"/>
      <c r="AN505" s="473">
        <v>1839</v>
      </c>
      <c r="AO505" s="473">
        <v>1886</v>
      </c>
      <c r="AP505" s="479">
        <v>7.5</v>
      </c>
      <c r="AQ505" s="447">
        <v>778</v>
      </c>
      <c r="AR505" s="473">
        <f t="shared" si="1004"/>
        <v>2489.6000000000004</v>
      </c>
      <c r="AS505" s="657">
        <f t="shared" si="1005"/>
        <v>3.2000000000000006</v>
      </c>
      <c r="AT505" s="473">
        <v>4340</v>
      </c>
      <c r="AU505" s="447"/>
      <c r="AV505" s="480">
        <v>18</v>
      </c>
      <c r="AW505" s="479">
        <v>9.8699999999999992</v>
      </c>
      <c r="AX505" s="479">
        <v>31.4</v>
      </c>
      <c r="AY505" s="480">
        <v>18.899999999999999</v>
      </c>
      <c r="AZ505" s="480">
        <v>4.4000000000000004</v>
      </c>
      <c r="BA505" s="420">
        <f t="shared" si="1006"/>
        <v>46209</v>
      </c>
      <c r="BB505" s="421">
        <f t="shared" si="1007"/>
        <v>0.92418</v>
      </c>
      <c r="BC505" s="422"/>
      <c r="BD505" s="423">
        <v>7.98</v>
      </c>
      <c r="BE505" s="424">
        <v>60.5</v>
      </c>
      <c r="BF505" s="425">
        <v>281</v>
      </c>
      <c r="BG505" s="426">
        <v>7460</v>
      </c>
      <c r="BH505" s="420">
        <f t="shared" si="1008"/>
        <v>4998.2000000000007</v>
      </c>
      <c r="BI505" s="432"/>
      <c r="BJ505" s="421"/>
      <c r="BK505" s="427">
        <v>13.6</v>
      </c>
      <c r="BL505" s="427">
        <v>6.1</v>
      </c>
      <c r="BM505" s="428">
        <v>10.199999999999999</v>
      </c>
      <c r="BN505" s="422">
        <v>1.2</v>
      </c>
      <c r="BO505" s="425">
        <v>176</v>
      </c>
      <c r="BP505" s="425">
        <v>32</v>
      </c>
      <c r="BQ505" s="423">
        <v>5.63</v>
      </c>
      <c r="BR505" s="421">
        <f t="shared" si="1009"/>
        <v>0.78194444444444444</v>
      </c>
      <c r="BS505" s="409">
        <f t="shared" si="1010"/>
        <v>47529</v>
      </c>
      <c r="BT505" s="429">
        <f t="shared" si="1011"/>
        <v>7.9666691914410155</v>
      </c>
      <c r="BU505" s="430">
        <f t="shared" si="1012"/>
        <v>60.5</v>
      </c>
      <c r="BV505" s="430">
        <f t="shared" si="1013"/>
        <v>342.33838288202992</v>
      </c>
      <c r="BW505" s="430">
        <f t="shared" si="1014"/>
        <v>7252.9058890361675</v>
      </c>
      <c r="BX505" s="430">
        <f t="shared" si="1015"/>
        <v>4714.3888278735094</v>
      </c>
      <c r="BY505" s="430">
        <f t="shared" si="1016"/>
        <v>13.747194344505461</v>
      </c>
      <c r="BZ505" s="430">
        <f>(BL505*BA505+AY505*AF505)/BS505</f>
        <v>6.4554882282396004</v>
      </c>
      <c r="CA505" s="431">
        <f>(BN505*BA505+AZ505*AF505)/BS505</f>
        <v>1.2888720570599002</v>
      </c>
      <c r="CB505" s="430">
        <f t="shared" si="1017"/>
        <v>176</v>
      </c>
      <c r="CC505" s="432">
        <v>23073</v>
      </c>
      <c r="CD505" s="411">
        <f t="shared" si="1018"/>
        <v>23733</v>
      </c>
      <c r="CE505" s="421">
        <f t="shared" si="1019"/>
        <v>0.94932000000000005</v>
      </c>
      <c r="CF505" s="433">
        <f t="shared" si="1020"/>
        <v>6.7753760586525082</v>
      </c>
      <c r="CG505" s="434"/>
      <c r="CH505" s="427"/>
      <c r="CI505" s="446">
        <f t="shared" si="1021"/>
        <v>9.6068765010744528</v>
      </c>
      <c r="CJ505" s="436">
        <v>27.9</v>
      </c>
      <c r="CK505" s="436">
        <v>2.44</v>
      </c>
      <c r="CL505" s="423"/>
      <c r="CM505" s="423">
        <v>16.600000000000001</v>
      </c>
      <c r="CN505" s="423">
        <v>67</v>
      </c>
      <c r="CO505" s="432"/>
      <c r="CP505" s="432"/>
      <c r="CQ505" s="437"/>
      <c r="CR505" s="437">
        <v>0.9</v>
      </c>
      <c r="CS505" s="424"/>
      <c r="CT505" s="432">
        <f t="shared" si="1022"/>
        <v>3.5393755530274302</v>
      </c>
      <c r="CU505" s="434">
        <v>6.97</v>
      </c>
      <c r="CV505" s="438"/>
      <c r="CW505" s="439"/>
      <c r="CX505" s="440"/>
      <c r="CY505" s="441"/>
      <c r="CZ505" s="442"/>
      <c r="DA505" s="442"/>
      <c r="DB505" s="442"/>
      <c r="DC505" s="442"/>
      <c r="DD505" s="443"/>
      <c r="DE505" s="440"/>
      <c r="DF505" s="444">
        <v>23136</v>
      </c>
      <c r="DG505" s="445">
        <f t="shared" si="1023"/>
        <v>23796</v>
      </c>
      <c r="DH505" s="421">
        <f t="shared" si="1024"/>
        <v>0.95184000000000002</v>
      </c>
      <c r="DI505" s="446">
        <f t="shared" si="1025"/>
        <v>6.7574382249117502</v>
      </c>
      <c r="DJ505" s="434">
        <v>7.71</v>
      </c>
      <c r="DK505" s="427">
        <v>3.7</v>
      </c>
      <c r="DL505" s="446">
        <f t="shared" si="1026"/>
        <v>9.5814422592032269</v>
      </c>
      <c r="DM505" s="422">
        <v>27.8</v>
      </c>
      <c r="DN505" s="422">
        <v>2.93</v>
      </c>
      <c r="DO505" s="423">
        <v>7.78</v>
      </c>
      <c r="DP505" s="423">
        <v>16.7</v>
      </c>
      <c r="DQ505" s="423">
        <v>65</v>
      </c>
      <c r="DR505" s="432"/>
      <c r="DS505" s="432"/>
      <c r="DT505" s="437"/>
      <c r="DU505" s="437">
        <v>0.91</v>
      </c>
      <c r="DV505" s="424"/>
      <c r="DW505" s="446">
        <f t="shared" si="1027"/>
        <v>3.5300050428643468</v>
      </c>
      <c r="DX505" s="434">
        <v>6.86</v>
      </c>
      <c r="DY505" s="438">
        <v>7.99</v>
      </c>
      <c r="DZ505" s="439">
        <v>16.2</v>
      </c>
      <c r="EA505" s="440">
        <v>53</v>
      </c>
      <c r="EB505" s="441">
        <v>6410</v>
      </c>
      <c r="EC505" s="442">
        <v>5.0999999999999996</v>
      </c>
      <c r="ED505" s="442">
        <v>0.19</v>
      </c>
      <c r="EE505" s="442">
        <v>5.4</v>
      </c>
      <c r="EF505" s="442">
        <v>0.8</v>
      </c>
      <c r="EG505" s="443">
        <v>4</v>
      </c>
      <c r="EH505" s="440">
        <v>16</v>
      </c>
      <c r="EI505" s="429">
        <f t="shared" si="1028"/>
        <v>7.99</v>
      </c>
      <c r="EJ505" s="447">
        <f t="shared" si="1029"/>
        <v>16.2</v>
      </c>
      <c r="EK505" s="448">
        <f t="shared" si="1030"/>
        <v>53</v>
      </c>
      <c r="EL505" s="417">
        <f t="shared" si="1031"/>
        <v>6410</v>
      </c>
      <c r="EM505" s="431">
        <f t="shared" si="1032"/>
        <v>5.0999999999999996</v>
      </c>
      <c r="EN505" s="431">
        <f>ED505</f>
        <v>0.19</v>
      </c>
      <c r="EO505" s="431">
        <f>EE505</f>
        <v>5.4</v>
      </c>
      <c r="EP505" s="431">
        <f>EF505</f>
        <v>0.8</v>
      </c>
      <c r="EQ505" s="430">
        <f t="shared" si="1033"/>
        <v>4</v>
      </c>
      <c r="ER505" s="448">
        <f>EH505</f>
        <v>16</v>
      </c>
      <c r="ES505" s="449">
        <f t="shared" si="1034"/>
        <v>22.218014264975068</v>
      </c>
      <c r="ET505" s="450">
        <f t="shared" si="1035"/>
        <v>0.95057999999999998</v>
      </c>
      <c r="EU505" s="451">
        <f t="shared" si="992"/>
        <v>0.36979547727272732</v>
      </c>
      <c r="EV505" s="450">
        <f t="shared" si="1036"/>
        <v>0.68480643939393948</v>
      </c>
      <c r="EW505" s="513">
        <f t="shared" si="1037"/>
        <v>0.62901521050814346</v>
      </c>
      <c r="EX505" s="514">
        <f t="shared" si="1038"/>
        <v>8.6471943445054613</v>
      </c>
      <c r="EY505" s="513">
        <f t="shared" si="1039"/>
        <v>0.73223140495867778</v>
      </c>
      <c r="EZ505" s="514">
        <f t="shared" si="1040"/>
        <v>44.3</v>
      </c>
      <c r="FA505" s="450">
        <f t="shared" si="1041"/>
        <v>0.84518241993839227</v>
      </c>
      <c r="FB505" s="431">
        <f t="shared" si="1042"/>
        <v>289.33838288202992</v>
      </c>
      <c r="FC505" s="452">
        <f>1-EP505/CA505</f>
        <v>0.37930223902525018</v>
      </c>
      <c r="FD505" s="431">
        <f>CA505-EP505</f>
        <v>0.48887205705990011</v>
      </c>
      <c r="FE505" s="452">
        <f t="shared" si="1043"/>
        <v>0.97727272727272729</v>
      </c>
      <c r="FF505" s="430">
        <f t="shared" si="1044"/>
        <v>172</v>
      </c>
      <c r="FG505" s="405">
        <v>50400</v>
      </c>
      <c r="FH505" s="589"/>
      <c r="FI505" s="590"/>
      <c r="FJ505" s="591"/>
      <c r="FK505" s="455">
        <f t="shared" si="1045"/>
        <v>1.5148646089755728</v>
      </c>
      <c r="FL505" s="530">
        <v>1600</v>
      </c>
      <c r="FM505" s="455">
        <f t="shared" si="1046"/>
        <v>33.663657977234955</v>
      </c>
      <c r="FN505" s="530">
        <v>4170</v>
      </c>
      <c r="FO505" s="532">
        <f t="shared" si="1047"/>
        <v>0.31165919282511212</v>
      </c>
      <c r="FP505" s="449">
        <f t="shared" si="1048"/>
        <v>87.735908603168582</v>
      </c>
      <c r="FQ505" s="457">
        <v>54</v>
      </c>
      <c r="FR505" s="458">
        <f t="shared" si="1049"/>
        <v>1.1361484567316795</v>
      </c>
      <c r="FS505" s="576">
        <v>8.01</v>
      </c>
      <c r="FT505" s="577">
        <v>12.7</v>
      </c>
      <c r="FU505" s="578">
        <v>49</v>
      </c>
      <c r="FV505" s="579">
        <v>6</v>
      </c>
      <c r="FW505" s="580">
        <v>0.24</v>
      </c>
      <c r="FX505" s="579">
        <v>8</v>
      </c>
      <c r="FY505" s="452">
        <f t="shared" si="1050"/>
        <v>-0.5</v>
      </c>
      <c r="FZ505" s="452">
        <f>1-FW505/(EF505+DC505)</f>
        <v>0.7</v>
      </c>
      <c r="GA505" s="429">
        <f>EF505+DC505-FW505</f>
        <v>0.56000000000000005</v>
      </c>
      <c r="GB505" s="513">
        <f t="shared" si="1051"/>
        <v>0.21604938271604934</v>
      </c>
      <c r="GC505" s="514">
        <f t="shared" si="1052"/>
        <v>3.5</v>
      </c>
      <c r="GD505" s="513">
        <f t="shared" si="1053"/>
        <v>7.547169811320753E-2</v>
      </c>
      <c r="GE505" s="527">
        <f t="shared" si="1054"/>
        <v>4</v>
      </c>
      <c r="GF505" s="461">
        <f t="shared" si="1055"/>
        <v>2.0703149655999495</v>
      </c>
      <c r="GG505" s="606">
        <v>25</v>
      </c>
      <c r="GH505" s="450">
        <f t="shared" si="1056"/>
        <v>0.3125</v>
      </c>
      <c r="GI505" s="405">
        <v>175</v>
      </c>
      <c r="GJ505" s="462">
        <f t="shared" si="1057"/>
        <v>7</v>
      </c>
      <c r="GK505" s="463">
        <f t="shared" si="1058"/>
        <v>12.623871741463105</v>
      </c>
      <c r="GL505" s="464">
        <v>8.14</v>
      </c>
      <c r="GM505" s="529">
        <v>11.5</v>
      </c>
      <c r="GN505" s="405">
        <v>48</v>
      </c>
      <c r="GO505" s="513">
        <f t="shared" si="1059"/>
        <v>9.4488188976377896E-2</v>
      </c>
      <c r="GP505" s="450">
        <f t="shared" si="1060"/>
        <v>2.0408163265306145E-2</v>
      </c>
      <c r="GQ505" s="577">
        <v>8</v>
      </c>
      <c r="GR505" s="455">
        <f t="shared" si="1061"/>
        <v>2.1713059395316545</v>
      </c>
      <c r="GS505" s="531">
        <f t="shared" si="1062"/>
        <v>11.4</v>
      </c>
      <c r="GT505" s="531">
        <f t="shared" si="1063"/>
        <v>38.531999999999996</v>
      </c>
      <c r="GU505" s="513">
        <f t="shared" si="1064"/>
        <v>8.6956521739129933E-3</v>
      </c>
      <c r="GV505" s="513">
        <f t="shared" si="1065"/>
        <v>0.19725000000000004</v>
      </c>
      <c r="GW505" s="513">
        <f t="shared" si="1066"/>
        <v>0.10236220472440938</v>
      </c>
      <c r="GX505" s="513">
        <f t="shared" si="1067"/>
        <v>0.21363265306122459</v>
      </c>
      <c r="GY505" s="462">
        <f t="shared" si="1068"/>
        <v>1.2059487716338462</v>
      </c>
      <c r="GZ505" s="405">
        <v>46768</v>
      </c>
      <c r="HA505" s="581">
        <v>8.2799999999999994</v>
      </c>
      <c r="HB505" s="451">
        <v>7.96</v>
      </c>
      <c r="HC505" s="577">
        <v>11.4</v>
      </c>
      <c r="HD505" s="463">
        <f t="shared" si="1074"/>
        <v>38.531999999999996</v>
      </c>
      <c r="HE505" s="463">
        <v>11</v>
      </c>
      <c r="HF505" s="463"/>
      <c r="HG505" s="582"/>
      <c r="HH505" s="575">
        <v>8</v>
      </c>
      <c r="HI505" s="583">
        <v>6460</v>
      </c>
      <c r="HJ505" s="406">
        <f t="shared" si="1069"/>
        <v>4328.2</v>
      </c>
      <c r="HK505" s="406"/>
      <c r="HL505" s="549">
        <v>1255</v>
      </c>
      <c r="HM505" s="584">
        <v>5</v>
      </c>
      <c r="HN505" s="461">
        <v>2.39</v>
      </c>
      <c r="HO505" s="574">
        <v>0.15</v>
      </c>
      <c r="HP505" s="548">
        <v>0.01</v>
      </c>
      <c r="HQ505" s="585">
        <v>5.9</v>
      </c>
      <c r="HR505" s="586">
        <v>0.18</v>
      </c>
      <c r="HS505" s="520">
        <v>0.21</v>
      </c>
      <c r="HT505" s="587">
        <v>4</v>
      </c>
      <c r="HU505" s="522">
        <f t="shared" si="1070"/>
        <v>37.655002272284619</v>
      </c>
      <c r="HV505" s="513">
        <f t="shared" si="1071"/>
        <v>0.81157024793388433</v>
      </c>
      <c r="HW505" s="513">
        <f t="shared" si="1072"/>
        <v>0.86287544483985767</v>
      </c>
      <c r="HX505" s="513">
        <f t="shared" si="1073"/>
        <v>0.8242647058823529</v>
      </c>
      <c r="HY505" s="599"/>
    </row>
    <row r="506" spans="1:233" s="598" customFormat="1" ht="15" customHeight="1" x14ac:dyDescent="0.15">
      <c r="A506" s="400">
        <v>43988</v>
      </c>
      <c r="B506" s="515">
        <v>46218</v>
      </c>
      <c r="C506" s="402">
        <f t="shared" si="993"/>
        <v>0.92435999999999996</v>
      </c>
      <c r="D506" s="571">
        <v>8.25</v>
      </c>
      <c r="E506" s="572">
        <v>36.049999999999997</v>
      </c>
      <c r="F506" s="573">
        <v>177</v>
      </c>
      <c r="G506" s="406">
        <f t="shared" si="994"/>
        <v>8180.5860000000002</v>
      </c>
      <c r="H506" s="402">
        <f t="shared" si="995"/>
        <v>0.32722344000000003</v>
      </c>
      <c r="I506" s="573">
        <v>6630</v>
      </c>
      <c r="J506" s="406">
        <f t="shared" si="996"/>
        <v>4442.1000000000004</v>
      </c>
      <c r="K506" s="574">
        <v>23.85</v>
      </c>
      <c r="L506" s="574"/>
      <c r="M506" s="574"/>
      <c r="N506" s="575">
        <v>63.5</v>
      </c>
      <c r="O506" s="575"/>
      <c r="P506" s="409"/>
      <c r="Q506" s="409">
        <v>1320</v>
      </c>
      <c r="R506" s="409"/>
      <c r="S506" s="409"/>
      <c r="T506" s="410">
        <v>5.08</v>
      </c>
      <c r="U506" s="409">
        <f t="shared" si="997"/>
        <v>3792.4137931034484</v>
      </c>
      <c r="V506" s="409">
        <v>10998</v>
      </c>
      <c r="W506" s="409">
        <v>4137</v>
      </c>
      <c r="X506" s="516"/>
      <c r="Y506" s="473"/>
      <c r="Z506" s="429"/>
      <c r="AA506" s="409"/>
      <c r="AB506" s="409"/>
      <c r="AC506" s="409"/>
      <c r="AD506" s="474"/>
      <c r="AE506" s="477"/>
      <c r="AF506" s="478">
        <f t="shared" si="998"/>
        <v>1320</v>
      </c>
      <c r="AG506" s="477">
        <f t="shared" si="999"/>
        <v>0.52800000000000002</v>
      </c>
      <c r="AH506" s="478">
        <f t="shared" si="1000"/>
        <v>3792.4137931034484</v>
      </c>
      <c r="AI506" s="478">
        <f t="shared" si="1001"/>
        <v>10998</v>
      </c>
      <c r="AJ506" s="473">
        <f t="shared" si="1002"/>
        <v>14517.36</v>
      </c>
      <c r="AK506" s="477">
        <f t="shared" si="1003"/>
        <v>0.64521600000000001</v>
      </c>
      <c r="AL506" s="447">
        <v>38</v>
      </c>
      <c r="AM506" s="479"/>
      <c r="AN506" s="473">
        <v>1962</v>
      </c>
      <c r="AO506" s="473">
        <v>2005</v>
      </c>
      <c r="AP506" s="479">
        <v>7.54</v>
      </c>
      <c r="AQ506" s="447">
        <v>768</v>
      </c>
      <c r="AR506" s="473">
        <f t="shared" si="1004"/>
        <v>2457.6000000000004</v>
      </c>
      <c r="AS506" s="657">
        <f t="shared" si="1005"/>
        <v>3.2000000000000006</v>
      </c>
      <c r="AT506" s="473">
        <v>4530</v>
      </c>
      <c r="AU506" s="447"/>
      <c r="AV506" s="480">
        <v>16</v>
      </c>
      <c r="AW506" s="479">
        <v>10.02</v>
      </c>
      <c r="AX506" s="479">
        <v>30.78</v>
      </c>
      <c r="AY506" s="480">
        <v>18.2</v>
      </c>
      <c r="AZ506" s="480">
        <v>4.3</v>
      </c>
      <c r="BA506" s="420">
        <f t="shared" si="1006"/>
        <v>48067</v>
      </c>
      <c r="BB506" s="421">
        <f t="shared" si="1007"/>
        <v>0.96133999999999997</v>
      </c>
      <c r="BC506" s="422"/>
      <c r="BD506" s="423">
        <v>8.14</v>
      </c>
      <c r="BE506" s="424">
        <v>56.5</v>
      </c>
      <c r="BF506" s="425">
        <v>242</v>
      </c>
      <c r="BG506" s="426">
        <v>6920</v>
      </c>
      <c r="BH506" s="420">
        <f t="shared" si="1008"/>
        <v>4636.4000000000005</v>
      </c>
      <c r="BI506" s="432"/>
      <c r="BJ506" s="421"/>
      <c r="BK506" s="427">
        <v>12.1</v>
      </c>
      <c r="BL506" s="427"/>
      <c r="BM506" s="428"/>
      <c r="BN506" s="422"/>
      <c r="BO506" s="425">
        <v>97</v>
      </c>
      <c r="BP506" s="425"/>
      <c r="BQ506" s="423">
        <v>5.39</v>
      </c>
      <c r="BR506" s="421">
        <f t="shared" si="1009"/>
        <v>0.74861111111111101</v>
      </c>
      <c r="BS506" s="409">
        <f t="shared" si="1010"/>
        <v>49387</v>
      </c>
      <c r="BT506" s="429">
        <f t="shared" si="1011"/>
        <v>8.1239633911758151</v>
      </c>
      <c r="BU506" s="430">
        <f t="shared" si="1012"/>
        <v>56.5</v>
      </c>
      <c r="BV506" s="430">
        <f t="shared" si="1013"/>
        <v>301.21785085143864</v>
      </c>
      <c r="BW506" s="430">
        <f t="shared" si="1014"/>
        <v>6735.1299734748009</v>
      </c>
      <c r="BX506" s="430">
        <f t="shared" si="1015"/>
        <v>4377.8344827586207</v>
      </c>
      <c r="BY506" s="430">
        <f t="shared" si="1016"/>
        <v>12.263038856379207</v>
      </c>
      <c r="BZ506" s="430"/>
      <c r="CA506" s="431"/>
      <c r="CB506" s="430">
        <f t="shared" si="1017"/>
        <v>97</v>
      </c>
      <c r="CC506" s="432">
        <v>24021</v>
      </c>
      <c r="CD506" s="411">
        <f t="shared" si="1018"/>
        <v>24681</v>
      </c>
      <c r="CE506" s="421">
        <f t="shared" si="1019"/>
        <v>0.98724000000000001</v>
      </c>
      <c r="CF506" s="433">
        <f t="shared" si="1020"/>
        <v>6.5151330983347515</v>
      </c>
      <c r="CG506" s="434"/>
      <c r="CH506" s="427"/>
      <c r="CI506" s="446">
        <f t="shared" si="1021"/>
        <v>9.2378752886836022</v>
      </c>
      <c r="CJ506" s="436">
        <v>27.9</v>
      </c>
      <c r="CK506" s="436">
        <v>2.54</v>
      </c>
      <c r="CL506" s="423"/>
      <c r="CM506" s="423">
        <v>17.399999999999999</v>
      </c>
      <c r="CN506" s="423">
        <v>88</v>
      </c>
      <c r="CO506" s="432"/>
      <c r="CP506" s="432"/>
      <c r="CQ506" s="437"/>
      <c r="CR506" s="437">
        <v>0.9</v>
      </c>
      <c r="CS506" s="424"/>
      <c r="CT506" s="432">
        <f t="shared" si="1022"/>
        <v>3.403427737936064</v>
      </c>
      <c r="CU506" s="434">
        <v>7.18</v>
      </c>
      <c r="CV506" s="438"/>
      <c r="CW506" s="439"/>
      <c r="CX506" s="440"/>
      <c r="CY506" s="441"/>
      <c r="CZ506" s="442"/>
      <c r="DA506" s="442"/>
      <c r="DB506" s="442"/>
      <c r="DC506" s="442"/>
      <c r="DD506" s="443"/>
      <c r="DE506" s="440"/>
      <c r="DF506" s="444">
        <v>24046</v>
      </c>
      <c r="DG506" s="445">
        <f t="shared" si="1023"/>
        <v>24706</v>
      </c>
      <c r="DH506" s="421">
        <f t="shared" si="1024"/>
        <v>0.98824000000000001</v>
      </c>
      <c r="DI506" s="446">
        <f t="shared" si="1025"/>
        <v>6.508540435521736</v>
      </c>
      <c r="DJ506" s="434">
        <v>7.58</v>
      </c>
      <c r="DK506" s="427">
        <v>4.4000000000000004</v>
      </c>
      <c r="DL506" s="446">
        <f t="shared" si="1026"/>
        <v>9.2285274832024609</v>
      </c>
      <c r="DM506" s="422">
        <v>27.2</v>
      </c>
      <c r="DN506" s="422">
        <v>3.2</v>
      </c>
      <c r="DO506" s="423">
        <v>7.71</v>
      </c>
      <c r="DP506" s="423">
        <v>18.899999999999999</v>
      </c>
      <c r="DQ506" s="423">
        <v>85</v>
      </c>
      <c r="DR506" s="432"/>
      <c r="DS506" s="432"/>
      <c r="DT506" s="437"/>
      <c r="DU506" s="437">
        <v>0.9</v>
      </c>
      <c r="DV506" s="424"/>
      <c r="DW506" s="446">
        <f t="shared" si="1027"/>
        <v>3.3999838096009065</v>
      </c>
      <c r="DX506" s="434">
        <v>7.04</v>
      </c>
      <c r="DY506" s="438">
        <v>7.98</v>
      </c>
      <c r="DZ506" s="439">
        <v>16.5</v>
      </c>
      <c r="EA506" s="440">
        <v>58</v>
      </c>
      <c r="EB506" s="441">
        <v>6580</v>
      </c>
      <c r="EC506" s="442">
        <v>5.0999999999999996</v>
      </c>
      <c r="ED506" s="442"/>
      <c r="EE506" s="442"/>
      <c r="EF506" s="442"/>
      <c r="EG506" s="443">
        <v>4</v>
      </c>
      <c r="EH506" s="440"/>
      <c r="EI506" s="429">
        <f t="shared" si="1028"/>
        <v>7.98</v>
      </c>
      <c r="EJ506" s="447">
        <f t="shared" si="1029"/>
        <v>16.5</v>
      </c>
      <c r="EK506" s="448">
        <f t="shared" si="1030"/>
        <v>58</v>
      </c>
      <c r="EL506" s="417">
        <f t="shared" si="1031"/>
        <v>6580</v>
      </c>
      <c r="EM506" s="431">
        <f t="shared" si="1032"/>
        <v>5.0999999999999996</v>
      </c>
      <c r="EN506" s="431"/>
      <c r="EO506" s="431"/>
      <c r="EP506" s="431"/>
      <c r="EQ506" s="430">
        <f t="shared" si="1033"/>
        <v>4</v>
      </c>
      <c r="ER506" s="448"/>
      <c r="ES506" s="449">
        <f t="shared" si="1034"/>
        <v>21.38214509891267</v>
      </c>
      <c r="ET506" s="450">
        <f t="shared" si="1035"/>
        <v>0.98773999999999995</v>
      </c>
      <c r="EU506" s="451">
        <f t="shared" si="992"/>
        <v>0.33809650000000002</v>
      </c>
      <c r="EV506" s="450">
        <f t="shared" si="1036"/>
        <v>0.62610462962962965</v>
      </c>
      <c r="EW506" s="513">
        <f t="shared" si="1037"/>
        <v>0.58411613469307488</v>
      </c>
      <c r="EX506" s="514">
        <f t="shared" si="1038"/>
        <v>7.1630388563792078</v>
      </c>
      <c r="EY506" s="513">
        <f t="shared" si="1039"/>
        <v>0.70796460176991149</v>
      </c>
      <c r="EZ506" s="514">
        <f t="shared" si="1040"/>
        <v>40</v>
      </c>
      <c r="FA506" s="450">
        <f t="shared" si="1041"/>
        <v>0.80744833071461708</v>
      </c>
      <c r="FB506" s="431">
        <f t="shared" si="1042"/>
        <v>243.21785085143864</v>
      </c>
      <c r="FC506" s="452"/>
      <c r="FD506" s="431"/>
      <c r="FE506" s="452">
        <f t="shared" si="1043"/>
        <v>0.95876288659793818</v>
      </c>
      <c r="FF506" s="430">
        <f t="shared" si="1044"/>
        <v>93</v>
      </c>
      <c r="FG506" s="405">
        <v>50400</v>
      </c>
      <c r="FH506" s="589"/>
      <c r="FI506" s="590"/>
      <c r="FJ506" s="591"/>
      <c r="FK506" s="455">
        <f t="shared" si="1045"/>
        <v>1.4578735294713183</v>
      </c>
      <c r="FL506" s="530">
        <v>1600</v>
      </c>
      <c r="FM506" s="455">
        <f t="shared" si="1046"/>
        <v>32.397189543807073</v>
      </c>
      <c r="FN506" s="530">
        <v>5753</v>
      </c>
      <c r="FO506" s="532">
        <f t="shared" si="1047"/>
        <v>0.42997010463378182</v>
      </c>
      <c r="FP506" s="449">
        <f t="shared" si="1048"/>
        <v>116.48814465345131</v>
      </c>
      <c r="FQ506" s="457">
        <v>54</v>
      </c>
      <c r="FR506" s="458">
        <f t="shared" si="1049"/>
        <v>1.0934051471034889</v>
      </c>
      <c r="FS506" s="576">
        <v>7.8</v>
      </c>
      <c r="FT506" s="577">
        <v>13.4</v>
      </c>
      <c r="FU506" s="578">
        <v>48</v>
      </c>
      <c r="FV506" s="579">
        <v>6</v>
      </c>
      <c r="FW506" s="580"/>
      <c r="FX506" s="579"/>
      <c r="FY506" s="452">
        <f t="shared" si="1050"/>
        <v>-0.5</v>
      </c>
      <c r="FZ506" s="452"/>
      <c r="GA506" s="429"/>
      <c r="GB506" s="513">
        <f t="shared" si="1051"/>
        <v>0.18787878787878787</v>
      </c>
      <c r="GC506" s="514">
        <f t="shared" si="1052"/>
        <v>3.0999999999999996</v>
      </c>
      <c r="GD506" s="513">
        <f t="shared" si="1053"/>
        <v>0.17241379310344829</v>
      </c>
      <c r="GE506" s="527">
        <f t="shared" si="1054"/>
        <v>10</v>
      </c>
      <c r="GF506" s="461">
        <f t="shared" si="1055"/>
        <v>1.9924271569441352</v>
      </c>
      <c r="GG506" s="606">
        <v>25</v>
      </c>
      <c r="GH506" s="450">
        <f t="shared" si="1056"/>
        <v>0.3125</v>
      </c>
      <c r="GI506" s="405">
        <v>175</v>
      </c>
      <c r="GJ506" s="462">
        <f t="shared" si="1057"/>
        <v>7</v>
      </c>
      <c r="GK506" s="463">
        <f t="shared" si="1058"/>
        <v>12.148946078927654</v>
      </c>
      <c r="GL506" s="464">
        <v>8.16</v>
      </c>
      <c r="GM506" s="529">
        <v>13.1</v>
      </c>
      <c r="GN506" s="405">
        <v>46</v>
      </c>
      <c r="GO506" s="513">
        <f t="shared" si="1059"/>
        <v>2.2388059701492602E-2</v>
      </c>
      <c r="GP506" s="450">
        <f t="shared" si="1060"/>
        <v>4.166666666666663E-2</v>
      </c>
      <c r="GQ506" s="577">
        <v>8</v>
      </c>
      <c r="GR506" s="455">
        <f t="shared" si="1061"/>
        <v>2.0896187255755563</v>
      </c>
      <c r="GS506" s="531">
        <f t="shared" si="1062"/>
        <v>12.6</v>
      </c>
      <c r="GT506" s="531">
        <f t="shared" si="1063"/>
        <v>42.588000000000001</v>
      </c>
      <c r="GU506" s="513">
        <f t="shared" si="1064"/>
        <v>3.8167938931297662E-2</v>
      </c>
      <c r="GV506" s="513">
        <f t="shared" si="1065"/>
        <v>7.4173913043478201E-2</v>
      </c>
      <c r="GW506" s="513">
        <f t="shared" si="1066"/>
        <v>5.9701492537313494E-2</v>
      </c>
      <c r="GX506" s="513">
        <f t="shared" si="1067"/>
        <v>0.11275000000000002</v>
      </c>
      <c r="GY506" s="462">
        <f t="shared" si="1068"/>
        <v>2.244816348656256</v>
      </c>
      <c r="GZ506" s="405">
        <v>48612</v>
      </c>
      <c r="HA506" s="581">
        <v>8.18</v>
      </c>
      <c r="HB506" s="451">
        <v>8</v>
      </c>
      <c r="HC506" s="577">
        <v>12.6</v>
      </c>
      <c r="HD506" s="463">
        <f t="shared" si="1074"/>
        <v>42.588000000000001</v>
      </c>
      <c r="HE506" s="463">
        <v>12</v>
      </c>
      <c r="HF506" s="463"/>
      <c r="HG506" s="582"/>
      <c r="HH506" s="575">
        <v>4</v>
      </c>
      <c r="HI506" s="583">
        <v>6310</v>
      </c>
      <c r="HJ506" s="406">
        <f t="shared" si="1069"/>
        <v>4227.7</v>
      </c>
      <c r="HK506" s="406"/>
      <c r="HL506" s="549"/>
      <c r="HM506" s="584"/>
      <c r="HN506" s="461">
        <v>2.35</v>
      </c>
      <c r="HO506" s="574"/>
      <c r="HP506" s="548">
        <v>0.01</v>
      </c>
      <c r="HQ506" s="585"/>
      <c r="HR506" s="586"/>
      <c r="HS506" s="520">
        <v>0.31</v>
      </c>
      <c r="HT506" s="587">
        <v>4</v>
      </c>
      <c r="HU506" s="522">
        <f t="shared" si="1070"/>
        <v>36.199471570932246</v>
      </c>
      <c r="HV506" s="513">
        <f t="shared" si="1071"/>
        <v>0.77699115044247791</v>
      </c>
      <c r="HW506" s="513">
        <f t="shared" si="1072"/>
        <v>0.82401652892561983</v>
      </c>
      <c r="HX506" s="513">
        <f t="shared" si="1073"/>
        <v>0.80578512396694213</v>
      </c>
      <c r="HY506" s="599"/>
    </row>
    <row r="507" spans="1:233" x14ac:dyDescent="0.15">
      <c r="A507" s="485">
        <v>43989</v>
      </c>
      <c r="B507" s="486">
        <v>43386</v>
      </c>
      <c r="C507" s="487">
        <f t="shared" si="993"/>
        <v>0.86772000000000005</v>
      </c>
      <c r="D507" s="488">
        <v>8.08</v>
      </c>
      <c r="E507" s="489">
        <v>36.4</v>
      </c>
      <c r="F507" s="490">
        <v>228.5</v>
      </c>
      <c r="G507" s="490">
        <f t="shared" si="994"/>
        <v>9913.7009999999991</v>
      </c>
      <c r="H507" s="487">
        <f t="shared" si="995"/>
        <v>0.39654803999999999</v>
      </c>
      <c r="I507" s="490">
        <v>5105</v>
      </c>
      <c r="J507" s="490">
        <f t="shared" si="996"/>
        <v>3420.3500000000004</v>
      </c>
      <c r="K507" s="491">
        <v>25.3</v>
      </c>
      <c r="L507" s="491"/>
      <c r="M507" s="491"/>
      <c r="N507" s="492">
        <v>159.5</v>
      </c>
      <c r="O507" s="492"/>
      <c r="P507" s="409"/>
      <c r="Q507" s="409">
        <v>1320</v>
      </c>
      <c r="R507" s="409"/>
      <c r="S507" s="409"/>
      <c r="T507" s="410">
        <v>5.17</v>
      </c>
      <c r="U507" s="411">
        <f t="shared" si="997"/>
        <v>3274.8275862068967</v>
      </c>
      <c r="V507" s="409">
        <v>9497</v>
      </c>
      <c r="W507" s="409">
        <v>4071</v>
      </c>
      <c r="X507" s="412"/>
      <c r="Y507" s="473"/>
      <c r="Z507" s="429"/>
      <c r="AA507" s="447"/>
      <c r="AB507" s="409"/>
      <c r="AC507" s="409"/>
      <c r="AD507" s="474"/>
      <c r="AE507" s="477"/>
      <c r="AF507" s="478">
        <f t="shared" si="998"/>
        <v>1320</v>
      </c>
      <c r="AG507" s="477">
        <f t="shared" si="999"/>
        <v>0.52800000000000002</v>
      </c>
      <c r="AH507" s="478">
        <f t="shared" si="1000"/>
        <v>3274.8275862068967</v>
      </c>
      <c r="AI507" s="478">
        <f t="shared" si="1001"/>
        <v>9497</v>
      </c>
      <c r="AJ507" s="473">
        <f t="shared" si="1002"/>
        <v>12536.04</v>
      </c>
      <c r="AK507" s="477">
        <f t="shared" si="1003"/>
        <v>0.55715733333333339</v>
      </c>
      <c r="AL507" s="447">
        <v>38</v>
      </c>
      <c r="AM507" s="479"/>
      <c r="AN507" s="473">
        <v>1877</v>
      </c>
      <c r="AO507" s="473">
        <v>1887</v>
      </c>
      <c r="AP507" s="479">
        <v>7.46</v>
      </c>
      <c r="AQ507" s="447">
        <v>765</v>
      </c>
      <c r="AR507" s="473">
        <f t="shared" si="1004"/>
        <v>2448</v>
      </c>
      <c r="AS507" s="657">
        <f t="shared" si="1005"/>
        <v>3.2</v>
      </c>
      <c r="AT507" s="473">
        <v>4630</v>
      </c>
      <c r="AU507" s="447"/>
      <c r="AV507" s="480">
        <v>18</v>
      </c>
      <c r="AW507" s="479">
        <v>9.83</v>
      </c>
      <c r="AX507" s="479">
        <v>32.78</v>
      </c>
      <c r="AY507" s="480">
        <v>18.399999999999999</v>
      </c>
      <c r="AZ507" s="480">
        <v>4.2</v>
      </c>
      <c r="BA507" s="420">
        <f t="shared" si="1006"/>
        <v>44117</v>
      </c>
      <c r="BB507" s="421">
        <f t="shared" si="1007"/>
        <v>0.88234000000000001</v>
      </c>
      <c r="BC507" s="422"/>
      <c r="BD507" s="423">
        <v>8.0500000000000007</v>
      </c>
      <c r="BE507" s="424">
        <v>49.7</v>
      </c>
      <c r="BF507" s="425">
        <v>243</v>
      </c>
      <c r="BG507" s="426">
        <v>5970</v>
      </c>
      <c r="BH507" s="420">
        <f t="shared" si="1008"/>
        <v>3999.9</v>
      </c>
      <c r="BI507" s="420"/>
      <c r="BJ507" s="421"/>
      <c r="BK507" s="427">
        <v>9.3000000000000007</v>
      </c>
      <c r="BL507" s="427"/>
      <c r="BM507" s="428"/>
      <c r="BN507" s="422"/>
      <c r="BO507" s="425">
        <v>196</v>
      </c>
      <c r="BP507" s="425"/>
      <c r="BQ507" s="423">
        <v>5.33</v>
      </c>
      <c r="BR507" s="421">
        <f t="shared" si="1009"/>
        <v>0.74027777777777781</v>
      </c>
      <c r="BS507" s="409">
        <f t="shared" si="1010"/>
        <v>45437</v>
      </c>
      <c r="BT507" s="429">
        <f t="shared" si="1011"/>
        <v>8.0328597838765781</v>
      </c>
      <c r="BU507" s="430">
        <f t="shared" si="1012"/>
        <v>49.699999999999996</v>
      </c>
      <c r="BV507" s="430">
        <f t="shared" si="1013"/>
        <v>307.05792635957482</v>
      </c>
      <c r="BW507" s="430">
        <f t="shared" si="1014"/>
        <v>5796.6572176860273</v>
      </c>
      <c r="BX507" s="430">
        <f t="shared" si="1015"/>
        <v>3767.8271914959178</v>
      </c>
      <c r="BY507" s="430">
        <f t="shared" si="1016"/>
        <v>9.5643660452934842</v>
      </c>
      <c r="BZ507" s="430"/>
      <c r="CA507" s="431"/>
      <c r="CB507" s="430">
        <f t="shared" si="1017"/>
        <v>196</v>
      </c>
      <c r="CC507" s="432">
        <v>21823</v>
      </c>
      <c r="CD507" s="411">
        <f t="shared" si="1018"/>
        <v>22483</v>
      </c>
      <c r="CE507" s="421">
        <f t="shared" si="1019"/>
        <v>0.89932000000000001</v>
      </c>
      <c r="CF507" s="433">
        <f t="shared" si="1020"/>
        <v>7.1520704532313299</v>
      </c>
      <c r="CG507" s="434"/>
      <c r="CH507" s="427"/>
      <c r="CI507" s="446">
        <f t="shared" si="1021"/>
        <v>10.140995418760841</v>
      </c>
      <c r="CJ507" s="436">
        <v>28</v>
      </c>
      <c r="CK507" s="436">
        <v>3.6</v>
      </c>
      <c r="CL507" s="423"/>
      <c r="CM507" s="423">
        <v>17.899999999999999</v>
      </c>
      <c r="CN507" s="423">
        <v>90</v>
      </c>
      <c r="CO507" s="432"/>
      <c r="CP507" s="432"/>
      <c r="CQ507" s="437"/>
      <c r="CR507" s="437">
        <v>0.92</v>
      </c>
      <c r="CS507" s="481"/>
      <c r="CT507" s="432">
        <f t="shared" si="1022"/>
        <v>3.7361562069118888</v>
      </c>
      <c r="CU507" s="434">
        <v>7.44</v>
      </c>
      <c r="CV507" s="493"/>
      <c r="CW507" s="494"/>
      <c r="CX507" s="495"/>
      <c r="CY507" s="496"/>
      <c r="CZ507" s="497"/>
      <c r="DA507" s="497"/>
      <c r="DB507" s="497"/>
      <c r="DC507" s="497"/>
      <c r="DD507" s="498"/>
      <c r="DE507" s="498"/>
      <c r="DF507" s="432">
        <v>22294</v>
      </c>
      <c r="DG507" s="445">
        <f t="shared" si="1023"/>
        <v>22954</v>
      </c>
      <c r="DH507" s="421">
        <f t="shared" si="1024"/>
        <v>0.91815999999999998</v>
      </c>
      <c r="DI507" s="446">
        <f t="shared" si="1025"/>
        <v>7.0053149777816497</v>
      </c>
      <c r="DJ507" s="434">
        <v>7.63</v>
      </c>
      <c r="DK507" s="427">
        <v>4.0999999999999996</v>
      </c>
      <c r="DL507" s="446">
        <f t="shared" si="1026"/>
        <v>9.9329092968545787</v>
      </c>
      <c r="DM507" s="541">
        <v>28.6</v>
      </c>
      <c r="DN507" s="541">
        <v>3.78</v>
      </c>
      <c r="DO507" s="542">
        <v>7.88</v>
      </c>
      <c r="DP507" s="542">
        <v>16.899999999999999</v>
      </c>
      <c r="DQ507" s="542">
        <v>81</v>
      </c>
      <c r="DR507" s="432"/>
      <c r="DS507" s="432"/>
      <c r="DT507" s="437"/>
      <c r="DU507" s="437">
        <v>0.93</v>
      </c>
      <c r="DV507" s="481"/>
      <c r="DW507" s="446">
        <f t="shared" si="1027"/>
        <v>3.6594928988411604</v>
      </c>
      <c r="DX507" s="434">
        <v>7.12</v>
      </c>
      <c r="DY507" s="493">
        <v>7.92</v>
      </c>
      <c r="DZ507" s="494">
        <v>16.399999999999999</v>
      </c>
      <c r="EA507" s="495">
        <v>62</v>
      </c>
      <c r="EB507" s="496">
        <v>6480</v>
      </c>
      <c r="EC507" s="497">
        <v>4.2</v>
      </c>
      <c r="ED507" s="497"/>
      <c r="EE507" s="497"/>
      <c r="EF507" s="497"/>
      <c r="EG507" s="498">
        <v>4</v>
      </c>
      <c r="EH507" s="495"/>
      <c r="EI507" s="429">
        <f t="shared" si="1028"/>
        <v>7.92</v>
      </c>
      <c r="EJ507" s="447">
        <f t="shared" si="1029"/>
        <v>16.399999999999999</v>
      </c>
      <c r="EK507" s="448">
        <f t="shared" si="1030"/>
        <v>62</v>
      </c>
      <c r="EL507" s="417">
        <f t="shared" si="1031"/>
        <v>6480</v>
      </c>
      <c r="EM507" s="431">
        <f t="shared" si="1032"/>
        <v>4.2</v>
      </c>
      <c r="EN507" s="431"/>
      <c r="EO507" s="431"/>
      <c r="EP507" s="431"/>
      <c r="EQ507" s="430">
        <f t="shared" si="1033"/>
        <v>4</v>
      </c>
      <c r="ER507" s="448"/>
      <c r="ES507" s="449">
        <f t="shared" si="1034"/>
        <v>23.24097101481172</v>
      </c>
      <c r="ET507" s="450">
        <f t="shared" si="1035"/>
        <v>0.90873999999999999</v>
      </c>
      <c r="EU507" s="451">
        <f t="shared" si="992"/>
        <v>0.31708615909090904</v>
      </c>
      <c r="EV507" s="499">
        <f t="shared" si="1036"/>
        <v>0.58719659090909082</v>
      </c>
      <c r="EW507" s="513">
        <f t="shared" si="1037"/>
        <v>0.56087000642695262</v>
      </c>
      <c r="EX507" s="514">
        <f t="shared" si="1038"/>
        <v>5.364366045293484</v>
      </c>
      <c r="EY507" s="513">
        <f t="shared" si="1039"/>
        <v>0.67002012072434614</v>
      </c>
      <c r="EZ507" s="514">
        <f t="shared" si="1040"/>
        <v>33.299999999999997</v>
      </c>
      <c r="FA507" s="450">
        <f t="shared" si="1041"/>
        <v>0.79808370122516892</v>
      </c>
      <c r="FB507" s="431">
        <f t="shared" si="1042"/>
        <v>245.05792635957482</v>
      </c>
      <c r="FC507" s="452"/>
      <c r="FD507" s="431"/>
      <c r="FE507" s="452">
        <f t="shared" si="1043"/>
        <v>0.97959183673469385</v>
      </c>
      <c r="FF507" s="430">
        <f t="shared" si="1044"/>
        <v>192</v>
      </c>
      <c r="FG507" s="490">
        <v>50400</v>
      </c>
      <c r="FH507" s="498"/>
      <c r="FI507" s="501"/>
      <c r="FJ507" s="487"/>
      <c r="FK507" s="455">
        <f t="shared" si="1045"/>
        <v>1.5846116601007989</v>
      </c>
      <c r="FL507" s="490">
        <v>1600</v>
      </c>
      <c r="FM507" s="455">
        <f t="shared" si="1046"/>
        <v>35.213592446684423</v>
      </c>
      <c r="FN507" s="490">
        <v>4309</v>
      </c>
      <c r="FO507" s="532">
        <f t="shared" si="1047"/>
        <v>0.32204783258594916</v>
      </c>
      <c r="FP507" s="449">
        <f t="shared" si="1048"/>
        <v>94.834606157976978</v>
      </c>
      <c r="FQ507" s="503">
        <v>54</v>
      </c>
      <c r="FR507" s="458">
        <f t="shared" si="1049"/>
        <v>1.1884587450755992</v>
      </c>
      <c r="FS507" s="504">
        <v>8.07</v>
      </c>
      <c r="FT507" s="535">
        <v>12.7</v>
      </c>
      <c r="FU507" s="495">
        <v>46</v>
      </c>
      <c r="FV507" s="490">
        <v>4</v>
      </c>
      <c r="FW507" s="504"/>
      <c r="FX507" s="490"/>
      <c r="FY507" s="452">
        <f t="shared" si="1050"/>
        <v>0</v>
      </c>
      <c r="FZ507" s="452"/>
      <c r="GA507" s="429"/>
      <c r="GB507" s="499">
        <f t="shared" si="1051"/>
        <v>0.22560975609756095</v>
      </c>
      <c r="GC507" s="514">
        <f t="shared" si="1052"/>
        <v>3.6999999999999993</v>
      </c>
      <c r="GD507" s="499">
        <f t="shared" si="1053"/>
        <v>0.25806451612903225</v>
      </c>
      <c r="GE507" s="527">
        <f t="shared" si="1054"/>
        <v>16</v>
      </c>
      <c r="GF507" s="461">
        <f t="shared" si="1055"/>
        <v>2.1656359354710917</v>
      </c>
      <c r="GG507" s="490">
        <v>25</v>
      </c>
      <c r="GH507" s="526">
        <f t="shared" si="1056"/>
        <v>0.3125</v>
      </c>
      <c r="GI507" s="490">
        <v>175</v>
      </c>
      <c r="GJ507" s="544">
        <f t="shared" si="1057"/>
        <v>7</v>
      </c>
      <c r="GK507" s="463">
        <f t="shared" si="1058"/>
        <v>13.205097167506658</v>
      </c>
      <c r="GL507" s="507">
        <v>8.09</v>
      </c>
      <c r="GM507" s="535">
        <v>12.3</v>
      </c>
      <c r="GN507" s="536">
        <v>45</v>
      </c>
      <c r="GO507" s="526">
        <f t="shared" si="1059"/>
        <v>3.1496062992125928E-2</v>
      </c>
      <c r="GP507" s="526">
        <f t="shared" si="1060"/>
        <v>2.1739130434782594E-2</v>
      </c>
      <c r="GQ507" s="535">
        <v>8</v>
      </c>
      <c r="GR507" s="455">
        <f t="shared" si="1061"/>
        <v>2.2712767128111451</v>
      </c>
      <c r="GS507" s="536">
        <f t="shared" si="1062"/>
        <v>11.9</v>
      </c>
      <c r="GT507" s="536">
        <f t="shared" si="1063"/>
        <v>40.222000000000001</v>
      </c>
      <c r="GU507" s="526">
        <f t="shared" si="1064"/>
        <v>3.2520325203252098E-2</v>
      </c>
      <c r="GV507" s="526">
        <f t="shared" si="1065"/>
        <v>0.1061777777777777</v>
      </c>
      <c r="GW507" s="526">
        <f t="shared" si="1066"/>
        <v>6.2992125984251857E-2</v>
      </c>
      <c r="GX507" s="526">
        <f t="shared" si="1067"/>
        <v>0.12560869565217392</v>
      </c>
      <c r="GY507" s="544">
        <f t="shared" si="1068"/>
        <v>2.2854096863112945</v>
      </c>
      <c r="GZ507" s="490">
        <v>44263</v>
      </c>
      <c r="HA507" s="493">
        <v>8.25</v>
      </c>
      <c r="HB507" s="493">
        <v>8.02</v>
      </c>
      <c r="HC507" s="494">
        <v>11.9</v>
      </c>
      <c r="HD507" s="498">
        <f t="shared" si="1074"/>
        <v>40.222000000000001</v>
      </c>
      <c r="HE507" s="498">
        <v>12</v>
      </c>
      <c r="HF507" s="498"/>
      <c r="HG507" s="498"/>
      <c r="HH507" s="492">
        <v>4</v>
      </c>
      <c r="HI507" s="508">
        <v>6440</v>
      </c>
      <c r="HJ507" s="490">
        <f t="shared" si="1069"/>
        <v>4314.8</v>
      </c>
      <c r="HK507" s="490"/>
      <c r="HL507" s="490"/>
      <c r="HM507" s="543"/>
      <c r="HN507" s="506">
        <v>1.59</v>
      </c>
      <c r="HO507" s="491"/>
      <c r="HP507" s="545">
        <v>0.01</v>
      </c>
      <c r="HQ507" s="523"/>
      <c r="HR507" s="524"/>
      <c r="HS507" s="524">
        <v>0.25</v>
      </c>
      <c r="HT507" s="511">
        <v>4</v>
      </c>
      <c r="HU507" s="525">
        <f t="shared" si="1070"/>
        <v>39.440578461817438</v>
      </c>
      <c r="HV507" s="526">
        <f t="shared" si="1071"/>
        <v>0.76056338028169013</v>
      </c>
      <c r="HW507" s="526">
        <f t="shared" si="1072"/>
        <v>0.83447736625514402</v>
      </c>
      <c r="HX507" s="526">
        <f t="shared" si="1073"/>
        <v>0.82903225806451619</v>
      </c>
      <c r="HY507" s="512"/>
    </row>
    <row r="508" spans="1:233" s="598" customFormat="1" ht="15" customHeight="1" x14ac:dyDescent="0.15">
      <c r="A508" s="400">
        <v>43990</v>
      </c>
      <c r="B508" s="515">
        <v>40320</v>
      </c>
      <c r="C508" s="402">
        <f t="shared" si="993"/>
        <v>0.80640000000000001</v>
      </c>
      <c r="D508" s="571">
        <v>7.83</v>
      </c>
      <c r="E508" s="572">
        <v>31</v>
      </c>
      <c r="F508" s="573">
        <v>197</v>
      </c>
      <c r="G508" s="406">
        <f t="shared" si="994"/>
        <v>7943.04</v>
      </c>
      <c r="H508" s="402">
        <f t="shared" si="995"/>
        <v>0.31772159999999999</v>
      </c>
      <c r="I508" s="573">
        <v>5850</v>
      </c>
      <c r="J508" s="406">
        <f t="shared" si="996"/>
        <v>3919.5000000000005</v>
      </c>
      <c r="K508" s="574">
        <v>22.8</v>
      </c>
      <c r="L508" s="574"/>
      <c r="M508" s="574"/>
      <c r="N508" s="575">
        <v>132</v>
      </c>
      <c r="O508" s="575"/>
      <c r="P508" s="409"/>
      <c r="Q508" s="409">
        <v>1320</v>
      </c>
      <c r="R508" s="409"/>
      <c r="S508" s="409"/>
      <c r="T508" s="410">
        <v>5.26</v>
      </c>
      <c r="U508" s="409">
        <f t="shared" si="997"/>
        <v>3430.6896551724139</v>
      </c>
      <c r="V508" s="409">
        <v>9949</v>
      </c>
      <c r="W508" s="409">
        <v>4837</v>
      </c>
      <c r="X508" s="516"/>
      <c r="Y508" s="473"/>
      <c r="Z508" s="429"/>
      <c r="AA508" s="447"/>
      <c r="AB508" s="409"/>
      <c r="AC508" s="409"/>
      <c r="AD508" s="474"/>
      <c r="AE508" s="477"/>
      <c r="AF508" s="478">
        <f t="shared" si="998"/>
        <v>1320</v>
      </c>
      <c r="AG508" s="477">
        <f t="shared" si="999"/>
        <v>0.52800000000000002</v>
      </c>
      <c r="AH508" s="478">
        <f t="shared" si="1000"/>
        <v>3430.6896551724139</v>
      </c>
      <c r="AI508" s="478">
        <f t="shared" si="1001"/>
        <v>9949</v>
      </c>
      <c r="AJ508" s="473">
        <f t="shared" si="1002"/>
        <v>13132.68</v>
      </c>
      <c r="AK508" s="477">
        <f t="shared" si="1003"/>
        <v>0.58367466666666667</v>
      </c>
      <c r="AL508" s="447">
        <v>38</v>
      </c>
      <c r="AM508" s="479"/>
      <c r="AN508" s="473">
        <v>1881</v>
      </c>
      <c r="AO508" s="473">
        <v>1849</v>
      </c>
      <c r="AP508" s="479">
        <v>7.49</v>
      </c>
      <c r="AQ508" s="447">
        <v>754</v>
      </c>
      <c r="AR508" s="473">
        <f t="shared" si="1004"/>
        <v>2412.8000000000002</v>
      </c>
      <c r="AS508" s="657">
        <f t="shared" si="1005"/>
        <v>3.2</v>
      </c>
      <c r="AT508" s="473">
        <v>4550</v>
      </c>
      <c r="AU508" s="447"/>
      <c r="AV508" s="480">
        <v>18</v>
      </c>
      <c r="AW508" s="479">
        <v>9.89</v>
      </c>
      <c r="AX508" s="479">
        <v>32.56</v>
      </c>
      <c r="AY508" s="480">
        <v>19.100000000000001</v>
      </c>
      <c r="AZ508" s="480">
        <v>5.0999999999999996</v>
      </c>
      <c r="BA508" s="420">
        <f t="shared" si="1006"/>
        <v>39057</v>
      </c>
      <c r="BB508" s="421">
        <f t="shared" si="1007"/>
        <v>0.78113999999999995</v>
      </c>
      <c r="BC508" s="422"/>
      <c r="BD508" s="423">
        <v>7.9</v>
      </c>
      <c r="BE508" s="424">
        <v>64</v>
      </c>
      <c r="BF508" s="425">
        <v>328</v>
      </c>
      <c r="BG508" s="426">
        <v>8250</v>
      </c>
      <c r="BH508" s="420">
        <f t="shared" si="1008"/>
        <v>5527.5</v>
      </c>
      <c r="BI508" s="432"/>
      <c r="BJ508" s="421"/>
      <c r="BK508" s="427">
        <v>10.199999999999999</v>
      </c>
      <c r="BL508" s="427"/>
      <c r="BM508" s="428"/>
      <c r="BN508" s="422"/>
      <c r="BO508" s="425">
        <v>201</v>
      </c>
      <c r="BP508" s="425"/>
      <c r="BQ508" s="423">
        <v>4.45</v>
      </c>
      <c r="BR508" s="421">
        <f t="shared" si="1009"/>
        <v>0.61805555555555558</v>
      </c>
      <c r="BS508" s="409">
        <f t="shared" si="1010"/>
        <v>40377</v>
      </c>
      <c r="BT508" s="429">
        <f t="shared" si="1011"/>
        <v>7.8865963295935799</v>
      </c>
      <c r="BU508" s="430">
        <f t="shared" si="1012"/>
        <v>64</v>
      </c>
      <c r="BV508" s="430">
        <f t="shared" si="1013"/>
        <v>396.15602942269112</v>
      </c>
      <c r="BW508" s="430">
        <f t="shared" si="1014"/>
        <v>7980.396611932536</v>
      </c>
      <c r="BX508" s="430">
        <f t="shared" si="1015"/>
        <v>5187.2577977561486</v>
      </c>
      <c r="BY508" s="430">
        <f t="shared" si="1016"/>
        <v>10.490957723456422</v>
      </c>
      <c r="BZ508" s="430"/>
      <c r="CA508" s="431"/>
      <c r="CB508" s="430">
        <f t="shared" si="1017"/>
        <v>201</v>
      </c>
      <c r="CC508" s="432">
        <v>19617</v>
      </c>
      <c r="CD508" s="411">
        <f t="shared" si="1018"/>
        <v>20277</v>
      </c>
      <c r="CE508" s="421">
        <f t="shared" si="1019"/>
        <v>0.81108000000000002</v>
      </c>
      <c r="CF508" s="433">
        <f t="shared" si="1020"/>
        <v>7.9301671844947474</v>
      </c>
      <c r="CG508" s="434"/>
      <c r="CH508" s="427"/>
      <c r="CI508" s="446">
        <f t="shared" si="1021"/>
        <v>11.244266903388075</v>
      </c>
      <c r="CJ508" s="436">
        <v>29.3</v>
      </c>
      <c r="CK508" s="436">
        <v>3.56</v>
      </c>
      <c r="CL508" s="423"/>
      <c r="CM508" s="423">
        <v>16.7</v>
      </c>
      <c r="CN508" s="423">
        <v>90</v>
      </c>
      <c r="CO508" s="432"/>
      <c r="CP508" s="432"/>
      <c r="CQ508" s="437"/>
      <c r="CR508" s="437">
        <v>0.89</v>
      </c>
      <c r="CS508" s="424"/>
      <c r="CT508" s="432">
        <f t="shared" si="1022"/>
        <v>4.1426246486166587</v>
      </c>
      <c r="CU508" s="434">
        <v>7.22</v>
      </c>
      <c r="CV508" s="438"/>
      <c r="CW508" s="439"/>
      <c r="CX508" s="440"/>
      <c r="CY508" s="441"/>
      <c r="CZ508" s="442"/>
      <c r="DA508" s="442"/>
      <c r="DB508" s="442"/>
      <c r="DC508" s="442"/>
      <c r="DD508" s="443"/>
      <c r="DE508" s="440"/>
      <c r="DF508" s="444">
        <v>19440</v>
      </c>
      <c r="DG508" s="445">
        <f t="shared" si="1023"/>
        <v>20100</v>
      </c>
      <c r="DH508" s="421">
        <f t="shared" si="1024"/>
        <v>0.80400000000000005</v>
      </c>
      <c r="DI508" s="446">
        <f t="shared" si="1025"/>
        <v>8</v>
      </c>
      <c r="DJ508" s="434">
        <v>7.71</v>
      </c>
      <c r="DK508" s="427">
        <v>4.2</v>
      </c>
      <c r="DL508" s="446">
        <f t="shared" si="1026"/>
        <v>11.343283582089553</v>
      </c>
      <c r="DM508" s="422">
        <v>29.5</v>
      </c>
      <c r="DN508" s="422">
        <v>3.89</v>
      </c>
      <c r="DO508" s="423">
        <v>7.79</v>
      </c>
      <c r="DP508" s="423">
        <v>16.5</v>
      </c>
      <c r="DQ508" s="423">
        <v>85</v>
      </c>
      <c r="DR508" s="432"/>
      <c r="DS508" s="432"/>
      <c r="DT508" s="437"/>
      <c r="DU508" s="437">
        <v>0.91</v>
      </c>
      <c r="DV508" s="424"/>
      <c r="DW508" s="446">
        <f t="shared" si="1027"/>
        <v>4.1791044776119408</v>
      </c>
      <c r="DX508" s="434">
        <v>7.67</v>
      </c>
      <c r="DY508" s="438">
        <v>8.0299999999999994</v>
      </c>
      <c r="DZ508" s="439">
        <v>15.5</v>
      </c>
      <c r="EA508" s="440">
        <v>54</v>
      </c>
      <c r="EB508" s="441">
        <v>6040</v>
      </c>
      <c r="EC508" s="442">
        <v>4.5999999999999996</v>
      </c>
      <c r="ED508" s="442"/>
      <c r="EE508" s="442"/>
      <c r="EF508" s="442"/>
      <c r="EG508" s="443">
        <v>3</v>
      </c>
      <c r="EH508" s="440"/>
      <c r="EI508" s="429">
        <f t="shared" si="1028"/>
        <v>8.0299999999999994</v>
      </c>
      <c r="EJ508" s="447">
        <f t="shared" si="1029"/>
        <v>15.5</v>
      </c>
      <c r="EK508" s="448">
        <f t="shared" si="1030"/>
        <v>54</v>
      </c>
      <c r="EL508" s="417">
        <f t="shared" si="1031"/>
        <v>6040</v>
      </c>
      <c r="EM508" s="431">
        <f t="shared" si="1032"/>
        <v>4.5999999999999996</v>
      </c>
      <c r="EN508" s="431"/>
      <c r="EO508" s="431"/>
      <c r="EP508" s="431"/>
      <c r="EQ508" s="430">
        <f t="shared" si="1033"/>
        <v>3</v>
      </c>
      <c r="ER508" s="448"/>
      <c r="ES508" s="449">
        <f t="shared" si="1034"/>
        <v>26.153503232038041</v>
      </c>
      <c r="ET508" s="450">
        <f t="shared" si="1035"/>
        <v>0.80754000000000004</v>
      </c>
      <c r="EU508" s="451">
        <f t="shared" si="992"/>
        <v>0.36353618181818181</v>
      </c>
      <c r="EV508" s="450">
        <f t="shared" si="1036"/>
        <v>0.67321515151515143</v>
      </c>
      <c r="EW508" s="513">
        <f t="shared" si="1037"/>
        <v>0.56152716260451641</v>
      </c>
      <c r="EX508" s="514">
        <f t="shared" si="1038"/>
        <v>5.8909577234564221</v>
      </c>
      <c r="EY508" s="513">
        <f t="shared" si="1039"/>
        <v>0.7578125</v>
      </c>
      <c r="EZ508" s="514">
        <f t="shared" si="1040"/>
        <v>48.5</v>
      </c>
      <c r="FA508" s="450">
        <f t="shared" si="1041"/>
        <v>0.86369007161472988</v>
      </c>
      <c r="FB508" s="431">
        <f t="shared" si="1042"/>
        <v>342.15602942269112</v>
      </c>
      <c r="FC508" s="452"/>
      <c r="FD508" s="431"/>
      <c r="FE508" s="452">
        <f t="shared" si="1043"/>
        <v>0.9850746268656716</v>
      </c>
      <c r="FF508" s="430">
        <f t="shared" si="1044"/>
        <v>198</v>
      </c>
      <c r="FG508" s="405">
        <v>50400</v>
      </c>
      <c r="FH508" s="589"/>
      <c r="FI508" s="590"/>
      <c r="FJ508" s="591"/>
      <c r="FK508" s="455">
        <f t="shared" si="1045"/>
        <v>1.7831934021844118</v>
      </c>
      <c r="FL508" s="530">
        <v>1600</v>
      </c>
      <c r="FM508" s="455">
        <f t="shared" si="1046"/>
        <v>39.626520048542488</v>
      </c>
      <c r="FN508" s="530">
        <v>4170</v>
      </c>
      <c r="FO508" s="532">
        <f t="shared" si="1047"/>
        <v>0.31165919282511212</v>
      </c>
      <c r="FP508" s="449">
        <f t="shared" si="1048"/>
        <v>103.27661787651387</v>
      </c>
      <c r="FQ508" s="457">
        <v>54</v>
      </c>
      <c r="FR508" s="458">
        <f t="shared" si="1049"/>
        <v>1.3373950516383091</v>
      </c>
      <c r="FS508" s="576">
        <v>8.0399999999999991</v>
      </c>
      <c r="FT508" s="577">
        <v>12.5</v>
      </c>
      <c r="FU508" s="578">
        <v>46</v>
      </c>
      <c r="FV508" s="579">
        <v>8</v>
      </c>
      <c r="FW508" s="580"/>
      <c r="FX508" s="579"/>
      <c r="FY508" s="452">
        <f t="shared" si="1050"/>
        <v>-1.6666666666666665</v>
      </c>
      <c r="FZ508" s="452"/>
      <c r="GA508" s="429"/>
      <c r="GB508" s="513">
        <f t="shared" si="1051"/>
        <v>0.19354838709677424</v>
      </c>
      <c r="GC508" s="514">
        <f t="shared" si="1052"/>
        <v>3</v>
      </c>
      <c r="GD508" s="513">
        <f t="shared" si="1053"/>
        <v>0.14814814814814814</v>
      </c>
      <c r="GE508" s="527">
        <f t="shared" si="1054"/>
        <v>8</v>
      </c>
      <c r="GF508" s="461">
        <f t="shared" si="1055"/>
        <v>2.4370309829853629</v>
      </c>
      <c r="GG508" s="606">
        <v>25</v>
      </c>
      <c r="GH508" s="450">
        <f t="shared" si="1056"/>
        <v>0.3125</v>
      </c>
      <c r="GI508" s="405">
        <v>175</v>
      </c>
      <c r="GJ508" s="462">
        <f t="shared" si="1057"/>
        <v>7</v>
      </c>
      <c r="GK508" s="463">
        <f t="shared" si="1058"/>
        <v>14.859945018203433</v>
      </c>
      <c r="GL508" s="464">
        <v>8.18</v>
      </c>
      <c r="GM508" s="529">
        <v>12.1</v>
      </c>
      <c r="GN508" s="405">
        <v>45</v>
      </c>
      <c r="GO508" s="513">
        <f t="shared" si="1059"/>
        <v>3.2000000000000028E-2</v>
      </c>
      <c r="GP508" s="450">
        <f t="shared" si="1060"/>
        <v>2.1739130434782594E-2</v>
      </c>
      <c r="GQ508" s="577">
        <v>8</v>
      </c>
      <c r="GR508" s="455">
        <f t="shared" si="1061"/>
        <v>2.5559105431309908</v>
      </c>
      <c r="GS508" s="531">
        <f t="shared" si="1062"/>
        <v>11.8</v>
      </c>
      <c r="GT508" s="531">
        <f t="shared" si="1063"/>
        <v>39.884</v>
      </c>
      <c r="GU508" s="513">
        <f t="shared" si="1064"/>
        <v>2.4793388429751984E-2</v>
      </c>
      <c r="GV508" s="513">
        <f t="shared" si="1065"/>
        <v>0.11368888888888884</v>
      </c>
      <c r="GW508" s="513">
        <f t="shared" si="1066"/>
        <v>5.5999999999999939E-2</v>
      </c>
      <c r="GX508" s="513">
        <f t="shared" si="1067"/>
        <v>0.13295652173913042</v>
      </c>
      <c r="GY508" s="462">
        <f t="shared" si="1068"/>
        <v>2.4296836197193321</v>
      </c>
      <c r="GZ508" s="405">
        <v>40298</v>
      </c>
      <c r="HA508" s="581">
        <v>8.3000000000000007</v>
      </c>
      <c r="HB508" s="451">
        <v>8.18</v>
      </c>
      <c r="HC508" s="577">
        <v>11.8</v>
      </c>
      <c r="HD508" s="463">
        <f t="shared" si="1074"/>
        <v>39.884</v>
      </c>
      <c r="HE508" s="463">
        <v>12.2</v>
      </c>
      <c r="HF508" s="463">
        <f t="shared" ref="HF508:HF571" si="1075">HE508*2.7</f>
        <v>32.94</v>
      </c>
      <c r="HG508" s="582"/>
      <c r="HH508" s="575">
        <v>4</v>
      </c>
      <c r="HI508" s="583">
        <v>6070</v>
      </c>
      <c r="HJ508" s="406">
        <f t="shared" si="1069"/>
        <v>4066.9</v>
      </c>
      <c r="HK508" s="406"/>
      <c r="HL508" s="549"/>
      <c r="HM508" s="584"/>
      <c r="HN508" s="461">
        <v>1.67</v>
      </c>
      <c r="HO508" s="574"/>
      <c r="HP508" s="548">
        <v>0.01</v>
      </c>
      <c r="HQ508" s="585"/>
      <c r="HR508" s="586"/>
      <c r="HS508" s="520">
        <v>0.19</v>
      </c>
      <c r="HT508" s="587">
        <v>4</v>
      </c>
      <c r="HU508" s="522">
        <f t="shared" si="1070"/>
        <v>44.550272678393114</v>
      </c>
      <c r="HV508" s="513">
        <f t="shared" si="1071"/>
        <v>0.81562500000000004</v>
      </c>
      <c r="HW508" s="513">
        <f t="shared" si="1072"/>
        <v>0.8784024390243903</v>
      </c>
      <c r="HX508" s="513">
        <f t="shared" si="1073"/>
        <v>0.8362745098039216</v>
      </c>
      <c r="HY508" s="599"/>
    </row>
    <row r="509" spans="1:233" s="598" customFormat="1" ht="15" customHeight="1" x14ac:dyDescent="0.15">
      <c r="A509" s="400">
        <v>43991</v>
      </c>
      <c r="B509" s="515">
        <v>39592</v>
      </c>
      <c r="C509" s="402">
        <f t="shared" si="993"/>
        <v>0.79183999999999999</v>
      </c>
      <c r="D509" s="571">
        <v>8.0500000000000007</v>
      </c>
      <c r="E509" s="572">
        <v>34.4</v>
      </c>
      <c r="F509" s="573">
        <v>187.5</v>
      </c>
      <c r="G509" s="406">
        <f t="shared" si="994"/>
        <v>7423.5</v>
      </c>
      <c r="H509" s="402">
        <f t="shared" si="995"/>
        <v>0.29693999999999998</v>
      </c>
      <c r="I509" s="573">
        <v>6580</v>
      </c>
      <c r="J509" s="406">
        <f t="shared" si="996"/>
        <v>4408.6000000000004</v>
      </c>
      <c r="K509" s="574">
        <v>17.100000000000001</v>
      </c>
      <c r="L509" s="574">
        <v>10.4</v>
      </c>
      <c r="M509" s="574">
        <v>1.3</v>
      </c>
      <c r="N509" s="575">
        <v>130</v>
      </c>
      <c r="O509" s="575">
        <v>32</v>
      </c>
      <c r="P509" s="409"/>
      <c r="Q509" s="409">
        <v>1320</v>
      </c>
      <c r="R509" s="409"/>
      <c r="S509" s="409"/>
      <c r="T509" s="410">
        <v>5.0999999999999996</v>
      </c>
      <c r="U509" s="409">
        <f t="shared" si="997"/>
        <v>2988.6206896551726</v>
      </c>
      <c r="V509" s="409">
        <v>8667</v>
      </c>
      <c r="W509" s="409">
        <v>3175</v>
      </c>
      <c r="X509" s="516"/>
      <c r="Y509" s="473"/>
      <c r="Z509" s="429"/>
      <c r="AA509" s="447"/>
      <c r="AB509" s="409"/>
      <c r="AC509" s="409"/>
      <c r="AD509" s="474"/>
      <c r="AE509" s="477"/>
      <c r="AF509" s="478">
        <f t="shared" si="998"/>
        <v>1320</v>
      </c>
      <c r="AG509" s="477">
        <f t="shared" si="999"/>
        <v>0.52800000000000002</v>
      </c>
      <c r="AH509" s="478">
        <f t="shared" si="1000"/>
        <v>2988.6206896551726</v>
      </c>
      <c r="AI509" s="478">
        <f t="shared" si="1001"/>
        <v>8667</v>
      </c>
      <c r="AJ509" s="473">
        <f t="shared" si="1002"/>
        <v>11440.44</v>
      </c>
      <c r="AK509" s="477">
        <f t="shared" si="1003"/>
        <v>0.50846400000000003</v>
      </c>
      <c r="AL509" s="447">
        <v>38</v>
      </c>
      <c r="AM509" s="479"/>
      <c r="AN509" s="473">
        <v>1920</v>
      </c>
      <c r="AO509" s="473">
        <v>1939</v>
      </c>
      <c r="AP509" s="479">
        <v>7.32</v>
      </c>
      <c r="AQ509" s="447">
        <v>748</v>
      </c>
      <c r="AR509" s="473">
        <f t="shared" si="1004"/>
        <v>2393.6</v>
      </c>
      <c r="AS509" s="657">
        <f t="shared" si="1005"/>
        <v>3.1999999999999997</v>
      </c>
      <c r="AT509" s="473">
        <v>4560</v>
      </c>
      <c r="AU509" s="447"/>
      <c r="AV509" s="480">
        <v>16</v>
      </c>
      <c r="AW509" s="479">
        <v>9.5399999999999991</v>
      </c>
      <c r="AX509" s="479">
        <v>33.049999999999997</v>
      </c>
      <c r="AY509" s="480">
        <v>18.5</v>
      </c>
      <c r="AZ509" s="480">
        <v>5.0999999999999996</v>
      </c>
      <c r="BA509" s="420">
        <f t="shared" si="1006"/>
        <v>41775</v>
      </c>
      <c r="BB509" s="421">
        <f t="shared" si="1007"/>
        <v>0.83550000000000002</v>
      </c>
      <c r="BC509" s="422"/>
      <c r="BD509" s="423">
        <v>7.92</v>
      </c>
      <c r="BE509" s="424">
        <v>61.7</v>
      </c>
      <c r="BF509" s="425">
        <v>300</v>
      </c>
      <c r="BG509" s="426">
        <v>7290</v>
      </c>
      <c r="BH509" s="420">
        <f t="shared" si="1008"/>
        <v>4884.3</v>
      </c>
      <c r="BI509" s="432">
        <v>1479</v>
      </c>
      <c r="BJ509" s="421">
        <f>BI509/35.5*(23+35.5)/BH509</f>
        <v>0.49899173926922502</v>
      </c>
      <c r="BK509" s="427">
        <v>9.5</v>
      </c>
      <c r="BL509" s="427">
        <v>5.8</v>
      </c>
      <c r="BM509" s="428">
        <v>5.4</v>
      </c>
      <c r="BN509" s="422">
        <v>1.6</v>
      </c>
      <c r="BO509" s="425">
        <v>141</v>
      </c>
      <c r="BP509" s="425">
        <v>32</v>
      </c>
      <c r="BQ509" s="423">
        <v>5.33</v>
      </c>
      <c r="BR509" s="421">
        <f t="shared" si="1009"/>
        <v>0.74027777777777781</v>
      </c>
      <c r="BS509" s="409">
        <f t="shared" si="1010"/>
        <v>43095</v>
      </c>
      <c r="BT509" s="429">
        <f t="shared" si="1011"/>
        <v>7.9016219979115911</v>
      </c>
      <c r="BU509" s="430">
        <f t="shared" si="1012"/>
        <v>61.7</v>
      </c>
      <c r="BV509" s="430">
        <f t="shared" si="1013"/>
        <v>364.12697528715626</v>
      </c>
      <c r="BW509" s="430">
        <f t="shared" si="1014"/>
        <v>7066.8052906369649</v>
      </c>
      <c r="BX509" s="430">
        <f t="shared" si="1015"/>
        <v>4593.4234389140274</v>
      </c>
      <c r="BY509" s="430">
        <f t="shared" si="1016"/>
        <v>9.7756700313261398</v>
      </c>
      <c r="BZ509" s="430">
        <f>(BL509*BA509+AY509*AF509)/BS509</f>
        <v>6.1890010442046641</v>
      </c>
      <c r="CA509" s="431">
        <f>(BN509*BA509+AZ509*AF509)/BS509</f>
        <v>1.7072050121823878</v>
      </c>
      <c r="CB509" s="430">
        <f t="shared" si="1017"/>
        <v>141</v>
      </c>
      <c r="CC509" s="432">
        <v>20991</v>
      </c>
      <c r="CD509" s="411">
        <f t="shared" si="1018"/>
        <v>21651</v>
      </c>
      <c r="CE509" s="421">
        <f t="shared" si="1019"/>
        <v>0.86604000000000003</v>
      </c>
      <c r="CF509" s="433">
        <f t="shared" si="1020"/>
        <v>7.4269086878204238</v>
      </c>
      <c r="CG509" s="434"/>
      <c r="CH509" s="427"/>
      <c r="CI509" s="446">
        <f t="shared" si="1021"/>
        <v>10.53069142302896</v>
      </c>
      <c r="CJ509" s="436">
        <v>29.8</v>
      </c>
      <c r="CK509" s="436">
        <v>1.97</v>
      </c>
      <c r="CL509" s="423"/>
      <c r="CM509" s="423">
        <v>17.100000000000001</v>
      </c>
      <c r="CN509" s="423">
        <v>84</v>
      </c>
      <c r="CO509" s="432"/>
      <c r="CP509" s="432"/>
      <c r="CQ509" s="437"/>
      <c r="CR509" s="437">
        <v>0.93</v>
      </c>
      <c r="CS509" s="424"/>
      <c r="CT509" s="432">
        <f t="shared" si="1022"/>
        <v>3.8797284190106689</v>
      </c>
      <c r="CU509" s="434">
        <v>7.42</v>
      </c>
      <c r="CV509" s="438"/>
      <c r="CW509" s="439"/>
      <c r="CX509" s="440"/>
      <c r="CY509" s="441"/>
      <c r="CZ509" s="442"/>
      <c r="DA509" s="442"/>
      <c r="DB509" s="442"/>
      <c r="DC509" s="442"/>
      <c r="DD509" s="443"/>
      <c r="DE509" s="440"/>
      <c r="DF509" s="444">
        <v>20784</v>
      </c>
      <c r="DG509" s="445">
        <f t="shared" si="1023"/>
        <v>21444</v>
      </c>
      <c r="DH509" s="421">
        <f t="shared" si="1024"/>
        <v>0.85775999999999997</v>
      </c>
      <c r="DI509" s="446">
        <f t="shared" si="1025"/>
        <v>7.4986010072747629</v>
      </c>
      <c r="DJ509" s="434">
        <v>7.68</v>
      </c>
      <c r="DK509" s="427">
        <v>2.8</v>
      </c>
      <c r="DL509" s="446">
        <f t="shared" si="1026"/>
        <v>10.632344711807498</v>
      </c>
      <c r="DM509" s="422">
        <v>29</v>
      </c>
      <c r="DN509" s="422">
        <v>2.69</v>
      </c>
      <c r="DO509" s="423">
        <v>7.74</v>
      </c>
      <c r="DP509" s="423">
        <v>17.600000000000001</v>
      </c>
      <c r="DQ509" s="423">
        <v>98</v>
      </c>
      <c r="DR509" s="432">
        <v>4917</v>
      </c>
      <c r="DS509" s="432">
        <v>2207</v>
      </c>
      <c r="DT509" s="437">
        <f>DS509/DR509</f>
        <v>0.44885092536099247</v>
      </c>
      <c r="DU509" s="437">
        <v>0.91</v>
      </c>
      <c r="DV509" s="424"/>
      <c r="DW509" s="446">
        <f t="shared" si="1027"/>
        <v>3.9171796306659208</v>
      </c>
      <c r="DX509" s="434">
        <v>7.28</v>
      </c>
      <c r="DY509" s="438">
        <v>7.94</v>
      </c>
      <c r="DZ509" s="439">
        <v>16.399999999999999</v>
      </c>
      <c r="EA509" s="440">
        <v>61</v>
      </c>
      <c r="EB509" s="441">
        <v>6510</v>
      </c>
      <c r="EC509" s="442">
        <v>5.2</v>
      </c>
      <c r="ED509" s="442">
        <v>0.2</v>
      </c>
      <c r="EE509" s="442">
        <v>4.5</v>
      </c>
      <c r="EF509" s="442">
        <v>0.8</v>
      </c>
      <c r="EG509" s="443">
        <v>3</v>
      </c>
      <c r="EH509" s="440">
        <v>16</v>
      </c>
      <c r="EI509" s="429">
        <f t="shared" si="1028"/>
        <v>7.94</v>
      </c>
      <c r="EJ509" s="447">
        <f t="shared" si="1029"/>
        <v>16.399999999999999</v>
      </c>
      <c r="EK509" s="448">
        <f t="shared" si="1030"/>
        <v>61</v>
      </c>
      <c r="EL509" s="417">
        <f t="shared" si="1031"/>
        <v>6510</v>
      </c>
      <c r="EM509" s="431">
        <f t="shared" si="1032"/>
        <v>5.2</v>
      </c>
      <c r="EN509" s="431">
        <f>ED509</f>
        <v>0.2</v>
      </c>
      <c r="EO509" s="431">
        <f>EE509</f>
        <v>4.5</v>
      </c>
      <c r="EP509" s="431">
        <f>EF509</f>
        <v>0.8</v>
      </c>
      <c r="EQ509" s="430">
        <f t="shared" si="1033"/>
        <v>3</v>
      </c>
      <c r="ER509" s="448">
        <f>EH509</f>
        <v>16</v>
      </c>
      <c r="ES509" s="449">
        <f t="shared" si="1034"/>
        <v>24.504002784545769</v>
      </c>
      <c r="ET509" s="450">
        <f t="shared" si="1035"/>
        <v>0.8619</v>
      </c>
      <c r="EU509" s="451">
        <f t="shared" si="992"/>
        <v>0.35663754545454551</v>
      </c>
      <c r="EV509" s="450">
        <f t="shared" si="1036"/>
        <v>0.66043989898989908</v>
      </c>
      <c r="EW509" s="513">
        <f t="shared" si="1037"/>
        <v>0.46806715208915628</v>
      </c>
      <c r="EX509" s="514">
        <f t="shared" si="1038"/>
        <v>4.5756700313261396</v>
      </c>
      <c r="EY509" s="513">
        <f t="shared" si="1039"/>
        <v>0.73419773095623997</v>
      </c>
      <c r="EZ509" s="514">
        <f t="shared" si="1040"/>
        <v>45.300000000000004</v>
      </c>
      <c r="FA509" s="450">
        <f t="shared" si="1041"/>
        <v>0.8324760203445668</v>
      </c>
      <c r="FB509" s="431">
        <f t="shared" si="1042"/>
        <v>303.12697528715626</v>
      </c>
      <c r="FC509" s="452">
        <f>1-EP509/CA509</f>
        <v>0.53139781438590772</v>
      </c>
      <c r="FD509" s="431">
        <f>CA509-EP509</f>
        <v>0.9072050121823878</v>
      </c>
      <c r="FE509" s="452">
        <f t="shared" si="1043"/>
        <v>0.97872340425531912</v>
      </c>
      <c r="FF509" s="430">
        <f t="shared" si="1044"/>
        <v>138</v>
      </c>
      <c r="FG509" s="405">
        <v>50400</v>
      </c>
      <c r="FH509" s="589"/>
      <c r="FI509" s="590"/>
      <c r="FJ509" s="591"/>
      <c r="FK509" s="455">
        <f t="shared" si="1045"/>
        <v>1.6707274625826662</v>
      </c>
      <c r="FL509" s="530">
        <v>1800</v>
      </c>
      <c r="FM509" s="455">
        <f t="shared" si="1046"/>
        <v>41.768186564566655</v>
      </c>
      <c r="FN509" s="530">
        <v>4448</v>
      </c>
      <c r="FO509" s="532">
        <f t="shared" si="1047"/>
        <v>0.33243647234678625</v>
      </c>
      <c r="FP509" s="449">
        <f t="shared" si="1048"/>
        <v>103.21382991066248</v>
      </c>
      <c r="FQ509" s="457">
        <v>54</v>
      </c>
      <c r="FR509" s="458">
        <f t="shared" si="1049"/>
        <v>1.2530455969369996</v>
      </c>
      <c r="FS509" s="576">
        <v>7.92</v>
      </c>
      <c r="FT509" s="577">
        <v>13.3</v>
      </c>
      <c r="FU509" s="578">
        <v>46</v>
      </c>
      <c r="FV509" s="579">
        <v>4</v>
      </c>
      <c r="FW509" s="580">
        <v>0.34</v>
      </c>
      <c r="FX509" s="579">
        <v>8</v>
      </c>
      <c r="FY509" s="452">
        <f t="shared" si="1050"/>
        <v>-0.33333333333333326</v>
      </c>
      <c r="FZ509" s="452">
        <f>1-FW509/(EF509+DC509)</f>
        <v>0.57499999999999996</v>
      </c>
      <c r="GA509" s="429">
        <f>EF509+DC509-FW509</f>
        <v>0.46</v>
      </c>
      <c r="GB509" s="513">
        <f t="shared" si="1051"/>
        <v>0.18902439024390227</v>
      </c>
      <c r="GC509" s="514">
        <f t="shared" si="1052"/>
        <v>3.0999999999999979</v>
      </c>
      <c r="GD509" s="513">
        <f t="shared" si="1053"/>
        <v>0.24590163934426235</v>
      </c>
      <c r="GE509" s="527">
        <f t="shared" si="1054"/>
        <v>15</v>
      </c>
      <c r="GF509" s="461">
        <f t="shared" si="1055"/>
        <v>2.2833275321963105</v>
      </c>
      <c r="GG509" s="606">
        <v>25</v>
      </c>
      <c r="GH509" s="450">
        <f t="shared" si="1056"/>
        <v>0.3125</v>
      </c>
      <c r="GI509" s="405">
        <v>175</v>
      </c>
      <c r="GJ509" s="462">
        <f t="shared" si="1057"/>
        <v>7</v>
      </c>
      <c r="GK509" s="463">
        <f t="shared" si="1058"/>
        <v>13.922728854855551</v>
      </c>
      <c r="GL509" s="464">
        <v>8.07</v>
      </c>
      <c r="GM509" s="529">
        <v>12.5</v>
      </c>
      <c r="GN509" s="405">
        <v>45</v>
      </c>
      <c r="GO509" s="513">
        <f t="shared" si="1059"/>
        <v>6.0150375939849621E-2</v>
      </c>
      <c r="GP509" s="450">
        <f t="shared" si="1060"/>
        <v>2.1739130434782594E-2</v>
      </c>
      <c r="GQ509" s="577">
        <v>8</v>
      </c>
      <c r="GR509" s="455">
        <f t="shared" si="1061"/>
        <v>2.394709363035155</v>
      </c>
      <c r="GS509" s="531">
        <f t="shared" si="1062"/>
        <v>12.3</v>
      </c>
      <c r="GT509" s="531">
        <f t="shared" si="1063"/>
        <v>41.573999999999998</v>
      </c>
      <c r="GU509" s="513">
        <f t="shared" si="1064"/>
        <v>1.5999999999999903E-2</v>
      </c>
      <c r="GV509" s="513">
        <f t="shared" si="1065"/>
        <v>7.6133333333333386E-2</v>
      </c>
      <c r="GW509" s="513">
        <f t="shared" si="1066"/>
        <v>7.5187969924812026E-2</v>
      </c>
      <c r="GX509" s="513">
        <f t="shared" si="1067"/>
        <v>9.6217391304347921E-2</v>
      </c>
      <c r="GY509" s="462">
        <f t="shared" si="1068"/>
        <v>3.1456685166867477</v>
      </c>
      <c r="GZ509" s="405">
        <v>40571</v>
      </c>
      <c r="HA509" s="581">
        <v>8.34</v>
      </c>
      <c r="HB509" s="451">
        <v>7.96</v>
      </c>
      <c r="HC509" s="577">
        <v>12.3</v>
      </c>
      <c r="HD509" s="463">
        <f t="shared" si="1074"/>
        <v>41.573999999999998</v>
      </c>
      <c r="HE509" s="463">
        <v>12.5</v>
      </c>
      <c r="HF509" s="463">
        <f t="shared" si="1075"/>
        <v>33.75</v>
      </c>
      <c r="HG509" s="582"/>
      <c r="HH509" s="575">
        <v>4</v>
      </c>
      <c r="HI509" s="583">
        <v>6290</v>
      </c>
      <c r="HJ509" s="406">
        <f t="shared" si="1069"/>
        <v>4214.3</v>
      </c>
      <c r="HK509" s="406">
        <v>220</v>
      </c>
      <c r="HL509" s="549">
        <v>1291</v>
      </c>
      <c r="HM509" s="584">
        <v>4.3</v>
      </c>
      <c r="HN509" s="461">
        <v>2.71</v>
      </c>
      <c r="HO509" s="574">
        <v>0.1</v>
      </c>
      <c r="HP509" s="548">
        <v>0.01</v>
      </c>
      <c r="HQ509" s="585">
        <v>4.5</v>
      </c>
      <c r="HR509" s="586">
        <v>0.26</v>
      </c>
      <c r="HS509" s="520">
        <v>0.22</v>
      </c>
      <c r="HT509" s="587">
        <v>4</v>
      </c>
      <c r="HU509" s="522">
        <f t="shared" si="1070"/>
        <v>41.651705565529625</v>
      </c>
      <c r="HV509" s="513">
        <f t="shared" si="1071"/>
        <v>0.80064829821717987</v>
      </c>
      <c r="HW509" s="513">
        <f t="shared" si="1072"/>
        <v>0.86142000000000007</v>
      </c>
      <c r="HX509" s="513">
        <f t="shared" si="1073"/>
        <v>0.71473684210526311</v>
      </c>
      <c r="HY509" s="599"/>
    </row>
    <row r="510" spans="1:233" s="598" customFormat="1" ht="15" customHeight="1" x14ac:dyDescent="0.15">
      <c r="A510" s="400">
        <v>43992</v>
      </c>
      <c r="B510" s="515">
        <v>43599</v>
      </c>
      <c r="C510" s="402">
        <f t="shared" si="993"/>
        <v>0.87197999999999998</v>
      </c>
      <c r="D510" s="571">
        <v>8.11</v>
      </c>
      <c r="E510" s="572">
        <v>37.200000000000003</v>
      </c>
      <c r="F510" s="573">
        <v>231</v>
      </c>
      <c r="G510" s="406">
        <f t="shared" si="994"/>
        <v>10071.369000000001</v>
      </c>
      <c r="H510" s="402">
        <f t="shared" si="995"/>
        <v>0.40285476000000003</v>
      </c>
      <c r="I510" s="573">
        <v>6615</v>
      </c>
      <c r="J510" s="406">
        <f t="shared" si="996"/>
        <v>4432.05</v>
      </c>
      <c r="K510" s="574">
        <v>22.85</v>
      </c>
      <c r="L510" s="574"/>
      <c r="M510" s="574"/>
      <c r="N510" s="575">
        <v>169</v>
      </c>
      <c r="O510" s="575"/>
      <c r="P510" s="409"/>
      <c r="Q510" s="409">
        <v>1320</v>
      </c>
      <c r="R510" s="409"/>
      <c r="S510" s="409"/>
      <c r="T510" s="410">
        <v>5.12</v>
      </c>
      <c r="U510" s="409">
        <f t="shared" si="997"/>
        <v>2685.5172413793102</v>
      </c>
      <c r="V510" s="409">
        <v>7788</v>
      </c>
      <c r="W510" s="409">
        <v>3577</v>
      </c>
      <c r="X510" s="516"/>
      <c r="Y510" s="473"/>
      <c r="Z510" s="429"/>
      <c r="AA510" s="409"/>
      <c r="AB510" s="409"/>
      <c r="AC510" s="409"/>
      <c r="AD510" s="474"/>
      <c r="AE510" s="477"/>
      <c r="AF510" s="478">
        <f t="shared" si="998"/>
        <v>1320</v>
      </c>
      <c r="AG510" s="477">
        <f t="shared" si="999"/>
        <v>0.52800000000000002</v>
      </c>
      <c r="AH510" s="478">
        <f t="shared" si="1000"/>
        <v>2685.5172413793102</v>
      </c>
      <c r="AI510" s="478">
        <f t="shared" si="1001"/>
        <v>7788</v>
      </c>
      <c r="AJ510" s="473">
        <f t="shared" si="1002"/>
        <v>10280.16</v>
      </c>
      <c r="AK510" s="477">
        <f t="shared" si="1003"/>
        <v>0.45689599999999997</v>
      </c>
      <c r="AL510" s="447">
        <v>38</v>
      </c>
      <c r="AM510" s="479"/>
      <c r="AN510" s="473">
        <v>1951</v>
      </c>
      <c r="AO510" s="473">
        <v>2010</v>
      </c>
      <c r="AP510" s="479">
        <v>7.5</v>
      </c>
      <c r="AQ510" s="447">
        <v>735</v>
      </c>
      <c r="AR510" s="473">
        <f t="shared" si="1004"/>
        <v>2352</v>
      </c>
      <c r="AS510" s="657">
        <f t="shared" si="1005"/>
        <v>3.2</v>
      </c>
      <c r="AT510" s="473">
        <v>4230</v>
      </c>
      <c r="AU510" s="447"/>
      <c r="AV510" s="480">
        <v>15</v>
      </c>
      <c r="AW510" s="479">
        <v>9.32</v>
      </c>
      <c r="AX510" s="479">
        <v>33.08</v>
      </c>
      <c r="AY510" s="480">
        <v>15.2</v>
      </c>
      <c r="AZ510" s="480">
        <v>4.4000000000000004</v>
      </c>
      <c r="BA510" s="420">
        <f t="shared" si="1006"/>
        <v>43892</v>
      </c>
      <c r="BB510" s="421">
        <f t="shared" si="1007"/>
        <v>0.87783999999999995</v>
      </c>
      <c r="BC510" s="422"/>
      <c r="BD510" s="423">
        <v>7.98</v>
      </c>
      <c r="BE510" s="424">
        <v>59.1</v>
      </c>
      <c r="BF510" s="425">
        <v>306</v>
      </c>
      <c r="BG510" s="426">
        <v>7480</v>
      </c>
      <c r="BH510" s="420">
        <f t="shared" si="1008"/>
        <v>5011.6000000000004</v>
      </c>
      <c r="BI510" s="432"/>
      <c r="BJ510" s="421"/>
      <c r="BK510" s="427">
        <v>11.6</v>
      </c>
      <c r="BL510" s="427"/>
      <c r="BM510" s="428"/>
      <c r="BN510" s="422"/>
      <c r="BO510" s="425">
        <v>278</v>
      </c>
      <c r="BP510" s="425"/>
      <c r="BQ510" s="423">
        <v>4.5</v>
      </c>
      <c r="BR510" s="421">
        <f t="shared" si="1009"/>
        <v>0.625</v>
      </c>
      <c r="BS510" s="409">
        <f t="shared" si="1010"/>
        <v>45212</v>
      </c>
      <c r="BT510" s="429">
        <f t="shared" si="1011"/>
        <v>7.965986021410246</v>
      </c>
      <c r="BU510" s="430">
        <f t="shared" si="1012"/>
        <v>59.1</v>
      </c>
      <c r="BV510" s="430">
        <f t="shared" si="1013"/>
        <v>365.73458373883039</v>
      </c>
      <c r="BW510" s="430">
        <f t="shared" si="1014"/>
        <v>7261.708926833584</v>
      </c>
      <c r="BX510" s="430">
        <f t="shared" si="1015"/>
        <v>4720.1108024418299</v>
      </c>
      <c r="BY510" s="430">
        <f t="shared" si="1016"/>
        <v>11.705104839423161</v>
      </c>
      <c r="BZ510" s="430"/>
      <c r="CA510" s="431"/>
      <c r="CB510" s="430">
        <f t="shared" si="1017"/>
        <v>278</v>
      </c>
      <c r="CC510" s="432">
        <v>21918</v>
      </c>
      <c r="CD510" s="411">
        <f t="shared" si="1018"/>
        <v>22578</v>
      </c>
      <c r="CE510" s="421">
        <f t="shared" si="1019"/>
        <v>0.90312000000000003</v>
      </c>
      <c r="CF510" s="433">
        <f t="shared" si="1020"/>
        <v>7.1219771458942338</v>
      </c>
      <c r="CG510" s="434"/>
      <c r="CH510" s="427"/>
      <c r="CI510" s="446">
        <f t="shared" si="1021"/>
        <v>10.098325803879883</v>
      </c>
      <c r="CJ510" s="436">
        <v>30.5</v>
      </c>
      <c r="CK510" s="436">
        <v>2.37</v>
      </c>
      <c r="CL510" s="423"/>
      <c r="CM510" s="423">
        <v>18.899999999999999</v>
      </c>
      <c r="CN510" s="423">
        <v>86</v>
      </c>
      <c r="CO510" s="432"/>
      <c r="CP510" s="432"/>
      <c r="CQ510" s="437"/>
      <c r="CR510" s="437">
        <v>0.9</v>
      </c>
      <c r="CS510" s="424"/>
      <c r="CT510" s="432">
        <f t="shared" si="1022"/>
        <v>3.7204358224820622</v>
      </c>
      <c r="CU510" s="434">
        <v>7.44</v>
      </c>
      <c r="CV510" s="438"/>
      <c r="CW510" s="439"/>
      <c r="CX510" s="440"/>
      <c r="CY510" s="441"/>
      <c r="CZ510" s="442"/>
      <c r="DA510" s="442"/>
      <c r="DB510" s="442"/>
      <c r="DC510" s="442"/>
      <c r="DD510" s="443"/>
      <c r="DE510" s="440"/>
      <c r="DF510" s="444">
        <v>21974</v>
      </c>
      <c r="DG510" s="445">
        <f t="shared" si="1023"/>
        <v>22634</v>
      </c>
      <c r="DH510" s="421">
        <f t="shared" si="1024"/>
        <v>0.90536000000000005</v>
      </c>
      <c r="DI510" s="446">
        <f t="shared" si="1025"/>
        <v>7.104356278165592</v>
      </c>
      <c r="DJ510" s="434">
        <v>7.76</v>
      </c>
      <c r="DK510" s="427">
        <v>2.8</v>
      </c>
      <c r="DL510" s="446">
        <f t="shared" si="1026"/>
        <v>10.073340991428825</v>
      </c>
      <c r="DM510" s="422">
        <v>30.4</v>
      </c>
      <c r="DN510" s="422">
        <v>2.54</v>
      </c>
      <c r="DO510" s="423">
        <v>7.74</v>
      </c>
      <c r="DP510" s="423">
        <v>18.3</v>
      </c>
      <c r="DQ510" s="423">
        <v>91</v>
      </c>
      <c r="DR510" s="432"/>
      <c r="DS510" s="432"/>
      <c r="DT510" s="437"/>
      <c r="DU510" s="437">
        <v>0.91</v>
      </c>
      <c r="DV510" s="424"/>
      <c r="DW510" s="446">
        <f t="shared" si="1027"/>
        <v>3.7112308915790404</v>
      </c>
      <c r="DX510" s="434">
        <v>7.33</v>
      </c>
      <c r="DY510" s="438">
        <v>7.94</v>
      </c>
      <c r="DZ510" s="439">
        <v>16.399999999999999</v>
      </c>
      <c r="EA510" s="440">
        <v>64</v>
      </c>
      <c r="EB510" s="441">
        <v>6740</v>
      </c>
      <c r="EC510" s="442">
        <v>5</v>
      </c>
      <c r="ED510" s="442"/>
      <c r="EE510" s="442"/>
      <c r="EF510" s="442"/>
      <c r="EG510" s="443">
        <v>6</v>
      </c>
      <c r="EH510" s="440"/>
      <c r="EI510" s="429">
        <f t="shared" si="1028"/>
        <v>7.94</v>
      </c>
      <c r="EJ510" s="447">
        <f t="shared" si="1029"/>
        <v>16.399999999999999</v>
      </c>
      <c r="EK510" s="448">
        <f t="shared" si="1030"/>
        <v>64</v>
      </c>
      <c r="EL510" s="417">
        <f t="shared" si="1031"/>
        <v>6740</v>
      </c>
      <c r="EM510" s="431">
        <f t="shared" si="1032"/>
        <v>5</v>
      </c>
      <c r="EN510" s="431"/>
      <c r="EO510" s="431"/>
      <c r="EP510" s="431"/>
      <c r="EQ510" s="430">
        <f t="shared" si="1033"/>
        <v>6</v>
      </c>
      <c r="ER510" s="448"/>
      <c r="ES510" s="449">
        <f t="shared" si="1034"/>
        <v>23.356630982924887</v>
      </c>
      <c r="ET510" s="450">
        <f t="shared" si="1035"/>
        <v>0.90424000000000004</v>
      </c>
      <c r="EU510" s="451">
        <f t="shared" si="992"/>
        <v>0.37580890909090908</v>
      </c>
      <c r="EV510" s="450">
        <f t="shared" si="1036"/>
        <v>0.69594242424242414</v>
      </c>
      <c r="EW510" s="513">
        <f t="shared" si="1037"/>
        <v>0.57283594905020907</v>
      </c>
      <c r="EX510" s="514">
        <f t="shared" si="1038"/>
        <v>6.7051048394231607</v>
      </c>
      <c r="EY510" s="513">
        <f t="shared" si="1039"/>
        <v>0.72250423011844334</v>
      </c>
      <c r="EZ510" s="514">
        <f t="shared" si="1040"/>
        <v>42.7</v>
      </c>
      <c r="FA510" s="450">
        <f t="shared" si="1041"/>
        <v>0.8250097123828406</v>
      </c>
      <c r="FB510" s="431">
        <f t="shared" si="1042"/>
        <v>301.73458373883039</v>
      </c>
      <c r="FC510" s="452"/>
      <c r="FD510" s="431"/>
      <c r="FE510" s="452">
        <f t="shared" si="1043"/>
        <v>0.97841726618705038</v>
      </c>
      <c r="FF510" s="430">
        <f t="shared" si="1044"/>
        <v>272</v>
      </c>
      <c r="FG510" s="405">
        <v>50400</v>
      </c>
      <c r="FH510" s="589"/>
      <c r="FI510" s="590"/>
      <c r="FJ510" s="591"/>
      <c r="FK510" s="455">
        <f t="shared" si="1045"/>
        <v>1.592497567017606</v>
      </c>
      <c r="FL510" s="530">
        <v>1800</v>
      </c>
      <c r="FM510" s="455">
        <f t="shared" si="1046"/>
        <v>39.812439175440147</v>
      </c>
      <c r="FN510" s="530">
        <v>5004</v>
      </c>
      <c r="FO510" s="532">
        <f t="shared" si="1047"/>
        <v>0.37399103139013457</v>
      </c>
      <c r="FP510" s="449">
        <f t="shared" si="1048"/>
        <v>110.67858090772361</v>
      </c>
      <c r="FQ510" s="457">
        <v>54</v>
      </c>
      <c r="FR510" s="458">
        <f t="shared" si="1049"/>
        <v>1.1943731752632045</v>
      </c>
      <c r="FS510" s="576">
        <v>8.08</v>
      </c>
      <c r="FT510" s="577">
        <v>13.1</v>
      </c>
      <c r="FU510" s="578">
        <v>51</v>
      </c>
      <c r="FV510" s="579">
        <v>2</v>
      </c>
      <c r="FW510" s="580"/>
      <c r="FX510" s="579"/>
      <c r="FY510" s="452">
        <f t="shared" si="1050"/>
        <v>0.66666666666666674</v>
      </c>
      <c r="FZ510" s="452"/>
      <c r="GA510" s="429"/>
      <c r="GB510" s="513">
        <f t="shared" si="1051"/>
        <v>0.20121951219512191</v>
      </c>
      <c r="GC510" s="514">
        <f t="shared" si="1052"/>
        <v>3.2999999999999989</v>
      </c>
      <c r="GD510" s="513">
        <f t="shared" si="1053"/>
        <v>0.203125</v>
      </c>
      <c r="GE510" s="527">
        <f t="shared" si="1054"/>
        <v>13</v>
      </c>
      <c r="GF510" s="461">
        <f t="shared" si="1055"/>
        <v>2.1764133415907279</v>
      </c>
      <c r="GG510" s="606">
        <v>25</v>
      </c>
      <c r="GH510" s="450">
        <f t="shared" si="1056"/>
        <v>0.3125</v>
      </c>
      <c r="GI510" s="405">
        <v>175</v>
      </c>
      <c r="GJ510" s="462">
        <f t="shared" si="1057"/>
        <v>7</v>
      </c>
      <c r="GK510" s="463">
        <f t="shared" si="1058"/>
        <v>13.27081305848005</v>
      </c>
      <c r="GL510" s="464">
        <v>8.08</v>
      </c>
      <c r="GM510" s="529">
        <v>12.2</v>
      </c>
      <c r="GN510" s="405">
        <v>48</v>
      </c>
      <c r="GO510" s="513">
        <f t="shared" si="1059"/>
        <v>6.8702290076335881E-2</v>
      </c>
      <c r="GP510" s="450">
        <f t="shared" si="1060"/>
        <v>5.8823529411764719E-2</v>
      </c>
      <c r="GQ510" s="577">
        <v>8</v>
      </c>
      <c r="GR510" s="455">
        <f t="shared" si="1061"/>
        <v>2.2825798460585687</v>
      </c>
      <c r="GS510" s="531">
        <f t="shared" si="1062"/>
        <v>12.2</v>
      </c>
      <c r="GT510" s="531">
        <f t="shared" si="1063"/>
        <v>41.235999999999997</v>
      </c>
      <c r="GU510" s="513">
        <f t="shared" si="1064"/>
        <v>0</v>
      </c>
      <c r="GV510" s="513">
        <f t="shared" si="1065"/>
        <v>0.14091666666666669</v>
      </c>
      <c r="GW510" s="513">
        <f t="shared" si="1066"/>
        <v>6.8702290076335881E-2</v>
      </c>
      <c r="GX510" s="513">
        <f t="shared" si="1067"/>
        <v>0.19145098039215691</v>
      </c>
      <c r="GY510" s="462">
        <f t="shared" si="1068"/>
        <v>1.3591574209832082</v>
      </c>
      <c r="GZ510" s="405">
        <v>45091</v>
      </c>
      <c r="HA510" s="581">
        <v>8.25</v>
      </c>
      <c r="HB510" s="451">
        <v>7.93</v>
      </c>
      <c r="HC510" s="577">
        <v>12.2</v>
      </c>
      <c r="HD510" s="463">
        <f t="shared" si="1074"/>
        <v>41.235999999999997</v>
      </c>
      <c r="HE510" s="463">
        <v>12.3</v>
      </c>
      <c r="HF510" s="463">
        <f t="shared" si="1075"/>
        <v>33.21</v>
      </c>
      <c r="HG510" s="582"/>
      <c r="HH510" s="575">
        <v>6</v>
      </c>
      <c r="HI510" s="583">
        <v>6670</v>
      </c>
      <c r="HJ510" s="406">
        <f t="shared" si="1069"/>
        <v>4468.9000000000005</v>
      </c>
      <c r="HK510" s="406"/>
      <c r="HL510" s="549"/>
      <c r="HM510" s="584"/>
      <c r="HN510" s="461">
        <v>4.41</v>
      </c>
      <c r="HO510" s="574"/>
      <c r="HP510" s="548">
        <v>0.01</v>
      </c>
      <c r="HQ510" s="585"/>
      <c r="HR510" s="586"/>
      <c r="HS510" s="520">
        <v>0.28999999999999998</v>
      </c>
      <c r="HT510" s="587">
        <v>4</v>
      </c>
      <c r="HU510" s="522">
        <f t="shared" si="1070"/>
        <v>39.642759500592362</v>
      </c>
      <c r="HV510" s="513">
        <f t="shared" si="1071"/>
        <v>0.79357021996615906</v>
      </c>
      <c r="HW510" s="513">
        <f t="shared" si="1072"/>
        <v>0.86524183006535949</v>
      </c>
      <c r="HX510" s="513">
        <f t="shared" si="1073"/>
        <v>0.61982758620689649</v>
      </c>
      <c r="HY510" s="599"/>
    </row>
    <row r="511" spans="1:233" s="598" customFormat="1" ht="15" customHeight="1" x14ac:dyDescent="0.15">
      <c r="A511" s="400">
        <v>43993</v>
      </c>
      <c r="B511" s="515">
        <v>41398</v>
      </c>
      <c r="C511" s="402">
        <f t="shared" si="993"/>
        <v>0.82796000000000003</v>
      </c>
      <c r="D511" s="571">
        <v>8.16</v>
      </c>
      <c r="E511" s="572">
        <v>32.549999999999997</v>
      </c>
      <c r="F511" s="573">
        <v>183</v>
      </c>
      <c r="G511" s="406">
        <f t="shared" si="994"/>
        <v>7575.8339999999998</v>
      </c>
      <c r="H511" s="402">
        <f t="shared" si="995"/>
        <v>0.30303335999999997</v>
      </c>
      <c r="I511" s="573">
        <v>6455</v>
      </c>
      <c r="J511" s="406">
        <f t="shared" si="996"/>
        <v>4324.8500000000004</v>
      </c>
      <c r="K511" s="574">
        <v>17.600000000000001</v>
      </c>
      <c r="L511" s="574"/>
      <c r="M511" s="574"/>
      <c r="N511" s="575">
        <v>135</v>
      </c>
      <c r="O511" s="575"/>
      <c r="P511" s="409"/>
      <c r="Q511" s="409">
        <v>1320</v>
      </c>
      <c r="R511" s="409"/>
      <c r="S511" s="409"/>
      <c r="T511" s="410">
        <v>4.87</v>
      </c>
      <c r="U511" s="409">
        <f t="shared" si="997"/>
        <v>2731.0344827586209</v>
      </c>
      <c r="V511" s="409">
        <v>7920</v>
      </c>
      <c r="W511" s="409">
        <v>4440</v>
      </c>
      <c r="X511" s="516"/>
      <c r="Y511" s="473"/>
      <c r="Z511" s="429"/>
      <c r="AA511" s="409"/>
      <c r="AB511" s="409"/>
      <c r="AC511" s="409"/>
      <c r="AD511" s="474"/>
      <c r="AE511" s="477"/>
      <c r="AF511" s="478">
        <f t="shared" si="998"/>
        <v>1320</v>
      </c>
      <c r="AG511" s="477">
        <f t="shared" si="999"/>
        <v>0.52800000000000002</v>
      </c>
      <c r="AH511" s="478">
        <f t="shared" si="1000"/>
        <v>2731.0344827586209</v>
      </c>
      <c r="AI511" s="478">
        <f t="shared" si="1001"/>
        <v>7920</v>
      </c>
      <c r="AJ511" s="473">
        <f t="shared" si="1002"/>
        <v>10454.4</v>
      </c>
      <c r="AK511" s="477">
        <f t="shared" si="1003"/>
        <v>0.46464</v>
      </c>
      <c r="AL511" s="447">
        <v>38</v>
      </c>
      <c r="AM511" s="479"/>
      <c r="AN511" s="473">
        <v>1936</v>
      </c>
      <c r="AO511" s="473">
        <v>1939</v>
      </c>
      <c r="AP511" s="479">
        <v>7.56</v>
      </c>
      <c r="AQ511" s="447">
        <v>719</v>
      </c>
      <c r="AR511" s="473">
        <f t="shared" si="1004"/>
        <v>2300.8000000000002</v>
      </c>
      <c r="AS511" s="657">
        <f t="shared" si="1005"/>
        <v>3.2</v>
      </c>
      <c r="AT511" s="473">
        <v>4280</v>
      </c>
      <c r="AU511" s="447"/>
      <c r="AV511" s="480">
        <v>16</v>
      </c>
      <c r="AW511" s="479">
        <v>9.1999999999999993</v>
      </c>
      <c r="AX511" s="479">
        <v>33.6</v>
      </c>
      <c r="AY511" s="480">
        <v>11.5</v>
      </c>
      <c r="AZ511" s="480">
        <v>4.3</v>
      </c>
      <c r="BA511" s="420">
        <f t="shared" si="1006"/>
        <v>39888</v>
      </c>
      <c r="BB511" s="421">
        <f t="shared" si="1007"/>
        <v>0.79776000000000002</v>
      </c>
      <c r="BC511" s="422"/>
      <c r="BD511" s="423">
        <v>7.94</v>
      </c>
      <c r="BE511" s="424">
        <v>54.8</v>
      </c>
      <c r="BF511" s="425">
        <v>275</v>
      </c>
      <c r="BG511" s="426">
        <v>7210</v>
      </c>
      <c r="BH511" s="420">
        <f t="shared" si="1008"/>
        <v>4830.7000000000007</v>
      </c>
      <c r="BI511" s="432"/>
      <c r="BJ511" s="421"/>
      <c r="BK511" s="427">
        <v>12.4</v>
      </c>
      <c r="BL511" s="427"/>
      <c r="BM511" s="428"/>
      <c r="BN511" s="422"/>
      <c r="BO511" s="425">
        <v>363</v>
      </c>
      <c r="BP511" s="425"/>
      <c r="BQ511" s="423">
        <v>4.54</v>
      </c>
      <c r="BR511" s="421">
        <f t="shared" si="1009"/>
        <v>0.63055555555555554</v>
      </c>
      <c r="BS511" s="409">
        <f t="shared" si="1010"/>
        <v>41208</v>
      </c>
      <c r="BT511" s="429">
        <f t="shared" si="1011"/>
        <v>7.9278276062900419</v>
      </c>
      <c r="BU511" s="430">
        <f t="shared" si="1012"/>
        <v>54.8</v>
      </c>
      <c r="BV511" s="430">
        <f t="shared" si="1013"/>
        <v>339.89167152009321</v>
      </c>
      <c r="BW511" s="430">
        <f t="shared" si="1014"/>
        <v>6979.1473500291204</v>
      </c>
      <c r="BX511" s="430">
        <f t="shared" si="1015"/>
        <v>4536.4457775189285</v>
      </c>
      <c r="BY511" s="430">
        <f t="shared" si="1016"/>
        <v>12.371170646476413</v>
      </c>
      <c r="BZ511" s="430"/>
      <c r="CA511" s="431"/>
      <c r="CB511" s="430">
        <f t="shared" si="1017"/>
        <v>363</v>
      </c>
      <c r="CC511" s="432">
        <v>19813</v>
      </c>
      <c r="CD511" s="411">
        <f t="shared" si="1018"/>
        <v>20473</v>
      </c>
      <c r="CE511" s="421">
        <f t="shared" si="1019"/>
        <v>0.81891999999999998</v>
      </c>
      <c r="CF511" s="433">
        <f t="shared" si="1020"/>
        <v>7.8542470570995953</v>
      </c>
      <c r="CG511" s="434"/>
      <c r="CH511" s="427"/>
      <c r="CI511" s="446">
        <f t="shared" si="1021"/>
        <v>11.136618961559126</v>
      </c>
      <c r="CJ511" s="436">
        <v>30.5</v>
      </c>
      <c r="CK511" s="436">
        <v>2.67</v>
      </c>
      <c r="CL511" s="423"/>
      <c r="CM511" s="423">
        <v>18.899999999999999</v>
      </c>
      <c r="CN511" s="423">
        <v>101</v>
      </c>
      <c r="CO511" s="432"/>
      <c r="CP511" s="432"/>
      <c r="CQ511" s="437"/>
      <c r="CR511" s="437">
        <v>0.93</v>
      </c>
      <c r="CS511" s="424"/>
      <c r="CT511" s="432">
        <f t="shared" si="1022"/>
        <v>4.1029648805744152</v>
      </c>
      <c r="CU511" s="434">
        <v>7.98</v>
      </c>
      <c r="CV511" s="438"/>
      <c r="CW511" s="439"/>
      <c r="CX511" s="440"/>
      <c r="CY511" s="441"/>
      <c r="CZ511" s="442"/>
      <c r="DA511" s="442"/>
      <c r="DB511" s="442"/>
      <c r="DC511" s="442"/>
      <c r="DD511" s="443"/>
      <c r="DE511" s="440"/>
      <c r="DF511" s="444">
        <v>20075</v>
      </c>
      <c r="DG511" s="445">
        <f t="shared" si="1023"/>
        <v>20735</v>
      </c>
      <c r="DH511" s="421">
        <f t="shared" si="1024"/>
        <v>0.82940000000000003</v>
      </c>
      <c r="DI511" s="446">
        <f t="shared" si="1025"/>
        <v>7.7550036170725827</v>
      </c>
      <c r="DJ511" s="434">
        <v>7.9</v>
      </c>
      <c r="DK511" s="427">
        <v>3.5</v>
      </c>
      <c r="DL511" s="446">
        <f t="shared" si="1026"/>
        <v>10.995900651073065</v>
      </c>
      <c r="DM511" s="422">
        <v>30.4</v>
      </c>
      <c r="DN511" s="422">
        <v>2.88</v>
      </c>
      <c r="DO511" s="423">
        <v>7.96</v>
      </c>
      <c r="DP511" s="423">
        <v>18.3</v>
      </c>
      <c r="DQ511" s="423">
        <v>104</v>
      </c>
      <c r="DR511" s="432"/>
      <c r="DS511" s="432"/>
      <c r="DT511" s="437"/>
      <c r="DU511" s="437">
        <v>0.93</v>
      </c>
      <c r="DV511" s="424"/>
      <c r="DW511" s="446">
        <f t="shared" si="1027"/>
        <v>4.0511212925006026</v>
      </c>
      <c r="DX511" s="434">
        <v>7.45</v>
      </c>
      <c r="DY511" s="438">
        <v>8.0500000000000007</v>
      </c>
      <c r="DZ511" s="439">
        <v>16.399999999999999</v>
      </c>
      <c r="EA511" s="440">
        <v>66</v>
      </c>
      <c r="EB511" s="441">
        <v>7060</v>
      </c>
      <c r="EC511" s="442">
        <v>5</v>
      </c>
      <c r="ED511" s="442"/>
      <c r="EE511" s="442"/>
      <c r="EF511" s="442"/>
      <c r="EG511" s="443">
        <v>6</v>
      </c>
      <c r="EH511" s="440"/>
      <c r="EI511" s="429">
        <f t="shared" si="1028"/>
        <v>8.0500000000000007</v>
      </c>
      <c r="EJ511" s="447">
        <f t="shared" si="1029"/>
        <v>16.399999999999999</v>
      </c>
      <c r="EK511" s="448">
        <f t="shared" si="1030"/>
        <v>66</v>
      </c>
      <c r="EL511" s="417">
        <f t="shared" si="1031"/>
        <v>7060</v>
      </c>
      <c r="EM511" s="431">
        <f t="shared" si="1032"/>
        <v>5</v>
      </c>
      <c r="EN511" s="431"/>
      <c r="EO511" s="431"/>
      <c r="EP511" s="431"/>
      <c r="EQ511" s="430">
        <f t="shared" si="1033"/>
        <v>6</v>
      </c>
      <c r="ER511" s="448"/>
      <c r="ES511" s="449">
        <f t="shared" si="1034"/>
        <v>25.626092020966801</v>
      </c>
      <c r="ET511" s="450">
        <f t="shared" si="1035"/>
        <v>0.82416</v>
      </c>
      <c r="EU511" s="451">
        <f t="shared" si="992"/>
        <v>0.31832400000000005</v>
      </c>
      <c r="EV511" s="450">
        <f t="shared" si="1036"/>
        <v>0.58948888888888895</v>
      </c>
      <c r="EW511" s="513">
        <f t="shared" si="1037"/>
        <v>0.59583452990165386</v>
      </c>
      <c r="EX511" s="514">
        <f t="shared" si="1038"/>
        <v>7.3711706464764131</v>
      </c>
      <c r="EY511" s="513">
        <f t="shared" si="1039"/>
        <v>0.7007299270072993</v>
      </c>
      <c r="EZ511" s="514">
        <f t="shared" si="1040"/>
        <v>38.4</v>
      </c>
      <c r="FA511" s="450">
        <f t="shared" si="1041"/>
        <v>0.80582048478908286</v>
      </c>
      <c r="FB511" s="431">
        <f t="shared" si="1042"/>
        <v>273.89167152009321</v>
      </c>
      <c r="FC511" s="452"/>
      <c r="FD511" s="431"/>
      <c r="FE511" s="452">
        <f t="shared" si="1043"/>
        <v>0.98347107438016534</v>
      </c>
      <c r="FF511" s="430">
        <f t="shared" si="1044"/>
        <v>357</v>
      </c>
      <c r="FG511" s="405">
        <v>50400</v>
      </c>
      <c r="FH511" s="589"/>
      <c r="FI511" s="590"/>
      <c r="FJ511" s="591"/>
      <c r="FK511" s="455">
        <f t="shared" si="1045"/>
        <v>1.7472335468841</v>
      </c>
      <c r="FL511" s="530">
        <v>2000</v>
      </c>
      <c r="FM511" s="455">
        <f t="shared" si="1046"/>
        <v>48.53426519122501</v>
      </c>
      <c r="FN511" s="530">
        <v>4865</v>
      </c>
      <c r="FO511" s="532">
        <f t="shared" si="1047"/>
        <v>0.36360239162929747</v>
      </c>
      <c r="FP511" s="449">
        <f t="shared" si="1048"/>
        <v>118.05960007765482</v>
      </c>
      <c r="FQ511" s="457">
        <v>46.8</v>
      </c>
      <c r="FR511" s="458">
        <f t="shared" si="1049"/>
        <v>1.135701805474665</v>
      </c>
      <c r="FS511" s="576">
        <v>8.1199999999999992</v>
      </c>
      <c r="FT511" s="577">
        <v>12</v>
      </c>
      <c r="FU511" s="578">
        <v>54</v>
      </c>
      <c r="FV511" s="579">
        <v>8</v>
      </c>
      <c r="FW511" s="580"/>
      <c r="FX511" s="579"/>
      <c r="FY511" s="452">
        <f t="shared" si="1050"/>
        <v>-0.33333333333333326</v>
      </c>
      <c r="FZ511" s="452"/>
      <c r="GA511" s="429"/>
      <c r="GB511" s="513">
        <f t="shared" si="1051"/>
        <v>0.26829268292682917</v>
      </c>
      <c r="GC511" s="514">
        <f t="shared" si="1052"/>
        <v>4.3999999999999986</v>
      </c>
      <c r="GD511" s="513">
        <f t="shared" si="1053"/>
        <v>0.18181818181818177</v>
      </c>
      <c r="GE511" s="527">
        <f t="shared" si="1054"/>
        <v>12</v>
      </c>
      <c r="GF511" s="461">
        <f t="shared" si="1055"/>
        <v>2.3878858474082705</v>
      </c>
      <c r="GG511" s="606">
        <v>25</v>
      </c>
      <c r="GH511" s="450">
        <f t="shared" si="1056"/>
        <v>0.3125</v>
      </c>
      <c r="GI511" s="405">
        <v>175</v>
      </c>
      <c r="GJ511" s="462">
        <f t="shared" si="1057"/>
        <v>7</v>
      </c>
      <c r="GK511" s="463">
        <f t="shared" si="1058"/>
        <v>14.560279557367501</v>
      </c>
      <c r="GL511" s="464">
        <v>8.18</v>
      </c>
      <c r="GM511" s="529">
        <v>11.8</v>
      </c>
      <c r="GN511" s="405">
        <v>54</v>
      </c>
      <c r="GO511" s="513">
        <f t="shared" si="1059"/>
        <v>1.6666666666666607E-2</v>
      </c>
      <c r="GP511" s="450">
        <f t="shared" si="1060"/>
        <v>0</v>
      </c>
      <c r="GQ511" s="577">
        <v>8</v>
      </c>
      <c r="GR511" s="455">
        <f t="shared" si="1061"/>
        <v>2.5043680838672104</v>
      </c>
      <c r="GS511" s="531">
        <f t="shared" si="1062"/>
        <v>11.7</v>
      </c>
      <c r="GT511" s="531">
        <f t="shared" si="1063"/>
        <v>46.8</v>
      </c>
      <c r="GU511" s="513">
        <f t="shared" si="1064"/>
        <v>8.4745762711865291E-3</v>
      </c>
      <c r="GV511" s="513">
        <f t="shared" si="1065"/>
        <v>0.13333333333333341</v>
      </c>
      <c r="GW511" s="513">
        <f t="shared" si="1066"/>
        <v>2.5000000000000022E-2</v>
      </c>
      <c r="GX511" s="513">
        <f t="shared" si="1067"/>
        <v>0.13333333333333341</v>
      </c>
      <c r="GY511" s="462">
        <f t="shared" si="1068"/>
        <v>2.0222610496343743</v>
      </c>
      <c r="GZ511" s="405">
        <v>39352</v>
      </c>
      <c r="HA511" s="581">
        <v>8.26</v>
      </c>
      <c r="HB511" s="451">
        <v>7.95</v>
      </c>
      <c r="HC511" s="577">
        <v>11.7</v>
      </c>
      <c r="HD511" s="463">
        <f t="shared" ref="HD511:HD516" si="1076">HC511*4</f>
        <v>46.8</v>
      </c>
      <c r="HE511" s="463">
        <v>11</v>
      </c>
      <c r="HF511" s="463">
        <f t="shared" si="1075"/>
        <v>29.700000000000003</v>
      </c>
      <c r="HG511" s="582"/>
      <c r="HH511" s="575">
        <v>8</v>
      </c>
      <c r="HI511" s="583">
        <v>6940</v>
      </c>
      <c r="HJ511" s="406">
        <f t="shared" si="1069"/>
        <v>4649.8</v>
      </c>
      <c r="HK511" s="406"/>
      <c r="HL511" s="549"/>
      <c r="HM511" s="584"/>
      <c r="HN511" s="461">
        <v>4.2699999999999996</v>
      </c>
      <c r="HO511" s="574"/>
      <c r="HP511" s="548">
        <v>0.01</v>
      </c>
      <c r="HQ511" s="585"/>
      <c r="HR511" s="586"/>
      <c r="HS511" s="520">
        <v>0.23</v>
      </c>
      <c r="HT511" s="587">
        <v>4</v>
      </c>
      <c r="HU511" s="522">
        <f t="shared" si="1070"/>
        <v>43.62214199759326</v>
      </c>
      <c r="HV511" s="513">
        <f t="shared" si="1071"/>
        <v>0.78649635036496357</v>
      </c>
      <c r="HW511" s="513">
        <f t="shared" si="1072"/>
        <v>0.82981818181818179</v>
      </c>
      <c r="HX511" s="513">
        <f t="shared" si="1073"/>
        <v>0.65564516129032269</v>
      </c>
      <c r="HY511" s="599"/>
    </row>
    <row r="512" spans="1:233" s="598" customFormat="1" ht="15" customHeight="1" x14ac:dyDescent="0.15">
      <c r="A512" s="400">
        <v>43994</v>
      </c>
      <c r="B512" s="515">
        <v>40004</v>
      </c>
      <c r="C512" s="402">
        <f t="shared" si="993"/>
        <v>0.80008000000000001</v>
      </c>
      <c r="D512" s="571">
        <v>8.19</v>
      </c>
      <c r="E512" s="572">
        <v>36.549999999999997</v>
      </c>
      <c r="F512" s="573">
        <v>216.5</v>
      </c>
      <c r="G512" s="406">
        <f t="shared" si="994"/>
        <v>8660.866</v>
      </c>
      <c r="H512" s="402">
        <f t="shared" si="995"/>
        <v>0.34643464000000002</v>
      </c>
      <c r="I512" s="573">
        <v>7020</v>
      </c>
      <c r="J512" s="406">
        <f t="shared" si="996"/>
        <v>4703.4000000000005</v>
      </c>
      <c r="K512" s="574">
        <v>21.35</v>
      </c>
      <c r="L512" s="574">
        <v>14.4</v>
      </c>
      <c r="M512" s="574">
        <v>2.2999999999999998</v>
      </c>
      <c r="N512" s="575">
        <v>135</v>
      </c>
      <c r="O512" s="575">
        <v>32</v>
      </c>
      <c r="P512" s="409"/>
      <c r="Q512" s="409">
        <v>1320</v>
      </c>
      <c r="R512" s="409"/>
      <c r="S512" s="409"/>
      <c r="T512" s="410">
        <v>5.36</v>
      </c>
      <c r="U512" s="409">
        <f t="shared" si="997"/>
        <v>3657.5862068965516</v>
      </c>
      <c r="V512" s="409">
        <v>10607</v>
      </c>
      <c r="W512" s="409">
        <v>5136</v>
      </c>
      <c r="X512" s="516"/>
      <c r="Y512" s="473"/>
      <c r="Z512" s="429"/>
      <c r="AA512" s="409"/>
      <c r="AB512" s="409"/>
      <c r="AC512" s="409"/>
      <c r="AD512" s="474"/>
      <c r="AE512" s="477"/>
      <c r="AF512" s="478">
        <f t="shared" si="998"/>
        <v>1320</v>
      </c>
      <c r="AG512" s="477">
        <f t="shared" si="999"/>
        <v>0.52800000000000002</v>
      </c>
      <c r="AH512" s="478">
        <f t="shared" si="1000"/>
        <v>3657.5862068965516</v>
      </c>
      <c r="AI512" s="478">
        <f t="shared" si="1001"/>
        <v>10607</v>
      </c>
      <c r="AJ512" s="473">
        <f t="shared" si="1002"/>
        <v>14001.24</v>
      </c>
      <c r="AK512" s="477">
        <f t="shared" si="1003"/>
        <v>0.62227733333333335</v>
      </c>
      <c r="AL512" s="447">
        <v>38</v>
      </c>
      <c r="AM512" s="479"/>
      <c r="AN512" s="473">
        <v>1873</v>
      </c>
      <c r="AO512" s="473">
        <v>1878</v>
      </c>
      <c r="AP512" s="479">
        <v>7.49</v>
      </c>
      <c r="AQ512" s="447">
        <v>720</v>
      </c>
      <c r="AR512" s="473">
        <f t="shared" si="1004"/>
        <v>2304</v>
      </c>
      <c r="AS512" s="657">
        <f t="shared" si="1005"/>
        <v>3.2</v>
      </c>
      <c r="AT512" s="473">
        <v>4300</v>
      </c>
      <c r="AU512" s="447"/>
      <c r="AV512" s="480">
        <v>15</v>
      </c>
      <c r="AW512" s="479">
        <v>9.11</v>
      </c>
      <c r="AX512" s="479">
        <v>34.049999999999997</v>
      </c>
      <c r="AY512" s="480">
        <v>9.6999999999999993</v>
      </c>
      <c r="AZ512" s="480">
        <v>4</v>
      </c>
      <c r="BA512" s="420">
        <f t="shared" si="1006"/>
        <v>36824</v>
      </c>
      <c r="BB512" s="421">
        <f t="shared" si="1007"/>
        <v>0.73648000000000002</v>
      </c>
      <c r="BC512" s="422"/>
      <c r="BD512" s="423">
        <v>8.02</v>
      </c>
      <c r="BE512" s="424">
        <v>58.8</v>
      </c>
      <c r="BF512" s="425">
        <v>289</v>
      </c>
      <c r="BG512" s="426">
        <v>10230</v>
      </c>
      <c r="BH512" s="420">
        <f t="shared" si="1008"/>
        <v>6854.1</v>
      </c>
      <c r="BI512" s="432"/>
      <c r="BJ512" s="421"/>
      <c r="BK512" s="427">
        <v>8.5</v>
      </c>
      <c r="BL512" s="427">
        <v>5.9</v>
      </c>
      <c r="BM512" s="428">
        <v>4.9000000000000004</v>
      </c>
      <c r="BN512" s="422">
        <v>1</v>
      </c>
      <c r="BO512" s="425">
        <v>90</v>
      </c>
      <c r="BP512" s="425">
        <v>32</v>
      </c>
      <c r="BQ512" s="423">
        <v>3.63</v>
      </c>
      <c r="BR512" s="421">
        <f t="shared" si="1009"/>
        <v>0.50416666666666665</v>
      </c>
      <c r="BS512" s="409">
        <f t="shared" si="1010"/>
        <v>38144</v>
      </c>
      <c r="BT512" s="429">
        <f t="shared" si="1011"/>
        <v>8.0016589765100665</v>
      </c>
      <c r="BU512" s="430">
        <f t="shared" si="1012"/>
        <v>58.79999999999999</v>
      </c>
      <c r="BV512" s="430">
        <f t="shared" si="1013"/>
        <v>358.73049496644296</v>
      </c>
      <c r="BW512" s="430">
        <f t="shared" si="1014"/>
        <v>9876.0943791946302</v>
      </c>
      <c r="BX512" s="430">
        <f t="shared" si="1015"/>
        <v>6419.4613464765098</v>
      </c>
      <c r="BY512" s="430">
        <f t="shared" si="1016"/>
        <v>8.5415268456375841</v>
      </c>
      <c r="BZ512" s="430">
        <f>(BL512*BA512+AY512*AF512)/BS512</f>
        <v>6.0315016778523489</v>
      </c>
      <c r="CA512" s="431">
        <f>(BN512*BA512+AZ512*AF512)/BS512</f>
        <v>1.1038171140939597</v>
      </c>
      <c r="CB512" s="430">
        <f t="shared" si="1017"/>
        <v>90</v>
      </c>
      <c r="CC512" s="432">
        <v>18551</v>
      </c>
      <c r="CD512" s="411">
        <f t="shared" si="1018"/>
        <v>19211</v>
      </c>
      <c r="CE512" s="421">
        <f t="shared" si="1019"/>
        <v>0.76844000000000001</v>
      </c>
      <c r="CF512" s="433">
        <f t="shared" si="1020"/>
        <v>8.3702045702982666</v>
      </c>
      <c r="CG512" s="434"/>
      <c r="CH512" s="427"/>
      <c r="CI512" s="446">
        <f t="shared" si="1021"/>
        <v>11.868200510124408</v>
      </c>
      <c r="CJ512" s="436">
        <v>31.6</v>
      </c>
      <c r="CK512" s="436">
        <v>2.79</v>
      </c>
      <c r="CL512" s="423"/>
      <c r="CM512" s="423">
        <v>16.399999999999999</v>
      </c>
      <c r="CN512" s="423">
        <v>88</v>
      </c>
      <c r="CO512" s="432"/>
      <c r="CP512" s="432"/>
      <c r="CQ512" s="437"/>
      <c r="CR512" s="437">
        <v>0.91</v>
      </c>
      <c r="CS512" s="424"/>
      <c r="CT512" s="432">
        <f t="shared" si="1022"/>
        <v>4.3724949247826768</v>
      </c>
      <c r="CU512" s="434">
        <v>8.1300000000000008</v>
      </c>
      <c r="CV512" s="438"/>
      <c r="CW512" s="439"/>
      <c r="CX512" s="440"/>
      <c r="CY512" s="441"/>
      <c r="CZ512" s="442"/>
      <c r="DA512" s="442"/>
      <c r="DB512" s="442"/>
      <c r="DC512" s="442"/>
      <c r="DD512" s="443"/>
      <c r="DE512" s="440"/>
      <c r="DF512" s="444">
        <v>18273</v>
      </c>
      <c r="DG512" s="445">
        <f t="shared" si="1023"/>
        <v>18933</v>
      </c>
      <c r="DH512" s="421">
        <f t="shared" si="1024"/>
        <v>0.75731999999999999</v>
      </c>
      <c r="DI512" s="446">
        <f t="shared" si="1025"/>
        <v>8.4931072730153705</v>
      </c>
      <c r="DJ512" s="434">
        <v>7.72</v>
      </c>
      <c r="DK512" s="427">
        <v>2.5</v>
      </c>
      <c r="DL512" s="446">
        <f t="shared" si="1026"/>
        <v>12.042465536365077</v>
      </c>
      <c r="DM512" s="422">
        <v>31.7</v>
      </c>
      <c r="DN512" s="422">
        <v>2.97</v>
      </c>
      <c r="DO512" s="423">
        <v>7.75</v>
      </c>
      <c r="DP512" s="423">
        <v>16.600000000000001</v>
      </c>
      <c r="DQ512" s="423">
        <v>94</v>
      </c>
      <c r="DR512" s="432"/>
      <c r="DS512" s="432"/>
      <c r="DT512" s="437"/>
      <c r="DU512" s="437">
        <v>0.92</v>
      </c>
      <c r="DV512" s="424"/>
      <c r="DW512" s="446">
        <f t="shared" si="1027"/>
        <v>4.4366978291871337</v>
      </c>
      <c r="DX512" s="434">
        <v>7.55</v>
      </c>
      <c r="DY512" s="438">
        <v>8</v>
      </c>
      <c r="DZ512" s="439">
        <v>15.4</v>
      </c>
      <c r="EA512" s="440">
        <v>65</v>
      </c>
      <c r="EB512" s="441">
        <v>7150</v>
      </c>
      <c r="EC512" s="442">
        <v>5.6</v>
      </c>
      <c r="ED512" s="442">
        <v>0.22</v>
      </c>
      <c r="EE512" s="442">
        <v>4</v>
      </c>
      <c r="EF512" s="442">
        <v>0.9</v>
      </c>
      <c r="EG512" s="443">
        <v>7</v>
      </c>
      <c r="EH512" s="440">
        <v>16</v>
      </c>
      <c r="EI512" s="429">
        <f t="shared" si="1028"/>
        <v>8</v>
      </c>
      <c r="EJ512" s="447">
        <f t="shared" si="1029"/>
        <v>15.4</v>
      </c>
      <c r="EK512" s="448">
        <f t="shared" si="1030"/>
        <v>65</v>
      </c>
      <c r="EL512" s="417">
        <f t="shared" si="1031"/>
        <v>7150</v>
      </c>
      <c r="EM512" s="431">
        <f t="shared" si="1032"/>
        <v>5.6</v>
      </c>
      <c r="EN512" s="431">
        <f>ED512</f>
        <v>0.22</v>
      </c>
      <c r="EO512" s="431">
        <f>EE512</f>
        <v>4</v>
      </c>
      <c r="EP512" s="431">
        <f>EF512</f>
        <v>0.9</v>
      </c>
      <c r="EQ512" s="430">
        <f t="shared" si="1033"/>
        <v>7</v>
      </c>
      <c r="ER512" s="448">
        <f>EH512</f>
        <v>16</v>
      </c>
      <c r="ES512" s="449">
        <f t="shared" si="1034"/>
        <v>27.68456375838926</v>
      </c>
      <c r="ET512" s="450">
        <f t="shared" si="1035"/>
        <v>0.76288</v>
      </c>
      <c r="EU512" s="451">
        <f t="shared" si="992"/>
        <v>0.31098672727272725</v>
      </c>
      <c r="EV512" s="450">
        <f t="shared" si="1036"/>
        <v>0.57590134680134675</v>
      </c>
      <c r="EW512" s="513">
        <f t="shared" si="1037"/>
        <v>0.34437951185974569</v>
      </c>
      <c r="EX512" s="514">
        <f t="shared" si="1038"/>
        <v>2.9415268456375845</v>
      </c>
      <c r="EY512" s="513">
        <f t="shared" si="1039"/>
        <v>0.73809523809523803</v>
      </c>
      <c r="EZ512" s="514">
        <f t="shared" si="1040"/>
        <v>43.399999999999991</v>
      </c>
      <c r="FA512" s="450">
        <f t="shared" si="1041"/>
        <v>0.81880547956738292</v>
      </c>
      <c r="FB512" s="431">
        <f t="shared" si="1042"/>
        <v>293.73049496644296</v>
      </c>
      <c r="FC512" s="452">
        <f>1-EP512/CA512</f>
        <v>0.18464753942618273</v>
      </c>
      <c r="FD512" s="431">
        <f>CA512-EP512</f>
        <v>0.20381711409395964</v>
      </c>
      <c r="FE512" s="452">
        <f t="shared" si="1043"/>
        <v>0.92222222222222228</v>
      </c>
      <c r="FF512" s="430">
        <f t="shared" si="1044"/>
        <v>83</v>
      </c>
      <c r="FG512" s="405">
        <v>50400</v>
      </c>
      <c r="FH512" s="589"/>
      <c r="FI512" s="590"/>
      <c r="FJ512" s="591"/>
      <c r="FK512" s="455">
        <f t="shared" si="1045"/>
        <v>1.8875838926174495</v>
      </c>
      <c r="FL512" s="530">
        <v>2000</v>
      </c>
      <c r="FM512" s="455">
        <f t="shared" si="1046"/>
        <v>52.432885906040269</v>
      </c>
      <c r="FN512" s="530">
        <v>4726</v>
      </c>
      <c r="FO512" s="532">
        <f t="shared" si="1047"/>
        <v>0.35321375186846032</v>
      </c>
      <c r="FP512" s="449">
        <f t="shared" si="1048"/>
        <v>123.89890939597316</v>
      </c>
      <c r="FQ512" s="457">
        <v>46.8</v>
      </c>
      <c r="FR512" s="458">
        <f t="shared" si="1049"/>
        <v>1.2269295302013421</v>
      </c>
      <c r="FS512" s="576">
        <v>8.19</v>
      </c>
      <c r="FT512" s="577">
        <v>10.7</v>
      </c>
      <c r="FU512" s="578">
        <v>53</v>
      </c>
      <c r="FV512" s="579">
        <v>8</v>
      </c>
      <c r="FW512" s="580">
        <v>0.26</v>
      </c>
      <c r="FX512" s="579">
        <v>8</v>
      </c>
      <c r="FY512" s="452">
        <f t="shared" si="1050"/>
        <v>-0.14285714285714279</v>
      </c>
      <c r="FZ512" s="452">
        <f>1-FW512/(EF512+DC512)</f>
        <v>0.71111111111111103</v>
      </c>
      <c r="GA512" s="429">
        <f>EF512+DC512-FW512</f>
        <v>0.64</v>
      </c>
      <c r="GB512" s="513">
        <f t="shared" si="1051"/>
        <v>0.30519480519480524</v>
      </c>
      <c r="GC512" s="514">
        <f t="shared" si="1052"/>
        <v>4.7000000000000011</v>
      </c>
      <c r="GD512" s="513">
        <f t="shared" si="1053"/>
        <v>0.18461538461538463</v>
      </c>
      <c r="GE512" s="527">
        <f t="shared" si="1054"/>
        <v>12</v>
      </c>
      <c r="GF512" s="461">
        <f t="shared" si="1055"/>
        <v>2.5796979865771812</v>
      </c>
      <c r="GG512" s="606">
        <v>25</v>
      </c>
      <c r="GH512" s="450">
        <f t="shared" si="1056"/>
        <v>0.3125</v>
      </c>
      <c r="GI512" s="405">
        <v>175</v>
      </c>
      <c r="GJ512" s="462">
        <f t="shared" si="1057"/>
        <v>7</v>
      </c>
      <c r="GK512" s="463">
        <f t="shared" si="1058"/>
        <v>15.729865771812083</v>
      </c>
      <c r="GL512" s="464">
        <v>8.18</v>
      </c>
      <c r="GM512" s="529">
        <v>10.1</v>
      </c>
      <c r="GN512" s="405">
        <v>51</v>
      </c>
      <c r="GO512" s="513">
        <f t="shared" si="1059"/>
        <v>5.6074766355140193E-2</v>
      </c>
      <c r="GP512" s="450">
        <f t="shared" si="1060"/>
        <v>3.7735849056603765E-2</v>
      </c>
      <c r="GQ512" s="577">
        <v>8</v>
      </c>
      <c r="GR512" s="455">
        <f t="shared" si="1061"/>
        <v>2.7055369127516777</v>
      </c>
      <c r="GS512" s="531">
        <f t="shared" si="1062"/>
        <v>10</v>
      </c>
      <c r="GT512" s="531">
        <f t="shared" si="1063"/>
        <v>40</v>
      </c>
      <c r="GU512" s="513">
        <f t="shared" si="1064"/>
        <v>9.9009900990099098E-3</v>
      </c>
      <c r="GV512" s="513">
        <f t="shared" si="1065"/>
        <v>0.21568627450980393</v>
      </c>
      <c r="GW512" s="513">
        <f t="shared" si="1066"/>
        <v>6.5420560747663448E-2</v>
      </c>
      <c r="GX512" s="513">
        <f t="shared" si="1067"/>
        <v>0.24528301886792447</v>
      </c>
      <c r="GY512" s="462">
        <f t="shared" si="1068"/>
        <v>1.2099896747547756</v>
      </c>
      <c r="GZ512" s="405">
        <v>36809</v>
      </c>
      <c r="HA512" s="581">
        <v>8.2799999999999994</v>
      </c>
      <c r="HB512" s="451">
        <v>7.96</v>
      </c>
      <c r="HC512" s="577">
        <v>10</v>
      </c>
      <c r="HD512" s="463">
        <f t="shared" si="1076"/>
        <v>40</v>
      </c>
      <c r="HE512" s="463">
        <v>10</v>
      </c>
      <c r="HF512" s="463">
        <f t="shared" si="1075"/>
        <v>27</v>
      </c>
      <c r="HG512" s="582"/>
      <c r="HH512" s="575">
        <v>9</v>
      </c>
      <c r="HI512" s="583">
        <v>7020</v>
      </c>
      <c r="HJ512" s="406">
        <f t="shared" si="1069"/>
        <v>4703.4000000000005</v>
      </c>
      <c r="HK512" s="406"/>
      <c r="HL512" s="549">
        <v>1360</v>
      </c>
      <c r="HM512" s="584">
        <v>4.3</v>
      </c>
      <c r="HN512" s="461">
        <v>4.79</v>
      </c>
      <c r="HO512" s="574">
        <v>0.13</v>
      </c>
      <c r="HP512" s="548">
        <v>0.01</v>
      </c>
      <c r="HQ512" s="585">
        <v>4.3</v>
      </c>
      <c r="HR512" s="586">
        <v>0.24</v>
      </c>
      <c r="HS512" s="520">
        <v>0.19</v>
      </c>
      <c r="HT512" s="587">
        <v>4</v>
      </c>
      <c r="HU512" s="522">
        <f t="shared" si="1070"/>
        <v>47.251792309363459</v>
      </c>
      <c r="HV512" s="513">
        <f t="shared" si="1071"/>
        <v>0.82993197278911568</v>
      </c>
      <c r="HW512" s="513">
        <f t="shared" si="1072"/>
        <v>0.86159169550173009</v>
      </c>
      <c r="HX512" s="513">
        <f t="shared" si="1073"/>
        <v>0.43647058823529417</v>
      </c>
      <c r="HY512" s="599"/>
    </row>
    <row r="513" spans="1:233" s="598" customFormat="1" ht="15" customHeight="1" x14ac:dyDescent="0.15">
      <c r="A513" s="400">
        <v>43995</v>
      </c>
      <c r="B513" s="515">
        <v>39632</v>
      </c>
      <c r="C513" s="402">
        <f t="shared" si="993"/>
        <v>0.79264000000000001</v>
      </c>
      <c r="D513" s="571">
        <v>8</v>
      </c>
      <c r="E513" s="572">
        <v>33.200000000000003</v>
      </c>
      <c r="F513" s="573">
        <v>170.5</v>
      </c>
      <c r="G513" s="406">
        <f t="shared" si="994"/>
        <v>6757.2560000000003</v>
      </c>
      <c r="H513" s="402">
        <f t="shared" si="995"/>
        <v>0.27029024000000001</v>
      </c>
      <c r="I513" s="573">
        <v>8800</v>
      </c>
      <c r="J513" s="406">
        <f t="shared" si="996"/>
        <v>5896</v>
      </c>
      <c r="K513" s="574">
        <v>19.7</v>
      </c>
      <c r="L513" s="574"/>
      <c r="M513" s="574"/>
      <c r="N513" s="575">
        <v>98.5</v>
      </c>
      <c r="O513" s="575"/>
      <c r="P513" s="409"/>
      <c r="Q513" s="409">
        <v>1320</v>
      </c>
      <c r="R513" s="409"/>
      <c r="S513" s="409"/>
      <c r="T513" s="410">
        <v>5.22</v>
      </c>
      <c r="U513" s="409">
        <f t="shared" si="997"/>
        <v>2928.6206896551726</v>
      </c>
      <c r="V513" s="409">
        <v>8493</v>
      </c>
      <c r="W513" s="409">
        <v>4100</v>
      </c>
      <c r="X513" s="516"/>
      <c r="Y513" s="473"/>
      <c r="Z513" s="429"/>
      <c r="AA513" s="409"/>
      <c r="AB513" s="409"/>
      <c r="AC513" s="409"/>
      <c r="AD513" s="474"/>
      <c r="AE513" s="477"/>
      <c r="AF513" s="478">
        <f t="shared" si="998"/>
        <v>1320</v>
      </c>
      <c r="AG513" s="477">
        <f t="shared" si="999"/>
        <v>0.52800000000000002</v>
      </c>
      <c r="AH513" s="478">
        <f t="shared" si="1000"/>
        <v>2928.6206896551726</v>
      </c>
      <c r="AI513" s="478">
        <f t="shared" si="1001"/>
        <v>8493</v>
      </c>
      <c r="AJ513" s="473">
        <f t="shared" si="1002"/>
        <v>11210.76</v>
      </c>
      <c r="AK513" s="477">
        <f t="shared" si="1003"/>
        <v>0.49825600000000003</v>
      </c>
      <c r="AL513" s="447">
        <v>38</v>
      </c>
      <c r="AM513" s="479"/>
      <c r="AN513" s="473">
        <v>1920</v>
      </c>
      <c r="AO513" s="473">
        <v>1918</v>
      </c>
      <c r="AP513" s="479">
        <v>7.54</v>
      </c>
      <c r="AQ513" s="447">
        <v>728</v>
      </c>
      <c r="AR513" s="473">
        <f t="shared" si="1004"/>
        <v>2329.6</v>
      </c>
      <c r="AS513" s="657">
        <f t="shared" si="1005"/>
        <v>3.1999999999999997</v>
      </c>
      <c r="AT513" s="473">
        <v>4370</v>
      </c>
      <c r="AU513" s="447"/>
      <c r="AV513" s="480">
        <v>16</v>
      </c>
      <c r="AW513" s="479">
        <v>9.58</v>
      </c>
      <c r="AX513" s="479">
        <v>34.57</v>
      </c>
      <c r="AY513" s="480">
        <v>9.6</v>
      </c>
      <c r="AZ513" s="480">
        <v>3.5</v>
      </c>
      <c r="BA513" s="420">
        <f t="shared" si="1006"/>
        <v>37902</v>
      </c>
      <c r="BB513" s="421">
        <f t="shared" si="1007"/>
        <v>0.75804000000000005</v>
      </c>
      <c r="BC513" s="422"/>
      <c r="BD513" s="423">
        <v>7.78</v>
      </c>
      <c r="BE513" s="424">
        <v>46.5</v>
      </c>
      <c r="BF513" s="425">
        <v>263</v>
      </c>
      <c r="BG513" s="426">
        <v>8620</v>
      </c>
      <c r="BH513" s="420">
        <f t="shared" si="1008"/>
        <v>5775.4000000000005</v>
      </c>
      <c r="BI513" s="432"/>
      <c r="BJ513" s="421"/>
      <c r="BK513" s="427">
        <v>14</v>
      </c>
      <c r="BL513" s="427"/>
      <c r="BM513" s="428"/>
      <c r="BN513" s="422"/>
      <c r="BO513" s="425">
        <v>220</v>
      </c>
      <c r="BP513" s="425"/>
      <c r="BQ513" s="423">
        <v>3.64</v>
      </c>
      <c r="BR513" s="421">
        <f t="shared" si="1009"/>
        <v>0.50555555555555554</v>
      </c>
      <c r="BS513" s="409">
        <f t="shared" si="1010"/>
        <v>39222</v>
      </c>
      <c r="BT513" s="429">
        <f t="shared" si="1011"/>
        <v>7.771922900413033</v>
      </c>
      <c r="BU513" s="430">
        <f t="shared" si="1012"/>
        <v>46.5</v>
      </c>
      <c r="BV513" s="430">
        <f t="shared" si="1013"/>
        <v>332.55055836010405</v>
      </c>
      <c r="BW513" s="430">
        <f t="shared" si="1014"/>
        <v>8330.0052011626121</v>
      </c>
      <c r="BX513" s="430">
        <f t="shared" si="1015"/>
        <v>5414.5033807556983</v>
      </c>
      <c r="BY513" s="430">
        <f t="shared" si="1016"/>
        <v>13.851919840905614</v>
      </c>
      <c r="BZ513" s="430"/>
      <c r="CA513" s="431"/>
      <c r="CB513" s="430">
        <f t="shared" si="1017"/>
        <v>220</v>
      </c>
      <c r="CC513" s="432">
        <v>18979</v>
      </c>
      <c r="CD513" s="411">
        <f t="shared" si="1018"/>
        <v>19639</v>
      </c>
      <c r="CE513" s="421">
        <f t="shared" si="1019"/>
        <v>0.78556000000000004</v>
      </c>
      <c r="CF513" s="433">
        <f t="shared" si="1020"/>
        <v>8.1877896023219101</v>
      </c>
      <c r="CG513" s="434"/>
      <c r="CH513" s="427"/>
      <c r="CI513" s="446">
        <f t="shared" si="1021"/>
        <v>11.609552421202709</v>
      </c>
      <c r="CJ513" s="436">
        <v>31.4</v>
      </c>
      <c r="CK513" s="436">
        <v>2.86</v>
      </c>
      <c r="CL513" s="423"/>
      <c r="CM513" s="423">
        <v>17.739999999999998</v>
      </c>
      <c r="CN513" s="423">
        <v>101</v>
      </c>
      <c r="CO513" s="432"/>
      <c r="CP513" s="432"/>
      <c r="CQ513" s="437"/>
      <c r="CR513" s="437">
        <v>0.93</v>
      </c>
      <c r="CS513" s="424"/>
      <c r="CT513" s="432">
        <f t="shared" si="1022"/>
        <v>4.2772035236009982</v>
      </c>
      <c r="CU513" s="434">
        <v>8.1300000000000008</v>
      </c>
      <c r="CV513" s="438"/>
      <c r="CW513" s="439"/>
      <c r="CX513" s="440"/>
      <c r="CY513" s="441"/>
      <c r="CZ513" s="442"/>
      <c r="DA513" s="442"/>
      <c r="DB513" s="442"/>
      <c r="DC513" s="442"/>
      <c r="DD513" s="443"/>
      <c r="DE513" s="440"/>
      <c r="DF513" s="444">
        <v>18923</v>
      </c>
      <c r="DG513" s="445">
        <f t="shared" si="1023"/>
        <v>19583</v>
      </c>
      <c r="DH513" s="421">
        <f t="shared" si="1024"/>
        <v>0.78332000000000002</v>
      </c>
      <c r="DI513" s="446">
        <f t="shared" si="1025"/>
        <v>8.2112035949548066</v>
      </c>
      <c r="DJ513" s="434">
        <v>7.73</v>
      </c>
      <c r="DK513" s="427">
        <v>2.4</v>
      </c>
      <c r="DL513" s="446">
        <f t="shared" si="1026"/>
        <v>11.642751365980697</v>
      </c>
      <c r="DM513" s="422">
        <v>31.5</v>
      </c>
      <c r="DN513" s="422">
        <v>2.31</v>
      </c>
      <c r="DO513" s="423">
        <v>7.73</v>
      </c>
      <c r="DP513" s="423">
        <v>17.600000000000001</v>
      </c>
      <c r="DQ513" s="423">
        <v>105</v>
      </c>
      <c r="DR513" s="432"/>
      <c r="DS513" s="432"/>
      <c r="DT513" s="437"/>
      <c r="DU513" s="437">
        <v>0.92</v>
      </c>
      <c r="DV513" s="424"/>
      <c r="DW513" s="446">
        <f t="shared" si="1027"/>
        <v>4.289434713782363</v>
      </c>
      <c r="DX513" s="434">
        <v>7.55</v>
      </c>
      <c r="DY513" s="438">
        <v>8.0299999999999994</v>
      </c>
      <c r="DZ513" s="439">
        <v>14.9</v>
      </c>
      <c r="EA513" s="440">
        <v>60</v>
      </c>
      <c r="EB513" s="441">
        <v>7500</v>
      </c>
      <c r="EC513" s="442">
        <v>5.9</v>
      </c>
      <c r="ED513" s="442"/>
      <c r="EE513" s="442"/>
      <c r="EF513" s="442"/>
      <c r="EG513" s="443">
        <v>6</v>
      </c>
      <c r="EH513" s="440"/>
      <c r="EI513" s="429">
        <f t="shared" si="1028"/>
        <v>8.0299999999999994</v>
      </c>
      <c r="EJ513" s="447">
        <f t="shared" si="1029"/>
        <v>14.9</v>
      </c>
      <c r="EK513" s="448">
        <f t="shared" si="1030"/>
        <v>60</v>
      </c>
      <c r="EL513" s="417">
        <f t="shared" si="1031"/>
        <v>7500</v>
      </c>
      <c r="EM513" s="431">
        <f t="shared" si="1032"/>
        <v>5.9</v>
      </c>
      <c r="EN513" s="431"/>
      <c r="EO513" s="431"/>
      <c r="EP513" s="431"/>
      <c r="EQ513" s="430">
        <f t="shared" si="1033"/>
        <v>6</v>
      </c>
      <c r="ER513" s="448"/>
      <c r="ES513" s="449">
        <f t="shared" si="1034"/>
        <v>26.923665289888326</v>
      </c>
      <c r="ET513" s="450">
        <f t="shared" si="1035"/>
        <v>0.78444000000000003</v>
      </c>
      <c r="EU513" s="451">
        <f t="shared" si="992"/>
        <v>0.29643859090909097</v>
      </c>
      <c r="EV513" s="450">
        <f t="shared" si="1036"/>
        <v>0.54896035353535366</v>
      </c>
      <c r="EW513" s="513">
        <f t="shared" si="1037"/>
        <v>0.57406626173384867</v>
      </c>
      <c r="EX513" s="514">
        <f t="shared" si="1038"/>
        <v>7.9519198409056138</v>
      </c>
      <c r="EY513" s="513">
        <f t="shared" si="1039"/>
        <v>0.67956989247311828</v>
      </c>
      <c r="EZ513" s="514">
        <f t="shared" si="1040"/>
        <v>31.6</v>
      </c>
      <c r="FA513" s="450">
        <f t="shared" si="1041"/>
        <v>0.81957630654455649</v>
      </c>
      <c r="FB513" s="431">
        <f t="shared" si="1042"/>
        <v>272.55055836010405</v>
      </c>
      <c r="FC513" s="452"/>
      <c r="FD513" s="431"/>
      <c r="FE513" s="452">
        <f t="shared" si="1043"/>
        <v>0.97272727272727277</v>
      </c>
      <c r="FF513" s="430">
        <f t="shared" si="1044"/>
        <v>214</v>
      </c>
      <c r="FG513" s="405">
        <v>50400</v>
      </c>
      <c r="FH513" s="589"/>
      <c r="FI513" s="590"/>
      <c r="FJ513" s="591"/>
      <c r="FK513" s="455">
        <f t="shared" si="1045"/>
        <v>1.835704451583295</v>
      </c>
      <c r="FL513" s="530">
        <v>2000</v>
      </c>
      <c r="FM513" s="455">
        <f t="shared" si="1046"/>
        <v>50.991790321758195</v>
      </c>
      <c r="FN513" s="530">
        <v>4865</v>
      </c>
      <c r="FO513" s="532">
        <f t="shared" si="1047"/>
        <v>0.36360239162929747</v>
      </c>
      <c r="FP513" s="449">
        <f t="shared" si="1048"/>
        <v>124.03752995767682</v>
      </c>
      <c r="FQ513" s="457">
        <v>46.8</v>
      </c>
      <c r="FR513" s="458">
        <f t="shared" si="1049"/>
        <v>1.1932078935291417</v>
      </c>
      <c r="FS513" s="576">
        <v>8.11</v>
      </c>
      <c r="FT513" s="577">
        <v>10.3</v>
      </c>
      <c r="FU513" s="578">
        <v>49</v>
      </c>
      <c r="FV513" s="579">
        <v>2</v>
      </c>
      <c r="FW513" s="580"/>
      <c r="FX513" s="579"/>
      <c r="FY513" s="452">
        <f t="shared" si="1050"/>
        <v>0.66666666666666674</v>
      </c>
      <c r="FZ513" s="452"/>
      <c r="GA513" s="429"/>
      <c r="GB513" s="513">
        <f t="shared" si="1051"/>
        <v>0.3087248322147651</v>
      </c>
      <c r="GC513" s="514">
        <f t="shared" si="1052"/>
        <v>4.5999999999999996</v>
      </c>
      <c r="GD513" s="513">
        <f t="shared" si="1053"/>
        <v>0.18333333333333335</v>
      </c>
      <c r="GE513" s="527">
        <f t="shared" si="1054"/>
        <v>11</v>
      </c>
      <c r="GF513" s="461">
        <f t="shared" si="1055"/>
        <v>2.5087960838305037</v>
      </c>
      <c r="GG513" s="606">
        <v>25</v>
      </c>
      <c r="GH513" s="450">
        <f t="shared" si="1056"/>
        <v>0.3125</v>
      </c>
      <c r="GI513" s="405">
        <v>175</v>
      </c>
      <c r="GJ513" s="462">
        <f t="shared" si="1057"/>
        <v>7</v>
      </c>
      <c r="GK513" s="463">
        <f t="shared" si="1058"/>
        <v>15.29753709652746</v>
      </c>
      <c r="GL513" s="464">
        <v>8.2799999999999994</v>
      </c>
      <c r="GM513" s="529">
        <v>9.6</v>
      </c>
      <c r="GN513" s="405">
        <v>46</v>
      </c>
      <c r="GO513" s="513">
        <f t="shared" si="1059"/>
        <v>6.796116504854377E-2</v>
      </c>
      <c r="GP513" s="450">
        <f t="shared" si="1060"/>
        <v>6.1224489795918324E-2</v>
      </c>
      <c r="GQ513" s="577">
        <v>8</v>
      </c>
      <c r="GR513" s="455">
        <f t="shared" si="1061"/>
        <v>2.6311763806027231</v>
      </c>
      <c r="GS513" s="531">
        <f t="shared" si="1062"/>
        <v>9.3000000000000007</v>
      </c>
      <c r="GT513" s="531">
        <f t="shared" si="1063"/>
        <v>37.200000000000003</v>
      </c>
      <c r="GU513" s="513">
        <f t="shared" si="1064"/>
        <v>3.1249999999999889E-2</v>
      </c>
      <c r="GV513" s="513">
        <f t="shared" si="1065"/>
        <v>0.19130434782608685</v>
      </c>
      <c r="GW513" s="513">
        <f t="shared" si="1066"/>
        <v>9.7087378640776656E-2</v>
      </c>
      <c r="GX513" s="513">
        <f t="shared" si="1067"/>
        <v>0.24081632653061213</v>
      </c>
      <c r="GY513" s="462">
        <f t="shared" si="1068"/>
        <v>1.2964014488582596</v>
      </c>
      <c r="GZ513" s="405">
        <v>38180</v>
      </c>
      <c r="HA513" s="581">
        <v>8.32</v>
      </c>
      <c r="HB513" s="451">
        <v>7.98</v>
      </c>
      <c r="HC513" s="577">
        <v>9.3000000000000007</v>
      </c>
      <c r="HD513" s="463">
        <f t="shared" si="1076"/>
        <v>37.200000000000003</v>
      </c>
      <c r="HE513" s="463">
        <v>10</v>
      </c>
      <c r="HF513" s="463">
        <f t="shared" si="1075"/>
        <v>27</v>
      </c>
      <c r="HG513" s="582"/>
      <c r="HH513" s="575">
        <v>2</v>
      </c>
      <c r="HI513" s="583">
        <v>7660</v>
      </c>
      <c r="HJ513" s="406">
        <f t="shared" si="1069"/>
        <v>5132.2000000000007</v>
      </c>
      <c r="HK513" s="406"/>
      <c r="HL513" s="549"/>
      <c r="HM513" s="584"/>
      <c r="HN513" s="461">
        <v>5.55</v>
      </c>
      <c r="HO513" s="574"/>
      <c r="HP513" s="548">
        <v>0.01</v>
      </c>
      <c r="HQ513" s="585"/>
      <c r="HR513" s="586"/>
      <c r="HS513" s="520">
        <v>0.19</v>
      </c>
      <c r="HT513" s="587">
        <v>4</v>
      </c>
      <c r="HU513" s="522">
        <f t="shared" si="1070"/>
        <v>45.907867658698748</v>
      </c>
      <c r="HV513" s="513">
        <f t="shared" si="1071"/>
        <v>0.8</v>
      </c>
      <c r="HW513" s="513">
        <f t="shared" si="1072"/>
        <v>0.85855513307984788</v>
      </c>
      <c r="HX513" s="513">
        <f t="shared" si="1073"/>
        <v>0.60357142857142865</v>
      </c>
      <c r="HY513" s="599"/>
    </row>
    <row r="514" spans="1:233" x14ac:dyDescent="0.15">
      <c r="A514" s="485">
        <v>43996</v>
      </c>
      <c r="B514" s="486">
        <v>49044</v>
      </c>
      <c r="C514" s="487">
        <f t="shared" si="993"/>
        <v>0.98087999999999997</v>
      </c>
      <c r="D514" s="488">
        <v>8.11</v>
      </c>
      <c r="E514" s="489">
        <v>34.4</v>
      </c>
      <c r="F514" s="490">
        <v>230</v>
      </c>
      <c r="G514" s="490">
        <f t="shared" si="994"/>
        <v>11280.12</v>
      </c>
      <c r="H514" s="487">
        <f t="shared" si="995"/>
        <v>0.45120480000000002</v>
      </c>
      <c r="I514" s="490">
        <v>8210</v>
      </c>
      <c r="J514" s="490">
        <f t="shared" si="996"/>
        <v>5500.7000000000007</v>
      </c>
      <c r="K514" s="491">
        <v>19.899999999999999</v>
      </c>
      <c r="L514" s="491"/>
      <c r="M514" s="491"/>
      <c r="N514" s="492">
        <v>98</v>
      </c>
      <c r="O514" s="492"/>
      <c r="P514" s="409"/>
      <c r="Q514" s="409">
        <v>1320</v>
      </c>
      <c r="R514" s="409"/>
      <c r="S514" s="409"/>
      <c r="T514" s="410">
        <v>4.76</v>
      </c>
      <c r="U514" s="411">
        <f t="shared" si="997"/>
        <v>3587.9310344827586</v>
      </c>
      <c r="V514" s="409">
        <v>10405</v>
      </c>
      <c r="W514" s="409">
        <v>5069</v>
      </c>
      <c r="X514" s="412"/>
      <c r="Y514" s="473"/>
      <c r="Z514" s="429"/>
      <c r="AA514" s="447"/>
      <c r="AB514" s="409"/>
      <c r="AC514" s="409"/>
      <c r="AD514" s="474"/>
      <c r="AE514" s="477"/>
      <c r="AF514" s="478">
        <f t="shared" si="998"/>
        <v>1320</v>
      </c>
      <c r="AG514" s="477">
        <f t="shared" si="999"/>
        <v>0.52800000000000002</v>
      </c>
      <c r="AH514" s="478">
        <f t="shared" si="1000"/>
        <v>3587.9310344827586</v>
      </c>
      <c r="AI514" s="478">
        <f t="shared" si="1001"/>
        <v>10405</v>
      </c>
      <c r="AJ514" s="473">
        <f t="shared" si="1002"/>
        <v>13734.6</v>
      </c>
      <c r="AK514" s="477">
        <f t="shared" si="1003"/>
        <v>0.61042666666666667</v>
      </c>
      <c r="AL514" s="447">
        <v>38</v>
      </c>
      <c r="AM514" s="479"/>
      <c r="AN514" s="473">
        <v>1965</v>
      </c>
      <c r="AO514" s="473">
        <v>1954</v>
      </c>
      <c r="AP514" s="479">
        <v>7.52</v>
      </c>
      <c r="AQ514" s="447">
        <v>725</v>
      </c>
      <c r="AR514" s="473">
        <f t="shared" si="1004"/>
        <v>2320</v>
      </c>
      <c r="AS514" s="657">
        <f t="shared" si="1005"/>
        <v>3.2</v>
      </c>
      <c r="AT514" s="473">
        <v>4480</v>
      </c>
      <c r="AU514" s="447"/>
      <c r="AV514" s="480">
        <v>18</v>
      </c>
      <c r="AW514" s="479">
        <v>9.8000000000000007</v>
      </c>
      <c r="AX514" s="479">
        <v>33.5</v>
      </c>
      <c r="AY514" s="480">
        <v>12.8</v>
      </c>
      <c r="AZ514" s="480">
        <v>3.9</v>
      </c>
      <c r="BA514" s="420">
        <f t="shared" si="1006"/>
        <v>44648</v>
      </c>
      <c r="BB514" s="421">
        <f t="shared" si="1007"/>
        <v>0.89295999999999998</v>
      </c>
      <c r="BC514" s="422"/>
      <c r="BD514" s="423">
        <v>7.87</v>
      </c>
      <c r="BE514" s="424">
        <v>44.5</v>
      </c>
      <c r="BF514" s="425">
        <v>255</v>
      </c>
      <c r="BG514" s="426">
        <v>7080</v>
      </c>
      <c r="BH514" s="420">
        <f t="shared" si="1008"/>
        <v>4743.6000000000004</v>
      </c>
      <c r="BI514" s="420"/>
      <c r="BJ514" s="421"/>
      <c r="BK514" s="427">
        <v>16.399999999999999</v>
      </c>
      <c r="BL514" s="427"/>
      <c r="BM514" s="428"/>
      <c r="BN514" s="422"/>
      <c r="BO514" s="425">
        <v>209</v>
      </c>
      <c r="BP514" s="425"/>
      <c r="BQ514" s="423">
        <v>4.0199999999999996</v>
      </c>
      <c r="BR514" s="421">
        <f t="shared" si="1009"/>
        <v>0.55833333333333324</v>
      </c>
      <c r="BS514" s="409">
        <f t="shared" si="1010"/>
        <v>45968</v>
      </c>
      <c r="BT514" s="429">
        <f t="shared" si="1011"/>
        <v>7.8599495301079019</v>
      </c>
      <c r="BU514" s="430">
        <f t="shared" si="1012"/>
        <v>44.5</v>
      </c>
      <c r="BV514" s="430">
        <f t="shared" si="1013"/>
        <v>314.29777236338322</v>
      </c>
      <c r="BW514" s="430">
        <f t="shared" si="1014"/>
        <v>6876.7852419074143</v>
      </c>
      <c r="BX514" s="430">
        <f t="shared" si="1015"/>
        <v>4469.9104072398195</v>
      </c>
      <c r="BY514" s="430">
        <f t="shared" si="1016"/>
        <v>16.296623738252695</v>
      </c>
      <c r="BZ514" s="430"/>
      <c r="CA514" s="431"/>
      <c r="CB514" s="430">
        <f t="shared" si="1017"/>
        <v>209</v>
      </c>
      <c r="CC514" s="432">
        <v>22143</v>
      </c>
      <c r="CD514" s="411">
        <f t="shared" si="1018"/>
        <v>22803</v>
      </c>
      <c r="CE514" s="421">
        <f t="shared" si="1019"/>
        <v>0.91212000000000004</v>
      </c>
      <c r="CF514" s="433">
        <f t="shared" si="1020"/>
        <v>7.0517037231943167</v>
      </c>
      <c r="CG514" s="434"/>
      <c r="CH514" s="427"/>
      <c r="CI514" s="446">
        <f t="shared" si="1021"/>
        <v>9.9986843836337318</v>
      </c>
      <c r="CJ514" s="436">
        <v>31.7</v>
      </c>
      <c r="CK514" s="436">
        <v>2.66</v>
      </c>
      <c r="CL514" s="423"/>
      <c r="CM514" s="423">
        <v>18.899999999999999</v>
      </c>
      <c r="CN514" s="423">
        <v>97</v>
      </c>
      <c r="CO514" s="432"/>
      <c r="CP514" s="432"/>
      <c r="CQ514" s="437"/>
      <c r="CR514" s="437">
        <v>0.9</v>
      </c>
      <c r="CS514" s="481"/>
      <c r="CT514" s="432">
        <f t="shared" si="1022"/>
        <v>3.6837258255492698</v>
      </c>
      <c r="CU514" s="434">
        <v>6.21</v>
      </c>
      <c r="CV514" s="493"/>
      <c r="CW514" s="494"/>
      <c r="CX514" s="495"/>
      <c r="CY514" s="496"/>
      <c r="CZ514" s="497"/>
      <c r="DA514" s="497"/>
      <c r="DB514" s="497"/>
      <c r="DC514" s="497"/>
      <c r="DD514" s="498"/>
      <c r="DE514" s="498"/>
      <c r="DF514" s="432">
        <v>22505</v>
      </c>
      <c r="DG514" s="445">
        <f t="shared" si="1023"/>
        <v>23165</v>
      </c>
      <c r="DH514" s="421">
        <f t="shared" si="1024"/>
        <v>0.92659999999999998</v>
      </c>
      <c r="DI514" s="446">
        <f t="shared" si="1025"/>
        <v>6.9415065832074259</v>
      </c>
      <c r="DJ514" s="434">
        <v>7.76</v>
      </c>
      <c r="DK514" s="427">
        <v>2.9</v>
      </c>
      <c r="DL514" s="446">
        <f t="shared" si="1026"/>
        <v>9.8424347075329166</v>
      </c>
      <c r="DM514" s="541">
        <v>31.4</v>
      </c>
      <c r="DN514" s="541">
        <v>2.52</v>
      </c>
      <c r="DO514" s="542">
        <v>8.02</v>
      </c>
      <c r="DP514" s="542">
        <v>15.8</v>
      </c>
      <c r="DQ514" s="542">
        <v>83</v>
      </c>
      <c r="DR514" s="432"/>
      <c r="DS514" s="432"/>
      <c r="DT514" s="437"/>
      <c r="DU514" s="437">
        <v>0.91</v>
      </c>
      <c r="DV514" s="481"/>
      <c r="DW514" s="446">
        <f t="shared" si="1027"/>
        <v>3.6261601554068639</v>
      </c>
      <c r="DX514" s="434">
        <v>5.99</v>
      </c>
      <c r="DY514" s="493">
        <v>8.09</v>
      </c>
      <c r="DZ514" s="494">
        <v>15.5</v>
      </c>
      <c r="EA514" s="495">
        <v>65</v>
      </c>
      <c r="EB514" s="496">
        <v>7870</v>
      </c>
      <c r="EC514" s="497">
        <v>6.1</v>
      </c>
      <c r="ED514" s="497"/>
      <c r="EE514" s="497"/>
      <c r="EF514" s="497"/>
      <c r="EG514" s="498">
        <v>8</v>
      </c>
      <c r="EH514" s="495"/>
      <c r="EI514" s="429">
        <f t="shared" si="1028"/>
        <v>8.09</v>
      </c>
      <c r="EJ514" s="447">
        <f t="shared" si="1029"/>
        <v>15.5</v>
      </c>
      <c r="EK514" s="448">
        <f t="shared" si="1030"/>
        <v>65</v>
      </c>
      <c r="EL514" s="417">
        <f t="shared" si="1031"/>
        <v>7870</v>
      </c>
      <c r="EM514" s="431">
        <f t="shared" si="1032"/>
        <v>6.1</v>
      </c>
      <c r="EN514" s="431"/>
      <c r="EO514" s="431"/>
      <c r="EP514" s="431"/>
      <c r="EQ514" s="430">
        <f t="shared" si="1033"/>
        <v>8</v>
      </c>
      <c r="ER514" s="448"/>
      <c r="ES514" s="449">
        <f t="shared" si="1034"/>
        <v>22.972502610511661</v>
      </c>
      <c r="ET514" s="450">
        <f t="shared" si="1035"/>
        <v>0.91935999999999996</v>
      </c>
      <c r="EU514" s="451">
        <f t="shared" si="992"/>
        <v>0.32835545454545456</v>
      </c>
      <c r="EV514" s="499">
        <f t="shared" si="1036"/>
        <v>0.60806565656565659</v>
      </c>
      <c r="EW514" s="513">
        <f t="shared" si="1037"/>
        <v>0.62568933921683367</v>
      </c>
      <c r="EX514" s="514">
        <f t="shared" si="1038"/>
        <v>10.196623738252695</v>
      </c>
      <c r="EY514" s="513">
        <f t="shared" si="1039"/>
        <v>0.651685393258427</v>
      </c>
      <c r="EZ514" s="514">
        <f t="shared" si="1040"/>
        <v>29</v>
      </c>
      <c r="FA514" s="450">
        <f t="shared" si="1041"/>
        <v>0.79318975279007509</v>
      </c>
      <c r="FB514" s="431">
        <f t="shared" si="1042"/>
        <v>249.29777236338322</v>
      </c>
      <c r="FC514" s="452"/>
      <c r="FD514" s="431"/>
      <c r="FE514" s="452">
        <f t="shared" si="1043"/>
        <v>0.96172248803827753</v>
      </c>
      <c r="FF514" s="430">
        <f t="shared" si="1044"/>
        <v>201</v>
      </c>
      <c r="FG514" s="490">
        <v>50400</v>
      </c>
      <c r="FH514" s="498"/>
      <c r="FI514" s="501"/>
      <c r="FJ514" s="487"/>
      <c r="FK514" s="455">
        <f t="shared" si="1045"/>
        <v>1.5663069961712497</v>
      </c>
      <c r="FL514" s="490">
        <v>2000</v>
      </c>
      <c r="FM514" s="455">
        <f t="shared" si="1046"/>
        <v>43.5085276714236</v>
      </c>
      <c r="FN514" s="490">
        <v>4031</v>
      </c>
      <c r="FO514" s="532">
        <f t="shared" si="1047"/>
        <v>0.30127055306427503</v>
      </c>
      <c r="FP514" s="449">
        <f t="shared" si="1048"/>
        <v>87.691437521754267</v>
      </c>
      <c r="FQ514" s="503">
        <v>46.8</v>
      </c>
      <c r="FR514" s="458">
        <f t="shared" si="1049"/>
        <v>1.0180995475113122</v>
      </c>
      <c r="FS514" s="504">
        <v>7.94</v>
      </c>
      <c r="FT514" s="535">
        <v>10.9</v>
      </c>
      <c r="FU514" s="495">
        <v>51</v>
      </c>
      <c r="FV514" s="490">
        <v>4</v>
      </c>
      <c r="FW514" s="504"/>
      <c r="FX514" s="490"/>
      <c r="FY514" s="452">
        <f t="shared" si="1050"/>
        <v>0.5</v>
      </c>
      <c r="FZ514" s="452"/>
      <c r="GA514" s="429"/>
      <c r="GB514" s="499">
        <f t="shared" si="1051"/>
        <v>0.29677419354838708</v>
      </c>
      <c r="GC514" s="514">
        <f t="shared" si="1052"/>
        <v>4.5999999999999996</v>
      </c>
      <c r="GD514" s="499">
        <f t="shared" si="1053"/>
        <v>0.2153846153846154</v>
      </c>
      <c r="GE514" s="527">
        <f t="shared" si="1054"/>
        <v>14</v>
      </c>
      <c r="GF514" s="461">
        <f t="shared" si="1055"/>
        <v>2.1406195614340411</v>
      </c>
      <c r="GG514" s="490">
        <v>25</v>
      </c>
      <c r="GH514" s="526">
        <f t="shared" si="1056"/>
        <v>0.3125</v>
      </c>
      <c r="GI514" s="490">
        <v>175</v>
      </c>
      <c r="GJ514" s="544">
        <f t="shared" si="1057"/>
        <v>7</v>
      </c>
      <c r="GK514" s="463">
        <f t="shared" si="1058"/>
        <v>13.05255830142708</v>
      </c>
      <c r="GL514" s="507">
        <v>8.06</v>
      </c>
      <c r="GM514" s="535">
        <v>10.4</v>
      </c>
      <c r="GN514" s="536">
        <v>50</v>
      </c>
      <c r="GO514" s="526">
        <f t="shared" si="1059"/>
        <v>4.587155963302747E-2</v>
      </c>
      <c r="GP514" s="526">
        <f t="shared" si="1060"/>
        <v>1.9607843137254943E-2</v>
      </c>
      <c r="GQ514" s="535">
        <v>8</v>
      </c>
      <c r="GR514" s="455">
        <f t="shared" si="1061"/>
        <v>2.2450400278454579</v>
      </c>
      <c r="GS514" s="536">
        <f t="shared" si="1062"/>
        <v>10</v>
      </c>
      <c r="GT514" s="536">
        <f t="shared" si="1063"/>
        <v>40</v>
      </c>
      <c r="GU514" s="526">
        <f t="shared" si="1064"/>
        <v>3.8461538461538547E-2</v>
      </c>
      <c r="GV514" s="526">
        <f t="shared" si="1065"/>
        <v>0.19999999999999996</v>
      </c>
      <c r="GW514" s="526">
        <f t="shared" si="1066"/>
        <v>8.2568807339449601E-2</v>
      </c>
      <c r="GX514" s="526">
        <f t="shared" si="1067"/>
        <v>0.21568627450980393</v>
      </c>
      <c r="GY514" s="544">
        <f t="shared" si="1068"/>
        <v>1.1865962092206437</v>
      </c>
      <c r="GZ514" s="490">
        <v>45085</v>
      </c>
      <c r="HA514" s="493">
        <v>8.26</v>
      </c>
      <c r="HB514" s="493">
        <v>7.97</v>
      </c>
      <c r="HC514" s="494">
        <v>10</v>
      </c>
      <c r="HD514" s="498">
        <f t="shared" si="1076"/>
        <v>40</v>
      </c>
      <c r="HE514" s="498">
        <v>10</v>
      </c>
      <c r="HF514" s="498">
        <f t="shared" si="1075"/>
        <v>27</v>
      </c>
      <c r="HG514" s="498"/>
      <c r="HH514" s="492">
        <v>8</v>
      </c>
      <c r="HI514" s="508">
        <v>7850</v>
      </c>
      <c r="HJ514" s="490">
        <f t="shared" si="1069"/>
        <v>5259.5</v>
      </c>
      <c r="HK514" s="490"/>
      <c r="HL514" s="490"/>
      <c r="HM514" s="543"/>
      <c r="HN514" s="506">
        <v>5.43</v>
      </c>
      <c r="HO514" s="491"/>
      <c r="HP514" s="545">
        <v>0.01</v>
      </c>
      <c r="HQ514" s="523"/>
      <c r="HR514" s="524"/>
      <c r="HS514" s="524">
        <v>0.2</v>
      </c>
      <c r="HT514" s="511">
        <v>4</v>
      </c>
      <c r="HU514" s="525">
        <f t="shared" si="1070"/>
        <v>38.971510481992475</v>
      </c>
      <c r="HV514" s="526">
        <f t="shared" si="1071"/>
        <v>0.7752808988764045</v>
      </c>
      <c r="HW514" s="526">
        <f t="shared" si="1072"/>
        <v>0.84313725490196079</v>
      </c>
      <c r="HX514" s="526">
        <f t="shared" si="1073"/>
        <v>0.66890243902439028</v>
      </c>
      <c r="HY514" s="512"/>
    </row>
    <row r="515" spans="1:233" s="598" customFormat="1" ht="15" customHeight="1" x14ac:dyDescent="0.15">
      <c r="A515" s="400">
        <v>43997</v>
      </c>
      <c r="B515" s="515">
        <v>47401</v>
      </c>
      <c r="C515" s="402">
        <f t="shared" si="993"/>
        <v>0.94801999999999997</v>
      </c>
      <c r="D515" s="571">
        <v>7.98</v>
      </c>
      <c r="E515" s="572">
        <v>31.6</v>
      </c>
      <c r="F515" s="573">
        <v>186</v>
      </c>
      <c r="G515" s="406">
        <f t="shared" si="994"/>
        <v>8816.5859999999993</v>
      </c>
      <c r="H515" s="402">
        <f t="shared" si="995"/>
        <v>0.35266343999999999</v>
      </c>
      <c r="I515" s="573">
        <v>6520</v>
      </c>
      <c r="J515" s="406">
        <f t="shared" si="996"/>
        <v>4368.4000000000005</v>
      </c>
      <c r="K515" s="574">
        <v>16.3</v>
      </c>
      <c r="L515" s="574"/>
      <c r="M515" s="574"/>
      <c r="N515" s="575">
        <v>79</v>
      </c>
      <c r="O515" s="575"/>
      <c r="P515" s="409"/>
      <c r="Q515" s="409">
        <v>1320</v>
      </c>
      <c r="R515" s="409"/>
      <c r="S515" s="409"/>
      <c r="T515" s="410">
        <v>5.08</v>
      </c>
      <c r="U515" s="409">
        <f t="shared" si="997"/>
        <v>3777.9310344827586</v>
      </c>
      <c r="V515" s="409">
        <v>10956</v>
      </c>
      <c r="W515" s="409">
        <v>4472</v>
      </c>
      <c r="X515" s="516"/>
      <c r="Y515" s="473"/>
      <c r="Z515" s="429"/>
      <c r="AA515" s="447"/>
      <c r="AB515" s="409"/>
      <c r="AC515" s="409"/>
      <c r="AD515" s="474"/>
      <c r="AE515" s="477"/>
      <c r="AF515" s="478">
        <f t="shared" si="998"/>
        <v>1320</v>
      </c>
      <c r="AG515" s="477">
        <f t="shared" si="999"/>
        <v>0.52800000000000002</v>
      </c>
      <c r="AH515" s="478">
        <f t="shared" si="1000"/>
        <v>3777.9310344827586</v>
      </c>
      <c r="AI515" s="478">
        <f t="shared" si="1001"/>
        <v>10956</v>
      </c>
      <c r="AJ515" s="473">
        <f t="shared" si="1002"/>
        <v>14461.92</v>
      </c>
      <c r="AK515" s="477">
        <f t="shared" si="1003"/>
        <v>0.64275199999999999</v>
      </c>
      <c r="AL515" s="447">
        <v>38</v>
      </c>
      <c r="AM515" s="479"/>
      <c r="AN515" s="473">
        <v>1889</v>
      </c>
      <c r="AO515" s="473">
        <v>1879</v>
      </c>
      <c r="AP515" s="479">
        <v>7.55</v>
      </c>
      <c r="AQ515" s="447">
        <v>733</v>
      </c>
      <c r="AR515" s="473">
        <f t="shared" ref="AR515:AR546" si="1077">AQ515*3</f>
        <v>2199</v>
      </c>
      <c r="AS515" s="657">
        <f t="shared" si="1005"/>
        <v>3</v>
      </c>
      <c r="AT515" s="473">
        <v>4720</v>
      </c>
      <c r="AU515" s="447"/>
      <c r="AV515" s="480">
        <v>15</v>
      </c>
      <c r="AW515" s="479">
        <v>9.98</v>
      </c>
      <c r="AX515" s="479">
        <v>33.67</v>
      </c>
      <c r="AY515" s="480">
        <v>11.9</v>
      </c>
      <c r="AZ515" s="480">
        <v>4</v>
      </c>
      <c r="BA515" s="420">
        <f t="shared" si="1006"/>
        <v>46968</v>
      </c>
      <c r="BB515" s="421">
        <f t="shared" si="1007"/>
        <v>0.93935999999999997</v>
      </c>
      <c r="BC515" s="422"/>
      <c r="BD515" s="423">
        <v>8.1300000000000008</v>
      </c>
      <c r="BE515" s="424">
        <v>42</v>
      </c>
      <c r="BF515" s="425">
        <v>225</v>
      </c>
      <c r="BG515" s="426">
        <v>6550</v>
      </c>
      <c r="BH515" s="420">
        <f t="shared" si="1008"/>
        <v>4388.5</v>
      </c>
      <c r="BI515" s="432"/>
      <c r="BJ515" s="421"/>
      <c r="BK515" s="427">
        <v>17.100000000000001</v>
      </c>
      <c r="BL515" s="427"/>
      <c r="BM515" s="428"/>
      <c r="BN515" s="422"/>
      <c r="BO515" s="425">
        <v>131</v>
      </c>
      <c r="BP515" s="425"/>
      <c r="BQ515" s="423">
        <v>5.0599999999999996</v>
      </c>
      <c r="BR515" s="421">
        <f t="shared" si="1009"/>
        <v>0.70277777777777772</v>
      </c>
      <c r="BS515" s="409">
        <f t="shared" si="1010"/>
        <v>48288</v>
      </c>
      <c r="BT515" s="429">
        <f t="shared" si="1011"/>
        <v>8.1141451292246529</v>
      </c>
      <c r="BU515" s="430">
        <f t="shared" si="1012"/>
        <v>42</v>
      </c>
      <c r="BV515" s="430">
        <f t="shared" si="1013"/>
        <v>278.96123260437378</v>
      </c>
      <c r="BW515" s="430">
        <f t="shared" si="1014"/>
        <v>6371.0313121272366</v>
      </c>
      <c r="BX515" s="430">
        <f t="shared" si="1015"/>
        <v>4141.1703528827038</v>
      </c>
      <c r="BY515" s="430">
        <f t="shared" si="1016"/>
        <v>16.957852882703779</v>
      </c>
      <c r="BZ515" s="430"/>
      <c r="CA515" s="431"/>
      <c r="CB515" s="430">
        <f t="shared" si="1017"/>
        <v>131</v>
      </c>
      <c r="CC515" s="432">
        <v>23305</v>
      </c>
      <c r="CD515" s="411">
        <f t="shared" si="1018"/>
        <v>23965</v>
      </c>
      <c r="CE515" s="421">
        <f t="shared" si="1019"/>
        <v>0.95860000000000001</v>
      </c>
      <c r="CF515" s="433">
        <f t="shared" si="1020"/>
        <v>6.7097851032756104</v>
      </c>
      <c r="CG515" s="434"/>
      <c r="CH515" s="427"/>
      <c r="CI515" s="446">
        <f t="shared" si="1021"/>
        <v>9.5138744001669107</v>
      </c>
      <c r="CJ515" s="436">
        <v>30.7</v>
      </c>
      <c r="CK515" s="436">
        <v>2.6</v>
      </c>
      <c r="CL515" s="423"/>
      <c r="CM515" s="423">
        <v>15.6</v>
      </c>
      <c r="CN515" s="423">
        <v>84</v>
      </c>
      <c r="CO515" s="432"/>
      <c r="CP515" s="432"/>
      <c r="CQ515" s="437"/>
      <c r="CR515" s="437">
        <v>0.91</v>
      </c>
      <c r="CS515" s="424"/>
      <c r="CT515" s="432">
        <f t="shared" si="1022"/>
        <v>3.5051116211141249</v>
      </c>
      <c r="CU515" s="434">
        <v>7.04</v>
      </c>
      <c r="CV515" s="438"/>
      <c r="CW515" s="439"/>
      <c r="CX515" s="440"/>
      <c r="CY515" s="441"/>
      <c r="CZ515" s="442"/>
      <c r="DA515" s="442"/>
      <c r="DB515" s="442"/>
      <c r="DC515" s="442"/>
      <c r="DD515" s="443"/>
      <c r="DE515" s="440"/>
      <c r="DF515" s="444">
        <v>23663</v>
      </c>
      <c r="DG515" s="445">
        <f t="shared" si="1023"/>
        <v>24323</v>
      </c>
      <c r="DH515" s="421">
        <f t="shared" si="1024"/>
        <v>0.97292000000000001</v>
      </c>
      <c r="DI515" s="446">
        <f t="shared" si="1025"/>
        <v>6.6110266003371301</v>
      </c>
      <c r="DJ515" s="434">
        <v>7.81</v>
      </c>
      <c r="DK515" s="427">
        <v>2.6</v>
      </c>
      <c r="DL515" s="446">
        <f t="shared" si="1026"/>
        <v>9.3738436870451842</v>
      </c>
      <c r="DM515" s="422">
        <v>31.2</v>
      </c>
      <c r="DN515" s="422">
        <v>2.6</v>
      </c>
      <c r="DO515" s="423">
        <v>7.79</v>
      </c>
      <c r="DP515" s="423">
        <v>15.6</v>
      </c>
      <c r="DQ515" s="423">
        <v>75</v>
      </c>
      <c r="DR515" s="432"/>
      <c r="DS515" s="432"/>
      <c r="DT515" s="437"/>
      <c r="DU515" s="437">
        <v>0.93</v>
      </c>
      <c r="DV515" s="424"/>
      <c r="DW515" s="446">
        <f t="shared" si="1027"/>
        <v>3.4535213583850677</v>
      </c>
      <c r="DX515" s="434">
        <v>6.43</v>
      </c>
      <c r="DY515" s="438">
        <v>8.08</v>
      </c>
      <c r="DZ515" s="439">
        <v>15.6</v>
      </c>
      <c r="EA515" s="440">
        <v>67</v>
      </c>
      <c r="EB515" s="441">
        <v>7480</v>
      </c>
      <c r="EC515" s="442">
        <v>6.3</v>
      </c>
      <c r="ED515" s="442"/>
      <c r="EE515" s="442"/>
      <c r="EF515" s="442"/>
      <c r="EG515" s="443">
        <v>6</v>
      </c>
      <c r="EH515" s="440"/>
      <c r="EI515" s="429">
        <f t="shared" si="1028"/>
        <v>8.08</v>
      </c>
      <c r="EJ515" s="447">
        <f t="shared" si="1029"/>
        <v>15.6</v>
      </c>
      <c r="EK515" s="448">
        <f t="shared" si="1030"/>
        <v>67</v>
      </c>
      <c r="EL515" s="417">
        <f t="shared" si="1031"/>
        <v>7480</v>
      </c>
      <c r="EM515" s="431">
        <f t="shared" si="1032"/>
        <v>6.3</v>
      </c>
      <c r="EN515" s="431"/>
      <c r="EO515" s="431"/>
      <c r="EP515" s="431"/>
      <c r="EQ515" s="430">
        <f t="shared" si="1033"/>
        <v>6</v>
      </c>
      <c r="ER515" s="448"/>
      <c r="ES515" s="449">
        <f t="shared" si="1034"/>
        <v>21.868787276341948</v>
      </c>
      <c r="ET515" s="450">
        <f t="shared" si="1035"/>
        <v>0.96575999999999995</v>
      </c>
      <c r="EU515" s="451">
        <f t="shared" si="992"/>
        <v>0.30614727272727277</v>
      </c>
      <c r="EV515" s="450">
        <f t="shared" si="1036"/>
        <v>0.56693939393939397</v>
      </c>
      <c r="EW515" s="513">
        <f t="shared" si="1037"/>
        <v>0.62849070318178624</v>
      </c>
      <c r="EX515" s="514">
        <f t="shared" si="1038"/>
        <v>10.657852882703779</v>
      </c>
      <c r="EY515" s="513">
        <f t="shared" si="1039"/>
        <v>0.62857142857142856</v>
      </c>
      <c r="EZ515" s="514">
        <f t="shared" si="1040"/>
        <v>26.4</v>
      </c>
      <c r="FA515" s="450">
        <f t="shared" si="1041"/>
        <v>0.75982325796853567</v>
      </c>
      <c r="FB515" s="431">
        <f t="shared" si="1042"/>
        <v>211.96123260437378</v>
      </c>
      <c r="FC515" s="452"/>
      <c r="FD515" s="431"/>
      <c r="FE515" s="452">
        <f t="shared" si="1043"/>
        <v>0.95419847328244278</v>
      </c>
      <c r="FF515" s="430">
        <f t="shared" si="1044"/>
        <v>125</v>
      </c>
      <c r="FG515" s="405">
        <v>50400</v>
      </c>
      <c r="FH515" s="589"/>
      <c r="FI515" s="590"/>
      <c r="FJ515" s="591"/>
      <c r="FK515" s="455">
        <f t="shared" si="1045"/>
        <v>1.4910536779324057</v>
      </c>
      <c r="FL515" s="530">
        <v>2000</v>
      </c>
      <c r="FM515" s="455">
        <f t="shared" si="1046"/>
        <v>41.418157720344603</v>
      </c>
      <c r="FN515" s="530">
        <v>5207</v>
      </c>
      <c r="FO515" s="532">
        <f t="shared" si="1047"/>
        <v>0.38916292974588934</v>
      </c>
      <c r="FP515" s="449">
        <f t="shared" si="1048"/>
        <v>107.83217362491716</v>
      </c>
      <c r="FQ515" s="457">
        <v>46.8</v>
      </c>
      <c r="FR515" s="458">
        <f t="shared" si="1049"/>
        <v>0.9691848906560635</v>
      </c>
      <c r="FS515" s="576">
        <v>7.91</v>
      </c>
      <c r="FT515" s="577">
        <v>11.8</v>
      </c>
      <c r="FU515" s="578">
        <v>54</v>
      </c>
      <c r="FV515" s="579">
        <v>4</v>
      </c>
      <c r="FW515" s="580"/>
      <c r="FX515" s="579"/>
      <c r="FY515" s="452">
        <f t="shared" si="1050"/>
        <v>0.33333333333333337</v>
      </c>
      <c r="FZ515" s="452"/>
      <c r="GA515" s="429"/>
      <c r="GB515" s="513">
        <f t="shared" si="1051"/>
        <v>0.2435897435897435</v>
      </c>
      <c r="GC515" s="514">
        <f t="shared" si="1052"/>
        <v>3.7999999999999989</v>
      </c>
      <c r="GD515" s="513">
        <f t="shared" si="1053"/>
        <v>0.19402985074626866</v>
      </c>
      <c r="GE515" s="527">
        <f t="shared" si="1054"/>
        <v>13</v>
      </c>
      <c r="GF515" s="461">
        <f t="shared" si="1055"/>
        <v>2.0377733598409544</v>
      </c>
      <c r="GG515" s="606">
        <v>25</v>
      </c>
      <c r="GH515" s="450">
        <f t="shared" si="1056"/>
        <v>0.3125</v>
      </c>
      <c r="GI515" s="405">
        <v>175</v>
      </c>
      <c r="GJ515" s="462">
        <f t="shared" si="1057"/>
        <v>7</v>
      </c>
      <c r="GK515" s="463">
        <f t="shared" si="1058"/>
        <v>12.42544731610338</v>
      </c>
      <c r="GL515" s="464">
        <v>8.17</v>
      </c>
      <c r="GM515" s="529">
        <v>11.2</v>
      </c>
      <c r="GN515" s="405">
        <v>52</v>
      </c>
      <c r="GO515" s="513">
        <f t="shared" si="1059"/>
        <v>5.0847457627118731E-2</v>
      </c>
      <c r="GP515" s="450">
        <f t="shared" si="1060"/>
        <v>3.703703703703709E-2</v>
      </c>
      <c r="GQ515" s="577">
        <v>8</v>
      </c>
      <c r="GR515" s="455">
        <f t="shared" si="1061"/>
        <v>2.1371769383697812</v>
      </c>
      <c r="GS515" s="531">
        <f t="shared" si="1062"/>
        <v>10.5</v>
      </c>
      <c r="GT515" s="531">
        <f t="shared" si="1063"/>
        <v>42</v>
      </c>
      <c r="GU515" s="513">
        <f t="shared" si="1064"/>
        <v>6.2499999999999889E-2</v>
      </c>
      <c r="GV515" s="513">
        <f t="shared" si="1065"/>
        <v>0.19230769230769229</v>
      </c>
      <c r="GW515" s="513">
        <f t="shared" si="1066"/>
        <v>0.11016949152542377</v>
      </c>
      <c r="GX515" s="513">
        <f t="shared" si="1067"/>
        <v>0.22222222222222221</v>
      </c>
      <c r="GY515" s="462">
        <f t="shared" si="1068"/>
        <v>1.0354539430086149</v>
      </c>
      <c r="GZ515" s="405">
        <v>47366</v>
      </c>
      <c r="HA515" s="581">
        <v>8.19</v>
      </c>
      <c r="HB515" s="451">
        <v>7.89</v>
      </c>
      <c r="HC515" s="577">
        <v>10.5</v>
      </c>
      <c r="HD515" s="463">
        <f t="shared" si="1076"/>
        <v>42</v>
      </c>
      <c r="HE515" s="463">
        <v>10.6</v>
      </c>
      <c r="HF515" s="463">
        <f t="shared" si="1075"/>
        <v>28.62</v>
      </c>
      <c r="HG515" s="582"/>
      <c r="HH515" s="575">
        <v>6</v>
      </c>
      <c r="HI515" s="583">
        <v>7600</v>
      </c>
      <c r="HJ515" s="406">
        <f t="shared" si="1069"/>
        <v>5092</v>
      </c>
      <c r="HK515" s="406"/>
      <c r="HL515" s="549"/>
      <c r="HM515" s="584"/>
      <c r="HN515" s="461">
        <v>6.4</v>
      </c>
      <c r="HO515" s="574"/>
      <c r="HP515" s="548">
        <v>0.01</v>
      </c>
      <c r="HQ515" s="585"/>
      <c r="HR515" s="586"/>
      <c r="HS515" s="520">
        <v>0.22</v>
      </c>
      <c r="HT515" s="587">
        <v>4</v>
      </c>
      <c r="HU515" s="522">
        <f t="shared" si="1070"/>
        <v>37.046499744506896</v>
      </c>
      <c r="HV515" s="513">
        <f t="shared" si="1071"/>
        <v>0.75</v>
      </c>
      <c r="HW515" s="513">
        <f t="shared" si="1072"/>
        <v>0.81333333333333335</v>
      </c>
      <c r="HX515" s="513">
        <f t="shared" si="1073"/>
        <v>0.6257309941520468</v>
      </c>
      <c r="HY515" s="599"/>
    </row>
    <row r="516" spans="1:233" s="598" customFormat="1" ht="15" customHeight="1" x14ac:dyDescent="0.15">
      <c r="A516" s="400">
        <v>43998</v>
      </c>
      <c r="B516" s="515">
        <v>46823</v>
      </c>
      <c r="C516" s="402">
        <f t="shared" si="993"/>
        <v>0.93645999999999996</v>
      </c>
      <c r="D516" s="571">
        <v>8.0500000000000007</v>
      </c>
      <c r="E516" s="572">
        <v>40.049999999999997</v>
      </c>
      <c r="F516" s="573">
        <v>197.5</v>
      </c>
      <c r="G516" s="406">
        <f t="shared" si="994"/>
        <v>9247.5424999999996</v>
      </c>
      <c r="H516" s="402">
        <f t="shared" si="995"/>
        <v>0.3699017</v>
      </c>
      <c r="I516" s="573">
        <v>8280</v>
      </c>
      <c r="J516" s="406">
        <f t="shared" si="996"/>
        <v>5547.6</v>
      </c>
      <c r="K516" s="574">
        <v>15.65</v>
      </c>
      <c r="L516" s="574">
        <v>12.6</v>
      </c>
      <c r="M516" s="574">
        <v>0.9</v>
      </c>
      <c r="N516" s="575">
        <v>83.5</v>
      </c>
      <c r="O516" s="575">
        <v>32</v>
      </c>
      <c r="P516" s="409"/>
      <c r="Q516" s="409">
        <v>1320</v>
      </c>
      <c r="R516" s="409"/>
      <c r="S516" s="409"/>
      <c r="T516" s="410">
        <v>5.23</v>
      </c>
      <c r="U516" s="409">
        <f t="shared" si="997"/>
        <v>3348.6206896551726</v>
      </c>
      <c r="V516" s="409">
        <v>9711</v>
      </c>
      <c r="W516" s="409">
        <v>4182</v>
      </c>
      <c r="X516" s="516"/>
      <c r="Y516" s="473"/>
      <c r="Z516" s="429"/>
      <c r="AA516" s="447"/>
      <c r="AB516" s="409"/>
      <c r="AC516" s="409"/>
      <c r="AD516" s="474"/>
      <c r="AE516" s="477"/>
      <c r="AF516" s="478">
        <f t="shared" si="998"/>
        <v>1320</v>
      </c>
      <c r="AG516" s="477">
        <f t="shared" si="999"/>
        <v>0.52800000000000002</v>
      </c>
      <c r="AH516" s="478">
        <f t="shared" si="1000"/>
        <v>3348.6206896551726</v>
      </c>
      <c r="AI516" s="478">
        <f t="shared" si="1001"/>
        <v>9711</v>
      </c>
      <c r="AJ516" s="473">
        <f t="shared" si="1002"/>
        <v>12818.52</v>
      </c>
      <c r="AK516" s="477">
        <f t="shared" si="1003"/>
        <v>0.569712</v>
      </c>
      <c r="AL516" s="447">
        <v>38</v>
      </c>
      <c r="AM516" s="479"/>
      <c r="AN516" s="473">
        <v>1895</v>
      </c>
      <c r="AO516" s="473">
        <v>1925</v>
      </c>
      <c r="AP516" s="479">
        <v>7.56</v>
      </c>
      <c r="AQ516" s="447">
        <v>726</v>
      </c>
      <c r="AR516" s="473">
        <f t="shared" si="1077"/>
        <v>2178</v>
      </c>
      <c r="AS516" s="657">
        <f t="shared" si="1005"/>
        <v>3</v>
      </c>
      <c r="AT516" s="473">
        <v>4660</v>
      </c>
      <c r="AU516" s="447"/>
      <c r="AV516" s="480">
        <v>16</v>
      </c>
      <c r="AW516" s="479">
        <v>9.5299999999999994</v>
      </c>
      <c r="AX516" s="479">
        <v>33.67</v>
      </c>
      <c r="AY516" s="480">
        <v>16.2</v>
      </c>
      <c r="AZ516" s="480">
        <v>3.8</v>
      </c>
      <c r="BA516" s="420">
        <f t="shared" si="1006"/>
        <v>47871</v>
      </c>
      <c r="BB516" s="421">
        <f t="shared" si="1007"/>
        <v>0.95742000000000005</v>
      </c>
      <c r="BC516" s="422"/>
      <c r="BD516" s="423">
        <v>8.27</v>
      </c>
      <c r="BE516" s="424">
        <v>42.9</v>
      </c>
      <c r="BF516" s="425">
        <v>224</v>
      </c>
      <c r="BG516" s="426">
        <v>6790</v>
      </c>
      <c r="BH516" s="420">
        <f t="shared" si="1008"/>
        <v>4549.3</v>
      </c>
      <c r="BI516" s="432">
        <v>1226</v>
      </c>
      <c r="BJ516" s="421">
        <f>BI516/35.5*(23+35.5)/BH516</f>
        <v>0.4440924667871825</v>
      </c>
      <c r="BK516" s="427">
        <v>12.9</v>
      </c>
      <c r="BL516" s="427">
        <v>10.199999999999999</v>
      </c>
      <c r="BM516" s="428">
        <v>5.0999999999999996</v>
      </c>
      <c r="BN516" s="422">
        <v>1.3</v>
      </c>
      <c r="BO516" s="425">
        <v>125</v>
      </c>
      <c r="BP516" s="425">
        <v>32</v>
      </c>
      <c r="BQ516" s="423">
        <v>5.03</v>
      </c>
      <c r="BR516" s="421">
        <f t="shared" si="1009"/>
        <v>0.69861111111111118</v>
      </c>
      <c r="BS516" s="409">
        <f t="shared" si="1010"/>
        <v>49191</v>
      </c>
      <c r="BT516" s="429">
        <f t="shared" si="1011"/>
        <v>8.2509477343416471</v>
      </c>
      <c r="BU516" s="430">
        <f t="shared" si="1012"/>
        <v>42.9</v>
      </c>
      <c r="BV516" s="430">
        <f t="shared" si="1013"/>
        <v>276.43398182594376</v>
      </c>
      <c r="BW516" s="430">
        <f t="shared" si="1014"/>
        <v>6607.8764408123434</v>
      </c>
      <c r="BX516" s="430">
        <f t="shared" si="1015"/>
        <v>4295.1196865280235</v>
      </c>
      <c r="BY516" s="430">
        <f t="shared" si="1016"/>
        <v>12.988552784045863</v>
      </c>
      <c r="BZ516" s="430">
        <f>(BL516*BA516+AY516*AF516)/BS516</f>
        <v>10.361005061901567</v>
      </c>
      <c r="CA516" s="431">
        <f>(BN516*BA516+AZ516*AF516)/BS516</f>
        <v>1.3670854424589864</v>
      </c>
      <c r="CB516" s="430">
        <f t="shared" si="1017"/>
        <v>125</v>
      </c>
      <c r="CC516" s="432">
        <v>23086</v>
      </c>
      <c r="CD516" s="411">
        <f t="shared" si="1018"/>
        <v>23746</v>
      </c>
      <c r="CE516" s="421">
        <f t="shared" si="1019"/>
        <v>0.94984000000000002</v>
      </c>
      <c r="CF516" s="433">
        <f t="shared" si="1020"/>
        <v>6.7716668070411856</v>
      </c>
      <c r="CG516" s="434"/>
      <c r="CH516" s="427"/>
      <c r="CI516" s="446">
        <f t="shared" si="1021"/>
        <v>9.6016171144613836</v>
      </c>
      <c r="CJ516" s="436">
        <v>31.2</v>
      </c>
      <c r="CK516" s="436">
        <v>2.7</v>
      </c>
      <c r="CL516" s="423"/>
      <c r="CM516" s="423">
        <v>15.7</v>
      </c>
      <c r="CN516" s="423">
        <v>79</v>
      </c>
      <c r="CO516" s="432"/>
      <c r="CP516" s="432"/>
      <c r="CQ516" s="437"/>
      <c r="CR516" s="437">
        <v>0.93</v>
      </c>
      <c r="CS516" s="424"/>
      <c r="CT516" s="432">
        <f t="shared" si="1022"/>
        <v>3.5374378842752465</v>
      </c>
      <c r="CU516" s="434">
        <v>6.75</v>
      </c>
      <c r="CV516" s="438"/>
      <c r="CW516" s="439"/>
      <c r="CX516" s="440"/>
      <c r="CY516" s="441"/>
      <c r="CZ516" s="442"/>
      <c r="DA516" s="442"/>
      <c r="DB516" s="442"/>
      <c r="DC516" s="442"/>
      <c r="DD516" s="443"/>
      <c r="DE516" s="440"/>
      <c r="DF516" s="444">
        <v>24785</v>
      </c>
      <c r="DG516" s="445">
        <f t="shared" si="1023"/>
        <v>25445</v>
      </c>
      <c r="DH516" s="421">
        <f t="shared" si="1024"/>
        <v>1.0178</v>
      </c>
      <c r="DI516" s="446">
        <f t="shared" si="1025"/>
        <v>6.3195126743957557</v>
      </c>
      <c r="DJ516" s="434">
        <v>7.82</v>
      </c>
      <c r="DK516" s="427">
        <v>4.2</v>
      </c>
      <c r="DL516" s="446">
        <f t="shared" si="1026"/>
        <v>8.9605030457850265</v>
      </c>
      <c r="DM516" s="422">
        <v>31.5</v>
      </c>
      <c r="DN516" s="422">
        <v>2.4</v>
      </c>
      <c r="DO516" s="423">
        <v>7.94</v>
      </c>
      <c r="DP516" s="423">
        <v>16.100000000000001</v>
      </c>
      <c r="DQ516" s="423">
        <v>80</v>
      </c>
      <c r="DR516" s="432">
        <v>5423</v>
      </c>
      <c r="DS516" s="432">
        <v>2047</v>
      </c>
      <c r="DT516" s="437">
        <f>DS516/DR516</f>
        <v>0.37746634704038357</v>
      </c>
      <c r="DU516" s="437">
        <v>0.9</v>
      </c>
      <c r="DV516" s="424"/>
      <c r="DW516" s="446">
        <f t="shared" si="1027"/>
        <v>3.3012379642365888</v>
      </c>
      <c r="DX516" s="434">
        <v>6.23</v>
      </c>
      <c r="DY516" s="438">
        <v>8.0299999999999994</v>
      </c>
      <c r="DZ516" s="439">
        <v>15.7</v>
      </c>
      <c r="EA516" s="440">
        <v>61</v>
      </c>
      <c r="EB516" s="441">
        <v>6670</v>
      </c>
      <c r="EC516" s="442">
        <v>5.5</v>
      </c>
      <c r="ED516" s="442">
        <v>0.23</v>
      </c>
      <c r="EE516" s="442">
        <v>5.6</v>
      </c>
      <c r="EF516" s="442">
        <v>0.95</v>
      </c>
      <c r="EG516" s="443">
        <v>10</v>
      </c>
      <c r="EH516" s="440">
        <v>16</v>
      </c>
      <c r="EI516" s="429">
        <f t="shared" si="1028"/>
        <v>8.0299999999999994</v>
      </c>
      <c r="EJ516" s="447">
        <f t="shared" si="1029"/>
        <v>15.7</v>
      </c>
      <c r="EK516" s="448">
        <f t="shared" si="1030"/>
        <v>61</v>
      </c>
      <c r="EL516" s="417">
        <f t="shared" si="1031"/>
        <v>6670</v>
      </c>
      <c r="EM516" s="431">
        <f t="shared" si="1032"/>
        <v>5.5</v>
      </c>
      <c r="EN516" s="431">
        <f>ED516</f>
        <v>0.23</v>
      </c>
      <c r="EO516" s="431">
        <f>EE516</f>
        <v>5.6</v>
      </c>
      <c r="EP516" s="431">
        <f>EF516</f>
        <v>0.95</v>
      </c>
      <c r="EQ516" s="430">
        <f t="shared" si="1033"/>
        <v>10</v>
      </c>
      <c r="ER516" s="448">
        <f>EH516</f>
        <v>16</v>
      </c>
      <c r="ES516" s="449">
        <f t="shared" si="1034"/>
        <v>21.467341586875648</v>
      </c>
      <c r="ET516" s="450">
        <f t="shared" si="1035"/>
        <v>0.98382000000000003</v>
      </c>
      <c r="EU516" s="451">
        <f t="shared" si="992"/>
        <v>0.30904690909090909</v>
      </c>
      <c r="EV516" s="450">
        <f t="shared" si="1036"/>
        <v>0.57230909090909088</v>
      </c>
      <c r="EW516" s="513">
        <f t="shared" si="1037"/>
        <v>0.57655020605869378</v>
      </c>
      <c r="EX516" s="514">
        <f t="shared" si="1038"/>
        <v>7.4885527840458632</v>
      </c>
      <c r="EY516" s="513">
        <f t="shared" si="1039"/>
        <v>0.6340326340326341</v>
      </c>
      <c r="EZ516" s="514">
        <f t="shared" si="1040"/>
        <v>27.2</v>
      </c>
      <c r="FA516" s="450">
        <f t="shared" si="1041"/>
        <v>0.77933248438895419</v>
      </c>
      <c r="FB516" s="431">
        <f t="shared" si="1042"/>
        <v>215.43398182594376</v>
      </c>
      <c r="FC516" s="452">
        <f>1-EP516/CA516</f>
        <v>0.30509098371259946</v>
      </c>
      <c r="FD516" s="431">
        <f>CA516-EP516</f>
        <v>0.41708544245898649</v>
      </c>
      <c r="FE516" s="452">
        <f t="shared" si="1043"/>
        <v>0.92</v>
      </c>
      <c r="FF516" s="430">
        <f t="shared" si="1044"/>
        <v>115</v>
      </c>
      <c r="FG516" s="405">
        <v>50400</v>
      </c>
      <c r="FH516" s="589"/>
      <c r="FI516" s="590"/>
      <c r="FJ516" s="591"/>
      <c r="FK516" s="455">
        <f t="shared" si="1045"/>
        <v>1.4636823809233397</v>
      </c>
      <c r="FL516" s="530">
        <v>1800</v>
      </c>
      <c r="FM516" s="455">
        <f t="shared" si="1046"/>
        <v>36.592059523083492</v>
      </c>
      <c r="FN516" s="530">
        <v>4865</v>
      </c>
      <c r="FO516" s="532">
        <f t="shared" si="1047"/>
        <v>0.36360239162929747</v>
      </c>
      <c r="FP516" s="449">
        <f t="shared" si="1048"/>
        <v>98.900205322111773</v>
      </c>
      <c r="FQ516" s="457">
        <v>46.8</v>
      </c>
      <c r="FR516" s="458">
        <f t="shared" si="1049"/>
        <v>0.9513935476001707</v>
      </c>
      <c r="FS516" s="576">
        <v>8.0500000000000007</v>
      </c>
      <c r="FT516" s="577">
        <v>12</v>
      </c>
      <c r="FU516" s="578">
        <v>52</v>
      </c>
      <c r="FV516" s="579">
        <v>18</v>
      </c>
      <c r="FW516" s="580">
        <v>0.34</v>
      </c>
      <c r="FX516" s="579">
        <v>8</v>
      </c>
      <c r="FY516" s="452">
        <f t="shared" si="1050"/>
        <v>-0.8</v>
      </c>
      <c r="FZ516" s="452">
        <f>1-FW516/(EF516+DC516)</f>
        <v>0.64210526315789473</v>
      </c>
      <c r="GA516" s="429">
        <f>EF516+DC516-FW516</f>
        <v>0.60999999999999988</v>
      </c>
      <c r="GB516" s="513">
        <f t="shared" si="1051"/>
        <v>0.23566878980891715</v>
      </c>
      <c r="GC516" s="514">
        <f t="shared" si="1052"/>
        <v>3.6999999999999993</v>
      </c>
      <c r="GD516" s="513">
        <f t="shared" si="1053"/>
        <v>0.14754098360655743</v>
      </c>
      <c r="GE516" s="527">
        <f t="shared" si="1054"/>
        <v>9</v>
      </c>
      <c r="GF516" s="461">
        <f t="shared" si="1055"/>
        <v>2.0003659205952311</v>
      </c>
      <c r="GG516" s="606">
        <v>25</v>
      </c>
      <c r="GH516" s="450">
        <f t="shared" si="1056"/>
        <v>0.3125</v>
      </c>
      <c r="GI516" s="405">
        <v>175</v>
      </c>
      <c r="GJ516" s="462">
        <f t="shared" si="1057"/>
        <v>7</v>
      </c>
      <c r="GK516" s="463">
        <f t="shared" si="1058"/>
        <v>12.197353174361163</v>
      </c>
      <c r="GL516" s="464">
        <v>8.1300000000000008</v>
      </c>
      <c r="GM516" s="529">
        <v>10.8</v>
      </c>
      <c r="GN516" s="405">
        <v>47</v>
      </c>
      <c r="GO516" s="513">
        <f t="shared" si="1059"/>
        <v>9.9999999999999978E-2</v>
      </c>
      <c r="GP516" s="450">
        <f t="shared" si="1060"/>
        <v>9.6153846153846145E-2</v>
      </c>
      <c r="GQ516" s="577">
        <v>8</v>
      </c>
      <c r="GR516" s="455">
        <f t="shared" si="1061"/>
        <v>2.0979447459901204</v>
      </c>
      <c r="GS516" s="531">
        <f t="shared" si="1062"/>
        <v>10.6</v>
      </c>
      <c r="GT516" s="531">
        <f t="shared" si="1063"/>
        <v>42.4</v>
      </c>
      <c r="GU516" s="513">
        <f t="shared" si="1064"/>
        <v>1.8518518518518601E-2</v>
      </c>
      <c r="GV516" s="513">
        <f t="shared" si="1065"/>
        <v>9.7872340425531945E-2</v>
      </c>
      <c r="GW516" s="513">
        <f t="shared" si="1066"/>
        <v>0.1166666666666667</v>
      </c>
      <c r="GX516" s="513">
        <f t="shared" si="1067"/>
        <v>0.18461538461538463</v>
      </c>
      <c r="GY516" s="462">
        <f t="shared" si="1068"/>
        <v>1.2705576223292876</v>
      </c>
      <c r="GZ516" s="405">
        <v>47785</v>
      </c>
      <c r="HA516" s="581">
        <v>8.34</v>
      </c>
      <c r="HB516" s="451">
        <v>8.06</v>
      </c>
      <c r="HC516" s="577">
        <v>10.6</v>
      </c>
      <c r="HD516" s="463">
        <f t="shared" si="1076"/>
        <v>42.4</v>
      </c>
      <c r="HE516" s="463">
        <v>11</v>
      </c>
      <c r="HF516" s="463">
        <f t="shared" si="1075"/>
        <v>29.700000000000003</v>
      </c>
      <c r="HG516" s="582"/>
      <c r="HH516" s="575">
        <v>2</v>
      </c>
      <c r="HI516" s="583">
        <v>6760</v>
      </c>
      <c r="HJ516" s="406">
        <f t="shared" si="1069"/>
        <v>4529.2</v>
      </c>
      <c r="HK516" s="406">
        <v>219</v>
      </c>
      <c r="HL516" s="549">
        <v>1323</v>
      </c>
      <c r="HM516" s="584">
        <v>5.3</v>
      </c>
      <c r="HN516" s="461">
        <v>5.63</v>
      </c>
      <c r="HO516" s="574">
        <v>0.14000000000000001</v>
      </c>
      <c r="HP516" s="548">
        <v>0.01</v>
      </c>
      <c r="HQ516" s="585">
        <v>5.9</v>
      </c>
      <c r="HR516" s="586">
        <v>0.3</v>
      </c>
      <c r="HS516" s="520">
        <v>0.28000000000000003</v>
      </c>
      <c r="HT516" s="587">
        <v>4</v>
      </c>
      <c r="HU516" s="522">
        <f t="shared" si="1070"/>
        <v>36.347684401829916</v>
      </c>
      <c r="HV516" s="513">
        <f t="shared" si="1071"/>
        <v>0.75291375291375295</v>
      </c>
      <c r="HW516" s="513">
        <f t="shared" si="1072"/>
        <v>0.81071428571428572</v>
      </c>
      <c r="HX516" s="513">
        <f t="shared" si="1073"/>
        <v>0.56356589147286829</v>
      </c>
      <c r="HY516" s="599"/>
    </row>
    <row r="517" spans="1:233" s="598" customFormat="1" ht="15" customHeight="1" x14ac:dyDescent="0.15">
      <c r="A517" s="400">
        <v>43999</v>
      </c>
      <c r="B517" s="515">
        <v>44833</v>
      </c>
      <c r="C517" s="402">
        <f t="shared" si="993"/>
        <v>0.89666000000000001</v>
      </c>
      <c r="D517" s="571">
        <v>7.94</v>
      </c>
      <c r="E517" s="572">
        <v>37.35</v>
      </c>
      <c r="F517" s="573">
        <v>205.5</v>
      </c>
      <c r="G517" s="406">
        <f t="shared" si="994"/>
        <v>9213.1815000000006</v>
      </c>
      <c r="H517" s="402">
        <f t="shared" si="995"/>
        <v>0.36852726000000002</v>
      </c>
      <c r="I517" s="573">
        <v>7680</v>
      </c>
      <c r="J517" s="406">
        <f t="shared" si="996"/>
        <v>5145.6000000000004</v>
      </c>
      <c r="K517" s="574">
        <v>15.8</v>
      </c>
      <c r="L517" s="574"/>
      <c r="M517" s="574"/>
      <c r="N517" s="575">
        <v>133</v>
      </c>
      <c r="O517" s="575"/>
      <c r="P517" s="409"/>
      <c r="Q517" s="409">
        <v>1320</v>
      </c>
      <c r="R517" s="409"/>
      <c r="S517" s="409"/>
      <c r="T517" s="410">
        <v>5.04</v>
      </c>
      <c r="U517" s="409">
        <f t="shared" si="997"/>
        <v>3119.3103448275865</v>
      </c>
      <c r="V517" s="409">
        <v>9046</v>
      </c>
      <c r="W517" s="409">
        <v>4050</v>
      </c>
      <c r="X517" s="516"/>
      <c r="Y517" s="473"/>
      <c r="Z517" s="429"/>
      <c r="AA517" s="409"/>
      <c r="AB517" s="409"/>
      <c r="AC517" s="409"/>
      <c r="AD517" s="474"/>
      <c r="AE517" s="477"/>
      <c r="AF517" s="478">
        <f t="shared" si="998"/>
        <v>1320</v>
      </c>
      <c r="AG517" s="477">
        <f t="shared" si="999"/>
        <v>0.52800000000000002</v>
      </c>
      <c r="AH517" s="478">
        <f t="shared" si="1000"/>
        <v>3119.3103448275865</v>
      </c>
      <c r="AI517" s="478">
        <f t="shared" si="1001"/>
        <v>9046</v>
      </c>
      <c r="AJ517" s="473">
        <f t="shared" si="1002"/>
        <v>11940.72</v>
      </c>
      <c r="AK517" s="477">
        <f t="shared" si="1003"/>
        <v>0.53069866666666665</v>
      </c>
      <c r="AL517" s="447">
        <v>38</v>
      </c>
      <c r="AM517" s="479"/>
      <c r="AN517" s="473">
        <v>1920</v>
      </c>
      <c r="AO517" s="473">
        <v>1985</v>
      </c>
      <c r="AP517" s="479">
        <v>7.39</v>
      </c>
      <c r="AQ517" s="447">
        <v>723</v>
      </c>
      <c r="AR517" s="473">
        <f t="shared" si="1077"/>
        <v>2169</v>
      </c>
      <c r="AS517" s="657">
        <f t="shared" si="1005"/>
        <v>3</v>
      </c>
      <c r="AT517" s="473">
        <v>4660</v>
      </c>
      <c r="AU517" s="447"/>
      <c r="AV517" s="480">
        <v>18</v>
      </c>
      <c r="AW517" s="479">
        <v>9.24</v>
      </c>
      <c r="AX517" s="479">
        <v>33.56</v>
      </c>
      <c r="AY517" s="480">
        <v>11.7</v>
      </c>
      <c r="AZ517" s="480">
        <v>5</v>
      </c>
      <c r="BA517" s="420">
        <f t="shared" si="1006"/>
        <v>40881</v>
      </c>
      <c r="BB517" s="421">
        <f t="shared" si="1007"/>
        <v>0.81762000000000001</v>
      </c>
      <c r="BC517" s="422"/>
      <c r="BD517" s="423">
        <v>8</v>
      </c>
      <c r="BE517" s="424">
        <v>47.1</v>
      </c>
      <c r="BF517" s="425">
        <v>244</v>
      </c>
      <c r="BG517" s="426">
        <v>9460</v>
      </c>
      <c r="BH517" s="420">
        <f t="shared" si="1008"/>
        <v>6338.2000000000007</v>
      </c>
      <c r="BI517" s="432"/>
      <c r="BJ517" s="421"/>
      <c r="BK517" s="427">
        <v>10</v>
      </c>
      <c r="BL517" s="427"/>
      <c r="BM517" s="428"/>
      <c r="BN517" s="422"/>
      <c r="BO517" s="425">
        <v>130</v>
      </c>
      <c r="BP517" s="425"/>
      <c r="BQ517" s="423">
        <v>4.4000000000000004</v>
      </c>
      <c r="BR517" s="421">
        <f t="shared" si="1009"/>
        <v>0.61111111111111116</v>
      </c>
      <c r="BS517" s="409">
        <f t="shared" si="1010"/>
        <v>42201</v>
      </c>
      <c r="BT517" s="429">
        <f t="shared" si="1011"/>
        <v>7.9809198834150843</v>
      </c>
      <c r="BU517" s="430">
        <f t="shared" si="1012"/>
        <v>47.1</v>
      </c>
      <c r="BV517" s="430">
        <f t="shared" si="1013"/>
        <v>304.2118433212483</v>
      </c>
      <c r="BW517" s="430">
        <f t="shared" si="1014"/>
        <v>9164.1956351745212</v>
      </c>
      <c r="BX517" s="430">
        <f t="shared" si="1015"/>
        <v>5956.7271628634389</v>
      </c>
      <c r="BY517" s="430">
        <f t="shared" si="1016"/>
        <v>10.053174095400584</v>
      </c>
      <c r="BZ517" s="430"/>
      <c r="CA517" s="431"/>
      <c r="CB517" s="430">
        <f t="shared" si="1017"/>
        <v>130</v>
      </c>
      <c r="CC517" s="432">
        <v>20829</v>
      </c>
      <c r="CD517" s="411">
        <f t="shared" si="1018"/>
        <v>21489</v>
      </c>
      <c r="CE517" s="421">
        <f t="shared" si="1019"/>
        <v>0.85955999999999999</v>
      </c>
      <c r="CF517" s="433">
        <f t="shared" si="1020"/>
        <v>7.4828982269998594</v>
      </c>
      <c r="CG517" s="434"/>
      <c r="CH517" s="427"/>
      <c r="CI517" s="446">
        <f t="shared" si="1021"/>
        <v>10.610079575596817</v>
      </c>
      <c r="CJ517" s="436">
        <v>32.1</v>
      </c>
      <c r="CK517" s="436">
        <v>2.9</v>
      </c>
      <c r="CL517" s="423"/>
      <c r="CM517" s="423">
        <v>19.3</v>
      </c>
      <c r="CN517" s="423">
        <v>97</v>
      </c>
      <c r="CO517" s="432"/>
      <c r="CP517" s="432"/>
      <c r="CQ517" s="437"/>
      <c r="CR517" s="437">
        <v>0.9</v>
      </c>
      <c r="CS517" s="424"/>
      <c r="CT517" s="432">
        <f t="shared" si="1022"/>
        <v>3.9089766857461958</v>
      </c>
      <c r="CU517" s="434">
        <v>6.54</v>
      </c>
      <c r="CV517" s="438"/>
      <c r="CW517" s="439"/>
      <c r="CX517" s="440"/>
      <c r="CY517" s="441"/>
      <c r="CZ517" s="442"/>
      <c r="DA517" s="442"/>
      <c r="DB517" s="442"/>
      <c r="DC517" s="442"/>
      <c r="DD517" s="443"/>
      <c r="DE517" s="440"/>
      <c r="DF517" s="444">
        <v>20052</v>
      </c>
      <c r="DG517" s="445">
        <f t="shared" si="1023"/>
        <v>20712</v>
      </c>
      <c r="DH517" s="421">
        <f t="shared" si="1024"/>
        <v>0.82847999999999999</v>
      </c>
      <c r="DI517" s="446">
        <f t="shared" si="1025"/>
        <v>7.7636152954808804</v>
      </c>
      <c r="DJ517" s="434">
        <v>7.74</v>
      </c>
      <c r="DK517" s="427">
        <v>5</v>
      </c>
      <c r="DL517" s="446">
        <f t="shared" si="1026"/>
        <v>11.00811123986095</v>
      </c>
      <c r="DM517" s="422">
        <v>32.5</v>
      </c>
      <c r="DN517" s="422">
        <v>2.7</v>
      </c>
      <c r="DO517" s="423">
        <v>8.02</v>
      </c>
      <c r="DP517" s="423">
        <v>20.399999999999999</v>
      </c>
      <c r="DQ517" s="423">
        <v>99</v>
      </c>
      <c r="DR517" s="432"/>
      <c r="DS517" s="432"/>
      <c r="DT517" s="437"/>
      <c r="DU517" s="437">
        <v>0.91</v>
      </c>
      <c r="DV517" s="424"/>
      <c r="DW517" s="446">
        <f t="shared" si="1027"/>
        <v>4.0556199304750864</v>
      </c>
      <c r="DX517" s="434">
        <v>5.67</v>
      </c>
      <c r="DY517" s="438">
        <v>8.09</v>
      </c>
      <c r="DZ517" s="439">
        <v>16.8</v>
      </c>
      <c r="EA517" s="440">
        <v>64</v>
      </c>
      <c r="EB517" s="441">
        <v>7160</v>
      </c>
      <c r="EC517" s="442">
        <v>4.7</v>
      </c>
      <c r="ED517" s="442"/>
      <c r="EE517" s="442"/>
      <c r="EF517" s="442"/>
      <c r="EG517" s="443">
        <v>7</v>
      </c>
      <c r="EH517" s="440"/>
      <c r="EI517" s="429">
        <f t="shared" si="1028"/>
        <v>8.09</v>
      </c>
      <c r="EJ517" s="447">
        <f t="shared" si="1029"/>
        <v>16.8</v>
      </c>
      <c r="EK517" s="448">
        <f t="shared" si="1030"/>
        <v>64</v>
      </c>
      <c r="EL517" s="417">
        <f t="shared" si="1031"/>
        <v>7160</v>
      </c>
      <c r="EM517" s="431">
        <f t="shared" si="1032"/>
        <v>4.7</v>
      </c>
      <c r="EN517" s="431"/>
      <c r="EO517" s="431"/>
      <c r="EP517" s="431"/>
      <c r="EQ517" s="430">
        <f t="shared" si="1033"/>
        <v>7</v>
      </c>
      <c r="ER517" s="448"/>
      <c r="ES517" s="449">
        <f t="shared" si="1034"/>
        <v>25.023103717921373</v>
      </c>
      <c r="ET517" s="450">
        <f t="shared" si="1035"/>
        <v>0.84401999999999999</v>
      </c>
      <c r="EU517" s="451">
        <f t="shared" si="992"/>
        <v>0.29177372727272732</v>
      </c>
      <c r="EV517" s="450">
        <f t="shared" si="1036"/>
        <v>0.54032171717171718</v>
      </c>
      <c r="EW517" s="513">
        <f t="shared" si="1037"/>
        <v>0.53248596359727896</v>
      </c>
      <c r="EX517" s="514">
        <f t="shared" si="1038"/>
        <v>5.3531740954005835</v>
      </c>
      <c r="EY517" s="513">
        <f t="shared" si="1039"/>
        <v>0.64331210191082799</v>
      </c>
      <c r="EZ517" s="514">
        <f t="shared" si="1040"/>
        <v>30.3</v>
      </c>
      <c r="FA517" s="450">
        <f t="shared" si="1041"/>
        <v>0.7896202879504074</v>
      </c>
      <c r="FB517" s="431">
        <f t="shared" si="1042"/>
        <v>240.2118433212483</v>
      </c>
      <c r="FC517" s="452"/>
      <c r="FD517" s="431"/>
      <c r="FE517" s="452">
        <f t="shared" si="1043"/>
        <v>0.94615384615384612</v>
      </c>
      <c r="FF517" s="430">
        <f t="shared" si="1044"/>
        <v>123</v>
      </c>
      <c r="FG517" s="405">
        <v>50400</v>
      </c>
      <c r="FH517" s="589"/>
      <c r="FI517" s="590"/>
      <c r="FJ517" s="591"/>
      <c r="FK517" s="455">
        <f t="shared" si="1045"/>
        <v>1.706120708040094</v>
      </c>
      <c r="FL517" s="530">
        <v>1800</v>
      </c>
      <c r="FM517" s="455">
        <f t="shared" si="1046"/>
        <v>42.653017701002348</v>
      </c>
      <c r="FN517" s="530">
        <v>4865</v>
      </c>
      <c r="FO517" s="532">
        <f t="shared" si="1047"/>
        <v>0.36360239162929747</v>
      </c>
      <c r="FP517" s="449">
        <f t="shared" si="1048"/>
        <v>115.28162839743133</v>
      </c>
      <c r="FQ517" s="457">
        <v>46.8</v>
      </c>
      <c r="FR517" s="458">
        <f t="shared" si="1049"/>
        <v>1.1089784602260608</v>
      </c>
      <c r="FS517" s="576">
        <v>8.06</v>
      </c>
      <c r="FT517" s="577">
        <v>13.4</v>
      </c>
      <c r="FU517" s="578">
        <v>49</v>
      </c>
      <c r="FV517" s="579">
        <v>4</v>
      </c>
      <c r="FW517" s="580"/>
      <c r="FX517" s="579"/>
      <c r="FY517" s="452">
        <f t="shared" si="1050"/>
        <v>0.4285714285714286</v>
      </c>
      <c r="FZ517" s="452"/>
      <c r="GA517" s="429"/>
      <c r="GB517" s="513">
        <f t="shared" si="1051"/>
        <v>0.20238095238095244</v>
      </c>
      <c r="GC517" s="514">
        <f t="shared" si="1052"/>
        <v>3.4000000000000004</v>
      </c>
      <c r="GD517" s="513">
        <f t="shared" si="1053"/>
        <v>0.234375</v>
      </c>
      <c r="GE517" s="527">
        <f t="shared" si="1054"/>
        <v>15</v>
      </c>
      <c r="GF517" s="461">
        <f t="shared" si="1055"/>
        <v>2.331698300988128</v>
      </c>
      <c r="GG517" s="606">
        <v>25</v>
      </c>
      <c r="GH517" s="450">
        <f t="shared" si="1056"/>
        <v>0.3125</v>
      </c>
      <c r="GI517" s="405">
        <v>175</v>
      </c>
      <c r="GJ517" s="462">
        <f t="shared" si="1057"/>
        <v>7</v>
      </c>
      <c r="GK517" s="463">
        <f t="shared" si="1058"/>
        <v>14.217672567000783</v>
      </c>
      <c r="GL517" s="464">
        <v>8.19</v>
      </c>
      <c r="GM517" s="529">
        <v>12.8</v>
      </c>
      <c r="GN517" s="405">
        <v>45</v>
      </c>
      <c r="GO517" s="513">
        <f t="shared" si="1059"/>
        <v>4.4776119402985093E-2</v>
      </c>
      <c r="GP517" s="450">
        <f t="shared" si="1060"/>
        <v>8.1632653061224469E-2</v>
      </c>
      <c r="GQ517" s="577">
        <v>8</v>
      </c>
      <c r="GR517" s="455">
        <f t="shared" si="1061"/>
        <v>2.4454396815241344</v>
      </c>
      <c r="GS517" s="531">
        <f t="shared" si="1062"/>
        <v>12</v>
      </c>
      <c r="GT517" s="531">
        <f t="shared" si="1063"/>
        <v>44.160000000000004</v>
      </c>
      <c r="GU517" s="513">
        <f t="shared" si="1064"/>
        <v>6.25E-2</v>
      </c>
      <c r="GV517" s="513">
        <f t="shared" si="1065"/>
        <v>1.8666666666666609E-2</v>
      </c>
      <c r="GW517" s="513">
        <f t="shared" si="1066"/>
        <v>0.10447761194029848</v>
      </c>
      <c r="GX517" s="513">
        <f t="shared" si="1067"/>
        <v>9.8775510204081596E-2</v>
      </c>
      <c r="GY517" s="462">
        <f t="shared" si="1068"/>
        <v>2.937535654339007</v>
      </c>
      <c r="GZ517" s="405">
        <v>41163</v>
      </c>
      <c r="HA517" s="581">
        <v>8.3699999999999992</v>
      </c>
      <c r="HB517" s="451">
        <v>8.08</v>
      </c>
      <c r="HC517" s="577">
        <v>12</v>
      </c>
      <c r="HD517" s="463">
        <f t="shared" ref="HD517:HD523" si="1078">HC517*3.68</f>
        <v>44.160000000000004</v>
      </c>
      <c r="HE517" s="463">
        <v>12</v>
      </c>
      <c r="HF517" s="463">
        <f t="shared" si="1075"/>
        <v>32.400000000000006</v>
      </c>
      <c r="HG517" s="582"/>
      <c r="HH517" s="575">
        <v>8</v>
      </c>
      <c r="HI517" s="583">
        <v>6890</v>
      </c>
      <c r="HJ517" s="406">
        <f t="shared" si="1069"/>
        <v>4616.3</v>
      </c>
      <c r="HK517" s="406"/>
      <c r="HL517" s="549"/>
      <c r="HM517" s="584"/>
      <c r="HN517" s="461">
        <v>4.3499999999999996</v>
      </c>
      <c r="HO517" s="574"/>
      <c r="HP517" s="548">
        <v>0.01</v>
      </c>
      <c r="HQ517" s="585"/>
      <c r="HR517" s="586"/>
      <c r="HS517" s="520">
        <v>0.27</v>
      </c>
      <c r="HT517" s="587">
        <v>4</v>
      </c>
      <c r="HU517" s="522">
        <f t="shared" si="1070"/>
        <v>42.562559624275337</v>
      </c>
      <c r="HV517" s="513">
        <f t="shared" si="1071"/>
        <v>0.74522292993630579</v>
      </c>
      <c r="HW517" s="513">
        <f t="shared" si="1072"/>
        <v>0.81901639344262289</v>
      </c>
      <c r="HX517" s="513">
        <f t="shared" si="1073"/>
        <v>0.56500000000000006</v>
      </c>
      <c r="HY517" s="599"/>
    </row>
    <row r="518" spans="1:233" s="598" customFormat="1" ht="15" customHeight="1" x14ac:dyDescent="0.15">
      <c r="A518" s="400">
        <v>44000</v>
      </c>
      <c r="B518" s="515">
        <v>41277</v>
      </c>
      <c r="C518" s="402">
        <f t="shared" si="993"/>
        <v>0.82554000000000005</v>
      </c>
      <c r="D518" s="571">
        <v>7.9</v>
      </c>
      <c r="E518" s="572">
        <v>40.549999999999997</v>
      </c>
      <c r="F518" s="573">
        <v>190.5</v>
      </c>
      <c r="G518" s="406">
        <f t="shared" si="994"/>
        <v>7863.2685000000001</v>
      </c>
      <c r="H518" s="402">
        <f t="shared" si="995"/>
        <v>0.31453074000000003</v>
      </c>
      <c r="I518" s="573">
        <v>9075</v>
      </c>
      <c r="J518" s="406">
        <f t="shared" si="996"/>
        <v>6080.25</v>
      </c>
      <c r="K518" s="574">
        <v>18.850000000000001</v>
      </c>
      <c r="L518" s="574"/>
      <c r="M518" s="574"/>
      <c r="N518" s="575">
        <v>111</v>
      </c>
      <c r="O518" s="575"/>
      <c r="P518" s="409"/>
      <c r="Q518" s="409">
        <v>1320</v>
      </c>
      <c r="R518" s="409"/>
      <c r="S518" s="409"/>
      <c r="T518" s="410">
        <v>5.27</v>
      </c>
      <c r="U518" s="409">
        <f t="shared" si="997"/>
        <v>3566.2068965517242</v>
      </c>
      <c r="V518" s="409">
        <v>10342</v>
      </c>
      <c r="W518" s="409">
        <v>4810</v>
      </c>
      <c r="X518" s="516"/>
      <c r="Y518" s="473"/>
      <c r="Z518" s="429"/>
      <c r="AA518" s="409"/>
      <c r="AB518" s="409"/>
      <c r="AC518" s="409"/>
      <c r="AD518" s="474"/>
      <c r="AE518" s="477"/>
      <c r="AF518" s="478">
        <f t="shared" si="998"/>
        <v>1320</v>
      </c>
      <c r="AG518" s="477">
        <f t="shared" si="999"/>
        <v>0.52800000000000002</v>
      </c>
      <c r="AH518" s="478">
        <f t="shared" si="1000"/>
        <v>3566.2068965517242</v>
      </c>
      <c r="AI518" s="478">
        <f t="shared" si="1001"/>
        <v>10342</v>
      </c>
      <c r="AJ518" s="473">
        <f t="shared" si="1002"/>
        <v>13651.44</v>
      </c>
      <c r="AK518" s="477">
        <f t="shared" si="1003"/>
        <v>0.60673066666666664</v>
      </c>
      <c r="AL518" s="447">
        <v>38</v>
      </c>
      <c r="AM518" s="479"/>
      <c r="AN518" s="473">
        <v>1929</v>
      </c>
      <c r="AO518" s="473">
        <v>1976</v>
      </c>
      <c r="AP518" s="479">
        <v>7.49</v>
      </c>
      <c r="AQ518" s="447">
        <v>745</v>
      </c>
      <c r="AR518" s="473">
        <f t="shared" si="1077"/>
        <v>2235</v>
      </c>
      <c r="AS518" s="657">
        <f t="shared" si="1005"/>
        <v>3</v>
      </c>
      <c r="AT518" s="473">
        <v>4560</v>
      </c>
      <c r="AU518" s="447"/>
      <c r="AV518" s="480">
        <v>18</v>
      </c>
      <c r="AW518" s="479">
        <v>9.31</v>
      </c>
      <c r="AX518" s="479">
        <v>33.799999999999997</v>
      </c>
      <c r="AY518" s="480">
        <v>13.6</v>
      </c>
      <c r="AZ518" s="480">
        <v>5.4</v>
      </c>
      <c r="BA518" s="420">
        <f t="shared" si="1006"/>
        <v>41402</v>
      </c>
      <c r="BB518" s="421">
        <f t="shared" si="1007"/>
        <v>0.82804</v>
      </c>
      <c r="BC518" s="422"/>
      <c r="BD518" s="423">
        <v>7.92</v>
      </c>
      <c r="BE518" s="424">
        <v>38.299999999999997</v>
      </c>
      <c r="BF518" s="425">
        <v>193</v>
      </c>
      <c r="BG518" s="426">
        <v>8490</v>
      </c>
      <c r="BH518" s="420">
        <f t="shared" si="1008"/>
        <v>5688.3</v>
      </c>
      <c r="BI518" s="432"/>
      <c r="BJ518" s="421"/>
      <c r="BK518" s="427">
        <v>15.1</v>
      </c>
      <c r="BL518" s="427"/>
      <c r="BM518" s="428"/>
      <c r="BN518" s="422"/>
      <c r="BO518" s="425">
        <v>164</v>
      </c>
      <c r="BP518" s="425"/>
      <c r="BQ518" s="423">
        <v>3.94</v>
      </c>
      <c r="BR518" s="421">
        <f t="shared" si="1009"/>
        <v>0.54722222222222217</v>
      </c>
      <c r="BS518" s="409">
        <f t="shared" si="1010"/>
        <v>42722</v>
      </c>
      <c r="BT518" s="429">
        <f t="shared" si="1011"/>
        <v>7.9067141051448901</v>
      </c>
      <c r="BU518" s="430">
        <f t="shared" si="1012"/>
        <v>38.299999999999997</v>
      </c>
      <c r="BV518" s="430">
        <f t="shared" si="1013"/>
        <v>256.09255184682365</v>
      </c>
      <c r="BW518" s="430">
        <f t="shared" si="1014"/>
        <v>8227.7735124760075</v>
      </c>
      <c r="BX518" s="430">
        <f t="shared" si="1015"/>
        <v>5348.052783109405</v>
      </c>
      <c r="BY518" s="430">
        <f t="shared" si="1016"/>
        <v>15.053653855156593</v>
      </c>
      <c r="BZ518" s="430"/>
      <c r="CA518" s="431"/>
      <c r="CB518" s="430">
        <f t="shared" si="1017"/>
        <v>164</v>
      </c>
      <c r="CC518" s="432">
        <v>20570</v>
      </c>
      <c r="CD518" s="411">
        <f t="shared" si="1018"/>
        <v>21230</v>
      </c>
      <c r="CE518" s="421">
        <f t="shared" si="1019"/>
        <v>0.84919999999999995</v>
      </c>
      <c r="CF518" s="433">
        <f t="shared" si="1020"/>
        <v>7.5741874705605277</v>
      </c>
      <c r="CG518" s="434"/>
      <c r="CH518" s="427"/>
      <c r="CI518" s="446">
        <f t="shared" si="1021"/>
        <v>10.739519547809703</v>
      </c>
      <c r="CJ518" s="436">
        <v>31.2</v>
      </c>
      <c r="CK518" s="436">
        <v>3</v>
      </c>
      <c r="CL518" s="423"/>
      <c r="CM518" s="423">
        <v>17.7</v>
      </c>
      <c r="CN518" s="423">
        <v>81</v>
      </c>
      <c r="CO518" s="432"/>
      <c r="CP518" s="432"/>
      <c r="CQ518" s="437"/>
      <c r="CR518" s="437">
        <v>0.9</v>
      </c>
      <c r="CS518" s="424"/>
      <c r="CT518" s="432">
        <f t="shared" si="1022"/>
        <v>3.95666509656147</v>
      </c>
      <c r="CU518" s="434">
        <v>7.54</v>
      </c>
      <c r="CV518" s="438"/>
      <c r="CW518" s="439"/>
      <c r="CX518" s="440"/>
      <c r="CY518" s="441"/>
      <c r="CZ518" s="442"/>
      <c r="DA518" s="442"/>
      <c r="DB518" s="442"/>
      <c r="DC518" s="442"/>
      <c r="DD518" s="443"/>
      <c r="DE518" s="440"/>
      <c r="DF518" s="444">
        <v>20832</v>
      </c>
      <c r="DG518" s="445">
        <f t="shared" si="1023"/>
        <v>21492</v>
      </c>
      <c r="DH518" s="421">
        <f t="shared" si="1024"/>
        <v>0.85968</v>
      </c>
      <c r="DI518" s="446">
        <f t="shared" si="1025"/>
        <v>7.4818537130094915</v>
      </c>
      <c r="DJ518" s="434">
        <v>7.75</v>
      </c>
      <c r="DK518" s="427">
        <v>4.4000000000000004</v>
      </c>
      <c r="DL518" s="446">
        <f t="shared" si="1026"/>
        <v>10.60859854829704</v>
      </c>
      <c r="DM518" s="422">
        <v>31.2</v>
      </c>
      <c r="DN518" s="422">
        <v>2.9</v>
      </c>
      <c r="DO518" s="423">
        <v>7.88</v>
      </c>
      <c r="DP518" s="423">
        <v>18.399999999999999</v>
      </c>
      <c r="DQ518" s="423">
        <v>76</v>
      </c>
      <c r="DR518" s="432"/>
      <c r="DS518" s="432"/>
      <c r="DT518" s="437"/>
      <c r="DU518" s="437">
        <v>0.9</v>
      </c>
      <c r="DV518" s="424"/>
      <c r="DW518" s="446">
        <f t="shared" si="1027"/>
        <v>3.9084310441094363</v>
      </c>
      <c r="DX518" s="434">
        <v>6.77</v>
      </c>
      <c r="DY518" s="438">
        <v>8.2100000000000009</v>
      </c>
      <c r="DZ518" s="439">
        <v>18</v>
      </c>
      <c r="EA518" s="440">
        <v>68</v>
      </c>
      <c r="EB518" s="441">
        <v>8050</v>
      </c>
      <c r="EC518" s="442">
        <v>5.3</v>
      </c>
      <c r="ED518" s="442"/>
      <c r="EE518" s="442"/>
      <c r="EF518" s="442"/>
      <c r="EG518" s="443">
        <v>8</v>
      </c>
      <c r="EH518" s="440"/>
      <c r="EI518" s="429">
        <f t="shared" si="1028"/>
        <v>8.2100000000000009</v>
      </c>
      <c r="EJ518" s="447">
        <f t="shared" si="1029"/>
        <v>18</v>
      </c>
      <c r="EK518" s="448">
        <f t="shared" si="1030"/>
        <v>68</v>
      </c>
      <c r="EL518" s="417">
        <f t="shared" si="1031"/>
        <v>8050</v>
      </c>
      <c r="EM518" s="431">
        <f t="shared" si="1032"/>
        <v>5.3</v>
      </c>
      <c r="EN518" s="431"/>
      <c r="EO518" s="431"/>
      <c r="EP518" s="431"/>
      <c r="EQ518" s="430">
        <f t="shared" si="1033"/>
        <v>8</v>
      </c>
      <c r="ER518" s="448"/>
      <c r="ES518" s="449">
        <f t="shared" si="1034"/>
        <v>24.717943916483307</v>
      </c>
      <c r="ET518" s="450">
        <f t="shared" si="1035"/>
        <v>0.85443999999999998</v>
      </c>
      <c r="EU518" s="451">
        <f t="shared" si="992"/>
        <v>0.24865422727272735</v>
      </c>
      <c r="EV518" s="450">
        <f t="shared" si="1036"/>
        <v>0.46047079124579138</v>
      </c>
      <c r="EW518" s="513">
        <f t="shared" si="1037"/>
        <v>0.64792600846308834</v>
      </c>
      <c r="EX518" s="514">
        <f t="shared" si="1038"/>
        <v>9.7536538551565926</v>
      </c>
      <c r="EY518" s="513">
        <f t="shared" si="1039"/>
        <v>0.5300261096605744</v>
      </c>
      <c r="EZ518" s="514">
        <f t="shared" si="1040"/>
        <v>20.299999999999997</v>
      </c>
      <c r="FA518" s="450">
        <f t="shared" si="1041"/>
        <v>0.73447099687353357</v>
      </c>
      <c r="FB518" s="431">
        <f t="shared" si="1042"/>
        <v>188.09255184682365</v>
      </c>
      <c r="FC518" s="452"/>
      <c r="FD518" s="431"/>
      <c r="FE518" s="452">
        <f t="shared" si="1043"/>
        <v>0.95121951219512191</v>
      </c>
      <c r="FF518" s="430">
        <f t="shared" si="1044"/>
        <v>156</v>
      </c>
      <c r="FG518" s="405">
        <v>50400</v>
      </c>
      <c r="FH518" s="589"/>
      <c r="FI518" s="590"/>
      <c r="FJ518" s="591"/>
      <c r="FK518" s="455">
        <f t="shared" si="1045"/>
        <v>1.685314357942044</v>
      </c>
      <c r="FL518" s="530">
        <v>1800</v>
      </c>
      <c r="FM518" s="455">
        <f t="shared" si="1046"/>
        <v>42.132858948551103</v>
      </c>
      <c r="FN518" s="530">
        <v>5004</v>
      </c>
      <c r="FO518" s="532">
        <f t="shared" si="1047"/>
        <v>0.37399103139013457</v>
      </c>
      <c r="FP518" s="449">
        <f t="shared" si="1048"/>
        <v>117.12934787697205</v>
      </c>
      <c r="FQ518" s="457">
        <v>46.8</v>
      </c>
      <c r="FR518" s="458">
        <f t="shared" si="1049"/>
        <v>1.0954543326623285</v>
      </c>
      <c r="FS518" s="576">
        <v>7.92</v>
      </c>
      <c r="FT518" s="577">
        <v>14</v>
      </c>
      <c r="FU518" s="578">
        <v>52</v>
      </c>
      <c r="FV518" s="579">
        <v>4</v>
      </c>
      <c r="FW518" s="580"/>
      <c r="FX518" s="579"/>
      <c r="FY518" s="452">
        <f t="shared" si="1050"/>
        <v>0.5</v>
      </c>
      <c r="FZ518" s="452"/>
      <c r="GA518" s="429"/>
      <c r="GB518" s="513">
        <f t="shared" si="1051"/>
        <v>0.22222222222222221</v>
      </c>
      <c r="GC518" s="514">
        <f t="shared" si="1052"/>
        <v>4</v>
      </c>
      <c r="GD518" s="513">
        <f t="shared" si="1053"/>
        <v>0.23529411764705888</v>
      </c>
      <c r="GE518" s="527">
        <f t="shared" si="1054"/>
        <v>16</v>
      </c>
      <c r="GF518" s="461">
        <f t="shared" si="1055"/>
        <v>2.3032629558541267</v>
      </c>
      <c r="GG518" s="606">
        <v>25</v>
      </c>
      <c r="GH518" s="450">
        <f t="shared" si="1056"/>
        <v>0.3125</v>
      </c>
      <c r="GI518" s="405">
        <v>175</v>
      </c>
      <c r="GJ518" s="462">
        <f t="shared" si="1057"/>
        <v>7</v>
      </c>
      <c r="GK518" s="463">
        <f t="shared" si="1058"/>
        <v>14.044286316183701</v>
      </c>
      <c r="GL518" s="464">
        <v>8.14</v>
      </c>
      <c r="GM518" s="529">
        <v>13.4</v>
      </c>
      <c r="GN518" s="405">
        <v>50</v>
      </c>
      <c r="GO518" s="513">
        <f t="shared" si="1059"/>
        <v>4.2857142857142816E-2</v>
      </c>
      <c r="GP518" s="450">
        <f t="shared" si="1060"/>
        <v>3.8461538461538436E-2</v>
      </c>
      <c r="GQ518" s="577">
        <v>8</v>
      </c>
      <c r="GR518" s="455">
        <f t="shared" si="1061"/>
        <v>2.4156172463835963</v>
      </c>
      <c r="GS518" s="531">
        <f t="shared" si="1062"/>
        <v>12.7</v>
      </c>
      <c r="GT518" s="531">
        <f t="shared" si="1063"/>
        <v>46.735999999999997</v>
      </c>
      <c r="GU518" s="513">
        <f t="shared" si="1064"/>
        <v>5.2238805970149294E-2</v>
      </c>
      <c r="GV518" s="513">
        <f t="shared" si="1065"/>
        <v>6.5280000000000005E-2</v>
      </c>
      <c r="GW518" s="513">
        <f t="shared" si="1066"/>
        <v>9.285714285714286E-2</v>
      </c>
      <c r="GX518" s="513">
        <f t="shared" si="1067"/>
        <v>0.10123076923076924</v>
      </c>
      <c r="GY518" s="462">
        <f t="shared" si="1068"/>
        <v>2.6679875220713702</v>
      </c>
      <c r="GZ518" s="405">
        <v>42656</v>
      </c>
      <c r="HA518" s="581">
        <v>8.35</v>
      </c>
      <c r="HB518" s="451">
        <v>8.06</v>
      </c>
      <c r="HC518" s="577">
        <v>12.7</v>
      </c>
      <c r="HD518" s="463">
        <f t="shared" si="1078"/>
        <v>46.735999999999997</v>
      </c>
      <c r="HE518" s="463">
        <v>13.3</v>
      </c>
      <c r="HF518" s="463">
        <f t="shared" si="1075"/>
        <v>35.910000000000004</v>
      </c>
      <c r="HG518" s="582"/>
      <c r="HH518" s="575">
        <v>6</v>
      </c>
      <c r="HI518" s="583">
        <v>8010</v>
      </c>
      <c r="HJ518" s="406">
        <f t="shared" si="1069"/>
        <v>5366.7000000000007</v>
      </c>
      <c r="HK518" s="406"/>
      <c r="HL518" s="549"/>
      <c r="HM518" s="584"/>
      <c r="HN518" s="461">
        <v>5.81</v>
      </c>
      <c r="HO518" s="574"/>
      <c r="HP518" s="548">
        <v>0.01</v>
      </c>
      <c r="HQ518" s="585"/>
      <c r="HR518" s="586"/>
      <c r="HS518" s="520">
        <v>0.25</v>
      </c>
      <c r="HT518" s="587">
        <v>4</v>
      </c>
      <c r="HU518" s="522">
        <f t="shared" si="1070"/>
        <v>42.026955219554608</v>
      </c>
      <c r="HV518" s="513">
        <f t="shared" si="1071"/>
        <v>0.66840731070496084</v>
      </c>
      <c r="HW518" s="513">
        <f t="shared" si="1072"/>
        <v>0.75784455958549224</v>
      </c>
      <c r="HX518" s="513">
        <f t="shared" si="1073"/>
        <v>0.61523178807947021</v>
      </c>
      <c r="HY518" s="599"/>
    </row>
    <row r="519" spans="1:233" s="598" customFormat="1" ht="15" customHeight="1" x14ac:dyDescent="0.15">
      <c r="A519" s="400">
        <v>44001</v>
      </c>
      <c r="B519" s="515">
        <v>49320</v>
      </c>
      <c r="C519" s="402">
        <f t="shared" si="993"/>
        <v>0.98640000000000005</v>
      </c>
      <c r="D519" s="571">
        <v>8.0500000000000007</v>
      </c>
      <c r="E519" s="572">
        <v>27.4</v>
      </c>
      <c r="F519" s="573">
        <v>200.5</v>
      </c>
      <c r="G519" s="406">
        <f t="shared" si="994"/>
        <v>9888.66</v>
      </c>
      <c r="H519" s="402">
        <f t="shared" si="995"/>
        <v>0.39554640000000002</v>
      </c>
      <c r="I519" s="573">
        <v>6970</v>
      </c>
      <c r="J519" s="406">
        <f t="shared" si="996"/>
        <v>4669.9000000000005</v>
      </c>
      <c r="K519" s="574">
        <v>16.45</v>
      </c>
      <c r="L519" s="574">
        <v>10.3</v>
      </c>
      <c r="M519" s="574">
        <v>1.3</v>
      </c>
      <c r="N519" s="575">
        <v>184</v>
      </c>
      <c r="O519" s="575">
        <v>32</v>
      </c>
      <c r="P519" s="409"/>
      <c r="Q519" s="409">
        <v>1320</v>
      </c>
      <c r="R519" s="409"/>
      <c r="S519" s="409"/>
      <c r="T519" s="410">
        <v>5.0999999999999996</v>
      </c>
      <c r="U519" s="409">
        <f t="shared" si="997"/>
        <v>3419.655172413793</v>
      </c>
      <c r="V519" s="409">
        <v>9917</v>
      </c>
      <c r="W519" s="409">
        <v>3815</v>
      </c>
      <c r="X519" s="516"/>
      <c r="Y519" s="473"/>
      <c r="Z519" s="429"/>
      <c r="AA519" s="409"/>
      <c r="AB519" s="409"/>
      <c r="AC519" s="409"/>
      <c r="AD519" s="474"/>
      <c r="AE519" s="477"/>
      <c r="AF519" s="478">
        <f t="shared" si="998"/>
        <v>1320</v>
      </c>
      <c r="AG519" s="477">
        <f t="shared" si="999"/>
        <v>0.52800000000000002</v>
      </c>
      <c r="AH519" s="478">
        <f t="shared" si="1000"/>
        <v>3419.655172413793</v>
      </c>
      <c r="AI519" s="478">
        <f t="shared" si="1001"/>
        <v>9917</v>
      </c>
      <c r="AJ519" s="473">
        <f t="shared" si="1002"/>
        <v>13090.44</v>
      </c>
      <c r="AK519" s="477">
        <f t="shared" si="1003"/>
        <v>0.58179733333333339</v>
      </c>
      <c r="AL519" s="447">
        <v>38</v>
      </c>
      <c r="AM519" s="479"/>
      <c r="AN519" s="473">
        <v>1932</v>
      </c>
      <c r="AO519" s="473">
        <v>1947</v>
      </c>
      <c r="AP519" s="479">
        <v>7.5</v>
      </c>
      <c r="AQ519" s="447">
        <v>733</v>
      </c>
      <c r="AR519" s="473">
        <f t="shared" si="1077"/>
        <v>2199</v>
      </c>
      <c r="AS519" s="657">
        <f t="shared" si="1005"/>
        <v>3</v>
      </c>
      <c r="AT519" s="473">
        <v>4630</v>
      </c>
      <c r="AU519" s="447"/>
      <c r="AV519" s="480">
        <v>16</v>
      </c>
      <c r="AW519" s="479">
        <v>9.15</v>
      </c>
      <c r="AX519" s="479">
        <v>35.200000000000003</v>
      </c>
      <c r="AY519" s="480">
        <v>16.7</v>
      </c>
      <c r="AZ519" s="480">
        <v>6.5</v>
      </c>
      <c r="BA519" s="420">
        <f t="shared" si="1006"/>
        <v>43824</v>
      </c>
      <c r="BB519" s="421">
        <f t="shared" si="1007"/>
        <v>0.87648000000000004</v>
      </c>
      <c r="BC519" s="422"/>
      <c r="BD519" s="423">
        <v>7.84</v>
      </c>
      <c r="BE519" s="424">
        <v>37.200000000000003</v>
      </c>
      <c r="BF519" s="425">
        <v>267</v>
      </c>
      <c r="BG519" s="426">
        <v>8300</v>
      </c>
      <c r="BH519" s="420">
        <f t="shared" si="1008"/>
        <v>5561</v>
      </c>
      <c r="BI519" s="432"/>
      <c r="BJ519" s="421"/>
      <c r="BK519" s="427">
        <v>16.399999999999999</v>
      </c>
      <c r="BL519" s="427">
        <v>9.4</v>
      </c>
      <c r="BM519" s="428">
        <v>5.0999999999999996</v>
      </c>
      <c r="BN519" s="422">
        <v>1.7</v>
      </c>
      <c r="BO519" s="425">
        <v>154</v>
      </c>
      <c r="BP519" s="425">
        <v>32</v>
      </c>
      <c r="BQ519" s="423">
        <v>6</v>
      </c>
      <c r="BR519" s="421">
        <f t="shared" si="1009"/>
        <v>0.83333333333333326</v>
      </c>
      <c r="BS519" s="409">
        <f t="shared" si="1010"/>
        <v>45144</v>
      </c>
      <c r="BT519" s="429">
        <f t="shared" si="1011"/>
        <v>7.8300584795321635</v>
      </c>
      <c r="BU519" s="430">
        <f t="shared" si="1012"/>
        <v>37.200000000000003</v>
      </c>
      <c r="BV519" s="430">
        <f t="shared" si="1013"/>
        <v>323.49122807017545</v>
      </c>
      <c r="BW519" s="430">
        <f t="shared" si="1014"/>
        <v>8057.3976608187131</v>
      </c>
      <c r="BX519" s="430">
        <f t="shared" si="1015"/>
        <v>5237.3084795321638</v>
      </c>
      <c r="BY519" s="430">
        <f t="shared" si="1016"/>
        <v>16.40877192982456</v>
      </c>
      <c r="BZ519" s="430">
        <f>(BL519*BA519+AY519*AF519)/BS519</f>
        <v>9.6134502923976619</v>
      </c>
      <c r="CA519" s="431">
        <f>(BN519*BA519+AZ519*AF519)/BS519</f>
        <v>1.8403508771929826</v>
      </c>
      <c r="CB519" s="430">
        <f t="shared" si="1017"/>
        <v>154</v>
      </c>
      <c r="CC519" s="432">
        <v>21995</v>
      </c>
      <c r="CD519" s="411">
        <f t="shared" si="1018"/>
        <v>22655</v>
      </c>
      <c r="CE519" s="421">
        <f t="shared" si="1019"/>
        <v>0.90620000000000001</v>
      </c>
      <c r="CF519" s="433">
        <f t="shared" si="1020"/>
        <v>7.0977709114985661</v>
      </c>
      <c r="CG519" s="434"/>
      <c r="CH519" s="427"/>
      <c r="CI519" s="446">
        <f t="shared" si="1021"/>
        <v>10.064003531229309</v>
      </c>
      <c r="CJ519" s="436">
        <v>30.3</v>
      </c>
      <c r="CK519" s="436">
        <v>3.1</v>
      </c>
      <c r="CL519" s="423"/>
      <c r="CM519" s="423">
        <v>18.5</v>
      </c>
      <c r="CN519" s="423">
        <v>86</v>
      </c>
      <c r="CO519" s="432"/>
      <c r="CP519" s="432"/>
      <c r="CQ519" s="437"/>
      <c r="CR519" s="437">
        <v>0.88</v>
      </c>
      <c r="CS519" s="424"/>
      <c r="CT519" s="432">
        <f t="shared" si="1022"/>
        <v>3.70779077466343</v>
      </c>
      <c r="CU519" s="434">
        <v>7.6</v>
      </c>
      <c r="CV519" s="438"/>
      <c r="CW519" s="439"/>
      <c r="CX519" s="440"/>
      <c r="CY519" s="441"/>
      <c r="CZ519" s="442"/>
      <c r="DA519" s="442"/>
      <c r="DB519" s="442"/>
      <c r="DC519" s="442"/>
      <c r="DD519" s="443"/>
      <c r="DE519" s="440"/>
      <c r="DF519" s="444">
        <v>21829</v>
      </c>
      <c r="DG519" s="445">
        <f t="shared" si="1023"/>
        <v>22489</v>
      </c>
      <c r="DH519" s="421">
        <f t="shared" si="1024"/>
        <v>0.89956000000000003</v>
      </c>
      <c r="DI519" s="446">
        <f t="shared" si="1025"/>
        <v>7.1501623015696563</v>
      </c>
      <c r="DJ519" s="434">
        <v>7.67</v>
      </c>
      <c r="DK519" s="427">
        <v>4.9000000000000004</v>
      </c>
      <c r="DL519" s="446">
        <f t="shared" si="1026"/>
        <v>10.13828983058384</v>
      </c>
      <c r="DM519" s="422">
        <v>30.2</v>
      </c>
      <c r="DN519" s="422">
        <v>2.7</v>
      </c>
      <c r="DO519" s="423">
        <v>7.93</v>
      </c>
      <c r="DP519" s="423">
        <v>18</v>
      </c>
      <c r="DQ519" s="423">
        <v>80</v>
      </c>
      <c r="DR519" s="432"/>
      <c r="DS519" s="432"/>
      <c r="DT519" s="437"/>
      <c r="DU519" s="437">
        <v>0.9</v>
      </c>
      <c r="DV519" s="424"/>
      <c r="DW519" s="446">
        <f t="shared" si="1027"/>
        <v>3.7351594112677313</v>
      </c>
      <c r="DX519" s="434">
        <v>7.65</v>
      </c>
      <c r="DY519" s="438">
        <v>7.98</v>
      </c>
      <c r="DZ519" s="439">
        <v>18.3</v>
      </c>
      <c r="EA519" s="440">
        <v>66</v>
      </c>
      <c r="EB519" s="441">
        <v>8670</v>
      </c>
      <c r="EC519" s="442">
        <v>4.7</v>
      </c>
      <c r="ED519" s="442">
        <v>0.19</v>
      </c>
      <c r="EE519" s="442">
        <v>5.4</v>
      </c>
      <c r="EF519" s="442">
        <v>1.05</v>
      </c>
      <c r="EG519" s="443">
        <v>10</v>
      </c>
      <c r="EH519" s="440">
        <v>16</v>
      </c>
      <c r="EI519" s="429">
        <f t="shared" si="1028"/>
        <v>7.98</v>
      </c>
      <c r="EJ519" s="447">
        <f t="shared" si="1029"/>
        <v>18.3</v>
      </c>
      <c r="EK519" s="448">
        <f t="shared" si="1030"/>
        <v>66</v>
      </c>
      <c r="EL519" s="417">
        <f t="shared" si="1031"/>
        <v>8670</v>
      </c>
      <c r="EM519" s="431">
        <f t="shared" si="1032"/>
        <v>4.7</v>
      </c>
      <c r="EN519" s="431">
        <f>ED519</f>
        <v>0.19</v>
      </c>
      <c r="EO519" s="431">
        <f>EE519</f>
        <v>5.4</v>
      </c>
      <c r="EP519" s="431">
        <f>EF519</f>
        <v>1.05</v>
      </c>
      <c r="EQ519" s="430">
        <f t="shared" si="1033"/>
        <v>10</v>
      </c>
      <c r="ER519" s="448">
        <f>EH519</f>
        <v>16</v>
      </c>
      <c r="ES519" s="449">
        <f t="shared" si="1034"/>
        <v>23.391812865497073</v>
      </c>
      <c r="ET519" s="450">
        <f t="shared" si="1035"/>
        <v>0.90288000000000002</v>
      </c>
      <c r="EU519" s="451">
        <f t="shared" si="992"/>
        <v>0.33190200000000003</v>
      </c>
      <c r="EV519" s="450">
        <f t="shared" si="1036"/>
        <v>0.61463333333333336</v>
      </c>
      <c r="EW519" s="513">
        <f t="shared" si="1037"/>
        <v>0.71356783919597988</v>
      </c>
      <c r="EX519" s="514">
        <f t="shared" si="1038"/>
        <v>11.708771929824561</v>
      </c>
      <c r="EY519" s="513">
        <f t="shared" si="1039"/>
        <v>0.50806451612903225</v>
      </c>
      <c r="EZ519" s="514">
        <f t="shared" si="1040"/>
        <v>18.900000000000002</v>
      </c>
      <c r="FA519" s="450">
        <f t="shared" si="1041"/>
        <v>0.79597592060306965</v>
      </c>
      <c r="FB519" s="431">
        <f t="shared" si="1042"/>
        <v>257.49122807017545</v>
      </c>
      <c r="FC519" s="452">
        <f>1-EP519/CA519</f>
        <v>0.4294566253574833</v>
      </c>
      <c r="FD519" s="431">
        <f>CA519-EP519</f>
        <v>0.79035087719298258</v>
      </c>
      <c r="FE519" s="452">
        <f t="shared" si="1043"/>
        <v>0.93506493506493504</v>
      </c>
      <c r="FF519" s="430">
        <f t="shared" si="1044"/>
        <v>144</v>
      </c>
      <c r="FG519" s="405">
        <v>50400</v>
      </c>
      <c r="FH519" s="589"/>
      <c r="FI519" s="590"/>
      <c r="FJ519" s="591"/>
      <c r="FK519" s="455">
        <f t="shared" si="1045"/>
        <v>1.594896331738437</v>
      </c>
      <c r="FL519" s="530">
        <v>1800</v>
      </c>
      <c r="FM519" s="455">
        <f t="shared" si="1046"/>
        <v>39.872408293460929</v>
      </c>
      <c r="FN519" s="530">
        <v>5004</v>
      </c>
      <c r="FO519" s="532">
        <f t="shared" si="1047"/>
        <v>0.37399103139013457</v>
      </c>
      <c r="FP519" s="449">
        <f t="shared" si="1048"/>
        <v>110.84529505582137</v>
      </c>
      <c r="FQ519" s="457">
        <v>46.8</v>
      </c>
      <c r="FR519" s="458">
        <f t="shared" si="1049"/>
        <v>1.036682615629984</v>
      </c>
      <c r="FS519" s="576">
        <v>8.1199999999999992</v>
      </c>
      <c r="FT519" s="577">
        <v>12.2</v>
      </c>
      <c r="FU519" s="578">
        <v>53</v>
      </c>
      <c r="FV519" s="579">
        <v>6</v>
      </c>
      <c r="FW519" s="580">
        <v>0.32</v>
      </c>
      <c r="FX519" s="579">
        <v>8</v>
      </c>
      <c r="FY519" s="452">
        <f t="shared" si="1050"/>
        <v>0.4</v>
      </c>
      <c r="FZ519" s="452">
        <f>1-FW519/(EF519+DC519)</f>
        <v>0.69523809523809521</v>
      </c>
      <c r="GA519" s="429">
        <f>EF519+DC519-FW519</f>
        <v>0.73</v>
      </c>
      <c r="GB519" s="513">
        <f t="shared" si="1051"/>
        <v>0.33333333333333337</v>
      </c>
      <c r="GC519" s="514">
        <f t="shared" si="1052"/>
        <v>6.1000000000000014</v>
      </c>
      <c r="GD519" s="513">
        <f t="shared" si="1053"/>
        <v>0.19696969696969702</v>
      </c>
      <c r="GE519" s="527">
        <f t="shared" si="1054"/>
        <v>13</v>
      </c>
      <c r="GF519" s="461">
        <f t="shared" si="1055"/>
        <v>2.1796916533758637</v>
      </c>
      <c r="GG519" s="606">
        <v>25</v>
      </c>
      <c r="GH519" s="450">
        <f t="shared" si="1056"/>
        <v>0.3125</v>
      </c>
      <c r="GI519" s="405">
        <v>175</v>
      </c>
      <c r="GJ519" s="462">
        <f t="shared" si="1057"/>
        <v>7</v>
      </c>
      <c r="GK519" s="463">
        <f t="shared" si="1058"/>
        <v>13.290802764486974</v>
      </c>
      <c r="GL519" s="464">
        <v>8.19</v>
      </c>
      <c r="GM519" s="529">
        <v>11.4</v>
      </c>
      <c r="GN519" s="405">
        <v>44</v>
      </c>
      <c r="GO519" s="513">
        <f t="shared" si="1059"/>
        <v>6.557377049180324E-2</v>
      </c>
      <c r="GP519" s="450">
        <f t="shared" si="1060"/>
        <v>0.16981132075471694</v>
      </c>
      <c r="GQ519" s="577">
        <v>8</v>
      </c>
      <c r="GR519" s="455">
        <f t="shared" si="1061"/>
        <v>2.2860180754917598</v>
      </c>
      <c r="GS519" s="531">
        <f t="shared" si="1062"/>
        <v>11.3</v>
      </c>
      <c r="GT519" s="531">
        <f t="shared" si="1063"/>
        <v>41.584000000000003</v>
      </c>
      <c r="GU519" s="513">
        <f t="shared" si="1064"/>
        <v>8.7719298245613198E-3</v>
      </c>
      <c r="GV519" s="513">
        <f t="shared" si="1065"/>
        <v>5.4909090909090796E-2</v>
      </c>
      <c r="GW519" s="513">
        <f t="shared" si="1066"/>
        <v>7.3770491803278548E-2</v>
      </c>
      <c r="GX519" s="513">
        <f t="shared" si="1067"/>
        <v>0.21539622641509426</v>
      </c>
      <c r="GY519" s="462">
        <f t="shared" si="1068"/>
        <v>1.1642258903720197</v>
      </c>
      <c r="GZ519" s="405">
        <v>41862</v>
      </c>
      <c r="HA519" s="581">
        <v>8.43</v>
      </c>
      <c r="HB519" s="451">
        <v>8.0399999999999991</v>
      </c>
      <c r="HC519" s="577">
        <v>11.3</v>
      </c>
      <c r="HD519" s="463">
        <f t="shared" si="1078"/>
        <v>41.584000000000003</v>
      </c>
      <c r="HE519" s="463">
        <v>11</v>
      </c>
      <c r="HF519" s="463">
        <f t="shared" si="1075"/>
        <v>29.700000000000003</v>
      </c>
      <c r="HG519" s="582"/>
      <c r="HH519" s="575">
        <v>4</v>
      </c>
      <c r="HI519" s="583">
        <v>8400</v>
      </c>
      <c r="HJ519" s="406">
        <f t="shared" si="1069"/>
        <v>5628</v>
      </c>
      <c r="HK519" s="406"/>
      <c r="HL519" s="549">
        <v>1732</v>
      </c>
      <c r="HM519" s="584">
        <v>5.3</v>
      </c>
      <c r="HN519" s="461">
        <v>4.6500000000000004</v>
      </c>
      <c r="HO519" s="574">
        <v>0.13</v>
      </c>
      <c r="HP519" s="548">
        <v>0.01</v>
      </c>
      <c r="HQ519" s="585">
        <v>5.0999999999999996</v>
      </c>
      <c r="HR519" s="586">
        <v>0.26</v>
      </c>
      <c r="HS519" s="520">
        <v>0.25</v>
      </c>
      <c r="HT519" s="587">
        <v>4</v>
      </c>
      <c r="HU519" s="522">
        <f t="shared" si="1070"/>
        <v>39.704271631982479</v>
      </c>
      <c r="HV519" s="513">
        <f t="shared" si="1071"/>
        <v>0.69623655913978499</v>
      </c>
      <c r="HW519" s="513">
        <f t="shared" si="1072"/>
        <v>0.84425468164794004</v>
      </c>
      <c r="HX519" s="513">
        <f t="shared" si="1073"/>
        <v>0.71646341463414631</v>
      </c>
      <c r="HY519" s="599"/>
    </row>
    <row r="520" spans="1:233" s="598" customFormat="1" ht="15" customHeight="1" x14ac:dyDescent="0.15">
      <c r="A520" s="400">
        <v>44002</v>
      </c>
      <c r="B520" s="515">
        <v>48844</v>
      </c>
      <c r="C520" s="402">
        <f t="shared" si="993"/>
        <v>0.97687999999999997</v>
      </c>
      <c r="D520" s="571">
        <v>8.07</v>
      </c>
      <c r="E520" s="572">
        <v>34</v>
      </c>
      <c r="F520" s="573">
        <v>170</v>
      </c>
      <c r="G520" s="406">
        <f t="shared" si="994"/>
        <v>8303.48</v>
      </c>
      <c r="H520" s="402">
        <f t="shared" si="995"/>
        <v>0.33213919999999997</v>
      </c>
      <c r="I520" s="573">
        <v>8815</v>
      </c>
      <c r="J520" s="406">
        <f t="shared" si="996"/>
        <v>5906.05</v>
      </c>
      <c r="K520" s="574">
        <v>16.55</v>
      </c>
      <c r="L520" s="574"/>
      <c r="M520" s="574"/>
      <c r="N520" s="575">
        <v>103</v>
      </c>
      <c r="O520" s="575"/>
      <c r="P520" s="409"/>
      <c r="Q520" s="409">
        <v>1320</v>
      </c>
      <c r="R520" s="409"/>
      <c r="S520" s="409"/>
      <c r="T520" s="410">
        <v>5.25</v>
      </c>
      <c r="U520" s="409">
        <f t="shared" si="997"/>
        <v>4001.7241379310344</v>
      </c>
      <c r="V520" s="409">
        <v>11605</v>
      </c>
      <c r="W520" s="409">
        <v>4563</v>
      </c>
      <c r="X520" s="516"/>
      <c r="Y520" s="473"/>
      <c r="Z520" s="429"/>
      <c r="AA520" s="409"/>
      <c r="AB520" s="409"/>
      <c r="AC520" s="409"/>
      <c r="AD520" s="474"/>
      <c r="AE520" s="477"/>
      <c r="AF520" s="478">
        <f t="shared" si="998"/>
        <v>1320</v>
      </c>
      <c r="AG520" s="477">
        <f t="shared" si="999"/>
        <v>0.52800000000000002</v>
      </c>
      <c r="AH520" s="478">
        <f t="shared" si="1000"/>
        <v>4001.7241379310344</v>
      </c>
      <c r="AI520" s="478">
        <f t="shared" si="1001"/>
        <v>11605</v>
      </c>
      <c r="AJ520" s="473">
        <f t="shared" si="1002"/>
        <v>15318.6</v>
      </c>
      <c r="AK520" s="477">
        <f t="shared" si="1003"/>
        <v>0.68082666666666669</v>
      </c>
      <c r="AL520" s="447">
        <v>38</v>
      </c>
      <c r="AM520" s="479"/>
      <c r="AN520" s="473">
        <v>1851</v>
      </c>
      <c r="AO520" s="473">
        <v>1836</v>
      </c>
      <c r="AP520" s="479">
        <v>7.51</v>
      </c>
      <c r="AQ520" s="447">
        <v>721</v>
      </c>
      <c r="AR520" s="473">
        <f t="shared" si="1077"/>
        <v>2163</v>
      </c>
      <c r="AS520" s="657">
        <f t="shared" si="1005"/>
        <v>3</v>
      </c>
      <c r="AT520" s="473">
        <v>5110</v>
      </c>
      <c r="AU520" s="447"/>
      <c r="AV520" s="480">
        <v>18</v>
      </c>
      <c r="AW520" s="479">
        <v>9.11</v>
      </c>
      <c r="AX520" s="479">
        <v>34.549999999999997</v>
      </c>
      <c r="AY520" s="480">
        <v>18.7</v>
      </c>
      <c r="AZ520" s="480">
        <v>5.2</v>
      </c>
      <c r="BA520" s="420">
        <f t="shared" si="1006"/>
        <v>48122</v>
      </c>
      <c r="BB520" s="421">
        <f t="shared" si="1007"/>
        <v>0.96243999999999996</v>
      </c>
      <c r="BC520" s="422"/>
      <c r="BD520" s="423">
        <v>7.83</v>
      </c>
      <c r="BE520" s="424">
        <v>38.5</v>
      </c>
      <c r="BF520" s="425">
        <v>195</v>
      </c>
      <c r="BG520" s="426">
        <v>7730</v>
      </c>
      <c r="BH520" s="420">
        <f t="shared" si="1008"/>
        <v>5179.1000000000004</v>
      </c>
      <c r="BI520" s="432"/>
      <c r="BJ520" s="421"/>
      <c r="BK520" s="427">
        <v>13.3</v>
      </c>
      <c r="BL520" s="427"/>
      <c r="BM520" s="428"/>
      <c r="BN520" s="422"/>
      <c r="BO520" s="425">
        <v>249</v>
      </c>
      <c r="BP520" s="425"/>
      <c r="BQ520" s="423">
        <v>5.85</v>
      </c>
      <c r="BR520" s="421">
        <f t="shared" si="1009"/>
        <v>0.81249999999999989</v>
      </c>
      <c r="BS520" s="409">
        <f t="shared" si="1010"/>
        <v>49442</v>
      </c>
      <c r="BT520" s="429">
        <f t="shared" si="1011"/>
        <v>7.8214566562841314</v>
      </c>
      <c r="BU520" s="430">
        <f t="shared" si="1012"/>
        <v>38.5</v>
      </c>
      <c r="BV520" s="430">
        <f t="shared" si="1013"/>
        <v>247.54156385259495</v>
      </c>
      <c r="BW520" s="430">
        <f t="shared" si="1014"/>
        <v>7523.7049472108738</v>
      </c>
      <c r="BX520" s="430">
        <f t="shared" si="1015"/>
        <v>4890.4082156870682</v>
      </c>
      <c r="BY520" s="430">
        <f t="shared" si="1016"/>
        <v>13.444168925205291</v>
      </c>
      <c r="BZ520" s="430"/>
      <c r="CA520" s="431"/>
      <c r="CB520" s="430">
        <f t="shared" si="1017"/>
        <v>249</v>
      </c>
      <c r="CC520" s="432">
        <v>24070</v>
      </c>
      <c r="CD520" s="411">
        <f t="shared" si="1018"/>
        <v>24730</v>
      </c>
      <c r="CE520" s="421">
        <f t="shared" si="1019"/>
        <v>0.98919999999999997</v>
      </c>
      <c r="CF520" s="433">
        <f t="shared" si="1020"/>
        <v>6.5022240194096241</v>
      </c>
      <c r="CG520" s="434"/>
      <c r="CH520" s="427"/>
      <c r="CI520" s="446">
        <f t="shared" si="1021"/>
        <v>9.2195713708046902</v>
      </c>
      <c r="CJ520" s="436">
        <v>29.8</v>
      </c>
      <c r="CK520" s="436">
        <v>3.3</v>
      </c>
      <c r="CL520" s="423"/>
      <c r="CM520" s="423">
        <v>14.6</v>
      </c>
      <c r="CN520" s="423">
        <v>65</v>
      </c>
      <c r="CO520" s="432"/>
      <c r="CP520" s="432"/>
      <c r="CQ520" s="437"/>
      <c r="CR520" s="437">
        <v>0.91</v>
      </c>
      <c r="CS520" s="424"/>
      <c r="CT520" s="432">
        <f t="shared" si="1022"/>
        <v>3.3966841892438335</v>
      </c>
      <c r="CU520" s="434">
        <v>8</v>
      </c>
      <c r="CV520" s="438"/>
      <c r="CW520" s="439"/>
      <c r="CX520" s="440"/>
      <c r="CY520" s="441"/>
      <c r="CZ520" s="442"/>
      <c r="DA520" s="442"/>
      <c r="DB520" s="442"/>
      <c r="DC520" s="442"/>
      <c r="DD520" s="443"/>
      <c r="DE520" s="440"/>
      <c r="DF520" s="444">
        <v>24052</v>
      </c>
      <c r="DG520" s="445">
        <f t="shared" si="1023"/>
        <v>24712</v>
      </c>
      <c r="DH520" s="421">
        <f t="shared" si="1024"/>
        <v>0.98848000000000003</v>
      </c>
      <c r="DI520" s="446">
        <f t="shared" si="1025"/>
        <v>6.5069601812884432</v>
      </c>
      <c r="DJ520" s="434">
        <v>7.69</v>
      </c>
      <c r="DK520" s="427">
        <v>3.9</v>
      </c>
      <c r="DL520" s="446">
        <f t="shared" si="1026"/>
        <v>9.2262868242149558</v>
      </c>
      <c r="DM520" s="422">
        <v>29.6</v>
      </c>
      <c r="DN520" s="422">
        <v>2.8</v>
      </c>
      <c r="DO520" s="423">
        <v>7.81</v>
      </c>
      <c r="DP520" s="423">
        <v>14.2</v>
      </c>
      <c r="DQ520" s="423">
        <v>63</v>
      </c>
      <c r="DR520" s="432"/>
      <c r="DS520" s="432"/>
      <c r="DT520" s="437"/>
      <c r="DU520" s="437">
        <v>0.91</v>
      </c>
      <c r="DV520" s="424"/>
      <c r="DW520" s="446">
        <f t="shared" si="1027"/>
        <v>3.3991583036581421</v>
      </c>
      <c r="DX520" s="434">
        <v>7.34</v>
      </c>
      <c r="DY520" s="438">
        <v>8.0399999999999991</v>
      </c>
      <c r="DZ520" s="439">
        <v>14.6</v>
      </c>
      <c r="EA520" s="440">
        <v>55</v>
      </c>
      <c r="EB520" s="441">
        <v>7670</v>
      </c>
      <c r="EC520" s="442">
        <v>5.2</v>
      </c>
      <c r="ED520" s="442"/>
      <c r="EE520" s="442"/>
      <c r="EF520" s="442"/>
      <c r="EG520" s="443">
        <v>11</v>
      </c>
      <c r="EH520" s="440"/>
      <c r="EI520" s="429">
        <f t="shared" si="1028"/>
        <v>8.0399999999999991</v>
      </c>
      <c r="EJ520" s="447">
        <f t="shared" si="1029"/>
        <v>14.6</v>
      </c>
      <c r="EK520" s="448">
        <f t="shared" si="1030"/>
        <v>55</v>
      </c>
      <c r="EL520" s="417">
        <f t="shared" si="1031"/>
        <v>7670</v>
      </c>
      <c r="EM520" s="431">
        <f t="shared" si="1032"/>
        <v>5.2</v>
      </c>
      <c r="EN520" s="431"/>
      <c r="EO520" s="431"/>
      <c r="EP520" s="431"/>
      <c r="EQ520" s="430">
        <f t="shared" si="1033"/>
        <v>11</v>
      </c>
      <c r="ER520" s="448"/>
      <c r="ES520" s="449">
        <f t="shared" si="1034"/>
        <v>21.358359289672748</v>
      </c>
      <c r="ET520" s="450">
        <f t="shared" si="1035"/>
        <v>0.98884000000000005</v>
      </c>
      <c r="EU520" s="451">
        <f t="shared" si="992"/>
        <v>0.27815795454545456</v>
      </c>
      <c r="EV520" s="450">
        <f t="shared" si="1036"/>
        <v>0.51510732323232322</v>
      </c>
      <c r="EW520" s="513">
        <f t="shared" si="1037"/>
        <v>0.6132152140508309</v>
      </c>
      <c r="EX520" s="514">
        <f t="shared" si="1038"/>
        <v>8.2441689252052903</v>
      </c>
      <c r="EY520" s="513">
        <f t="shared" si="1039"/>
        <v>0.62077922077922076</v>
      </c>
      <c r="EZ520" s="514">
        <f t="shared" si="1040"/>
        <v>23.9</v>
      </c>
      <c r="FA520" s="450">
        <f t="shared" si="1041"/>
        <v>0.77781509034680263</v>
      </c>
      <c r="FB520" s="431">
        <f t="shared" si="1042"/>
        <v>192.54156385259495</v>
      </c>
      <c r="FC520" s="452"/>
      <c r="FD520" s="431"/>
      <c r="FE520" s="452">
        <f t="shared" si="1043"/>
        <v>0.95582329317269077</v>
      </c>
      <c r="FF520" s="430">
        <f t="shared" si="1044"/>
        <v>238</v>
      </c>
      <c r="FG520" s="405">
        <v>50400</v>
      </c>
      <c r="FH520" s="589"/>
      <c r="FI520" s="590"/>
      <c r="FJ520" s="591"/>
      <c r="FK520" s="455">
        <f t="shared" si="1045"/>
        <v>1.4562517697504147</v>
      </c>
      <c r="FL520" s="530">
        <v>1800</v>
      </c>
      <c r="FM520" s="455">
        <f t="shared" si="1046"/>
        <v>36.406294243760364</v>
      </c>
      <c r="FN520" s="530">
        <v>4865</v>
      </c>
      <c r="FO520" s="532">
        <f t="shared" si="1047"/>
        <v>0.36360239162929747</v>
      </c>
      <c r="FP520" s="449">
        <f t="shared" si="1048"/>
        <v>98.398123053274546</v>
      </c>
      <c r="FQ520" s="457">
        <v>46.8</v>
      </c>
      <c r="FR520" s="458">
        <f t="shared" si="1049"/>
        <v>0.94656365033776946</v>
      </c>
      <c r="FS520" s="576">
        <v>8.15</v>
      </c>
      <c r="FT520" s="577">
        <v>11.1</v>
      </c>
      <c r="FU520" s="578">
        <v>43</v>
      </c>
      <c r="FV520" s="579">
        <v>4</v>
      </c>
      <c r="FW520" s="580"/>
      <c r="FX520" s="579"/>
      <c r="FY520" s="452">
        <f t="shared" si="1050"/>
        <v>0.63636363636363635</v>
      </c>
      <c r="FZ520" s="452"/>
      <c r="GA520" s="429"/>
      <c r="GB520" s="513">
        <f t="shared" si="1051"/>
        <v>0.23972602739726023</v>
      </c>
      <c r="GC520" s="514">
        <f t="shared" si="1052"/>
        <v>3.5</v>
      </c>
      <c r="GD520" s="513">
        <f t="shared" si="1053"/>
        <v>0.21818181818181814</v>
      </c>
      <c r="GE520" s="527">
        <f t="shared" si="1054"/>
        <v>12</v>
      </c>
      <c r="GF520" s="461">
        <f t="shared" si="1055"/>
        <v>1.9902107519922332</v>
      </c>
      <c r="GG520" s="606">
        <v>25</v>
      </c>
      <c r="GH520" s="450">
        <f t="shared" si="1056"/>
        <v>0.3125</v>
      </c>
      <c r="GI520" s="405">
        <v>175</v>
      </c>
      <c r="GJ520" s="462">
        <f t="shared" si="1057"/>
        <v>7</v>
      </c>
      <c r="GK520" s="463">
        <f t="shared" si="1058"/>
        <v>12.135431414586787</v>
      </c>
      <c r="GL520" s="464">
        <v>8.19</v>
      </c>
      <c r="GM520" s="529">
        <v>11</v>
      </c>
      <c r="GN520" s="405">
        <v>42</v>
      </c>
      <c r="GO520" s="513">
        <f t="shared" si="1059"/>
        <v>9.009009009009028E-3</v>
      </c>
      <c r="GP520" s="450">
        <f t="shared" si="1060"/>
        <v>2.3255813953488413E-2</v>
      </c>
      <c r="GQ520" s="577">
        <v>8</v>
      </c>
      <c r="GR520" s="455">
        <f t="shared" si="1061"/>
        <v>2.0872942033089279</v>
      </c>
      <c r="GS520" s="531">
        <f t="shared" si="1062"/>
        <v>11</v>
      </c>
      <c r="GT520" s="531">
        <f t="shared" si="1063"/>
        <v>40.480000000000004</v>
      </c>
      <c r="GU520" s="513">
        <f t="shared" si="1064"/>
        <v>0</v>
      </c>
      <c r="GV520" s="513">
        <f t="shared" si="1065"/>
        <v>3.6190476190476106E-2</v>
      </c>
      <c r="GW520" s="513">
        <f t="shared" si="1066"/>
        <v>9.009009009009028E-3</v>
      </c>
      <c r="GX520" s="513">
        <f t="shared" si="1067"/>
        <v>5.8604651162790566E-2</v>
      </c>
      <c r="GY520" s="462">
        <f t="shared" si="1068"/>
        <v>4.8156473867407961</v>
      </c>
      <c r="GZ520" s="405">
        <v>48777</v>
      </c>
      <c r="HA520" s="581">
        <v>8.15</v>
      </c>
      <c r="HB520" s="451">
        <v>8.0299999999999994</v>
      </c>
      <c r="HC520" s="577">
        <v>11</v>
      </c>
      <c r="HD520" s="463">
        <f t="shared" si="1078"/>
        <v>40.480000000000004</v>
      </c>
      <c r="HE520" s="463">
        <v>11.2</v>
      </c>
      <c r="HF520" s="463">
        <f t="shared" si="1075"/>
        <v>30.24</v>
      </c>
      <c r="HG520" s="582"/>
      <c r="HH520" s="575">
        <v>4</v>
      </c>
      <c r="HI520" s="583">
        <v>8070</v>
      </c>
      <c r="HJ520" s="406">
        <f t="shared" si="1069"/>
        <v>5406.9000000000005</v>
      </c>
      <c r="HK520" s="406"/>
      <c r="HL520" s="549"/>
      <c r="HM520" s="584"/>
      <c r="HN520" s="461">
        <v>4.47</v>
      </c>
      <c r="HO520" s="574"/>
      <c r="HP520" s="548">
        <v>0.01</v>
      </c>
      <c r="HQ520" s="585"/>
      <c r="HR520" s="586"/>
      <c r="HS520" s="520">
        <v>0.25</v>
      </c>
      <c r="HT520" s="587">
        <v>4</v>
      </c>
      <c r="HU520" s="522">
        <f t="shared" si="1070"/>
        <v>36.158098167158471</v>
      </c>
      <c r="HV520" s="513">
        <f t="shared" si="1071"/>
        <v>0.7142857142857143</v>
      </c>
      <c r="HW520" s="513">
        <f t="shared" si="1072"/>
        <v>0.79241025641025642</v>
      </c>
      <c r="HX520" s="513">
        <f t="shared" si="1073"/>
        <v>0.66390977443609023</v>
      </c>
      <c r="HY520" s="599"/>
    </row>
    <row r="521" spans="1:233" x14ac:dyDescent="0.15">
      <c r="A521" s="485">
        <v>44003</v>
      </c>
      <c r="B521" s="486">
        <v>52779</v>
      </c>
      <c r="C521" s="487">
        <f t="shared" si="993"/>
        <v>1.05558</v>
      </c>
      <c r="D521" s="488">
        <v>8.11</v>
      </c>
      <c r="E521" s="489">
        <v>37.049999999999997</v>
      </c>
      <c r="F521" s="490">
        <v>220</v>
      </c>
      <c r="G521" s="490">
        <f t="shared" si="994"/>
        <v>11611.38</v>
      </c>
      <c r="H521" s="487">
        <f t="shared" si="995"/>
        <v>0.46445519999999996</v>
      </c>
      <c r="I521" s="490">
        <v>9685</v>
      </c>
      <c r="J521" s="490">
        <f t="shared" si="996"/>
        <v>6488.9500000000007</v>
      </c>
      <c r="K521" s="491">
        <v>16.5</v>
      </c>
      <c r="L521" s="491"/>
      <c r="M521" s="491"/>
      <c r="N521" s="492">
        <v>44.5</v>
      </c>
      <c r="O521" s="492"/>
      <c r="P521" s="409"/>
      <c r="Q521" s="409">
        <v>1320</v>
      </c>
      <c r="R521" s="409"/>
      <c r="S521" s="409"/>
      <c r="T521" s="410">
        <v>5</v>
      </c>
      <c r="U521" s="411">
        <f t="shared" si="997"/>
        <v>3543.7931034482758</v>
      </c>
      <c r="V521" s="409">
        <v>10277</v>
      </c>
      <c r="W521" s="409">
        <v>3011</v>
      </c>
      <c r="X521" s="412"/>
      <c r="Y521" s="473"/>
      <c r="Z521" s="429"/>
      <c r="AA521" s="447"/>
      <c r="AB521" s="409"/>
      <c r="AC521" s="409"/>
      <c r="AD521" s="474"/>
      <c r="AE521" s="477"/>
      <c r="AF521" s="478">
        <f t="shared" si="998"/>
        <v>1320</v>
      </c>
      <c r="AG521" s="477">
        <f t="shared" si="999"/>
        <v>0.52800000000000002</v>
      </c>
      <c r="AH521" s="478">
        <f t="shared" si="1000"/>
        <v>3543.7931034482758</v>
      </c>
      <c r="AI521" s="478">
        <f t="shared" si="1001"/>
        <v>10277</v>
      </c>
      <c r="AJ521" s="473">
        <f t="shared" si="1002"/>
        <v>13565.64</v>
      </c>
      <c r="AK521" s="477">
        <f t="shared" si="1003"/>
        <v>0.60291733333333331</v>
      </c>
      <c r="AL521" s="447">
        <v>38</v>
      </c>
      <c r="AM521" s="479"/>
      <c r="AN521" s="473">
        <v>1952</v>
      </c>
      <c r="AO521" s="473">
        <v>1947</v>
      </c>
      <c r="AP521" s="479">
        <v>7.4</v>
      </c>
      <c r="AQ521" s="447">
        <v>715</v>
      </c>
      <c r="AR521" s="473">
        <f t="shared" si="1077"/>
        <v>2145</v>
      </c>
      <c r="AS521" s="657">
        <f t="shared" si="1005"/>
        <v>3</v>
      </c>
      <c r="AT521" s="473">
        <v>4590</v>
      </c>
      <c r="AU521" s="447"/>
      <c r="AV521" s="480">
        <v>15</v>
      </c>
      <c r="AW521" s="479">
        <v>9.17</v>
      </c>
      <c r="AX521" s="479">
        <v>34.32</v>
      </c>
      <c r="AY521" s="480">
        <v>19.7</v>
      </c>
      <c r="AZ521" s="480">
        <v>6.6</v>
      </c>
      <c r="BA521" s="420">
        <f t="shared" si="1006"/>
        <v>50434</v>
      </c>
      <c r="BB521" s="421">
        <f t="shared" si="1007"/>
        <v>1.00868</v>
      </c>
      <c r="BC521" s="422"/>
      <c r="BD521" s="423">
        <v>8.08</v>
      </c>
      <c r="BE521" s="424">
        <v>38.299999999999997</v>
      </c>
      <c r="BF521" s="425">
        <v>182</v>
      </c>
      <c r="BG521" s="426">
        <v>8470</v>
      </c>
      <c r="BH521" s="420">
        <f t="shared" si="1008"/>
        <v>5674.9000000000005</v>
      </c>
      <c r="BI521" s="420"/>
      <c r="BJ521" s="421"/>
      <c r="BK521" s="427">
        <v>14.8</v>
      </c>
      <c r="BL521" s="427"/>
      <c r="BM521" s="428"/>
      <c r="BN521" s="422"/>
      <c r="BO521" s="425">
        <v>95</v>
      </c>
      <c r="BP521" s="425"/>
      <c r="BQ521" s="423">
        <v>5.85</v>
      </c>
      <c r="BR521" s="421">
        <f t="shared" si="1009"/>
        <v>0.81249999999999989</v>
      </c>
      <c r="BS521" s="409">
        <f t="shared" si="1010"/>
        <v>51754</v>
      </c>
      <c r="BT521" s="429">
        <f t="shared" si="1011"/>
        <v>8.0626564130308775</v>
      </c>
      <c r="BU521" s="430">
        <f t="shared" si="1012"/>
        <v>38.299999999999997</v>
      </c>
      <c r="BV521" s="430">
        <f t="shared" si="1013"/>
        <v>232.06685473586583</v>
      </c>
      <c r="BW521" s="430">
        <f t="shared" si="1014"/>
        <v>8254.0468369594619</v>
      </c>
      <c r="BX521" s="430">
        <f t="shared" si="1015"/>
        <v>5365.1304440236509</v>
      </c>
      <c r="BY521" s="430">
        <f t="shared" si="1016"/>
        <v>14.924975847277507</v>
      </c>
      <c r="BZ521" s="430"/>
      <c r="CA521" s="431"/>
      <c r="CB521" s="430">
        <f t="shared" si="1017"/>
        <v>95</v>
      </c>
      <c r="CC521" s="432">
        <v>25231</v>
      </c>
      <c r="CD521" s="411">
        <f t="shared" si="1018"/>
        <v>25891</v>
      </c>
      <c r="CE521" s="421">
        <f t="shared" si="1019"/>
        <v>1.0356399999999999</v>
      </c>
      <c r="CF521" s="433">
        <f t="shared" si="1020"/>
        <v>6.2106523502375337</v>
      </c>
      <c r="CG521" s="434"/>
      <c r="CH521" s="427"/>
      <c r="CI521" s="446">
        <f t="shared" si="1021"/>
        <v>8.8061488548144151</v>
      </c>
      <c r="CJ521" s="436">
        <v>28.8</v>
      </c>
      <c r="CK521" s="436">
        <v>3.2</v>
      </c>
      <c r="CL521" s="423"/>
      <c r="CM521" s="423">
        <v>15.6</v>
      </c>
      <c r="CN521" s="423">
        <v>69</v>
      </c>
      <c r="CO521" s="432"/>
      <c r="CP521" s="432"/>
      <c r="CQ521" s="437"/>
      <c r="CR521" s="437">
        <v>0.92</v>
      </c>
      <c r="CS521" s="481"/>
      <c r="CT521" s="432">
        <f t="shared" si="1022"/>
        <v>3.2443706307211002</v>
      </c>
      <c r="CU521" s="434">
        <v>7.7</v>
      </c>
      <c r="CV521" s="493"/>
      <c r="CW521" s="494"/>
      <c r="CX521" s="495"/>
      <c r="CY521" s="496"/>
      <c r="CZ521" s="497"/>
      <c r="DA521" s="497"/>
      <c r="DB521" s="497"/>
      <c r="DC521" s="497"/>
      <c r="DD521" s="498"/>
      <c r="DE521" s="498"/>
      <c r="DF521" s="432">
        <v>25203</v>
      </c>
      <c r="DG521" s="445">
        <f t="shared" si="1023"/>
        <v>25863</v>
      </c>
      <c r="DH521" s="421">
        <f t="shared" si="1024"/>
        <v>1.0345200000000001</v>
      </c>
      <c r="DI521" s="446">
        <f t="shared" si="1025"/>
        <v>6.2173761744577192</v>
      </c>
      <c r="DJ521" s="434">
        <v>7.74</v>
      </c>
      <c r="DK521" s="427">
        <v>2.8</v>
      </c>
      <c r="DL521" s="446">
        <f t="shared" si="1026"/>
        <v>8.8156826354251248</v>
      </c>
      <c r="DM521" s="541">
        <v>28.9</v>
      </c>
      <c r="DN521" s="541">
        <v>3.1</v>
      </c>
      <c r="DO521" s="542">
        <v>7.9</v>
      </c>
      <c r="DP521" s="542">
        <v>15.5</v>
      </c>
      <c r="DQ521" s="542">
        <v>67</v>
      </c>
      <c r="DR521" s="432"/>
      <c r="DS521" s="432"/>
      <c r="DT521" s="437"/>
      <c r="DU521" s="437">
        <v>0.92</v>
      </c>
      <c r="DV521" s="481"/>
      <c r="DW521" s="446">
        <f t="shared" si="1027"/>
        <v>3.2478830762092565</v>
      </c>
      <c r="DX521" s="434">
        <v>6.98</v>
      </c>
      <c r="DY521" s="493">
        <v>8.07</v>
      </c>
      <c r="DZ521" s="494">
        <v>15.3</v>
      </c>
      <c r="EA521" s="495">
        <v>56</v>
      </c>
      <c r="EB521" s="496">
        <v>7680</v>
      </c>
      <c r="EC521" s="497">
        <v>4.9000000000000004</v>
      </c>
      <c r="ED521" s="497"/>
      <c r="EE521" s="497"/>
      <c r="EF521" s="497"/>
      <c r="EG521" s="498">
        <v>9</v>
      </c>
      <c r="EH521" s="495"/>
      <c r="EI521" s="429">
        <f t="shared" si="1028"/>
        <v>8.07</v>
      </c>
      <c r="EJ521" s="447">
        <f t="shared" si="1029"/>
        <v>15.3</v>
      </c>
      <c r="EK521" s="448">
        <f t="shared" si="1030"/>
        <v>56</v>
      </c>
      <c r="EL521" s="417">
        <f t="shared" si="1031"/>
        <v>7680</v>
      </c>
      <c r="EM521" s="431">
        <f t="shared" si="1032"/>
        <v>4.9000000000000004</v>
      </c>
      <c r="EN521" s="431"/>
      <c r="EO521" s="431"/>
      <c r="EP521" s="431"/>
      <c r="EQ521" s="430">
        <f t="shared" si="1033"/>
        <v>9</v>
      </c>
      <c r="ER521" s="448"/>
      <c r="ES521" s="449">
        <f t="shared" si="1034"/>
        <v>20.404219963674308</v>
      </c>
      <c r="ET521" s="450">
        <f t="shared" si="1035"/>
        <v>1.03508</v>
      </c>
      <c r="EU521" s="451">
        <f t="shared" si="992"/>
        <v>0.27296336363636359</v>
      </c>
      <c r="EV521" s="499">
        <f t="shared" si="1036"/>
        <v>0.50548771043771035</v>
      </c>
      <c r="EW521" s="513">
        <f t="shared" si="1037"/>
        <v>0.67169126100168408</v>
      </c>
      <c r="EX521" s="514">
        <f t="shared" si="1038"/>
        <v>10.024975847277506</v>
      </c>
      <c r="EY521" s="513">
        <f t="shared" si="1039"/>
        <v>0.60052219321148814</v>
      </c>
      <c r="EZ521" s="514">
        <f t="shared" si="1040"/>
        <v>22.999999999999996</v>
      </c>
      <c r="FA521" s="450">
        <f t="shared" si="1041"/>
        <v>0.75869022716002177</v>
      </c>
      <c r="FB521" s="431">
        <f t="shared" si="1042"/>
        <v>176.06685473586583</v>
      </c>
      <c r="FC521" s="452"/>
      <c r="FD521" s="431"/>
      <c r="FE521" s="452">
        <f t="shared" si="1043"/>
        <v>0.90526315789473688</v>
      </c>
      <c r="FF521" s="430">
        <f t="shared" si="1044"/>
        <v>86</v>
      </c>
      <c r="FG521" s="490">
        <v>50400</v>
      </c>
      <c r="FH521" s="498"/>
      <c r="FI521" s="501"/>
      <c r="FJ521" s="487"/>
      <c r="FK521" s="455">
        <f t="shared" si="1045"/>
        <v>1.3911968157050663</v>
      </c>
      <c r="FL521" s="490">
        <v>1800</v>
      </c>
      <c r="FM521" s="455">
        <f t="shared" si="1046"/>
        <v>34.779920392626657</v>
      </c>
      <c r="FN521" s="490">
        <v>7228</v>
      </c>
      <c r="FO521" s="532">
        <f t="shared" si="1047"/>
        <v>0.54020926756352761</v>
      </c>
      <c r="FP521" s="449">
        <f t="shared" si="1048"/>
        <v>139.66070255439192</v>
      </c>
      <c r="FQ521" s="503">
        <v>46.8</v>
      </c>
      <c r="FR521" s="458">
        <f t="shared" si="1049"/>
        <v>0.90427793020829295</v>
      </c>
      <c r="FS521" s="504">
        <v>8.07</v>
      </c>
      <c r="FT521" s="535">
        <v>11.5</v>
      </c>
      <c r="FU521" s="495">
        <v>42</v>
      </c>
      <c r="FV521" s="490">
        <v>4</v>
      </c>
      <c r="FW521" s="504"/>
      <c r="FX521" s="490"/>
      <c r="FY521" s="452">
        <f t="shared" si="1050"/>
        <v>0.55555555555555558</v>
      </c>
      <c r="FZ521" s="452"/>
      <c r="GA521" s="429"/>
      <c r="GB521" s="499">
        <f t="shared" si="1051"/>
        <v>0.24836601307189543</v>
      </c>
      <c r="GC521" s="514">
        <f t="shared" si="1052"/>
        <v>3.8000000000000007</v>
      </c>
      <c r="GD521" s="499">
        <f t="shared" si="1053"/>
        <v>0.25</v>
      </c>
      <c r="GE521" s="527">
        <f t="shared" si="1054"/>
        <v>14</v>
      </c>
      <c r="GF521" s="461">
        <f t="shared" si="1055"/>
        <v>1.9013023147969239</v>
      </c>
      <c r="GG521" s="490">
        <v>25</v>
      </c>
      <c r="GH521" s="526">
        <f t="shared" si="1056"/>
        <v>0.3125</v>
      </c>
      <c r="GI521" s="490">
        <v>175</v>
      </c>
      <c r="GJ521" s="544">
        <f t="shared" si="1057"/>
        <v>7</v>
      </c>
      <c r="GK521" s="463">
        <f t="shared" si="1058"/>
        <v>11.593306797542219</v>
      </c>
      <c r="GL521" s="507">
        <v>8.1</v>
      </c>
      <c r="GM521" s="535">
        <v>10.9</v>
      </c>
      <c r="GN521" s="536">
        <v>40</v>
      </c>
      <c r="GO521" s="526">
        <f t="shared" si="1059"/>
        <v>5.2173913043478182E-2</v>
      </c>
      <c r="GP521" s="526">
        <f t="shared" si="1060"/>
        <v>4.7619047619047672E-2</v>
      </c>
      <c r="GQ521" s="535">
        <v>8</v>
      </c>
      <c r="GR521" s="455">
        <f t="shared" si="1061"/>
        <v>1.9940487691772617</v>
      </c>
      <c r="GS521" s="536">
        <f t="shared" si="1062"/>
        <v>10</v>
      </c>
      <c r="GT521" s="536">
        <f t="shared" si="1063"/>
        <v>36.800000000000004</v>
      </c>
      <c r="GU521" s="526">
        <f t="shared" si="1064"/>
        <v>8.2568807339449601E-2</v>
      </c>
      <c r="GV521" s="526">
        <f t="shared" si="1065"/>
        <v>7.9999999999999849E-2</v>
      </c>
      <c r="GW521" s="526">
        <f t="shared" si="1066"/>
        <v>0.13043478260869568</v>
      </c>
      <c r="GX521" s="526">
        <f t="shared" si="1067"/>
        <v>0.1238095238095237</v>
      </c>
      <c r="GY521" s="544">
        <f t="shared" si="1068"/>
        <v>2.2294820764504286</v>
      </c>
      <c r="GZ521" s="490">
        <v>51052</v>
      </c>
      <c r="HA521" s="493">
        <v>8.3000000000000007</v>
      </c>
      <c r="HB521" s="493">
        <v>8.11</v>
      </c>
      <c r="HC521" s="494">
        <v>10</v>
      </c>
      <c r="HD521" s="498">
        <f t="shared" si="1078"/>
        <v>36.800000000000004</v>
      </c>
      <c r="HE521" s="498">
        <v>10.5</v>
      </c>
      <c r="HF521" s="498">
        <f t="shared" si="1075"/>
        <v>28.35</v>
      </c>
      <c r="HG521" s="498"/>
      <c r="HH521" s="492">
        <v>4</v>
      </c>
      <c r="HI521" s="508">
        <v>7590</v>
      </c>
      <c r="HJ521" s="490">
        <f t="shared" si="1069"/>
        <v>5085.3</v>
      </c>
      <c r="HK521" s="490"/>
      <c r="HL521" s="490"/>
      <c r="HM521" s="543"/>
      <c r="HN521" s="506">
        <v>4.83</v>
      </c>
      <c r="HO521" s="491"/>
      <c r="HP521" s="545">
        <v>0.01</v>
      </c>
      <c r="HQ521" s="523"/>
      <c r="HR521" s="524"/>
      <c r="HS521" s="524">
        <v>0.35</v>
      </c>
      <c r="HT521" s="511">
        <v>4</v>
      </c>
      <c r="HU521" s="525">
        <f t="shared" si="1070"/>
        <v>34.500535353134786</v>
      </c>
      <c r="HV521" s="526">
        <f t="shared" si="1071"/>
        <v>0.7389033942558747</v>
      </c>
      <c r="HW521" s="526">
        <f t="shared" si="1072"/>
        <v>0.79780219780219774</v>
      </c>
      <c r="HX521" s="526">
        <f t="shared" si="1073"/>
        <v>0.6736486486486486</v>
      </c>
      <c r="HY521" s="512"/>
    </row>
    <row r="522" spans="1:233" s="598" customFormat="1" ht="15" customHeight="1" x14ac:dyDescent="0.15">
      <c r="A522" s="400">
        <v>44004</v>
      </c>
      <c r="B522" s="515">
        <v>50756</v>
      </c>
      <c r="C522" s="402">
        <f t="shared" si="993"/>
        <v>1.01512</v>
      </c>
      <c r="D522" s="571">
        <v>8.19</v>
      </c>
      <c r="E522" s="572">
        <v>32.4</v>
      </c>
      <c r="F522" s="573">
        <v>125</v>
      </c>
      <c r="G522" s="406">
        <f t="shared" ref="G522:G553" si="1079">F522*B522/1000</f>
        <v>6344.5</v>
      </c>
      <c r="H522" s="402">
        <f t="shared" ref="H522:H553" si="1080">G522/$G$6</f>
        <v>0.25378000000000001</v>
      </c>
      <c r="I522" s="573">
        <v>8200</v>
      </c>
      <c r="J522" s="406">
        <f t="shared" ref="J522:J538" si="1081">I522*0.67</f>
        <v>5494</v>
      </c>
      <c r="K522" s="574">
        <v>16</v>
      </c>
      <c r="L522" s="574"/>
      <c r="M522" s="574"/>
      <c r="N522" s="575">
        <v>50</v>
      </c>
      <c r="O522" s="575"/>
      <c r="P522" s="409"/>
      <c r="Q522" s="409">
        <v>1320</v>
      </c>
      <c r="R522" s="409"/>
      <c r="S522" s="409"/>
      <c r="T522" s="410">
        <v>5.0199999999999996</v>
      </c>
      <c r="U522" s="409">
        <f t="shared" ref="U522:U553" si="1082">V522/2.9</f>
        <v>3172.4137931034484</v>
      </c>
      <c r="V522" s="409">
        <v>9200</v>
      </c>
      <c r="W522" s="409">
        <v>3790</v>
      </c>
      <c r="X522" s="516"/>
      <c r="Y522" s="473"/>
      <c r="Z522" s="429"/>
      <c r="AA522" s="447"/>
      <c r="AB522" s="409"/>
      <c r="AC522" s="409"/>
      <c r="AD522" s="474"/>
      <c r="AE522" s="477"/>
      <c r="AF522" s="478">
        <f t="shared" ref="AF522:AF553" si="1083">X522+Q522</f>
        <v>1320</v>
      </c>
      <c r="AG522" s="477">
        <f t="shared" ref="AG522:AG553" si="1084">AF522/$AF$6</f>
        <v>0.52800000000000002</v>
      </c>
      <c r="AH522" s="478">
        <f t="shared" ref="AH522:AH553" si="1085">AI522/2.9</f>
        <v>3172.4137931034484</v>
      </c>
      <c r="AI522" s="478">
        <f t="shared" ref="AI522:AI553" si="1086">(V522*Q522+F522*X522)/AF522</f>
        <v>9200</v>
      </c>
      <c r="AJ522" s="473">
        <f t="shared" ref="AJ522:AJ553" si="1087">(V522*Q522+X522*F522)/1000</f>
        <v>12144</v>
      </c>
      <c r="AK522" s="477">
        <f t="shared" ref="AK522:AK553" si="1088">AJ522/$AJ$6</f>
        <v>0.53973333333333329</v>
      </c>
      <c r="AL522" s="447">
        <v>38</v>
      </c>
      <c r="AM522" s="479"/>
      <c r="AN522" s="473">
        <v>1982</v>
      </c>
      <c r="AO522" s="473">
        <v>1945</v>
      </c>
      <c r="AP522" s="479">
        <v>7.46</v>
      </c>
      <c r="AQ522" s="447">
        <v>710</v>
      </c>
      <c r="AR522" s="473">
        <f t="shared" si="1077"/>
        <v>2130</v>
      </c>
      <c r="AS522" s="657">
        <f t="shared" ref="AS522:AS553" si="1089">AR522/AQ522</f>
        <v>3</v>
      </c>
      <c r="AT522" s="473">
        <v>4720</v>
      </c>
      <c r="AU522" s="447"/>
      <c r="AV522" s="480">
        <v>14</v>
      </c>
      <c r="AW522" s="479">
        <v>8.9700000000000006</v>
      </c>
      <c r="AX522" s="479">
        <v>34.770000000000003</v>
      </c>
      <c r="AY522" s="480">
        <v>16.100000000000001</v>
      </c>
      <c r="AZ522" s="480">
        <v>6</v>
      </c>
      <c r="BA522" s="420">
        <f t="shared" si="1006"/>
        <v>49365.25</v>
      </c>
      <c r="BB522" s="421">
        <f t="shared" si="1007"/>
        <v>0.98730499999999999</v>
      </c>
      <c r="BC522" s="422"/>
      <c r="BD522" s="423">
        <v>8.64</v>
      </c>
      <c r="BE522" s="424">
        <v>35</v>
      </c>
      <c r="BF522" s="425">
        <v>160</v>
      </c>
      <c r="BG522" s="426">
        <v>7110</v>
      </c>
      <c r="BH522" s="420">
        <f t="shared" si="1008"/>
        <v>4763.7000000000007</v>
      </c>
      <c r="BI522" s="432"/>
      <c r="BJ522" s="421"/>
      <c r="BK522" s="427">
        <v>13.8</v>
      </c>
      <c r="BL522" s="427"/>
      <c r="BM522" s="428"/>
      <c r="BN522" s="422"/>
      <c r="BO522" s="425">
        <v>126</v>
      </c>
      <c r="BP522" s="425"/>
      <c r="BQ522" s="423">
        <v>5.53</v>
      </c>
      <c r="BR522" s="421">
        <f t="shared" si="1009"/>
        <v>0.7680555555555556</v>
      </c>
      <c r="BS522" s="409">
        <f t="shared" si="1010"/>
        <v>50685.25</v>
      </c>
      <c r="BT522" s="429">
        <f t="shared" si="1011"/>
        <v>8.6092691660788887</v>
      </c>
      <c r="BU522" s="430">
        <f t="shared" ref="BU522:BU553" si="1090">(AQ522*Y522+BA522*BE522)/(BA522+Y522)</f>
        <v>35</v>
      </c>
      <c r="BV522" s="430">
        <f t="shared" si="1013"/>
        <v>211.30486680049916</v>
      </c>
      <c r="BW522" s="430">
        <f t="shared" ref="BW522:BW553" si="1091">(BA522*BG522+AS522*AF522)/(AF522+BA522)</f>
        <v>6924.9118333242905</v>
      </c>
      <c r="BX522" s="430">
        <f t="shared" si="1015"/>
        <v>4501.192691660789</v>
      </c>
      <c r="BY522" s="430">
        <f t="shared" ref="BY522:BY553" si="1092">(BK522*BA522+AY522*AF522)/BS522</f>
        <v>13.859899083066574</v>
      </c>
      <c r="BZ522" s="430"/>
      <c r="CA522" s="431"/>
      <c r="CB522" s="430">
        <f t="shared" si="1017"/>
        <v>126</v>
      </c>
      <c r="CC522" s="432">
        <v>24607.54</v>
      </c>
      <c r="CD522" s="411">
        <f t="shared" si="1018"/>
        <v>25267.54</v>
      </c>
      <c r="CE522" s="421">
        <f t="shared" si="1019"/>
        <v>1.0107016</v>
      </c>
      <c r="CF522" s="433">
        <f t="shared" si="1020"/>
        <v>6.3638961291839244</v>
      </c>
      <c r="CG522" s="434"/>
      <c r="CH522" s="427"/>
      <c r="CI522" s="446">
        <f t="shared" si="1021"/>
        <v>9.0234348100369086</v>
      </c>
      <c r="CJ522" s="436">
        <v>29.6</v>
      </c>
      <c r="CK522" s="436">
        <v>3.1</v>
      </c>
      <c r="CL522" s="423"/>
      <c r="CM522" s="423">
        <v>17.899999999999999</v>
      </c>
      <c r="CN522" s="423">
        <v>71</v>
      </c>
      <c r="CO522" s="432"/>
      <c r="CP522" s="432"/>
      <c r="CQ522" s="437"/>
      <c r="CR522" s="437">
        <v>0.9</v>
      </c>
      <c r="CS522" s="424"/>
      <c r="CT522" s="432">
        <f t="shared" si="1022"/>
        <v>3.3244233510662298</v>
      </c>
      <c r="CU522" s="434">
        <v>7.05</v>
      </c>
      <c r="CV522" s="438"/>
      <c r="CW522" s="439"/>
      <c r="CX522" s="440"/>
      <c r="CY522" s="441"/>
      <c r="CZ522" s="442"/>
      <c r="DA522" s="442"/>
      <c r="DB522" s="442"/>
      <c r="DC522" s="442"/>
      <c r="DD522" s="443"/>
      <c r="DE522" s="440"/>
      <c r="DF522" s="444">
        <v>24757.71</v>
      </c>
      <c r="DG522" s="445">
        <f t="shared" si="1023"/>
        <v>25417.71</v>
      </c>
      <c r="DH522" s="421">
        <f t="shared" si="1024"/>
        <v>1.0167084</v>
      </c>
      <c r="DI522" s="446">
        <f t="shared" si="1025"/>
        <v>6.3262976877145896</v>
      </c>
      <c r="DJ522" s="434">
        <v>7.97</v>
      </c>
      <c r="DK522" s="427">
        <v>3.9</v>
      </c>
      <c r="DL522" s="446">
        <f t="shared" si="1026"/>
        <v>8.9701235870579996</v>
      </c>
      <c r="DM522" s="422">
        <v>29.9</v>
      </c>
      <c r="DN522" s="422">
        <v>2.58</v>
      </c>
      <c r="DO522" s="423">
        <v>8.0299999999999994</v>
      </c>
      <c r="DP522" s="423">
        <v>17.8</v>
      </c>
      <c r="DQ522" s="423">
        <v>65</v>
      </c>
      <c r="DR522" s="432"/>
      <c r="DS522" s="432"/>
      <c r="DT522" s="437"/>
      <c r="DU522" s="437">
        <v>0.91</v>
      </c>
      <c r="DV522" s="424"/>
      <c r="DW522" s="446">
        <f t="shared" si="1027"/>
        <v>3.3047823741792635</v>
      </c>
      <c r="DX522" s="434">
        <v>6.54</v>
      </c>
      <c r="DY522" s="438">
        <v>8.25</v>
      </c>
      <c r="DZ522" s="439">
        <v>17.100000000000001</v>
      </c>
      <c r="EA522" s="440">
        <v>60</v>
      </c>
      <c r="EB522" s="441">
        <v>7920</v>
      </c>
      <c r="EC522" s="442">
        <v>4.4000000000000004</v>
      </c>
      <c r="ED522" s="442"/>
      <c r="EE522" s="442"/>
      <c r="EF522" s="442"/>
      <c r="EG522" s="443">
        <v>12</v>
      </c>
      <c r="EH522" s="440"/>
      <c r="EI522" s="429">
        <f t="shared" ref="EI522:EI553" si="1093">DY522</f>
        <v>8.25</v>
      </c>
      <c r="EJ522" s="447">
        <f t="shared" ref="EJ522:EJ553" si="1094">DZ522</f>
        <v>17.100000000000001</v>
      </c>
      <c r="EK522" s="448">
        <f t="shared" ref="EK522:EK553" si="1095">EA522</f>
        <v>60</v>
      </c>
      <c r="EL522" s="417">
        <f t="shared" ref="EL522:EL553" si="1096">EB522</f>
        <v>7920</v>
      </c>
      <c r="EM522" s="431">
        <f t="shared" ref="EM522:EM553" si="1097">EC522</f>
        <v>4.4000000000000004</v>
      </c>
      <c r="EN522" s="431"/>
      <c r="EO522" s="431"/>
      <c r="EP522" s="431"/>
      <c r="EQ522" s="430">
        <f t="shared" ref="EQ522:EQ553" si="1098">EG522</f>
        <v>12</v>
      </c>
      <c r="ER522" s="448"/>
      <c r="ES522" s="449">
        <f t="shared" si="1034"/>
        <v>20.834463675329609</v>
      </c>
      <c r="ET522" s="450">
        <f t="shared" si="1035"/>
        <v>1.0137050000000001</v>
      </c>
      <c r="EU522" s="451">
        <f t="shared" si="992"/>
        <v>0.24340999999999999</v>
      </c>
      <c r="EV522" s="450">
        <f t="shared" si="1036"/>
        <v>0.45075925925925919</v>
      </c>
      <c r="EW522" s="513">
        <f t="shared" ref="EW522:EW553" si="1099">1-EM522/BY522</f>
        <v>0.68253737104220835</v>
      </c>
      <c r="EX522" s="514">
        <f t="shared" ref="EX522:EX553" si="1100">BY522-EM522</f>
        <v>9.4598990830665741</v>
      </c>
      <c r="EY522" s="513">
        <f t="shared" ref="EY522:EY553" si="1101">1-EJ522/BU522</f>
        <v>0.51142857142857134</v>
      </c>
      <c r="EZ522" s="514">
        <f t="shared" ref="EZ522:EZ553" si="1102">BU522-EJ522</f>
        <v>17.899999999999999</v>
      </c>
      <c r="FA522" s="450">
        <f t="shared" si="1041"/>
        <v>0.71605008011174553</v>
      </c>
      <c r="FB522" s="431">
        <f t="shared" si="1042"/>
        <v>151.30486680049916</v>
      </c>
      <c r="FC522" s="452"/>
      <c r="FD522" s="431"/>
      <c r="FE522" s="452">
        <f t="shared" si="1043"/>
        <v>0.90476190476190477</v>
      </c>
      <c r="FF522" s="430">
        <f t="shared" si="1044"/>
        <v>114</v>
      </c>
      <c r="FG522" s="405">
        <v>50400</v>
      </c>
      <c r="FH522" s="589"/>
      <c r="FI522" s="590"/>
      <c r="FJ522" s="591"/>
      <c r="FK522" s="455">
        <f t="shared" si="1045"/>
        <v>1.4205316142270186</v>
      </c>
      <c r="FL522" s="530">
        <v>1800</v>
      </c>
      <c r="FM522" s="455">
        <f t="shared" si="1046"/>
        <v>35.513290355675473</v>
      </c>
      <c r="FN522" s="530">
        <v>7716</v>
      </c>
      <c r="FO522" s="532">
        <f t="shared" si="1047"/>
        <v>0.57668161434977583</v>
      </c>
      <c r="FP522" s="449">
        <f t="shared" si="1048"/>
        <v>152.23363799132883</v>
      </c>
      <c r="FQ522" s="457">
        <v>54</v>
      </c>
      <c r="FR522" s="458">
        <f t="shared" si="1049"/>
        <v>1.065398710670264</v>
      </c>
      <c r="FS522" s="576">
        <v>8.07</v>
      </c>
      <c r="FT522" s="577">
        <v>13</v>
      </c>
      <c r="FU522" s="578">
        <v>49</v>
      </c>
      <c r="FV522" s="579">
        <v>2</v>
      </c>
      <c r="FW522" s="580"/>
      <c r="FX522" s="579"/>
      <c r="FY522" s="452">
        <f t="shared" si="1050"/>
        <v>0.83333333333333337</v>
      </c>
      <c r="FZ522" s="452"/>
      <c r="GA522" s="429"/>
      <c r="GB522" s="513">
        <f t="shared" ref="GB522:GB553" si="1103">1-FT522/DZ522</f>
        <v>0.23976608187134507</v>
      </c>
      <c r="GC522" s="514">
        <f t="shared" ref="GC522:GC553" si="1104">(CW522+DZ522-FT522)</f>
        <v>4.1000000000000014</v>
      </c>
      <c r="GD522" s="513">
        <f t="shared" ref="GD522:GD553" si="1105">1-FU522/EA522</f>
        <v>0.18333333333333335</v>
      </c>
      <c r="GE522" s="527">
        <f t="shared" si="1054"/>
        <v>11</v>
      </c>
      <c r="GF522" s="461">
        <f t="shared" si="1055"/>
        <v>1.9413932061102588</v>
      </c>
      <c r="GG522" s="606">
        <v>25</v>
      </c>
      <c r="GH522" s="450">
        <f t="shared" ref="GH522:GH553" si="1106">GG522/80</f>
        <v>0.3125</v>
      </c>
      <c r="GI522" s="405">
        <v>175</v>
      </c>
      <c r="GJ522" s="462">
        <f t="shared" ref="GJ522:GJ553" si="1107">GI522/GG522</f>
        <v>7</v>
      </c>
      <c r="GK522" s="463">
        <f t="shared" si="1058"/>
        <v>11.837763451891824</v>
      </c>
      <c r="GL522" s="464">
        <v>8.16</v>
      </c>
      <c r="GM522" s="529">
        <v>11.3</v>
      </c>
      <c r="GN522" s="405">
        <v>46</v>
      </c>
      <c r="GO522" s="513">
        <f t="shared" ref="GO522:GO553" si="1108">1-GM522/FT522</f>
        <v>0.13076923076923075</v>
      </c>
      <c r="GP522" s="450">
        <f t="shared" ref="GP522:GP553" si="1109">1-GN522/FU522</f>
        <v>6.1224489795918324E-2</v>
      </c>
      <c r="GQ522" s="577">
        <v>8</v>
      </c>
      <c r="GR522" s="455">
        <f t="shared" si="1061"/>
        <v>2.0360953137253937</v>
      </c>
      <c r="GS522" s="531">
        <f t="shared" ref="GS522:GS553" si="1110">HC522</f>
        <v>10.9</v>
      </c>
      <c r="GT522" s="531">
        <f t="shared" ref="GT522:GT553" si="1111">HD522</f>
        <v>40.112000000000002</v>
      </c>
      <c r="GU522" s="513">
        <f t="shared" ref="GU522:GU553" si="1112">1-GS522/GM522</f>
        <v>3.539823008849563E-2</v>
      </c>
      <c r="GV522" s="513">
        <f t="shared" ref="GV522:GV553" si="1113">1-GT522/GN522</f>
        <v>0.128</v>
      </c>
      <c r="GW522" s="513">
        <f t="shared" ref="GW522:GW553" si="1114">1-HC522/FT522</f>
        <v>0.16153846153846152</v>
      </c>
      <c r="GX522" s="513">
        <f t="shared" ref="GX522:GX553" si="1115">1-HD522/FU522</f>
        <v>0.18138775510204075</v>
      </c>
      <c r="GY522" s="462">
        <f t="shared" ref="GY522:GY553" si="1116">GK522/(FU522-HD522)</f>
        <v>1.3318815764954801</v>
      </c>
      <c r="GZ522" s="405">
        <v>49965</v>
      </c>
      <c r="HA522" s="581">
        <v>8.4</v>
      </c>
      <c r="HB522" s="451">
        <v>8.18</v>
      </c>
      <c r="HC522" s="577">
        <v>10.9</v>
      </c>
      <c r="HD522" s="463">
        <f t="shared" si="1078"/>
        <v>40.112000000000002</v>
      </c>
      <c r="HE522" s="463">
        <v>10.8</v>
      </c>
      <c r="HF522" s="463">
        <f t="shared" si="1075"/>
        <v>29.160000000000004</v>
      </c>
      <c r="HG522" s="582"/>
      <c r="HH522" s="575">
        <v>4</v>
      </c>
      <c r="HI522" s="583">
        <v>7920</v>
      </c>
      <c r="HJ522" s="406">
        <f t="shared" si="1069"/>
        <v>5306.4000000000005</v>
      </c>
      <c r="HK522" s="406"/>
      <c r="HL522" s="549"/>
      <c r="HM522" s="584"/>
      <c r="HN522" s="461">
        <v>4.63</v>
      </c>
      <c r="HO522" s="574"/>
      <c r="HP522" s="548">
        <v>0.01</v>
      </c>
      <c r="HQ522" s="585"/>
      <c r="HR522" s="586"/>
      <c r="HS522" s="520">
        <v>0.31</v>
      </c>
      <c r="HT522" s="587">
        <v>4</v>
      </c>
      <c r="HU522" s="522">
        <f t="shared" si="1070"/>
        <v>35.247466588338966</v>
      </c>
      <c r="HV522" s="513">
        <f t="shared" ref="HV522:HV553" si="1117">1-HC522/BE522</f>
        <v>0.68857142857142861</v>
      </c>
      <c r="HW522" s="513">
        <f t="shared" ref="HW522:HW553" si="1118">1-HD522/BF522</f>
        <v>0.74929999999999997</v>
      </c>
      <c r="HX522" s="513">
        <f t="shared" ref="HX522:HX553" si="1119">1-HN522/BK522</f>
        <v>0.66449275362318838</v>
      </c>
      <c r="HY522" s="599"/>
    </row>
    <row r="523" spans="1:233" s="598" customFormat="1" ht="15" customHeight="1" x14ac:dyDescent="0.15">
      <c r="A523" s="400">
        <v>44005</v>
      </c>
      <c r="B523" s="515">
        <v>39879</v>
      </c>
      <c r="C523" s="402">
        <f t="shared" si="993"/>
        <v>0.79757999999999996</v>
      </c>
      <c r="D523" s="571">
        <v>7.81</v>
      </c>
      <c r="E523" s="572">
        <v>32.049999999999997</v>
      </c>
      <c r="F523" s="573">
        <v>130.5</v>
      </c>
      <c r="G523" s="406">
        <f t="shared" si="1079"/>
        <v>5204.2094999999999</v>
      </c>
      <c r="H523" s="402">
        <f t="shared" si="1080"/>
        <v>0.20816837999999999</v>
      </c>
      <c r="I523" s="573">
        <v>8790</v>
      </c>
      <c r="J523" s="406">
        <f t="shared" si="1081"/>
        <v>5889.3</v>
      </c>
      <c r="K523" s="574">
        <v>18.649999999999999</v>
      </c>
      <c r="L523" s="574">
        <v>6.8</v>
      </c>
      <c r="M523" s="574">
        <v>0.5</v>
      </c>
      <c r="N523" s="575">
        <v>45</v>
      </c>
      <c r="O523" s="575">
        <v>32</v>
      </c>
      <c r="P523" s="409"/>
      <c r="Q523" s="409">
        <v>1320</v>
      </c>
      <c r="R523" s="409"/>
      <c r="S523" s="409"/>
      <c r="T523" s="410">
        <v>5.47</v>
      </c>
      <c r="U523" s="409">
        <f t="shared" si="1082"/>
        <v>3220.344827586207</v>
      </c>
      <c r="V523" s="409">
        <v>9339</v>
      </c>
      <c r="W523" s="409">
        <v>4432</v>
      </c>
      <c r="X523" s="516"/>
      <c r="Y523" s="473"/>
      <c r="Z523" s="429"/>
      <c r="AA523" s="447"/>
      <c r="AB523" s="409"/>
      <c r="AC523" s="409"/>
      <c r="AD523" s="474"/>
      <c r="AE523" s="477"/>
      <c r="AF523" s="478">
        <f t="shared" si="1083"/>
        <v>1320</v>
      </c>
      <c r="AG523" s="477">
        <f t="shared" si="1084"/>
        <v>0.52800000000000002</v>
      </c>
      <c r="AH523" s="478">
        <f t="shared" si="1085"/>
        <v>3220.344827586207</v>
      </c>
      <c r="AI523" s="478">
        <f t="shared" si="1086"/>
        <v>9339</v>
      </c>
      <c r="AJ523" s="473">
        <f t="shared" si="1087"/>
        <v>12327.48</v>
      </c>
      <c r="AK523" s="477">
        <f t="shared" si="1088"/>
        <v>0.54788799999999993</v>
      </c>
      <c r="AL523" s="447">
        <v>38</v>
      </c>
      <c r="AM523" s="479"/>
      <c r="AN523" s="473">
        <v>1903</v>
      </c>
      <c r="AO523" s="473">
        <v>1926</v>
      </c>
      <c r="AP523" s="479">
        <v>7.47</v>
      </c>
      <c r="AQ523" s="447">
        <v>702</v>
      </c>
      <c r="AR523" s="473">
        <f t="shared" si="1077"/>
        <v>2106</v>
      </c>
      <c r="AS523" s="657">
        <f t="shared" si="1089"/>
        <v>3</v>
      </c>
      <c r="AT523" s="473">
        <v>4610</v>
      </c>
      <c r="AU523" s="447"/>
      <c r="AV523" s="480">
        <v>10</v>
      </c>
      <c r="AW523" s="479">
        <v>8.5500000000000007</v>
      </c>
      <c r="AX523" s="479">
        <v>35.299999999999997</v>
      </c>
      <c r="AY523" s="480">
        <v>16.100000000000001</v>
      </c>
      <c r="AZ523" s="480">
        <v>5.6</v>
      </c>
      <c r="BA523" s="420">
        <f t="shared" si="1006"/>
        <v>48283.130000000005</v>
      </c>
      <c r="BB523" s="421">
        <f t="shared" si="1007"/>
        <v>0.96566260000000015</v>
      </c>
      <c r="BC523" s="422"/>
      <c r="BD523" s="423">
        <v>7.83</v>
      </c>
      <c r="BE523" s="424">
        <v>33.4</v>
      </c>
      <c r="BF523" s="425">
        <v>167</v>
      </c>
      <c r="BG523" s="426">
        <v>7350</v>
      </c>
      <c r="BH523" s="420">
        <f t="shared" si="1008"/>
        <v>4924.5</v>
      </c>
      <c r="BI523" s="432">
        <v>1458</v>
      </c>
      <c r="BJ523" s="421">
        <f>BI523/35.5*(23+35.5)/BH523</f>
        <v>0.48789109926080998</v>
      </c>
      <c r="BK523" s="427">
        <v>12.3</v>
      </c>
      <c r="BL523" s="427">
        <v>5.9</v>
      </c>
      <c r="BM523" s="428">
        <v>6.2</v>
      </c>
      <c r="BN523" s="422">
        <v>1.3</v>
      </c>
      <c r="BO523" s="425">
        <v>131</v>
      </c>
      <c r="BP523" s="425">
        <v>32</v>
      </c>
      <c r="BQ523" s="423">
        <v>5.48</v>
      </c>
      <c r="BR523" s="421">
        <f t="shared" si="1009"/>
        <v>0.76111111111111118</v>
      </c>
      <c r="BS523" s="409">
        <f t="shared" si="1010"/>
        <v>49603.130000000005</v>
      </c>
      <c r="BT523" s="429">
        <f t="shared" si="1011"/>
        <v>7.8204199593856281</v>
      </c>
      <c r="BU523" s="430">
        <f t="shared" si="1090"/>
        <v>33.4</v>
      </c>
      <c r="BV523" s="430">
        <f t="shared" si="1013"/>
        <v>218.59916319796756</v>
      </c>
      <c r="BW523" s="430">
        <f t="shared" si="1091"/>
        <v>7154.4873377950144</v>
      </c>
      <c r="BX523" s="430">
        <f t="shared" si="1015"/>
        <v>4650.4167695667593</v>
      </c>
      <c r="BY523" s="430">
        <f t="shared" si="1092"/>
        <v>12.401122650929487</v>
      </c>
      <c r="BZ523" s="430">
        <f>(BL523*BA523+AY523*AF523)/BS523</f>
        <v>6.1714344840738891</v>
      </c>
      <c r="CA523" s="431">
        <f>(BN523*BA523+AZ523*AF523)/BS523</f>
        <v>1.414428262893894</v>
      </c>
      <c r="CB523" s="430">
        <f t="shared" si="1017"/>
        <v>131</v>
      </c>
      <c r="CC523" s="432">
        <v>23879.86</v>
      </c>
      <c r="CD523" s="411">
        <f t="shared" si="1018"/>
        <v>24539.86</v>
      </c>
      <c r="CE523" s="421">
        <f t="shared" si="1019"/>
        <v>0.98159439999999998</v>
      </c>
      <c r="CF523" s="433">
        <f t="shared" si="1020"/>
        <v>6.5526046195862566</v>
      </c>
      <c r="CG523" s="434"/>
      <c r="CH523" s="427"/>
      <c r="CI523" s="446">
        <f t="shared" si="1021"/>
        <v>9.2910065501596169</v>
      </c>
      <c r="CJ523" s="436">
        <v>30.1</v>
      </c>
      <c r="CK523" s="436">
        <v>3.6</v>
      </c>
      <c r="CL523" s="423"/>
      <c r="CM523" s="423">
        <v>16.5</v>
      </c>
      <c r="CN523" s="423">
        <v>66</v>
      </c>
      <c r="CO523" s="432"/>
      <c r="CP523" s="432"/>
      <c r="CQ523" s="437"/>
      <c r="CR523" s="437">
        <v>0.88</v>
      </c>
      <c r="CS523" s="424"/>
      <c r="CT523" s="432">
        <f t="shared" si="1022"/>
        <v>3.4230024132167012</v>
      </c>
      <c r="CU523" s="434">
        <v>6.76</v>
      </c>
      <c r="CV523" s="438"/>
      <c r="CW523" s="439"/>
      <c r="CX523" s="440"/>
      <c r="CY523" s="441"/>
      <c r="CZ523" s="442"/>
      <c r="DA523" s="442"/>
      <c r="DB523" s="442"/>
      <c r="DC523" s="442"/>
      <c r="DD523" s="443"/>
      <c r="DE523" s="440"/>
      <c r="DF523" s="444">
        <v>24403.27</v>
      </c>
      <c r="DG523" s="445">
        <f t="shared" si="1023"/>
        <v>25063.27</v>
      </c>
      <c r="DH523" s="421">
        <f t="shared" si="1024"/>
        <v>1.0025307999999999</v>
      </c>
      <c r="DI523" s="446">
        <f t="shared" si="1025"/>
        <v>6.4157629870324175</v>
      </c>
      <c r="DJ523" s="434">
        <v>7.59</v>
      </c>
      <c r="DK523" s="427">
        <v>4.2</v>
      </c>
      <c r="DL523" s="446">
        <f t="shared" si="1026"/>
        <v>9.0969773696728318</v>
      </c>
      <c r="DM523" s="422">
        <v>30.1</v>
      </c>
      <c r="DN523" s="422">
        <v>2.29</v>
      </c>
      <c r="DO523" s="423">
        <v>7.71</v>
      </c>
      <c r="DP523" s="423">
        <v>16.100000000000001</v>
      </c>
      <c r="DQ523" s="423">
        <v>65</v>
      </c>
      <c r="DR523" s="432">
        <v>4717</v>
      </c>
      <c r="DS523" s="432">
        <v>2159</v>
      </c>
      <c r="DT523" s="437">
        <f>DS523/DR523</f>
        <v>0.45770616917532331</v>
      </c>
      <c r="DU523" s="437">
        <v>0.91</v>
      </c>
      <c r="DV523" s="424"/>
      <c r="DW523" s="446">
        <f t="shared" si="1027"/>
        <v>3.3515179783005169</v>
      </c>
      <c r="DX523" s="434">
        <v>5.96</v>
      </c>
      <c r="DY523" s="438">
        <v>7.99</v>
      </c>
      <c r="DZ523" s="439">
        <v>16.3</v>
      </c>
      <c r="EA523" s="440">
        <v>59</v>
      </c>
      <c r="EB523" s="441">
        <v>7420</v>
      </c>
      <c r="EC523" s="442">
        <v>3.7</v>
      </c>
      <c r="ED523" s="442">
        <v>0.21</v>
      </c>
      <c r="EE523" s="442">
        <v>5</v>
      </c>
      <c r="EF523" s="442">
        <v>0.95</v>
      </c>
      <c r="EG523" s="443">
        <v>11</v>
      </c>
      <c r="EH523" s="440">
        <v>16</v>
      </c>
      <c r="EI523" s="429">
        <f t="shared" si="1093"/>
        <v>7.99</v>
      </c>
      <c r="EJ523" s="447">
        <f t="shared" si="1094"/>
        <v>16.3</v>
      </c>
      <c r="EK523" s="448">
        <f t="shared" si="1095"/>
        <v>59</v>
      </c>
      <c r="EL523" s="417">
        <f t="shared" si="1096"/>
        <v>7420</v>
      </c>
      <c r="EM523" s="431">
        <f t="shared" si="1097"/>
        <v>3.7</v>
      </c>
      <c r="EN523" s="431">
        <f>ED523</f>
        <v>0.21</v>
      </c>
      <c r="EO523" s="431">
        <f>EE523</f>
        <v>5</v>
      </c>
      <c r="EP523" s="431">
        <f>EF523</f>
        <v>0.95</v>
      </c>
      <c r="EQ523" s="430">
        <f t="shared" si="1098"/>
        <v>11</v>
      </c>
      <c r="ER523" s="448">
        <f>EH523</f>
        <v>16</v>
      </c>
      <c r="ES523" s="449">
        <f t="shared" si="1034"/>
        <v>21.288979143050042</v>
      </c>
      <c r="ET523" s="450">
        <f t="shared" si="1035"/>
        <v>0.99206260000000013</v>
      </c>
      <c r="EU523" s="451">
        <f t="shared" si="992"/>
        <v>0.24643642522727277</v>
      </c>
      <c r="EV523" s="450">
        <f t="shared" si="1036"/>
        <v>0.45636375042087546</v>
      </c>
      <c r="EW523" s="513">
        <f t="shared" si="1099"/>
        <v>0.70163991566338724</v>
      </c>
      <c r="EX523" s="514">
        <f t="shared" si="1100"/>
        <v>8.7011226509294879</v>
      </c>
      <c r="EY523" s="513">
        <f t="shared" si="1101"/>
        <v>0.5119760479041916</v>
      </c>
      <c r="EZ523" s="514">
        <f t="shared" si="1102"/>
        <v>17.099999999999998</v>
      </c>
      <c r="FA523" s="450">
        <f t="shared" si="1041"/>
        <v>0.73009960725893319</v>
      </c>
      <c r="FB523" s="431">
        <f t="shared" si="1042"/>
        <v>159.59916319796756</v>
      </c>
      <c r="FC523" s="452">
        <f>1-EP523/CA523</f>
        <v>0.32835052513987695</v>
      </c>
      <c r="FD523" s="431">
        <f>CA523-EP523</f>
        <v>0.46442826289389405</v>
      </c>
      <c r="FE523" s="452">
        <f t="shared" si="1043"/>
        <v>0.91603053435114501</v>
      </c>
      <c r="FF523" s="430">
        <f t="shared" si="1044"/>
        <v>120</v>
      </c>
      <c r="FG523" s="405">
        <v>50400</v>
      </c>
      <c r="FH523" s="589"/>
      <c r="FI523" s="590"/>
      <c r="FJ523" s="591"/>
      <c r="FK523" s="455">
        <f t="shared" si="1045"/>
        <v>1.4515213052079576</v>
      </c>
      <c r="FL523" s="530">
        <v>1800</v>
      </c>
      <c r="FM523" s="455">
        <f t="shared" si="1046"/>
        <v>36.288032630198941</v>
      </c>
      <c r="FN523" s="530">
        <v>6811</v>
      </c>
      <c r="FO523" s="532">
        <f t="shared" si="1047"/>
        <v>0.50904334828101638</v>
      </c>
      <c r="FP523" s="449">
        <f t="shared" si="1048"/>
        <v>137.30988346904721</v>
      </c>
      <c r="FQ523" s="457">
        <v>54</v>
      </c>
      <c r="FR523" s="458">
        <f t="shared" si="1049"/>
        <v>1.0886409789059681</v>
      </c>
      <c r="FS523" s="576">
        <v>7.87</v>
      </c>
      <c r="FT523" s="577">
        <v>11.9</v>
      </c>
      <c r="FU523" s="578">
        <v>44</v>
      </c>
      <c r="FV523" s="579">
        <v>8</v>
      </c>
      <c r="FW523" s="580">
        <v>0.22</v>
      </c>
      <c r="FX523" s="579">
        <v>8</v>
      </c>
      <c r="FY523" s="452">
        <f t="shared" si="1050"/>
        <v>0.27272727272727271</v>
      </c>
      <c r="FZ523" s="452">
        <f>1-FW523/(EF523+DC523)</f>
        <v>0.76842105263157889</v>
      </c>
      <c r="GA523" s="429">
        <f>EF523+DC523-FW523</f>
        <v>0.73</v>
      </c>
      <c r="GB523" s="513">
        <f t="shared" si="1103"/>
        <v>0.26993865030674846</v>
      </c>
      <c r="GC523" s="514">
        <f t="shared" si="1104"/>
        <v>4.4000000000000004</v>
      </c>
      <c r="GD523" s="513">
        <f t="shared" si="1105"/>
        <v>0.25423728813559321</v>
      </c>
      <c r="GE523" s="527">
        <f t="shared" si="1054"/>
        <v>15</v>
      </c>
      <c r="GF523" s="461">
        <f t="shared" si="1055"/>
        <v>1.9837457837842085</v>
      </c>
      <c r="GG523" s="606">
        <v>25</v>
      </c>
      <c r="GH523" s="450">
        <f t="shared" si="1106"/>
        <v>0.3125</v>
      </c>
      <c r="GI523" s="405">
        <v>175</v>
      </c>
      <c r="GJ523" s="462">
        <f t="shared" si="1107"/>
        <v>7</v>
      </c>
      <c r="GK523" s="463">
        <f t="shared" si="1058"/>
        <v>12.096010876732981</v>
      </c>
      <c r="GL523" s="464">
        <v>8.01</v>
      </c>
      <c r="GM523" s="529">
        <v>11.5</v>
      </c>
      <c r="GN523" s="405">
        <v>43</v>
      </c>
      <c r="GO523" s="513">
        <f t="shared" si="1108"/>
        <v>3.3613445378151252E-2</v>
      </c>
      <c r="GP523" s="450">
        <f t="shared" si="1109"/>
        <v>2.2727272727272707E-2</v>
      </c>
      <c r="GQ523" s="577">
        <v>8</v>
      </c>
      <c r="GR523" s="455">
        <f t="shared" si="1061"/>
        <v>2.0805138707980726</v>
      </c>
      <c r="GS523" s="531">
        <f t="shared" si="1110"/>
        <v>11.3</v>
      </c>
      <c r="GT523" s="531">
        <f t="shared" si="1111"/>
        <v>41.584000000000003</v>
      </c>
      <c r="GU523" s="513">
        <f t="shared" si="1112"/>
        <v>1.7391304347825987E-2</v>
      </c>
      <c r="GV523" s="513">
        <f t="shared" si="1113"/>
        <v>3.2930232558139427E-2</v>
      </c>
      <c r="GW523" s="513">
        <f t="shared" si="1114"/>
        <v>5.0420168067226823E-2</v>
      </c>
      <c r="GX523" s="513">
        <f t="shared" si="1115"/>
        <v>5.4909090909090796E-2</v>
      </c>
      <c r="GY523" s="462">
        <f t="shared" si="1116"/>
        <v>5.0066270185153137</v>
      </c>
      <c r="GZ523" s="405">
        <v>43972</v>
      </c>
      <c r="HA523" s="581">
        <v>8.27</v>
      </c>
      <c r="HB523" s="451">
        <v>8.08</v>
      </c>
      <c r="HC523" s="577">
        <v>11.3</v>
      </c>
      <c r="HD523" s="463">
        <f t="shared" si="1078"/>
        <v>41.584000000000003</v>
      </c>
      <c r="HE523" s="463">
        <v>10.5</v>
      </c>
      <c r="HF523" s="463">
        <f t="shared" si="1075"/>
        <v>28.35</v>
      </c>
      <c r="HG523" s="582"/>
      <c r="HH523" s="575">
        <v>8</v>
      </c>
      <c r="HI523" s="583">
        <v>7490</v>
      </c>
      <c r="HJ523" s="406">
        <f t="shared" si="1069"/>
        <v>5018.3</v>
      </c>
      <c r="HK523" s="406">
        <v>189</v>
      </c>
      <c r="HL523" s="549">
        <v>1399</v>
      </c>
      <c r="HM523" s="584">
        <v>4.2</v>
      </c>
      <c r="HN523" s="461">
        <v>4.8499999999999996</v>
      </c>
      <c r="HO523" s="574">
        <v>0.14000000000000001</v>
      </c>
      <c r="HP523" s="548">
        <v>0.01</v>
      </c>
      <c r="HQ523" s="585">
        <v>4.0999999999999996</v>
      </c>
      <c r="HR523" s="586">
        <v>0.28000000000000003</v>
      </c>
      <c r="HS523" s="520">
        <v>0.19</v>
      </c>
      <c r="HT523" s="587">
        <v>4</v>
      </c>
      <c r="HU523" s="522">
        <f t="shared" si="1070"/>
        <v>36.037431707513576</v>
      </c>
      <c r="HV523" s="513">
        <f t="shared" si="1117"/>
        <v>0.66167664670658677</v>
      </c>
      <c r="HW523" s="513">
        <f t="shared" si="1118"/>
        <v>0.75099401197604787</v>
      </c>
      <c r="HX523" s="513">
        <f t="shared" si="1119"/>
        <v>0.60569105691056913</v>
      </c>
      <c r="HY523" s="599"/>
    </row>
    <row r="524" spans="1:233" s="598" customFormat="1" ht="15" customHeight="1" x14ac:dyDescent="0.15">
      <c r="A524" s="400">
        <v>44006</v>
      </c>
      <c r="B524" s="515">
        <v>52041</v>
      </c>
      <c r="C524" s="402">
        <f t="shared" si="993"/>
        <v>1.0408200000000001</v>
      </c>
      <c r="D524" s="571">
        <v>7.83</v>
      </c>
      <c r="E524" s="572">
        <v>39</v>
      </c>
      <c r="F524" s="573">
        <v>148.5</v>
      </c>
      <c r="G524" s="406">
        <f t="shared" si="1079"/>
        <v>7728.0884999999998</v>
      </c>
      <c r="H524" s="402">
        <f t="shared" si="1080"/>
        <v>0.30912353999999997</v>
      </c>
      <c r="I524" s="573">
        <v>8095</v>
      </c>
      <c r="J524" s="406">
        <f t="shared" si="1081"/>
        <v>5423.6500000000005</v>
      </c>
      <c r="K524" s="574">
        <v>20.65</v>
      </c>
      <c r="L524" s="574"/>
      <c r="M524" s="574"/>
      <c r="N524" s="575">
        <v>92.5</v>
      </c>
      <c r="O524" s="575"/>
      <c r="P524" s="409"/>
      <c r="Q524" s="409">
        <v>1320</v>
      </c>
      <c r="R524" s="409"/>
      <c r="S524" s="409"/>
      <c r="T524" s="410">
        <v>5.21</v>
      </c>
      <c r="U524" s="409">
        <f t="shared" si="1082"/>
        <v>3305.5172413793102</v>
      </c>
      <c r="V524" s="409">
        <v>9586</v>
      </c>
      <c r="W524" s="409">
        <v>4029</v>
      </c>
      <c r="X524" s="516"/>
      <c r="Y524" s="473"/>
      <c r="Z524" s="429"/>
      <c r="AA524" s="409"/>
      <c r="AB524" s="409"/>
      <c r="AC524" s="409"/>
      <c r="AD524" s="474"/>
      <c r="AE524" s="477"/>
      <c r="AF524" s="478">
        <f t="shared" si="1083"/>
        <v>1320</v>
      </c>
      <c r="AG524" s="477">
        <f t="shared" si="1084"/>
        <v>0.52800000000000002</v>
      </c>
      <c r="AH524" s="478">
        <f t="shared" si="1085"/>
        <v>3305.5172413793102</v>
      </c>
      <c r="AI524" s="478">
        <f t="shared" si="1086"/>
        <v>9586</v>
      </c>
      <c r="AJ524" s="473">
        <f t="shared" si="1087"/>
        <v>12653.52</v>
      </c>
      <c r="AK524" s="477">
        <f t="shared" si="1088"/>
        <v>0.56237866666666669</v>
      </c>
      <c r="AL524" s="447">
        <v>38</v>
      </c>
      <c r="AM524" s="479"/>
      <c r="AN524" s="473">
        <v>1912</v>
      </c>
      <c r="AO524" s="473">
        <v>1908</v>
      </c>
      <c r="AP524" s="479">
        <v>7.35</v>
      </c>
      <c r="AQ524" s="447">
        <v>732</v>
      </c>
      <c r="AR524" s="473">
        <f t="shared" si="1077"/>
        <v>2196</v>
      </c>
      <c r="AS524" s="657">
        <f t="shared" si="1089"/>
        <v>3</v>
      </c>
      <c r="AT524" s="473">
        <v>4830</v>
      </c>
      <c r="AU524" s="447"/>
      <c r="AV524" s="480">
        <v>12</v>
      </c>
      <c r="AW524" s="479">
        <v>8.6999999999999993</v>
      </c>
      <c r="AX524" s="479">
        <v>37.33</v>
      </c>
      <c r="AY524" s="480">
        <v>18.3</v>
      </c>
      <c r="AZ524" s="480">
        <v>5.8</v>
      </c>
      <c r="BA524" s="420">
        <f t="shared" si="1006"/>
        <v>45106.06</v>
      </c>
      <c r="BB524" s="421">
        <f t="shared" si="1007"/>
        <v>0.90212119999999996</v>
      </c>
      <c r="BC524" s="422"/>
      <c r="BD524" s="423">
        <v>7.94</v>
      </c>
      <c r="BE524" s="424">
        <v>38.799999999999997</v>
      </c>
      <c r="BF524" s="425">
        <v>180</v>
      </c>
      <c r="BG524" s="426">
        <v>8220</v>
      </c>
      <c r="BH524" s="420">
        <f t="shared" si="1008"/>
        <v>5507.4000000000005</v>
      </c>
      <c r="BI524" s="432"/>
      <c r="BJ524" s="421"/>
      <c r="BK524" s="427">
        <v>15.7</v>
      </c>
      <c r="BL524" s="427"/>
      <c r="BM524" s="428"/>
      <c r="BN524" s="422"/>
      <c r="BO524" s="425">
        <v>113</v>
      </c>
      <c r="BP524" s="425"/>
      <c r="BQ524" s="423">
        <v>5.35</v>
      </c>
      <c r="BR524" s="421">
        <f t="shared" si="1009"/>
        <v>0.74305555555555547</v>
      </c>
      <c r="BS524" s="409">
        <f t="shared" si="1010"/>
        <v>46426.06</v>
      </c>
      <c r="BT524" s="429">
        <f t="shared" si="1011"/>
        <v>7.9232249387520719</v>
      </c>
      <c r="BU524" s="430">
        <f t="shared" si="1090"/>
        <v>38.799999999999997</v>
      </c>
      <c r="BV524" s="430">
        <f t="shared" si="1013"/>
        <v>237.31953131495547</v>
      </c>
      <c r="BW524" s="430">
        <f t="shared" si="1091"/>
        <v>7986.3717317385972</v>
      </c>
      <c r="BX524" s="430">
        <f t="shared" si="1015"/>
        <v>5191.1416256300881</v>
      </c>
      <c r="BY524" s="430">
        <f t="shared" si="1092"/>
        <v>15.773923998719683</v>
      </c>
      <c r="BZ524" s="430"/>
      <c r="CA524" s="431"/>
      <c r="CB524" s="430">
        <f t="shared" si="1017"/>
        <v>113</v>
      </c>
      <c r="CC524" s="432">
        <v>22800.68</v>
      </c>
      <c r="CD524" s="411">
        <f t="shared" si="1018"/>
        <v>23460.68</v>
      </c>
      <c r="CE524" s="421">
        <f t="shared" si="1019"/>
        <v>0.93842720000000002</v>
      </c>
      <c r="CF524" s="433">
        <f t="shared" si="1020"/>
        <v>6.854021281565581</v>
      </c>
      <c r="CG524" s="434"/>
      <c r="CH524" s="427"/>
      <c r="CI524" s="446">
        <f t="shared" si="1021"/>
        <v>9.7183883843094065</v>
      </c>
      <c r="CJ524" s="436">
        <v>30</v>
      </c>
      <c r="CK524" s="436">
        <v>2.38</v>
      </c>
      <c r="CL524" s="423"/>
      <c r="CM524" s="423">
        <v>16.8</v>
      </c>
      <c r="CN524" s="423">
        <v>72</v>
      </c>
      <c r="CO524" s="432"/>
      <c r="CP524" s="432"/>
      <c r="CQ524" s="437"/>
      <c r="CR524" s="437">
        <v>0.91</v>
      </c>
      <c r="CS524" s="424"/>
      <c r="CT524" s="432">
        <f t="shared" si="1022"/>
        <v>3.5804588784297811</v>
      </c>
      <c r="CU524" s="434">
        <v>6.66</v>
      </c>
      <c r="CV524" s="438"/>
      <c r="CW524" s="439"/>
      <c r="CX524" s="440"/>
      <c r="CY524" s="441"/>
      <c r="CZ524" s="442"/>
      <c r="DA524" s="442"/>
      <c r="DB524" s="442"/>
      <c r="DC524" s="442"/>
      <c r="DD524" s="443"/>
      <c r="DE524" s="440"/>
      <c r="DF524" s="444">
        <v>22305.38</v>
      </c>
      <c r="DG524" s="445">
        <f t="shared" si="1023"/>
        <v>22965.38</v>
      </c>
      <c r="DH524" s="421">
        <f t="shared" si="1024"/>
        <v>0.91861520000000008</v>
      </c>
      <c r="DI524" s="446">
        <f t="shared" si="1025"/>
        <v>7.0018436446512098</v>
      </c>
      <c r="DJ524" s="434">
        <v>7.62</v>
      </c>
      <c r="DK524" s="427">
        <v>3.9</v>
      </c>
      <c r="DL524" s="446">
        <f t="shared" si="1026"/>
        <v>9.9279872573412664</v>
      </c>
      <c r="DM524" s="422">
        <v>30.2</v>
      </c>
      <c r="DN524" s="422">
        <v>2.67</v>
      </c>
      <c r="DO524" s="423">
        <v>7.74</v>
      </c>
      <c r="DP524" s="423">
        <v>16.600000000000001</v>
      </c>
      <c r="DQ524" s="423">
        <v>64</v>
      </c>
      <c r="DR524" s="432"/>
      <c r="DS524" s="432"/>
      <c r="DT524" s="437"/>
      <c r="DU524" s="437">
        <v>0.91</v>
      </c>
      <c r="DV524" s="424"/>
      <c r="DW524" s="446">
        <f t="shared" si="1027"/>
        <v>3.6576795158625721</v>
      </c>
      <c r="DX524" s="434">
        <v>5.88</v>
      </c>
      <c r="DY524" s="438">
        <v>7.93</v>
      </c>
      <c r="DZ524" s="439">
        <v>16.100000000000001</v>
      </c>
      <c r="EA524" s="440">
        <v>54</v>
      </c>
      <c r="EB524" s="441">
        <v>7490</v>
      </c>
      <c r="EC524" s="442">
        <v>3.9</v>
      </c>
      <c r="ED524" s="442"/>
      <c r="EE524" s="442"/>
      <c r="EF524" s="442"/>
      <c r="EG524" s="443">
        <v>9</v>
      </c>
      <c r="EH524" s="440"/>
      <c r="EI524" s="429">
        <f t="shared" si="1093"/>
        <v>7.93</v>
      </c>
      <c r="EJ524" s="447">
        <f t="shared" si="1094"/>
        <v>16.100000000000001</v>
      </c>
      <c r="EK524" s="448">
        <f t="shared" si="1095"/>
        <v>54</v>
      </c>
      <c r="EL524" s="417">
        <f t="shared" si="1096"/>
        <v>7490</v>
      </c>
      <c r="EM524" s="431">
        <f t="shared" si="1097"/>
        <v>3.9</v>
      </c>
      <c r="EN524" s="431"/>
      <c r="EO524" s="431"/>
      <c r="EP524" s="431"/>
      <c r="EQ524" s="430">
        <f t="shared" si="1098"/>
        <v>9</v>
      </c>
      <c r="ER524" s="448"/>
      <c r="ES524" s="449">
        <f t="shared" si="1034"/>
        <v>22.745845759902952</v>
      </c>
      <c r="ET524" s="450">
        <f t="shared" si="1035"/>
        <v>0.92852119999999994</v>
      </c>
      <c r="EU524" s="451">
        <f t="shared" si="992"/>
        <v>0.25040479090909096</v>
      </c>
      <c r="EV524" s="450">
        <f t="shared" si="1036"/>
        <v>0.4637125757575758</v>
      </c>
      <c r="EW524" s="513">
        <f t="shared" si="1099"/>
        <v>0.75275651129569598</v>
      </c>
      <c r="EX524" s="514">
        <f t="shared" si="1100"/>
        <v>11.873923998719683</v>
      </c>
      <c r="EY524" s="513">
        <f t="shared" si="1101"/>
        <v>0.5850515463917525</v>
      </c>
      <c r="EZ524" s="514">
        <f t="shared" si="1102"/>
        <v>22.699999999999996</v>
      </c>
      <c r="FA524" s="450">
        <f t="shared" si="1041"/>
        <v>0.77245867754418152</v>
      </c>
      <c r="FB524" s="431">
        <f t="shared" si="1042"/>
        <v>183.31953131495547</v>
      </c>
      <c r="FC524" s="452"/>
      <c r="FD524" s="431"/>
      <c r="FE524" s="452">
        <f t="shared" si="1043"/>
        <v>0.92035398230088494</v>
      </c>
      <c r="FF524" s="430">
        <f t="shared" si="1044"/>
        <v>104</v>
      </c>
      <c r="FG524" s="405">
        <v>50400</v>
      </c>
      <c r="FH524" s="589"/>
      <c r="FI524" s="590"/>
      <c r="FJ524" s="591"/>
      <c r="FK524" s="455">
        <f t="shared" si="1045"/>
        <v>1.550853119993383</v>
      </c>
      <c r="FL524" s="530">
        <v>1800</v>
      </c>
      <c r="FM524" s="455">
        <f t="shared" si="1046"/>
        <v>38.771327999834575</v>
      </c>
      <c r="FN524" s="530">
        <v>4726</v>
      </c>
      <c r="FO524" s="532">
        <f t="shared" si="1047"/>
        <v>0.35321375186846032</v>
      </c>
      <c r="FP524" s="449">
        <f t="shared" si="1048"/>
        <v>101.79627562623233</v>
      </c>
      <c r="FQ524" s="457">
        <v>54</v>
      </c>
      <c r="FR524" s="458">
        <f t="shared" si="1049"/>
        <v>1.1631398399950375</v>
      </c>
      <c r="FS524" s="576">
        <v>7.79</v>
      </c>
      <c r="FT524" s="577">
        <v>12.4</v>
      </c>
      <c r="FU524" s="578">
        <v>42</v>
      </c>
      <c r="FV524" s="579">
        <v>4</v>
      </c>
      <c r="FW524" s="580"/>
      <c r="FX524" s="579"/>
      <c r="FY524" s="452">
        <f t="shared" si="1050"/>
        <v>0.55555555555555558</v>
      </c>
      <c r="FZ524" s="452"/>
      <c r="GA524" s="429"/>
      <c r="GB524" s="513">
        <f t="shared" si="1103"/>
        <v>0.22981366459627339</v>
      </c>
      <c r="GC524" s="514">
        <f t="shared" si="1104"/>
        <v>3.7000000000000011</v>
      </c>
      <c r="GD524" s="513">
        <f t="shared" si="1105"/>
        <v>0.22222222222222221</v>
      </c>
      <c r="GE524" s="527">
        <f t="shared" si="1054"/>
        <v>12</v>
      </c>
      <c r="GF524" s="461">
        <f t="shared" si="1055"/>
        <v>2.1194992639909569</v>
      </c>
      <c r="GG524" s="606">
        <v>25</v>
      </c>
      <c r="GH524" s="450">
        <f t="shared" si="1106"/>
        <v>0.3125</v>
      </c>
      <c r="GI524" s="405">
        <v>175</v>
      </c>
      <c r="GJ524" s="462">
        <f t="shared" si="1107"/>
        <v>7</v>
      </c>
      <c r="GK524" s="463">
        <f t="shared" si="1058"/>
        <v>12.92377599994486</v>
      </c>
      <c r="GL524" s="464">
        <v>8.01</v>
      </c>
      <c r="GM524" s="529">
        <v>11.2</v>
      </c>
      <c r="GN524" s="405">
        <v>38</v>
      </c>
      <c r="GO524" s="513">
        <f t="shared" si="1108"/>
        <v>9.6774193548387233E-2</v>
      </c>
      <c r="GP524" s="450">
        <f t="shared" si="1109"/>
        <v>9.5238095238095233E-2</v>
      </c>
      <c r="GQ524" s="577">
        <v>8</v>
      </c>
      <c r="GR524" s="455">
        <f t="shared" si="1061"/>
        <v>2.2228894719905159</v>
      </c>
      <c r="GS524" s="531">
        <f t="shared" si="1110"/>
        <v>11.1</v>
      </c>
      <c r="GT524" s="531">
        <f t="shared" si="1111"/>
        <v>36.629999999999995</v>
      </c>
      <c r="GU524" s="513">
        <f t="shared" si="1112"/>
        <v>8.9285714285713969E-3</v>
      </c>
      <c r="GV524" s="513">
        <f t="shared" si="1113"/>
        <v>3.6052631578947447E-2</v>
      </c>
      <c r="GW524" s="513">
        <f t="shared" si="1114"/>
        <v>0.10483870967741937</v>
      </c>
      <c r="GX524" s="513">
        <f t="shared" si="1115"/>
        <v>0.127857142857143</v>
      </c>
      <c r="GY524" s="462">
        <f t="shared" si="1116"/>
        <v>2.4066621973826536</v>
      </c>
      <c r="GZ524" s="405">
        <v>46378</v>
      </c>
      <c r="HA524" s="581">
        <v>8.1300000000000008</v>
      </c>
      <c r="HB524" s="451">
        <v>8.0399999999999991</v>
      </c>
      <c r="HC524" s="577">
        <v>11.1</v>
      </c>
      <c r="HD524" s="463">
        <f t="shared" ref="HD524:HD553" si="1120">HC524*3.3</f>
        <v>36.629999999999995</v>
      </c>
      <c r="HE524" s="463">
        <v>11.69</v>
      </c>
      <c r="HF524" s="463">
        <f t="shared" si="1075"/>
        <v>31.563000000000002</v>
      </c>
      <c r="HG524" s="582"/>
      <c r="HH524" s="575">
        <v>6</v>
      </c>
      <c r="HI524" s="583">
        <v>7310</v>
      </c>
      <c r="HJ524" s="406">
        <f t="shared" si="1069"/>
        <v>4897.7000000000007</v>
      </c>
      <c r="HK524" s="406"/>
      <c r="HL524" s="549"/>
      <c r="HM524" s="584"/>
      <c r="HN524" s="461">
        <v>3.83</v>
      </c>
      <c r="HO524" s="574"/>
      <c r="HP524" s="548">
        <v>0.01</v>
      </c>
      <c r="HQ524" s="585"/>
      <c r="HR524" s="586"/>
      <c r="HS524" s="520">
        <v>0.19</v>
      </c>
      <c r="HT524" s="587">
        <v>4</v>
      </c>
      <c r="HU524" s="522">
        <f t="shared" si="1070"/>
        <v>38.575747915025168</v>
      </c>
      <c r="HV524" s="513">
        <f t="shared" si="1117"/>
        <v>0.71391752577319578</v>
      </c>
      <c r="HW524" s="513">
        <f t="shared" si="1118"/>
        <v>0.79649999999999999</v>
      </c>
      <c r="HX524" s="513">
        <f t="shared" si="1119"/>
        <v>0.75605095541401268</v>
      </c>
      <c r="HY524" s="599"/>
    </row>
    <row r="525" spans="1:233" s="598" customFormat="1" ht="15" customHeight="1" x14ac:dyDescent="0.15">
      <c r="A525" s="400">
        <v>44007</v>
      </c>
      <c r="B525" s="515">
        <v>52654</v>
      </c>
      <c r="C525" s="402">
        <f t="shared" si="993"/>
        <v>1.05308</v>
      </c>
      <c r="D525" s="571">
        <v>7.89</v>
      </c>
      <c r="E525" s="572">
        <v>36.299999999999997</v>
      </c>
      <c r="F525" s="573">
        <v>159</v>
      </c>
      <c r="G525" s="406">
        <f t="shared" si="1079"/>
        <v>8371.9860000000008</v>
      </c>
      <c r="H525" s="402">
        <f t="shared" si="1080"/>
        <v>0.33487944000000003</v>
      </c>
      <c r="I525" s="573">
        <v>7945</v>
      </c>
      <c r="J525" s="406">
        <f t="shared" si="1081"/>
        <v>5323.1500000000005</v>
      </c>
      <c r="K525" s="574">
        <v>16.05</v>
      </c>
      <c r="L525" s="574"/>
      <c r="M525" s="574"/>
      <c r="N525" s="575">
        <v>157.5</v>
      </c>
      <c r="O525" s="575"/>
      <c r="P525" s="409"/>
      <c r="Q525" s="409">
        <v>1320</v>
      </c>
      <c r="R525" s="409"/>
      <c r="S525" s="409"/>
      <c r="T525" s="410">
        <v>5.22</v>
      </c>
      <c r="U525" s="409">
        <f t="shared" si="1082"/>
        <v>3581.0344827586209</v>
      </c>
      <c r="V525" s="409">
        <v>10385</v>
      </c>
      <c r="W525" s="409">
        <v>4016</v>
      </c>
      <c r="X525" s="516"/>
      <c r="Y525" s="473"/>
      <c r="Z525" s="429"/>
      <c r="AA525" s="409"/>
      <c r="AB525" s="409"/>
      <c r="AC525" s="409"/>
      <c r="AD525" s="474"/>
      <c r="AE525" s="477"/>
      <c r="AF525" s="478">
        <f t="shared" si="1083"/>
        <v>1320</v>
      </c>
      <c r="AG525" s="477">
        <f t="shared" si="1084"/>
        <v>0.52800000000000002</v>
      </c>
      <c r="AH525" s="478">
        <f t="shared" si="1085"/>
        <v>3581.0344827586209</v>
      </c>
      <c r="AI525" s="478">
        <f t="shared" si="1086"/>
        <v>10385</v>
      </c>
      <c r="AJ525" s="473">
        <f t="shared" si="1087"/>
        <v>13708.2</v>
      </c>
      <c r="AK525" s="477">
        <f t="shared" si="1088"/>
        <v>0.60925333333333331</v>
      </c>
      <c r="AL525" s="447">
        <v>38</v>
      </c>
      <c r="AM525" s="479"/>
      <c r="AN525" s="473">
        <v>1909</v>
      </c>
      <c r="AO525" s="473">
        <v>1918</v>
      </c>
      <c r="AP525" s="479">
        <v>7.38</v>
      </c>
      <c r="AQ525" s="447">
        <v>719</v>
      </c>
      <c r="AR525" s="473">
        <f t="shared" si="1077"/>
        <v>2157</v>
      </c>
      <c r="AS525" s="657">
        <f t="shared" si="1089"/>
        <v>3</v>
      </c>
      <c r="AT525" s="473">
        <v>5090</v>
      </c>
      <c r="AU525" s="447"/>
      <c r="AV525" s="480">
        <v>16</v>
      </c>
      <c r="AW525" s="479">
        <v>8.31</v>
      </c>
      <c r="AX525" s="479">
        <v>38.89</v>
      </c>
      <c r="AY525" s="480">
        <v>17.8</v>
      </c>
      <c r="AZ525" s="480">
        <v>5.6</v>
      </c>
      <c r="BA525" s="420">
        <f t="shared" si="1006"/>
        <v>48406.41</v>
      </c>
      <c r="BB525" s="421">
        <f t="shared" si="1007"/>
        <v>0.96812820000000011</v>
      </c>
      <c r="BC525" s="422"/>
      <c r="BD525" s="423">
        <v>7.96</v>
      </c>
      <c r="BE525" s="424">
        <v>34.700000000000003</v>
      </c>
      <c r="BF525" s="425">
        <v>164</v>
      </c>
      <c r="BG525" s="426">
        <v>8410</v>
      </c>
      <c r="BH525" s="420">
        <f t="shared" si="1008"/>
        <v>5634.7000000000007</v>
      </c>
      <c r="BI525" s="432"/>
      <c r="BJ525" s="421"/>
      <c r="BK525" s="427">
        <v>14.2</v>
      </c>
      <c r="BL525" s="427"/>
      <c r="BM525" s="428"/>
      <c r="BN525" s="422"/>
      <c r="BO525" s="425">
        <v>268</v>
      </c>
      <c r="BP525" s="425"/>
      <c r="BQ525" s="423">
        <v>6.07</v>
      </c>
      <c r="BR525" s="421">
        <f t="shared" si="1009"/>
        <v>0.84305555555555556</v>
      </c>
      <c r="BS525" s="409">
        <f t="shared" si="1010"/>
        <v>49726.41</v>
      </c>
      <c r="BT525" s="429">
        <f t="shared" si="1011"/>
        <v>7.9446037548256543</v>
      </c>
      <c r="BU525" s="430">
        <f t="shared" si="1090"/>
        <v>34.700000000000003</v>
      </c>
      <c r="BV525" s="430">
        <f t="shared" si="1013"/>
        <v>216.90468384908542</v>
      </c>
      <c r="BW525" s="430">
        <f t="shared" si="1091"/>
        <v>8186.8340807228997</v>
      </c>
      <c r="BX525" s="430">
        <f t="shared" si="1015"/>
        <v>5321.4421524698846</v>
      </c>
      <c r="BY525" s="430">
        <f t="shared" si="1092"/>
        <v>14.295562901082141</v>
      </c>
      <c r="BZ525" s="430"/>
      <c r="CA525" s="431"/>
      <c r="CB525" s="430">
        <f t="shared" si="1017"/>
        <v>268</v>
      </c>
      <c r="CC525" s="432">
        <v>24103.66</v>
      </c>
      <c r="CD525" s="411">
        <f t="shared" si="1018"/>
        <v>24763.66</v>
      </c>
      <c r="CE525" s="421">
        <f t="shared" si="1019"/>
        <v>0.99054640000000005</v>
      </c>
      <c r="CF525" s="433">
        <f t="shared" si="1020"/>
        <v>6.4933858726860247</v>
      </c>
      <c r="CG525" s="434"/>
      <c r="CH525" s="427"/>
      <c r="CI525" s="446">
        <f t="shared" si="1021"/>
        <v>9.2070396702264539</v>
      </c>
      <c r="CJ525" s="436">
        <v>30.2</v>
      </c>
      <c r="CK525" s="436">
        <v>2.5099999999999998</v>
      </c>
      <c r="CL525" s="423"/>
      <c r="CM525" s="423">
        <v>16.600000000000001</v>
      </c>
      <c r="CN525" s="423">
        <v>66</v>
      </c>
      <c r="CO525" s="432"/>
      <c r="CP525" s="432"/>
      <c r="CQ525" s="437"/>
      <c r="CR525" s="437">
        <v>0.92</v>
      </c>
      <c r="CS525" s="424"/>
      <c r="CT525" s="432">
        <f t="shared" si="1022"/>
        <v>3.3920672469255355</v>
      </c>
      <c r="CU525" s="434">
        <v>6.43</v>
      </c>
      <c r="CV525" s="438"/>
      <c r="CW525" s="439"/>
      <c r="CX525" s="440"/>
      <c r="CY525" s="441"/>
      <c r="CZ525" s="442"/>
      <c r="DA525" s="442"/>
      <c r="DB525" s="442"/>
      <c r="DC525" s="442"/>
      <c r="DD525" s="443"/>
      <c r="DE525" s="440"/>
      <c r="DF525" s="444">
        <v>24302.75</v>
      </c>
      <c r="DG525" s="445">
        <f t="shared" si="1023"/>
        <v>24962.75</v>
      </c>
      <c r="DH525" s="421">
        <f t="shared" si="1024"/>
        <v>0.99851000000000001</v>
      </c>
      <c r="DI525" s="446">
        <f t="shared" si="1025"/>
        <v>6.441597980991677</v>
      </c>
      <c r="DJ525" s="434">
        <v>7.67</v>
      </c>
      <c r="DK525" s="427">
        <v>5.8</v>
      </c>
      <c r="DL525" s="446">
        <f t="shared" si="1026"/>
        <v>9.133609077525513</v>
      </c>
      <c r="DM525" s="422">
        <v>30.1</v>
      </c>
      <c r="DN525" s="422">
        <v>2.2599999999999998</v>
      </c>
      <c r="DO525" s="423">
        <v>7.66</v>
      </c>
      <c r="DP525" s="423">
        <v>16.8</v>
      </c>
      <c r="DQ525" s="423">
        <v>70</v>
      </c>
      <c r="DR525" s="432"/>
      <c r="DS525" s="432"/>
      <c r="DT525" s="437"/>
      <c r="DU525" s="437">
        <v>0.93</v>
      </c>
      <c r="DV525" s="424"/>
      <c r="DW525" s="446">
        <f t="shared" si="1027"/>
        <v>3.3650138706672945</v>
      </c>
      <c r="DX525" s="434">
        <v>5.3</v>
      </c>
      <c r="DY525" s="438">
        <v>7.86</v>
      </c>
      <c r="DZ525" s="439">
        <v>16.399999999999999</v>
      </c>
      <c r="EA525" s="440">
        <v>52</v>
      </c>
      <c r="EB525" s="441">
        <v>7460</v>
      </c>
      <c r="EC525" s="442">
        <v>5.8</v>
      </c>
      <c r="ED525" s="442"/>
      <c r="EE525" s="442"/>
      <c r="EF525" s="442"/>
      <c r="EG525" s="443">
        <v>15</v>
      </c>
      <c r="EH525" s="440"/>
      <c r="EI525" s="429">
        <f t="shared" si="1093"/>
        <v>7.86</v>
      </c>
      <c r="EJ525" s="447">
        <f t="shared" si="1094"/>
        <v>16.399999999999999</v>
      </c>
      <c r="EK525" s="448">
        <f t="shared" si="1095"/>
        <v>52</v>
      </c>
      <c r="EL525" s="417">
        <f t="shared" si="1096"/>
        <v>7460</v>
      </c>
      <c r="EM525" s="431">
        <f t="shared" si="1097"/>
        <v>5.8</v>
      </c>
      <c r="EN525" s="431"/>
      <c r="EO525" s="431"/>
      <c r="EP525" s="431"/>
      <c r="EQ525" s="430">
        <f t="shared" si="1098"/>
        <v>15</v>
      </c>
      <c r="ER525" s="448"/>
      <c r="ES525" s="449">
        <f t="shared" si="1034"/>
        <v>21.236200240475831</v>
      </c>
      <c r="ET525" s="450">
        <f t="shared" si="1035"/>
        <v>0.99452820000000008</v>
      </c>
      <c r="EU525" s="451">
        <f t="shared" si="992"/>
        <v>0.24513389181818185</v>
      </c>
      <c r="EV525" s="450">
        <f t="shared" si="1036"/>
        <v>0.45395165151515154</v>
      </c>
      <c r="EW525" s="513">
        <f t="shared" si="1099"/>
        <v>0.59427970481939174</v>
      </c>
      <c r="EX525" s="514">
        <f t="shared" si="1100"/>
        <v>8.4955629010821418</v>
      </c>
      <c r="EY525" s="513">
        <f t="shared" si="1101"/>
        <v>0.527377521613833</v>
      </c>
      <c r="EZ525" s="514">
        <f t="shared" si="1102"/>
        <v>18.300000000000004</v>
      </c>
      <c r="FA525" s="450">
        <f t="shared" si="1041"/>
        <v>0.76026336048980969</v>
      </c>
      <c r="FB525" s="431">
        <f t="shared" si="1042"/>
        <v>164.90468384908542</v>
      </c>
      <c r="FC525" s="452"/>
      <c r="FD525" s="431"/>
      <c r="FE525" s="452">
        <f t="shared" si="1043"/>
        <v>0.94402985074626866</v>
      </c>
      <c r="FF525" s="430">
        <f t="shared" si="1044"/>
        <v>253</v>
      </c>
      <c r="FG525" s="405">
        <v>50400</v>
      </c>
      <c r="FH525" s="589"/>
      <c r="FI525" s="590"/>
      <c r="FJ525" s="591"/>
      <c r="FK525" s="455">
        <f t="shared" si="1045"/>
        <v>1.4479227436688069</v>
      </c>
      <c r="FL525" s="530">
        <v>1800</v>
      </c>
      <c r="FM525" s="455">
        <f t="shared" si="1046"/>
        <v>36.198068591720173</v>
      </c>
      <c r="FN525" s="530">
        <v>5004</v>
      </c>
      <c r="FO525" s="532">
        <f t="shared" si="1047"/>
        <v>0.37399103139013457</v>
      </c>
      <c r="FP525" s="449">
        <f t="shared" si="1048"/>
        <v>100.63063068498208</v>
      </c>
      <c r="FQ525" s="457">
        <v>54</v>
      </c>
      <c r="FR525" s="458">
        <f t="shared" si="1049"/>
        <v>1.0859420577516052</v>
      </c>
      <c r="FS525" s="576">
        <v>7.89</v>
      </c>
      <c r="FT525" s="577">
        <v>13.9</v>
      </c>
      <c r="FU525" s="578">
        <v>43</v>
      </c>
      <c r="FV525" s="579">
        <v>8</v>
      </c>
      <c r="FW525" s="580"/>
      <c r="FX525" s="579"/>
      <c r="FY525" s="452">
        <f t="shared" si="1050"/>
        <v>0.46666666666666667</v>
      </c>
      <c r="FZ525" s="452"/>
      <c r="GA525" s="429"/>
      <c r="GB525" s="513">
        <f t="shared" si="1103"/>
        <v>0.15243902439024382</v>
      </c>
      <c r="GC525" s="514">
        <f t="shared" si="1104"/>
        <v>2.4999999999999982</v>
      </c>
      <c r="GD525" s="513">
        <f t="shared" si="1105"/>
        <v>0.17307692307692313</v>
      </c>
      <c r="GE525" s="527">
        <f t="shared" si="1054"/>
        <v>9</v>
      </c>
      <c r="GF525" s="461">
        <f t="shared" si="1055"/>
        <v>1.9788277496807027</v>
      </c>
      <c r="GG525" s="606">
        <v>25</v>
      </c>
      <c r="GH525" s="450">
        <f t="shared" si="1106"/>
        <v>0.3125</v>
      </c>
      <c r="GI525" s="405">
        <v>175</v>
      </c>
      <c r="GJ525" s="462">
        <f t="shared" si="1107"/>
        <v>7</v>
      </c>
      <c r="GK525" s="463">
        <f t="shared" si="1058"/>
        <v>12.066022863906724</v>
      </c>
      <c r="GL525" s="464">
        <v>8.0399999999999991</v>
      </c>
      <c r="GM525" s="529">
        <v>12.5</v>
      </c>
      <c r="GN525" s="405">
        <v>41</v>
      </c>
      <c r="GO525" s="513">
        <f t="shared" si="1108"/>
        <v>0.10071942446043169</v>
      </c>
      <c r="GP525" s="450">
        <f t="shared" si="1109"/>
        <v>4.6511627906976716E-2</v>
      </c>
      <c r="GQ525" s="577">
        <v>8</v>
      </c>
      <c r="GR525" s="455">
        <f t="shared" si="1061"/>
        <v>2.0753559325919566</v>
      </c>
      <c r="GS525" s="531">
        <f t="shared" si="1110"/>
        <v>12.2</v>
      </c>
      <c r="GT525" s="531">
        <f t="shared" si="1111"/>
        <v>40.26</v>
      </c>
      <c r="GU525" s="513">
        <f t="shared" si="1112"/>
        <v>2.4000000000000021E-2</v>
      </c>
      <c r="GV525" s="513">
        <f t="shared" si="1113"/>
        <v>1.8048780487804894E-2</v>
      </c>
      <c r="GW525" s="513">
        <f t="shared" si="1114"/>
        <v>0.12230215827338142</v>
      </c>
      <c r="GX525" s="513">
        <f t="shared" si="1115"/>
        <v>6.3720930232558204E-2</v>
      </c>
      <c r="GY525" s="462">
        <f t="shared" si="1116"/>
        <v>4.4036579795279982</v>
      </c>
      <c r="GZ525" s="405">
        <v>47883</v>
      </c>
      <c r="HA525" s="581">
        <v>8.18</v>
      </c>
      <c r="HB525" s="451">
        <v>8.02</v>
      </c>
      <c r="HC525" s="577">
        <v>12.2</v>
      </c>
      <c r="HD525" s="463">
        <f t="shared" si="1120"/>
        <v>40.26</v>
      </c>
      <c r="HE525" s="463">
        <v>12</v>
      </c>
      <c r="HF525" s="463">
        <f t="shared" si="1075"/>
        <v>32.400000000000006</v>
      </c>
      <c r="HG525" s="582"/>
      <c r="HH525" s="575">
        <v>4</v>
      </c>
      <c r="HI525" s="583">
        <v>7450</v>
      </c>
      <c r="HJ525" s="406">
        <f t="shared" si="1069"/>
        <v>4991.5</v>
      </c>
      <c r="HK525" s="406"/>
      <c r="HL525" s="549"/>
      <c r="HM525" s="584"/>
      <c r="HN525" s="461">
        <v>6.65</v>
      </c>
      <c r="HO525" s="574"/>
      <c r="HP525" s="548">
        <v>0.01</v>
      </c>
      <c r="HQ525" s="585"/>
      <c r="HR525" s="586"/>
      <c r="HS525" s="520">
        <v>0.25</v>
      </c>
      <c r="HT525" s="587">
        <v>4</v>
      </c>
      <c r="HU525" s="522">
        <f t="shared" si="1070"/>
        <v>35.945652652200394</v>
      </c>
      <c r="HV525" s="513">
        <f t="shared" si="1117"/>
        <v>0.64841498559077815</v>
      </c>
      <c r="HW525" s="513">
        <f t="shared" si="1118"/>
        <v>0.75451219512195122</v>
      </c>
      <c r="HX525" s="513">
        <f t="shared" si="1119"/>
        <v>0.53169014084507038</v>
      </c>
      <c r="HY525" s="599"/>
    </row>
    <row r="526" spans="1:233" s="598" customFormat="1" ht="15" customHeight="1" x14ac:dyDescent="0.15">
      <c r="A526" s="400">
        <v>44008</v>
      </c>
      <c r="B526" s="515">
        <v>44489</v>
      </c>
      <c r="C526" s="402">
        <f t="shared" si="993"/>
        <v>0.88978000000000002</v>
      </c>
      <c r="D526" s="571">
        <v>7.96</v>
      </c>
      <c r="E526" s="572">
        <v>32.5</v>
      </c>
      <c r="F526" s="573">
        <v>118</v>
      </c>
      <c r="G526" s="406">
        <f t="shared" si="1079"/>
        <v>5249.7020000000002</v>
      </c>
      <c r="H526" s="402">
        <f t="shared" si="1080"/>
        <v>0.20998808000000002</v>
      </c>
      <c r="I526" s="573">
        <v>8575</v>
      </c>
      <c r="J526" s="406">
        <f t="shared" si="1081"/>
        <v>5745.25</v>
      </c>
      <c r="K526" s="574">
        <v>13.6</v>
      </c>
      <c r="L526" s="574">
        <v>7.9</v>
      </c>
      <c r="M526" s="574">
        <v>1.1000000000000001</v>
      </c>
      <c r="N526" s="575">
        <v>31</v>
      </c>
      <c r="O526" s="575">
        <v>32</v>
      </c>
      <c r="P526" s="409"/>
      <c r="Q526" s="409">
        <v>1320</v>
      </c>
      <c r="R526" s="409"/>
      <c r="S526" s="409"/>
      <c r="T526" s="410">
        <v>5.22</v>
      </c>
      <c r="U526" s="409">
        <f t="shared" si="1082"/>
        <v>3244.8275862068967</v>
      </c>
      <c r="V526" s="409">
        <v>9410</v>
      </c>
      <c r="W526" s="409">
        <v>4211</v>
      </c>
      <c r="X526" s="516"/>
      <c r="Y526" s="473"/>
      <c r="Z526" s="429"/>
      <c r="AA526" s="409"/>
      <c r="AB526" s="409"/>
      <c r="AC526" s="409"/>
      <c r="AD526" s="474"/>
      <c r="AE526" s="477"/>
      <c r="AF526" s="478">
        <f t="shared" si="1083"/>
        <v>1320</v>
      </c>
      <c r="AG526" s="477">
        <f t="shared" si="1084"/>
        <v>0.52800000000000002</v>
      </c>
      <c r="AH526" s="478">
        <f t="shared" si="1085"/>
        <v>3244.8275862068967</v>
      </c>
      <c r="AI526" s="478">
        <f t="shared" si="1086"/>
        <v>9410</v>
      </c>
      <c r="AJ526" s="473">
        <f t="shared" si="1087"/>
        <v>12421.2</v>
      </c>
      <c r="AK526" s="477">
        <f t="shared" si="1088"/>
        <v>0.5520533333333334</v>
      </c>
      <c r="AL526" s="447">
        <v>38</v>
      </c>
      <c r="AM526" s="479"/>
      <c r="AN526" s="473">
        <v>2021</v>
      </c>
      <c r="AO526" s="473">
        <v>2010</v>
      </c>
      <c r="AP526" s="479">
        <v>7.4</v>
      </c>
      <c r="AQ526" s="447">
        <v>720</v>
      </c>
      <c r="AR526" s="473">
        <f t="shared" si="1077"/>
        <v>2160</v>
      </c>
      <c r="AS526" s="657">
        <f t="shared" si="1089"/>
        <v>3</v>
      </c>
      <c r="AT526" s="473">
        <v>4240</v>
      </c>
      <c r="AU526" s="447"/>
      <c r="AV526" s="480">
        <v>15</v>
      </c>
      <c r="AW526" s="479">
        <v>8.2100000000000009</v>
      </c>
      <c r="AX526" s="479">
        <v>39.450000000000003</v>
      </c>
      <c r="AY526" s="480">
        <v>18.399999999999999</v>
      </c>
      <c r="AZ526" s="480">
        <v>6.4</v>
      </c>
      <c r="BA526" s="420">
        <f t="shared" si="1006"/>
        <v>48367.31</v>
      </c>
      <c r="BB526" s="421">
        <f t="shared" si="1007"/>
        <v>0.96734619999999993</v>
      </c>
      <c r="BC526" s="422"/>
      <c r="BD526" s="423">
        <v>7.81</v>
      </c>
      <c r="BE526" s="424">
        <v>28.3</v>
      </c>
      <c r="BF526" s="425">
        <v>136</v>
      </c>
      <c r="BG526" s="426">
        <v>7540</v>
      </c>
      <c r="BH526" s="420">
        <f t="shared" si="1008"/>
        <v>5051.8</v>
      </c>
      <c r="BI526" s="432"/>
      <c r="BJ526" s="421"/>
      <c r="BK526" s="427">
        <v>11.2</v>
      </c>
      <c r="BL526" s="427">
        <v>6.3</v>
      </c>
      <c r="BM526" s="428">
        <v>3.3</v>
      </c>
      <c r="BN526" s="422">
        <v>0.7</v>
      </c>
      <c r="BO526" s="425">
        <v>80</v>
      </c>
      <c r="BP526" s="425">
        <v>32</v>
      </c>
      <c r="BQ526" s="423">
        <v>5.25</v>
      </c>
      <c r="BR526" s="421">
        <f t="shared" si="1009"/>
        <v>0.72916666666666663</v>
      </c>
      <c r="BS526" s="409">
        <f t="shared" si="1010"/>
        <v>49687.31</v>
      </c>
      <c r="BT526" s="429">
        <f t="shared" si="1011"/>
        <v>7.7991078828779408</v>
      </c>
      <c r="BU526" s="430">
        <f t="shared" si="1090"/>
        <v>28.3</v>
      </c>
      <c r="BV526" s="430">
        <f t="shared" si="1013"/>
        <v>189.76986598791524</v>
      </c>
      <c r="BW526" s="430">
        <f t="shared" si="1091"/>
        <v>7339.7710079293884</v>
      </c>
      <c r="BX526" s="430">
        <f t="shared" si="1015"/>
        <v>4770.8511551541023</v>
      </c>
      <c r="BY526" s="430">
        <f t="shared" si="1092"/>
        <v>11.391276203119066</v>
      </c>
      <c r="BZ526" s="430">
        <f>(BL526*BA526+AY526*AF526)/BS526</f>
        <v>6.6214502857973185</v>
      </c>
      <c r="CA526" s="431">
        <f>(BN526*BA526+AZ526*AF526)/BS526</f>
        <v>0.85142699413592726</v>
      </c>
      <c r="CB526" s="430">
        <f t="shared" si="1017"/>
        <v>80</v>
      </c>
      <c r="CC526" s="432">
        <v>23876.23</v>
      </c>
      <c r="CD526" s="411">
        <f t="shared" si="1018"/>
        <v>24536.23</v>
      </c>
      <c r="CE526" s="421">
        <f t="shared" si="1019"/>
        <v>0.98144920000000002</v>
      </c>
      <c r="CF526" s="433">
        <f t="shared" si="1020"/>
        <v>6.5535740413258274</v>
      </c>
      <c r="CG526" s="434"/>
      <c r="CH526" s="427"/>
      <c r="CI526" s="446">
        <f t="shared" si="1021"/>
        <v>9.2923811033724419</v>
      </c>
      <c r="CJ526" s="436">
        <v>30.1</v>
      </c>
      <c r="CK526" s="436">
        <v>2.4900000000000002</v>
      </c>
      <c r="CL526" s="423"/>
      <c r="CM526" s="423">
        <v>18</v>
      </c>
      <c r="CN526" s="423">
        <v>74</v>
      </c>
      <c r="CO526" s="432"/>
      <c r="CP526" s="432"/>
      <c r="CQ526" s="437"/>
      <c r="CR526" s="437">
        <v>0.87</v>
      </c>
      <c r="CS526" s="424"/>
      <c r="CT526" s="432">
        <f t="shared" si="1022"/>
        <v>3.4235088275582677</v>
      </c>
      <c r="CU526" s="434">
        <v>6.39</v>
      </c>
      <c r="CV526" s="438"/>
      <c r="CW526" s="439"/>
      <c r="CX526" s="440"/>
      <c r="CY526" s="441"/>
      <c r="CZ526" s="442"/>
      <c r="DA526" s="442"/>
      <c r="DB526" s="442"/>
      <c r="DC526" s="442"/>
      <c r="DD526" s="443"/>
      <c r="DE526" s="440"/>
      <c r="DF526" s="444">
        <v>24491.08</v>
      </c>
      <c r="DG526" s="445">
        <f t="shared" si="1023"/>
        <v>25151.08</v>
      </c>
      <c r="DH526" s="421">
        <f t="shared" si="1024"/>
        <v>1.0060432000000001</v>
      </c>
      <c r="DI526" s="446">
        <f t="shared" si="1025"/>
        <v>6.3933636249417507</v>
      </c>
      <c r="DJ526" s="434">
        <v>7.57</v>
      </c>
      <c r="DK526" s="427">
        <v>4.8</v>
      </c>
      <c r="DL526" s="446">
        <f t="shared" si="1026"/>
        <v>9.0652170801412897</v>
      </c>
      <c r="DM526" s="422">
        <v>30</v>
      </c>
      <c r="DN526" s="422">
        <v>2.31</v>
      </c>
      <c r="DO526" s="423">
        <v>7.87</v>
      </c>
      <c r="DP526" s="423">
        <v>16.7</v>
      </c>
      <c r="DQ526" s="423">
        <v>73</v>
      </c>
      <c r="DR526" s="432"/>
      <c r="DS526" s="432"/>
      <c r="DT526" s="437"/>
      <c r="DU526" s="437">
        <v>0.9</v>
      </c>
      <c r="DV526" s="424"/>
      <c r="DW526" s="446">
        <f t="shared" si="1027"/>
        <v>3.3398168189994224</v>
      </c>
      <c r="DX526" s="434">
        <v>5.32</v>
      </c>
      <c r="DY526" s="438">
        <v>7.96</v>
      </c>
      <c r="DZ526" s="439">
        <v>16.600000000000001</v>
      </c>
      <c r="EA526" s="440">
        <v>56</v>
      </c>
      <c r="EB526" s="441">
        <v>7620</v>
      </c>
      <c r="EC526" s="442">
        <v>5.3</v>
      </c>
      <c r="ED526" s="442">
        <v>0.19</v>
      </c>
      <c r="EE526" s="442">
        <v>5.8</v>
      </c>
      <c r="EF526" s="442">
        <v>0.75</v>
      </c>
      <c r="EG526" s="443">
        <v>12</v>
      </c>
      <c r="EH526" s="440">
        <v>16</v>
      </c>
      <c r="EI526" s="429">
        <f t="shared" si="1093"/>
        <v>7.96</v>
      </c>
      <c r="EJ526" s="447">
        <f t="shared" si="1094"/>
        <v>16.600000000000001</v>
      </c>
      <c r="EK526" s="448">
        <f t="shared" si="1095"/>
        <v>56</v>
      </c>
      <c r="EL526" s="417">
        <f t="shared" si="1096"/>
        <v>7620</v>
      </c>
      <c r="EM526" s="431">
        <f t="shared" si="1097"/>
        <v>5.3</v>
      </c>
      <c r="EN526" s="431">
        <f>ED526</f>
        <v>0.19</v>
      </c>
      <c r="EO526" s="431">
        <f>EE526</f>
        <v>5.8</v>
      </c>
      <c r="EP526" s="431">
        <f>EF526</f>
        <v>0.75</v>
      </c>
      <c r="EQ526" s="430">
        <f t="shared" si="1098"/>
        <v>12</v>
      </c>
      <c r="ER526" s="448">
        <f>EH526</f>
        <v>16</v>
      </c>
      <c r="ES526" s="449">
        <f t="shared" si="1034"/>
        <v>21.252911457674003</v>
      </c>
      <c r="ET526" s="450">
        <f t="shared" si="1035"/>
        <v>0.99374619999999991</v>
      </c>
      <c r="EU526" s="451">
        <f t="shared" si="992"/>
        <v>0.21429895818181821</v>
      </c>
      <c r="EV526" s="450">
        <f t="shared" si="1036"/>
        <v>0.3968499225589226</v>
      </c>
      <c r="EW526" s="513">
        <f t="shared" si="1099"/>
        <v>0.53473167488039686</v>
      </c>
      <c r="EX526" s="514">
        <f t="shared" si="1100"/>
        <v>6.0912762031190661</v>
      </c>
      <c r="EY526" s="513">
        <f t="shared" si="1101"/>
        <v>0.41342756183745577</v>
      </c>
      <c r="EZ526" s="514">
        <f t="shared" si="1102"/>
        <v>11.7</v>
      </c>
      <c r="FA526" s="450">
        <f t="shared" si="1041"/>
        <v>0.70490573037783488</v>
      </c>
      <c r="FB526" s="431">
        <f t="shared" si="1042"/>
        <v>133.76986598791524</v>
      </c>
      <c r="FC526" s="452">
        <f>1-EP526/CA526</f>
        <v>0.11912588493727605</v>
      </c>
      <c r="FD526" s="431">
        <f>CA526-EP526</f>
        <v>0.10142699413592726</v>
      </c>
      <c r="FE526" s="452">
        <f t="shared" si="1043"/>
        <v>0.85</v>
      </c>
      <c r="FF526" s="430">
        <f t="shared" si="1044"/>
        <v>68</v>
      </c>
      <c r="FG526" s="405">
        <v>50400</v>
      </c>
      <c r="FH526" s="589"/>
      <c r="FI526" s="590"/>
      <c r="FJ526" s="591"/>
      <c r="FK526" s="455">
        <f t="shared" si="1045"/>
        <v>1.4490621448414094</v>
      </c>
      <c r="FL526" s="530">
        <v>1800</v>
      </c>
      <c r="FM526" s="455">
        <f t="shared" si="1046"/>
        <v>36.226553621035229</v>
      </c>
      <c r="FN526" s="530">
        <v>4865</v>
      </c>
      <c r="FO526" s="532">
        <f t="shared" si="1047"/>
        <v>0.36360239162929747</v>
      </c>
      <c r="FP526" s="449">
        <f t="shared" si="1048"/>
        <v>97.912324092409122</v>
      </c>
      <c r="FQ526" s="457">
        <v>54</v>
      </c>
      <c r="FR526" s="458">
        <f t="shared" si="1049"/>
        <v>1.086796608631057</v>
      </c>
      <c r="FS526" s="576">
        <v>7.92</v>
      </c>
      <c r="FT526" s="577">
        <v>13.2</v>
      </c>
      <c r="FU526" s="578">
        <v>41</v>
      </c>
      <c r="FV526" s="579">
        <v>5</v>
      </c>
      <c r="FW526" s="580">
        <v>0.24</v>
      </c>
      <c r="FX526" s="579">
        <v>8</v>
      </c>
      <c r="FY526" s="452">
        <f t="shared" si="1050"/>
        <v>0.58333333333333326</v>
      </c>
      <c r="FZ526" s="452">
        <f>1-FW526/(EF526+DC526)</f>
        <v>0.67999999999999994</v>
      </c>
      <c r="GA526" s="429">
        <f>EF526+DC526-FW526</f>
        <v>0.51</v>
      </c>
      <c r="GB526" s="513">
        <f t="shared" si="1103"/>
        <v>0.20481927710843384</v>
      </c>
      <c r="GC526" s="514">
        <f t="shared" si="1104"/>
        <v>3.4000000000000021</v>
      </c>
      <c r="GD526" s="513">
        <f t="shared" si="1105"/>
        <v>0.2678571428571429</v>
      </c>
      <c r="GE526" s="527">
        <f t="shared" si="1054"/>
        <v>15</v>
      </c>
      <c r="GF526" s="461">
        <f t="shared" si="1055"/>
        <v>1.9803849312832593</v>
      </c>
      <c r="GG526" s="606">
        <v>25</v>
      </c>
      <c r="GH526" s="450">
        <f t="shared" si="1106"/>
        <v>0.3125</v>
      </c>
      <c r="GI526" s="405">
        <v>175</v>
      </c>
      <c r="GJ526" s="462">
        <f t="shared" si="1107"/>
        <v>7</v>
      </c>
      <c r="GK526" s="463">
        <f t="shared" si="1058"/>
        <v>12.075517873678411</v>
      </c>
      <c r="GL526" s="464">
        <v>7.98</v>
      </c>
      <c r="GM526" s="529">
        <v>12.3</v>
      </c>
      <c r="GN526" s="405">
        <v>40.5</v>
      </c>
      <c r="GO526" s="513">
        <f t="shared" si="1108"/>
        <v>6.8181818181818121E-2</v>
      </c>
      <c r="GP526" s="450">
        <f t="shared" si="1109"/>
        <v>1.2195121951219523E-2</v>
      </c>
      <c r="GQ526" s="577">
        <v>8</v>
      </c>
      <c r="GR526" s="455">
        <f t="shared" si="1061"/>
        <v>2.0769890742726864</v>
      </c>
      <c r="GS526" s="531">
        <f t="shared" si="1110"/>
        <v>12</v>
      </c>
      <c r="GT526" s="531">
        <f t="shared" si="1111"/>
        <v>39.599999999999994</v>
      </c>
      <c r="GU526" s="513">
        <f t="shared" si="1112"/>
        <v>2.4390243902439046E-2</v>
      </c>
      <c r="GV526" s="513">
        <f t="shared" si="1113"/>
        <v>2.2222222222222365E-2</v>
      </c>
      <c r="GW526" s="513">
        <f t="shared" si="1114"/>
        <v>9.0909090909090828E-2</v>
      </c>
      <c r="GX526" s="513">
        <f t="shared" si="1115"/>
        <v>3.4146341463414775E-2</v>
      </c>
      <c r="GY526" s="462">
        <f t="shared" si="1116"/>
        <v>8.6253699097702583</v>
      </c>
      <c r="GZ526" s="405">
        <v>46829</v>
      </c>
      <c r="HA526" s="581">
        <v>8.2200000000000006</v>
      </c>
      <c r="HB526" s="451">
        <v>8.02</v>
      </c>
      <c r="HC526" s="577">
        <v>12</v>
      </c>
      <c r="HD526" s="463">
        <f t="shared" si="1120"/>
        <v>39.599999999999994</v>
      </c>
      <c r="HE526" s="463">
        <v>11.6</v>
      </c>
      <c r="HF526" s="463">
        <f t="shared" si="1075"/>
        <v>31.32</v>
      </c>
      <c r="HG526" s="582"/>
      <c r="HH526" s="575">
        <v>8</v>
      </c>
      <c r="HI526" s="583">
        <v>7610</v>
      </c>
      <c r="HJ526" s="406">
        <f t="shared" si="1069"/>
        <v>5098.7000000000007</v>
      </c>
      <c r="HK526" s="406"/>
      <c r="HL526" s="549">
        <v>1492</v>
      </c>
      <c r="HM526" s="584">
        <v>6.3</v>
      </c>
      <c r="HN526" s="461">
        <v>6.89</v>
      </c>
      <c r="HO526" s="574">
        <v>0.15</v>
      </c>
      <c r="HP526" s="548">
        <v>0.01</v>
      </c>
      <c r="HQ526" s="585">
        <v>5.4</v>
      </c>
      <c r="HR526" s="586">
        <v>0.22</v>
      </c>
      <c r="HS526" s="520">
        <v>0.21</v>
      </c>
      <c r="HT526" s="587">
        <v>4</v>
      </c>
      <c r="HU526" s="522">
        <f t="shared" si="1070"/>
        <v>35.974711018661161</v>
      </c>
      <c r="HV526" s="513">
        <f t="shared" si="1117"/>
        <v>0.57597173144876324</v>
      </c>
      <c r="HW526" s="513">
        <f t="shared" si="1118"/>
        <v>0.70882352941176474</v>
      </c>
      <c r="HX526" s="513">
        <f t="shared" si="1119"/>
        <v>0.38482142857142854</v>
      </c>
      <c r="HY526" s="599"/>
    </row>
    <row r="527" spans="1:233" s="598" customFormat="1" ht="15" customHeight="1" x14ac:dyDescent="0.15">
      <c r="A527" s="400">
        <v>44009</v>
      </c>
      <c r="B527" s="515">
        <v>47201</v>
      </c>
      <c r="C527" s="402">
        <f t="shared" si="993"/>
        <v>0.94401999999999997</v>
      </c>
      <c r="D527" s="571">
        <v>8.0299999999999994</v>
      </c>
      <c r="E527" s="572">
        <v>31.35</v>
      </c>
      <c r="F527" s="573">
        <v>155.5</v>
      </c>
      <c r="G527" s="406">
        <f t="shared" si="1079"/>
        <v>7339.7555000000002</v>
      </c>
      <c r="H527" s="402">
        <f t="shared" si="1080"/>
        <v>0.29359022000000001</v>
      </c>
      <c r="I527" s="573">
        <v>7270</v>
      </c>
      <c r="J527" s="406">
        <f t="shared" si="1081"/>
        <v>4870.9000000000005</v>
      </c>
      <c r="K527" s="574">
        <v>16.3</v>
      </c>
      <c r="L527" s="574"/>
      <c r="M527" s="574"/>
      <c r="N527" s="575">
        <v>82.5</v>
      </c>
      <c r="O527" s="575"/>
      <c r="P527" s="409"/>
      <c r="Q527" s="409">
        <v>1320</v>
      </c>
      <c r="R527" s="409"/>
      <c r="S527" s="409"/>
      <c r="T527" s="410">
        <v>5.24</v>
      </c>
      <c r="U527" s="409">
        <f t="shared" si="1082"/>
        <v>3399.655172413793</v>
      </c>
      <c r="V527" s="409">
        <v>9859</v>
      </c>
      <c r="W527" s="409">
        <v>4129</v>
      </c>
      <c r="X527" s="516"/>
      <c r="Y527" s="473"/>
      <c r="Z527" s="429"/>
      <c r="AA527" s="409"/>
      <c r="AB527" s="409"/>
      <c r="AC527" s="409"/>
      <c r="AD527" s="474"/>
      <c r="AE527" s="477"/>
      <c r="AF527" s="478">
        <f t="shared" si="1083"/>
        <v>1320</v>
      </c>
      <c r="AG527" s="477">
        <f t="shared" si="1084"/>
        <v>0.52800000000000002</v>
      </c>
      <c r="AH527" s="478">
        <f t="shared" si="1085"/>
        <v>3399.655172413793</v>
      </c>
      <c r="AI527" s="478">
        <f t="shared" si="1086"/>
        <v>9859</v>
      </c>
      <c r="AJ527" s="473">
        <f t="shared" si="1087"/>
        <v>13013.88</v>
      </c>
      <c r="AK527" s="477">
        <f t="shared" si="1088"/>
        <v>0.57839466666666661</v>
      </c>
      <c r="AL527" s="447">
        <v>38</v>
      </c>
      <c r="AM527" s="479"/>
      <c r="AN527" s="473">
        <v>1847</v>
      </c>
      <c r="AO527" s="473">
        <v>1856</v>
      </c>
      <c r="AP527" s="479">
        <v>7.48</v>
      </c>
      <c r="AQ527" s="447">
        <v>739</v>
      </c>
      <c r="AR527" s="473">
        <f t="shared" si="1077"/>
        <v>2217</v>
      </c>
      <c r="AS527" s="657">
        <f t="shared" si="1089"/>
        <v>3</v>
      </c>
      <c r="AT527" s="473">
        <v>4560</v>
      </c>
      <c r="AU527" s="447"/>
      <c r="AV527" s="480">
        <v>15</v>
      </c>
      <c r="AW527" s="479">
        <v>8.23</v>
      </c>
      <c r="AX527" s="479">
        <v>41.25</v>
      </c>
      <c r="AY527" s="480">
        <v>17.899999999999999</v>
      </c>
      <c r="AZ527" s="480">
        <v>5.2</v>
      </c>
      <c r="BA527" s="420">
        <f t="shared" si="1006"/>
        <v>46189.53</v>
      </c>
      <c r="BB527" s="421">
        <f t="shared" si="1007"/>
        <v>0.92379060000000002</v>
      </c>
      <c r="BC527" s="422"/>
      <c r="BD527" s="423">
        <v>7.88</v>
      </c>
      <c r="BE527" s="424">
        <v>31.8</v>
      </c>
      <c r="BF527" s="425">
        <v>174</v>
      </c>
      <c r="BG527" s="426">
        <v>6560</v>
      </c>
      <c r="BH527" s="420">
        <f t="shared" si="1008"/>
        <v>4395.2</v>
      </c>
      <c r="BI527" s="432"/>
      <c r="BJ527" s="421"/>
      <c r="BK527" s="427">
        <v>11.2</v>
      </c>
      <c r="BL527" s="427"/>
      <c r="BM527" s="428"/>
      <c r="BN527" s="422"/>
      <c r="BO527" s="425">
        <v>108</v>
      </c>
      <c r="BP527" s="425"/>
      <c r="BQ527" s="423">
        <v>4.12</v>
      </c>
      <c r="BR527" s="421">
        <f t="shared" si="1009"/>
        <v>0.57222222222222219</v>
      </c>
      <c r="BS527" s="409">
        <f t="shared" si="1010"/>
        <v>47509.53</v>
      </c>
      <c r="BT527" s="429">
        <f t="shared" si="1011"/>
        <v>7.8688864402573548</v>
      </c>
      <c r="BU527" s="430">
        <f t="shared" si="1090"/>
        <v>31.8</v>
      </c>
      <c r="BV527" s="430">
        <f t="shared" si="1013"/>
        <v>230.76250638556095</v>
      </c>
      <c r="BW527" s="430">
        <f t="shared" si="1091"/>
        <v>6377.8209719186871</v>
      </c>
      <c r="BX527" s="430">
        <f t="shared" si="1015"/>
        <v>4145.5836317471467</v>
      </c>
      <c r="BY527" s="430">
        <f t="shared" si="1092"/>
        <v>11.386152125689307</v>
      </c>
      <c r="BZ527" s="430"/>
      <c r="CA527" s="431"/>
      <c r="CB527" s="430">
        <f t="shared" si="1017"/>
        <v>108</v>
      </c>
      <c r="CC527" s="432">
        <v>22767.07</v>
      </c>
      <c r="CD527" s="411">
        <f t="shared" si="1018"/>
        <v>23427.07</v>
      </c>
      <c r="CE527" s="421">
        <f t="shared" si="1019"/>
        <v>0.93708279999999999</v>
      </c>
      <c r="CF527" s="433">
        <f t="shared" si="1020"/>
        <v>6.8638545067735741</v>
      </c>
      <c r="CG527" s="434"/>
      <c r="CH527" s="427"/>
      <c r="CI527" s="446">
        <f t="shared" si="1021"/>
        <v>9.7323310170670077</v>
      </c>
      <c r="CJ527" s="436">
        <v>29.9</v>
      </c>
      <c r="CK527" s="436">
        <v>2.21</v>
      </c>
      <c r="CL527" s="423"/>
      <c r="CM527" s="423">
        <v>17.3</v>
      </c>
      <c r="CN527" s="423">
        <v>73</v>
      </c>
      <c r="CO527" s="432"/>
      <c r="CP527" s="432"/>
      <c r="CQ527" s="437"/>
      <c r="CR527" s="437">
        <v>0.89</v>
      </c>
      <c r="CS527" s="424"/>
      <c r="CT527" s="432">
        <f t="shared" si="1022"/>
        <v>3.5855956378667928</v>
      </c>
      <c r="CU527" s="434">
        <v>6.51</v>
      </c>
      <c r="CV527" s="438"/>
      <c r="CW527" s="439"/>
      <c r="CX527" s="440"/>
      <c r="CY527" s="441"/>
      <c r="CZ527" s="442"/>
      <c r="DA527" s="442"/>
      <c r="DB527" s="442"/>
      <c r="DC527" s="442"/>
      <c r="DD527" s="443"/>
      <c r="DE527" s="440"/>
      <c r="DF527" s="444">
        <v>23422.46</v>
      </c>
      <c r="DG527" s="445">
        <f t="shared" si="1023"/>
        <v>24082.46</v>
      </c>
      <c r="DH527" s="421">
        <f t="shared" si="1024"/>
        <v>0.9632984</v>
      </c>
      <c r="DI527" s="446">
        <f t="shared" si="1025"/>
        <v>6.6770587390158642</v>
      </c>
      <c r="DJ527" s="434">
        <v>7.64</v>
      </c>
      <c r="DK527" s="427">
        <v>4.2</v>
      </c>
      <c r="DL527" s="446">
        <f t="shared" si="1026"/>
        <v>9.4674713463657785</v>
      </c>
      <c r="DM527" s="422">
        <v>29.9</v>
      </c>
      <c r="DN527" s="422">
        <v>2.4900000000000002</v>
      </c>
      <c r="DO527" s="423">
        <v>7.69</v>
      </c>
      <c r="DP527" s="423">
        <v>16.899999999999999</v>
      </c>
      <c r="DQ527" s="423">
        <v>71</v>
      </c>
      <c r="DR527" s="432"/>
      <c r="DS527" s="432"/>
      <c r="DT527" s="437"/>
      <c r="DU527" s="437">
        <v>0.91</v>
      </c>
      <c r="DV527" s="424"/>
      <c r="DW527" s="446">
        <f t="shared" si="1027"/>
        <v>3.4880157591873919</v>
      </c>
      <c r="DX527" s="434">
        <v>5.74</v>
      </c>
      <c r="DY527" s="438">
        <v>7.95</v>
      </c>
      <c r="DZ527" s="439">
        <v>17.2</v>
      </c>
      <c r="EA527" s="440">
        <v>54</v>
      </c>
      <c r="EB527" s="441">
        <v>7770</v>
      </c>
      <c r="EC527" s="442">
        <v>4.3</v>
      </c>
      <c r="ED527" s="442"/>
      <c r="EE527" s="442"/>
      <c r="EF527" s="442"/>
      <c r="EG527" s="443">
        <v>15</v>
      </c>
      <c r="EH527" s="440"/>
      <c r="EI527" s="429">
        <f t="shared" si="1093"/>
        <v>7.95</v>
      </c>
      <c r="EJ527" s="447">
        <f t="shared" si="1094"/>
        <v>17.2</v>
      </c>
      <c r="EK527" s="448">
        <f t="shared" si="1095"/>
        <v>54</v>
      </c>
      <c r="EL527" s="417">
        <f t="shared" si="1096"/>
        <v>7770</v>
      </c>
      <c r="EM527" s="431">
        <f t="shared" si="1097"/>
        <v>4.3</v>
      </c>
      <c r="EN527" s="431"/>
      <c r="EO527" s="431"/>
      <c r="EP527" s="431"/>
      <c r="EQ527" s="430">
        <f t="shared" si="1098"/>
        <v>15</v>
      </c>
      <c r="ER527" s="448"/>
      <c r="ES527" s="449">
        <f t="shared" si="1034"/>
        <v>22.227119485290636</v>
      </c>
      <c r="ET527" s="450">
        <f t="shared" si="1035"/>
        <v>0.9501906</v>
      </c>
      <c r="EU527" s="451">
        <f t="shared" si="992"/>
        <v>0.24916859590909088</v>
      </c>
      <c r="EV527" s="450">
        <f t="shared" si="1036"/>
        <v>0.46142332575757566</v>
      </c>
      <c r="EW527" s="513">
        <f t="shared" si="1099"/>
        <v>0.62234827424285077</v>
      </c>
      <c r="EX527" s="514">
        <f t="shared" si="1100"/>
        <v>7.0861521256893072</v>
      </c>
      <c r="EY527" s="513">
        <f t="shared" si="1101"/>
        <v>0.45911949685534592</v>
      </c>
      <c r="EZ527" s="514">
        <f t="shared" si="1102"/>
        <v>14.600000000000001</v>
      </c>
      <c r="FA527" s="450">
        <f t="shared" si="1041"/>
        <v>0.76599318127626803</v>
      </c>
      <c r="FB527" s="431">
        <f t="shared" si="1042"/>
        <v>176.76250638556095</v>
      </c>
      <c r="FC527" s="452"/>
      <c r="FD527" s="431"/>
      <c r="FE527" s="452">
        <f t="shared" si="1043"/>
        <v>0.86111111111111116</v>
      </c>
      <c r="FF527" s="430">
        <f t="shared" si="1044"/>
        <v>93</v>
      </c>
      <c r="FG527" s="405">
        <v>50400</v>
      </c>
      <c r="FH527" s="589"/>
      <c r="FI527" s="590"/>
      <c r="FJ527" s="591"/>
      <c r="FK527" s="455">
        <f t="shared" si="1045"/>
        <v>1.5154854194516343</v>
      </c>
      <c r="FL527" s="530">
        <v>1800</v>
      </c>
      <c r="FM527" s="455">
        <f t="shared" si="1046"/>
        <v>37.887135486290859</v>
      </c>
      <c r="FN527" s="530">
        <v>4587</v>
      </c>
      <c r="FO527" s="532">
        <f t="shared" si="1047"/>
        <v>0.34282511210762334</v>
      </c>
      <c r="FP527" s="449">
        <f t="shared" si="1048"/>
        <v>96.549050264231198</v>
      </c>
      <c r="FQ527" s="457">
        <v>54</v>
      </c>
      <c r="FR527" s="458">
        <f t="shared" si="1049"/>
        <v>1.1366140645887257</v>
      </c>
      <c r="FS527" s="576">
        <v>7.8</v>
      </c>
      <c r="FT527" s="577">
        <v>12.9</v>
      </c>
      <c r="FU527" s="578">
        <v>44</v>
      </c>
      <c r="FV527" s="579">
        <v>4</v>
      </c>
      <c r="FW527" s="580"/>
      <c r="FX527" s="579"/>
      <c r="FY527" s="452">
        <f t="shared" si="1050"/>
        <v>0.73333333333333339</v>
      </c>
      <c r="FZ527" s="452"/>
      <c r="GA527" s="429"/>
      <c r="GB527" s="513">
        <f t="shared" si="1103"/>
        <v>0.25</v>
      </c>
      <c r="GC527" s="514">
        <f t="shared" si="1104"/>
        <v>4.2999999999999989</v>
      </c>
      <c r="GD527" s="513">
        <f t="shared" si="1105"/>
        <v>0.18518518518518523</v>
      </c>
      <c r="GE527" s="527">
        <f t="shared" si="1054"/>
        <v>10</v>
      </c>
      <c r="GF527" s="461">
        <f t="shared" si="1055"/>
        <v>2.0711634065839002</v>
      </c>
      <c r="GG527" s="606">
        <v>25</v>
      </c>
      <c r="GH527" s="450">
        <f t="shared" si="1106"/>
        <v>0.3125</v>
      </c>
      <c r="GI527" s="405">
        <v>175</v>
      </c>
      <c r="GJ527" s="462">
        <f t="shared" si="1107"/>
        <v>7</v>
      </c>
      <c r="GK527" s="463">
        <f t="shared" si="1058"/>
        <v>12.629045162096952</v>
      </c>
      <c r="GL527" s="464">
        <v>7.99</v>
      </c>
      <c r="GM527" s="529">
        <v>12.1</v>
      </c>
      <c r="GN527" s="405">
        <v>41</v>
      </c>
      <c r="GO527" s="513">
        <f t="shared" si="1108"/>
        <v>6.2015503875968991E-2</v>
      </c>
      <c r="GP527" s="450">
        <f t="shared" si="1109"/>
        <v>6.8181818181818232E-2</v>
      </c>
      <c r="GQ527" s="577">
        <v>8</v>
      </c>
      <c r="GR527" s="455">
        <f t="shared" si="1061"/>
        <v>2.1721957678806758</v>
      </c>
      <c r="GS527" s="531">
        <f t="shared" si="1110"/>
        <v>11.6</v>
      </c>
      <c r="GT527" s="531">
        <f t="shared" si="1111"/>
        <v>38.279999999999994</v>
      </c>
      <c r="GU527" s="513">
        <f t="shared" si="1112"/>
        <v>4.132231404958675E-2</v>
      </c>
      <c r="GV527" s="513">
        <f t="shared" si="1113"/>
        <v>6.6341463414634316E-2</v>
      </c>
      <c r="GW527" s="513">
        <f t="shared" si="1114"/>
        <v>0.10077519379844968</v>
      </c>
      <c r="GX527" s="513">
        <f t="shared" si="1115"/>
        <v>0.13000000000000012</v>
      </c>
      <c r="GY527" s="462">
        <f t="shared" si="1116"/>
        <v>2.2078750283386257</v>
      </c>
      <c r="GZ527" s="405">
        <v>43753</v>
      </c>
      <c r="HA527" s="581">
        <v>8.24</v>
      </c>
      <c r="HB527" s="451">
        <v>8</v>
      </c>
      <c r="HC527" s="577">
        <v>11.6</v>
      </c>
      <c r="HD527" s="463">
        <f t="shared" si="1120"/>
        <v>38.279999999999994</v>
      </c>
      <c r="HE527" s="463">
        <v>12.3</v>
      </c>
      <c r="HF527" s="463">
        <f t="shared" si="1075"/>
        <v>33.21</v>
      </c>
      <c r="HG527" s="582"/>
      <c r="HH527" s="575">
        <v>6</v>
      </c>
      <c r="HI527" s="583">
        <v>7600</v>
      </c>
      <c r="HJ527" s="406">
        <f t="shared" si="1069"/>
        <v>5092</v>
      </c>
      <c r="HK527" s="406"/>
      <c r="HL527" s="549"/>
      <c r="HM527" s="584"/>
      <c r="HN527" s="461">
        <v>7.79</v>
      </c>
      <c r="HO527" s="574"/>
      <c r="HP527" s="548">
        <v>0.01</v>
      </c>
      <c r="HQ527" s="585"/>
      <c r="HR527" s="586"/>
      <c r="HS527" s="520">
        <v>0.18</v>
      </c>
      <c r="HT527" s="587">
        <v>4</v>
      </c>
      <c r="HU527" s="522">
        <f t="shared" si="1070"/>
        <v>37.670874763176847</v>
      </c>
      <c r="HV527" s="513">
        <f t="shared" si="1117"/>
        <v>0.6352201257861636</v>
      </c>
      <c r="HW527" s="513">
        <f t="shared" si="1118"/>
        <v>0.78</v>
      </c>
      <c r="HX527" s="513">
        <f t="shared" si="1119"/>
        <v>0.30446428571428563</v>
      </c>
      <c r="HY527" s="599"/>
    </row>
    <row r="528" spans="1:233" x14ac:dyDescent="0.15">
      <c r="A528" s="485">
        <v>44010</v>
      </c>
      <c r="B528" s="486">
        <v>44165</v>
      </c>
      <c r="C528" s="487">
        <f t="shared" si="993"/>
        <v>0.88329999999999997</v>
      </c>
      <c r="D528" s="488">
        <v>8.1199999999999992</v>
      </c>
      <c r="E528" s="489">
        <v>34.6</v>
      </c>
      <c r="F528" s="490">
        <v>135.5</v>
      </c>
      <c r="G528" s="490">
        <f t="shared" si="1079"/>
        <v>5984.3575000000001</v>
      </c>
      <c r="H528" s="487">
        <f t="shared" si="1080"/>
        <v>0.23937430000000001</v>
      </c>
      <c r="I528" s="490">
        <v>8310</v>
      </c>
      <c r="J528" s="490">
        <f t="shared" si="1081"/>
        <v>5567.7000000000007</v>
      </c>
      <c r="K528" s="491">
        <v>13.5</v>
      </c>
      <c r="L528" s="491"/>
      <c r="M528" s="491"/>
      <c r="N528" s="492">
        <v>48.5</v>
      </c>
      <c r="O528" s="492"/>
      <c r="P528" s="409"/>
      <c r="Q528" s="409">
        <v>1320</v>
      </c>
      <c r="R528" s="409"/>
      <c r="S528" s="409"/>
      <c r="T528" s="410">
        <v>5.34</v>
      </c>
      <c r="U528" s="411">
        <f t="shared" si="1082"/>
        <v>2886.8965517241381</v>
      </c>
      <c r="V528" s="409">
        <v>8372</v>
      </c>
      <c r="W528" s="409">
        <v>4394</v>
      </c>
      <c r="X528" s="412"/>
      <c r="Y528" s="473"/>
      <c r="Z528" s="429"/>
      <c r="AA528" s="447"/>
      <c r="AB528" s="409"/>
      <c r="AC528" s="409"/>
      <c r="AD528" s="474"/>
      <c r="AE528" s="477"/>
      <c r="AF528" s="478">
        <f t="shared" si="1083"/>
        <v>1320</v>
      </c>
      <c r="AG528" s="477">
        <f t="shared" si="1084"/>
        <v>0.52800000000000002</v>
      </c>
      <c r="AH528" s="478">
        <f t="shared" si="1085"/>
        <v>2886.8965517241381</v>
      </c>
      <c r="AI528" s="478">
        <f t="shared" si="1086"/>
        <v>8372</v>
      </c>
      <c r="AJ528" s="473">
        <f t="shared" si="1087"/>
        <v>11051.04</v>
      </c>
      <c r="AK528" s="477">
        <f t="shared" si="1088"/>
        <v>0.49115733333333339</v>
      </c>
      <c r="AL528" s="447">
        <v>38</v>
      </c>
      <c r="AM528" s="479"/>
      <c r="AN528" s="473">
        <v>1895</v>
      </c>
      <c r="AO528" s="473">
        <v>1905</v>
      </c>
      <c r="AP528" s="479">
        <v>7.44</v>
      </c>
      <c r="AQ528" s="447">
        <v>734</v>
      </c>
      <c r="AR528" s="473">
        <f t="shared" si="1077"/>
        <v>2202</v>
      </c>
      <c r="AS528" s="657">
        <f t="shared" si="1089"/>
        <v>3</v>
      </c>
      <c r="AT528" s="473">
        <v>4890</v>
      </c>
      <c r="AU528" s="447"/>
      <c r="AV528" s="480">
        <v>12</v>
      </c>
      <c r="AW528" s="479">
        <v>8.25</v>
      </c>
      <c r="AX528" s="479">
        <v>44.82</v>
      </c>
      <c r="AY528" s="480">
        <v>16.7</v>
      </c>
      <c r="AZ528" s="480">
        <v>6.1</v>
      </c>
      <c r="BA528" s="420">
        <f t="shared" si="1006"/>
        <v>48052.08</v>
      </c>
      <c r="BB528" s="421">
        <f t="shared" si="1007"/>
        <v>0.96104160000000005</v>
      </c>
      <c r="BC528" s="422"/>
      <c r="BD528" s="423">
        <v>8.4600000000000009</v>
      </c>
      <c r="BE528" s="424">
        <v>30.5</v>
      </c>
      <c r="BF528" s="425">
        <v>134</v>
      </c>
      <c r="BG528" s="426">
        <v>7930</v>
      </c>
      <c r="BH528" s="420">
        <f t="shared" si="1008"/>
        <v>5313.1</v>
      </c>
      <c r="BI528" s="420"/>
      <c r="BJ528" s="421"/>
      <c r="BK528" s="427">
        <v>10.8</v>
      </c>
      <c r="BL528" s="427"/>
      <c r="BM528" s="428"/>
      <c r="BN528" s="422"/>
      <c r="BO528" s="425">
        <v>68</v>
      </c>
      <c r="BP528" s="425"/>
      <c r="BQ528" s="423">
        <v>3.91</v>
      </c>
      <c r="BR528" s="421">
        <f t="shared" si="1009"/>
        <v>0.54305555555555551</v>
      </c>
      <c r="BS528" s="409">
        <f t="shared" si="1010"/>
        <v>49372.08</v>
      </c>
      <c r="BT528" s="429">
        <f t="shared" si="1011"/>
        <v>8.4327295264854154</v>
      </c>
      <c r="BU528" s="430">
        <f t="shared" si="1090"/>
        <v>30.499999999999996</v>
      </c>
      <c r="BV528" s="430">
        <f t="shared" si="1013"/>
        <v>189.28954826290487</v>
      </c>
      <c r="BW528" s="430">
        <f t="shared" si="1091"/>
        <v>7718.0656435783139</v>
      </c>
      <c r="BX528" s="430">
        <f t="shared" si="1015"/>
        <v>5016.7426683259046</v>
      </c>
      <c r="BY528" s="430">
        <f t="shared" si="1092"/>
        <v>10.957740974251035</v>
      </c>
      <c r="BZ528" s="430"/>
      <c r="CA528" s="431"/>
      <c r="CB528" s="430">
        <f t="shared" si="1017"/>
        <v>68</v>
      </c>
      <c r="CC528" s="432">
        <v>23986.42</v>
      </c>
      <c r="CD528" s="411">
        <f t="shared" si="1018"/>
        <v>24646.42</v>
      </c>
      <c r="CE528" s="421">
        <f t="shared" si="1019"/>
        <v>0.98585679999999998</v>
      </c>
      <c r="CF528" s="433">
        <f t="shared" si="1020"/>
        <v>6.5242741136440916</v>
      </c>
      <c r="CG528" s="434"/>
      <c r="CH528" s="427"/>
      <c r="CI528" s="446">
        <f t="shared" si="1021"/>
        <v>9.2508364297938606</v>
      </c>
      <c r="CJ528" s="436">
        <v>31.3</v>
      </c>
      <c r="CK528" s="436">
        <v>1.1200000000000001</v>
      </c>
      <c r="CL528" s="423"/>
      <c r="CM528" s="423">
        <v>19</v>
      </c>
      <c r="CN528" s="423">
        <v>76</v>
      </c>
      <c r="CO528" s="432"/>
      <c r="CP528" s="432"/>
      <c r="CQ528" s="437"/>
      <c r="CR528" s="437">
        <v>0.83</v>
      </c>
      <c r="CS528" s="481"/>
      <c r="CT528" s="432">
        <f t="shared" si="1022"/>
        <v>3.4082028951872125</v>
      </c>
      <c r="CU528" s="434">
        <v>6.68</v>
      </c>
      <c r="CV528" s="493"/>
      <c r="CW528" s="494"/>
      <c r="CX528" s="495"/>
      <c r="CY528" s="496"/>
      <c r="CZ528" s="497"/>
      <c r="DA528" s="497"/>
      <c r="DB528" s="497"/>
      <c r="DC528" s="497"/>
      <c r="DD528" s="498"/>
      <c r="DE528" s="498"/>
      <c r="DF528" s="432">
        <v>24065.66</v>
      </c>
      <c r="DG528" s="445">
        <f t="shared" si="1023"/>
        <v>24725.66</v>
      </c>
      <c r="DH528" s="421">
        <f t="shared" si="1024"/>
        <v>0.98902639999999997</v>
      </c>
      <c r="DI528" s="446">
        <f t="shared" si="1025"/>
        <v>6.5033653297829055</v>
      </c>
      <c r="DJ528" s="434">
        <v>7.82</v>
      </c>
      <c r="DK528" s="427">
        <v>2.9</v>
      </c>
      <c r="DL528" s="446">
        <f t="shared" si="1026"/>
        <v>9.2211896467071046</v>
      </c>
      <c r="DM528" s="541">
        <v>31.5</v>
      </c>
      <c r="DN528" s="541">
        <v>2.75</v>
      </c>
      <c r="DO528" s="542">
        <v>7.89</v>
      </c>
      <c r="DP528" s="542">
        <v>16.899999999999999</v>
      </c>
      <c r="DQ528" s="542">
        <v>62</v>
      </c>
      <c r="DR528" s="432"/>
      <c r="DS528" s="432"/>
      <c r="DT528" s="437"/>
      <c r="DU528" s="437">
        <v>0.86</v>
      </c>
      <c r="DV528" s="481"/>
      <c r="DW528" s="446">
        <f t="shared" si="1027"/>
        <v>3.3972803961552493</v>
      </c>
      <c r="DX528" s="434">
        <v>6.48</v>
      </c>
      <c r="DY528" s="493">
        <v>8.01</v>
      </c>
      <c r="DZ528" s="494">
        <v>17.399999999999999</v>
      </c>
      <c r="EA528" s="495">
        <v>55</v>
      </c>
      <c r="EB528" s="496">
        <v>8180</v>
      </c>
      <c r="EC528" s="497">
        <v>4.5</v>
      </c>
      <c r="ED528" s="497"/>
      <c r="EE528" s="497"/>
      <c r="EF528" s="497"/>
      <c r="EG528" s="498">
        <v>16</v>
      </c>
      <c r="EH528" s="495"/>
      <c r="EI528" s="429">
        <f t="shared" si="1093"/>
        <v>8.01</v>
      </c>
      <c r="EJ528" s="447">
        <f t="shared" si="1094"/>
        <v>17.399999999999999</v>
      </c>
      <c r="EK528" s="448">
        <f t="shared" si="1095"/>
        <v>55</v>
      </c>
      <c r="EL528" s="417">
        <f t="shared" si="1096"/>
        <v>8180</v>
      </c>
      <c r="EM528" s="431">
        <f t="shared" si="1097"/>
        <v>4.5</v>
      </c>
      <c r="EN528" s="431"/>
      <c r="EO528" s="431"/>
      <c r="EP528" s="431"/>
      <c r="EQ528" s="430">
        <f t="shared" si="1098"/>
        <v>16</v>
      </c>
      <c r="ER528" s="448"/>
      <c r="ES528" s="449">
        <f t="shared" si="1034"/>
        <v>21.388606678106331</v>
      </c>
      <c r="ET528" s="450">
        <f t="shared" si="1035"/>
        <v>0.98744160000000003</v>
      </c>
      <c r="EU528" s="451">
        <f t="shared" si="992"/>
        <v>0.21240042545454543</v>
      </c>
      <c r="EV528" s="499">
        <f t="shared" si="1036"/>
        <v>0.39333412121212113</v>
      </c>
      <c r="EW528" s="513">
        <f t="shared" si="1099"/>
        <v>0.58933141323797567</v>
      </c>
      <c r="EX528" s="514">
        <f t="shared" si="1100"/>
        <v>6.4577409742510348</v>
      </c>
      <c r="EY528" s="513">
        <f t="shared" si="1101"/>
        <v>0.42950819672131146</v>
      </c>
      <c r="EZ528" s="514">
        <f t="shared" si="1102"/>
        <v>13.099999999999998</v>
      </c>
      <c r="FA528" s="450">
        <f t="shared" si="1041"/>
        <v>0.70943984755243683</v>
      </c>
      <c r="FB528" s="431">
        <f t="shared" si="1042"/>
        <v>134.28954826290487</v>
      </c>
      <c r="FC528" s="452"/>
      <c r="FD528" s="431"/>
      <c r="FE528" s="452">
        <f t="shared" si="1043"/>
        <v>0.76470588235294112</v>
      </c>
      <c r="FF528" s="430">
        <f t="shared" si="1044"/>
        <v>52</v>
      </c>
      <c r="FG528" s="490">
        <v>50400</v>
      </c>
      <c r="FH528" s="498"/>
      <c r="FI528" s="501"/>
      <c r="FJ528" s="487"/>
      <c r="FK528" s="455">
        <f t="shared" si="1045"/>
        <v>1.458314091689068</v>
      </c>
      <c r="FL528" s="490">
        <v>1800</v>
      </c>
      <c r="FM528" s="455">
        <f t="shared" si="1046"/>
        <v>36.457852292226697</v>
      </c>
      <c r="FN528" s="490">
        <v>4170</v>
      </c>
      <c r="FO528" s="532">
        <f t="shared" si="1047"/>
        <v>0.31165919282511212</v>
      </c>
      <c r="FP528" s="449">
        <f t="shared" si="1048"/>
        <v>84.460691143658522</v>
      </c>
      <c r="FQ528" s="503">
        <v>54</v>
      </c>
      <c r="FR528" s="458">
        <f t="shared" si="1049"/>
        <v>1.0937355687668009</v>
      </c>
      <c r="FS528" s="504">
        <v>7.97</v>
      </c>
      <c r="FT528" s="535">
        <v>13.6</v>
      </c>
      <c r="FU528" s="495">
        <v>49</v>
      </c>
      <c r="FV528" s="490">
        <v>6</v>
      </c>
      <c r="FW528" s="504"/>
      <c r="FX528" s="490"/>
      <c r="FY528" s="452">
        <f t="shared" si="1050"/>
        <v>0.625</v>
      </c>
      <c r="FZ528" s="452"/>
      <c r="GA528" s="429"/>
      <c r="GB528" s="499">
        <f t="shared" si="1103"/>
        <v>0.2183908045977011</v>
      </c>
      <c r="GC528" s="514">
        <f t="shared" si="1104"/>
        <v>3.7999999999999989</v>
      </c>
      <c r="GD528" s="499">
        <f t="shared" si="1105"/>
        <v>0.10909090909090913</v>
      </c>
      <c r="GE528" s="527">
        <f t="shared" si="1054"/>
        <v>6</v>
      </c>
      <c r="GF528" s="461">
        <f t="shared" si="1055"/>
        <v>1.9930292586417262</v>
      </c>
      <c r="GG528" s="490">
        <v>25</v>
      </c>
      <c r="GH528" s="526">
        <f t="shared" si="1106"/>
        <v>0.3125</v>
      </c>
      <c r="GI528" s="490">
        <v>175</v>
      </c>
      <c r="GJ528" s="544">
        <f t="shared" si="1107"/>
        <v>7</v>
      </c>
      <c r="GK528" s="463">
        <f t="shared" si="1058"/>
        <v>12.152617430742232</v>
      </c>
      <c r="GL528" s="507">
        <v>8.06</v>
      </c>
      <c r="GM528" s="535">
        <v>12.3</v>
      </c>
      <c r="GN528" s="536">
        <v>45</v>
      </c>
      <c r="GO528" s="526">
        <f t="shared" si="1108"/>
        <v>9.558823529411753E-2</v>
      </c>
      <c r="GP528" s="526">
        <f t="shared" si="1109"/>
        <v>8.1632653061224469E-2</v>
      </c>
      <c r="GQ528" s="535">
        <v>8</v>
      </c>
      <c r="GR528" s="455">
        <f t="shared" si="1061"/>
        <v>2.0902501980876642</v>
      </c>
      <c r="GS528" s="536">
        <f t="shared" si="1110"/>
        <v>12.2</v>
      </c>
      <c r="GT528" s="536">
        <f t="shared" si="1111"/>
        <v>40.26</v>
      </c>
      <c r="GU528" s="526">
        <f t="shared" si="1112"/>
        <v>8.1300813008131634E-3</v>
      </c>
      <c r="GV528" s="526">
        <f t="shared" si="1113"/>
        <v>0.10533333333333339</v>
      </c>
      <c r="GW528" s="526">
        <f t="shared" si="1114"/>
        <v>0.10294117647058831</v>
      </c>
      <c r="GX528" s="526">
        <f t="shared" si="1115"/>
        <v>0.17836734693877554</v>
      </c>
      <c r="GY528" s="544">
        <f t="shared" si="1116"/>
        <v>1.3904596602679897</v>
      </c>
      <c r="GZ528" s="490">
        <v>44433</v>
      </c>
      <c r="HA528" s="493">
        <v>8.2799999999999994</v>
      </c>
      <c r="HB528" s="493">
        <v>8.0500000000000007</v>
      </c>
      <c r="HC528" s="494">
        <v>12.2</v>
      </c>
      <c r="HD528" s="498">
        <f t="shared" si="1120"/>
        <v>40.26</v>
      </c>
      <c r="HE528" s="498">
        <v>12.5</v>
      </c>
      <c r="HF528" s="498">
        <f t="shared" si="1075"/>
        <v>33.75</v>
      </c>
      <c r="HG528" s="498"/>
      <c r="HH528" s="492">
        <v>8</v>
      </c>
      <c r="HI528" s="508">
        <v>8060</v>
      </c>
      <c r="HJ528" s="490">
        <f t="shared" si="1069"/>
        <v>5400.2000000000007</v>
      </c>
      <c r="HK528" s="490"/>
      <c r="HL528" s="490"/>
      <c r="HM528" s="543"/>
      <c r="HN528" s="506">
        <v>7.59</v>
      </c>
      <c r="HO528" s="491"/>
      <c r="HP528" s="545">
        <v>0.01</v>
      </c>
      <c r="HQ528" s="523"/>
      <c r="HR528" s="524"/>
      <c r="HS528" s="524">
        <v>0.22</v>
      </c>
      <c r="HT528" s="511">
        <v>4</v>
      </c>
      <c r="HU528" s="525">
        <f t="shared" si="1070"/>
        <v>36.210711378154699</v>
      </c>
      <c r="HV528" s="526">
        <f t="shared" si="1117"/>
        <v>0.60000000000000009</v>
      </c>
      <c r="HW528" s="526">
        <f t="shared" si="1118"/>
        <v>0.69955223880597017</v>
      </c>
      <c r="HX528" s="526">
        <f t="shared" si="1119"/>
        <v>0.29722222222222228</v>
      </c>
      <c r="HY528" s="512"/>
    </row>
    <row r="529" spans="1:233" s="598" customFormat="1" ht="15" customHeight="1" x14ac:dyDescent="0.15">
      <c r="A529" s="400">
        <v>44011</v>
      </c>
      <c r="B529" s="515">
        <v>52700</v>
      </c>
      <c r="C529" s="402">
        <f t="shared" si="993"/>
        <v>1.054</v>
      </c>
      <c r="D529" s="571">
        <v>8.07</v>
      </c>
      <c r="E529" s="572">
        <v>31.25</v>
      </c>
      <c r="F529" s="573">
        <v>151</v>
      </c>
      <c r="G529" s="406">
        <f t="shared" si="1079"/>
        <v>7957.7</v>
      </c>
      <c r="H529" s="402">
        <f t="shared" si="1080"/>
        <v>0.31830799999999998</v>
      </c>
      <c r="I529" s="573">
        <v>7685</v>
      </c>
      <c r="J529" s="406">
        <f t="shared" si="1081"/>
        <v>5148.9500000000007</v>
      </c>
      <c r="K529" s="574">
        <v>15.1</v>
      </c>
      <c r="L529" s="574"/>
      <c r="M529" s="574"/>
      <c r="N529" s="575">
        <v>68</v>
      </c>
      <c r="O529" s="575"/>
      <c r="P529" s="409"/>
      <c r="Q529" s="409">
        <v>1440</v>
      </c>
      <c r="R529" s="409"/>
      <c r="S529" s="409"/>
      <c r="T529" s="410">
        <v>5.15</v>
      </c>
      <c r="U529" s="409">
        <f t="shared" si="1082"/>
        <v>3279.655172413793</v>
      </c>
      <c r="V529" s="409">
        <v>9511</v>
      </c>
      <c r="W529" s="409">
        <v>4350</v>
      </c>
      <c r="X529" s="516"/>
      <c r="Y529" s="473"/>
      <c r="Z529" s="429"/>
      <c r="AA529" s="447"/>
      <c r="AB529" s="409"/>
      <c r="AC529" s="409"/>
      <c r="AD529" s="474"/>
      <c r="AE529" s="477"/>
      <c r="AF529" s="478">
        <f t="shared" si="1083"/>
        <v>1440</v>
      </c>
      <c r="AG529" s="477">
        <f t="shared" si="1084"/>
        <v>0.57599999999999996</v>
      </c>
      <c r="AH529" s="478">
        <f t="shared" si="1085"/>
        <v>3279.655172413793</v>
      </c>
      <c r="AI529" s="478">
        <f t="shared" si="1086"/>
        <v>9511</v>
      </c>
      <c r="AJ529" s="473">
        <f t="shared" si="1087"/>
        <v>13695.84</v>
      </c>
      <c r="AK529" s="477">
        <f t="shared" si="1088"/>
        <v>0.60870400000000002</v>
      </c>
      <c r="AL529" s="447">
        <v>38</v>
      </c>
      <c r="AM529" s="479"/>
      <c r="AN529" s="473">
        <v>1870</v>
      </c>
      <c r="AO529" s="473">
        <v>2092</v>
      </c>
      <c r="AP529" s="479">
        <v>7.45</v>
      </c>
      <c r="AQ529" s="447">
        <v>725</v>
      </c>
      <c r="AR529" s="473">
        <f t="shared" si="1077"/>
        <v>2175</v>
      </c>
      <c r="AS529" s="657">
        <f t="shared" si="1089"/>
        <v>3</v>
      </c>
      <c r="AT529" s="473">
        <v>5160</v>
      </c>
      <c r="AU529" s="447"/>
      <c r="AV529" s="480">
        <v>12</v>
      </c>
      <c r="AW529" s="479">
        <v>8.3800000000000008</v>
      </c>
      <c r="AX529" s="479">
        <v>44.31</v>
      </c>
      <c r="AY529" s="480">
        <v>15.9</v>
      </c>
      <c r="AZ529" s="480">
        <v>6.3</v>
      </c>
      <c r="BA529" s="420">
        <f t="shared" si="1006"/>
        <v>45596.89</v>
      </c>
      <c r="BB529" s="421">
        <f t="shared" si="1007"/>
        <v>0.91193780000000002</v>
      </c>
      <c r="BC529" s="422"/>
      <c r="BD529" s="423">
        <v>7.97</v>
      </c>
      <c r="BE529" s="424">
        <v>32.6</v>
      </c>
      <c r="BF529" s="425">
        <v>167</v>
      </c>
      <c r="BG529" s="426">
        <v>8450</v>
      </c>
      <c r="BH529" s="420">
        <f t="shared" si="1008"/>
        <v>5661.5</v>
      </c>
      <c r="BI529" s="432"/>
      <c r="BJ529" s="421"/>
      <c r="BK529" s="427">
        <v>10.4</v>
      </c>
      <c r="BL529" s="427"/>
      <c r="BM529" s="428"/>
      <c r="BN529" s="422"/>
      <c r="BO529" s="425">
        <v>68</v>
      </c>
      <c r="BP529" s="425"/>
      <c r="BQ529" s="423">
        <v>5.05</v>
      </c>
      <c r="BR529" s="421">
        <f t="shared" si="1009"/>
        <v>0.70138888888888884</v>
      </c>
      <c r="BS529" s="409">
        <f t="shared" si="1010"/>
        <v>47036.89</v>
      </c>
      <c r="BT529" s="429">
        <f t="shared" si="1011"/>
        <v>7.9540805801574042</v>
      </c>
      <c r="BU529" s="430">
        <f t="shared" si="1090"/>
        <v>32.6</v>
      </c>
      <c r="BV529" s="430">
        <f t="shared" si="1013"/>
        <v>228.47345200756254</v>
      </c>
      <c r="BW529" s="430">
        <f t="shared" si="1091"/>
        <v>8191.4012703646013</v>
      </c>
      <c r="BX529" s="430">
        <f t="shared" si="1015"/>
        <v>5324.4108257369908</v>
      </c>
      <c r="BY529" s="430">
        <f t="shared" si="1092"/>
        <v>10.56837847910438</v>
      </c>
      <c r="BZ529" s="430"/>
      <c r="CA529" s="431"/>
      <c r="CB529" s="430">
        <f t="shared" si="1017"/>
        <v>68</v>
      </c>
      <c r="CC529" s="432">
        <v>22872.33</v>
      </c>
      <c r="CD529" s="411">
        <f t="shared" si="1018"/>
        <v>23592.33</v>
      </c>
      <c r="CE529" s="421">
        <f t="shared" si="1019"/>
        <v>0.94369320000000012</v>
      </c>
      <c r="CF529" s="433">
        <f t="shared" si="1020"/>
        <v>6.8157744487297345</v>
      </c>
      <c r="CG529" s="434"/>
      <c r="CH529" s="427"/>
      <c r="CI529" s="446">
        <f t="shared" si="1021"/>
        <v>9.6641578004376836</v>
      </c>
      <c r="CJ529" s="436">
        <v>31.2</v>
      </c>
      <c r="CK529" s="436">
        <v>2.5</v>
      </c>
      <c r="CL529" s="423"/>
      <c r="CM529" s="423">
        <v>16.7</v>
      </c>
      <c r="CN529" s="423">
        <v>75</v>
      </c>
      <c r="CO529" s="432"/>
      <c r="CP529" s="432"/>
      <c r="CQ529" s="437"/>
      <c r="CR529" s="437">
        <v>0.88</v>
      </c>
      <c r="CS529" s="424"/>
      <c r="CT529" s="432">
        <f t="shared" si="1022"/>
        <v>3.5604791896349361</v>
      </c>
      <c r="CU529" s="434">
        <v>6.78</v>
      </c>
      <c r="CV529" s="438"/>
      <c r="CW529" s="439"/>
      <c r="CX529" s="440"/>
      <c r="CY529" s="441"/>
      <c r="CZ529" s="442"/>
      <c r="DA529" s="442"/>
      <c r="DB529" s="442"/>
      <c r="DC529" s="442"/>
      <c r="DD529" s="443"/>
      <c r="DE529" s="440"/>
      <c r="DF529" s="444">
        <v>22724.560000000001</v>
      </c>
      <c r="DG529" s="445">
        <f t="shared" si="1023"/>
        <v>23444.560000000001</v>
      </c>
      <c r="DH529" s="421">
        <f t="shared" si="1024"/>
        <v>0.93778240000000002</v>
      </c>
      <c r="DI529" s="446">
        <f t="shared" si="1025"/>
        <v>6.8587339664297389</v>
      </c>
      <c r="DJ529" s="434">
        <v>7.8</v>
      </c>
      <c r="DK529" s="427">
        <v>4.4000000000000004</v>
      </c>
      <c r="DL529" s="446">
        <f t="shared" si="1026"/>
        <v>9.7250705494152996</v>
      </c>
      <c r="DM529" s="422">
        <v>31.7</v>
      </c>
      <c r="DN529" s="422">
        <v>2.4</v>
      </c>
      <c r="DO529" s="423">
        <v>7.9</v>
      </c>
      <c r="DP529" s="423">
        <v>17.2</v>
      </c>
      <c r="DQ529" s="423">
        <v>71</v>
      </c>
      <c r="DR529" s="432"/>
      <c r="DS529" s="432"/>
      <c r="DT529" s="437"/>
      <c r="DU529" s="437">
        <v>0.87</v>
      </c>
      <c r="DV529" s="424"/>
      <c r="DW529" s="446">
        <f t="shared" si="1027"/>
        <v>3.5829207287319527</v>
      </c>
      <c r="DX529" s="434">
        <v>6.43</v>
      </c>
      <c r="DY529" s="438">
        <v>8.11</v>
      </c>
      <c r="DZ529" s="439">
        <v>16.600000000000001</v>
      </c>
      <c r="EA529" s="440">
        <v>58</v>
      </c>
      <c r="EB529" s="441">
        <v>8070</v>
      </c>
      <c r="EC529" s="442">
        <v>4.0999999999999996</v>
      </c>
      <c r="ED529" s="442"/>
      <c r="EE529" s="442"/>
      <c r="EF529" s="442"/>
      <c r="EG529" s="443">
        <v>18</v>
      </c>
      <c r="EH529" s="440"/>
      <c r="EI529" s="429">
        <f t="shared" si="1093"/>
        <v>8.11</v>
      </c>
      <c r="EJ529" s="447">
        <f t="shared" si="1094"/>
        <v>16.600000000000001</v>
      </c>
      <c r="EK529" s="448">
        <f t="shared" si="1095"/>
        <v>58</v>
      </c>
      <c r="EL529" s="417">
        <f t="shared" si="1096"/>
        <v>8070</v>
      </c>
      <c r="EM529" s="431">
        <f t="shared" si="1097"/>
        <v>4.0999999999999996</v>
      </c>
      <c r="EN529" s="431"/>
      <c r="EO529" s="431"/>
      <c r="EP529" s="431"/>
      <c r="EQ529" s="430">
        <f t="shared" si="1098"/>
        <v>18</v>
      </c>
      <c r="ER529" s="448"/>
      <c r="ES529" s="449">
        <f t="shared" si="1034"/>
        <v>22.450463880583943</v>
      </c>
      <c r="ET529" s="450">
        <f t="shared" si="1035"/>
        <v>0.94073779999999996</v>
      </c>
      <c r="EU529" s="451">
        <f t="shared" si="992"/>
        <v>0.24424274159090906</v>
      </c>
      <c r="EV529" s="450">
        <f t="shared" si="1036"/>
        <v>0.45230137331649822</v>
      </c>
      <c r="EW529" s="513">
        <f t="shared" si="1099"/>
        <v>0.61205023002285064</v>
      </c>
      <c r="EX529" s="514">
        <f t="shared" si="1100"/>
        <v>6.4683784791043806</v>
      </c>
      <c r="EY529" s="513">
        <f t="shared" si="1101"/>
        <v>0.49079754601226988</v>
      </c>
      <c r="EZ529" s="514">
        <f t="shared" si="1102"/>
        <v>16</v>
      </c>
      <c r="FA529" s="450">
        <f t="shared" si="1041"/>
        <v>0.74614118406159424</v>
      </c>
      <c r="FB529" s="431">
        <f t="shared" si="1042"/>
        <v>170.47345200756254</v>
      </c>
      <c r="FC529" s="452"/>
      <c r="FD529" s="431"/>
      <c r="FE529" s="452">
        <f t="shared" si="1043"/>
        <v>0.73529411764705888</v>
      </c>
      <c r="FF529" s="430">
        <f t="shared" si="1044"/>
        <v>50</v>
      </c>
      <c r="FG529" s="405">
        <v>50400</v>
      </c>
      <c r="FH529" s="589"/>
      <c r="FI529" s="590"/>
      <c r="FJ529" s="591"/>
      <c r="FK529" s="455">
        <f t="shared" si="1045"/>
        <v>1.5307134464034506</v>
      </c>
      <c r="FL529" s="530">
        <v>1800</v>
      </c>
      <c r="FM529" s="455">
        <f t="shared" si="1046"/>
        <v>38.267836160086262</v>
      </c>
      <c r="FN529" s="530">
        <v>4587</v>
      </c>
      <c r="FO529" s="532">
        <f t="shared" si="1047"/>
        <v>0.34282511210762334</v>
      </c>
      <c r="FP529" s="449">
        <f t="shared" si="1048"/>
        <v>97.519202481286499</v>
      </c>
      <c r="FQ529" s="457">
        <v>54</v>
      </c>
      <c r="FR529" s="458">
        <f t="shared" si="1049"/>
        <v>1.1480350848025878</v>
      </c>
      <c r="FS529" s="576">
        <v>8.01</v>
      </c>
      <c r="FT529" s="577">
        <v>12.4</v>
      </c>
      <c r="FU529" s="578">
        <v>42</v>
      </c>
      <c r="FV529" s="579">
        <v>4</v>
      </c>
      <c r="FW529" s="580"/>
      <c r="FX529" s="579"/>
      <c r="FY529" s="452">
        <f t="shared" si="1050"/>
        <v>0.77777777777777779</v>
      </c>
      <c r="FZ529" s="452"/>
      <c r="GA529" s="429"/>
      <c r="GB529" s="513">
        <f t="shared" si="1103"/>
        <v>0.25301204819277112</v>
      </c>
      <c r="GC529" s="514">
        <f t="shared" si="1104"/>
        <v>4.2000000000000011</v>
      </c>
      <c r="GD529" s="513">
        <f t="shared" si="1105"/>
        <v>0.27586206896551724</v>
      </c>
      <c r="GE529" s="527">
        <f t="shared" si="1054"/>
        <v>16</v>
      </c>
      <c r="GF529" s="461">
        <f t="shared" si="1055"/>
        <v>2.0919750434180493</v>
      </c>
      <c r="GG529" s="606">
        <v>25</v>
      </c>
      <c r="GH529" s="450">
        <f t="shared" si="1106"/>
        <v>0.3125</v>
      </c>
      <c r="GI529" s="405">
        <v>175</v>
      </c>
      <c r="GJ529" s="462">
        <f t="shared" si="1107"/>
        <v>7</v>
      </c>
      <c r="GK529" s="463">
        <f t="shared" si="1058"/>
        <v>12.755945386695421</v>
      </c>
      <c r="GL529" s="464">
        <v>8.19</v>
      </c>
      <c r="GM529" s="529">
        <v>12.2</v>
      </c>
      <c r="GN529" s="405">
        <v>40</v>
      </c>
      <c r="GO529" s="513">
        <f t="shared" si="1108"/>
        <v>1.6129032258064613E-2</v>
      </c>
      <c r="GP529" s="450">
        <f t="shared" si="1109"/>
        <v>4.7619047619047672E-2</v>
      </c>
      <c r="GQ529" s="577">
        <v>8</v>
      </c>
      <c r="GR529" s="455">
        <f t="shared" si="1061"/>
        <v>2.1940226065116124</v>
      </c>
      <c r="GS529" s="531">
        <f t="shared" si="1110"/>
        <v>12</v>
      </c>
      <c r="GT529" s="531">
        <f t="shared" si="1111"/>
        <v>39.599999999999994</v>
      </c>
      <c r="GU529" s="513">
        <f t="shared" si="1112"/>
        <v>1.6393442622950727E-2</v>
      </c>
      <c r="GV529" s="513">
        <f t="shared" si="1113"/>
        <v>1.000000000000012E-2</v>
      </c>
      <c r="GW529" s="513">
        <f t="shared" si="1114"/>
        <v>3.2258064516129115E-2</v>
      </c>
      <c r="GX529" s="513">
        <f t="shared" si="1115"/>
        <v>5.7142857142857273E-2</v>
      </c>
      <c r="GY529" s="462">
        <f t="shared" si="1116"/>
        <v>5.3149772444564132</v>
      </c>
      <c r="GZ529" s="405">
        <v>44126</v>
      </c>
      <c r="HA529" s="581">
        <v>8.23</v>
      </c>
      <c r="HB529" s="451">
        <v>8.08</v>
      </c>
      <c r="HC529" s="577">
        <v>12</v>
      </c>
      <c r="HD529" s="463">
        <f t="shared" si="1120"/>
        <v>39.599999999999994</v>
      </c>
      <c r="HE529" s="463">
        <v>12</v>
      </c>
      <c r="HF529" s="463">
        <f t="shared" si="1075"/>
        <v>32.400000000000006</v>
      </c>
      <c r="HG529" s="582"/>
      <c r="HH529" s="575">
        <v>4</v>
      </c>
      <c r="HI529" s="583">
        <v>7970</v>
      </c>
      <c r="HJ529" s="406">
        <f t="shared" si="1069"/>
        <v>5339.9000000000005</v>
      </c>
      <c r="HK529" s="406"/>
      <c r="HL529" s="549"/>
      <c r="HM529" s="584"/>
      <c r="HN529" s="461">
        <v>4.8</v>
      </c>
      <c r="HO529" s="574"/>
      <c r="HP529" s="548">
        <v>0.01</v>
      </c>
      <c r="HQ529" s="585"/>
      <c r="HR529" s="586"/>
      <c r="HS529" s="520">
        <v>0.13</v>
      </c>
      <c r="HT529" s="587">
        <v>4</v>
      </c>
      <c r="HU529" s="522">
        <f t="shared" si="1070"/>
        <v>38.160497349709601</v>
      </c>
      <c r="HV529" s="513">
        <f t="shared" si="1117"/>
        <v>0.63190184049079756</v>
      </c>
      <c r="HW529" s="513">
        <f t="shared" si="1118"/>
        <v>0.76287425149700605</v>
      </c>
      <c r="HX529" s="513">
        <f t="shared" si="1119"/>
        <v>0.53846153846153855</v>
      </c>
      <c r="HY529" s="599"/>
    </row>
    <row r="530" spans="1:233" s="598" customFormat="1" ht="15" customHeight="1" x14ac:dyDescent="0.15">
      <c r="A530" s="400">
        <v>44012</v>
      </c>
      <c r="B530" s="515">
        <v>51246</v>
      </c>
      <c r="C530" s="402">
        <f t="shared" si="993"/>
        <v>1.0249200000000001</v>
      </c>
      <c r="D530" s="571">
        <v>8.18</v>
      </c>
      <c r="E530" s="572">
        <v>33.75</v>
      </c>
      <c r="F530" s="573">
        <v>140</v>
      </c>
      <c r="G530" s="406">
        <f t="shared" si="1079"/>
        <v>7174.44</v>
      </c>
      <c r="H530" s="402">
        <f t="shared" si="1080"/>
        <v>0.2869776</v>
      </c>
      <c r="I530" s="573">
        <v>8645</v>
      </c>
      <c r="J530" s="406">
        <f t="shared" si="1081"/>
        <v>5792.1500000000005</v>
      </c>
      <c r="K530" s="574">
        <v>10.8</v>
      </c>
      <c r="L530" s="574">
        <v>8.6999999999999993</v>
      </c>
      <c r="M530" s="574">
        <v>0.4</v>
      </c>
      <c r="N530" s="575">
        <v>34</v>
      </c>
      <c r="O530" s="575">
        <v>32</v>
      </c>
      <c r="P530" s="409"/>
      <c r="Q530" s="409">
        <v>1440</v>
      </c>
      <c r="R530" s="409"/>
      <c r="S530" s="409"/>
      <c r="T530" s="410">
        <v>5.1100000000000003</v>
      </c>
      <c r="U530" s="409">
        <f t="shared" si="1082"/>
        <v>3654.4827586206898</v>
      </c>
      <c r="V530" s="409">
        <v>10598</v>
      </c>
      <c r="W530" s="409">
        <v>4812</v>
      </c>
      <c r="X530" s="516"/>
      <c r="Y530" s="473"/>
      <c r="Z530" s="429"/>
      <c r="AA530" s="447"/>
      <c r="AB530" s="409"/>
      <c r="AC530" s="409"/>
      <c r="AD530" s="474"/>
      <c r="AE530" s="477"/>
      <c r="AF530" s="478">
        <f t="shared" si="1083"/>
        <v>1440</v>
      </c>
      <c r="AG530" s="477">
        <f t="shared" si="1084"/>
        <v>0.57599999999999996</v>
      </c>
      <c r="AH530" s="478">
        <f t="shared" si="1085"/>
        <v>3654.4827586206898</v>
      </c>
      <c r="AI530" s="478">
        <f t="shared" si="1086"/>
        <v>10598</v>
      </c>
      <c r="AJ530" s="473">
        <f t="shared" si="1087"/>
        <v>15261.12</v>
      </c>
      <c r="AK530" s="477">
        <f t="shared" si="1088"/>
        <v>0.67827199999999999</v>
      </c>
      <c r="AL530" s="447">
        <v>38</v>
      </c>
      <c r="AM530" s="479"/>
      <c r="AN530" s="473">
        <v>1695</v>
      </c>
      <c r="AO530" s="473">
        <v>1677</v>
      </c>
      <c r="AP530" s="479">
        <v>7.43</v>
      </c>
      <c r="AQ530" s="447">
        <v>778</v>
      </c>
      <c r="AR530" s="473">
        <f t="shared" si="1077"/>
        <v>2334</v>
      </c>
      <c r="AS530" s="657">
        <f t="shared" si="1089"/>
        <v>3</v>
      </c>
      <c r="AT530" s="473">
        <v>5460</v>
      </c>
      <c r="AU530" s="447"/>
      <c r="AV530" s="480">
        <v>18</v>
      </c>
      <c r="AW530" s="479">
        <v>9.0399999999999991</v>
      </c>
      <c r="AX530" s="479">
        <v>45.33</v>
      </c>
      <c r="AY530" s="480">
        <v>14.7</v>
      </c>
      <c r="AZ530" s="480">
        <v>5.7</v>
      </c>
      <c r="BA530" s="420">
        <f t="shared" si="1006"/>
        <v>47286.82</v>
      </c>
      <c r="BB530" s="421">
        <f t="shared" si="1007"/>
        <v>0.94573640000000003</v>
      </c>
      <c r="BC530" s="422"/>
      <c r="BD530" s="423">
        <v>8.02</v>
      </c>
      <c r="BE530" s="424">
        <v>27.7</v>
      </c>
      <c r="BF530" s="425">
        <v>144</v>
      </c>
      <c r="BG530" s="426">
        <v>7520</v>
      </c>
      <c r="BH530" s="420">
        <f t="shared" si="1008"/>
        <v>5038.4000000000005</v>
      </c>
      <c r="BI530" s="432">
        <v>1450</v>
      </c>
      <c r="BJ530" s="421">
        <f>BI530/35.5*(23+35.5)/BH530</f>
        <v>0.47424512141122371</v>
      </c>
      <c r="BK530" s="427">
        <v>8.5</v>
      </c>
      <c r="BL530" s="427">
        <v>7.8</v>
      </c>
      <c r="BM530" s="428">
        <v>3.7</v>
      </c>
      <c r="BN530" s="422">
        <v>1.2</v>
      </c>
      <c r="BO530" s="425">
        <v>44</v>
      </c>
      <c r="BP530" s="425">
        <v>32</v>
      </c>
      <c r="BQ530" s="423">
        <v>6.32</v>
      </c>
      <c r="BR530" s="421">
        <f t="shared" si="1009"/>
        <v>0.87777777777777777</v>
      </c>
      <c r="BS530" s="409">
        <f t="shared" si="1010"/>
        <v>48726.82</v>
      </c>
      <c r="BT530" s="429">
        <f t="shared" si="1011"/>
        <v>8.0025640171059802</v>
      </c>
      <c r="BU530" s="430">
        <f t="shared" si="1090"/>
        <v>27.699999999999996</v>
      </c>
      <c r="BV530" s="430">
        <f t="shared" si="1013"/>
        <v>208.7200043015325</v>
      </c>
      <c r="BW530" s="430">
        <f t="shared" si="1091"/>
        <v>7297.853756924831</v>
      </c>
      <c r="BX530" s="430">
        <f t="shared" si="1015"/>
        <v>4743.6049420011404</v>
      </c>
      <c r="BY530" s="430">
        <f t="shared" si="1092"/>
        <v>8.6832255829541101</v>
      </c>
      <c r="BZ530" s="430">
        <f>(BL530*BA530+AY530*AF530)/BS530</f>
        <v>8.0039123423198966</v>
      </c>
      <c r="CA530" s="431">
        <f>(BN530*BA530+AZ530*AF530)/BS530</f>
        <v>1.3329863102086286</v>
      </c>
      <c r="CB530" s="430">
        <f t="shared" si="1017"/>
        <v>44</v>
      </c>
      <c r="CC530" s="432">
        <v>23161.27</v>
      </c>
      <c r="CD530" s="411">
        <f t="shared" si="1018"/>
        <v>23881.27</v>
      </c>
      <c r="CE530" s="421">
        <f t="shared" si="1019"/>
        <v>0.95525080000000007</v>
      </c>
      <c r="CF530" s="433">
        <f t="shared" si="1020"/>
        <v>6.7333102469006043</v>
      </c>
      <c r="CG530" s="434"/>
      <c r="CH530" s="427"/>
      <c r="CI530" s="446">
        <f t="shared" si="1021"/>
        <v>9.5472309470978729</v>
      </c>
      <c r="CJ530" s="436">
        <v>31.5</v>
      </c>
      <c r="CK530" s="436">
        <v>2.6</v>
      </c>
      <c r="CL530" s="423"/>
      <c r="CM530" s="423">
        <v>15.4</v>
      </c>
      <c r="CN530" s="423">
        <v>67</v>
      </c>
      <c r="CO530" s="432"/>
      <c r="CP530" s="432"/>
      <c r="CQ530" s="437"/>
      <c r="CR530" s="437">
        <v>0.87</v>
      </c>
      <c r="CS530" s="424"/>
      <c r="CT530" s="432">
        <f t="shared" si="1022"/>
        <v>3.517400875246584</v>
      </c>
      <c r="CU530" s="434">
        <v>6.89</v>
      </c>
      <c r="CV530" s="438"/>
      <c r="CW530" s="439"/>
      <c r="CX530" s="440"/>
      <c r="CY530" s="441"/>
      <c r="CZ530" s="442"/>
      <c r="DA530" s="442"/>
      <c r="DB530" s="442"/>
      <c r="DC530" s="442"/>
      <c r="DD530" s="443"/>
      <c r="DE530" s="440"/>
      <c r="DF530" s="444">
        <v>24125.55</v>
      </c>
      <c r="DG530" s="445">
        <f t="shared" si="1023"/>
        <v>24845.55</v>
      </c>
      <c r="DH530" s="421">
        <f t="shared" si="1024"/>
        <v>0.99382199999999998</v>
      </c>
      <c r="DI530" s="446">
        <f t="shared" si="1025"/>
        <v>6.4719839166369839</v>
      </c>
      <c r="DJ530" s="434">
        <v>7.86</v>
      </c>
      <c r="DK530" s="427">
        <v>4.4000000000000004</v>
      </c>
      <c r="DL530" s="446">
        <f t="shared" si="1026"/>
        <v>9.1766936131419925</v>
      </c>
      <c r="DM530" s="422">
        <v>31.6</v>
      </c>
      <c r="DN530" s="422">
        <v>2.7</v>
      </c>
      <c r="DO530" s="423">
        <v>7.95</v>
      </c>
      <c r="DP530" s="423">
        <v>15.3</v>
      </c>
      <c r="DQ530" s="423">
        <v>63</v>
      </c>
      <c r="DR530" s="432">
        <v>4437</v>
      </c>
      <c r="DS530" s="432">
        <v>3027</v>
      </c>
      <c r="DT530" s="437">
        <f>DS530/DR530</f>
        <v>0.6822177146720757</v>
      </c>
      <c r="DU530" s="437">
        <v>0.88</v>
      </c>
      <c r="DV530" s="424"/>
      <c r="DW530" s="446">
        <f t="shared" si="1027"/>
        <v>3.3808871206312601</v>
      </c>
      <c r="DX530" s="434">
        <v>7.06</v>
      </c>
      <c r="DY530" s="438">
        <v>8.15</v>
      </c>
      <c r="DZ530" s="439">
        <v>17.5</v>
      </c>
      <c r="EA530" s="440">
        <v>55</v>
      </c>
      <c r="EB530" s="441">
        <v>7910</v>
      </c>
      <c r="EC530" s="442">
        <v>4.3</v>
      </c>
      <c r="ED530" s="442">
        <v>0.22</v>
      </c>
      <c r="EE530" s="442">
        <v>5.5</v>
      </c>
      <c r="EF530" s="442">
        <v>1</v>
      </c>
      <c r="EG530" s="443">
        <v>18</v>
      </c>
      <c r="EH530" s="440">
        <v>16</v>
      </c>
      <c r="EI530" s="429">
        <f t="shared" si="1093"/>
        <v>8.15</v>
      </c>
      <c r="EJ530" s="447">
        <f t="shared" si="1094"/>
        <v>17.5</v>
      </c>
      <c r="EK530" s="448">
        <f t="shared" si="1095"/>
        <v>55</v>
      </c>
      <c r="EL530" s="417">
        <f t="shared" si="1096"/>
        <v>7910</v>
      </c>
      <c r="EM530" s="431">
        <f t="shared" si="1097"/>
        <v>4.3</v>
      </c>
      <c r="EN530" s="431">
        <f>ED530</f>
        <v>0.22</v>
      </c>
      <c r="EO530" s="431">
        <f>EE530</f>
        <v>5.5</v>
      </c>
      <c r="EP530" s="431">
        <f>EF530</f>
        <v>1</v>
      </c>
      <c r="EQ530" s="430">
        <f t="shared" si="1098"/>
        <v>18</v>
      </c>
      <c r="ER530" s="448">
        <f>EH530</f>
        <v>16</v>
      </c>
      <c r="ES530" s="449">
        <f t="shared" si="1034"/>
        <v>21.671843145109818</v>
      </c>
      <c r="ET530" s="450">
        <f t="shared" si="1035"/>
        <v>0.97453639999999997</v>
      </c>
      <c r="EU530" s="451">
        <f t="shared" si="992"/>
        <v>0.23114232000000001</v>
      </c>
      <c r="EV530" s="450">
        <f t="shared" si="1036"/>
        <v>0.42804133333333333</v>
      </c>
      <c r="EW530" s="513">
        <f t="shared" si="1099"/>
        <v>0.50479231952222281</v>
      </c>
      <c r="EX530" s="514">
        <f t="shared" si="1100"/>
        <v>4.3832255829541102</v>
      </c>
      <c r="EY530" s="513">
        <f t="shared" si="1101"/>
        <v>0.36823104693140785</v>
      </c>
      <c r="EZ530" s="514">
        <f t="shared" si="1102"/>
        <v>10.199999999999996</v>
      </c>
      <c r="FA530" s="450">
        <f t="shared" si="1041"/>
        <v>0.73648908170515903</v>
      </c>
      <c r="FB530" s="431">
        <f t="shared" si="1042"/>
        <v>153.7200043015325</v>
      </c>
      <c r="FC530" s="452">
        <f>1-EP530/CA530</f>
        <v>0.24980474867480984</v>
      </c>
      <c r="FD530" s="431">
        <f>CA530-EP530</f>
        <v>0.33298631020862857</v>
      </c>
      <c r="FE530" s="452">
        <f t="shared" si="1043"/>
        <v>0.59090909090909083</v>
      </c>
      <c r="FF530" s="430">
        <f t="shared" si="1044"/>
        <v>26</v>
      </c>
      <c r="FG530" s="405">
        <v>50400</v>
      </c>
      <c r="FH530" s="589"/>
      <c r="FI530" s="590"/>
      <c r="FJ530" s="591"/>
      <c r="FK530" s="455">
        <f t="shared" si="1045"/>
        <v>1.4776256689847604</v>
      </c>
      <c r="FL530" s="530">
        <v>1800</v>
      </c>
      <c r="FM530" s="455">
        <f t="shared" si="1046"/>
        <v>36.940641724619006</v>
      </c>
      <c r="FN530" s="530">
        <v>5282</v>
      </c>
      <c r="FO530" s="532">
        <f t="shared" si="1047"/>
        <v>0.3947683109118087</v>
      </c>
      <c r="FP530" s="449">
        <f t="shared" si="1048"/>
        <v>108.40026088302089</v>
      </c>
      <c r="FQ530" s="457">
        <v>54</v>
      </c>
      <c r="FR530" s="458">
        <f t="shared" si="1049"/>
        <v>1.1082192517385703</v>
      </c>
      <c r="FS530" s="576">
        <v>8.0299999999999994</v>
      </c>
      <c r="FT530" s="577">
        <v>11.9</v>
      </c>
      <c r="FU530" s="578">
        <v>40</v>
      </c>
      <c r="FV530" s="579">
        <v>4</v>
      </c>
      <c r="FW530" s="580">
        <v>0.28000000000000003</v>
      </c>
      <c r="FX530" s="579">
        <v>8</v>
      </c>
      <c r="FY530" s="452">
        <f t="shared" si="1050"/>
        <v>0.77777777777777779</v>
      </c>
      <c r="FZ530" s="452">
        <f>1-FW530/(EF530+DC530)</f>
        <v>0.72</v>
      </c>
      <c r="GA530" s="429">
        <f>EF530+DC530-FW530</f>
        <v>0.72</v>
      </c>
      <c r="GB530" s="513">
        <f t="shared" si="1103"/>
        <v>0.31999999999999995</v>
      </c>
      <c r="GC530" s="514">
        <f t="shared" si="1104"/>
        <v>5.6</v>
      </c>
      <c r="GD530" s="513">
        <f t="shared" si="1105"/>
        <v>0.27272727272727271</v>
      </c>
      <c r="GE530" s="527">
        <f t="shared" si="1054"/>
        <v>15</v>
      </c>
      <c r="GF530" s="461">
        <f t="shared" si="1055"/>
        <v>2.019421747612506</v>
      </c>
      <c r="GG530" s="606">
        <v>25</v>
      </c>
      <c r="GH530" s="450">
        <f t="shared" si="1106"/>
        <v>0.3125</v>
      </c>
      <c r="GI530" s="405">
        <v>175</v>
      </c>
      <c r="GJ530" s="462">
        <f t="shared" si="1107"/>
        <v>7</v>
      </c>
      <c r="GK530" s="463">
        <f t="shared" si="1058"/>
        <v>12.31354724153967</v>
      </c>
      <c r="GL530" s="464">
        <v>8.15</v>
      </c>
      <c r="GM530" s="529">
        <v>11.1</v>
      </c>
      <c r="GN530" s="405">
        <v>38</v>
      </c>
      <c r="GO530" s="513">
        <f t="shared" si="1108"/>
        <v>6.7226890756302615E-2</v>
      </c>
      <c r="GP530" s="450">
        <f t="shared" si="1109"/>
        <v>5.0000000000000044E-2</v>
      </c>
      <c r="GQ530" s="577">
        <v>8</v>
      </c>
      <c r="GR530" s="455">
        <f t="shared" si="1061"/>
        <v>2.1179301255448233</v>
      </c>
      <c r="GS530" s="531">
        <f t="shared" si="1110"/>
        <v>11</v>
      </c>
      <c r="GT530" s="531">
        <f t="shared" si="1111"/>
        <v>36.299999999999997</v>
      </c>
      <c r="GU530" s="513">
        <f t="shared" si="1112"/>
        <v>9.009009009009028E-3</v>
      </c>
      <c r="GV530" s="513">
        <f t="shared" si="1113"/>
        <v>4.4736842105263186E-2</v>
      </c>
      <c r="GW530" s="513">
        <f t="shared" si="1114"/>
        <v>7.5630252100840401E-2</v>
      </c>
      <c r="GX530" s="513">
        <f t="shared" si="1115"/>
        <v>9.2500000000000027E-2</v>
      </c>
      <c r="GY530" s="462">
        <f t="shared" si="1116"/>
        <v>3.3279857409566649</v>
      </c>
      <c r="GZ530" s="405">
        <v>49727</v>
      </c>
      <c r="HA530" s="581">
        <v>8.2799999999999994</v>
      </c>
      <c r="HB530" s="451">
        <v>8.0500000000000007</v>
      </c>
      <c r="HC530" s="577">
        <v>11</v>
      </c>
      <c r="HD530" s="463">
        <f t="shared" si="1120"/>
        <v>36.299999999999997</v>
      </c>
      <c r="HE530" s="463">
        <v>11</v>
      </c>
      <c r="HF530" s="463">
        <f t="shared" si="1075"/>
        <v>29.700000000000003</v>
      </c>
      <c r="HG530" s="582"/>
      <c r="HH530" s="575">
        <v>6</v>
      </c>
      <c r="HI530" s="583">
        <v>7890</v>
      </c>
      <c r="HJ530" s="406">
        <f t="shared" si="1069"/>
        <v>5286.3</v>
      </c>
      <c r="HK530" s="406">
        <v>196</v>
      </c>
      <c r="HL530" s="549">
        <v>1534</v>
      </c>
      <c r="HM530" s="584">
        <v>4.9000000000000004</v>
      </c>
      <c r="HN530" s="461">
        <v>3.7</v>
      </c>
      <c r="HO530" s="574">
        <v>0.16</v>
      </c>
      <c r="HP530" s="548">
        <v>0.01</v>
      </c>
      <c r="HQ530" s="585">
        <v>4.5</v>
      </c>
      <c r="HR530" s="586">
        <v>0.26</v>
      </c>
      <c r="HS530" s="520">
        <v>0.17</v>
      </c>
      <c r="HT530" s="587">
        <v>4</v>
      </c>
      <c r="HU530" s="522">
        <f t="shared" si="1070"/>
        <v>36.796722638570323</v>
      </c>
      <c r="HV530" s="513">
        <f t="shared" si="1117"/>
        <v>0.60288808664259919</v>
      </c>
      <c r="HW530" s="513">
        <f t="shared" si="1118"/>
        <v>0.74791666666666667</v>
      </c>
      <c r="HX530" s="513">
        <f t="shared" si="1119"/>
        <v>0.56470588235294117</v>
      </c>
      <c r="HY530" s="599"/>
    </row>
    <row r="531" spans="1:233" s="598" customFormat="1" ht="15" customHeight="1" x14ac:dyDescent="0.15">
      <c r="A531" s="400">
        <v>44013</v>
      </c>
      <c r="B531" s="515">
        <v>42849</v>
      </c>
      <c r="C531" s="402">
        <f t="shared" si="993"/>
        <v>0.85697999999999996</v>
      </c>
      <c r="D531" s="571">
        <v>8.0399999999999991</v>
      </c>
      <c r="E531" s="572">
        <v>28.95</v>
      </c>
      <c r="F531" s="573">
        <v>112</v>
      </c>
      <c r="G531" s="406">
        <f t="shared" si="1079"/>
        <v>4799.0879999999997</v>
      </c>
      <c r="H531" s="402">
        <f t="shared" si="1080"/>
        <v>0.19196352</v>
      </c>
      <c r="I531" s="573">
        <v>9340</v>
      </c>
      <c r="J531" s="406">
        <f t="shared" si="1081"/>
        <v>6257.8</v>
      </c>
      <c r="K531" s="574">
        <v>11.55</v>
      </c>
      <c r="L531" s="574"/>
      <c r="M531" s="574"/>
      <c r="N531" s="575">
        <v>61.5</v>
      </c>
      <c r="O531" s="575"/>
      <c r="P531" s="409"/>
      <c r="Q531" s="409">
        <v>1440</v>
      </c>
      <c r="R531" s="409"/>
      <c r="S531" s="409"/>
      <c r="T531" s="410">
        <v>5.24</v>
      </c>
      <c r="U531" s="409">
        <f t="shared" si="1082"/>
        <v>3597.5862068965516</v>
      </c>
      <c r="V531" s="409">
        <v>10433</v>
      </c>
      <c r="W531" s="409">
        <v>4492</v>
      </c>
      <c r="X531" s="516"/>
      <c r="Y531" s="473"/>
      <c r="Z531" s="429"/>
      <c r="AA531" s="409"/>
      <c r="AB531" s="409"/>
      <c r="AC531" s="409"/>
      <c r="AD531" s="474"/>
      <c r="AE531" s="477"/>
      <c r="AF531" s="478">
        <f t="shared" si="1083"/>
        <v>1440</v>
      </c>
      <c r="AG531" s="477">
        <f t="shared" si="1084"/>
        <v>0.57599999999999996</v>
      </c>
      <c r="AH531" s="478">
        <f t="shared" si="1085"/>
        <v>3597.5862068965516</v>
      </c>
      <c r="AI531" s="478">
        <f t="shared" si="1086"/>
        <v>10433</v>
      </c>
      <c r="AJ531" s="473">
        <f t="shared" si="1087"/>
        <v>15023.52</v>
      </c>
      <c r="AK531" s="477">
        <f t="shared" si="1088"/>
        <v>0.66771199999999997</v>
      </c>
      <c r="AL531" s="447">
        <v>38</v>
      </c>
      <c r="AM531" s="479"/>
      <c r="AN531" s="473">
        <v>1707</v>
      </c>
      <c r="AO531" s="473">
        <v>1674</v>
      </c>
      <c r="AP531" s="479">
        <v>7.47</v>
      </c>
      <c r="AQ531" s="447">
        <v>826</v>
      </c>
      <c r="AR531" s="473">
        <f t="shared" si="1077"/>
        <v>2478</v>
      </c>
      <c r="AS531" s="657">
        <f t="shared" si="1089"/>
        <v>3</v>
      </c>
      <c r="AT531" s="473">
        <v>5550</v>
      </c>
      <c r="AU531" s="447"/>
      <c r="AV531" s="480">
        <v>20</v>
      </c>
      <c r="AW531" s="479">
        <v>9.33</v>
      </c>
      <c r="AX531" s="479">
        <v>46.7</v>
      </c>
      <c r="AY531" s="480">
        <v>14.4</v>
      </c>
      <c r="AZ531" s="480">
        <v>5.2</v>
      </c>
      <c r="BA531" s="420">
        <f t="shared" si="1006"/>
        <v>49109.63</v>
      </c>
      <c r="BB531" s="421">
        <f t="shared" si="1007"/>
        <v>0.98219259999999997</v>
      </c>
      <c r="BC531" s="422"/>
      <c r="BD531" s="423">
        <v>8.01</v>
      </c>
      <c r="BE531" s="424">
        <v>45.2</v>
      </c>
      <c r="BF531" s="425">
        <v>142</v>
      </c>
      <c r="BG531" s="426">
        <v>7280</v>
      </c>
      <c r="BH531" s="420">
        <f t="shared" si="1008"/>
        <v>4877.6000000000004</v>
      </c>
      <c r="BI531" s="432"/>
      <c r="BJ531" s="421"/>
      <c r="BK531" s="427">
        <v>13</v>
      </c>
      <c r="BL531" s="427"/>
      <c r="BM531" s="428"/>
      <c r="BN531" s="422"/>
      <c r="BO531" s="425">
        <v>106</v>
      </c>
      <c r="BP531" s="425"/>
      <c r="BQ531" s="423">
        <v>4.82</v>
      </c>
      <c r="BR531" s="421">
        <f t="shared" si="1009"/>
        <v>0.66944444444444451</v>
      </c>
      <c r="BS531" s="409">
        <f t="shared" si="1010"/>
        <v>50549.63</v>
      </c>
      <c r="BT531" s="429">
        <f t="shared" si="1011"/>
        <v>7.9946170980875619</v>
      </c>
      <c r="BU531" s="430">
        <f t="shared" si="1090"/>
        <v>45.2</v>
      </c>
      <c r="BV531" s="430">
        <f t="shared" si="1013"/>
        <v>208.54529419898824</v>
      </c>
      <c r="BW531" s="430">
        <f t="shared" si="1091"/>
        <v>7072.7011533022096</v>
      </c>
      <c r="BX531" s="430">
        <f t="shared" si="1015"/>
        <v>4597.255749646436</v>
      </c>
      <c r="BY531" s="430">
        <f t="shared" si="1092"/>
        <v>13.039881597550764</v>
      </c>
      <c r="BZ531" s="430"/>
      <c r="CA531" s="431"/>
      <c r="CB531" s="430">
        <f t="shared" si="1017"/>
        <v>106</v>
      </c>
      <c r="CC531" s="432">
        <v>24455.119999999999</v>
      </c>
      <c r="CD531" s="411">
        <f t="shared" si="1018"/>
        <v>25175.119999999999</v>
      </c>
      <c r="CE531" s="421">
        <f t="shared" si="1019"/>
        <v>1.0070048</v>
      </c>
      <c r="CF531" s="433">
        <f t="shared" si="1020"/>
        <v>6.3872585314389774</v>
      </c>
      <c r="CG531" s="434"/>
      <c r="CH531" s="427"/>
      <c r="CI531" s="446">
        <f t="shared" si="1021"/>
        <v>9.0565606042791451</v>
      </c>
      <c r="CJ531" s="436">
        <v>31.2</v>
      </c>
      <c r="CK531" s="436">
        <v>2.2999999999999998</v>
      </c>
      <c r="CL531" s="423"/>
      <c r="CM531" s="423">
        <v>15.2</v>
      </c>
      <c r="CN531" s="423">
        <v>66</v>
      </c>
      <c r="CO531" s="432"/>
      <c r="CP531" s="432"/>
      <c r="CQ531" s="437"/>
      <c r="CR531" s="437">
        <v>0.91</v>
      </c>
      <c r="CS531" s="424"/>
      <c r="CT531" s="432">
        <f t="shared" si="1022"/>
        <v>3.3366275910502114</v>
      </c>
      <c r="CU531" s="434">
        <v>6.7</v>
      </c>
      <c r="CV531" s="438"/>
      <c r="CW531" s="439"/>
      <c r="CX531" s="440"/>
      <c r="CY531" s="441"/>
      <c r="CZ531" s="442"/>
      <c r="DA531" s="442"/>
      <c r="DB531" s="442"/>
      <c r="DC531" s="442"/>
      <c r="DD531" s="443"/>
      <c r="DE531" s="440"/>
      <c r="DF531" s="444">
        <v>24654.51</v>
      </c>
      <c r="DG531" s="445">
        <f t="shared" si="1023"/>
        <v>25374.51</v>
      </c>
      <c r="DH531" s="421">
        <f t="shared" si="1024"/>
        <v>1.0149804</v>
      </c>
      <c r="DI531" s="446">
        <f t="shared" si="1025"/>
        <v>6.3370681837797065</v>
      </c>
      <c r="DJ531" s="434">
        <v>7.84</v>
      </c>
      <c r="DK531" s="427">
        <v>3.6</v>
      </c>
      <c r="DL531" s="446">
        <f t="shared" si="1026"/>
        <v>8.9853951859562997</v>
      </c>
      <c r="DM531" s="422">
        <v>31.8</v>
      </c>
      <c r="DN531" s="422">
        <v>2.6</v>
      </c>
      <c r="DO531" s="423">
        <v>7.96</v>
      </c>
      <c r="DP531" s="423">
        <v>15.1</v>
      </c>
      <c r="DQ531" s="423">
        <v>69</v>
      </c>
      <c r="DR531" s="432"/>
      <c r="DS531" s="432"/>
      <c r="DT531" s="437"/>
      <c r="DU531" s="437">
        <v>0.92</v>
      </c>
      <c r="DV531" s="424"/>
      <c r="DW531" s="446">
        <f t="shared" si="1027"/>
        <v>3.3104087527207424</v>
      </c>
      <c r="DX531" s="434">
        <v>6.9</v>
      </c>
      <c r="DY531" s="438">
        <v>8.14</v>
      </c>
      <c r="DZ531" s="439">
        <v>15.6</v>
      </c>
      <c r="EA531" s="440">
        <v>51</v>
      </c>
      <c r="EB531" s="441">
        <v>7830</v>
      </c>
      <c r="EC531" s="442">
        <v>3.6</v>
      </c>
      <c r="ED531" s="442"/>
      <c r="EE531" s="442"/>
      <c r="EF531" s="442"/>
      <c r="EG531" s="443">
        <v>21</v>
      </c>
      <c r="EH531" s="440"/>
      <c r="EI531" s="429">
        <f t="shared" si="1093"/>
        <v>8.14</v>
      </c>
      <c r="EJ531" s="447">
        <f t="shared" si="1094"/>
        <v>15.6</v>
      </c>
      <c r="EK531" s="448">
        <f t="shared" si="1095"/>
        <v>51</v>
      </c>
      <c r="EL531" s="417">
        <f t="shared" si="1096"/>
        <v>7830</v>
      </c>
      <c r="EM531" s="431">
        <f t="shared" si="1097"/>
        <v>3.6</v>
      </c>
      <c r="EN531" s="431"/>
      <c r="EO531" s="431"/>
      <c r="EP531" s="431"/>
      <c r="EQ531" s="430">
        <f t="shared" si="1098"/>
        <v>21</v>
      </c>
      <c r="ER531" s="448"/>
      <c r="ES531" s="449">
        <f t="shared" si="1034"/>
        <v>20.890360621828489</v>
      </c>
      <c r="ET531" s="450">
        <f t="shared" si="1035"/>
        <v>1.0109926</v>
      </c>
      <c r="EU531" s="451">
        <f t="shared" si="992"/>
        <v>0.23958835136363638</v>
      </c>
      <c r="EV531" s="450">
        <f t="shared" si="1036"/>
        <v>0.44368213215488217</v>
      </c>
      <c r="EW531" s="513">
        <f t="shared" si="1099"/>
        <v>0.72392387361276533</v>
      </c>
      <c r="EX531" s="514">
        <f t="shared" si="1100"/>
        <v>9.4398815975507642</v>
      </c>
      <c r="EY531" s="513">
        <f t="shared" si="1101"/>
        <v>0.65486725663716816</v>
      </c>
      <c r="EZ531" s="514">
        <f t="shared" si="1102"/>
        <v>29.6</v>
      </c>
      <c r="FA531" s="450">
        <f t="shared" si="1041"/>
        <v>0.75544880935391812</v>
      </c>
      <c r="FB531" s="431">
        <f t="shared" si="1042"/>
        <v>157.54529419898824</v>
      </c>
      <c r="FC531" s="452"/>
      <c r="FD531" s="431"/>
      <c r="FE531" s="452">
        <f t="shared" si="1043"/>
        <v>0.80188679245283012</v>
      </c>
      <c r="FF531" s="430">
        <f t="shared" si="1044"/>
        <v>85</v>
      </c>
      <c r="FG531" s="405">
        <v>50400</v>
      </c>
      <c r="FH531" s="589"/>
      <c r="FI531" s="590"/>
      <c r="FJ531" s="591"/>
      <c r="FK531" s="455">
        <f t="shared" si="1045"/>
        <v>1.4243427696701243</v>
      </c>
      <c r="FL531" s="530">
        <v>1800</v>
      </c>
      <c r="FM531" s="455">
        <f t="shared" si="1046"/>
        <v>35.608569241753102</v>
      </c>
      <c r="FN531" s="530">
        <v>6452</v>
      </c>
      <c r="FO531" s="532">
        <f t="shared" si="1047"/>
        <v>0.48221225710014948</v>
      </c>
      <c r="FP531" s="449">
        <f t="shared" si="1048"/>
        <v>127.63693819321725</v>
      </c>
      <c r="FQ531" s="457">
        <v>54</v>
      </c>
      <c r="FR531" s="458">
        <f t="shared" si="1049"/>
        <v>1.0682570772525932</v>
      </c>
      <c r="FS531" s="576">
        <v>7.96</v>
      </c>
      <c r="FT531" s="577">
        <v>12.1</v>
      </c>
      <c r="FU531" s="578">
        <v>39</v>
      </c>
      <c r="FV531" s="579">
        <v>6</v>
      </c>
      <c r="FW531" s="580"/>
      <c r="FX531" s="579"/>
      <c r="FY531" s="452">
        <f t="shared" si="1050"/>
        <v>0.7142857142857143</v>
      </c>
      <c r="FZ531" s="452"/>
      <c r="GA531" s="429"/>
      <c r="GB531" s="513">
        <f t="shared" si="1103"/>
        <v>0.22435897435897434</v>
      </c>
      <c r="GC531" s="514">
        <f t="shared" si="1104"/>
        <v>3.5</v>
      </c>
      <c r="GD531" s="513">
        <f t="shared" si="1105"/>
        <v>0.23529411764705888</v>
      </c>
      <c r="GE531" s="527">
        <f t="shared" si="1054"/>
        <v>12</v>
      </c>
      <c r="GF531" s="461">
        <f t="shared" si="1055"/>
        <v>1.9466017852158366</v>
      </c>
      <c r="GG531" s="606">
        <v>25</v>
      </c>
      <c r="GH531" s="450">
        <f t="shared" si="1106"/>
        <v>0.3125</v>
      </c>
      <c r="GI531" s="405">
        <v>175</v>
      </c>
      <c r="GJ531" s="462">
        <f t="shared" si="1107"/>
        <v>7</v>
      </c>
      <c r="GK531" s="463">
        <f t="shared" si="1058"/>
        <v>11.869523080584367</v>
      </c>
      <c r="GL531" s="464">
        <v>8.1199999999999992</v>
      </c>
      <c r="GM531" s="529">
        <v>11.4</v>
      </c>
      <c r="GN531" s="405">
        <v>38</v>
      </c>
      <c r="GO531" s="513">
        <f t="shared" si="1108"/>
        <v>5.7851239669421406E-2</v>
      </c>
      <c r="GP531" s="450">
        <f t="shared" si="1109"/>
        <v>2.5641025641025661E-2</v>
      </c>
      <c r="GQ531" s="577">
        <v>8</v>
      </c>
      <c r="GR531" s="455">
        <f t="shared" si="1061"/>
        <v>2.0415579698605115</v>
      </c>
      <c r="GS531" s="531">
        <f t="shared" si="1110"/>
        <v>10.8</v>
      </c>
      <c r="GT531" s="531">
        <f t="shared" si="1111"/>
        <v>35.64</v>
      </c>
      <c r="GU531" s="513">
        <f t="shared" si="1112"/>
        <v>5.2631578947368363E-2</v>
      </c>
      <c r="GV531" s="513">
        <f t="shared" si="1113"/>
        <v>6.2105263157894774E-2</v>
      </c>
      <c r="GW531" s="513">
        <f t="shared" si="1114"/>
        <v>0.10743801652892548</v>
      </c>
      <c r="GX531" s="513">
        <f t="shared" si="1115"/>
        <v>8.6153846153846136E-2</v>
      </c>
      <c r="GY531" s="462">
        <f t="shared" si="1116"/>
        <v>3.532596154935824</v>
      </c>
      <c r="GZ531" s="405">
        <v>48461</v>
      </c>
      <c r="HA531" s="581">
        <v>8.2799999999999994</v>
      </c>
      <c r="HB531" s="451">
        <v>8.01</v>
      </c>
      <c r="HC531" s="577">
        <v>10.8</v>
      </c>
      <c r="HD531" s="463">
        <f t="shared" si="1120"/>
        <v>35.64</v>
      </c>
      <c r="HE531" s="463">
        <v>10.8</v>
      </c>
      <c r="HF531" s="463">
        <f t="shared" si="1075"/>
        <v>29.160000000000004</v>
      </c>
      <c r="HG531" s="582"/>
      <c r="HH531" s="575">
        <v>6</v>
      </c>
      <c r="HI531" s="583">
        <v>7850</v>
      </c>
      <c r="HJ531" s="406">
        <f t="shared" si="1069"/>
        <v>5259.5</v>
      </c>
      <c r="HK531" s="406"/>
      <c r="HL531" s="549"/>
      <c r="HM531" s="584"/>
      <c r="HN531" s="461">
        <v>3.99</v>
      </c>
      <c r="HO531" s="574"/>
      <c r="HP531" s="548">
        <v>0.01</v>
      </c>
      <c r="HQ531" s="585"/>
      <c r="HR531" s="586"/>
      <c r="HS531" s="520">
        <v>0.15</v>
      </c>
      <c r="HT531" s="587">
        <v>4</v>
      </c>
      <c r="HU531" s="522">
        <f t="shared" si="1070"/>
        <v>35.430932792611145</v>
      </c>
      <c r="HV531" s="513">
        <f t="shared" si="1117"/>
        <v>0.76106194690265483</v>
      </c>
      <c r="HW531" s="513">
        <f t="shared" si="1118"/>
        <v>0.74901408450704232</v>
      </c>
      <c r="HX531" s="513">
        <f t="shared" si="1119"/>
        <v>0.69307692307692303</v>
      </c>
      <c r="HY531" s="599"/>
    </row>
    <row r="532" spans="1:233" s="598" customFormat="1" ht="15" customHeight="1" x14ac:dyDescent="0.15">
      <c r="A532" s="400">
        <v>44014</v>
      </c>
      <c r="B532" s="515">
        <v>53213</v>
      </c>
      <c r="C532" s="402">
        <f t="shared" si="993"/>
        <v>1.06426</v>
      </c>
      <c r="D532" s="571">
        <v>8.07</v>
      </c>
      <c r="E532" s="572">
        <v>31.45</v>
      </c>
      <c r="F532" s="573">
        <v>139</v>
      </c>
      <c r="G532" s="406">
        <f t="shared" si="1079"/>
        <v>7396.607</v>
      </c>
      <c r="H532" s="402">
        <f t="shared" si="1080"/>
        <v>0.29586427999999998</v>
      </c>
      <c r="I532" s="573">
        <v>9150</v>
      </c>
      <c r="J532" s="406">
        <f t="shared" si="1081"/>
        <v>6130.5</v>
      </c>
      <c r="K532" s="574">
        <v>14.05</v>
      </c>
      <c r="L532" s="574"/>
      <c r="M532" s="574"/>
      <c r="N532" s="575">
        <v>82.5</v>
      </c>
      <c r="O532" s="575"/>
      <c r="P532" s="409"/>
      <c r="Q532" s="409">
        <v>1440</v>
      </c>
      <c r="R532" s="409"/>
      <c r="S532" s="409"/>
      <c r="T532" s="410">
        <v>5.39</v>
      </c>
      <c r="U532" s="409">
        <f t="shared" si="1082"/>
        <v>3179.3103448275865</v>
      </c>
      <c r="V532" s="409">
        <v>9220</v>
      </c>
      <c r="W532" s="409">
        <v>4396</v>
      </c>
      <c r="X532" s="516"/>
      <c r="Y532" s="473"/>
      <c r="Z532" s="429"/>
      <c r="AA532" s="409"/>
      <c r="AB532" s="409"/>
      <c r="AC532" s="409"/>
      <c r="AD532" s="474"/>
      <c r="AE532" s="477"/>
      <c r="AF532" s="478">
        <f t="shared" si="1083"/>
        <v>1440</v>
      </c>
      <c r="AG532" s="477">
        <f t="shared" si="1084"/>
        <v>0.57599999999999996</v>
      </c>
      <c r="AH532" s="478">
        <f t="shared" si="1085"/>
        <v>3179.3103448275865</v>
      </c>
      <c r="AI532" s="478">
        <f t="shared" si="1086"/>
        <v>9220</v>
      </c>
      <c r="AJ532" s="473">
        <f t="shared" si="1087"/>
        <v>13276.8</v>
      </c>
      <c r="AK532" s="477">
        <f t="shared" si="1088"/>
        <v>0.59007999999999994</v>
      </c>
      <c r="AL532" s="447">
        <v>38</v>
      </c>
      <c r="AM532" s="479"/>
      <c r="AN532" s="473">
        <v>1685</v>
      </c>
      <c r="AO532" s="473">
        <v>1644</v>
      </c>
      <c r="AP532" s="479">
        <v>7.52</v>
      </c>
      <c r="AQ532" s="447">
        <v>863</v>
      </c>
      <c r="AR532" s="473">
        <f t="shared" si="1077"/>
        <v>2589</v>
      </c>
      <c r="AS532" s="657">
        <f t="shared" si="1089"/>
        <v>3</v>
      </c>
      <c r="AT532" s="473">
        <v>6140</v>
      </c>
      <c r="AU532" s="447"/>
      <c r="AV532" s="480">
        <v>35</v>
      </c>
      <c r="AW532" s="479">
        <v>9.2799999999999994</v>
      </c>
      <c r="AX532" s="479">
        <v>49.98</v>
      </c>
      <c r="AY532" s="480">
        <v>12.2</v>
      </c>
      <c r="AZ532" s="480">
        <v>5.5</v>
      </c>
      <c r="BA532" s="420">
        <f t="shared" si="1006"/>
        <v>46069.05</v>
      </c>
      <c r="BB532" s="421">
        <f t="shared" si="1007"/>
        <v>0.92138100000000001</v>
      </c>
      <c r="BC532" s="422"/>
      <c r="BD532" s="423">
        <v>8.1999999999999993</v>
      </c>
      <c r="BE532" s="424">
        <v>30.7</v>
      </c>
      <c r="BF532" s="425">
        <v>160</v>
      </c>
      <c r="BG532" s="426">
        <v>9000</v>
      </c>
      <c r="BH532" s="420">
        <f t="shared" si="1008"/>
        <v>6030</v>
      </c>
      <c r="BI532" s="432"/>
      <c r="BJ532" s="421"/>
      <c r="BK532" s="427">
        <v>8.5</v>
      </c>
      <c r="BL532" s="427"/>
      <c r="BM532" s="428"/>
      <c r="BN532" s="422"/>
      <c r="BO532" s="425">
        <v>79</v>
      </c>
      <c r="BP532" s="425"/>
      <c r="BQ532" s="423">
        <v>3.95</v>
      </c>
      <c r="BR532" s="421">
        <f t="shared" si="1009"/>
        <v>0.54861111111111116</v>
      </c>
      <c r="BS532" s="409">
        <f t="shared" si="1010"/>
        <v>47509.05</v>
      </c>
      <c r="BT532" s="429">
        <f t="shared" si="1011"/>
        <v>8.1793891900595774</v>
      </c>
      <c r="BU532" s="430">
        <f t="shared" si="1090"/>
        <v>30.699999999999996</v>
      </c>
      <c r="BV532" s="430">
        <f t="shared" si="1013"/>
        <v>233.62302550777167</v>
      </c>
      <c r="BW532" s="430">
        <f t="shared" si="1091"/>
        <v>8727.3007984794476</v>
      </c>
      <c r="BX532" s="430">
        <f t="shared" si="1015"/>
        <v>5672.7455190116416</v>
      </c>
      <c r="BY532" s="430">
        <f t="shared" si="1092"/>
        <v>8.6121470540875897</v>
      </c>
      <c r="BZ532" s="430"/>
      <c r="CA532" s="431"/>
      <c r="CB532" s="430">
        <f t="shared" si="1017"/>
        <v>79</v>
      </c>
      <c r="CC532" s="432">
        <v>22857.32</v>
      </c>
      <c r="CD532" s="411">
        <f t="shared" si="1018"/>
        <v>23577.32</v>
      </c>
      <c r="CE532" s="421">
        <f t="shared" si="1019"/>
        <v>0.94309279999999995</v>
      </c>
      <c r="CF532" s="433">
        <f t="shared" si="1020"/>
        <v>6.8201135667667074</v>
      </c>
      <c r="CG532" s="434"/>
      <c r="CH532" s="427"/>
      <c r="CI532" s="446">
        <f t="shared" si="1021"/>
        <v>9.6703102812363753</v>
      </c>
      <c r="CJ532" s="436">
        <v>31.4</v>
      </c>
      <c r="CK532" s="436">
        <v>2.8</v>
      </c>
      <c r="CL532" s="423"/>
      <c r="CM532" s="423">
        <v>16.399999999999999</v>
      </c>
      <c r="CN532" s="423">
        <v>62</v>
      </c>
      <c r="CO532" s="432"/>
      <c r="CP532" s="432"/>
      <c r="CQ532" s="437"/>
      <c r="CR532" s="437">
        <v>0.9</v>
      </c>
      <c r="CS532" s="424"/>
      <c r="CT532" s="432">
        <f t="shared" si="1022"/>
        <v>3.5627458930870852</v>
      </c>
      <c r="CU532" s="434">
        <v>6.8</v>
      </c>
      <c r="CV532" s="438"/>
      <c r="CW532" s="439"/>
      <c r="CX532" s="440"/>
      <c r="CY532" s="441"/>
      <c r="CZ532" s="442"/>
      <c r="DA532" s="442"/>
      <c r="DB532" s="442"/>
      <c r="DC532" s="442"/>
      <c r="DD532" s="443"/>
      <c r="DE532" s="440"/>
      <c r="DF532" s="444">
        <v>23211.73</v>
      </c>
      <c r="DG532" s="445">
        <f t="shared" si="1023"/>
        <v>23931.73</v>
      </c>
      <c r="DH532" s="421">
        <f t="shared" si="1024"/>
        <v>0.95726919999999993</v>
      </c>
      <c r="DI532" s="446">
        <f t="shared" si="1025"/>
        <v>6.7191130770738265</v>
      </c>
      <c r="DJ532" s="434">
        <v>7.95</v>
      </c>
      <c r="DK532" s="427">
        <v>2.8</v>
      </c>
      <c r="DL532" s="446">
        <f t="shared" si="1026"/>
        <v>9.5271006316718427</v>
      </c>
      <c r="DM532" s="422">
        <v>31.7</v>
      </c>
      <c r="DN532" s="422">
        <v>2.9</v>
      </c>
      <c r="DO532" s="423">
        <v>8.0299999999999994</v>
      </c>
      <c r="DP532" s="423">
        <v>16.399999999999999</v>
      </c>
      <c r="DQ532" s="423">
        <v>61</v>
      </c>
      <c r="DR532" s="432"/>
      <c r="DS532" s="432"/>
      <c r="DT532" s="437"/>
      <c r="DU532" s="437">
        <v>0.87</v>
      </c>
      <c r="DV532" s="424"/>
      <c r="DW532" s="446">
        <f t="shared" si="1027"/>
        <v>3.5099844432475216</v>
      </c>
      <c r="DX532" s="434">
        <v>6.98</v>
      </c>
      <c r="DY532" s="438">
        <v>8.1300000000000008</v>
      </c>
      <c r="DZ532" s="439">
        <v>15.2</v>
      </c>
      <c r="EA532" s="440">
        <v>57</v>
      </c>
      <c r="EB532" s="441">
        <v>7820</v>
      </c>
      <c r="EC532" s="442">
        <v>3.3</v>
      </c>
      <c r="ED532" s="442"/>
      <c r="EE532" s="442"/>
      <c r="EF532" s="442"/>
      <c r="EG532" s="443">
        <v>16</v>
      </c>
      <c r="EH532" s="440"/>
      <c r="EI532" s="429">
        <f t="shared" si="1093"/>
        <v>8.1300000000000008</v>
      </c>
      <c r="EJ532" s="447">
        <f t="shared" si="1094"/>
        <v>15.2</v>
      </c>
      <c r="EK532" s="448">
        <f t="shared" si="1095"/>
        <v>57</v>
      </c>
      <c r="EL532" s="417">
        <f t="shared" si="1096"/>
        <v>7820</v>
      </c>
      <c r="EM532" s="431">
        <f t="shared" si="1097"/>
        <v>3.3</v>
      </c>
      <c r="EN532" s="431"/>
      <c r="EO532" s="431"/>
      <c r="EP532" s="431"/>
      <c r="EQ532" s="430">
        <f t="shared" si="1098"/>
        <v>16</v>
      </c>
      <c r="ER532" s="448"/>
      <c r="ES532" s="449">
        <f t="shared" si="1034"/>
        <v>22.227344053396141</v>
      </c>
      <c r="ET532" s="450">
        <f t="shared" si="1035"/>
        <v>0.95018100000000005</v>
      </c>
      <c r="EU532" s="451">
        <f t="shared" si="992"/>
        <v>0.2522547272727273</v>
      </c>
      <c r="EV532" s="450">
        <f t="shared" si="1036"/>
        <v>0.46713838383838385</v>
      </c>
      <c r="EW532" s="513">
        <f t="shared" si="1099"/>
        <v>0.61682029123809279</v>
      </c>
      <c r="EX532" s="514">
        <f t="shared" si="1100"/>
        <v>5.3121470540875899</v>
      </c>
      <c r="EY532" s="513">
        <f t="shared" si="1101"/>
        <v>0.50488599348534202</v>
      </c>
      <c r="EZ532" s="514">
        <f t="shared" si="1102"/>
        <v>15.499999999999996</v>
      </c>
      <c r="FA532" s="450">
        <f t="shared" si="1041"/>
        <v>0.75601719960559344</v>
      </c>
      <c r="FB532" s="431">
        <f t="shared" si="1042"/>
        <v>176.62302550777167</v>
      </c>
      <c r="FC532" s="452"/>
      <c r="FD532" s="431"/>
      <c r="FE532" s="452">
        <f t="shared" si="1043"/>
        <v>0.79746835443037978</v>
      </c>
      <c r="FF532" s="430">
        <f t="shared" si="1044"/>
        <v>63</v>
      </c>
      <c r="FG532" s="405">
        <v>50400</v>
      </c>
      <c r="FH532" s="589"/>
      <c r="FI532" s="590"/>
      <c r="FJ532" s="591"/>
      <c r="FK532" s="455">
        <f t="shared" si="1045"/>
        <v>1.5155007309133732</v>
      </c>
      <c r="FL532" s="530">
        <v>2000</v>
      </c>
      <c r="FM532" s="455">
        <f t="shared" si="1046"/>
        <v>42.097242525371485</v>
      </c>
      <c r="FN532" s="530">
        <v>5143</v>
      </c>
      <c r="FO532" s="532">
        <f t="shared" si="1047"/>
        <v>0.3843796711509716</v>
      </c>
      <c r="FP532" s="449">
        <f t="shared" si="1048"/>
        <v>108.25305915399277</v>
      </c>
      <c r="FQ532" s="457">
        <v>54</v>
      </c>
      <c r="FR532" s="458">
        <f t="shared" si="1049"/>
        <v>1.13662554818503</v>
      </c>
      <c r="FS532" s="576">
        <v>8.07</v>
      </c>
      <c r="FT532" s="577">
        <v>12</v>
      </c>
      <c r="FU532" s="578">
        <v>44</v>
      </c>
      <c r="FV532" s="579">
        <v>12</v>
      </c>
      <c r="FW532" s="580"/>
      <c r="FX532" s="579"/>
      <c r="FY532" s="452">
        <f t="shared" si="1050"/>
        <v>0.25</v>
      </c>
      <c r="FZ532" s="452"/>
      <c r="GA532" s="429"/>
      <c r="GB532" s="513">
        <f t="shared" si="1103"/>
        <v>0.21052631578947367</v>
      </c>
      <c r="GC532" s="514">
        <f t="shared" si="1104"/>
        <v>3.1999999999999993</v>
      </c>
      <c r="GD532" s="513">
        <f t="shared" si="1105"/>
        <v>0.22807017543859653</v>
      </c>
      <c r="GE532" s="527">
        <f t="shared" si="1054"/>
        <v>13</v>
      </c>
      <c r="GF532" s="461">
        <f t="shared" si="1055"/>
        <v>2.0711843322482766</v>
      </c>
      <c r="GG532" s="606">
        <v>25</v>
      </c>
      <c r="GH532" s="450">
        <f t="shared" si="1106"/>
        <v>0.3125</v>
      </c>
      <c r="GI532" s="405">
        <v>175</v>
      </c>
      <c r="GJ532" s="462">
        <f t="shared" si="1107"/>
        <v>7</v>
      </c>
      <c r="GK532" s="463">
        <f t="shared" si="1058"/>
        <v>12.629172757611444</v>
      </c>
      <c r="GL532" s="464">
        <v>8.14</v>
      </c>
      <c r="GM532" s="529">
        <v>11.3</v>
      </c>
      <c r="GN532" s="405">
        <v>42</v>
      </c>
      <c r="GO532" s="513">
        <f t="shared" si="1108"/>
        <v>5.8333333333333237E-2</v>
      </c>
      <c r="GP532" s="450">
        <f t="shared" si="1109"/>
        <v>4.5454545454545414E-2</v>
      </c>
      <c r="GQ532" s="577">
        <v>8</v>
      </c>
      <c r="GR532" s="455">
        <f t="shared" si="1061"/>
        <v>2.1722177143091685</v>
      </c>
      <c r="GS532" s="531">
        <f t="shared" si="1110"/>
        <v>10.7</v>
      </c>
      <c r="GT532" s="531">
        <f t="shared" si="1111"/>
        <v>35.309999999999995</v>
      </c>
      <c r="GU532" s="513">
        <f t="shared" si="1112"/>
        <v>5.3097345132743445E-2</v>
      </c>
      <c r="GV532" s="513">
        <f t="shared" si="1113"/>
        <v>0.15928571428571436</v>
      </c>
      <c r="GW532" s="513">
        <f t="shared" si="1114"/>
        <v>0.10833333333333339</v>
      </c>
      <c r="GX532" s="513">
        <f t="shared" si="1115"/>
        <v>0.19750000000000012</v>
      </c>
      <c r="GY532" s="462">
        <f t="shared" si="1116"/>
        <v>1.4532995118079906</v>
      </c>
      <c r="GZ532" s="405">
        <v>46677</v>
      </c>
      <c r="HA532" s="581">
        <v>8.24</v>
      </c>
      <c r="HB532" s="451">
        <v>8.09</v>
      </c>
      <c r="HC532" s="577">
        <v>10.7</v>
      </c>
      <c r="HD532" s="463">
        <f t="shared" si="1120"/>
        <v>35.309999999999995</v>
      </c>
      <c r="HE532" s="463">
        <v>10.6</v>
      </c>
      <c r="HF532" s="463">
        <f t="shared" si="1075"/>
        <v>28.62</v>
      </c>
      <c r="HG532" s="582"/>
      <c r="HH532" s="575">
        <v>6</v>
      </c>
      <c r="HI532" s="583">
        <v>7590</v>
      </c>
      <c r="HJ532" s="406">
        <f t="shared" si="1069"/>
        <v>5085.3</v>
      </c>
      <c r="HK532" s="406"/>
      <c r="HL532" s="549"/>
      <c r="HM532" s="584"/>
      <c r="HN532" s="461">
        <v>3.81</v>
      </c>
      <c r="HO532" s="574"/>
      <c r="HP532" s="548">
        <v>0.01</v>
      </c>
      <c r="HQ532" s="585"/>
      <c r="HR532" s="586"/>
      <c r="HS532" s="520">
        <v>0.22</v>
      </c>
      <c r="HT532" s="587">
        <v>4</v>
      </c>
      <c r="HU532" s="522">
        <f t="shared" si="1070"/>
        <v>37.769391815112314</v>
      </c>
      <c r="HV532" s="513">
        <f t="shared" si="1117"/>
        <v>0.65146579804560267</v>
      </c>
      <c r="HW532" s="513">
        <f t="shared" si="1118"/>
        <v>0.77931250000000007</v>
      </c>
      <c r="HX532" s="513">
        <f t="shared" si="1119"/>
        <v>0.55176470588235293</v>
      </c>
      <c r="HY532" s="599"/>
    </row>
    <row r="533" spans="1:233" s="598" customFormat="1" ht="15" customHeight="1" x14ac:dyDescent="0.15">
      <c r="A533" s="400">
        <v>44015</v>
      </c>
      <c r="B533" s="515">
        <v>49087</v>
      </c>
      <c r="C533" s="402">
        <f t="shared" si="993"/>
        <v>0.98173999999999995</v>
      </c>
      <c r="D533" s="571">
        <v>8.1300000000000008</v>
      </c>
      <c r="E533" s="572">
        <v>30.15</v>
      </c>
      <c r="F533" s="573">
        <v>117</v>
      </c>
      <c r="G533" s="406">
        <f t="shared" si="1079"/>
        <v>5743.1790000000001</v>
      </c>
      <c r="H533" s="402">
        <f t="shared" si="1080"/>
        <v>0.22972716000000001</v>
      </c>
      <c r="I533" s="573">
        <v>8495</v>
      </c>
      <c r="J533" s="406">
        <f t="shared" si="1081"/>
        <v>5691.6500000000005</v>
      </c>
      <c r="K533" s="574">
        <v>7.6</v>
      </c>
      <c r="L533" s="574">
        <v>3.5</v>
      </c>
      <c r="M533" s="574">
        <v>0.4</v>
      </c>
      <c r="N533" s="575">
        <v>56</v>
      </c>
      <c r="O533" s="575">
        <v>32</v>
      </c>
      <c r="P533" s="409"/>
      <c r="Q533" s="409">
        <v>1440</v>
      </c>
      <c r="R533" s="409"/>
      <c r="S533" s="409"/>
      <c r="T533" s="410">
        <v>4.7</v>
      </c>
      <c r="U533" s="409">
        <f t="shared" si="1082"/>
        <v>3267.2413793103451</v>
      </c>
      <c r="V533" s="409">
        <v>9475</v>
      </c>
      <c r="W533" s="409">
        <v>3810</v>
      </c>
      <c r="X533" s="516"/>
      <c r="Y533" s="473"/>
      <c r="Z533" s="429"/>
      <c r="AA533" s="409"/>
      <c r="AB533" s="409"/>
      <c r="AC533" s="409"/>
      <c r="AD533" s="474"/>
      <c r="AE533" s="477"/>
      <c r="AF533" s="478">
        <f t="shared" si="1083"/>
        <v>1440</v>
      </c>
      <c r="AG533" s="477">
        <f t="shared" si="1084"/>
        <v>0.57599999999999996</v>
      </c>
      <c r="AH533" s="478">
        <f t="shared" si="1085"/>
        <v>3267.2413793103451</v>
      </c>
      <c r="AI533" s="478">
        <f t="shared" si="1086"/>
        <v>9475</v>
      </c>
      <c r="AJ533" s="473">
        <f t="shared" si="1087"/>
        <v>13644</v>
      </c>
      <c r="AK533" s="477">
        <f t="shared" si="1088"/>
        <v>0.60640000000000005</v>
      </c>
      <c r="AL533" s="447">
        <v>38</v>
      </c>
      <c r="AM533" s="479"/>
      <c r="AN533" s="473">
        <v>1620</v>
      </c>
      <c r="AO533" s="473">
        <v>1614</v>
      </c>
      <c r="AP533" s="479">
        <v>7.54</v>
      </c>
      <c r="AQ533" s="447">
        <v>872</v>
      </c>
      <c r="AR533" s="473">
        <f t="shared" si="1077"/>
        <v>2616</v>
      </c>
      <c r="AS533" s="657">
        <f t="shared" si="1089"/>
        <v>3</v>
      </c>
      <c r="AT533" s="473">
        <v>6050</v>
      </c>
      <c r="AU533" s="447"/>
      <c r="AV533" s="480">
        <v>35</v>
      </c>
      <c r="AW533" s="479">
        <v>9.61</v>
      </c>
      <c r="AX533" s="479">
        <v>49.14</v>
      </c>
      <c r="AY533" s="480">
        <v>13.2</v>
      </c>
      <c r="AZ533" s="480">
        <v>4.7</v>
      </c>
      <c r="BA533" s="420">
        <f t="shared" si="1006"/>
        <v>49238.82</v>
      </c>
      <c r="BB533" s="421">
        <f t="shared" si="1007"/>
        <v>0.9847764</v>
      </c>
      <c r="BC533" s="422"/>
      <c r="BD533" s="423">
        <v>7.95</v>
      </c>
      <c r="BE533" s="424">
        <v>27.2</v>
      </c>
      <c r="BF533" s="425">
        <v>158</v>
      </c>
      <c r="BG533" s="426">
        <v>7690</v>
      </c>
      <c r="BH533" s="420">
        <f t="shared" si="1008"/>
        <v>5152.3</v>
      </c>
      <c r="BI533" s="432"/>
      <c r="BJ533" s="421"/>
      <c r="BK533" s="427">
        <v>6.8</v>
      </c>
      <c r="BL533" s="427">
        <v>3.9</v>
      </c>
      <c r="BM533" s="428">
        <v>3.1</v>
      </c>
      <c r="BN533" s="422">
        <v>1</v>
      </c>
      <c r="BO533" s="425">
        <v>106</v>
      </c>
      <c r="BP533" s="425">
        <v>32</v>
      </c>
      <c r="BQ533" s="423">
        <v>6.28</v>
      </c>
      <c r="BR533" s="421">
        <f t="shared" si="1009"/>
        <v>0.87222222222222223</v>
      </c>
      <c r="BS533" s="409">
        <f t="shared" si="1010"/>
        <v>50678.82</v>
      </c>
      <c r="BT533" s="429">
        <f t="shared" si="1011"/>
        <v>7.9383501628490949</v>
      </c>
      <c r="BU533" s="430">
        <f t="shared" si="1090"/>
        <v>27.199999999999996</v>
      </c>
      <c r="BV533" s="430">
        <f t="shared" si="1013"/>
        <v>227.84219443151989</v>
      </c>
      <c r="BW533" s="430">
        <f t="shared" si="1091"/>
        <v>7471.579760539018</v>
      </c>
      <c r="BX533" s="430">
        <f t="shared" si="1015"/>
        <v>4856.5268443503619</v>
      </c>
      <c r="BY533" s="430">
        <f t="shared" si="1092"/>
        <v>6.9818511165019226</v>
      </c>
      <c r="BZ533" s="430">
        <f>(BL533*BA533+AY533*AF533)/BS533</f>
        <v>4.1642524036668567</v>
      </c>
      <c r="CA533" s="431">
        <f>(BN533*BA533+AZ533*AF533)/BS533</f>
        <v>1.1051326767276743</v>
      </c>
      <c r="CB533" s="430">
        <f t="shared" si="1017"/>
        <v>106</v>
      </c>
      <c r="CC533" s="432">
        <v>24742.98</v>
      </c>
      <c r="CD533" s="411">
        <f t="shared" si="1018"/>
        <v>25462.98</v>
      </c>
      <c r="CE533" s="421">
        <f t="shared" si="1019"/>
        <v>1.0185192000000001</v>
      </c>
      <c r="CF533" s="433">
        <f t="shared" si="1020"/>
        <v>6.3150503201117854</v>
      </c>
      <c r="CG533" s="434"/>
      <c r="CH533" s="427"/>
      <c r="CI533" s="446">
        <f t="shared" si="1021"/>
        <v>8.9541758270241747</v>
      </c>
      <c r="CJ533" s="436">
        <v>32</v>
      </c>
      <c r="CK533" s="436">
        <v>3.1</v>
      </c>
      <c r="CL533" s="423"/>
      <c r="CM533" s="423">
        <v>15.9</v>
      </c>
      <c r="CN533" s="423">
        <v>64</v>
      </c>
      <c r="CO533" s="432"/>
      <c r="CP533" s="432"/>
      <c r="CQ533" s="437"/>
      <c r="CR533" s="437">
        <v>0.84</v>
      </c>
      <c r="CS533" s="424"/>
      <c r="CT533" s="432">
        <f t="shared" si="1022"/>
        <v>3.2989068836404853</v>
      </c>
      <c r="CU533" s="434">
        <v>7.1</v>
      </c>
      <c r="CV533" s="438"/>
      <c r="CW533" s="439"/>
      <c r="CX533" s="440"/>
      <c r="CY533" s="441"/>
      <c r="CZ533" s="442"/>
      <c r="DA533" s="442"/>
      <c r="DB533" s="442"/>
      <c r="DC533" s="442"/>
      <c r="DD533" s="443"/>
      <c r="DE533" s="440"/>
      <c r="DF533" s="444">
        <v>24495.84</v>
      </c>
      <c r="DG533" s="445">
        <f t="shared" si="1023"/>
        <v>25215.84</v>
      </c>
      <c r="DH533" s="421">
        <f t="shared" si="1024"/>
        <v>1.0086336</v>
      </c>
      <c r="DI533" s="446">
        <f t="shared" si="1025"/>
        <v>6.3769440161422342</v>
      </c>
      <c r="DJ533" s="434">
        <v>7.84</v>
      </c>
      <c r="DK533" s="427">
        <v>3.3</v>
      </c>
      <c r="DL533" s="446">
        <f t="shared" si="1026"/>
        <v>9.0419355452763028</v>
      </c>
      <c r="DM533" s="422">
        <v>31.8</v>
      </c>
      <c r="DN533" s="422">
        <v>2.5</v>
      </c>
      <c r="DO533" s="423">
        <v>7.95</v>
      </c>
      <c r="DP533" s="423">
        <v>15.4</v>
      </c>
      <c r="DQ533" s="423">
        <v>69</v>
      </c>
      <c r="DR533" s="432"/>
      <c r="DS533" s="432"/>
      <c r="DT533" s="437"/>
      <c r="DU533" s="437">
        <v>0.87</v>
      </c>
      <c r="DV533" s="424"/>
      <c r="DW533" s="446">
        <f t="shared" si="1027"/>
        <v>3.331239411417585</v>
      </c>
      <c r="DX533" s="434">
        <v>6.71</v>
      </c>
      <c r="DY533" s="438">
        <v>8.2100000000000009</v>
      </c>
      <c r="DZ533" s="439">
        <v>15.9</v>
      </c>
      <c r="EA533" s="440">
        <v>57</v>
      </c>
      <c r="EB533" s="441">
        <v>8270</v>
      </c>
      <c r="EC533" s="442">
        <v>3.5</v>
      </c>
      <c r="ED533" s="442">
        <v>0.22</v>
      </c>
      <c r="EE533" s="442">
        <v>3.8</v>
      </c>
      <c r="EF533" s="442">
        <v>1</v>
      </c>
      <c r="EG533" s="443">
        <v>18</v>
      </c>
      <c r="EH533" s="440">
        <v>16</v>
      </c>
      <c r="EI533" s="429">
        <f t="shared" si="1093"/>
        <v>8.2100000000000009</v>
      </c>
      <c r="EJ533" s="447">
        <f t="shared" si="1094"/>
        <v>15.9</v>
      </c>
      <c r="EK533" s="448">
        <f t="shared" si="1095"/>
        <v>57</v>
      </c>
      <c r="EL533" s="417">
        <f t="shared" si="1096"/>
        <v>8270</v>
      </c>
      <c r="EM533" s="431">
        <f t="shared" si="1097"/>
        <v>3.5</v>
      </c>
      <c r="EN533" s="431">
        <f>ED533</f>
        <v>0.22</v>
      </c>
      <c r="EO533" s="431">
        <f>EE533</f>
        <v>3.8</v>
      </c>
      <c r="EP533" s="431">
        <f>EF533</f>
        <v>1</v>
      </c>
      <c r="EQ533" s="430">
        <f t="shared" si="1098"/>
        <v>18</v>
      </c>
      <c r="ER533" s="448">
        <f>EH533</f>
        <v>16</v>
      </c>
      <c r="ES533" s="449">
        <f t="shared" si="1034"/>
        <v>20.837107099178709</v>
      </c>
      <c r="ET533" s="450">
        <f t="shared" si="1035"/>
        <v>1.0135764</v>
      </c>
      <c r="EU533" s="451">
        <f t="shared" si="992"/>
        <v>0.2624266718181818</v>
      </c>
      <c r="EV533" s="450">
        <f t="shared" si="1036"/>
        <v>0.48597531818181811</v>
      </c>
      <c r="EW533" s="513">
        <f t="shared" si="1099"/>
        <v>0.49870028140136202</v>
      </c>
      <c r="EX533" s="514">
        <f t="shared" si="1100"/>
        <v>3.4818511165019226</v>
      </c>
      <c r="EY533" s="513">
        <f t="shared" si="1101"/>
        <v>0.41544117647058809</v>
      </c>
      <c r="EZ533" s="514">
        <f t="shared" si="1102"/>
        <v>11.299999999999995</v>
      </c>
      <c r="FA533" s="450">
        <f t="shared" si="1041"/>
        <v>0.74982684773459773</v>
      </c>
      <c r="FB533" s="431">
        <f t="shared" si="1042"/>
        <v>170.84219443151989</v>
      </c>
      <c r="FC533" s="452">
        <f>1-EP533/CA533</f>
        <v>9.5131271513004934E-2</v>
      </c>
      <c r="FD533" s="431">
        <f>CA533-EP533</f>
        <v>0.10513267672767435</v>
      </c>
      <c r="FE533" s="452">
        <f t="shared" si="1043"/>
        <v>0.83018867924528306</v>
      </c>
      <c r="FF533" s="430">
        <f t="shared" si="1044"/>
        <v>88</v>
      </c>
      <c r="FG533" s="405">
        <v>50400</v>
      </c>
      <c r="FH533" s="589"/>
      <c r="FI533" s="590"/>
      <c r="FJ533" s="591"/>
      <c r="FK533" s="455">
        <f t="shared" si="1045"/>
        <v>1.4207118476712757</v>
      </c>
      <c r="FL533" s="530">
        <v>2000</v>
      </c>
      <c r="FM533" s="455">
        <f t="shared" si="1046"/>
        <v>39.464217990868775</v>
      </c>
      <c r="FN533" s="530">
        <v>5560</v>
      </c>
      <c r="FO533" s="532">
        <f t="shared" si="1047"/>
        <v>0.41554559043348288</v>
      </c>
      <c r="FP533" s="449">
        <f t="shared" si="1048"/>
        <v>109.71052601461517</v>
      </c>
      <c r="FQ533" s="457">
        <v>54</v>
      </c>
      <c r="FR533" s="458">
        <f t="shared" si="1049"/>
        <v>1.0655338857534566</v>
      </c>
      <c r="FS533" s="576">
        <v>8.1300000000000008</v>
      </c>
      <c r="FT533" s="577">
        <v>12.3</v>
      </c>
      <c r="FU533" s="578">
        <v>49</v>
      </c>
      <c r="FV533" s="579">
        <v>4</v>
      </c>
      <c r="FW533" s="580">
        <v>0.32</v>
      </c>
      <c r="FX533" s="579">
        <v>8</v>
      </c>
      <c r="FY533" s="452">
        <f t="shared" si="1050"/>
        <v>0.77777777777777779</v>
      </c>
      <c r="FZ533" s="452">
        <f>1-FW533/(EF533+DC533)</f>
        <v>0.67999999999999994</v>
      </c>
      <c r="GA533" s="429">
        <f>EF533+DC533-FW533</f>
        <v>0.67999999999999994</v>
      </c>
      <c r="GB533" s="513">
        <f t="shared" si="1103"/>
        <v>0.22641509433962259</v>
      </c>
      <c r="GC533" s="514">
        <f t="shared" si="1104"/>
        <v>3.5999999999999996</v>
      </c>
      <c r="GD533" s="513">
        <f t="shared" si="1105"/>
        <v>0.14035087719298245</v>
      </c>
      <c r="GE533" s="527">
        <f t="shared" si="1054"/>
        <v>8</v>
      </c>
      <c r="GF533" s="461">
        <f t="shared" si="1055"/>
        <v>1.9416395251507432</v>
      </c>
      <c r="GG533" s="606">
        <v>25</v>
      </c>
      <c r="GH533" s="450">
        <f t="shared" si="1106"/>
        <v>0.3125</v>
      </c>
      <c r="GI533" s="405">
        <v>175</v>
      </c>
      <c r="GJ533" s="462">
        <f t="shared" si="1107"/>
        <v>7</v>
      </c>
      <c r="GK533" s="463">
        <f t="shared" si="1058"/>
        <v>11.839265397260633</v>
      </c>
      <c r="GL533" s="464">
        <v>8.14</v>
      </c>
      <c r="GM533" s="529">
        <v>11.4</v>
      </c>
      <c r="GN533" s="405">
        <v>46</v>
      </c>
      <c r="GO533" s="513">
        <f t="shared" si="1108"/>
        <v>7.3170731707317138E-2</v>
      </c>
      <c r="GP533" s="450">
        <f t="shared" si="1109"/>
        <v>6.1224489795918324E-2</v>
      </c>
      <c r="GQ533" s="577">
        <v>8</v>
      </c>
      <c r="GR533" s="455">
        <f t="shared" si="1061"/>
        <v>2.0363536483288285</v>
      </c>
      <c r="GS533" s="531">
        <f t="shared" si="1110"/>
        <v>10.7</v>
      </c>
      <c r="GT533" s="531">
        <f t="shared" si="1111"/>
        <v>35.309999999999995</v>
      </c>
      <c r="GU533" s="513">
        <f t="shared" si="1112"/>
        <v>6.1403508771929904E-2</v>
      </c>
      <c r="GV533" s="513">
        <f t="shared" si="1113"/>
        <v>0.23239130434782618</v>
      </c>
      <c r="GW533" s="513">
        <f t="shared" si="1114"/>
        <v>0.13008130081300828</v>
      </c>
      <c r="GX533" s="513">
        <f t="shared" si="1115"/>
        <v>0.27938775510204095</v>
      </c>
      <c r="GY533" s="462">
        <f t="shared" si="1116"/>
        <v>0.86481120505921316</v>
      </c>
      <c r="GZ533" s="405">
        <v>50624</v>
      </c>
      <c r="HA533" s="581">
        <v>8.3000000000000007</v>
      </c>
      <c r="HB533" s="451">
        <v>8.1300000000000008</v>
      </c>
      <c r="HC533" s="577">
        <v>10.7</v>
      </c>
      <c r="HD533" s="463">
        <f t="shared" si="1120"/>
        <v>35.309999999999995</v>
      </c>
      <c r="HE533" s="463">
        <v>10.5</v>
      </c>
      <c r="HF533" s="463">
        <f t="shared" si="1075"/>
        <v>28.35</v>
      </c>
      <c r="HG533" s="582"/>
      <c r="HH533" s="575">
        <v>8</v>
      </c>
      <c r="HI533" s="583">
        <v>8150</v>
      </c>
      <c r="HJ533" s="406">
        <f t="shared" si="1069"/>
        <v>5460.5</v>
      </c>
      <c r="HK533" s="406"/>
      <c r="HL533" s="549">
        <v>1604</v>
      </c>
      <c r="HM533" s="584">
        <v>3.2</v>
      </c>
      <c r="HN533" s="461">
        <v>3.61</v>
      </c>
      <c r="HO533" s="574">
        <v>0.15</v>
      </c>
      <c r="HP533" s="548">
        <v>0.01</v>
      </c>
      <c r="HQ533" s="585">
        <v>3.4</v>
      </c>
      <c r="HR533" s="586">
        <v>0.26</v>
      </c>
      <c r="HS533" s="520">
        <v>0.25</v>
      </c>
      <c r="HT533" s="587">
        <v>4</v>
      </c>
      <c r="HU533" s="522">
        <f t="shared" si="1070"/>
        <v>35.337971137407436</v>
      </c>
      <c r="HV533" s="513">
        <f t="shared" si="1117"/>
        <v>0.60661764705882359</v>
      </c>
      <c r="HW533" s="513">
        <f t="shared" si="1118"/>
        <v>0.77651898734177216</v>
      </c>
      <c r="HX533" s="513">
        <f t="shared" si="1119"/>
        <v>0.46911764705882353</v>
      </c>
      <c r="HY533" s="599"/>
    </row>
    <row r="534" spans="1:233" s="598" customFormat="1" ht="15" customHeight="1" x14ac:dyDescent="0.15">
      <c r="A534" s="400">
        <v>44016</v>
      </c>
      <c r="B534" s="515">
        <v>46165</v>
      </c>
      <c r="C534" s="402">
        <f t="shared" si="993"/>
        <v>0.92330000000000001</v>
      </c>
      <c r="D534" s="571">
        <v>8.11</v>
      </c>
      <c r="E534" s="572">
        <v>26.75</v>
      </c>
      <c r="F534" s="573">
        <v>108</v>
      </c>
      <c r="G534" s="406">
        <f t="shared" si="1079"/>
        <v>4985.82</v>
      </c>
      <c r="H534" s="402">
        <f t="shared" si="1080"/>
        <v>0.19943279999999999</v>
      </c>
      <c r="I534" s="573">
        <v>6390</v>
      </c>
      <c r="J534" s="406">
        <f t="shared" si="1081"/>
        <v>4281.3</v>
      </c>
      <c r="K534" s="574">
        <v>8.5500000000000007</v>
      </c>
      <c r="L534" s="574"/>
      <c r="M534" s="574"/>
      <c r="N534" s="575">
        <v>58</v>
      </c>
      <c r="O534" s="575"/>
      <c r="P534" s="409"/>
      <c r="Q534" s="409">
        <v>1440</v>
      </c>
      <c r="R534" s="409"/>
      <c r="S534" s="409"/>
      <c r="T534" s="410">
        <v>5.32</v>
      </c>
      <c r="U534" s="409">
        <f t="shared" si="1082"/>
        <v>3354.4827586206898</v>
      </c>
      <c r="V534" s="409">
        <v>9728</v>
      </c>
      <c r="W534" s="409">
        <v>4382</v>
      </c>
      <c r="X534" s="516"/>
      <c r="Y534" s="473"/>
      <c r="Z534" s="429"/>
      <c r="AA534" s="409"/>
      <c r="AB534" s="409"/>
      <c r="AC534" s="409"/>
      <c r="AD534" s="474"/>
      <c r="AE534" s="477"/>
      <c r="AF534" s="478">
        <f t="shared" si="1083"/>
        <v>1440</v>
      </c>
      <c r="AG534" s="477">
        <f t="shared" si="1084"/>
        <v>0.57599999999999996</v>
      </c>
      <c r="AH534" s="478">
        <f t="shared" si="1085"/>
        <v>3354.4827586206898</v>
      </c>
      <c r="AI534" s="478">
        <f t="shared" si="1086"/>
        <v>9728</v>
      </c>
      <c r="AJ534" s="473">
        <f t="shared" si="1087"/>
        <v>14008.32</v>
      </c>
      <c r="AK534" s="477">
        <f t="shared" si="1088"/>
        <v>0.62259200000000003</v>
      </c>
      <c r="AL534" s="447">
        <v>38</v>
      </c>
      <c r="AM534" s="479"/>
      <c r="AN534" s="473">
        <v>1651</v>
      </c>
      <c r="AO534" s="473">
        <v>1627</v>
      </c>
      <c r="AP534" s="479">
        <v>7.48</v>
      </c>
      <c r="AQ534" s="447">
        <v>878</v>
      </c>
      <c r="AR534" s="473">
        <f t="shared" si="1077"/>
        <v>2634</v>
      </c>
      <c r="AS534" s="657">
        <f t="shared" si="1089"/>
        <v>3</v>
      </c>
      <c r="AT534" s="473">
        <v>6030</v>
      </c>
      <c r="AU534" s="447"/>
      <c r="AV534" s="480">
        <v>35</v>
      </c>
      <c r="AW534" s="479">
        <v>9.98</v>
      </c>
      <c r="AX534" s="479">
        <v>50.78</v>
      </c>
      <c r="AY534" s="480">
        <v>13.5</v>
      </c>
      <c r="AZ534" s="480">
        <v>5</v>
      </c>
      <c r="BA534" s="420">
        <f t="shared" si="1006"/>
        <v>48902.119999999995</v>
      </c>
      <c r="BB534" s="421">
        <f t="shared" si="1007"/>
        <v>0.97804239999999987</v>
      </c>
      <c r="BC534" s="422"/>
      <c r="BD534" s="423">
        <v>8.01</v>
      </c>
      <c r="BE534" s="424">
        <v>29.6</v>
      </c>
      <c r="BF534" s="425">
        <v>127</v>
      </c>
      <c r="BG534" s="426">
        <v>6830</v>
      </c>
      <c r="BH534" s="420">
        <f t="shared" si="1008"/>
        <v>4576.1000000000004</v>
      </c>
      <c r="BI534" s="432"/>
      <c r="BJ534" s="421"/>
      <c r="BK534" s="427">
        <v>7.1</v>
      </c>
      <c r="BL534" s="427"/>
      <c r="BM534" s="428"/>
      <c r="BN534" s="422"/>
      <c r="BO534" s="425">
        <v>86</v>
      </c>
      <c r="BP534" s="425"/>
      <c r="BQ534" s="423">
        <v>5.95</v>
      </c>
      <c r="BR534" s="421">
        <f t="shared" si="1009"/>
        <v>0.82638888888888884</v>
      </c>
      <c r="BS534" s="409">
        <f t="shared" si="1010"/>
        <v>50342.119999999995</v>
      </c>
      <c r="BT534" s="429">
        <f t="shared" si="1011"/>
        <v>7.9948397326135652</v>
      </c>
      <c r="BU534" s="430">
        <f t="shared" si="1090"/>
        <v>29.6</v>
      </c>
      <c r="BV534" s="430">
        <f t="shared" si="1013"/>
        <v>198.71092516564656</v>
      </c>
      <c r="BW534" s="430">
        <f t="shared" si="1091"/>
        <v>6634.7185934958634</v>
      </c>
      <c r="BX534" s="430">
        <f t="shared" si="1015"/>
        <v>4312.5670857723117</v>
      </c>
      <c r="BY534" s="430">
        <f t="shared" si="1092"/>
        <v>7.283067379760725</v>
      </c>
      <c r="BZ534" s="430"/>
      <c r="CA534" s="431"/>
      <c r="CB534" s="430">
        <f t="shared" si="1017"/>
        <v>86</v>
      </c>
      <c r="CC534" s="432">
        <v>24560.87</v>
      </c>
      <c r="CD534" s="411">
        <f t="shared" si="1018"/>
        <v>25280.87</v>
      </c>
      <c r="CE534" s="421">
        <f t="shared" si="1019"/>
        <v>1.0112348</v>
      </c>
      <c r="CF534" s="433">
        <f t="shared" si="1020"/>
        <v>6.3605405984841497</v>
      </c>
      <c r="CG534" s="434"/>
      <c r="CH534" s="427"/>
      <c r="CI534" s="446">
        <f t="shared" si="1021"/>
        <v>9.0186769679999159</v>
      </c>
      <c r="CJ534" s="436">
        <v>31.7</v>
      </c>
      <c r="CK534" s="436">
        <v>3.5</v>
      </c>
      <c r="CL534" s="423"/>
      <c r="CM534" s="423">
        <v>15.6</v>
      </c>
      <c r="CN534" s="423">
        <v>59</v>
      </c>
      <c r="CO534" s="432"/>
      <c r="CP534" s="432"/>
      <c r="CQ534" s="437"/>
      <c r="CR534" s="437">
        <v>0.85</v>
      </c>
      <c r="CS534" s="424"/>
      <c r="CT534" s="432">
        <f t="shared" si="1022"/>
        <v>3.3226704618947052</v>
      </c>
      <c r="CU534" s="434">
        <v>6.99</v>
      </c>
      <c r="CV534" s="438"/>
      <c r="CW534" s="439"/>
      <c r="CX534" s="440"/>
      <c r="CY534" s="441"/>
      <c r="CZ534" s="442"/>
      <c r="DA534" s="442"/>
      <c r="DB534" s="442"/>
      <c r="DC534" s="442"/>
      <c r="DD534" s="443"/>
      <c r="DE534" s="440"/>
      <c r="DF534" s="444">
        <v>24341.25</v>
      </c>
      <c r="DG534" s="445">
        <f t="shared" si="1023"/>
        <v>25061.25</v>
      </c>
      <c r="DH534" s="421">
        <f t="shared" si="1024"/>
        <v>1.0024500000000001</v>
      </c>
      <c r="DI534" s="446">
        <f t="shared" si="1025"/>
        <v>6.416280113721383</v>
      </c>
      <c r="DJ534" s="434">
        <v>7.84</v>
      </c>
      <c r="DK534" s="427">
        <v>2.8</v>
      </c>
      <c r="DL534" s="446">
        <f t="shared" si="1026"/>
        <v>9.0977106090079296</v>
      </c>
      <c r="DM534" s="422">
        <v>31.3</v>
      </c>
      <c r="DN534" s="422">
        <v>3.5</v>
      </c>
      <c r="DO534" s="423">
        <v>7.9</v>
      </c>
      <c r="DP534" s="423">
        <v>15.3</v>
      </c>
      <c r="DQ534" s="423">
        <v>53</v>
      </c>
      <c r="DR534" s="432"/>
      <c r="DS534" s="432"/>
      <c r="DT534" s="437"/>
      <c r="DU534" s="437">
        <v>0.86</v>
      </c>
      <c r="DV534" s="424"/>
      <c r="DW534" s="446">
        <f t="shared" si="1027"/>
        <v>3.3517881191081846</v>
      </c>
      <c r="DX534" s="434">
        <v>7.01</v>
      </c>
      <c r="DY534" s="438">
        <v>8.1300000000000008</v>
      </c>
      <c r="DZ534" s="439">
        <v>16</v>
      </c>
      <c r="EA534" s="440">
        <v>52</v>
      </c>
      <c r="EB534" s="441">
        <v>7910</v>
      </c>
      <c r="EC534" s="442">
        <v>2.9</v>
      </c>
      <c r="ED534" s="442"/>
      <c r="EE534" s="442"/>
      <c r="EF534" s="442"/>
      <c r="EG534" s="443">
        <v>21</v>
      </c>
      <c r="EH534" s="440"/>
      <c r="EI534" s="429">
        <f t="shared" si="1093"/>
        <v>8.1300000000000008</v>
      </c>
      <c r="EJ534" s="447">
        <f t="shared" si="1094"/>
        <v>16</v>
      </c>
      <c r="EK534" s="448">
        <f t="shared" si="1095"/>
        <v>52</v>
      </c>
      <c r="EL534" s="417">
        <f t="shared" si="1096"/>
        <v>7910</v>
      </c>
      <c r="EM534" s="431">
        <f t="shared" si="1097"/>
        <v>2.9</v>
      </c>
      <c r="EN534" s="431"/>
      <c r="EO534" s="431"/>
      <c r="EP534" s="431"/>
      <c r="EQ534" s="430">
        <f t="shared" si="1098"/>
        <v>21</v>
      </c>
      <c r="ER534" s="448"/>
      <c r="ES534" s="449">
        <f t="shared" si="1034"/>
        <v>20.976470597583099</v>
      </c>
      <c r="ET534" s="450">
        <f t="shared" si="1035"/>
        <v>1.0068423999999998</v>
      </c>
      <c r="EU534" s="451">
        <f t="shared" si="992"/>
        <v>0.22735293727272723</v>
      </c>
      <c r="EV534" s="450">
        <f t="shared" si="1036"/>
        <v>0.42102395791245784</v>
      </c>
      <c r="EW534" s="513">
        <f t="shared" si="1099"/>
        <v>0.60181612378611882</v>
      </c>
      <c r="EX534" s="514">
        <f t="shared" si="1100"/>
        <v>4.3830673797607247</v>
      </c>
      <c r="EY534" s="513">
        <f t="shared" si="1101"/>
        <v>0.45945945945945954</v>
      </c>
      <c r="EZ534" s="514">
        <f t="shared" si="1102"/>
        <v>13.600000000000001</v>
      </c>
      <c r="FA534" s="450">
        <f t="shared" si="1041"/>
        <v>0.7383133315057917</v>
      </c>
      <c r="FB534" s="431">
        <f t="shared" si="1042"/>
        <v>146.71092516564656</v>
      </c>
      <c r="FC534" s="452"/>
      <c r="FD534" s="431"/>
      <c r="FE534" s="452">
        <f t="shared" si="1043"/>
        <v>0.7558139534883721</v>
      </c>
      <c r="FF534" s="430">
        <f t="shared" si="1044"/>
        <v>65</v>
      </c>
      <c r="FG534" s="405">
        <v>50400</v>
      </c>
      <c r="FH534" s="589"/>
      <c r="FI534" s="590"/>
      <c r="FJ534" s="591"/>
      <c r="FK534" s="455">
        <f t="shared" si="1045"/>
        <v>1.4302139043806659</v>
      </c>
      <c r="FL534" s="530">
        <v>2000</v>
      </c>
      <c r="FM534" s="455">
        <f t="shared" si="1046"/>
        <v>39.728164010574055</v>
      </c>
      <c r="FN534" s="530">
        <v>5143</v>
      </c>
      <c r="FO534" s="532">
        <f t="shared" si="1047"/>
        <v>0.3843796711509716</v>
      </c>
      <c r="FP534" s="449">
        <f t="shared" si="1048"/>
        <v>102.16097375319117</v>
      </c>
      <c r="FQ534" s="457">
        <v>54</v>
      </c>
      <c r="FR534" s="458">
        <f t="shared" si="1049"/>
        <v>1.0726604282854992</v>
      </c>
      <c r="FS534" s="576">
        <v>8.06</v>
      </c>
      <c r="FT534" s="577">
        <v>12.4</v>
      </c>
      <c r="FU534" s="578">
        <v>41</v>
      </c>
      <c r="FV534" s="579">
        <v>4</v>
      </c>
      <c r="FW534" s="580"/>
      <c r="FX534" s="579"/>
      <c r="FY534" s="452">
        <f t="shared" si="1050"/>
        <v>0.80952380952380953</v>
      </c>
      <c r="FZ534" s="452"/>
      <c r="GA534" s="429"/>
      <c r="GB534" s="513">
        <f t="shared" si="1103"/>
        <v>0.22499999999999998</v>
      </c>
      <c r="GC534" s="514">
        <f t="shared" si="1104"/>
        <v>3.5999999999999996</v>
      </c>
      <c r="GD534" s="513">
        <f t="shared" si="1105"/>
        <v>0.21153846153846156</v>
      </c>
      <c r="GE534" s="527">
        <f t="shared" si="1054"/>
        <v>11</v>
      </c>
      <c r="GF534" s="461">
        <f t="shared" si="1055"/>
        <v>1.9546256693202433</v>
      </c>
      <c r="GG534" s="606">
        <v>25</v>
      </c>
      <c r="GH534" s="450">
        <f t="shared" si="1106"/>
        <v>0.3125</v>
      </c>
      <c r="GI534" s="405">
        <v>175</v>
      </c>
      <c r="GJ534" s="462">
        <f t="shared" si="1107"/>
        <v>7</v>
      </c>
      <c r="GK534" s="463">
        <f t="shared" si="1058"/>
        <v>11.918449203172216</v>
      </c>
      <c r="GL534" s="464">
        <v>8.17</v>
      </c>
      <c r="GM534" s="529">
        <v>11.8</v>
      </c>
      <c r="GN534" s="405">
        <v>40</v>
      </c>
      <c r="GO534" s="513">
        <f t="shared" si="1108"/>
        <v>4.8387096774193505E-2</v>
      </c>
      <c r="GP534" s="450">
        <f t="shared" si="1109"/>
        <v>2.4390243902439046E-2</v>
      </c>
      <c r="GQ534" s="577">
        <v>8</v>
      </c>
      <c r="GR534" s="455">
        <f t="shared" si="1061"/>
        <v>2.0499732629456213</v>
      </c>
      <c r="GS534" s="531">
        <f t="shared" si="1110"/>
        <v>11</v>
      </c>
      <c r="GT534" s="531">
        <f t="shared" si="1111"/>
        <v>36.299999999999997</v>
      </c>
      <c r="GU534" s="513">
        <f t="shared" si="1112"/>
        <v>6.7796610169491567E-2</v>
      </c>
      <c r="GV534" s="513">
        <f t="shared" si="1113"/>
        <v>9.2500000000000027E-2</v>
      </c>
      <c r="GW534" s="513">
        <f t="shared" si="1114"/>
        <v>0.11290322580645162</v>
      </c>
      <c r="GX534" s="513">
        <f t="shared" si="1115"/>
        <v>0.11463414634146352</v>
      </c>
      <c r="GY534" s="462">
        <f t="shared" si="1116"/>
        <v>2.5358402559940871</v>
      </c>
      <c r="GZ534" s="405">
        <v>48553</v>
      </c>
      <c r="HA534" s="581">
        <v>8.15</v>
      </c>
      <c r="HB534" s="451">
        <v>8.1300000000000008</v>
      </c>
      <c r="HC534" s="577">
        <v>11</v>
      </c>
      <c r="HD534" s="463">
        <f t="shared" si="1120"/>
        <v>36.299999999999997</v>
      </c>
      <c r="HE534" s="463">
        <v>10.7</v>
      </c>
      <c r="HF534" s="463">
        <f t="shared" si="1075"/>
        <v>28.89</v>
      </c>
      <c r="HG534" s="582"/>
      <c r="HH534" s="575">
        <v>4</v>
      </c>
      <c r="HI534" s="583">
        <v>8050</v>
      </c>
      <c r="HJ534" s="406">
        <f t="shared" si="1069"/>
        <v>5393.5</v>
      </c>
      <c r="HK534" s="406"/>
      <c r="HL534" s="549"/>
      <c r="HM534" s="584"/>
      <c r="HN534" s="461">
        <v>2.65</v>
      </c>
      <c r="HO534" s="574"/>
      <c r="HP534" s="548">
        <v>0.01</v>
      </c>
      <c r="HQ534" s="585"/>
      <c r="HR534" s="586"/>
      <c r="HS534" s="520">
        <v>0.21</v>
      </c>
      <c r="HT534" s="587">
        <v>4</v>
      </c>
      <c r="HU534" s="522">
        <f t="shared" si="1070"/>
        <v>35.581279502810922</v>
      </c>
      <c r="HV534" s="513">
        <f t="shared" si="1117"/>
        <v>0.6283783783783784</v>
      </c>
      <c r="HW534" s="513">
        <f t="shared" si="1118"/>
        <v>0.71417322834645669</v>
      </c>
      <c r="HX534" s="513">
        <f t="shared" si="1119"/>
        <v>0.62676056338028174</v>
      </c>
      <c r="HY534" s="599"/>
    </row>
    <row r="535" spans="1:233" x14ac:dyDescent="0.15">
      <c r="A535" s="485">
        <v>44017</v>
      </c>
      <c r="B535" s="486">
        <v>43853</v>
      </c>
      <c r="C535" s="487">
        <f t="shared" si="993"/>
        <v>0.87705999999999995</v>
      </c>
      <c r="D535" s="488">
        <v>8.18</v>
      </c>
      <c r="E535" s="489">
        <v>37.299999999999997</v>
      </c>
      <c r="F535" s="490">
        <v>132</v>
      </c>
      <c r="G535" s="490">
        <f t="shared" si="1079"/>
        <v>5788.5959999999995</v>
      </c>
      <c r="H535" s="487">
        <f t="shared" si="1080"/>
        <v>0.23154383999999997</v>
      </c>
      <c r="I535" s="490">
        <v>7635</v>
      </c>
      <c r="J535" s="490">
        <f t="shared" si="1081"/>
        <v>5115.4500000000007</v>
      </c>
      <c r="K535" s="491">
        <v>11.5</v>
      </c>
      <c r="L535" s="491"/>
      <c r="M535" s="491"/>
      <c r="N535" s="492">
        <v>97</v>
      </c>
      <c r="O535" s="492"/>
      <c r="P535" s="409"/>
      <c r="Q535" s="409">
        <v>1440</v>
      </c>
      <c r="R535" s="409"/>
      <c r="S535" s="409"/>
      <c r="T535" s="410">
        <v>5.21</v>
      </c>
      <c r="U535" s="411">
        <f t="shared" si="1082"/>
        <v>2885.5172413793102</v>
      </c>
      <c r="V535" s="409">
        <v>8368</v>
      </c>
      <c r="W535" s="409">
        <v>4044</v>
      </c>
      <c r="X535" s="412"/>
      <c r="Y535" s="473"/>
      <c r="Z535" s="429"/>
      <c r="AA535" s="447"/>
      <c r="AB535" s="409"/>
      <c r="AC535" s="409"/>
      <c r="AD535" s="474"/>
      <c r="AE535" s="477"/>
      <c r="AF535" s="478">
        <f t="shared" si="1083"/>
        <v>1440</v>
      </c>
      <c r="AG535" s="477">
        <f t="shared" si="1084"/>
        <v>0.57599999999999996</v>
      </c>
      <c r="AH535" s="478">
        <f t="shared" si="1085"/>
        <v>2885.5172413793102</v>
      </c>
      <c r="AI535" s="478">
        <f t="shared" si="1086"/>
        <v>8368</v>
      </c>
      <c r="AJ535" s="473">
        <f t="shared" si="1087"/>
        <v>12049.92</v>
      </c>
      <c r="AK535" s="477">
        <f t="shared" si="1088"/>
        <v>0.53555200000000003</v>
      </c>
      <c r="AL535" s="447">
        <v>38</v>
      </c>
      <c r="AM535" s="479"/>
      <c r="AN535" s="473">
        <v>1716</v>
      </c>
      <c r="AO535" s="473">
        <v>1648</v>
      </c>
      <c r="AP535" s="479">
        <v>7.44</v>
      </c>
      <c r="AQ535" s="447">
        <v>858</v>
      </c>
      <c r="AR535" s="473">
        <f t="shared" si="1077"/>
        <v>2574</v>
      </c>
      <c r="AS535" s="657">
        <f t="shared" si="1089"/>
        <v>3</v>
      </c>
      <c r="AT535" s="473">
        <v>6000</v>
      </c>
      <c r="AU535" s="447"/>
      <c r="AV535" s="480">
        <v>30</v>
      </c>
      <c r="AW535" s="479">
        <v>9.19</v>
      </c>
      <c r="AX535" s="479">
        <v>49</v>
      </c>
      <c r="AY535" s="480">
        <v>10.7</v>
      </c>
      <c r="AZ535" s="480">
        <v>3.1</v>
      </c>
      <c r="BA535" s="420">
        <f t="shared" si="1006"/>
        <v>47822.080000000002</v>
      </c>
      <c r="BB535" s="421">
        <f t="shared" si="1007"/>
        <v>0.9564416</v>
      </c>
      <c r="BC535" s="422"/>
      <c r="BD535" s="423">
        <v>7.98</v>
      </c>
      <c r="BE535" s="424">
        <v>28</v>
      </c>
      <c r="BF535" s="425">
        <v>134</v>
      </c>
      <c r="BG535" s="426">
        <v>6500</v>
      </c>
      <c r="BH535" s="420">
        <f t="shared" si="1008"/>
        <v>4355</v>
      </c>
      <c r="BI535" s="420"/>
      <c r="BJ535" s="421"/>
      <c r="BK535" s="427">
        <v>7.4</v>
      </c>
      <c r="BL535" s="427"/>
      <c r="BM535" s="428"/>
      <c r="BN535" s="422"/>
      <c r="BO535" s="425">
        <v>140</v>
      </c>
      <c r="BP535" s="425"/>
      <c r="BQ535" s="423">
        <v>5.34</v>
      </c>
      <c r="BR535" s="421">
        <f t="shared" si="1009"/>
        <v>0.74166666666666659</v>
      </c>
      <c r="BS535" s="409">
        <f t="shared" si="1010"/>
        <v>49262.080000000002</v>
      </c>
      <c r="BT535" s="429">
        <f t="shared" si="1011"/>
        <v>7.9642150392350466</v>
      </c>
      <c r="BU535" s="430">
        <f t="shared" si="1090"/>
        <v>28</v>
      </c>
      <c r="BV535" s="430">
        <f t="shared" si="1013"/>
        <v>205.32463753053059</v>
      </c>
      <c r="BW535" s="430">
        <f t="shared" si="1091"/>
        <v>6310.0835368705502</v>
      </c>
      <c r="BX535" s="430">
        <f t="shared" si="1015"/>
        <v>4101.5542989658579</v>
      </c>
      <c r="BY535" s="430">
        <f t="shared" si="1092"/>
        <v>7.4964636491191614</v>
      </c>
      <c r="BZ535" s="430"/>
      <c r="CA535" s="431"/>
      <c r="CB535" s="430">
        <f t="shared" si="1017"/>
        <v>140</v>
      </c>
      <c r="CC535" s="432">
        <v>23828.62</v>
      </c>
      <c r="CD535" s="411">
        <f t="shared" si="1018"/>
        <v>24548.62</v>
      </c>
      <c r="CE535" s="421">
        <f t="shared" si="1019"/>
        <v>0.98194479999999995</v>
      </c>
      <c r="CF535" s="433">
        <f t="shared" si="1020"/>
        <v>6.550266369351923</v>
      </c>
      <c r="CG535" s="434"/>
      <c r="CH535" s="427"/>
      <c r="CI535" s="446">
        <f t="shared" si="1021"/>
        <v>9.2876911207228758</v>
      </c>
      <c r="CJ535" s="436">
        <v>30.9</v>
      </c>
      <c r="CK535" s="436">
        <v>2.6</v>
      </c>
      <c r="CL535" s="423"/>
      <c r="CM535" s="423">
        <v>15.6</v>
      </c>
      <c r="CN535" s="423">
        <v>61</v>
      </c>
      <c r="CO535" s="432"/>
      <c r="CP535" s="432"/>
      <c r="CQ535" s="437"/>
      <c r="CR535" s="437">
        <v>0.82</v>
      </c>
      <c r="CS535" s="481"/>
      <c r="CT535" s="432">
        <f t="shared" si="1022"/>
        <v>3.4217809392136909</v>
      </c>
      <c r="CU535" s="434">
        <v>6.57</v>
      </c>
      <c r="CV535" s="493"/>
      <c r="CW535" s="494"/>
      <c r="CX535" s="495"/>
      <c r="CY535" s="496"/>
      <c r="CZ535" s="497"/>
      <c r="DA535" s="497"/>
      <c r="DB535" s="497"/>
      <c r="DC535" s="497"/>
      <c r="DD535" s="498"/>
      <c r="DE535" s="498"/>
      <c r="DF535" s="432">
        <v>23993.46</v>
      </c>
      <c r="DG535" s="445">
        <f t="shared" si="1023"/>
        <v>24713.46</v>
      </c>
      <c r="DH535" s="421">
        <f t="shared" si="1024"/>
        <v>0.98853839999999993</v>
      </c>
      <c r="DI535" s="446">
        <f t="shared" si="1025"/>
        <v>6.5065757688320449</v>
      </c>
      <c r="DJ535" s="434">
        <v>7.79</v>
      </c>
      <c r="DK535" s="427">
        <v>2.7</v>
      </c>
      <c r="DL535" s="446">
        <f t="shared" si="1026"/>
        <v>9.2257417617767814</v>
      </c>
      <c r="DM535" s="541">
        <v>30.9</v>
      </c>
      <c r="DN535" s="541">
        <v>2.8</v>
      </c>
      <c r="DO535" s="542">
        <v>7.9</v>
      </c>
      <c r="DP535" s="542">
        <v>15.7</v>
      </c>
      <c r="DQ535" s="542">
        <v>57</v>
      </c>
      <c r="DR535" s="432"/>
      <c r="DS535" s="432"/>
      <c r="DT535" s="437"/>
      <c r="DU535" s="437">
        <v>0.86</v>
      </c>
      <c r="DV535" s="481"/>
      <c r="DW535" s="446">
        <f t="shared" si="1027"/>
        <v>3.3989574911809193</v>
      </c>
      <c r="DX535" s="434">
        <v>6.88</v>
      </c>
      <c r="DY535" s="493">
        <v>8.08</v>
      </c>
      <c r="DZ535" s="494">
        <v>15.7</v>
      </c>
      <c r="EA535" s="495">
        <v>55</v>
      </c>
      <c r="EB535" s="496">
        <v>7390</v>
      </c>
      <c r="EC535" s="497">
        <v>3</v>
      </c>
      <c r="ED535" s="497"/>
      <c r="EE535" s="497"/>
      <c r="EF535" s="497"/>
      <c r="EG535" s="498">
        <v>17</v>
      </c>
      <c r="EH535" s="495"/>
      <c r="EI535" s="429">
        <f t="shared" si="1093"/>
        <v>8.08</v>
      </c>
      <c r="EJ535" s="447">
        <f t="shared" si="1094"/>
        <v>15.7</v>
      </c>
      <c r="EK535" s="448">
        <f t="shared" si="1095"/>
        <v>55</v>
      </c>
      <c r="EL535" s="417">
        <f t="shared" si="1096"/>
        <v>7390</v>
      </c>
      <c r="EM535" s="431">
        <f t="shared" si="1097"/>
        <v>3</v>
      </c>
      <c r="EN535" s="431"/>
      <c r="EO535" s="431"/>
      <c r="EP535" s="431"/>
      <c r="EQ535" s="430">
        <f t="shared" si="1098"/>
        <v>17</v>
      </c>
      <c r="ER535" s="448"/>
      <c r="ES535" s="449">
        <f t="shared" si="1034"/>
        <v>21.43636647092449</v>
      </c>
      <c r="ET535" s="450">
        <f t="shared" si="1035"/>
        <v>0.98524160000000005</v>
      </c>
      <c r="EU535" s="451">
        <f t="shared" si="992"/>
        <v>0.22987997090909093</v>
      </c>
      <c r="EV535" s="499">
        <f t="shared" si="1036"/>
        <v>0.42570364983164982</v>
      </c>
      <c r="EW535" s="513">
        <f t="shared" si="1099"/>
        <v>0.59981130564776342</v>
      </c>
      <c r="EX535" s="514">
        <f t="shared" si="1100"/>
        <v>4.4964636491191614</v>
      </c>
      <c r="EY535" s="513">
        <f t="shared" si="1101"/>
        <v>0.43928571428571428</v>
      </c>
      <c r="EZ535" s="514">
        <f t="shared" si="1102"/>
        <v>12.3</v>
      </c>
      <c r="FA535" s="450">
        <f t="shared" si="1041"/>
        <v>0.73213151299574641</v>
      </c>
      <c r="FB535" s="431">
        <f t="shared" si="1042"/>
        <v>150.32463753053059</v>
      </c>
      <c r="FC535" s="452"/>
      <c r="FD535" s="431"/>
      <c r="FE535" s="452">
        <f t="shared" si="1043"/>
        <v>0.87857142857142856</v>
      </c>
      <c r="FF535" s="430">
        <f t="shared" si="1044"/>
        <v>123</v>
      </c>
      <c r="FG535" s="490">
        <v>50400</v>
      </c>
      <c r="FH535" s="498"/>
      <c r="FI535" s="501"/>
      <c r="FJ535" s="487"/>
      <c r="FK535" s="455">
        <f t="shared" si="1045"/>
        <v>1.4615704411993971</v>
      </c>
      <c r="FL535" s="490">
        <v>2000</v>
      </c>
      <c r="FM535" s="455">
        <f t="shared" si="1046"/>
        <v>40.599178922205475</v>
      </c>
      <c r="FN535" s="490">
        <v>6255</v>
      </c>
      <c r="FO535" s="532">
        <f t="shared" si="1047"/>
        <v>0.46748878923766818</v>
      </c>
      <c r="FP535" s="449">
        <f t="shared" si="1048"/>
        <v>126.97393207919764</v>
      </c>
      <c r="FQ535" s="503">
        <v>54</v>
      </c>
      <c r="FR535" s="458">
        <f t="shared" si="1049"/>
        <v>1.0961778308995478</v>
      </c>
      <c r="FS535" s="504">
        <v>8.0299999999999994</v>
      </c>
      <c r="FT535" s="535">
        <v>12.1</v>
      </c>
      <c r="FU535" s="495">
        <v>43</v>
      </c>
      <c r="FV535" s="490">
        <v>8</v>
      </c>
      <c r="FW535" s="504"/>
      <c r="FX535" s="490"/>
      <c r="FY535" s="452">
        <f t="shared" si="1050"/>
        <v>0.52941176470588236</v>
      </c>
      <c r="FZ535" s="452"/>
      <c r="GA535" s="429"/>
      <c r="GB535" s="499">
        <f t="shared" si="1103"/>
        <v>0.22929936305732479</v>
      </c>
      <c r="GC535" s="514">
        <f t="shared" si="1104"/>
        <v>3.5999999999999996</v>
      </c>
      <c r="GD535" s="499">
        <f t="shared" si="1105"/>
        <v>0.21818181818181814</v>
      </c>
      <c r="GE535" s="527">
        <f t="shared" si="1054"/>
        <v>12</v>
      </c>
      <c r="GF535" s="461">
        <f t="shared" si="1055"/>
        <v>1.9974796029725095</v>
      </c>
      <c r="GG535" s="490">
        <v>25</v>
      </c>
      <c r="GH535" s="526">
        <f t="shared" si="1106"/>
        <v>0.3125</v>
      </c>
      <c r="GI535" s="490">
        <v>175</v>
      </c>
      <c r="GJ535" s="544">
        <f t="shared" si="1107"/>
        <v>7</v>
      </c>
      <c r="GK535" s="463">
        <f t="shared" si="1058"/>
        <v>12.179753676661644</v>
      </c>
      <c r="GL535" s="507">
        <v>8.1199999999999992</v>
      </c>
      <c r="GM535" s="535">
        <v>11.5</v>
      </c>
      <c r="GN535" s="536">
        <v>39</v>
      </c>
      <c r="GO535" s="526">
        <f t="shared" si="1108"/>
        <v>4.9586776859504078E-2</v>
      </c>
      <c r="GP535" s="526">
        <f t="shared" si="1109"/>
        <v>9.3023255813953543E-2</v>
      </c>
      <c r="GQ535" s="535">
        <v>8</v>
      </c>
      <c r="GR535" s="455">
        <f t="shared" si="1061"/>
        <v>2.0949176323858025</v>
      </c>
      <c r="GS535" s="536">
        <f t="shared" si="1110"/>
        <v>10.5</v>
      </c>
      <c r="GT535" s="536">
        <f t="shared" si="1111"/>
        <v>34.65</v>
      </c>
      <c r="GU535" s="526">
        <f t="shared" si="1112"/>
        <v>8.6956521739130488E-2</v>
      </c>
      <c r="GV535" s="526">
        <f t="shared" si="1113"/>
        <v>0.11153846153846159</v>
      </c>
      <c r="GW535" s="526">
        <f t="shared" si="1114"/>
        <v>0.13223140495867769</v>
      </c>
      <c r="GX535" s="526">
        <f t="shared" si="1115"/>
        <v>0.19418604651162796</v>
      </c>
      <c r="GY535" s="544">
        <f t="shared" si="1116"/>
        <v>1.458653134929538</v>
      </c>
      <c r="GZ535" s="490">
        <v>47673</v>
      </c>
      <c r="HA535" s="493">
        <v>8.32</v>
      </c>
      <c r="HB535" s="493">
        <v>8.1199999999999992</v>
      </c>
      <c r="HC535" s="494">
        <v>10.5</v>
      </c>
      <c r="HD535" s="498">
        <f t="shared" si="1120"/>
        <v>34.65</v>
      </c>
      <c r="HE535" s="498">
        <v>10.8</v>
      </c>
      <c r="HF535" s="498">
        <f t="shared" si="1075"/>
        <v>29.160000000000004</v>
      </c>
      <c r="HG535" s="498"/>
      <c r="HH535" s="492">
        <v>6</v>
      </c>
      <c r="HI535" s="508">
        <v>7320</v>
      </c>
      <c r="HJ535" s="490">
        <f t="shared" si="1069"/>
        <v>4904.4000000000005</v>
      </c>
      <c r="HK535" s="490"/>
      <c r="HL535" s="490"/>
      <c r="HM535" s="543"/>
      <c r="HN535" s="506">
        <v>2.35</v>
      </c>
      <c r="HO535" s="491"/>
      <c r="HP535" s="545">
        <v>0.01</v>
      </c>
      <c r="HQ535" s="523"/>
      <c r="HR535" s="524"/>
      <c r="HS535" s="524">
        <v>0.19</v>
      </c>
      <c r="HT535" s="511">
        <v>4</v>
      </c>
      <c r="HU535" s="525">
        <f t="shared" si="1070"/>
        <v>36.384866572093891</v>
      </c>
      <c r="HV535" s="526">
        <f t="shared" si="1117"/>
        <v>0.625</v>
      </c>
      <c r="HW535" s="526">
        <f t="shared" si="1118"/>
        <v>0.74141791044776117</v>
      </c>
      <c r="HX535" s="526">
        <f t="shared" si="1119"/>
        <v>0.68243243243243246</v>
      </c>
      <c r="HY535" s="512"/>
    </row>
    <row r="536" spans="1:233" s="598" customFormat="1" ht="15" customHeight="1" x14ac:dyDescent="0.15">
      <c r="A536" s="400">
        <v>44018</v>
      </c>
      <c r="B536" s="515">
        <v>52508</v>
      </c>
      <c r="C536" s="402">
        <f t="shared" si="993"/>
        <v>1.05016</v>
      </c>
      <c r="D536" s="571">
        <v>8.09</v>
      </c>
      <c r="E536" s="572">
        <v>34.85</v>
      </c>
      <c r="F536" s="406">
        <v>118</v>
      </c>
      <c r="G536" s="406">
        <f t="shared" si="1079"/>
        <v>6195.9440000000004</v>
      </c>
      <c r="H536" s="402">
        <f t="shared" si="1080"/>
        <v>0.24783776000000002</v>
      </c>
      <c r="I536" s="573">
        <v>7865</v>
      </c>
      <c r="J536" s="406">
        <f t="shared" si="1081"/>
        <v>5269.55</v>
      </c>
      <c r="K536" s="574">
        <v>8.65</v>
      </c>
      <c r="L536" s="574"/>
      <c r="M536" s="574"/>
      <c r="N536" s="575">
        <v>87.5</v>
      </c>
      <c r="O536" s="575"/>
      <c r="P536" s="409"/>
      <c r="Q536" s="409">
        <v>1440</v>
      </c>
      <c r="R536" s="409"/>
      <c r="S536" s="409"/>
      <c r="T536" s="410">
        <v>5.0999999999999996</v>
      </c>
      <c r="U536" s="409">
        <f t="shared" si="1082"/>
        <v>3353.1034482758623</v>
      </c>
      <c r="V536" s="409">
        <v>9724</v>
      </c>
      <c r="W536" s="409">
        <v>3966</v>
      </c>
      <c r="X536" s="516"/>
      <c r="Y536" s="473"/>
      <c r="Z536" s="429"/>
      <c r="AA536" s="447"/>
      <c r="AB536" s="409"/>
      <c r="AC536" s="409"/>
      <c r="AD536" s="474"/>
      <c r="AE536" s="477"/>
      <c r="AF536" s="478">
        <f t="shared" si="1083"/>
        <v>1440</v>
      </c>
      <c r="AG536" s="477">
        <f t="shared" si="1084"/>
        <v>0.57599999999999996</v>
      </c>
      <c r="AH536" s="478">
        <f t="shared" si="1085"/>
        <v>3353.1034482758623</v>
      </c>
      <c r="AI536" s="478">
        <f t="shared" si="1086"/>
        <v>9724</v>
      </c>
      <c r="AJ536" s="473">
        <f t="shared" si="1087"/>
        <v>14002.56</v>
      </c>
      <c r="AK536" s="477">
        <f t="shared" si="1088"/>
        <v>0.622336</v>
      </c>
      <c r="AL536" s="447">
        <v>38</v>
      </c>
      <c r="AM536" s="479"/>
      <c r="AN536" s="473">
        <v>1676</v>
      </c>
      <c r="AO536" s="473">
        <v>1621</v>
      </c>
      <c r="AP536" s="479">
        <v>7.58</v>
      </c>
      <c r="AQ536" s="447">
        <v>886</v>
      </c>
      <c r="AR536" s="473">
        <f t="shared" si="1077"/>
        <v>2658</v>
      </c>
      <c r="AS536" s="657">
        <f t="shared" si="1089"/>
        <v>3</v>
      </c>
      <c r="AT536" s="473">
        <v>5890</v>
      </c>
      <c r="AU536" s="447"/>
      <c r="AV536" s="480">
        <v>35</v>
      </c>
      <c r="AW536" s="479">
        <v>9.65</v>
      </c>
      <c r="AX536" s="479">
        <v>50.56</v>
      </c>
      <c r="AY536" s="480">
        <v>11.9</v>
      </c>
      <c r="AZ536" s="480">
        <v>3.1</v>
      </c>
      <c r="BA536" s="420">
        <f t="shared" si="1006"/>
        <v>47992.34</v>
      </c>
      <c r="BB536" s="421">
        <f t="shared" si="1007"/>
        <v>0.95984679999999989</v>
      </c>
      <c r="BC536" s="422"/>
      <c r="BD536" s="423">
        <v>8.06</v>
      </c>
      <c r="BE536" s="424">
        <v>30.1</v>
      </c>
      <c r="BF536" s="420">
        <v>104</v>
      </c>
      <c r="BG536" s="426">
        <v>7430</v>
      </c>
      <c r="BH536" s="420">
        <f t="shared" si="1008"/>
        <v>4978.1000000000004</v>
      </c>
      <c r="BI536" s="432"/>
      <c r="BJ536" s="421"/>
      <c r="BK536" s="427">
        <v>6.6</v>
      </c>
      <c r="BL536" s="427"/>
      <c r="BM536" s="428"/>
      <c r="BN536" s="422"/>
      <c r="BO536" s="425">
        <v>232</v>
      </c>
      <c r="BP536" s="425"/>
      <c r="BQ536" s="423">
        <v>3.5</v>
      </c>
      <c r="BR536" s="421">
        <f t="shared" si="1009"/>
        <v>0.4861111111111111</v>
      </c>
      <c r="BS536" s="409">
        <f t="shared" si="1010"/>
        <v>49432.34</v>
      </c>
      <c r="BT536" s="429">
        <f t="shared" si="1011"/>
        <v>8.0460172510546748</v>
      </c>
      <c r="BU536" s="430">
        <f t="shared" si="1090"/>
        <v>30.1</v>
      </c>
      <c r="BV536" s="430">
        <f t="shared" si="1013"/>
        <v>178.3998766799225</v>
      </c>
      <c r="BW536" s="430">
        <f t="shared" si="1091"/>
        <v>7213.646090798049</v>
      </c>
      <c r="BX536" s="430">
        <f t="shared" si="1015"/>
        <v>4688.8699590187316</v>
      </c>
      <c r="BY536" s="430">
        <f t="shared" si="1092"/>
        <v>6.7543928529379746</v>
      </c>
      <c r="BZ536" s="430"/>
      <c r="CA536" s="431"/>
      <c r="CB536" s="430">
        <f t="shared" si="1017"/>
        <v>232</v>
      </c>
      <c r="CC536" s="432">
        <v>23732.57</v>
      </c>
      <c r="CD536" s="411">
        <f t="shared" si="1018"/>
        <v>24452.57</v>
      </c>
      <c r="CE536" s="421">
        <f t="shared" si="1019"/>
        <v>0.97810279999999994</v>
      </c>
      <c r="CF536" s="433">
        <f t="shared" si="1020"/>
        <v>6.5759958973637538</v>
      </c>
      <c r="CG536" s="434"/>
      <c r="CH536" s="427"/>
      <c r="CI536" s="446">
        <f t="shared" si="1021"/>
        <v>9.3241732873068148</v>
      </c>
      <c r="CJ536" s="436">
        <v>31.3</v>
      </c>
      <c r="CK536" s="436">
        <v>3.3</v>
      </c>
      <c r="CL536" s="423"/>
      <c r="CM536" s="423">
        <v>16.7</v>
      </c>
      <c r="CN536" s="423">
        <v>62</v>
      </c>
      <c r="CO536" s="432"/>
      <c r="CP536" s="432"/>
      <c r="CQ536" s="437"/>
      <c r="CR536" s="437">
        <v>0.83</v>
      </c>
      <c r="CS536" s="424"/>
      <c r="CT536" s="432">
        <f t="shared" si="1022"/>
        <v>3.4352217374288263</v>
      </c>
      <c r="CU536" s="434">
        <v>6.89</v>
      </c>
      <c r="CV536" s="438"/>
      <c r="CW536" s="439"/>
      <c r="CX536" s="440"/>
      <c r="CY536" s="441"/>
      <c r="CZ536" s="442"/>
      <c r="DA536" s="442"/>
      <c r="DB536" s="442"/>
      <c r="DC536" s="442"/>
      <c r="DD536" s="443"/>
      <c r="DE536" s="440"/>
      <c r="DF536" s="444">
        <v>24259.77</v>
      </c>
      <c r="DG536" s="445">
        <f t="shared" si="1023"/>
        <v>24979.77</v>
      </c>
      <c r="DH536" s="421">
        <f t="shared" si="1024"/>
        <v>0.99919080000000005</v>
      </c>
      <c r="DI536" s="446">
        <f t="shared" si="1025"/>
        <v>6.4372089895143159</v>
      </c>
      <c r="DJ536" s="434">
        <v>7.94</v>
      </c>
      <c r="DK536" s="427">
        <v>2.9</v>
      </c>
      <c r="DL536" s="446">
        <f t="shared" si="1026"/>
        <v>9.1273858806546251</v>
      </c>
      <c r="DM536" s="422">
        <v>31</v>
      </c>
      <c r="DN536" s="422">
        <v>3.2</v>
      </c>
      <c r="DO536" s="423">
        <v>8.0500000000000007</v>
      </c>
      <c r="DP536" s="423">
        <v>16.100000000000001</v>
      </c>
      <c r="DQ536" s="423">
        <v>61</v>
      </c>
      <c r="DR536" s="432"/>
      <c r="DS536" s="432"/>
      <c r="DT536" s="437"/>
      <c r="DU536" s="437">
        <v>0.85</v>
      </c>
      <c r="DV536" s="424"/>
      <c r="DW536" s="446">
        <f t="shared" si="1027"/>
        <v>3.3627211139253879</v>
      </c>
      <c r="DX536" s="434">
        <v>7.34</v>
      </c>
      <c r="DY536" s="438">
        <v>8.2899999999999991</v>
      </c>
      <c r="DZ536" s="439">
        <v>16</v>
      </c>
      <c r="EA536" s="660">
        <f t="shared" ref="EA536:EA567" si="1121">DZ536*3.6</f>
        <v>57.6</v>
      </c>
      <c r="EB536" s="441">
        <v>7080</v>
      </c>
      <c r="EC536" s="442">
        <v>3.1</v>
      </c>
      <c r="ED536" s="442"/>
      <c r="EE536" s="442"/>
      <c r="EF536" s="442"/>
      <c r="EG536" s="443">
        <v>21</v>
      </c>
      <c r="EH536" s="440"/>
      <c r="EI536" s="429">
        <f t="shared" si="1093"/>
        <v>8.2899999999999991</v>
      </c>
      <c r="EJ536" s="447">
        <f t="shared" si="1094"/>
        <v>16</v>
      </c>
      <c r="EK536" s="448">
        <f t="shared" si="1095"/>
        <v>57.6</v>
      </c>
      <c r="EL536" s="417">
        <f t="shared" si="1096"/>
        <v>7080</v>
      </c>
      <c r="EM536" s="431">
        <f t="shared" si="1097"/>
        <v>3.1</v>
      </c>
      <c r="EN536" s="431"/>
      <c r="EO536" s="431"/>
      <c r="EP536" s="431"/>
      <c r="EQ536" s="430">
        <f t="shared" si="1098"/>
        <v>21</v>
      </c>
      <c r="ER536" s="448"/>
      <c r="ES536" s="449">
        <f t="shared" si="1034"/>
        <v>21.362533110914839</v>
      </c>
      <c r="ET536" s="450">
        <f t="shared" si="1035"/>
        <v>0.98864679999999994</v>
      </c>
      <c r="EU536" s="451">
        <f t="shared" si="992"/>
        <v>0.20042553090909088</v>
      </c>
      <c r="EV536" s="450">
        <f t="shared" si="1036"/>
        <v>0.37115839057239047</v>
      </c>
      <c r="EW536" s="513">
        <f t="shared" si="1099"/>
        <v>0.54103942908035241</v>
      </c>
      <c r="EX536" s="514">
        <f t="shared" si="1100"/>
        <v>3.6543928529379746</v>
      </c>
      <c r="EY536" s="513">
        <f t="shared" si="1101"/>
        <v>0.46843853820598014</v>
      </c>
      <c r="EZ536" s="514">
        <f t="shared" si="1102"/>
        <v>14.100000000000001</v>
      </c>
      <c r="FA536" s="450">
        <f t="shared" si="1041"/>
        <v>0.67712982165708846</v>
      </c>
      <c r="FB536" s="431">
        <f t="shared" si="1042"/>
        <v>120.79987667992251</v>
      </c>
      <c r="FC536" s="452"/>
      <c r="FD536" s="431"/>
      <c r="FE536" s="452">
        <f t="shared" si="1043"/>
        <v>0.90948275862068961</v>
      </c>
      <c r="FF536" s="430">
        <f t="shared" si="1044"/>
        <v>211</v>
      </c>
      <c r="FG536" s="405">
        <v>50400</v>
      </c>
      <c r="FH536" s="589"/>
      <c r="FI536" s="590"/>
      <c r="FJ536" s="591"/>
      <c r="FK536" s="455">
        <f t="shared" si="1045"/>
        <v>1.4565363484714664</v>
      </c>
      <c r="FL536" s="530">
        <v>2000</v>
      </c>
      <c r="FM536" s="455">
        <f t="shared" si="1046"/>
        <v>40.459343013096287</v>
      </c>
      <c r="FN536" s="530">
        <v>5699</v>
      </c>
      <c r="FO536" s="532">
        <f t="shared" si="1047"/>
        <v>0.42593423019431986</v>
      </c>
      <c r="FP536" s="449">
        <f t="shared" si="1048"/>
        <v>115.28889791581787</v>
      </c>
      <c r="FQ536" s="457">
        <v>54</v>
      </c>
      <c r="FR536" s="458">
        <f t="shared" si="1049"/>
        <v>1.0924022613535997</v>
      </c>
      <c r="FS536" s="576">
        <v>8.09</v>
      </c>
      <c r="FT536" s="577">
        <v>12.1</v>
      </c>
      <c r="FU536" s="660">
        <v>48</v>
      </c>
      <c r="FV536" s="579">
        <v>4</v>
      </c>
      <c r="FW536" s="580"/>
      <c r="FX536" s="579"/>
      <c r="FY536" s="452">
        <f t="shared" si="1050"/>
        <v>0.80952380952380953</v>
      </c>
      <c r="FZ536" s="452"/>
      <c r="GA536" s="429"/>
      <c r="GB536" s="513">
        <f t="shared" si="1103"/>
        <v>0.24375000000000002</v>
      </c>
      <c r="GC536" s="514">
        <f t="shared" si="1104"/>
        <v>3.9000000000000004</v>
      </c>
      <c r="GD536" s="513">
        <f t="shared" si="1105"/>
        <v>0.16666666666666674</v>
      </c>
      <c r="GE536" s="527">
        <f t="shared" si="1054"/>
        <v>9.6000000000000014</v>
      </c>
      <c r="GF536" s="461">
        <f t="shared" si="1055"/>
        <v>1.9905996762443374</v>
      </c>
      <c r="GG536" s="606">
        <v>25</v>
      </c>
      <c r="GH536" s="450">
        <f t="shared" si="1106"/>
        <v>0.3125</v>
      </c>
      <c r="GI536" s="405">
        <v>175</v>
      </c>
      <c r="GJ536" s="462">
        <f t="shared" si="1107"/>
        <v>7</v>
      </c>
      <c r="GK536" s="463">
        <f t="shared" si="1058"/>
        <v>12.137802903928886</v>
      </c>
      <c r="GL536" s="464">
        <v>8.24</v>
      </c>
      <c r="GM536" s="529">
        <v>11.4</v>
      </c>
      <c r="GN536" s="406">
        <v>44</v>
      </c>
      <c r="GO536" s="513">
        <f t="shared" si="1108"/>
        <v>5.7851239669421406E-2</v>
      </c>
      <c r="GP536" s="450">
        <f t="shared" si="1109"/>
        <v>8.333333333333337E-2</v>
      </c>
      <c r="GQ536" s="577">
        <v>8</v>
      </c>
      <c r="GR536" s="455">
        <f t="shared" si="1061"/>
        <v>2.0877020994757682</v>
      </c>
      <c r="GS536" s="531">
        <f t="shared" si="1110"/>
        <v>10.8</v>
      </c>
      <c r="GT536" s="531">
        <f t="shared" si="1111"/>
        <v>35.64</v>
      </c>
      <c r="GU536" s="513">
        <f t="shared" si="1112"/>
        <v>5.2631578947368363E-2</v>
      </c>
      <c r="GV536" s="513">
        <f t="shared" si="1113"/>
        <v>0.18999999999999995</v>
      </c>
      <c r="GW536" s="513">
        <f t="shared" si="1114"/>
        <v>0.10743801652892548</v>
      </c>
      <c r="GX536" s="513">
        <f t="shared" si="1115"/>
        <v>0.25749999999999995</v>
      </c>
      <c r="GY536" s="462">
        <f t="shared" si="1116"/>
        <v>0.98202288866738563</v>
      </c>
      <c r="GZ536" s="405">
        <v>48931</v>
      </c>
      <c r="HA536" s="581">
        <v>8.43</v>
      </c>
      <c r="HB536" s="451">
        <v>8.1</v>
      </c>
      <c r="HC536" s="577">
        <v>10.8</v>
      </c>
      <c r="HD536" s="463">
        <f t="shared" si="1120"/>
        <v>35.64</v>
      </c>
      <c r="HE536" s="463">
        <v>10.7</v>
      </c>
      <c r="HF536" s="463">
        <f t="shared" si="1075"/>
        <v>28.89</v>
      </c>
      <c r="HG536" s="582"/>
      <c r="HH536" s="575">
        <v>4</v>
      </c>
      <c r="HI536" s="583">
        <v>7010</v>
      </c>
      <c r="HJ536" s="406">
        <f t="shared" si="1069"/>
        <v>4696.7000000000007</v>
      </c>
      <c r="HK536" s="406"/>
      <c r="HL536" s="549"/>
      <c r="HM536" s="584"/>
      <c r="HN536" s="461">
        <v>2.85</v>
      </c>
      <c r="HO536" s="574"/>
      <c r="HP536" s="548">
        <v>0.01</v>
      </c>
      <c r="HQ536" s="585"/>
      <c r="HR536" s="586"/>
      <c r="HS536" s="520">
        <v>0.18</v>
      </c>
      <c r="HT536" s="587">
        <v>4</v>
      </c>
      <c r="HU536" s="522">
        <f t="shared" si="1070"/>
        <v>36.255785819153644</v>
      </c>
      <c r="HV536" s="513">
        <f t="shared" si="1117"/>
        <v>0.64119601328903653</v>
      </c>
      <c r="HW536" s="513">
        <f t="shared" si="1118"/>
        <v>0.65730769230769237</v>
      </c>
      <c r="HX536" s="513">
        <f t="shared" si="1119"/>
        <v>0.56818181818181812</v>
      </c>
      <c r="HY536" s="599"/>
    </row>
    <row r="537" spans="1:233" s="598" customFormat="1" ht="15" customHeight="1" x14ac:dyDescent="0.15">
      <c r="A537" s="400">
        <v>44019</v>
      </c>
      <c r="B537" s="515">
        <v>45533</v>
      </c>
      <c r="C537" s="402">
        <f t="shared" si="993"/>
        <v>0.91066000000000003</v>
      </c>
      <c r="D537" s="571">
        <v>8.1300000000000008</v>
      </c>
      <c r="E537" s="572">
        <v>27.3</v>
      </c>
      <c r="F537" s="406">
        <v>104</v>
      </c>
      <c r="G537" s="406">
        <f t="shared" si="1079"/>
        <v>4735.4319999999998</v>
      </c>
      <c r="H537" s="402">
        <f t="shared" si="1080"/>
        <v>0.18941727999999999</v>
      </c>
      <c r="I537" s="573">
        <v>5925</v>
      </c>
      <c r="J537" s="406">
        <f t="shared" si="1081"/>
        <v>3969.7500000000005</v>
      </c>
      <c r="K537" s="574">
        <v>7.7</v>
      </c>
      <c r="L537" s="574">
        <v>4.8</v>
      </c>
      <c r="M537" s="574">
        <v>0.5</v>
      </c>
      <c r="N537" s="575">
        <v>38.5</v>
      </c>
      <c r="O537" s="575">
        <v>32</v>
      </c>
      <c r="P537" s="409"/>
      <c r="Q537" s="409">
        <v>1440</v>
      </c>
      <c r="R537" s="409"/>
      <c r="S537" s="409"/>
      <c r="T537" s="410">
        <v>5.27</v>
      </c>
      <c r="U537" s="409">
        <f t="shared" si="1082"/>
        <v>3323.1034482758623</v>
      </c>
      <c r="V537" s="409">
        <v>9637</v>
      </c>
      <c r="W537" s="409">
        <v>4316</v>
      </c>
      <c r="X537" s="516"/>
      <c r="Y537" s="473"/>
      <c r="Z537" s="429"/>
      <c r="AA537" s="447"/>
      <c r="AB537" s="409"/>
      <c r="AC537" s="409"/>
      <c r="AD537" s="474"/>
      <c r="AE537" s="477"/>
      <c r="AF537" s="478">
        <f t="shared" si="1083"/>
        <v>1440</v>
      </c>
      <c r="AG537" s="477">
        <f t="shared" si="1084"/>
        <v>0.57599999999999996</v>
      </c>
      <c r="AH537" s="478">
        <f t="shared" si="1085"/>
        <v>3323.1034482758623</v>
      </c>
      <c r="AI537" s="478">
        <f t="shared" si="1086"/>
        <v>9637</v>
      </c>
      <c r="AJ537" s="473">
        <f t="shared" si="1087"/>
        <v>13877.28</v>
      </c>
      <c r="AK537" s="477">
        <f t="shared" si="1088"/>
        <v>0.61676799999999998</v>
      </c>
      <c r="AL537" s="447">
        <v>38</v>
      </c>
      <c r="AM537" s="479"/>
      <c r="AN537" s="473">
        <v>1612</v>
      </c>
      <c r="AO537" s="473">
        <v>1686</v>
      </c>
      <c r="AP537" s="479">
        <v>7.51</v>
      </c>
      <c r="AQ537" s="447">
        <v>867</v>
      </c>
      <c r="AR537" s="473">
        <f t="shared" si="1077"/>
        <v>2601</v>
      </c>
      <c r="AS537" s="657">
        <f t="shared" si="1089"/>
        <v>3</v>
      </c>
      <c r="AT537" s="473">
        <v>5820</v>
      </c>
      <c r="AU537" s="447"/>
      <c r="AV537" s="480">
        <v>40</v>
      </c>
      <c r="AW537" s="479">
        <v>9.8800000000000008</v>
      </c>
      <c r="AX537" s="479">
        <v>48.9</v>
      </c>
      <c r="AY537" s="480">
        <v>11.7</v>
      </c>
      <c r="AZ537" s="480">
        <v>4.0999999999999996</v>
      </c>
      <c r="BA537" s="420">
        <f t="shared" si="1006"/>
        <v>48540</v>
      </c>
      <c r="BB537" s="421">
        <f t="shared" si="1007"/>
        <v>0.9708</v>
      </c>
      <c r="BC537" s="422"/>
      <c r="BD537" s="423">
        <v>8.5</v>
      </c>
      <c r="BE537" s="424">
        <v>27.3</v>
      </c>
      <c r="BF537" s="420">
        <v>135</v>
      </c>
      <c r="BG537" s="426">
        <v>7130</v>
      </c>
      <c r="BH537" s="420">
        <f t="shared" si="1008"/>
        <v>4777.1000000000004</v>
      </c>
      <c r="BI537" s="432">
        <v>1398</v>
      </c>
      <c r="BJ537" s="421">
        <f>BI537/35.5*(23+35.5)/BH537</f>
        <v>0.48224790749057783</v>
      </c>
      <c r="BK537" s="427">
        <v>6.8</v>
      </c>
      <c r="BL537" s="427">
        <v>4.2</v>
      </c>
      <c r="BM537" s="428">
        <v>3.8</v>
      </c>
      <c r="BN537" s="422">
        <v>1.1000000000000001</v>
      </c>
      <c r="BO537" s="425">
        <v>110</v>
      </c>
      <c r="BP537" s="425">
        <v>32</v>
      </c>
      <c r="BQ537" s="423">
        <v>4.6100000000000003</v>
      </c>
      <c r="BR537" s="421">
        <f t="shared" si="1009"/>
        <v>0.64027777777777783</v>
      </c>
      <c r="BS537" s="409">
        <f t="shared" si="1010"/>
        <v>49980</v>
      </c>
      <c r="BT537" s="429">
        <f t="shared" si="1011"/>
        <v>8.4714765906362555</v>
      </c>
      <c r="BU537" s="430">
        <f t="shared" si="1090"/>
        <v>27.3</v>
      </c>
      <c r="BV537" s="430">
        <f t="shared" si="1013"/>
        <v>206.04921968787514</v>
      </c>
      <c r="BW537" s="430">
        <f t="shared" si="1091"/>
        <v>6924.6602641056425</v>
      </c>
      <c r="BX537" s="430">
        <f t="shared" si="1015"/>
        <v>4501.0291716686679</v>
      </c>
      <c r="BY537" s="430">
        <f t="shared" si="1092"/>
        <v>6.9411764705882355</v>
      </c>
      <c r="BZ537" s="430">
        <f>(BL537*BA537+AY537*AF537)/BS537</f>
        <v>4.4160864345738293</v>
      </c>
      <c r="CA537" s="431">
        <f>(BN537*BA537+AZ537*AF537)/BS537</f>
        <v>1.1864345738295319</v>
      </c>
      <c r="CB537" s="430">
        <f t="shared" si="1017"/>
        <v>110</v>
      </c>
      <c r="CC537" s="432">
        <v>24086.91</v>
      </c>
      <c r="CD537" s="411">
        <f t="shared" si="1018"/>
        <v>24806.91</v>
      </c>
      <c r="CE537" s="421">
        <f t="shared" si="1019"/>
        <v>0.99227639999999995</v>
      </c>
      <c r="CF537" s="433">
        <f t="shared" si="1020"/>
        <v>6.4820648762784243</v>
      </c>
      <c r="CG537" s="434"/>
      <c r="CH537" s="427"/>
      <c r="CI537" s="446">
        <f t="shared" si="1021"/>
        <v>9.1909875111410493</v>
      </c>
      <c r="CJ537" s="436">
        <v>30.6</v>
      </c>
      <c r="CK537" s="436">
        <v>3.69</v>
      </c>
      <c r="CL537" s="423"/>
      <c r="CM537" s="423">
        <v>14.8</v>
      </c>
      <c r="CN537" s="423">
        <v>58</v>
      </c>
      <c r="CO537" s="432"/>
      <c r="CP537" s="432"/>
      <c r="CQ537" s="437"/>
      <c r="CR537" s="437">
        <v>0.84</v>
      </c>
      <c r="CS537" s="424"/>
      <c r="CT537" s="432">
        <f t="shared" si="1022"/>
        <v>3.386153293578281</v>
      </c>
      <c r="CU537" s="434">
        <v>7.52</v>
      </c>
      <c r="CV537" s="438"/>
      <c r="CW537" s="439"/>
      <c r="CX537" s="440"/>
      <c r="CY537" s="441"/>
      <c r="CZ537" s="442"/>
      <c r="DA537" s="442"/>
      <c r="DB537" s="442"/>
      <c r="DC537" s="442"/>
      <c r="DD537" s="443"/>
      <c r="DE537" s="440"/>
      <c r="DF537" s="444">
        <v>24453.09</v>
      </c>
      <c r="DG537" s="445">
        <f t="shared" si="1023"/>
        <v>25173.09</v>
      </c>
      <c r="DH537" s="421">
        <f t="shared" si="1024"/>
        <v>1.0069235999999999</v>
      </c>
      <c r="DI537" s="446">
        <f t="shared" si="1025"/>
        <v>6.3877736106294458</v>
      </c>
      <c r="DJ537" s="434">
        <v>7.79</v>
      </c>
      <c r="DK537" s="427">
        <v>2.7</v>
      </c>
      <c r="DL537" s="446">
        <f t="shared" si="1026"/>
        <v>9.0572909404447373</v>
      </c>
      <c r="DM537" s="422">
        <v>30.4</v>
      </c>
      <c r="DN537" s="422">
        <v>3.43</v>
      </c>
      <c r="DO537" s="423">
        <v>7.83</v>
      </c>
      <c r="DP537" s="423">
        <v>14.9</v>
      </c>
      <c r="DQ537" s="423">
        <v>54</v>
      </c>
      <c r="DR537" s="432">
        <v>4207</v>
      </c>
      <c r="DS537" s="432">
        <v>1900</v>
      </c>
      <c r="DT537" s="437">
        <f>DS537/DR537</f>
        <v>0.45162823864986928</v>
      </c>
      <c r="DU537" s="437">
        <v>0.86</v>
      </c>
      <c r="DV537" s="424"/>
      <c r="DW537" s="446">
        <f t="shared" si="1027"/>
        <v>3.3368966622691136</v>
      </c>
      <c r="DX537" s="434">
        <v>7.26</v>
      </c>
      <c r="DY537" s="438">
        <v>8.07</v>
      </c>
      <c r="DZ537" s="439">
        <v>15.2</v>
      </c>
      <c r="EA537" s="660">
        <f t="shared" si="1121"/>
        <v>54.72</v>
      </c>
      <c r="EB537" s="441">
        <v>7090</v>
      </c>
      <c r="EC537" s="442">
        <v>3.2</v>
      </c>
      <c r="ED537" s="442">
        <v>0.23</v>
      </c>
      <c r="EE537" s="442">
        <v>3</v>
      </c>
      <c r="EF537" s="442">
        <v>0.75</v>
      </c>
      <c r="EG537" s="443">
        <v>15</v>
      </c>
      <c r="EH537" s="440">
        <v>16</v>
      </c>
      <c r="EI537" s="429">
        <f t="shared" si="1093"/>
        <v>8.07</v>
      </c>
      <c r="EJ537" s="447">
        <f t="shared" si="1094"/>
        <v>15.2</v>
      </c>
      <c r="EK537" s="448">
        <f t="shared" si="1095"/>
        <v>54.72</v>
      </c>
      <c r="EL537" s="417">
        <f t="shared" si="1096"/>
        <v>7090</v>
      </c>
      <c r="EM537" s="431">
        <f t="shared" si="1097"/>
        <v>3.2</v>
      </c>
      <c r="EN537" s="431">
        <f>ED537</f>
        <v>0.23</v>
      </c>
      <c r="EO537" s="431">
        <f>EE537</f>
        <v>3</v>
      </c>
      <c r="EP537" s="431">
        <f>EF537</f>
        <v>0.75</v>
      </c>
      <c r="EQ537" s="430">
        <f t="shared" si="1098"/>
        <v>15</v>
      </c>
      <c r="ER537" s="448">
        <f>EH537</f>
        <v>16</v>
      </c>
      <c r="ES537" s="449">
        <f t="shared" si="1034"/>
        <v>21.128451380552221</v>
      </c>
      <c r="ET537" s="450">
        <f t="shared" si="1035"/>
        <v>0.99960000000000004</v>
      </c>
      <c r="EU537" s="451">
        <f t="shared" si="992"/>
        <v>0.2340531818181818</v>
      </c>
      <c r="EV537" s="450">
        <f t="shared" si="1036"/>
        <v>0.43343181818181814</v>
      </c>
      <c r="EW537" s="513">
        <f t="shared" si="1099"/>
        <v>0.53898305084745757</v>
      </c>
      <c r="EX537" s="514">
        <f t="shared" si="1100"/>
        <v>3.7411764705882353</v>
      </c>
      <c r="EY537" s="513">
        <f t="shared" si="1101"/>
        <v>0.44322344322344331</v>
      </c>
      <c r="EZ537" s="514">
        <f t="shared" si="1102"/>
        <v>12.100000000000001</v>
      </c>
      <c r="FA537" s="450">
        <f t="shared" si="1041"/>
        <v>0.73443238424833512</v>
      </c>
      <c r="FB537" s="431">
        <f t="shared" si="1042"/>
        <v>151.32921968787514</v>
      </c>
      <c r="FC537" s="452">
        <f>1-EP537/CA537</f>
        <v>0.36785389051907325</v>
      </c>
      <c r="FD537" s="431">
        <f>CA537-EP537</f>
        <v>0.43643457382953188</v>
      </c>
      <c r="FE537" s="452">
        <f t="shared" si="1043"/>
        <v>0.86363636363636365</v>
      </c>
      <c r="FF537" s="430">
        <f t="shared" si="1044"/>
        <v>95</v>
      </c>
      <c r="FG537" s="405">
        <v>50400</v>
      </c>
      <c r="FH537" s="589"/>
      <c r="FI537" s="590"/>
      <c r="FJ537" s="591"/>
      <c r="FK537" s="455">
        <f t="shared" si="1045"/>
        <v>1.440576230492197</v>
      </c>
      <c r="FL537" s="530">
        <v>2000</v>
      </c>
      <c r="FM537" s="455">
        <f t="shared" si="1046"/>
        <v>40.016006402561025</v>
      </c>
      <c r="FN537" s="530">
        <v>5143</v>
      </c>
      <c r="FO537" s="532">
        <f t="shared" si="1047"/>
        <v>0.3843796711509716</v>
      </c>
      <c r="FP537" s="449">
        <f t="shared" si="1048"/>
        <v>102.90116046418566</v>
      </c>
      <c r="FQ537" s="457">
        <v>54</v>
      </c>
      <c r="FR537" s="458">
        <f t="shared" si="1049"/>
        <v>1.0804321728691477</v>
      </c>
      <c r="FS537" s="576">
        <v>8.06</v>
      </c>
      <c r="FT537" s="577">
        <v>12.4</v>
      </c>
      <c r="FU537" s="660">
        <v>47</v>
      </c>
      <c r="FV537" s="579">
        <v>4</v>
      </c>
      <c r="FW537" s="580">
        <v>0.22</v>
      </c>
      <c r="FX537" s="579">
        <v>8</v>
      </c>
      <c r="FY537" s="452">
        <f t="shared" si="1050"/>
        <v>0.73333333333333339</v>
      </c>
      <c r="FZ537" s="452">
        <f>1-FW537/(EF537+DC537)</f>
        <v>0.70666666666666667</v>
      </c>
      <c r="GA537" s="429">
        <f>EF537+DC537-FW537</f>
        <v>0.53</v>
      </c>
      <c r="GB537" s="513">
        <f t="shared" si="1103"/>
        <v>0.18421052631578938</v>
      </c>
      <c r="GC537" s="514">
        <f t="shared" si="1104"/>
        <v>2.7999999999999989</v>
      </c>
      <c r="GD537" s="513">
        <f t="shared" si="1105"/>
        <v>0.14108187134502925</v>
      </c>
      <c r="GE537" s="527">
        <f t="shared" si="1054"/>
        <v>7.7199999999999989</v>
      </c>
      <c r="GF537" s="461">
        <f t="shared" si="1055"/>
        <v>1.9687875150060024</v>
      </c>
      <c r="GG537" s="606">
        <v>25</v>
      </c>
      <c r="GH537" s="450">
        <f t="shared" si="1106"/>
        <v>0.3125</v>
      </c>
      <c r="GI537" s="405">
        <v>175</v>
      </c>
      <c r="GJ537" s="462">
        <f t="shared" si="1107"/>
        <v>7</v>
      </c>
      <c r="GK537" s="463">
        <f t="shared" si="1058"/>
        <v>12.004801920768308</v>
      </c>
      <c r="GL537" s="464">
        <v>8.16</v>
      </c>
      <c r="GM537" s="529">
        <v>11.7</v>
      </c>
      <c r="GN537" s="406">
        <v>40</v>
      </c>
      <c r="GO537" s="513">
        <f t="shared" si="1108"/>
        <v>5.6451612903225867E-2</v>
      </c>
      <c r="GP537" s="450">
        <f t="shared" si="1109"/>
        <v>0.14893617021276595</v>
      </c>
      <c r="GQ537" s="577">
        <v>8</v>
      </c>
      <c r="GR537" s="455">
        <f t="shared" si="1061"/>
        <v>2.064825930372149</v>
      </c>
      <c r="GS537" s="531">
        <f t="shared" si="1110"/>
        <v>11</v>
      </c>
      <c r="GT537" s="531">
        <f t="shared" si="1111"/>
        <v>36.299999999999997</v>
      </c>
      <c r="GU537" s="513">
        <f t="shared" si="1112"/>
        <v>5.9829059829059728E-2</v>
      </c>
      <c r="GV537" s="513">
        <f t="shared" si="1113"/>
        <v>9.2500000000000027E-2</v>
      </c>
      <c r="GW537" s="513">
        <f t="shared" si="1114"/>
        <v>0.11290322580645162</v>
      </c>
      <c r="GX537" s="513">
        <f t="shared" si="1115"/>
        <v>0.22765957446808516</v>
      </c>
      <c r="GY537" s="462">
        <f t="shared" si="1116"/>
        <v>1.1219441047447014</v>
      </c>
      <c r="GZ537" s="405">
        <v>44358</v>
      </c>
      <c r="HA537" s="581">
        <v>8.3699999999999992</v>
      </c>
      <c r="HB537" s="451">
        <v>8.0399999999999991</v>
      </c>
      <c r="HC537" s="577">
        <v>11</v>
      </c>
      <c r="HD537" s="463">
        <f t="shared" si="1120"/>
        <v>36.299999999999997</v>
      </c>
      <c r="HE537" s="463">
        <v>10.8</v>
      </c>
      <c r="HF537" s="463">
        <f t="shared" si="1075"/>
        <v>29.160000000000004</v>
      </c>
      <c r="HG537" s="582"/>
      <c r="HH537" s="575">
        <v>4</v>
      </c>
      <c r="HI537" s="583">
        <v>7200</v>
      </c>
      <c r="HJ537" s="406">
        <f t="shared" si="1069"/>
        <v>4824</v>
      </c>
      <c r="HK537" s="406">
        <v>202</v>
      </c>
      <c r="HL537" s="549">
        <v>1384</v>
      </c>
      <c r="HM537" s="584">
        <v>3.3</v>
      </c>
      <c r="HN537" s="461">
        <v>2.61</v>
      </c>
      <c r="HO537" s="574">
        <v>0.14000000000000001</v>
      </c>
      <c r="HP537" s="548">
        <v>0.01</v>
      </c>
      <c r="HQ537" s="585">
        <v>2.9</v>
      </c>
      <c r="HR537" s="586">
        <v>0.18</v>
      </c>
      <c r="HS537" s="520">
        <v>0.18</v>
      </c>
      <c r="HT537" s="587">
        <v>4</v>
      </c>
      <c r="HU537" s="522">
        <f t="shared" si="1070"/>
        <v>35.846724351050682</v>
      </c>
      <c r="HV537" s="513">
        <f t="shared" si="1117"/>
        <v>0.59706959706959706</v>
      </c>
      <c r="HW537" s="513">
        <f t="shared" si="1118"/>
        <v>0.73111111111111116</v>
      </c>
      <c r="HX537" s="513">
        <f t="shared" si="1119"/>
        <v>0.61617647058823533</v>
      </c>
      <c r="HY537" s="599"/>
    </row>
    <row r="538" spans="1:233" s="598" customFormat="1" ht="15" customHeight="1" x14ac:dyDescent="0.15">
      <c r="A538" s="400">
        <v>44020</v>
      </c>
      <c r="B538" s="515">
        <v>41735</v>
      </c>
      <c r="C538" s="402">
        <f t="shared" si="993"/>
        <v>0.8347</v>
      </c>
      <c r="D538" s="571">
        <v>8.0399999999999991</v>
      </c>
      <c r="E538" s="572">
        <v>33.200000000000003</v>
      </c>
      <c r="F538" s="406">
        <v>172</v>
      </c>
      <c r="G538" s="406">
        <f t="shared" si="1079"/>
        <v>7178.42</v>
      </c>
      <c r="H538" s="402">
        <f t="shared" si="1080"/>
        <v>0.28713680000000003</v>
      </c>
      <c r="I538" s="573">
        <v>6185</v>
      </c>
      <c r="J538" s="406">
        <f t="shared" si="1081"/>
        <v>4143.95</v>
      </c>
      <c r="K538" s="574">
        <v>11.5</v>
      </c>
      <c r="L538" s="574"/>
      <c r="M538" s="574"/>
      <c r="N538" s="575">
        <v>73</v>
      </c>
      <c r="O538" s="575"/>
      <c r="P538" s="409"/>
      <c r="Q538" s="409">
        <v>1440</v>
      </c>
      <c r="R538" s="409"/>
      <c r="S538" s="409"/>
      <c r="T538" s="410">
        <v>5.3</v>
      </c>
      <c r="U538" s="409">
        <f t="shared" si="1082"/>
        <v>3166.5517241379312</v>
      </c>
      <c r="V538" s="409">
        <v>9183</v>
      </c>
      <c r="W538" s="409">
        <v>4205</v>
      </c>
      <c r="X538" s="516"/>
      <c r="Y538" s="473"/>
      <c r="Z538" s="429"/>
      <c r="AA538" s="409"/>
      <c r="AB538" s="409"/>
      <c r="AC538" s="409"/>
      <c r="AD538" s="474"/>
      <c r="AE538" s="477"/>
      <c r="AF538" s="478">
        <f t="shared" si="1083"/>
        <v>1440</v>
      </c>
      <c r="AG538" s="477">
        <f t="shared" si="1084"/>
        <v>0.57599999999999996</v>
      </c>
      <c r="AH538" s="478">
        <f t="shared" si="1085"/>
        <v>3166.5517241379312</v>
      </c>
      <c r="AI538" s="478">
        <f t="shared" si="1086"/>
        <v>9183</v>
      </c>
      <c r="AJ538" s="473">
        <f t="shared" si="1087"/>
        <v>13223.52</v>
      </c>
      <c r="AK538" s="477">
        <f t="shared" si="1088"/>
        <v>0.58771200000000001</v>
      </c>
      <c r="AL538" s="447">
        <v>38</v>
      </c>
      <c r="AM538" s="479"/>
      <c r="AN538" s="473">
        <v>1637</v>
      </c>
      <c r="AO538" s="473">
        <v>1547</v>
      </c>
      <c r="AP538" s="479">
        <v>7.53</v>
      </c>
      <c r="AQ538" s="447">
        <v>876</v>
      </c>
      <c r="AR538" s="473">
        <f t="shared" si="1077"/>
        <v>2628</v>
      </c>
      <c r="AS538" s="657">
        <f t="shared" si="1089"/>
        <v>3</v>
      </c>
      <c r="AT538" s="473">
        <v>5830</v>
      </c>
      <c r="AU538" s="447"/>
      <c r="AV538" s="480">
        <v>40</v>
      </c>
      <c r="AW538" s="479">
        <v>9.94</v>
      </c>
      <c r="AX538" s="479">
        <v>47.49</v>
      </c>
      <c r="AY538" s="480">
        <v>10.3</v>
      </c>
      <c r="AZ538" s="480">
        <v>3.7</v>
      </c>
      <c r="BA538" s="420">
        <f t="shared" si="1006"/>
        <v>43155.229999999996</v>
      </c>
      <c r="BB538" s="421">
        <f t="shared" si="1007"/>
        <v>0.86310459999999989</v>
      </c>
      <c r="BC538" s="422"/>
      <c r="BD538" s="423">
        <v>8.16</v>
      </c>
      <c r="BE538" s="424">
        <v>33.9</v>
      </c>
      <c r="BF538" s="420">
        <v>154</v>
      </c>
      <c r="BG538" s="426">
        <v>6890</v>
      </c>
      <c r="BH538" s="420">
        <f t="shared" si="1008"/>
        <v>4616.3</v>
      </c>
      <c r="BI538" s="432"/>
      <c r="BJ538" s="421"/>
      <c r="BK538" s="427">
        <v>7.4</v>
      </c>
      <c r="BL538" s="427"/>
      <c r="BM538" s="428"/>
      <c r="BN538" s="422"/>
      <c r="BO538" s="425">
        <v>53</v>
      </c>
      <c r="BP538" s="425"/>
      <c r="BQ538" s="423">
        <v>3.71</v>
      </c>
      <c r="BR538" s="421">
        <f t="shared" si="1009"/>
        <v>0.51527777777777772</v>
      </c>
      <c r="BS538" s="409">
        <f t="shared" si="1010"/>
        <v>44595.229999999996</v>
      </c>
      <c r="BT538" s="429">
        <f t="shared" si="1011"/>
        <v>8.1396570171294105</v>
      </c>
      <c r="BU538" s="430">
        <f t="shared" si="1090"/>
        <v>33.9</v>
      </c>
      <c r="BV538" s="430">
        <f t="shared" si="1013"/>
        <v>233.88657082831503</v>
      </c>
      <c r="BW538" s="430">
        <f t="shared" si="1091"/>
        <v>6667.6156777305559</v>
      </c>
      <c r="BX538" s="430">
        <f t="shared" si="1015"/>
        <v>4333.9501905248617</v>
      </c>
      <c r="BY538" s="430">
        <f t="shared" si="1092"/>
        <v>7.4936423021027139</v>
      </c>
      <c r="BZ538" s="430"/>
      <c r="CA538" s="431"/>
      <c r="CB538" s="430">
        <f t="shared" si="1017"/>
        <v>53</v>
      </c>
      <c r="CC538" s="432">
        <v>21517.84</v>
      </c>
      <c r="CD538" s="411">
        <f t="shared" si="1018"/>
        <v>22237.84</v>
      </c>
      <c r="CE538" s="421">
        <f t="shared" si="1019"/>
        <v>0.88951360000000002</v>
      </c>
      <c r="CF538" s="433">
        <f t="shared" si="1020"/>
        <v>7.2309181107517633</v>
      </c>
      <c r="CG538" s="434"/>
      <c r="CH538" s="427"/>
      <c r="CI538" s="446">
        <f t="shared" si="1021"/>
        <v>10.25279433614056</v>
      </c>
      <c r="CJ538" s="436">
        <v>30.1</v>
      </c>
      <c r="CK538" s="436">
        <v>3.2</v>
      </c>
      <c r="CL538" s="423"/>
      <c r="CM538" s="423">
        <v>15.4</v>
      </c>
      <c r="CN538" s="423">
        <v>65</v>
      </c>
      <c r="CO538" s="432"/>
      <c r="CP538" s="432"/>
      <c r="CQ538" s="437"/>
      <c r="CR538" s="437">
        <v>0.86</v>
      </c>
      <c r="CS538" s="424"/>
      <c r="CT538" s="432">
        <f t="shared" si="1022"/>
        <v>3.7773452817359958</v>
      </c>
      <c r="CU538" s="434">
        <v>7.65</v>
      </c>
      <c r="CV538" s="438"/>
      <c r="CW538" s="439"/>
      <c r="CX538" s="440"/>
      <c r="CY538" s="441"/>
      <c r="CZ538" s="442"/>
      <c r="DA538" s="442"/>
      <c r="DB538" s="442"/>
      <c r="DC538" s="442"/>
      <c r="DD538" s="443"/>
      <c r="DE538" s="440"/>
      <c r="DF538" s="444">
        <v>21637.39</v>
      </c>
      <c r="DG538" s="445">
        <f t="shared" si="1023"/>
        <v>22357.39</v>
      </c>
      <c r="DH538" s="421">
        <f t="shared" si="1024"/>
        <v>0.89429559999999997</v>
      </c>
      <c r="DI538" s="446">
        <f t="shared" si="1025"/>
        <v>7.1922527629566773</v>
      </c>
      <c r="DJ538" s="434">
        <v>7.88</v>
      </c>
      <c r="DK538" s="427">
        <v>2.7</v>
      </c>
      <c r="DL538" s="446">
        <f t="shared" si="1026"/>
        <v>10.197970335535588</v>
      </c>
      <c r="DM538" s="422">
        <v>30.2</v>
      </c>
      <c r="DN538" s="422">
        <v>3.5</v>
      </c>
      <c r="DO538" s="423">
        <v>7.98</v>
      </c>
      <c r="DP538" s="423">
        <v>16.7</v>
      </c>
      <c r="DQ538" s="423">
        <v>62</v>
      </c>
      <c r="DR538" s="432"/>
      <c r="DS538" s="432"/>
      <c r="DT538" s="437"/>
      <c r="DU538" s="437">
        <v>0.88</v>
      </c>
      <c r="DV538" s="424"/>
      <c r="DW538" s="446">
        <f t="shared" si="1027"/>
        <v>3.757146965723638</v>
      </c>
      <c r="DX538" s="434">
        <v>7.66</v>
      </c>
      <c r="DY538" s="438">
        <v>8.16</v>
      </c>
      <c r="DZ538" s="439">
        <v>15.4</v>
      </c>
      <c r="EA538" s="660">
        <f t="shared" si="1121"/>
        <v>55.440000000000005</v>
      </c>
      <c r="EB538" s="441">
        <v>7130</v>
      </c>
      <c r="EC538" s="442">
        <v>3.2</v>
      </c>
      <c r="ED538" s="442"/>
      <c r="EE538" s="442"/>
      <c r="EF538" s="442"/>
      <c r="EG538" s="443">
        <v>12</v>
      </c>
      <c r="EH538" s="440"/>
      <c r="EI538" s="429">
        <f t="shared" si="1093"/>
        <v>8.16</v>
      </c>
      <c r="EJ538" s="447">
        <f t="shared" si="1094"/>
        <v>15.4</v>
      </c>
      <c r="EK538" s="448">
        <f t="shared" si="1095"/>
        <v>55.440000000000005</v>
      </c>
      <c r="EL538" s="417">
        <f t="shared" si="1096"/>
        <v>7130</v>
      </c>
      <c r="EM538" s="431">
        <f t="shared" si="1097"/>
        <v>3.2</v>
      </c>
      <c r="EN538" s="431"/>
      <c r="EO538" s="431"/>
      <c r="EP538" s="431"/>
      <c r="EQ538" s="430">
        <f t="shared" si="1098"/>
        <v>12</v>
      </c>
      <c r="ER538" s="448"/>
      <c r="ES538" s="449">
        <f t="shared" si="1034"/>
        <v>23.679662600686221</v>
      </c>
      <c r="ET538" s="450">
        <f t="shared" si="1035"/>
        <v>0.89190459999999994</v>
      </c>
      <c r="EU538" s="451">
        <f t="shared" si="992"/>
        <v>0.23705057772727267</v>
      </c>
      <c r="EV538" s="450">
        <f t="shared" si="1036"/>
        <v>0.4389825513468012</v>
      </c>
      <c r="EW538" s="513">
        <f t="shared" si="1099"/>
        <v>0.57297134410831418</v>
      </c>
      <c r="EX538" s="514">
        <f t="shared" si="1100"/>
        <v>4.2936423021027137</v>
      </c>
      <c r="EY538" s="513">
        <f t="shared" si="1101"/>
        <v>0.54572271386430682</v>
      </c>
      <c r="EZ538" s="514">
        <f t="shared" si="1102"/>
        <v>18.5</v>
      </c>
      <c r="FA538" s="450">
        <f t="shared" si="1041"/>
        <v>0.76296202127527935</v>
      </c>
      <c r="FB538" s="431">
        <f t="shared" si="1042"/>
        <v>178.44657082831503</v>
      </c>
      <c r="FC538" s="452"/>
      <c r="FD538" s="431"/>
      <c r="FE538" s="452">
        <f t="shared" si="1043"/>
        <v>0.77358490566037741</v>
      </c>
      <c r="FF538" s="430">
        <f t="shared" si="1044"/>
        <v>41</v>
      </c>
      <c r="FG538" s="405">
        <v>50400</v>
      </c>
      <c r="FH538" s="589"/>
      <c r="FI538" s="590"/>
      <c r="FJ538" s="591"/>
      <c r="FK538" s="455">
        <f t="shared" si="1045"/>
        <v>1.6145224500467876</v>
      </c>
      <c r="FL538" s="530">
        <v>2000</v>
      </c>
      <c r="FM538" s="455">
        <f t="shared" si="1046"/>
        <v>44.847845834632992</v>
      </c>
      <c r="FN538" s="530">
        <v>5143</v>
      </c>
      <c r="FO538" s="532">
        <f t="shared" si="1047"/>
        <v>0.3843796711509716</v>
      </c>
      <c r="FP538" s="449">
        <f t="shared" si="1048"/>
        <v>115.32623556375873</v>
      </c>
      <c r="FQ538" s="457">
        <v>54</v>
      </c>
      <c r="FR538" s="458">
        <f t="shared" si="1049"/>
        <v>1.2108918375350908</v>
      </c>
      <c r="FS538" s="576">
        <v>8.06</v>
      </c>
      <c r="FT538" s="577">
        <v>12.1</v>
      </c>
      <c r="FU538" s="660">
        <v>47</v>
      </c>
      <c r="FV538" s="579">
        <v>4</v>
      </c>
      <c r="FW538" s="580"/>
      <c r="FX538" s="579"/>
      <c r="FY538" s="452">
        <f t="shared" si="1050"/>
        <v>0.66666666666666674</v>
      </c>
      <c r="FZ538" s="452"/>
      <c r="GA538" s="429"/>
      <c r="GB538" s="513">
        <f t="shared" si="1103"/>
        <v>0.2142857142857143</v>
      </c>
      <c r="GC538" s="514">
        <f t="shared" si="1104"/>
        <v>3.3000000000000007</v>
      </c>
      <c r="GD538" s="513">
        <f t="shared" si="1105"/>
        <v>0.15223665223665228</v>
      </c>
      <c r="GE538" s="527">
        <f t="shared" si="1054"/>
        <v>8.4400000000000048</v>
      </c>
      <c r="GF538" s="461">
        <f t="shared" si="1055"/>
        <v>2.2065140150639433</v>
      </c>
      <c r="GG538" s="606">
        <v>25</v>
      </c>
      <c r="GH538" s="450">
        <f t="shared" si="1106"/>
        <v>0.3125</v>
      </c>
      <c r="GI538" s="405">
        <v>175</v>
      </c>
      <c r="GJ538" s="462">
        <f t="shared" si="1107"/>
        <v>7</v>
      </c>
      <c r="GK538" s="463">
        <f t="shared" si="1058"/>
        <v>13.454353750389897</v>
      </c>
      <c r="GL538" s="464">
        <v>8.17</v>
      </c>
      <c r="GM538" s="529">
        <v>10.7</v>
      </c>
      <c r="GN538" s="406">
        <v>42</v>
      </c>
      <c r="GO538" s="513">
        <f t="shared" si="1108"/>
        <v>0.11570247933884303</v>
      </c>
      <c r="GP538" s="450">
        <f t="shared" si="1109"/>
        <v>0.1063829787234043</v>
      </c>
      <c r="GQ538" s="577">
        <v>8</v>
      </c>
      <c r="GR538" s="455">
        <f t="shared" si="1061"/>
        <v>2.3141488450670624</v>
      </c>
      <c r="GS538" s="531">
        <f t="shared" si="1110"/>
        <v>10.4</v>
      </c>
      <c r="GT538" s="531">
        <f t="shared" si="1111"/>
        <v>34.32</v>
      </c>
      <c r="GU538" s="513">
        <f t="shared" si="1112"/>
        <v>2.8037383177569986E-2</v>
      </c>
      <c r="GV538" s="513">
        <f t="shared" si="1113"/>
        <v>0.18285714285714283</v>
      </c>
      <c r="GW538" s="513">
        <f t="shared" si="1114"/>
        <v>0.14049586776859502</v>
      </c>
      <c r="GX538" s="513">
        <f t="shared" si="1115"/>
        <v>0.26978723404255323</v>
      </c>
      <c r="GY538" s="462">
        <f t="shared" si="1116"/>
        <v>1.0610689077594557</v>
      </c>
      <c r="GZ538" s="405">
        <v>43413</v>
      </c>
      <c r="HA538" s="581">
        <v>8.35</v>
      </c>
      <c r="HB538" s="451">
        <v>8.07</v>
      </c>
      <c r="HC538" s="577">
        <v>10.4</v>
      </c>
      <c r="HD538" s="463">
        <f t="shared" si="1120"/>
        <v>34.32</v>
      </c>
      <c r="HE538" s="463">
        <v>10.4</v>
      </c>
      <c r="HF538" s="463">
        <f t="shared" si="1075"/>
        <v>28.080000000000002</v>
      </c>
      <c r="HG538" s="582"/>
      <c r="HH538" s="575">
        <v>9</v>
      </c>
      <c r="HI538" s="583">
        <v>6970</v>
      </c>
      <c r="HJ538" s="406">
        <f t="shared" si="1069"/>
        <v>4669.9000000000005</v>
      </c>
      <c r="HK538" s="406"/>
      <c r="HL538" s="549"/>
      <c r="HM538" s="584"/>
      <c r="HN538" s="461">
        <v>2.99</v>
      </c>
      <c r="HO538" s="574"/>
      <c r="HP538" s="548">
        <v>0.01</v>
      </c>
      <c r="HQ538" s="585"/>
      <c r="HR538" s="586"/>
      <c r="HS538" s="520">
        <v>0.16</v>
      </c>
      <c r="HT538" s="587">
        <v>4</v>
      </c>
      <c r="HU538" s="522">
        <f t="shared" si="1070"/>
        <v>40.31956265787484</v>
      </c>
      <c r="HV538" s="513">
        <f t="shared" si="1117"/>
        <v>0.69321533923303835</v>
      </c>
      <c r="HW538" s="513">
        <f t="shared" si="1118"/>
        <v>0.77714285714285714</v>
      </c>
      <c r="HX538" s="513">
        <f t="shared" si="1119"/>
        <v>0.59594594594594597</v>
      </c>
      <c r="HY538" s="599"/>
    </row>
    <row r="539" spans="1:233" s="598" customFormat="1" ht="15" customHeight="1" x14ac:dyDescent="0.15">
      <c r="A539" s="400">
        <v>44021</v>
      </c>
      <c r="B539" s="515">
        <v>47507</v>
      </c>
      <c r="C539" s="402">
        <f t="shared" si="993"/>
        <v>0.95013999999999998</v>
      </c>
      <c r="D539" s="571">
        <v>8.16</v>
      </c>
      <c r="E539" s="572">
        <v>35.25</v>
      </c>
      <c r="F539" s="406">
        <v>275</v>
      </c>
      <c r="G539" s="406">
        <f t="shared" si="1079"/>
        <v>13064.424999999999</v>
      </c>
      <c r="H539" s="402">
        <f t="shared" si="1080"/>
        <v>0.52257699999999996</v>
      </c>
      <c r="I539" s="573"/>
      <c r="J539" s="406"/>
      <c r="K539" s="574"/>
      <c r="L539" s="574"/>
      <c r="M539" s="574"/>
      <c r="N539" s="575"/>
      <c r="O539" s="575"/>
      <c r="P539" s="409"/>
      <c r="Q539" s="409">
        <v>1440</v>
      </c>
      <c r="R539" s="409"/>
      <c r="S539" s="409"/>
      <c r="T539" s="410">
        <v>5.21</v>
      </c>
      <c r="U539" s="409">
        <f t="shared" si="1082"/>
        <v>2825.8620689655172</v>
      </c>
      <c r="V539" s="409">
        <v>8195</v>
      </c>
      <c r="W539" s="409">
        <v>4217</v>
      </c>
      <c r="X539" s="516"/>
      <c r="Y539" s="473"/>
      <c r="Z539" s="429"/>
      <c r="AA539" s="409"/>
      <c r="AB539" s="409"/>
      <c r="AC539" s="409"/>
      <c r="AD539" s="474"/>
      <c r="AE539" s="477"/>
      <c r="AF539" s="478">
        <f t="shared" si="1083"/>
        <v>1440</v>
      </c>
      <c r="AG539" s="477">
        <f t="shared" si="1084"/>
        <v>0.57599999999999996</v>
      </c>
      <c r="AH539" s="478">
        <f t="shared" si="1085"/>
        <v>2825.8620689655172</v>
      </c>
      <c r="AI539" s="478">
        <f t="shared" si="1086"/>
        <v>8195</v>
      </c>
      <c r="AJ539" s="473">
        <f t="shared" si="1087"/>
        <v>11800.8</v>
      </c>
      <c r="AK539" s="477">
        <f t="shared" si="1088"/>
        <v>0.52447999999999995</v>
      </c>
      <c r="AL539" s="447">
        <v>38</v>
      </c>
      <c r="AM539" s="479"/>
      <c r="AN539" s="473">
        <v>1632</v>
      </c>
      <c r="AO539" s="473">
        <v>1510</v>
      </c>
      <c r="AP539" s="479">
        <v>7.5</v>
      </c>
      <c r="AQ539" s="447">
        <v>899</v>
      </c>
      <c r="AR539" s="473">
        <f t="shared" si="1077"/>
        <v>2697</v>
      </c>
      <c r="AS539" s="657">
        <f t="shared" si="1089"/>
        <v>3</v>
      </c>
      <c r="AT539" s="473">
        <v>5880</v>
      </c>
      <c r="AU539" s="447"/>
      <c r="AV539" s="480">
        <v>35</v>
      </c>
      <c r="AW539" s="479">
        <v>9.67</v>
      </c>
      <c r="AX539" s="479">
        <v>47.25</v>
      </c>
      <c r="AY539" s="480">
        <v>10.6</v>
      </c>
      <c r="AZ539" s="480">
        <v>3.2</v>
      </c>
      <c r="BA539" s="420">
        <f t="shared" si="1006"/>
        <v>43806</v>
      </c>
      <c r="BB539" s="421">
        <f t="shared" si="1007"/>
        <v>0.87612000000000001</v>
      </c>
      <c r="BC539" s="422"/>
      <c r="BD539" s="423">
        <v>8.08</v>
      </c>
      <c r="BE539" s="424">
        <v>34.299999999999997</v>
      </c>
      <c r="BF539" s="420">
        <v>190</v>
      </c>
      <c r="BG539" s="426">
        <v>8840</v>
      </c>
      <c r="BH539" s="420">
        <f t="shared" si="1008"/>
        <v>5922.8</v>
      </c>
      <c r="BI539" s="432"/>
      <c r="BJ539" s="421"/>
      <c r="BK539" s="427">
        <v>6.8</v>
      </c>
      <c r="BL539" s="427"/>
      <c r="BM539" s="428"/>
      <c r="BN539" s="422"/>
      <c r="BO539" s="425">
        <v>76</v>
      </c>
      <c r="BP539" s="425"/>
      <c r="BQ539" s="423">
        <v>4.22</v>
      </c>
      <c r="BR539" s="421">
        <f t="shared" si="1009"/>
        <v>0.58611111111111103</v>
      </c>
      <c r="BS539" s="409">
        <f t="shared" si="1010"/>
        <v>45246</v>
      </c>
      <c r="BT539" s="429">
        <f t="shared" si="1011"/>
        <v>8.0615409096936741</v>
      </c>
      <c r="BU539" s="430">
        <f t="shared" si="1090"/>
        <v>34.299999999999997</v>
      </c>
      <c r="BV539" s="430">
        <f t="shared" si="1013"/>
        <v>269.78782654820316</v>
      </c>
      <c r="BW539" s="430">
        <f t="shared" si="1091"/>
        <v>8558.753480970694</v>
      </c>
      <c r="BX539" s="430">
        <f t="shared" si="1015"/>
        <v>5563.189762630951</v>
      </c>
      <c r="BY539" s="430">
        <f t="shared" si="1092"/>
        <v>6.9209388675242005</v>
      </c>
      <c r="BZ539" s="430"/>
      <c r="CA539" s="431"/>
      <c r="CB539" s="430">
        <f t="shared" si="1017"/>
        <v>76</v>
      </c>
      <c r="CC539" s="432">
        <v>21319</v>
      </c>
      <c r="CD539" s="411">
        <f t="shared" si="1018"/>
        <v>22039</v>
      </c>
      <c r="CE539" s="421">
        <f t="shared" si="1019"/>
        <v>0.88156000000000001</v>
      </c>
      <c r="CF539" s="433">
        <f t="shared" si="1020"/>
        <v>7.2961568129225469</v>
      </c>
      <c r="CG539" s="434"/>
      <c r="CH539" s="427"/>
      <c r="CI539" s="446">
        <f t="shared" si="1021"/>
        <v>10.345296973546894</v>
      </c>
      <c r="CJ539" s="436">
        <v>31.8</v>
      </c>
      <c r="CK539" s="436">
        <v>3.5</v>
      </c>
      <c r="CL539" s="423"/>
      <c r="CM539" s="423">
        <v>15.9</v>
      </c>
      <c r="CN539" s="423">
        <v>71</v>
      </c>
      <c r="CO539" s="432"/>
      <c r="CP539" s="432"/>
      <c r="CQ539" s="437"/>
      <c r="CR539" s="437">
        <v>0.81</v>
      </c>
      <c r="CS539" s="424"/>
      <c r="CT539" s="432">
        <f t="shared" si="1022"/>
        <v>3.8114252007804348</v>
      </c>
      <c r="CU539" s="434">
        <v>7.88</v>
      </c>
      <c r="CV539" s="438"/>
      <c r="CW539" s="439"/>
      <c r="CX539" s="440"/>
      <c r="CY539" s="441"/>
      <c r="CZ539" s="442"/>
      <c r="DA539" s="442"/>
      <c r="DB539" s="442"/>
      <c r="DC539" s="442"/>
      <c r="DD539" s="443"/>
      <c r="DE539" s="440"/>
      <c r="DF539" s="444">
        <v>22487</v>
      </c>
      <c r="DG539" s="445">
        <f t="shared" si="1023"/>
        <v>23207</v>
      </c>
      <c r="DH539" s="421">
        <f t="shared" si="1024"/>
        <v>0.92827999999999999</v>
      </c>
      <c r="DI539" s="446">
        <f t="shared" si="1025"/>
        <v>6.9289438531477572</v>
      </c>
      <c r="DJ539" s="434">
        <v>7.86</v>
      </c>
      <c r="DK539" s="427">
        <v>2.9</v>
      </c>
      <c r="DL539" s="446">
        <f t="shared" si="1026"/>
        <v>9.824621881328909</v>
      </c>
      <c r="DM539" s="422">
        <v>31.2</v>
      </c>
      <c r="DN539" s="422">
        <v>3.34</v>
      </c>
      <c r="DO539" s="423">
        <v>7.95</v>
      </c>
      <c r="DP539" s="423">
        <v>15.5</v>
      </c>
      <c r="DQ539" s="423">
        <v>68</v>
      </c>
      <c r="DR539" s="432"/>
      <c r="DS539" s="432"/>
      <c r="DT539" s="437"/>
      <c r="DU539" s="437">
        <v>0.84</v>
      </c>
      <c r="DV539" s="424"/>
      <c r="DW539" s="446">
        <f t="shared" si="1027"/>
        <v>3.6195975352264407</v>
      </c>
      <c r="DX539" s="434">
        <v>6.78</v>
      </c>
      <c r="DY539" s="438">
        <v>8.11</v>
      </c>
      <c r="DZ539" s="439">
        <v>15.4</v>
      </c>
      <c r="EA539" s="660">
        <f t="shared" si="1121"/>
        <v>55.440000000000005</v>
      </c>
      <c r="EB539" s="441">
        <v>7270</v>
      </c>
      <c r="EC539" s="442">
        <v>3.3</v>
      </c>
      <c r="ED539" s="442"/>
      <c r="EE539" s="442"/>
      <c r="EF539" s="442"/>
      <c r="EG539" s="443">
        <v>12</v>
      </c>
      <c r="EH539" s="440"/>
      <c r="EI539" s="429">
        <f t="shared" si="1093"/>
        <v>8.11</v>
      </c>
      <c r="EJ539" s="447">
        <f t="shared" si="1094"/>
        <v>15.4</v>
      </c>
      <c r="EK539" s="448">
        <f t="shared" si="1095"/>
        <v>55.440000000000005</v>
      </c>
      <c r="EL539" s="417">
        <f t="shared" si="1096"/>
        <v>7270</v>
      </c>
      <c r="EM539" s="431">
        <f t="shared" si="1097"/>
        <v>3.3</v>
      </c>
      <c r="EN539" s="431"/>
      <c r="EO539" s="431"/>
      <c r="EP539" s="431"/>
      <c r="EQ539" s="430">
        <f t="shared" si="1098"/>
        <v>12</v>
      </c>
      <c r="ER539" s="448"/>
      <c r="ES539" s="449">
        <f t="shared" si="1034"/>
        <v>23.339079697652831</v>
      </c>
      <c r="ET539" s="450">
        <f t="shared" si="1035"/>
        <v>0.90491999999999995</v>
      </c>
      <c r="EU539" s="451">
        <f t="shared" si="992"/>
        <v>0.2774277272727273</v>
      </c>
      <c r="EV539" s="450">
        <f t="shared" si="1036"/>
        <v>0.51375505050505055</v>
      </c>
      <c r="EW539" s="513">
        <f t="shared" si="1099"/>
        <v>0.523186078772504</v>
      </c>
      <c r="EX539" s="514">
        <f t="shared" si="1100"/>
        <v>3.6209388675242007</v>
      </c>
      <c r="EY539" s="513">
        <f t="shared" si="1101"/>
        <v>0.55102040816326525</v>
      </c>
      <c r="EZ539" s="514">
        <f t="shared" si="1102"/>
        <v>18.899999999999999</v>
      </c>
      <c r="FA539" s="450">
        <f t="shared" si="1041"/>
        <v>0.79450518316809782</v>
      </c>
      <c r="FB539" s="431">
        <f t="shared" si="1042"/>
        <v>214.34782654820316</v>
      </c>
      <c r="FC539" s="452"/>
      <c r="FD539" s="431"/>
      <c r="FE539" s="452">
        <f t="shared" si="1043"/>
        <v>0.84210526315789469</v>
      </c>
      <c r="FF539" s="430">
        <f t="shared" si="1044"/>
        <v>64</v>
      </c>
      <c r="FG539" s="405">
        <v>50400</v>
      </c>
      <c r="FH539" s="589"/>
      <c r="FI539" s="590"/>
      <c r="FJ539" s="591"/>
      <c r="FK539" s="455">
        <f t="shared" si="1045"/>
        <v>1.5913008884763293</v>
      </c>
      <c r="FL539" s="530">
        <v>2000</v>
      </c>
      <c r="FM539" s="455">
        <f t="shared" si="1046"/>
        <v>44.202802457675816</v>
      </c>
      <c r="FN539" s="530">
        <v>4587</v>
      </c>
      <c r="FO539" s="532">
        <f t="shared" si="1047"/>
        <v>0.34282511210762334</v>
      </c>
      <c r="FP539" s="449">
        <f t="shared" si="1048"/>
        <v>101.37912743667948</v>
      </c>
      <c r="FQ539" s="457">
        <v>54</v>
      </c>
      <c r="FR539" s="458">
        <f t="shared" si="1049"/>
        <v>1.193475666357247</v>
      </c>
      <c r="FS539" s="576">
        <v>8.07</v>
      </c>
      <c r="FT539" s="577">
        <v>13.4</v>
      </c>
      <c r="FU539" s="660">
        <v>47</v>
      </c>
      <c r="FV539" s="579">
        <v>4</v>
      </c>
      <c r="FW539" s="580"/>
      <c r="FX539" s="579"/>
      <c r="FY539" s="452">
        <f t="shared" si="1050"/>
        <v>0.66666666666666674</v>
      </c>
      <c r="FZ539" s="452"/>
      <c r="GA539" s="429"/>
      <c r="GB539" s="513">
        <f t="shared" si="1103"/>
        <v>0.12987012987012991</v>
      </c>
      <c r="GC539" s="514">
        <f t="shared" si="1104"/>
        <v>2</v>
      </c>
      <c r="GD539" s="513">
        <f t="shared" si="1105"/>
        <v>0.15223665223665228</v>
      </c>
      <c r="GE539" s="527">
        <f t="shared" si="1054"/>
        <v>8.4400000000000048</v>
      </c>
      <c r="GF539" s="461">
        <f t="shared" si="1055"/>
        <v>2.1747778809176501</v>
      </c>
      <c r="GG539" s="606">
        <v>20</v>
      </c>
      <c r="GH539" s="450">
        <f t="shared" si="1106"/>
        <v>0.25</v>
      </c>
      <c r="GI539" s="405">
        <v>140</v>
      </c>
      <c r="GJ539" s="462">
        <f t="shared" si="1107"/>
        <v>7</v>
      </c>
      <c r="GK539" s="463">
        <f t="shared" si="1058"/>
        <v>10.608672589842195</v>
      </c>
      <c r="GL539" s="464">
        <v>8.19</v>
      </c>
      <c r="GM539" s="529">
        <v>11.2</v>
      </c>
      <c r="GN539" s="406">
        <v>42</v>
      </c>
      <c r="GO539" s="513">
        <f t="shared" si="1108"/>
        <v>0.16417910447761197</v>
      </c>
      <c r="GP539" s="450">
        <f t="shared" si="1109"/>
        <v>0.1063829787234043</v>
      </c>
      <c r="GQ539" s="577">
        <v>8</v>
      </c>
      <c r="GR539" s="455">
        <f t="shared" si="1061"/>
        <v>2.2808646068160723</v>
      </c>
      <c r="GS539" s="531">
        <f t="shared" si="1110"/>
        <v>10.7</v>
      </c>
      <c r="GT539" s="531">
        <f t="shared" si="1111"/>
        <v>35.309999999999995</v>
      </c>
      <c r="GU539" s="513">
        <f t="shared" si="1112"/>
        <v>4.4642857142857095E-2</v>
      </c>
      <c r="GV539" s="513">
        <f t="shared" si="1113"/>
        <v>0.15928571428571436</v>
      </c>
      <c r="GW539" s="513">
        <f t="shared" si="1114"/>
        <v>0.20149253731343286</v>
      </c>
      <c r="GX539" s="513">
        <f t="shared" si="1115"/>
        <v>0.24872340425531925</v>
      </c>
      <c r="GY539" s="462">
        <f t="shared" si="1116"/>
        <v>0.9074997938273901</v>
      </c>
      <c r="GZ539" s="405">
        <v>46091</v>
      </c>
      <c r="HA539" s="581">
        <v>8.3699999999999992</v>
      </c>
      <c r="HB539" s="451">
        <v>8.06</v>
      </c>
      <c r="HC539" s="577">
        <v>10.7</v>
      </c>
      <c r="HD539" s="463">
        <f t="shared" si="1120"/>
        <v>35.309999999999995</v>
      </c>
      <c r="HE539" s="463">
        <v>11.6</v>
      </c>
      <c r="HF539" s="463">
        <f t="shared" si="1075"/>
        <v>31.32</v>
      </c>
      <c r="HG539" s="582"/>
      <c r="HH539" s="575">
        <v>8</v>
      </c>
      <c r="HI539" s="583">
        <v>7070</v>
      </c>
      <c r="HJ539" s="406">
        <f t="shared" si="1069"/>
        <v>4736.9000000000005</v>
      </c>
      <c r="HK539" s="406"/>
      <c r="HL539" s="549"/>
      <c r="HM539" s="584"/>
      <c r="HN539" s="461">
        <v>2.75</v>
      </c>
      <c r="HO539" s="574"/>
      <c r="HP539" s="548">
        <v>0.01</v>
      </c>
      <c r="HQ539" s="585"/>
      <c r="HR539" s="586"/>
      <c r="HS539" s="520">
        <v>0.12</v>
      </c>
      <c r="HT539" s="587">
        <v>4</v>
      </c>
      <c r="HU539" s="522">
        <f t="shared" si="1070"/>
        <v>39.720586221065602</v>
      </c>
      <c r="HV539" s="513">
        <f t="shared" si="1117"/>
        <v>0.68804664723032072</v>
      </c>
      <c r="HW539" s="513">
        <f t="shared" si="1118"/>
        <v>0.81415789473684219</v>
      </c>
      <c r="HX539" s="513">
        <f t="shared" si="1119"/>
        <v>0.59558823529411764</v>
      </c>
      <c r="HY539" s="599" t="s">
        <v>223</v>
      </c>
    </row>
    <row r="540" spans="1:233" s="598" customFormat="1" ht="15" customHeight="1" x14ac:dyDescent="0.15">
      <c r="A540" s="400">
        <v>44022</v>
      </c>
      <c r="B540" s="515">
        <v>45913</v>
      </c>
      <c r="C540" s="402">
        <f t="shared" si="993"/>
        <v>0.91825999999999997</v>
      </c>
      <c r="D540" s="571">
        <v>8.1</v>
      </c>
      <c r="E540" s="572">
        <v>32</v>
      </c>
      <c r="F540" s="406">
        <v>174</v>
      </c>
      <c r="G540" s="406">
        <f t="shared" si="1079"/>
        <v>7988.8620000000001</v>
      </c>
      <c r="H540" s="402">
        <f t="shared" si="1080"/>
        <v>0.31955448000000003</v>
      </c>
      <c r="I540" s="573"/>
      <c r="J540" s="406"/>
      <c r="K540" s="574"/>
      <c r="L540" s="574"/>
      <c r="M540" s="574"/>
      <c r="N540" s="575"/>
      <c r="O540" s="575"/>
      <c r="P540" s="409"/>
      <c r="Q540" s="409">
        <v>1440</v>
      </c>
      <c r="R540" s="409"/>
      <c r="S540" s="409"/>
      <c r="T540" s="410">
        <v>5.01</v>
      </c>
      <c r="U540" s="409">
        <f t="shared" si="1082"/>
        <v>3271.7241379310344</v>
      </c>
      <c r="V540" s="409">
        <v>9488</v>
      </c>
      <c r="W540" s="409">
        <v>4166</v>
      </c>
      <c r="X540" s="516"/>
      <c r="Y540" s="473"/>
      <c r="Z540" s="429"/>
      <c r="AA540" s="409"/>
      <c r="AB540" s="409"/>
      <c r="AC540" s="409"/>
      <c r="AD540" s="474"/>
      <c r="AE540" s="477"/>
      <c r="AF540" s="478">
        <f t="shared" si="1083"/>
        <v>1440</v>
      </c>
      <c r="AG540" s="477">
        <f t="shared" si="1084"/>
        <v>0.57599999999999996</v>
      </c>
      <c r="AH540" s="478">
        <f t="shared" si="1085"/>
        <v>3271.7241379310344</v>
      </c>
      <c r="AI540" s="478">
        <f t="shared" si="1086"/>
        <v>9488</v>
      </c>
      <c r="AJ540" s="473">
        <f t="shared" si="1087"/>
        <v>13662.72</v>
      </c>
      <c r="AK540" s="477">
        <f t="shared" si="1088"/>
        <v>0.60723199999999999</v>
      </c>
      <c r="AL540" s="447">
        <v>38</v>
      </c>
      <c r="AM540" s="479"/>
      <c r="AN540" s="473">
        <v>1788</v>
      </c>
      <c r="AO540" s="473">
        <v>1521</v>
      </c>
      <c r="AP540" s="479">
        <v>7.54</v>
      </c>
      <c r="AQ540" s="447">
        <v>905</v>
      </c>
      <c r="AR540" s="473">
        <f t="shared" si="1077"/>
        <v>2715</v>
      </c>
      <c r="AS540" s="657">
        <f t="shared" si="1089"/>
        <v>3</v>
      </c>
      <c r="AT540" s="473">
        <v>5750</v>
      </c>
      <c r="AU540" s="447"/>
      <c r="AV540" s="480">
        <v>37</v>
      </c>
      <c r="AW540" s="479">
        <v>9.85</v>
      </c>
      <c r="AX540" s="479">
        <v>42.62</v>
      </c>
      <c r="AY540" s="480">
        <v>11</v>
      </c>
      <c r="AZ540" s="480">
        <v>3</v>
      </c>
      <c r="BA540" s="420">
        <f t="shared" si="1006"/>
        <v>47588</v>
      </c>
      <c r="BB540" s="421">
        <f t="shared" si="1007"/>
        <v>0.95176000000000005</v>
      </c>
      <c r="BC540" s="422"/>
      <c r="BD540" s="423">
        <v>8.07</v>
      </c>
      <c r="BE540" s="424">
        <v>32.4</v>
      </c>
      <c r="BF540" s="420">
        <v>175</v>
      </c>
      <c r="BG540" s="426">
        <v>8080</v>
      </c>
      <c r="BH540" s="420">
        <f t="shared" si="1008"/>
        <v>5413.6</v>
      </c>
      <c r="BI540" s="432"/>
      <c r="BJ540" s="421"/>
      <c r="BK540" s="427">
        <v>8.6</v>
      </c>
      <c r="BL540" s="427">
        <v>4</v>
      </c>
      <c r="BM540" s="428">
        <v>5.0999999999999996</v>
      </c>
      <c r="BN540" s="422">
        <v>1.2</v>
      </c>
      <c r="BO540" s="425">
        <v>65</v>
      </c>
      <c r="BP540" s="425">
        <v>32</v>
      </c>
      <c r="BQ540" s="423">
        <v>4.95</v>
      </c>
      <c r="BR540" s="421">
        <f t="shared" si="1009"/>
        <v>0.6875</v>
      </c>
      <c r="BS540" s="409">
        <f t="shared" si="1010"/>
        <v>49028</v>
      </c>
      <c r="BT540" s="429">
        <f t="shared" si="1011"/>
        <v>8.0544333850044882</v>
      </c>
      <c r="BU540" s="430">
        <f t="shared" si="1090"/>
        <v>32.4</v>
      </c>
      <c r="BV540" s="430">
        <f t="shared" si="1013"/>
        <v>249.60226809170271</v>
      </c>
      <c r="BW540" s="430">
        <f t="shared" si="1091"/>
        <v>7842.7706616627238</v>
      </c>
      <c r="BX540" s="430">
        <f t="shared" si="1015"/>
        <v>5097.8009300807707</v>
      </c>
      <c r="BY540" s="430">
        <f t="shared" si="1092"/>
        <v>8.6704903320551523</v>
      </c>
      <c r="BZ540" s="430">
        <f>(BL540*BA540+AY540*AF540)/BS540</f>
        <v>4.2055968018275269</v>
      </c>
      <c r="CA540" s="431">
        <f>(BN540*BA540+AZ540*AF540)/BS540</f>
        <v>1.252867749041364</v>
      </c>
      <c r="CB540" s="430">
        <f t="shared" si="1017"/>
        <v>65</v>
      </c>
      <c r="CC540" s="432">
        <v>24753</v>
      </c>
      <c r="CD540" s="411">
        <f t="shared" si="1018"/>
        <v>25473</v>
      </c>
      <c r="CE540" s="421">
        <f t="shared" si="1019"/>
        <v>1.01892</v>
      </c>
      <c r="CF540" s="433">
        <f t="shared" si="1020"/>
        <v>6.312566246614062</v>
      </c>
      <c r="CG540" s="434"/>
      <c r="CH540" s="427"/>
      <c r="CI540" s="446">
        <f t="shared" si="1021"/>
        <v>8.9506536332587459</v>
      </c>
      <c r="CJ540" s="436">
        <v>31.7</v>
      </c>
      <c r="CK540" s="436">
        <v>3.66</v>
      </c>
      <c r="CL540" s="423"/>
      <c r="CM540" s="423">
        <v>15.9</v>
      </c>
      <c r="CN540" s="423">
        <v>91</v>
      </c>
      <c r="CO540" s="432"/>
      <c r="CP540" s="432"/>
      <c r="CQ540" s="437"/>
      <c r="CR540" s="437">
        <v>0.82</v>
      </c>
      <c r="CS540" s="424"/>
      <c r="CT540" s="432">
        <f t="shared" si="1022"/>
        <v>3.2976092333058533</v>
      </c>
      <c r="CU540" s="434">
        <v>7.65</v>
      </c>
      <c r="CV540" s="438"/>
      <c r="CW540" s="439"/>
      <c r="CX540" s="440"/>
      <c r="CY540" s="441"/>
      <c r="CZ540" s="442"/>
      <c r="DA540" s="442"/>
      <c r="DB540" s="442"/>
      <c r="DC540" s="442"/>
      <c r="DD540" s="443"/>
      <c r="DE540" s="440"/>
      <c r="DF540" s="444">
        <v>22835</v>
      </c>
      <c r="DG540" s="445">
        <f t="shared" si="1023"/>
        <v>23555</v>
      </c>
      <c r="DH540" s="421">
        <f t="shared" si="1024"/>
        <v>0.94220000000000004</v>
      </c>
      <c r="DI540" s="446">
        <f t="shared" si="1025"/>
        <v>6.8265760984928887</v>
      </c>
      <c r="DJ540" s="434">
        <v>7.89</v>
      </c>
      <c r="DK540" s="427">
        <v>2.8</v>
      </c>
      <c r="DL540" s="446">
        <f t="shared" si="1026"/>
        <v>9.6794735724899184</v>
      </c>
      <c r="DM540" s="422">
        <v>31.1</v>
      </c>
      <c r="DN540" s="422">
        <v>3.5</v>
      </c>
      <c r="DO540" s="423">
        <v>8.01</v>
      </c>
      <c r="DP540" s="423">
        <v>16.100000000000001</v>
      </c>
      <c r="DQ540" s="423">
        <v>80</v>
      </c>
      <c r="DR540" s="432"/>
      <c r="DS540" s="432"/>
      <c r="DT540" s="437"/>
      <c r="DU540" s="437">
        <v>0.83</v>
      </c>
      <c r="DV540" s="424"/>
      <c r="DW540" s="446">
        <f t="shared" si="1027"/>
        <v>3.5661218424962851</v>
      </c>
      <c r="DX540" s="434">
        <v>6.88</v>
      </c>
      <c r="DY540" s="438">
        <v>8.06</v>
      </c>
      <c r="DZ540" s="439">
        <v>15.9</v>
      </c>
      <c r="EA540" s="660">
        <f t="shared" si="1121"/>
        <v>57.24</v>
      </c>
      <c r="EB540" s="441">
        <v>7560</v>
      </c>
      <c r="EC540" s="442">
        <v>3.6</v>
      </c>
      <c r="ED540" s="442">
        <v>0.2</v>
      </c>
      <c r="EE540" s="442">
        <v>3.5</v>
      </c>
      <c r="EF540" s="442">
        <v>0.7</v>
      </c>
      <c r="EG540" s="443">
        <v>14</v>
      </c>
      <c r="EH540" s="440">
        <v>16</v>
      </c>
      <c r="EI540" s="429">
        <f t="shared" si="1093"/>
        <v>8.06</v>
      </c>
      <c r="EJ540" s="447">
        <f t="shared" si="1094"/>
        <v>15.9</v>
      </c>
      <c r="EK540" s="448">
        <f t="shared" si="1095"/>
        <v>57.24</v>
      </c>
      <c r="EL540" s="417">
        <f t="shared" si="1096"/>
        <v>7560</v>
      </c>
      <c r="EM540" s="431">
        <f t="shared" si="1097"/>
        <v>3.6</v>
      </c>
      <c r="EN540" s="431">
        <f>ED540</f>
        <v>0.2</v>
      </c>
      <c r="EO540" s="431">
        <f>EE540</f>
        <v>3.5</v>
      </c>
      <c r="EP540" s="431">
        <f>EF540</f>
        <v>0.7</v>
      </c>
      <c r="EQ540" s="430">
        <f t="shared" si="1098"/>
        <v>14</v>
      </c>
      <c r="ER540" s="448">
        <f>EH540</f>
        <v>16</v>
      </c>
      <c r="ES540" s="449">
        <f t="shared" si="1034"/>
        <v>21.538712572407604</v>
      </c>
      <c r="ET540" s="450">
        <f t="shared" si="1035"/>
        <v>0.98055999999999999</v>
      </c>
      <c r="EU540" s="451">
        <f t="shared" si="992"/>
        <v>0.27812500000000001</v>
      </c>
      <c r="EV540" s="450">
        <f t="shared" si="1036"/>
        <v>0.51504629629629628</v>
      </c>
      <c r="EW540" s="513">
        <f t="shared" si="1099"/>
        <v>0.5847985682319885</v>
      </c>
      <c r="EX540" s="514">
        <f t="shared" si="1100"/>
        <v>5.0704903320551526</v>
      </c>
      <c r="EY540" s="513">
        <f t="shared" si="1101"/>
        <v>0.5092592592592593</v>
      </c>
      <c r="EZ540" s="514">
        <f t="shared" si="1102"/>
        <v>16.5</v>
      </c>
      <c r="FA540" s="450">
        <f t="shared" si="1041"/>
        <v>0.77067516077630238</v>
      </c>
      <c r="FB540" s="431">
        <f t="shared" si="1042"/>
        <v>192.3622680917027</v>
      </c>
      <c r="FC540" s="452">
        <f>1-EP540/CA540</f>
        <v>0.44128181084108253</v>
      </c>
      <c r="FD540" s="431">
        <f>CA540-EP540</f>
        <v>0.55286774904136404</v>
      </c>
      <c r="FE540" s="452">
        <f t="shared" si="1043"/>
        <v>0.7846153846153846</v>
      </c>
      <c r="FF540" s="430">
        <f t="shared" si="1044"/>
        <v>51</v>
      </c>
      <c r="FG540" s="405">
        <v>50400</v>
      </c>
      <c r="FH540" s="589"/>
      <c r="FI540" s="590"/>
      <c r="FJ540" s="591"/>
      <c r="FK540" s="455">
        <f t="shared" si="1045"/>
        <v>1.4685485844823365</v>
      </c>
      <c r="FL540" s="530">
        <v>2000</v>
      </c>
      <c r="FM540" s="455">
        <f t="shared" si="1046"/>
        <v>40.793016235620463</v>
      </c>
      <c r="FN540" s="530">
        <v>4309</v>
      </c>
      <c r="FO540" s="532">
        <f t="shared" si="1047"/>
        <v>0.32204783258594916</v>
      </c>
      <c r="FP540" s="449">
        <f t="shared" si="1048"/>
        <v>87.888553479644287</v>
      </c>
      <c r="FQ540" s="457">
        <v>54</v>
      </c>
      <c r="FR540" s="458">
        <f t="shared" si="1049"/>
        <v>1.1014114383617526</v>
      </c>
      <c r="FS540" s="576">
        <v>8.09</v>
      </c>
      <c r="FT540" s="577">
        <v>12.5</v>
      </c>
      <c r="FU540" s="660">
        <v>53</v>
      </c>
      <c r="FV540" s="579">
        <v>4</v>
      </c>
      <c r="FW540" s="580">
        <v>0.28000000000000003</v>
      </c>
      <c r="FX540" s="579">
        <v>8</v>
      </c>
      <c r="FY540" s="452">
        <f t="shared" si="1050"/>
        <v>0.7142857142857143</v>
      </c>
      <c r="FZ540" s="452">
        <f>1-FW540/(EF540+DC540)</f>
        <v>0.59999999999999987</v>
      </c>
      <c r="GA540" s="429">
        <f>EF540+DC540-FW540</f>
        <v>0.41999999999999993</v>
      </c>
      <c r="GB540" s="513">
        <f t="shared" si="1103"/>
        <v>0.21383647798742145</v>
      </c>
      <c r="GC540" s="514">
        <f t="shared" si="1104"/>
        <v>3.4000000000000004</v>
      </c>
      <c r="GD540" s="513">
        <f t="shared" si="1105"/>
        <v>7.407407407407407E-2</v>
      </c>
      <c r="GE540" s="527">
        <f t="shared" si="1054"/>
        <v>4.240000000000002</v>
      </c>
      <c r="GF540" s="461">
        <f t="shared" si="1055"/>
        <v>2.0070163987925267</v>
      </c>
      <c r="GG540" s="606">
        <v>20</v>
      </c>
      <c r="GH540" s="450">
        <f t="shared" si="1106"/>
        <v>0.25</v>
      </c>
      <c r="GI540" s="405">
        <v>140</v>
      </c>
      <c r="GJ540" s="462">
        <f t="shared" si="1107"/>
        <v>7</v>
      </c>
      <c r="GK540" s="463">
        <f t="shared" si="1058"/>
        <v>9.7903238965489123</v>
      </c>
      <c r="GL540" s="464">
        <v>8.2100000000000009</v>
      </c>
      <c r="GM540" s="529">
        <v>12.2</v>
      </c>
      <c r="GN540" s="406">
        <v>49</v>
      </c>
      <c r="GO540" s="513">
        <f t="shared" si="1108"/>
        <v>2.4000000000000021E-2</v>
      </c>
      <c r="GP540" s="450">
        <f t="shared" si="1109"/>
        <v>7.547169811320753E-2</v>
      </c>
      <c r="GQ540" s="577">
        <v>8</v>
      </c>
      <c r="GR540" s="455">
        <f t="shared" si="1061"/>
        <v>2.1049196377580159</v>
      </c>
      <c r="GS540" s="531">
        <f t="shared" si="1110"/>
        <v>11.7</v>
      </c>
      <c r="GT540" s="531">
        <f t="shared" si="1111"/>
        <v>38.609999999999992</v>
      </c>
      <c r="GU540" s="513">
        <f t="shared" si="1112"/>
        <v>4.0983606557377095E-2</v>
      </c>
      <c r="GV540" s="513">
        <f t="shared" si="1113"/>
        <v>0.21204081632653082</v>
      </c>
      <c r="GW540" s="513">
        <f t="shared" si="1114"/>
        <v>6.4000000000000057E-2</v>
      </c>
      <c r="GX540" s="513">
        <f t="shared" si="1115"/>
        <v>0.27150943396226435</v>
      </c>
      <c r="GY540" s="462">
        <f t="shared" si="1116"/>
        <v>0.68035607342243964</v>
      </c>
      <c r="GZ540" s="405">
        <v>44908</v>
      </c>
      <c r="HA540" s="581">
        <v>8.35</v>
      </c>
      <c r="HB540" s="451">
        <v>8.0500000000000007</v>
      </c>
      <c r="HC540" s="577">
        <v>11.7</v>
      </c>
      <c r="HD540" s="463">
        <f t="shared" si="1120"/>
        <v>38.609999999999992</v>
      </c>
      <c r="HE540" s="463">
        <v>12.4</v>
      </c>
      <c r="HF540" s="463">
        <f t="shared" si="1075"/>
        <v>33.480000000000004</v>
      </c>
      <c r="HG540" s="582"/>
      <c r="HH540" s="575">
        <v>2</v>
      </c>
      <c r="HI540" s="583">
        <v>7490</v>
      </c>
      <c r="HJ540" s="406">
        <f t="shared" si="1069"/>
        <v>5018.3</v>
      </c>
      <c r="HK540" s="406"/>
      <c r="HL540" s="549">
        <v>1385</v>
      </c>
      <c r="HM540" s="584">
        <v>3.4</v>
      </c>
      <c r="HN540" s="461">
        <v>4.17</v>
      </c>
      <c r="HO540" s="574">
        <v>0.16</v>
      </c>
      <c r="HP540" s="548">
        <v>0.01</v>
      </c>
      <c r="HQ540" s="585">
        <v>3.2</v>
      </c>
      <c r="HR540" s="586">
        <v>0.22</v>
      </c>
      <c r="HS540" s="520">
        <v>0.18</v>
      </c>
      <c r="HT540" s="587">
        <v>4</v>
      </c>
      <c r="HU540" s="522">
        <f t="shared" si="1070"/>
        <v>36.563839623434482</v>
      </c>
      <c r="HV540" s="513">
        <f t="shared" si="1117"/>
        <v>0.63888888888888884</v>
      </c>
      <c r="HW540" s="513">
        <f t="shared" si="1118"/>
        <v>0.7793714285714286</v>
      </c>
      <c r="HX540" s="513">
        <f t="shared" si="1119"/>
        <v>0.51511627906976742</v>
      </c>
      <c r="HY540" s="599" t="s">
        <v>224</v>
      </c>
    </row>
    <row r="541" spans="1:233" s="598" customFormat="1" ht="15" customHeight="1" x14ac:dyDescent="0.15">
      <c r="A541" s="400">
        <v>44023</v>
      </c>
      <c r="B541" s="515">
        <v>34276</v>
      </c>
      <c r="C541" s="402">
        <f t="shared" si="993"/>
        <v>0.68552000000000002</v>
      </c>
      <c r="D541" s="571">
        <v>8.01</v>
      </c>
      <c r="E541" s="572">
        <v>37.700000000000003</v>
      </c>
      <c r="F541" s="406">
        <v>148</v>
      </c>
      <c r="G541" s="406">
        <f t="shared" si="1079"/>
        <v>5072.848</v>
      </c>
      <c r="H541" s="402">
        <f t="shared" si="1080"/>
        <v>0.20291392</v>
      </c>
      <c r="I541" s="573"/>
      <c r="J541" s="406"/>
      <c r="K541" s="574"/>
      <c r="L541" s="574"/>
      <c r="M541" s="574"/>
      <c r="N541" s="575"/>
      <c r="O541" s="575"/>
      <c r="P541" s="409"/>
      <c r="Q541" s="409">
        <v>1440</v>
      </c>
      <c r="R541" s="409"/>
      <c r="S541" s="409"/>
      <c r="T541" s="410">
        <v>5.08</v>
      </c>
      <c r="U541" s="409">
        <f t="shared" si="1082"/>
        <v>3251.0344827586209</v>
      </c>
      <c r="V541" s="409">
        <v>9428</v>
      </c>
      <c r="W541" s="409">
        <v>4388</v>
      </c>
      <c r="X541" s="516"/>
      <c r="Y541" s="473"/>
      <c r="Z541" s="429"/>
      <c r="AA541" s="409"/>
      <c r="AB541" s="409"/>
      <c r="AC541" s="409"/>
      <c r="AD541" s="474"/>
      <c r="AE541" s="477"/>
      <c r="AF541" s="478">
        <f t="shared" si="1083"/>
        <v>1440</v>
      </c>
      <c r="AG541" s="477">
        <f t="shared" si="1084"/>
        <v>0.57599999999999996</v>
      </c>
      <c r="AH541" s="478">
        <f t="shared" si="1085"/>
        <v>3251.0344827586209</v>
      </c>
      <c r="AI541" s="478">
        <f t="shared" si="1086"/>
        <v>9428</v>
      </c>
      <c r="AJ541" s="473">
        <f t="shared" si="1087"/>
        <v>13576.32</v>
      </c>
      <c r="AK541" s="477">
        <f t="shared" si="1088"/>
        <v>0.60339200000000004</v>
      </c>
      <c r="AL541" s="447">
        <v>38</v>
      </c>
      <c r="AM541" s="479"/>
      <c r="AN541" s="473">
        <v>1791</v>
      </c>
      <c r="AO541" s="473">
        <v>1545</v>
      </c>
      <c r="AP541" s="479">
        <v>7.48</v>
      </c>
      <c r="AQ541" s="447">
        <v>897</v>
      </c>
      <c r="AR541" s="473">
        <f t="shared" si="1077"/>
        <v>2691</v>
      </c>
      <c r="AS541" s="657">
        <f t="shared" si="1089"/>
        <v>3</v>
      </c>
      <c r="AT541" s="473">
        <v>5520</v>
      </c>
      <c r="AU541" s="447"/>
      <c r="AV541" s="480">
        <v>42</v>
      </c>
      <c r="AW541" s="479">
        <v>9.9600000000000009</v>
      </c>
      <c r="AX541" s="479">
        <v>43.22</v>
      </c>
      <c r="AY541" s="480">
        <v>10.7</v>
      </c>
      <c r="AZ541" s="480">
        <v>3.1</v>
      </c>
      <c r="BA541" s="420">
        <f t="shared" si="1006"/>
        <v>31173</v>
      </c>
      <c r="BB541" s="421">
        <f t="shared" si="1007"/>
        <v>0.62346000000000001</v>
      </c>
      <c r="BC541" s="422"/>
      <c r="BD541" s="423">
        <v>7.98</v>
      </c>
      <c r="BE541" s="424">
        <v>33.6</v>
      </c>
      <c r="BF541" s="420">
        <v>178</v>
      </c>
      <c r="BG541" s="426">
        <v>8850</v>
      </c>
      <c r="BH541" s="420">
        <f t="shared" si="1008"/>
        <v>5929.5</v>
      </c>
      <c r="BI541" s="432"/>
      <c r="BJ541" s="421"/>
      <c r="BK541" s="427">
        <v>8.9</v>
      </c>
      <c r="BL541" s="427"/>
      <c r="BM541" s="428"/>
      <c r="BN541" s="422"/>
      <c r="BO541" s="425">
        <v>130</v>
      </c>
      <c r="BP541" s="425"/>
      <c r="BQ541" s="423">
        <v>2.68</v>
      </c>
      <c r="BR541" s="421">
        <f t="shared" si="1009"/>
        <v>0.37222222222222223</v>
      </c>
      <c r="BS541" s="409">
        <f t="shared" si="1010"/>
        <v>32613</v>
      </c>
      <c r="BT541" s="429">
        <f t="shared" si="1011"/>
        <v>7.9579229141753292</v>
      </c>
      <c r="BU541" s="430">
        <f t="shared" si="1090"/>
        <v>33.6</v>
      </c>
      <c r="BV541" s="430">
        <f t="shared" si="1013"/>
        <v>288.95943335479717</v>
      </c>
      <c r="BW541" s="430">
        <f t="shared" si="1091"/>
        <v>8459.3680434182679</v>
      </c>
      <c r="BX541" s="430">
        <f t="shared" si="1015"/>
        <v>5498.5892282218747</v>
      </c>
      <c r="BY541" s="430">
        <f t="shared" si="1092"/>
        <v>8.9794775089688166</v>
      </c>
      <c r="BZ541" s="430"/>
      <c r="CA541" s="431"/>
      <c r="CB541" s="430">
        <f t="shared" si="1017"/>
        <v>130</v>
      </c>
      <c r="CC541" s="432">
        <v>15538</v>
      </c>
      <c r="CD541" s="411">
        <f t="shared" si="1018"/>
        <v>16258</v>
      </c>
      <c r="CE541" s="421">
        <f t="shared" si="1019"/>
        <v>0.65032000000000001</v>
      </c>
      <c r="CF541" s="433">
        <f t="shared" si="1020"/>
        <v>9.8905154385533276</v>
      </c>
      <c r="CG541" s="434"/>
      <c r="CH541" s="427"/>
      <c r="CI541" s="446">
        <f t="shared" si="1021"/>
        <v>14.023865174068149</v>
      </c>
      <c r="CJ541" s="436">
        <v>31.6</v>
      </c>
      <c r="CK541" s="436">
        <v>3.69</v>
      </c>
      <c r="CL541" s="423"/>
      <c r="CM541" s="423">
        <v>16.3</v>
      </c>
      <c r="CN541" s="423">
        <v>76</v>
      </c>
      <c r="CO541" s="432"/>
      <c r="CP541" s="432"/>
      <c r="CQ541" s="437"/>
      <c r="CR541" s="437">
        <v>0.82</v>
      </c>
      <c r="CS541" s="424"/>
      <c r="CT541" s="432">
        <f t="shared" si="1022"/>
        <v>5.166687169393529</v>
      </c>
      <c r="CU541" s="434">
        <v>7.55</v>
      </c>
      <c r="CV541" s="438"/>
      <c r="CW541" s="439"/>
      <c r="CX541" s="440"/>
      <c r="CY541" s="441"/>
      <c r="CZ541" s="442"/>
      <c r="DA541" s="442"/>
      <c r="DB541" s="442"/>
      <c r="DC541" s="442"/>
      <c r="DD541" s="443"/>
      <c r="DE541" s="440"/>
      <c r="DF541" s="444">
        <v>15635</v>
      </c>
      <c r="DG541" s="445">
        <f t="shared" si="1023"/>
        <v>16355</v>
      </c>
      <c r="DH541" s="421">
        <f t="shared" si="1024"/>
        <v>0.6542</v>
      </c>
      <c r="DI541" s="446">
        <f t="shared" si="1025"/>
        <v>9.8318557016202988</v>
      </c>
      <c r="DJ541" s="434">
        <v>7.88</v>
      </c>
      <c r="DK541" s="427">
        <v>2.8</v>
      </c>
      <c r="DL541" s="446">
        <f t="shared" si="1026"/>
        <v>13.940690920207889</v>
      </c>
      <c r="DM541" s="422">
        <v>31.5</v>
      </c>
      <c r="DN541" s="422">
        <v>3.17</v>
      </c>
      <c r="DO541" s="423">
        <v>7.93</v>
      </c>
      <c r="DP541" s="423">
        <v>15.7</v>
      </c>
      <c r="DQ541" s="423">
        <v>78</v>
      </c>
      <c r="DR541" s="432"/>
      <c r="DS541" s="432"/>
      <c r="DT541" s="437"/>
      <c r="DU541" s="437">
        <v>0.81</v>
      </c>
      <c r="DV541" s="424"/>
      <c r="DW541" s="446">
        <f t="shared" si="1027"/>
        <v>5.1360440232344846</v>
      </c>
      <c r="DX541" s="434">
        <v>5.99</v>
      </c>
      <c r="DY541" s="438">
        <v>8.11</v>
      </c>
      <c r="DZ541" s="439">
        <v>16.399999999999999</v>
      </c>
      <c r="EA541" s="660">
        <f t="shared" si="1121"/>
        <v>59.04</v>
      </c>
      <c r="EB541" s="441">
        <v>7390</v>
      </c>
      <c r="EC541" s="442">
        <v>4.4000000000000004</v>
      </c>
      <c r="ED541" s="442"/>
      <c r="EE541" s="442"/>
      <c r="EF541" s="442"/>
      <c r="EG541" s="443">
        <v>15</v>
      </c>
      <c r="EH541" s="440"/>
      <c r="EI541" s="429">
        <f t="shared" si="1093"/>
        <v>8.11</v>
      </c>
      <c r="EJ541" s="447">
        <f t="shared" si="1094"/>
        <v>16.399999999999999</v>
      </c>
      <c r="EK541" s="448">
        <f t="shared" si="1095"/>
        <v>59.04</v>
      </c>
      <c r="EL541" s="417">
        <f t="shared" si="1096"/>
        <v>7390</v>
      </c>
      <c r="EM541" s="431">
        <f t="shared" si="1097"/>
        <v>4.4000000000000004</v>
      </c>
      <c r="EN541" s="431"/>
      <c r="EO541" s="431"/>
      <c r="EP541" s="431"/>
      <c r="EQ541" s="430">
        <f t="shared" si="1098"/>
        <v>15</v>
      </c>
      <c r="ER541" s="448"/>
      <c r="ES541" s="449">
        <f t="shared" si="1034"/>
        <v>32.379725876184338</v>
      </c>
      <c r="ET541" s="450">
        <f t="shared" si="1035"/>
        <v>0.65225999999999995</v>
      </c>
      <c r="EU541" s="451">
        <f t="shared" si="992"/>
        <v>0.2141780454545455</v>
      </c>
      <c r="EV541" s="450">
        <f t="shared" si="1036"/>
        <v>0.39662601010101017</v>
      </c>
      <c r="EW541" s="513">
        <f t="shared" si="1099"/>
        <v>0.50999376126225338</v>
      </c>
      <c r="EX541" s="514">
        <f t="shared" si="1100"/>
        <v>4.5794775089688162</v>
      </c>
      <c r="EY541" s="513">
        <f t="shared" si="1101"/>
        <v>0.51190476190476197</v>
      </c>
      <c r="EZ541" s="514">
        <f t="shared" si="1102"/>
        <v>17.200000000000003</v>
      </c>
      <c r="FA541" s="450">
        <f t="shared" si="1041"/>
        <v>0.79568066245649061</v>
      </c>
      <c r="FB541" s="431">
        <f t="shared" si="1042"/>
        <v>229.91943335479718</v>
      </c>
      <c r="FC541" s="452"/>
      <c r="FD541" s="431"/>
      <c r="FE541" s="452">
        <f t="shared" si="1043"/>
        <v>0.88461538461538458</v>
      </c>
      <c r="FF541" s="430">
        <f t="shared" si="1044"/>
        <v>115</v>
      </c>
      <c r="FG541" s="405">
        <v>50400</v>
      </c>
      <c r="FH541" s="589"/>
      <c r="FI541" s="590"/>
      <c r="FJ541" s="591"/>
      <c r="FK541" s="455">
        <f t="shared" si="1045"/>
        <v>2.2077085824671143</v>
      </c>
      <c r="FL541" s="530">
        <v>1800</v>
      </c>
      <c r="FM541" s="455">
        <f t="shared" si="1046"/>
        <v>55.19271456167786</v>
      </c>
      <c r="FN541" s="530">
        <v>4170</v>
      </c>
      <c r="FO541" s="532">
        <f t="shared" si="1047"/>
        <v>0.31165919282511212</v>
      </c>
      <c r="FP541" s="449">
        <f t="shared" si="1048"/>
        <v>127.86312206788702</v>
      </c>
      <c r="FQ541" s="457">
        <v>54</v>
      </c>
      <c r="FR541" s="458">
        <f t="shared" si="1049"/>
        <v>1.6557814368503356</v>
      </c>
      <c r="FS541" s="576">
        <v>8.07</v>
      </c>
      <c r="FT541" s="577">
        <v>12.5</v>
      </c>
      <c r="FU541" s="660">
        <v>47</v>
      </c>
      <c r="FV541" s="579">
        <v>6</v>
      </c>
      <c r="FW541" s="580"/>
      <c r="FX541" s="579"/>
      <c r="FY541" s="452">
        <f t="shared" si="1050"/>
        <v>0.6</v>
      </c>
      <c r="FZ541" s="452"/>
      <c r="GA541" s="429"/>
      <c r="GB541" s="513">
        <f t="shared" si="1103"/>
        <v>0.23780487804878048</v>
      </c>
      <c r="GC541" s="514">
        <f t="shared" si="1104"/>
        <v>3.8999999999999986</v>
      </c>
      <c r="GD541" s="513">
        <f t="shared" si="1105"/>
        <v>0.20392953929539293</v>
      </c>
      <c r="GE541" s="527">
        <f t="shared" si="1054"/>
        <v>12.04</v>
      </c>
      <c r="GF541" s="461">
        <f t="shared" si="1055"/>
        <v>3.017201729371723</v>
      </c>
      <c r="GG541" s="606">
        <v>20</v>
      </c>
      <c r="GH541" s="450">
        <f t="shared" si="1106"/>
        <v>0.25</v>
      </c>
      <c r="GI541" s="405">
        <v>140</v>
      </c>
      <c r="GJ541" s="462">
        <f t="shared" si="1107"/>
        <v>7</v>
      </c>
      <c r="GK541" s="463">
        <f t="shared" si="1058"/>
        <v>14.718057216447429</v>
      </c>
      <c r="GL541" s="464">
        <v>8.2100000000000009</v>
      </c>
      <c r="GM541" s="529">
        <v>12.1</v>
      </c>
      <c r="GN541" s="406">
        <v>46</v>
      </c>
      <c r="GO541" s="513">
        <f t="shared" si="1108"/>
        <v>3.2000000000000028E-2</v>
      </c>
      <c r="GP541" s="450">
        <f t="shared" si="1109"/>
        <v>2.1276595744680882E-2</v>
      </c>
      <c r="GQ541" s="577">
        <v>8</v>
      </c>
      <c r="GR541" s="455">
        <f t="shared" si="1061"/>
        <v>3.1643823015361976</v>
      </c>
      <c r="GS541" s="531">
        <f t="shared" si="1110"/>
        <v>11.8</v>
      </c>
      <c r="GT541" s="531">
        <f t="shared" si="1111"/>
        <v>38.94</v>
      </c>
      <c r="GU541" s="513">
        <f t="shared" si="1112"/>
        <v>2.4793388429751984E-2</v>
      </c>
      <c r="GV541" s="513">
        <f t="shared" si="1113"/>
        <v>0.15347826086956529</v>
      </c>
      <c r="GW541" s="513">
        <f t="shared" si="1114"/>
        <v>5.5999999999999939E-2</v>
      </c>
      <c r="GX541" s="513">
        <f t="shared" si="1115"/>
        <v>0.1714893617021277</v>
      </c>
      <c r="GY541" s="462">
        <f t="shared" si="1116"/>
        <v>1.8260616893855366</v>
      </c>
      <c r="GZ541" s="405">
        <v>30483</v>
      </c>
      <c r="HA541" s="581">
        <v>8.34</v>
      </c>
      <c r="HB541" s="451">
        <v>8.07</v>
      </c>
      <c r="HC541" s="577">
        <v>11.8</v>
      </c>
      <c r="HD541" s="463">
        <f t="shared" si="1120"/>
        <v>38.94</v>
      </c>
      <c r="HE541" s="463">
        <v>11.67</v>
      </c>
      <c r="HF541" s="463">
        <f t="shared" si="1075"/>
        <v>31.509</v>
      </c>
      <c r="HG541" s="582"/>
      <c r="HH541" s="575">
        <v>8</v>
      </c>
      <c r="HI541" s="583">
        <v>7440</v>
      </c>
      <c r="HJ541" s="406">
        <f t="shared" si="1069"/>
        <v>4984.8</v>
      </c>
      <c r="HK541" s="406"/>
      <c r="HL541" s="549"/>
      <c r="HM541" s="584"/>
      <c r="HN541" s="461">
        <v>4.2300000000000004</v>
      </c>
      <c r="HO541" s="574"/>
      <c r="HP541" s="548">
        <v>0.01</v>
      </c>
      <c r="HQ541" s="585"/>
      <c r="HR541" s="586"/>
      <c r="HS541" s="520">
        <v>0.15</v>
      </c>
      <c r="HT541" s="587">
        <v>4</v>
      </c>
      <c r="HU541" s="522">
        <f t="shared" si="1070"/>
        <v>55.817534404773369</v>
      </c>
      <c r="HV541" s="513">
        <f t="shared" si="1117"/>
        <v>0.64880952380952372</v>
      </c>
      <c r="HW541" s="513">
        <f t="shared" si="1118"/>
        <v>0.78123595505617982</v>
      </c>
      <c r="HX541" s="513">
        <f t="shared" si="1119"/>
        <v>0.52471910112359543</v>
      </c>
      <c r="HY541" s="599" t="s">
        <v>225</v>
      </c>
    </row>
    <row r="542" spans="1:233" ht="21" x14ac:dyDescent="0.15">
      <c r="A542" s="485">
        <v>44024</v>
      </c>
      <c r="B542" s="486">
        <v>40899</v>
      </c>
      <c r="C542" s="487">
        <f t="shared" si="993"/>
        <v>0.81798000000000004</v>
      </c>
      <c r="D542" s="488">
        <v>8.07</v>
      </c>
      <c r="E542" s="489">
        <v>36.65</v>
      </c>
      <c r="F542" s="490">
        <v>206</v>
      </c>
      <c r="G542" s="490">
        <f t="shared" si="1079"/>
        <v>8425.1939999999995</v>
      </c>
      <c r="H542" s="487">
        <f t="shared" si="1080"/>
        <v>0.33700775999999999</v>
      </c>
      <c r="I542" s="490"/>
      <c r="J542" s="490"/>
      <c r="K542" s="491"/>
      <c r="L542" s="491"/>
      <c r="M542" s="491"/>
      <c r="N542" s="492"/>
      <c r="O542" s="492"/>
      <c r="P542" s="409"/>
      <c r="Q542" s="409">
        <v>1440</v>
      </c>
      <c r="R542" s="409"/>
      <c r="S542" s="409"/>
      <c r="T542" s="410">
        <v>5.16</v>
      </c>
      <c r="U542" s="411">
        <f t="shared" si="1082"/>
        <v>3924.1379310344828</v>
      </c>
      <c r="V542" s="409">
        <v>11380</v>
      </c>
      <c r="W542" s="409">
        <v>4295</v>
      </c>
      <c r="X542" s="412"/>
      <c r="Y542" s="473"/>
      <c r="Z542" s="429"/>
      <c r="AA542" s="447"/>
      <c r="AB542" s="409"/>
      <c r="AC542" s="409"/>
      <c r="AD542" s="474"/>
      <c r="AE542" s="477"/>
      <c r="AF542" s="478">
        <f t="shared" si="1083"/>
        <v>1440</v>
      </c>
      <c r="AG542" s="477">
        <f t="shared" si="1084"/>
        <v>0.57599999999999996</v>
      </c>
      <c r="AH542" s="478">
        <f t="shared" si="1085"/>
        <v>3924.1379310344828</v>
      </c>
      <c r="AI542" s="478">
        <f t="shared" si="1086"/>
        <v>11380</v>
      </c>
      <c r="AJ542" s="473">
        <f t="shared" si="1087"/>
        <v>16387.2</v>
      </c>
      <c r="AK542" s="477">
        <f t="shared" si="1088"/>
        <v>0.72832000000000008</v>
      </c>
      <c r="AL542" s="447">
        <v>38</v>
      </c>
      <c r="AM542" s="479"/>
      <c r="AN542" s="473">
        <v>1793</v>
      </c>
      <c r="AO542" s="473">
        <v>1522</v>
      </c>
      <c r="AP542" s="479">
        <v>7.49</v>
      </c>
      <c r="AQ542" s="447">
        <v>916</v>
      </c>
      <c r="AR542" s="473">
        <f t="shared" si="1077"/>
        <v>2748</v>
      </c>
      <c r="AS542" s="657">
        <f t="shared" si="1089"/>
        <v>3</v>
      </c>
      <c r="AT542" s="473">
        <v>5480</v>
      </c>
      <c r="AU542" s="447"/>
      <c r="AV542" s="480">
        <v>39</v>
      </c>
      <c r="AW542" s="479">
        <v>9.31</v>
      </c>
      <c r="AX542" s="479">
        <v>41.56</v>
      </c>
      <c r="AY542" s="480">
        <v>10.7</v>
      </c>
      <c r="AZ542" s="480">
        <v>3.1</v>
      </c>
      <c r="BA542" s="420">
        <f t="shared" si="1006"/>
        <v>39404</v>
      </c>
      <c r="BB542" s="421">
        <f t="shared" si="1007"/>
        <v>0.78808</v>
      </c>
      <c r="BC542" s="422"/>
      <c r="BD542" s="423">
        <v>8.1199999999999992</v>
      </c>
      <c r="BE542" s="424">
        <v>35.700000000000003</v>
      </c>
      <c r="BF542" s="425">
        <v>228</v>
      </c>
      <c r="BG542" s="426">
        <v>9600</v>
      </c>
      <c r="BH542" s="420">
        <f t="shared" si="1008"/>
        <v>6432</v>
      </c>
      <c r="BI542" s="420"/>
      <c r="BJ542" s="421"/>
      <c r="BK542" s="427">
        <v>10.5</v>
      </c>
      <c r="BL542" s="427"/>
      <c r="BM542" s="428"/>
      <c r="BN542" s="422"/>
      <c r="BO542" s="425">
        <v>86</v>
      </c>
      <c r="BP542" s="425"/>
      <c r="BQ542" s="423">
        <v>4.92</v>
      </c>
      <c r="BR542" s="421">
        <f t="shared" si="1009"/>
        <v>0.68333333333333335</v>
      </c>
      <c r="BS542" s="409">
        <f t="shared" si="1010"/>
        <v>40844</v>
      </c>
      <c r="BT542" s="429">
        <f t="shared" si="1011"/>
        <v>8.0977886592890016</v>
      </c>
      <c r="BU542" s="430">
        <f t="shared" si="1090"/>
        <v>35.700000000000003</v>
      </c>
      <c r="BV542" s="430">
        <f t="shared" si="1013"/>
        <v>316.84536284399178</v>
      </c>
      <c r="BW542" s="430">
        <f t="shared" si="1091"/>
        <v>9261.6472431691309</v>
      </c>
      <c r="BX542" s="430">
        <f t="shared" si="1015"/>
        <v>6020.070708059935</v>
      </c>
      <c r="BY542" s="430">
        <f t="shared" si="1092"/>
        <v>10.507051219273333</v>
      </c>
      <c r="BZ542" s="430"/>
      <c r="CA542" s="431"/>
      <c r="CB542" s="430">
        <f t="shared" si="1017"/>
        <v>86</v>
      </c>
      <c r="CC542" s="432">
        <v>19754</v>
      </c>
      <c r="CD542" s="411">
        <f t="shared" si="1018"/>
        <v>20474</v>
      </c>
      <c r="CE542" s="421">
        <f t="shared" si="1019"/>
        <v>0.81896000000000002</v>
      </c>
      <c r="CF542" s="433">
        <f t="shared" si="1020"/>
        <v>7.8538634365536772</v>
      </c>
      <c r="CG542" s="434"/>
      <c r="CH542" s="427"/>
      <c r="CI542" s="446">
        <f t="shared" si="1021"/>
        <v>11.136075021979096</v>
      </c>
      <c r="CJ542" s="436">
        <v>32.4</v>
      </c>
      <c r="CK542" s="436">
        <v>3.32</v>
      </c>
      <c r="CL542" s="423"/>
      <c r="CM542" s="423">
        <v>18.3</v>
      </c>
      <c r="CN542" s="423">
        <v>111</v>
      </c>
      <c r="CO542" s="432"/>
      <c r="CP542" s="432"/>
      <c r="CQ542" s="437"/>
      <c r="CR542" s="437">
        <v>0.82</v>
      </c>
      <c r="CS542" s="481"/>
      <c r="CT542" s="432">
        <f t="shared" si="1022"/>
        <v>4.1027644817817723</v>
      </c>
      <c r="CU542" s="434">
        <v>7.43</v>
      </c>
      <c r="CV542" s="493"/>
      <c r="CW542" s="494"/>
      <c r="CX542" s="495"/>
      <c r="CY542" s="496"/>
      <c r="CZ542" s="497"/>
      <c r="DA542" s="497"/>
      <c r="DB542" s="497"/>
      <c r="DC542" s="497"/>
      <c r="DD542" s="498"/>
      <c r="DE542" s="498"/>
      <c r="DF542" s="432">
        <v>19650</v>
      </c>
      <c r="DG542" s="445">
        <f t="shared" si="1023"/>
        <v>20370</v>
      </c>
      <c r="DH542" s="421">
        <f t="shared" si="1024"/>
        <v>0.81479999999999997</v>
      </c>
      <c r="DI542" s="446">
        <f t="shared" si="1025"/>
        <v>7.8939617083946985</v>
      </c>
      <c r="DJ542" s="434">
        <v>7.9</v>
      </c>
      <c r="DK542" s="427">
        <v>3.3</v>
      </c>
      <c r="DL542" s="446">
        <f t="shared" si="1026"/>
        <v>11.192930780559646</v>
      </c>
      <c r="DM542" s="541">
        <v>32.4</v>
      </c>
      <c r="DN542" s="541">
        <v>2.09</v>
      </c>
      <c r="DO542" s="542">
        <v>7.92</v>
      </c>
      <c r="DP542" s="542">
        <v>17.8</v>
      </c>
      <c r="DQ542" s="542">
        <v>109</v>
      </c>
      <c r="DR542" s="432"/>
      <c r="DS542" s="432"/>
      <c r="DT542" s="437"/>
      <c r="DU542" s="437">
        <v>0.81</v>
      </c>
      <c r="DV542" s="481"/>
      <c r="DW542" s="446">
        <f t="shared" si="1027"/>
        <v>4.1237113402061851</v>
      </c>
      <c r="DX542" s="434">
        <v>6.39</v>
      </c>
      <c r="DY542" s="493">
        <v>8.19</v>
      </c>
      <c r="DZ542" s="494">
        <v>17.3</v>
      </c>
      <c r="EA542" s="495">
        <f t="shared" si="1121"/>
        <v>62.28</v>
      </c>
      <c r="EB542" s="496">
        <v>7840</v>
      </c>
      <c r="EC542" s="497">
        <v>4.2</v>
      </c>
      <c r="ED542" s="497"/>
      <c r="EE542" s="497"/>
      <c r="EF542" s="497"/>
      <c r="EG542" s="498">
        <v>15</v>
      </c>
      <c r="EH542" s="495"/>
      <c r="EI542" s="429">
        <f t="shared" si="1093"/>
        <v>8.19</v>
      </c>
      <c r="EJ542" s="447">
        <f t="shared" si="1094"/>
        <v>17.3</v>
      </c>
      <c r="EK542" s="448">
        <f t="shared" si="1095"/>
        <v>62.28</v>
      </c>
      <c r="EL542" s="417">
        <f t="shared" si="1096"/>
        <v>7840</v>
      </c>
      <c r="EM542" s="431">
        <f t="shared" si="1097"/>
        <v>4.2</v>
      </c>
      <c r="EN542" s="431"/>
      <c r="EO542" s="431"/>
      <c r="EP542" s="431"/>
      <c r="EQ542" s="430">
        <f t="shared" si="1098"/>
        <v>15</v>
      </c>
      <c r="ER542" s="448"/>
      <c r="ES542" s="449">
        <f t="shared" si="1034"/>
        <v>25.854470668886496</v>
      </c>
      <c r="ET542" s="450">
        <f t="shared" si="1035"/>
        <v>0.81688000000000005</v>
      </c>
      <c r="EU542" s="451">
        <f t="shared" si="992"/>
        <v>0.2941189090909091</v>
      </c>
      <c r="EV542" s="499">
        <f t="shared" si="1036"/>
        <v>0.54466464646464641</v>
      </c>
      <c r="EW542" s="513">
        <f t="shared" si="1099"/>
        <v>0.60026843760922755</v>
      </c>
      <c r="EX542" s="514">
        <f t="shared" si="1100"/>
        <v>6.3070512192733323</v>
      </c>
      <c r="EY542" s="513">
        <f t="shared" si="1101"/>
        <v>0.51540616246498594</v>
      </c>
      <c r="EZ542" s="514">
        <f t="shared" si="1102"/>
        <v>18.400000000000002</v>
      </c>
      <c r="FA542" s="450">
        <f t="shared" si="1041"/>
        <v>0.80343723688749269</v>
      </c>
      <c r="FB542" s="431">
        <f t="shared" si="1042"/>
        <v>254.56536284399178</v>
      </c>
      <c r="FC542" s="452"/>
      <c r="FD542" s="431"/>
      <c r="FE542" s="452">
        <f t="shared" si="1043"/>
        <v>0.82558139534883723</v>
      </c>
      <c r="FF542" s="430">
        <f t="shared" si="1044"/>
        <v>71</v>
      </c>
      <c r="FG542" s="490">
        <v>50400</v>
      </c>
      <c r="FH542" s="498"/>
      <c r="FI542" s="501"/>
      <c r="FJ542" s="487"/>
      <c r="FK542" s="455">
        <f t="shared" si="1045"/>
        <v>1.7628048183331702</v>
      </c>
      <c r="FL542" s="490">
        <v>1800</v>
      </c>
      <c r="FM542" s="455">
        <f t="shared" si="1046"/>
        <v>44.070120458329257</v>
      </c>
      <c r="FN542" s="490">
        <v>4309</v>
      </c>
      <c r="FO542" s="532">
        <f t="shared" si="1047"/>
        <v>0.32204783258594916</v>
      </c>
      <c r="FP542" s="449">
        <f t="shared" si="1048"/>
        <v>105.4989716971893</v>
      </c>
      <c r="FQ542" s="503">
        <v>54</v>
      </c>
      <c r="FR542" s="458">
        <f t="shared" si="1049"/>
        <v>1.3221036137498776</v>
      </c>
      <c r="FS542" s="504">
        <v>8.1300000000000008</v>
      </c>
      <c r="FT542" s="535">
        <v>12.6</v>
      </c>
      <c r="FU542" s="495">
        <v>59</v>
      </c>
      <c r="FV542" s="490">
        <v>6</v>
      </c>
      <c r="FW542" s="504"/>
      <c r="FX542" s="490"/>
      <c r="FY542" s="452">
        <f t="shared" si="1050"/>
        <v>0.6</v>
      </c>
      <c r="FZ542" s="452"/>
      <c r="GA542" s="429"/>
      <c r="GB542" s="499">
        <f t="shared" si="1103"/>
        <v>0.27167630057803471</v>
      </c>
      <c r="GC542" s="514">
        <f t="shared" si="1104"/>
        <v>4.7000000000000011</v>
      </c>
      <c r="GD542" s="499">
        <f t="shared" si="1105"/>
        <v>5.266538214515093E-2</v>
      </c>
      <c r="GE542" s="527">
        <f t="shared" si="1054"/>
        <v>3.2800000000000011</v>
      </c>
      <c r="GF542" s="461">
        <f t="shared" si="1055"/>
        <v>2.4091665850553325</v>
      </c>
      <c r="GG542" s="490">
        <v>20</v>
      </c>
      <c r="GH542" s="526">
        <f t="shared" si="1106"/>
        <v>0.25</v>
      </c>
      <c r="GI542" s="490">
        <v>140</v>
      </c>
      <c r="GJ542" s="544">
        <f t="shared" si="1107"/>
        <v>7</v>
      </c>
      <c r="GK542" s="463">
        <f t="shared" si="1058"/>
        <v>11.752032122221134</v>
      </c>
      <c r="GL542" s="507">
        <v>8.2200000000000006</v>
      </c>
      <c r="GM542" s="535">
        <v>11.1</v>
      </c>
      <c r="GN542" s="536">
        <v>54</v>
      </c>
      <c r="GO542" s="526">
        <f t="shared" si="1108"/>
        <v>0.11904761904761907</v>
      </c>
      <c r="GP542" s="526">
        <f t="shared" si="1109"/>
        <v>8.4745762711864403E-2</v>
      </c>
      <c r="GQ542" s="535">
        <v>8</v>
      </c>
      <c r="GR542" s="455">
        <f t="shared" si="1061"/>
        <v>2.5266869062775439</v>
      </c>
      <c r="GS542" s="536">
        <f t="shared" si="1110"/>
        <v>10.6</v>
      </c>
      <c r="GT542" s="536">
        <f t="shared" si="1111"/>
        <v>34.979999999999997</v>
      </c>
      <c r="GU542" s="526">
        <f t="shared" si="1112"/>
        <v>4.5045045045045029E-2</v>
      </c>
      <c r="GV542" s="526">
        <f t="shared" si="1113"/>
        <v>0.35222222222222233</v>
      </c>
      <c r="GW542" s="526">
        <f t="shared" si="1114"/>
        <v>0.15873015873015872</v>
      </c>
      <c r="GX542" s="526">
        <f t="shared" si="1115"/>
        <v>0.40711864406779663</v>
      </c>
      <c r="GY542" s="544">
        <f t="shared" si="1116"/>
        <v>0.48926028818572576</v>
      </c>
      <c r="GZ542" s="490">
        <v>37306</v>
      </c>
      <c r="HA542" s="493">
        <v>8.3800000000000008</v>
      </c>
      <c r="HB542" s="493">
        <v>8.02</v>
      </c>
      <c r="HC542" s="494">
        <v>10.6</v>
      </c>
      <c r="HD542" s="498">
        <f t="shared" si="1120"/>
        <v>34.979999999999997</v>
      </c>
      <c r="HE542" s="498">
        <v>10.8</v>
      </c>
      <c r="HF542" s="498">
        <f t="shared" si="1075"/>
        <v>29.160000000000004</v>
      </c>
      <c r="HG542" s="498"/>
      <c r="HH542" s="492">
        <v>4</v>
      </c>
      <c r="HI542" s="508">
        <v>7760</v>
      </c>
      <c r="HJ542" s="490">
        <f t="shared" si="1069"/>
        <v>5199.2000000000007</v>
      </c>
      <c r="HK542" s="490"/>
      <c r="HL542" s="490"/>
      <c r="HM542" s="543"/>
      <c r="HN542" s="506">
        <v>4.25</v>
      </c>
      <c r="HO542" s="491"/>
      <c r="HP542" s="545">
        <v>0.01</v>
      </c>
      <c r="HQ542" s="523"/>
      <c r="HR542" s="524"/>
      <c r="HS542" s="524">
        <v>0.14000000000000001</v>
      </c>
      <c r="HT542" s="511">
        <v>4</v>
      </c>
      <c r="HU542" s="525">
        <f t="shared" si="1070"/>
        <v>44.157953507258142</v>
      </c>
      <c r="HV542" s="526">
        <f t="shared" si="1117"/>
        <v>0.70308123249299725</v>
      </c>
      <c r="HW542" s="526">
        <f t="shared" si="1118"/>
        <v>0.8465789473684211</v>
      </c>
      <c r="HX542" s="526">
        <f t="shared" si="1119"/>
        <v>0.59523809523809523</v>
      </c>
      <c r="HY542" s="512" t="s">
        <v>226</v>
      </c>
    </row>
    <row r="543" spans="1:233" s="598" customFormat="1" ht="15" customHeight="1" x14ac:dyDescent="0.15">
      <c r="A543" s="400">
        <v>44025</v>
      </c>
      <c r="B543" s="515">
        <v>33912</v>
      </c>
      <c r="C543" s="402">
        <f t="shared" si="993"/>
        <v>0.67823999999999995</v>
      </c>
      <c r="D543" s="571">
        <v>7.9</v>
      </c>
      <c r="E543" s="572">
        <v>35.25</v>
      </c>
      <c r="F543" s="406">
        <v>183</v>
      </c>
      <c r="G543" s="406">
        <f t="shared" si="1079"/>
        <v>6205.8959999999997</v>
      </c>
      <c r="H543" s="402">
        <f t="shared" si="1080"/>
        <v>0.24823583999999999</v>
      </c>
      <c r="I543" s="573"/>
      <c r="J543" s="406"/>
      <c r="K543" s="574"/>
      <c r="L543" s="574"/>
      <c r="M543" s="574"/>
      <c r="N543" s="575"/>
      <c r="O543" s="575"/>
      <c r="P543" s="409"/>
      <c r="Q543" s="409">
        <v>1440</v>
      </c>
      <c r="R543" s="409"/>
      <c r="S543" s="409"/>
      <c r="T543" s="410">
        <v>5.43</v>
      </c>
      <c r="U543" s="409">
        <f t="shared" si="1082"/>
        <v>4273.1034482758623</v>
      </c>
      <c r="V543" s="409">
        <v>12392</v>
      </c>
      <c r="W543" s="409">
        <v>4396</v>
      </c>
      <c r="X543" s="516"/>
      <c r="Y543" s="473"/>
      <c r="Z543" s="429"/>
      <c r="AA543" s="447"/>
      <c r="AB543" s="409"/>
      <c r="AC543" s="409"/>
      <c r="AD543" s="474"/>
      <c r="AE543" s="477"/>
      <c r="AF543" s="478">
        <f t="shared" si="1083"/>
        <v>1440</v>
      </c>
      <c r="AG543" s="477">
        <f t="shared" si="1084"/>
        <v>0.57599999999999996</v>
      </c>
      <c r="AH543" s="478">
        <f t="shared" si="1085"/>
        <v>4273.1034482758623</v>
      </c>
      <c r="AI543" s="478">
        <f t="shared" si="1086"/>
        <v>12392</v>
      </c>
      <c r="AJ543" s="473">
        <f t="shared" si="1087"/>
        <v>17844.48</v>
      </c>
      <c r="AK543" s="477">
        <f t="shared" si="1088"/>
        <v>0.79308800000000002</v>
      </c>
      <c r="AL543" s="447">
        <v>38</v>
      </c>
      <c r="AM543" s="479"/>
      <c r="AN543" s="473">
        <v>1635</v>
      </c>
      <c r="AO543" s="473">
        <v>1677</v>
      </c>
      <c r="AP543" s="479">
        <v>7.49</v>
      </c>
      <c r="AQ543" s="447">
        <v>997</v>
      </c>
      <c r="AR543" s="473">
        <f t="shared" si="1077"/>
        <v>2991</v>
      </c>
      <c r="AS543" s="657">
        <f t="shared" si="1089"/>
        <v>3</v>
      </c>
      <c r="AT543" s="473">
        <v>5520</v>
      </c>
      <c r="AU543" s="447"/>
      <c r="AV543" s="480">
        <v>48</v>
      </c>
      <c r="AW543" s="479">
        <v>10.83</v>
      </c>
      <c r="AX543" s="479">
        <v>43.5</v>
      </c>
      <c r="AY543" s="480">
        <v>9.1999999999999993</v>
      </c>
      <c r="AZ543" s="480">
        <v>2.4</v>
      </c>
      <c r="BA543" s="420">
        <f t="shared" si="1006"/>
        <v>34561</v>
      </c>
      <c r="BB543" s="421">
        <f t="shared" si="1007"/>
        <v>0.69121999999999995</v>
      </c>
      <c r="BC543" s="422"/>
      <c r="BD543" s="423">
        <v>7.96</v>
      </c>
      <c r="BE543" s="424">
        <v>36.200000000000003</v>
      </c>
      <c r="BF543" s="420">
        <v>188</v>
      </c>
      <c r="BG543" s="426">
        <v>9440</v>
      </c>
      <c r="BH543" s="420">
        <f t="shared" si="1008"/>
        <v>6324.8</v>
      </c>
      <c r="BI543" s="432"/>
      <c r="BJ543" s="421"/>
      <c r="BK543" s="427">
        <v>9.6</v>
      </c>
      <c r="BL543" s="427"/>
      <c r="BM543" s="428"/>
      <c r="BN543" s="422"/>
      <c r="BO543" s="425">
        <v>128</v>
      </c>
      <c r="BP543" s="425"/>
      <c r="BQ543" s="423">
        <v>2.86</v>
      </c>
      <c r="BR543" s="421">
        <f t="shared" si="1009"/>
        <v>0.3972222222222222</v>
      </c>
      <c r="BS543" s="409">
        <f t="shared" si="1010"/>
        <v>36001</v>
      </c>
      <c r="BT543" s="429">
        <f t="shared" si="1011"/>
        <v>7.9412005222077156</v>
      </c>
      <c r="BU543" s="430">
        <f t="shared" si="1090"/>
        <v>36.200000000000003</v>
      </c>
      <c r="BV543" s="430">
        <f t="shared" si="1013"/>
        <v>300.11688564206548</v>
      </c>
      <c r="BW543" s="430">
        <f t="shared" si="1091"/>
        <v>9062.5304852642985</v>
      </c>
      <c r="BX543" s="430">
        <f t="shared" si="1015"/>
        <v>5890.6448154217942</v>
      </c>
      <c r="BY543" s="430">
        <f t="shared" si="1092"/>
        <v>9.5840004444320979</v>
      </c>
      <c r="BZ543" s="430"/>
      <c r="CA543" s="431"/>
      <c r="CB543" s="430">
        <f t="shared" si="1017"/>
        <v>128</v>
      </c>
      <c r="CC543" s="432">
        <v>17039</v>
      </c>
      <c r="CD543" s="411">
        <f t="shared" si="1018"/>
        <v>17759</v>
      </c>
      <c r="CE543" s="421">
        <f t="shared" si="1019"/>
        <v>0.71035999999999999</v>
      </c>
      <c r="CF543" s="433">
        <f t="shared" si="1020"/>
        <v>9.054563883101526</v>
      </c>
      <c r="CG543" s="434"/>
      <c r="CH543" s="427"/>
      <c r="CI543" s="446">
        <f t="shared" si="1021"/>
        <v>12.838560729770823</v>
      </c>
      <c r="CJ543" s="436">
        <v>32.200000000000003</v>
      </c>
      <c r="CK543" s="436">
        <v>2.98</v>
      </c>
      <c r="CL543" s="423"/>
      <c r="CM543" s="423">
        <v>19.5</v>
      </c>
      <c r="CN543" s="423">
        <v>85</v>
      </c>
      <c r="CO543" s="432"/>
      <c r="CP543" s="432"/>
      <c r="CQ543" s="437"/>
      <c r="CR543" s="437">
        <v>0.8</v>
      </c>
      <c r="CS543" s="424"/>
      <c r="CT543" s="432">
        <f t="shared" si="1022"/>
        <v>4.7299960583366181</v>
      </c>
      <c r="CU543" s="434">
        <v>7.62</v>
      </c>
      <c r="CV543" s="438"/>
      <c r="CW543" s="439"/>
      <c r="CX543" s="440"/>
      <c r="CY543" s="441"/>
      <c r="CZ543" s="442"/>
      <c r="DA543" s="442"/>
      <c r="DB543" s="442"/>
      <c r="DC543" s="442"/>
      <c r="DD543" s="443"/>
      <c r="DE543" s="440"/>
      <c r="DF543" s="444">
        <v>17522</v>
      </c>
      <c r="DG543" s="445">
        <f t="shared" si="1023"/>
        <v>18242</v>
      </c>
      <c r="DH543" s="421">
        <f t="shared" si="1024"/>
        <v>0.72968</v>
      </c>
      <c r="DI543" s="446">
        <f t="shared" si="1025"/>
        <v>8.8148229360815709</v>
      </c>
      <c r="DJ543" s="434">
        <v>7.81</v>
      </c>
      <c r="DK543" s="427">
        <v>3.3</v>
      </c>
      <c r="DL543" s="446">
        <f t="shared" si="1026"/>
        <v>12.498629536235063</v>
      </c>
      <c r="DM543" s="422">
        <v>32.200000000000003</v>
      </c>
      <c r="DN543" s="422">
        <v>2.21</v>
      </c>
      <c r="DO543" s="423">
        <v>7.82</v>
      </c>
      <c r="DP543" s="423">
        <v>18.100000000000001</v>
      </c>
      <c r="DQ543" s="423">
        <v>86</v>
      </c>
      <c r="DR543" s="432"/>
      <c r="DS543" s="432"/>
      <c r="DT543" s="437"/>
      <c r="DU543" s="437">
        <v>0.85</v>
      </c>
      <c r="DV543" s="424"/>
      <c r="DW543" s="446">
        <f t="shared" si="1027"/>
        <v>4.6047582501918649</v>
      </c>
      <c r="DX543" s="434">
        <v>6.85</v>
      </c>
      <c r="DY543" s="438">
        <v>8.1</v>
      </c>
      <c r="DZ543" s="439">
        <v>18.100000000000001</v>
      </c>
      <c r="EA543" s="660">
        <f t="shared" si="1121"/>
        <v>65.160000000000011</v>
      </c>
      <c r="EB543" s="441">
        <v>7920</v>
      </c>
      <c r="EC543" s="442">
        <v>5</v>
      </c>
      <c r="ED543" s="442"/>
      <c r="EE543" s="442"/>
      <c r="EF543" s="442"/>
      <c r="EG543" s="443">
        <v>17</v>
      </c>
      <c r="EH543" s="440"/>
      <c r="EI543" s="429">
        <f t="shared" si="1093"/>
        <v>8.1</v>
      </c>
      <c r="EJ543" s="447">
        <f t="shared" si="1094"/>
        <v>18.100000000000001</v>
      </c>
      <c r="EK543" s="448">
        <f t="shared" si="1095"/>
        <v>65.160000000000011</v>
      </c>
      <c r="EL543" s="417">
        <f t="shared" si="1096"/>
        <v>7920</v>
      </c>
      <c r="EM543" s="431">
        <f t="shared" si="1097"/>
        <v>5</v>
      </c>
      <c r="EN543" s="431"/>
      <c r="EO543" s="431"/>
      <c r="EP543" s="431"/>
      <c r="EQ543" s="430">
        <f t="shared" si="1098"/>
        <v>17</v>
      </c>
      <c r="ER543" s="448"/>
      <c r="ES543" s="449">
        <f t="shared" si="1034"/>
        <v>29.332518541151632</v>
      </c>
      <c r="ET543" s="450">
        <f t="shared" si="1035"/>
        <v>0.72001999999999999</v>
      </c>
      <c r="EU543" s="451">
        <f t="shared" si="992"/>
        <v>0.245557</v>
      </c>
      <c r="EV543" s="450">
        <f t="shared" si="1036"/>
        <v>0.45473518518518513</v>
      </c>
      <c r="EW543" s="513">
        <f t="shared" si="1099"/>
        <v>0.47829718612911898</v>
      </c>
      <c r="EX543" s="514">
        <f t="shared" si="1100"/>
        <v>4.5840004444320979</v>
      </c>
      <c r="EY543" s="513">
        <f t="shared" si="1101"/>
        <v>0.5</v>
      </c>
      <c r="EZ543" s="514">
        <f t="shared" si="1102"/>
        <v>18.100000000000001</v>
      </c>
      <c r="FA543" s="450">
        <f t="shared" si="1041"/>
        <v>0.78288459224612539</v>
      </c>
      <c r="FB543" s="431">
        <f t="shared" si="1042"/>
        <v>234.95688564206546</v>
      </c>
      <c r="FC543" s="452"/>
      <c r="FD543" s="431"/>
      <c r="FE543" s="452">
        <f t="shared" si="1043"/>
        <v>0.8671875</v>
      </c>
      <c r="FF543" s="430">
        <f t="shared" si="1044"/>
        <v>111</v>
      </c>
      <c r="FG543" s="405">
        <v>50400</v>
      </c>
      <c r="FH543" s="589"/>
      <c r="FI543" s="590"/>
      <c r="FJ543" s="591"/>
      <c r="FK543" s="455">
        <f t="shared" si="1045"/>
        <v>1.9999444459876115</v>
      </c>
      <c r="FL543" s="530">
        <v>1800</v>
      </c>
      <c r="FM543" s="455">
        <f t="shared" si="1046"/>
        <v>49.998611149690284</v>
      </c>
      <c r="FN543" s="530">
        <v>4726</v>
      </c>
      <c r="FO543" s="532">
        <f t="shared" si="1047"/>
        <v>0.35321375186846032</v>
      </c>
      <c r="FP543" s="449">
        <f t="shared" si="1048"/>
        <v>131.27413127413126</v>
      </c>
      <c r="FQ543" s="457">
        <v>54</v>
      </c>
      <c r="FR543" s="458">
        <f t="shared" si="1049"/>
        <v>1.4999583344907086</v>
      </c>
      <c r="FS543" s="576">
        <v>8.0299999999999994</v>
      </c>
      <c r="FT543" s="577">
        <v>13.7</v>
      </c>
      <c r="FU543" s="660">
        <v>53</v>
      </c>
      <c r="FV543" s="579">
        <v>6</v>
      </c>
      <c r="FW543" s="580"/>
      <c r="FX543" s="579"/>
      <c r="FY543" s="452">
        <f t="shared" si="1050"/>
        <v>0.64705882352941169</v>
      </c>
      <c r="FZ543" s="452"/>
      <c r="GA543" s="429"/>
      <c r="GB543" s="513">
        <f t="shared" si="1103"/>
        <v>0.24309392265193375</v>
      </c>
      <c r="GC543" s="514">
        <f t="shared" si="1104"/>
        <v>4.4000000000000021</v>
      </c>
      <c r="GD543" s="513">
        <f t="shared" si="1105"/>
        <v>0.18661755678330283</v>
      </c>
      <c r="GE543" s="527">
        <f t="shared" si="1054"/>
        <v>12.160000000000011</v>
      </c>
      <c r="GF543" s="461">
        <f t="shared" si="1055"/>
        <v>2.7332574095164022</v>
      </c>
      <c r="GG543" s="606">
        <v>20</v>
      </c>
      <c r="GH543" s="450">
        <f t="shared" si="1106"/>
        <v>0.25</v>
      </c>
      <c r="GI543" s="405">
        <v>140</v>
      </c>
      <c r="GJ543" s="462">
        <f t="shared" si="1107"/>
        <v>7</v>
      </c>
      <c r="GK543" s="463">
        <f t="shared" si="1058"/>
        <v>13.332962973250742</v>
      </c>
      <c r="GL543" s="464">
        <v>8.15</v>
      </c>
      <c r="GM543" s="529">
        <v>13.6</v>
      </c>
      <c r="GN543" s="406">
        <v>48</v>
      </c>
      <c r="GO543" s="513">
        <f t="shared" si="1108"/>
        <v>7.2992700729926918E-3</v>
      </c>
      <c r="GP543" s="450">
        <f t="shared" si="1109"/>
        <v>9.4339622641509413E-2</v>
      </c>
      <c r="GQ543" s="577">
        <v>8</v>
      </c>
      <c r="GR543" s="455">
        <f t="shared" si="1061"/>
        <v>2.8665870392489099</v>
      </c>
      <c r="GS543" s="531">
        <f t="shared" si="1110"/>
        <v>13</v>
      </c>
      <c r="GT543" s="531">
        <f t="shared" si="1111"/>
        <v>42.9</v>
      </c>
      <c r="GU543" s="513">
        <f t="shared" si="1112"/>
        <v>4.4117647058823484E-2</v>
      </c>
      <c r="GV543" s="513">
        <f t="shared" si="1113"/>
        <v>0.10625000000000007</v>
      </c>
      <c r="GW543" s="513">
        <f t="shared" si="1114"/>
        <v>5.1094890510948843E-2</v>
      </c>
      <c r="GX543" s="513">
        <f t="shared" si="1115"/>
        <v>0.19056603773584913</v>
      </c>
      <c r="GY543" s="462">
        <f t="shared" si="1116"/>
        <v>1.320095343886212</v>
      </c>
      <c r="GZ543" s="405">
        <v>33459</v>
      </c>
      <c r="HA543" s="581">
        <v>8.31</v>
      </c>
      <c r="HB543" s="451">
        <v>8.01</v>
      </c>
      <c r="HC543" s="577">
        <v>13</v>
      </c>
      <c r="HD543" s="463">
        <f t="shared" si="1120"/>
        <v>42.9</v>
      </c>
      <c r="HE543" s="463">
        <v>13.3</v>
      </c>
      <c r="HF543" s="463">
        <f t="shared" si="1075"/>
        <v>35.910000000000004</v>
      </c>
      <c r="HG543" s="582"/>
      <c r="HH543" s="575">
        <v>8</v>
      </c>
      <c r="HI543" s="583">
        <v>7860</v>
      </c>
      <c r="HJ543" s="406">
        <f t="shared" si="1069"/>
        <v>5266.2000000000007</v>
      </c>
      <c r="HK543" s="406"/>
      <c r="HL543" s="549"/>
      <c r="HM543" s="584"/>
      <c r="HN543" s="461">
        <v>4.99</v>
      </c>
      <c r="HO543" s="574"/>
      <c r="HP543" s="548">
        <v>0.01</v>
      </c>
      <c r="HQ543" s="585"/>
      <c r="HR543" s="586"/>
      <c r="HS543" s="520">
        <v>0.17</v>
      </c>
      <c r="HT543" s="587">
        <v>4</v>
      </c>
      <c r="HU543" s="522">
        <f t="shared" si="1070"/>
        <v>50.345765458175407</v>
      </c>
      <c r="HV543" s="513">
        <f t="shared" si="1117"/>
        <v>0.64088397790055252</v>
      </c>
      <c r="HW543" s="513">
        <f t="shared" si="1118"/>
        <v>0.77180851063829792</v>
      </c>
      <c r="HX543" s="513">
        <f t="shared" si="1119"/>
        <v>0.48020833333333324</v>
      </c>
      <c r="HY543" s="599" t="s">
        <v>227</v>
      </c>
    </row>
    <row r="544" spans="1:233" s="598" customFormat="1" ht="15" customHeight="1" x14ac:dyDescent="0.15">
      <c r="A544" s="400">
        <v>44026</v>
      </c>
      <c r="B544" s="515">
        <v>39656</v>
      </c>
      <c r="C544" s="402">
        <f t="shared" si="993"/>
        <v>0.79312000000000005</v>
      </c>
      <c r="D544" s="571">
        <v>8.01</v>
      </c>
      <c r="E544" s="572">
        <v>35.4</v>
      </c>
      <c r="F544" s="406">
        <v>179</v>
      </c>
      <c r="G544" s="406">
        <f t="shared" si="1079"/>
        <v>7098.424</v>
      </c>
      <c r="H544" s="402">
        <f t="shared" si="1080"/>
        <v>0.28393696000000002</v>
      </c>
      <c r="I544" s="573"/>
      <c r="J544" s="406"/>
      <c r="K544" s="574"/>
      <c r="L544" s="574"/>
      <c r="M544" s="574"/>
      <c r="N544" s="575"/>
      <c r="O544" s="575"/>
      <c r="P544" s="409"/>
      <c r="Q544" s="409">
        <v>1440</v>
      </c>
      <c r="R544" s="409"/>
      <c r="S544" s="409"/>
      <c r="T544" s="410">
        <v>5.44</v>
      </c>
      <c r="U544" s="409">
        <f t="shared" si="1082"/>
        <v>2833.7931034482758</v>
      </c>
      <c r="V544" s="409">
        <v>8218</v>
      </c>
      <c r="W544" s="409">
        <v>3093</v>
      </c>
      <c r="X544" s="516"/>
      <c r="Y544" s="473"/>
      <c r="Z544" s="429"/>
      <c r="AA544" s="447"/>
      <c r="AB544" s="409"/>
      <c r="AC544" s="409"/>
      <c r="AD544" s="474"/>
      <c r="AE544" s="477"/>
      <c r="AF544" s="478">
        <f t="shared" si="1083"/>
        <v>1440</v>
      </c>
      <c r="AG544" s="477">
        <f t="shared" si="1084"/>
        <v>0.57599999999999996</v>
      </c>
      <c r="AH544" s="478">
        <f t="shared" si="1085"/>
        <v>2833.7931034482758</v>
      </c>
      <c r="AI544" s="478">
        <f t="shared" si="1086"/>
        <v>8218</v>
      </c>
      <c r="AJ544" s="473">
        <f t="shared" si="1087"/>
        <v>11833.92</v>
      </c>
      <c r="AK544" s="477">
        <f t="shared" si="1088"/>
        <v>0.52595199999999998</v>
      </c>
      <c r="AL544" s="447">
        <v>38</v>
      </c>
      <c r="AM544" s="479"/>
      <c r="AN544" s="473">
        <v>1731</v>
      </c>
      <c r="AO544" s="473">
        <v>1678</v>
      </c>
      <c r="AP544" s="479">
        <v>7.58</v>
      </c>
      <c r="AQ544" s="447">
        <v>983</v>
      </c>
      <c r="AR544" s="473">
        <f t="shared" si="1077"/>
        <v>2949</v>
      </c>
      <c r="AS544" s="657">
        <f t="shared" si="1089"/>
        <v>3</v>
      </c>
      <c r="AT544" s="473">
        <v>4890</v>
      </c>
      <c r="AU544" s="447"/>
      <c r="AV544" s="480">
        <v>55</v>
      </c>
      <c r="AW544" s="479">
        <v>11.65</v>
      </c>
      <c r="AX544" s="479">
        <v>46.77</v>
      </c>
      <c r="AY544" s="480">
        <v>10.4</v>
      </c>
      <c r="AZ544" s="480">
        <v>2.8</v>
      </c>
      <c r="BA544" s="420">
        <f t="shared" si="1006"/>
        <v>36022</v>
      </c>
      <c r="BB544" s="421">
        <f t="shared" si="1007"/>
        <v>0.72043999999999997</v>
      </c>
      <c r="BC544" s="422"/>
      <c r="BD544" s="423">
        <v>8.01</v>
      </c>
      <c r="BE544" s="424">
        <v>41.5</v>
      </c>
      <c r="BF544" s="420">
        <v>232</v>
      </c>
      <c r="BG544" s="426">
        <v>10150</v>
      </c>
      <c r="BH544" s="420">
        <f t="shared" si="1008"/>
        <v>6800.5</v>
      </c>
      <c r="BI544" s="432">
        <v>2140</v>
      </c>
      <c r="BJ544" s="421">
        <f>BI544/35.5*(23+35.5)/BH544</f>
        <v>0.51856170476280228</v>
      </c>
      <c r="BK544" s="427">
        <v>12</v>
      </c>
      <c r="BL544" s="427">
        <v>7.6</v>
      </c>
      <c r="BM544" s="428">
        <v>6.4</v>
      </c>
      <c r="BN544" s="422">
        <v>1.3</v>
      </c>
      <c r="BO544" s="425">
        <v>105</v>
      </c>
      <c r="BP544" s="425">
        <v>32</v>
      </c>
      <c r="BQ544" s="423">
        <v>3.8</v>
      </c>
      <c r="BR544" s="421">
        <f t="shared" si="1009"/>
        <v>0.52777777777777779</v>
      </c>
      <c r="BS544" s="409">
        <f t="shared" si="1010"/>
        <v>37462</v>
      </c>
      <c r="BT544" s="429">
        <f t="shared" si="1011"/>
        <v>7.993471250867545</v>
      </c>
      <c r="BU544" s="430">
        <f t="shared" si="1090"/>
        <v>41.5</v>
      </c>
      <c r="BV544" s="430">
        <f t="shared" si="1013"/>
        <v>336.4386311462282</v>
      </c>
      <c r="BW544" s="430">
        <f t="shared" si="1091"/>
        <v>9759.9599594255506</v>
      </c>
      <c r="BX544" s="430">
        <f t="shared" si="1015"/>
        <v>6343.9739736266083</v>
      </c>
      <c r="BY544" s="430">
        <f t="shared" si="1092"/>
        <v>11.938497677646682</v>
      </c>
      <c r="BZ544" s="430">
        <f>(BL544*BA544+AY544*AF544)/BS544</f>
        <v>7.7076290641183069</v>
      </c>
      <c r="CA544" s="431">
        <f>(BN544*BA544+AZ544*AF544)/BS544</f>
        <v>1.3576584272062355</v>
      </c>
      <c r="CB544" s="430">
        <f t="shared" si="1017"/>
        <v>105</v>
      </c>
      <c r="CC544" s="432">
        <v>17852</v>
      </c>
      <c r="CD544" s="411">
        <f t="shared" si="1018"/>
        <v>18572</v>
      </c>
      <c r="CE544" s="421">
        <f t="shared" si="1019"/>
        <v>0.74287999999999998</v>
      </c>
      <c r="CF544" s="433">
        <f t="shared" si="1020"/>
        <v>8.6581951324574629</v>
      </c>
      <c r="CG544" s="434"/>
      <c r="CH544" s="427"/>
      <c r="CI544" s="446">
        <f t="shared" si="1021"/>
        <v>12.276545337066551</v>
      </c>
      <c r="CJ544" s="436">
        <v>32.200000000000003</v>
      </c>
      <c r="CK544" s="436">
        <v>3.32</v>
      </c>
      <c r="CL544" s="423"/>
      <c r="CM544" s="423">
        <v>18.8</v>
      </c>
      <c r="CN544" s="423">
        <v>111</v>
      </c>
      <c r="CO544" s="432"/>
      <c r="CP544" s="432"/>
      <c r="CQ544" s="437"/>
      <c r="CR544" s="437">
        <v>0.81</v>
      </c>
      <c r="CS544" s="424"/>
      <c r="CT544" s="432">
        <f t="shared" si="1022"/>
        <v>4.5229377557613617</v>
      </c>
      <c r="CU544" s="434">
        <v>7.4</v>
      </c>
      <c r="CV544" s="438"/>
      <c r="CW544" s="439"/>
      <c r="CX544" s="440"/>
      <c r="CY544" s="441"/>
      <c r="CZ544" s="442"/>
      <c r="DA544" s="442"/>
      <c r="DB544" s="442"/>
      <c r="DC544" s="442"/>
      <c r="DD544" s="443"/>
      <c r="DE544" s="440"/>
      <c r="DF544" s="444">
        <v>18170</v>
      </c>
      <c r="DG544" s="445">
        <f t="shared" si="1023"/>
        <v>18890</v>
      </c>
      <c r="DH544" s="421">
        <f t="shared" si="1024"/>
        <v>0.75560000000000005</v>
      </c>
      <c r="DI544" s="446">
        <f t="shared" si="1025"/>
        <v>8.5124404446797239</v>
      </c>
      <c r="DJ544" s="434">
        <v>7.82</v>
      </c>
      <c r="DK544" s="427">
        <v>3.5</v>
      </c>
      <c r="DL544" s="446">
        <f t="shared" si="1026"/>
        <v>12.069878242456326</v>
      </c>
      <c r="DM544" s="422">
        <v>32.1</v>
      </c>
      <c r="DN544" s="422">
        <v>2.2000000000000002</v>
      </c>
      <c r="DO544" s="423">
        <v>7.92</v>
      </c>
      <c r="DP544" s="423">
        <v>18.7</v>
      </c>
      <c r="DQ544" s="423">
        <v>119</v>
      </c>
      <c r="DR544" s="432">
        <v>3990</v>
      </c>
      <c r="DS544" s="432">
        <v>1863</v>
      </c>
      <c r="DT544" s="437">
        <f>DS544/DR544</f>
        <v>0.46691729323308273</v>
      </c>
      <c r="DU544" s="437">
        <v>0.8</v>
      </c>
      <c r="DV544" s="424"/>
      <c r="DW544" s="446">
        <f t="shared" si="1027"/>
        <v>4.4467972472207524</v>
      </c>
      <c r="DX544" s="434">
        <v>7.17</v>
      </c>
      <c r="DY544" s="438">
        <v>8.0299999999999994</v>
      </c>
      <c r="DZ544" s="439">
        <v>18.5</v>
      </c>
      <c r="EA544" s="660">
        <f t="shared" si="1121"/>
        <v>66.600000000000009</v>
      </c>
      <c r="EB544" s="441">
        <v>8800</v>
      </c>
      <c r="EC544" s="442">
        <v>5.2</v>
      </c>
      <c r="ED544" s="442">
        <v>0.23</v>
      </c>
      <c r="EE544" s="442">
        <v>4.4000000000000004</v>
      </c>
      <c r="EF544" s="442">
        <v>0.7</v>
      </c>
      <c r="EG544" s="443">
        <v>18</v>
      </c>
      <c r="EH544" s="440">
        <v>16</v>
      </c>
      <c r="EI544" s="429">
        <f t="shared" si="1093"/>
        <v>8.0299999999999994</v>
      </c>
      <c r="EJ544" s="447">
        <f t="shared" si="1094"/>
        <v>18.5</v>
      </c>
      <c r="EK544" s="448">
        <f t="shared" si="1095"/>
        <v>66.600000000000009</v>
      </c>
      <c r="EL544" s="417">
        <f t="shared" si="1096"/>
        <v>8800</v>
      </c>
      <c r="EM544" s="431">
        <f t="shared" si="1097"/>
        <v>5.2</v>
      </c>
      <c r="EN544" s="431">
        <f>ED544</f>
        <v>0.23</v>
      </c>
      <c r="EO544" s="431">
        <f>EE544</f>
        <v>4.4000000000000004</v>
      </c>
      <c r="EP544" s="431">
        <f>EF544</f>
        <v>0.7</v>
      </c>
      <c r="EQ544" s="430">
        <f t="shared" si="1098"/>
        <v>18</v>
      </c>
      <c r="ER544" s="448">
        <f>EH544</f>
        <v>16</v>
      </c>
      <c r="ES544" s="449">
        <f t="shared" si="1034"/>
        <v>28.188564411937428</v>
      </c>
      <c r="ET544" s="450">
        <f t="shared" si="1035"/>
        <v>0.74924000000000002</v>
      </c>
      <c r="EU544" s="451">
        <f t="shared" si="992"/>
        <v>0.28644690909090914</v>
      </c>
      <c r="EV544" s="450">
        <f t="shared" si="1036"/>
        <v>0.53045723905723907</v>
      </c>
      <c r="EW544" s="513">
        <f t="shared" si="1099"/>
        <v>0.56443430820141316</v>
      </c>
      <c r="EX544" s="514">
        <f t="shared" si="1100"/>
        <v>6.7384976776466816</v>
      </c>
      <c r="EY544" s="513">
        <f t="shared" si="1101"/>
        <v>0.55421686746987953</v>
      </c>
      <c r="EZ544" s="514">
        <f t="shared" si="1102"/>
        <v>23</v>
      </c>
      <c r="FA544" s="450">
        <f t="shared" si="1041"/>
        <v>0.80204413573703648</v>
      </c>
      <c r="FB544" s="431">
        <f t="shared" si="1042"/>
        <v>269.83863114622818</v>
      </c>
      <c r="FC544" s="452">
        <f>1-EP544/CA544</f>
        <v>0.4844063970932313</v>
      </c>
      <c r="FD544" s="431">
        <f>CA544-EP544</f>
        <v>0.65765842720623557</v>
      </c>
      <c r="FE544" s="452">
        <f t="shared" si="1043"/>
        <v>0.82857142857142851</v>
      </c>
      <c r="FF544" s="430">
        <f t="shared" si="1044"/>
        <v>87</v>
      </c>
      <c r="FG544" s="405">
        <v>50400</v>
      </c>
      <c r="FH544" s="589"/>
      <c r="FI544" s="590"/>
      <c r="FJ544" s="591"/>
      <c r="FK544" s="455">
        <f t="shared" si="1045"/>
        <v>1.9219475735411882</v>
      </c>
      <c r="FL544" s="530">
        <v>1800</v>
      </c>
      <c r="FM544" s="455">
        <f t="shared" si="1046"/>
        <v>48.048689338529712</v>
      </c>
      <c r="FN544" s="530">
        <v>4587</v>
      </c>
      <c r="FO544" s="532">
        <f t="shared" si="1047"/>
        <v>0.34282511210762334</v>
      </c>
      <c r="FP544" s="449">
        <f t="shared" si="1048"/>
        <v>122.4440766643532</v>
      </c>
      <c r="FQ544" s="457">
        <v>54</v>
      </c>
      <c r="FR544" s="458">
        <f t="shared" si="1049"/>
        <v>1.4414606801558913</v>
      </c>
      <c r="FS544" s="576">
        <v>8.0299999999999994</v>
      </c>
      <c r="FT544" s="577">
        <v>13.5</v>
      </c>
      <c r="FU544" s="660">
        <v>56</v>
      </c>
      <c r="FV544" s="579">
        <v>2</v>
      </c>
      <c r="FW544" s="580">
        <v>0.2</v>
      </c>
      <c r="FX544" s="579">
        <v>8</v>
      </c>
      <c r="FY544" s="452">
        <f t="shared" si="1050"/>
        <v>0.88888888888888884</v>
      </c>
      <c r="FZ544" s="452">
        <f>1-FW544/(EF544+DC544)</f>
        <v>0.71428571428571419</v>
      </c>
      <c r="GA544" s="429">
        <f>EF544+DC544-FW544</f>
        <v>0.49999999999999994</v>
      </c>
      <c r="GB544" s="513">
        <f t="shared" si="1103"/>
        <v>0.27027027027027029</v>
      </c>
      <c r="GC544" s="514">
        <f t="shared" si="1104"/>
        <v>5</v>
      </c>
      <c r="GD544" s="513">
        <f t="shared" si="1105"/>
        <v>0.15915915915915924</v>
      </c>
      <c r="GE544" s="527">
        <f t="shared" si="1054"/>
        <v>10.600000000000009</v>
      </c>
      <c r="GF544" s="461">
        <f t="shared" si="1055"/>
        <v>2.6266616838396244</v>
      </c>
      <c r="GG544" s="606">
        <v>20</v>
      </c>
      <c r="GH544" s="450">
        <f t="shared" si="1106"/>
        <v>0.25</v>
      </c>
      <c r="GI544" s="405">
        <v>140</v>
      </c>
      <c r="GJ544" s="462">
        <f t="shared" si="1107"/>
        <v>7</v>
      </c>
      <c r="GK544" s="463">
        <f t="shared" si="1058"/>
        <v>12.812983823607922</v>
      </c>
      <c r="GL544" s="464">
        <v>8.2200000000000006</v>
      </c>
      <c r="GM544" s="529">
        <v>12.1</v>
      </c>
      <c r="GN544" s="406">
        <v>52</v>
      </c>
      <c r="GO544" s="513">
        <f t="shared" si="1108"/>
        <v>0.10370370370370374</v>
      </c>
      <c r="GP544" s="450">
        <f t="shared" si="1109"/>
        <v>7.1428571428571397E-2</v>
      </c>
      <c r="GQ544" s="577">
        <v>8</v>
      </c>
      <c r="GR544" s="455">
        <f t="shared" si="1061"/>
        <v>2.7547915220757035</v>
      </c>
      <c r="GS544" s="531">
        <f t="shared" si="1110"/>
        <v>12</v>
      </c>
      <c r="GT544" s="531">
        <f t="shared" si="1111"/>
        <v>39.599999999999994</v>
      </c>
      <c r="GU544" s="513">
        <f t="shared" si="1112"/>
        <v>8.2644628099173278E-3</v>
      </c>
      <c r="GV544" s="513">
        <f t="shared" si="1113"/>
        <v>0.23846153846153861</v>
      </c>
      <c r="GW544" s="513">
        <f t="shared" si="1114"/>
        <v>0.11111111111111116</v>
      </c>
      <c r="GX544" s="513">
        <f t="shared" si="1115"/>
        <v>0.29285714285714293</v>
      </c>
      <c r="GY544" s="462">
        <f t="shared" si="1116"/>
        <v>0.7812795014395072</v>
      </c>
      <c r="GZ544" s="405">
        <v>33945</v>
      </c>
      <c r="HA544" s="581">
        <v>8.3699999999999992</v>
      </c>
      <c r="HB544" s="451">
        <v>8.02</v>
      </c>
      <c r="HC544" s="577">
        <v>12</v>
      </c>
      <c r="HD544" s="463">
        <f t="shared" si="1120"/>
        <v>39.599999999999994</v>
      </c>
      <c r="HE544" s="463">
        <v>12.5</v>
      </c>
      <c r="HF544" s="463">
        <f t="shared" si="1075"/>
        <v>33.75</v>
      </c>
      <c r="HG544" s="582"/>
      <c r="HH544" s="575">
        <v>4</v>
      </c>
      <c r="HI544" s="583">
        <v>8500</v>
      </c>
      <c r="HJ544" s="406">
        <f t="shared" si="1069"/>
        <v>5695</v>
      </c>
      <c r="HK544" s="406">
        <v>207</v>
      </c>
      <c r="HL544" s="549">
        <v>1753</v>
      </c>
      <c r="HM544" s="584">
        <v>4</v>
      </c>
      <c r="HN544" s="461">
        <v>5.01</v>
      </c>
      <c r="HO544" s="574">
        <v>0.2</v>
      </c>
      <c r="HP544" s="548">
        <v>0.01</v>
      </c>
      <c r="HQ544" s="585">
        <v>4.4000000000000004</v>
      </c>
      <c r="HR544" s="586">
        <v>0.16</v>
      </c>
      <c r="HS544" s="520">
        <v>0.12</v>
      </c>
      <c r="HT544" s="587">
        <v>4</v>
      </c>
      <c r="HU544" s="522">
        <f t="shared" si="1070"/>
        <v>48.303814335683747</v>
      </c>
      <c r="HV544" s="513">
        <f t="shared" si="1117"/>
        <v>0.71084337349397586</v>
      </c>
      <c r="HW544" s="513">
        <f t="shared" si="1118"/>
        <v>0.82931034482758625</v>
      </c>
      <c r="HX544" s="513">
        <f t="shared" si="1119"/>
        <v>0.58250000000000002</v>
      </c>
      <c r="HY544" s="599" t="s">
        <v>228</v>
      </c>
    </row>
    <row r="545" spans="1:233" s="598" customFormat="1" ht="15" customHeight="1" x14ac:dyDescent="0.15">
      <c r="A545" s="400">
        <v>44027</v>
      </c>
      <c r="B545" s="515">
        <v>49193</v>
      </c>
      <c r="C545" s="402">
        <f t="shared" si="993"/>
        <v>0.98385999999999996</v>
      </c>
      <c r="D545" s="571">
        <v>7.98</v>
      </c>
      <c r="E545" s="572">
        <v>39.1</v>
      </c>
      <c r="F545" s="406">
        <v>183</v>
      </c>
      <c r="G545" s="406">
        <f t="shared" si="1079"/>
        <v>9002.3189999999995</v>
      </c>
      <c r="H545" s="402">
        <f t="shared" si="1080"/>
        <v>0.36009275999999996</v>
      </c>
      <c r="I545" s="573"/>
      <c r="J545" s="406"/>
      <c r="K545" s="574"/>
      <c r="L545" s="574"/>
      <c r="M545" s="574"/>
      <c r="N545" s="575"/>
      <c r="O545" s="575"/>
      <c r="P545" s="409"/>
      <c r="Q545" s="409">
        <v>1440</v>
      </c>
      <c r="R545" s="409"/>
      <c r="S545" s="409"/>
      <c r="T545" s="410">
        <v>5.0999999999999996</v>
      </c>
      <c r="U545" s="409">
        <f t="shared" si="1082"/>
        <v>3389.655172413793</v>
      </c>
      <c r="V545" s="409">
        <v>9830</v>
      </c>
      <c r="W545" s="409">
        <v>2885</v>
      </c>
      <c r="X545" s="516"/>
      <c r="Y545" s="473"/>
      <c r="Z545" s="429"/>
      <c r="AA545" s="409"/>
      <c r="AB545" s="409"/>
      <c r="AC545" s="409"/>
      <c r="AD545" s="474"/>
      <c r="AE545" s="477"/>
      <c r="AF545" s="478">
        <f t="shared" si="1083"/>
        <v>1440</v>
      </c>
      <c r="AG545" s="477">
        <f t="shared" si="1084"/>
        <v>0.57599999999999996</v>
      </c>
      <c r="AH545" s="478">
        <f t="shared" si="1085"/>
        <v>3389.655172413793</v>
      </c>
      <c r="AI545" s="478">
        <f t="shared" si="1086"/>
        <v>9830</v>
      </c>
      <c r="AJ545" s="473">
        <f t="shared" si="1087"/>
        <v>14155.2</v>
      </c>
      <c r="AK545" s="477">
        <f t="shared" si="1088"/>
        <v>0.62912000000000001</v>
      </c>
      <c r="AL545" s="447">
        <v>38</v>
      </c>
      <c r="AM545" s="479"/>
      <c r="AN545" s="473">
        <v>1722</v>
      </c>
      <c r="AO545" s="473">
        <v>1721</v>
      </c>
      <c r="AP545" s="479">
        <v>7.48</v>
      </c>
      <c r="AQ545" s="447">
        <v>987</v>
      </c>
      <c r="AR545" s="473">
        <f t="shared" si="1077"/>
        <v>2961</v>
      </c>
      <c r="AS545" s="657">
        <f t="shared" si="1089"/>
        <v>3</v>
      </c>
      <c r="AT545" s="473">
        <v>4770</v>
      </c>
      <c r="AU545" s="447"/>
      <c r="AV545" s="480">
        <v>50</v>
      </c>
      <c r="AW545" s="479">
        <v>11.35</v>
      </c>
      <c r="AX545" s="479">
        <v>46.25</v>
      </c>
      <c r="AY545" s="480">
        <v>9.8000000000000007</v>
      </c>
      <c r="AZ545" s="480">
        <v>3.2</v>
      </c>
      <c r="BA545" s="420">
        <f t="shared" si="1006"/>
        <v>43403</v>
      </c>
      <c r="BB545" s="421">
        <f t="shared" si="1007"/>
        <v>0.86806000000000005</v>
      </c>
      <c r="BC545" s="422"/>
      <c r="BD545" s="423">
        <v>8.0299999999999994</v>
      </c>
      <c r="BE545" s="424">
        <v>39.6</v>
      </c>
      <c r="BF545" s="420">
        <v>237</v>
      </c>
      <c r="BG545" s="426">
        <v>8490</v>
      </c>
      <c r="BH545" s="420">
        <f t="shared" si="1008"/>
        <v>5688.3</v>
      </c>
      <c r="BI545" s="432"/>
      <c r="BJ545" s="421"/>
      <c r="BK545" s="427">
        <v>12.3</v>
      </c>
      <c r="BL545" s="427"/>
      <c r="BM545" s="428"/>
      <c r="BN545" s="422"/>
      <c r="BO545" s="425">
        <v>148</v>
      </c>
      <c r="BP545" s="425"/>
      <c r="BQ545" s="423">
        <v>4.42</v>
      </c>
      <c r="BR545" s="421">
        <f t="shared" si="1009"/>
        <v>0.61388888888888882</v>
      </c>
      <c r="BS545" s="409">
        <f t="shared" si="1010"/>
        <v>44843</v>
      </c>
      <c r="BT545" s="429">
        <f t="shared" si="1011"/>
        <v>8.0123383805722188</v>
      </c>
      <c r="BU545" s="430">
        <f t="shared" si="1090"/>
        <v>39.6</v>
      </c>
      <c r="BV545" s="430">
        <f t="shared" si="1013"/>
        <v>324.47318422050262</v>
      </c>
      <c r="BW545" s="430">
        <f t="shared" si="1091"/>
        <v>8217.4651562116724</v>
      </c>
      <c r="BX545" s="430">
        <f t="shared" si="1015"/>
        <v>5341.3523515375873</v>
      </c>
      <c r="BY545" s="430">
        <f t="shared" si="1092"/>
        <v>12.219719911691904</v>
      </c>
      <c r="BZ545" s="430"/>
      <c r="CA545" s="431"/>
      <c r="CB545" s="430">
        <f t="shared" si="1017"/>
        <v>148</v>
      </c>
      <c r="CC545" s="432">
        <v>21725</v>
      </c>
      <c r="CD545" s="411">
        <f t="shared" si="1018"/>
        <v>22445</v>
      </c>
      <c r="CE545" s="421">
        <f t="shared" si="1019"/>
        <v>0.89780000000000004</v>
      </c>
      <c r="CF545" s="433">
        <f t="shared" si="1020"/>
        <v>7.1641791044776113</v>
      </c>
      <c r="CG545" s="434"/>
      <c r="CH545" s="427"/>
      <c r="CI545" s="446">
        <f t="shared" si="1021"/>
        <v>10.158164401871241</v>
      </c>
      <c r="CJ545" s="436">
        <v>32.299999999999997</v>
      </c>
      <c r="CK545" s="436">
        <v>3.1</v>
      </c>
      <c r="CL545" s="423"/>
      <c r="CM545" s="423">
        <v>19</v>
      </c>
      <c r="CN545" s="423">
        <v>114</v>
      </c>
      <c r="CO545" s="432"/>
      <c r="CP545" s="432"/>
      <c r="CQ545" s="437"/>
      <c r="CR545" s="437">
        <v>0.81</v>
      </c>
      <c r="CS545" s="424"/>
      <c r="CT545" s="432">
        <f t="shared" si="1022"/>
        <v>3.7424816217420362</v>
      </c>
      <c r="CU545" s="434">
        <v>6.98</v>
      </c>
      <c r="CV545" s="438"/>
      <c r="CW545" s="439"/>
      <c r="CX545" s="440"/>
      <c r="CY545" s="441"/>
      <c r="CZ545" s="442"/>
      <c r="DA545" s="442"/>
      <c r="DB545" s="442"/>
      <c r="DC545" s="442"/>
      <c r="DD545" s="443"/>
      <c r="DE545" s="440"/>
      <c r="DF545" s="444">
        <v>21678</v>
      </c>
      <c r="DG545" s="445">
        <f t="shared" si="1023"/>
        <v>22398</v>
      </c>
      <c r="DH545" s="421">
        <f t="shared" si="1024"/>
        <v>0.89592000000000005</v>
      </c>
      <c r="DI545" s="446">
        <f t="shared" si="1025"/>
        <v>7.179212429681221</v>
      </c>
      <c r="DJ545" s="434">
        <v>7.78</v>
      </c>
      <c r="DK545" s="427">
        <v>3.4</v>
      </c>
      <c r="DL545" s="446">
        <f t="shared" si="1026"/>
        <v>10.179480310742031</v>
      </c>
      <c r="DM545" s="422">
        <v>32</v>
      </c>
      <c r="DN545" s="422">
        <v>2.5</v>
      </c>
      <c r="DO545" s="423">
        <v>7.87</v>
      </c>
      <c r="DP545" s="423">
        <v>18.8</v>
      </c>
      <c r="DQ545" s="423">
        <v>121</v>
      </c>
      <c r="DR545" s="432"/>
      <c r="DS545" s="432"/>
      <c r="DT545" s="437"/>
      <c r="DU545" s="437">
        <v>0.82</v>
      </c>
      <c r="DV545" s="424"/>
      <c r="DW545" s="446">
        <f t="shared" si="1027"/>
        <v>3.7503348513260111</v>
      </c>
      <c r="DX545" s="434">
        <v>7.32</v>
      </c>
      <c r="DY545" s="438">
        <v>8</v>
      </c>
      <c r="DZ545" s="439">
        <v>18.899999999999999</v>
      </c>
      <c r="EA545" s="660">
        <f t="shared" si="1121"/>
        <v>68.039999999999992</v>
      </c>
      <c r="EB545" s="441">
        <v>8340</v>
      </c>
      <c r="EC545" s="442">
        <v>5.3</v>
      </c>
      <c r="ED545" s="442"/>
      <c r="EE545" s="442"/>
      <c r="EF545" s="442"/>
      <c r="EG545" s="443">
        <v>20</v>
      </c>
      <c r="EH545" s="440"/>
      <c r="EI545" s="429">
        <f t="shared" si="1093"/>
        <v>8</v>
      </c>
      <c r="EJ545" s="447">
        <f t="shared" si="1094"/>
        <v>18.899999999999999</v>
      </c>
      <c r="EK545" s="448">
        <f t="shared" si="1095"/>
        <v>68.039999999999992</v>
      </c>
      <c r="EL545" s="417">
        <f t="shared" si="1096"/>
        <v>8340</v>
      </c>
      <c r="EM545" s="431">
        <f t="shared" si="1097"/>
        <v>5.3</v>
      </c>
      <c r="EN545" s="431"/>
      <c r="EO545" s="431"/>
      <c r="EP545" s="431"/>
      <c r="EQ545" s="430">
        <f t="shared" si="1098"/>
        <v>20</v>
      </c>
      <c r="ER545" s="448"/>
      <c r="ES545" s="449">
        <f t="shared" si="1034"/>
        <v>23.548825903708494</v>
      </c>
      <c r="ET545" s="450">
        <f t="shared" si="1035"/>
        <v>0.89685999999999999</v>
      </c>
      <c r="EU545" s="451">
        <f t="shared" si="992"/>
        <v>0.33068979545454547</v>
      </c>
      <c r="EV545" s="450">
        <f t="shared" si="1036"/>
        <v>0.61238851010101003</v>
      </c>
      <c r="EW545" s="513">
        <f t="shared" si="1099"/>
        <v>0.56627483786032395</v>
      </c>
      <c r="EX545" s="514">
        <f t="shared" si="1100"/>
        <v>6.9197199116919039</v>
      </c>
      <c r="EY545" s="513">
        <f t="shared" si="1101"/>
        <v>0.52272727272727271</v>
      </c>
      <c r="EZ545" s="514">
        <f t="shared" si="1102"/>
        <v>20.700000000000003</v>
      </c>
      <c r="FA545" s="450">
        <f t="shared" si="1041"/>
        <v>0.79030624622045198</v>
      </c>
      <c r="FB545" s="431">
        <f t="shared" si="1042"/>
        <v>256.43318422050265</v>
      </c>
      <c r="FC545" s="452"/>
      <c r="FD545" s="431"/>
      <c r="FE545" s="452">
        <f t="shared" si="1043"/>
        <v>0.86486486486486491</v>
      </c>
      <c r="FF545" s="430">
        <f t="shared" si="1044"/>
        <v>128</v>
      </c>
      <c r="FG545" s="405">
        <v>50400</v>
      </c>
      <c r="FH545" s="589"/>
      <c r="FI545" s="590"/>
      <c r="FJ545" s="591"/>
      <c r="FK545" s="455">
        <f t="shared" si="1045"/>
        <v>1.6056017661619428</v>
      </c>
      <c r="FL545" s="530">
        <v>2000</v>
      </c>
      <c r="FM545" s="455">
        <f t="shared" si="1046"/>
        <v>44.600049060053962</v>
      </c>
      <c r="FN545" s="530">
        <v>6070</v>
      </c>
      <c r="FO545" s="532">
        <f t="shared" si="1047"/>
        <v>0.45366218236173395</v>
      </c>
      <c r="FP545" s="449">
        <f t="shared" si="1048"/>
        <v>135.36114889726377</v>
      </c>
      <c r="FQ545" s="457">
        <v>54</v>
      </c>
      <c r="FR545" s="458">
        <f t="shared" si="1049"/>
        <v>1.2042013246214571</v>
      </c>
      <c r="FS545" s="576">
        <v>8.01</v>
      </c>
      <c r="FT545" s="577">
        <v>14</v>
      </c>
      <c r="FU545" s="660">
        <v>55</v>
      </c>
      <c r="FV545" s="579">
        <v>2</v>
      </c>
      <c r="FW545" s="580"/>
      <c r="FX545" s="579"/>
      <c r="FY545" s="452">
        <f t="shared" si="1050"/>
        <v>0.9</v>
      </c>
      <c r="FZ545" s="452"/>
      <c r="GA545" s="429"/>
      <c r="GB545" s="513">
        <f t="shared" si="1103"/>
        <v>0.25925925925925919</v>
      </c>
      <c r="GC545" s="514">
        <f t="shared" si="1104"/>
        <v>4.8999999999999986</v>
      </c>
      <c r="GD545" s="513">
        <f t="shared" si="1105"/>
        <v>0.19165196942974716</v>
      </c>
      <c r="GE545" s="527">
        <f t="shared" si="1054"/>
        <v>13.039999999999992</v>
      </c>
      <c r="GF545" s="461">
        <f t="shared" si="1055"/>
        <v>2.1943224137546551</v>
      </c>
      <c r="GG545" s="606">
        <v>20</v>
      </c>
      <c r="GH545" s="450">
        <f t="shared" si="1106"/>
        <v>0.25</v>
      </c>
      <c r="GI545" s="405">
        <v>140</v>
      </c>
      <c r="GJ545" s="462">
        <f t="shared" si="1107"/>
        <v>7</v>
      </c>
      <c r="GK545" s="463">
        <f t="shared" si="1058"/>
        <v>10.704011774412951</v>
      </c>
      <c r="GL545" s="464">
        <v>8.19</v>
      </c>
      <c r="GM545" s="529">
        <v>13.5</v>
      </c>
      <c r="GN545" s="406">
        <v>53</v>
      </c>
      <c r="GO545" s="513">
        <f t="shared" si="1108"/>
        <v>3.5714285714285698E-2</v>
      </c>
      <c r="GP545" s="450">
        <f t="shared" si="1109"/>
        <v>3.6363636363636376E-2</v>
      </c>
      <c r="GQ545" s="577">
        <v>8</v>
      </c>
      <c r="GR545" s="455">
        <f t="shared" si="1061"/>
        <v>2.3013625314987847</v>
      </c>
      <c r="GS545" s="531">
        <f t="shared" si="1110"/>
        <v>13</v>
      </c>
      <c r="GT545" s="531">
        <f t="shared" si="1111"/>
        <v>42.9</v>
      </c>
      <c r="GU545" s="513">
        <f t="shared" si="1112"/>
        <v>3.703703703703709E-2</v>
      </c>
      <c r="GV545" s="513">
        <f t="shared" si="1113"/>
        <v>0.19056603773584913</v>
      </c>
      <c r="GW545" s="513">
        <f t="shared" si="1114"/>
        <v>7.1428571428571397E-2</v>
      </c>
      <c r="GX545" s="513">
        <f t="shared" si="1115"/>
        <v>0.21999999999999997</v>
      </c>
      <c r="GY545" s="462">
        <f t="shared" si="1116"/>
        <v>0.884629072265533</v>
      </c>
      <c r="GZ545" s="405">
        <v>42980</v>
      </c>
      <c r="HA545" s="581">
        <v>8.35</v>
      </c>
      <c r="HB545" s="451">
        <v>7.99</v>
      </c>
      <c r="HC545" s="577">
        <v>13</v>
      </c>
      <c r="HD545" s="463">
        <f t="shared" si="1120"/>
        <v>42.9</v>
      </c>
      <c r="HE545" s="463">
        <v>13.3</v>
      </c>
      <c r="HF545" s="463">
        <f t="shared" si="1075"/>
        <v>35.910000000000004</v>
      </c>
      <c r="HG545" s="582"/>
      <c r="HH545" s="575">
        <v>6</v>
      </c>
      <c r="HI545" s="583">
        <v>8720</v>
      </c>
      <c r="HJ545" s="406">
        <f t="shared" si="1069"/>
        <v>5842.4000000000005</v>
      </c>
      <c r="HK545" s="406"/>
      <c r="HL545" s="549"/>
      <c r="HM545" s="584"/>
      <c r="HN545" s="461">
        <v>5.41</v>
      </c>
      <c r="HO545" s="574"/>
      <c r="HP545" s="548">
        <v>0.01</v>
      </c>
      <c r="HQ545" s="585"/>
      <c r="HR545" s="586"/>
      <c r="HS545" s="520">
        <v>0.13</v>
      </c>
      <c r="HT545" s="587">
        <v>4</v>
      </c>
      <c r="HU545" s="522">
        <f t="shared" si="1070"/>
        <v>40.089394742298921</v>
      </c>
      <c r="HV545" s="513">
        <f t="shared" si="1117"/>
        <v>0.67171717171717171</v>
      </c>
      <c r="HW545" s="513">
        <f t="shared" si="1118"/>
        <v>0.81898734177215193</v>
      </c>
      <c r="HX545" s="513">
        <f t="shared" si="1119"/>
        <v>0.56016260162601628</v>
      </c>
      <c r="HY545" s="599" t="s">
        <v>229</v>
      </c>
    </row>
    <row r="546" spans="1:233" s="598" customFormat="1" ht="15" customHeight="1" x14ac:dyDescent="0.15">
      <c r="A546" s="400">
        <v>44028</v>
      </c>
      <c r="B546" s="515">
        <v>51038</v>
      </c>
      <c r="C546" s="402">
        <f t="shared" si="993"/>
        <v>1.0207599999999999</v>
      </c>
      <c r="D546" s="571">
        <v>8.31</v>
      </c>
      <c r="E546" s="572">
        <v>37.799999999999997</v>
      </c>
      <c r="F546" s="406">
        <v>156</v>
      </c>
      <c r="G546" s="406">
        <f t="shared" si="1079"/>
        <v>7961.9279999999999</v>
      </c>
      <c r="H546" s="402">
        <f t="shared" si="1080"/>
        <v>0.31847712</v>
      </c>
      <c r="I546" s="573"/>
      <c r="J546" s="406"/>
      <c r="K546" s="574"/>
      <c r="L546" s="574"/>
      <c r="M546" s="574"/>
      <c r="N546" s="575"/>
      <c r="O546" s="575"/>
      <c r="P546" s="409"/>
      <c r="Q546" s="409">
        <v>1440</v>
      </c>
      <c r="R546" s="409"/>
      <c r="S546" s="409"/>
      <c r="T546" s="410">
        <v>5.35</v>
      </c>
      <c r="U546" s="409">
        <f t="shared" si="1082"/>
        <v>3641.3793103448279</v>
      </c>
      <c r="V546" s="409">
        <v>10560</v>
      </c>
      <c r="W546" s="409">
        <v>5102</v>
      </c>
      <c r="X546" s="516"/>
      <c r="Y546" s="473"/>
      <c r="Z546" s="429"/>
      <c r="AA546" s="409"/>
      <c r="AB546" s="409"/>
      <c r="AC546" s="409"/>
      <c r="AD546" s="474"/>
      <c r="AE546" s="477"/>
      <c r="AF546" s="478">
        <f t="shared" si="1083"/>
        <v>1440</v>
      </c>
      <c r="AG546" s="477">
        <f t="shared" si="1084"/>
        <v>0.57599999999999996</v>
      </c>
      <c r="AH546" s="478">
        <f t="shared" si="1085"/>
        <v>3641.3793103448279</v>
      </c>
      <c r="AI546" s="478">
        <f t="shared" si="1086"/>
        <v>10560</v>
      </c>
      <c r="AJ546" s="473">
        <f t="shared" si="1087"/>
        <v>15206.4</v>
      </c>
      <c r="AK546" s="477">
        <f t="shared" si="1088"/>
        <v>0.67584</v>
      </c>
      <c r="AL546" s="447">
        <v>38</v>
      </c>
      <c r="AM546" s="479"/>
      <c r="AN546" s="473">
        <v>1755</v>
      </c>
      <c r="AO546" s="473">
        <v>1720</v>
      </c>
      <c r="AP546" s="479">
        <v>7.5</v>
      </c>
      <c r="AQ546" s="447">
        <v>995</v>
      </c>
      <c r="AR546" s="473">
        <f t="shared" si="1077"/>
        <v>2985</v>
      </c>
      <c r="AS546" s="657">
        <f t="shared" si="1089"/>
        <v>3</v>
      </c>
      <c r="AT546" s="473">
        <v>5690</v>
      </c>
      <c r="AU546" s="447"/>
      <c r="AV546" s="480">
        <v>60</v>
      </c>
      <c r="AW546" s="479">
        <v>12.33</v>
      </c>
      <c r="AX546" s="479">
        <v>44.56</v>
      </c>
      <c r="AY546" s="480">
        <v>9.3000000000000007</v>
      </c>
      <c r="AZ546" s="480">
        <v>2.7</v>
      </c>
      <c r="BA546" s="420">
        <f t="shared" si="1006"/>
        <v>49753.100000000006</v>
      </c>
      <c r="BB546" s="421">
        <f t="shared" si="1007"/>
        <v>0.99506200000000011</v>
      </c>
      <c r="BC546" s="422"/>
      <c r="BD546" s="423">
        <v>7.88</v>
      </c>
      <c r="BE546" s="424">
        <v>30.6</v>
      </c>
      <c r="BF546" s="420">
        <v>206</v>
      </c>
      <c r="BG546" s="426">
        <v>6020</v>
      </c>
      <c r="BH546" s="420">
        <f t="shared" si="1008"/>
        <v>4033.4</v>
      </c>
      <c r="BI546" s="432"/>
      <c r="BJ546" s="421"/>
      <c r="BK546" s="427">
        <v>12.3</v>
      </c>
      <c r="BL546" s="427"/>
      <c r="BM546" s="428"/>
      <c r="BN546" s="422"/>
      <c r="BO546" s="425">
        <v>195</v>
      </c>
      <c r="BP546" s="425"/>
      <c r="BQ546" s="423">
        <v>6.33</v>
      </c>
      <c r="BR546" s="421">
        <f t="shared" si="1009"/>
        <v>0.87916666666666665</v>
      </c>
      <c r="BS546" s="409">
        <f t="shared" si="1010"/>
        <v>51193.100000000006</v>
      </c>
      <c r="BT546" s="429">
        <f t="shared" si="1011"/>
        <v>7.8693110594982523</v>
      </c>
      <c r="BU546" s="430">
        <f t="shared" si="1090"/>
        <v>30.6</v>
      </c>
      <c r="BV546" s="430">
        <f t="shared" si="1013"/>
        <v>284.1699096167257</v>
      </c>
      <c r="BW546" s="430">
        <f t="shared" si="1091"/>
        <v>5850.7490657920698</v>
      </c>
      <c r="BX546" s="430">
        <f t="shared" si="1015"/>
        <v>3802.9868927648454</v>
      </c>
      <c r="BY546" s="430">
        <f t="shared" si="1092"/>
        <v>12.215613627617785</v>
      </c>
      <c r="BZ546" s="430"/>
      <c r="CA546" s="431"/>
      <c r="CB546" s="430">
        <f t="shared" si="1017"/>
        <v>195</v>
      </c>
      <c r="CC546" s="432">
        <v>24821.38</v>
      </c>
      <c r="CD546" s="411">
        <f t="shared" si="1018"/>
        <v>25541.38</v>
      </c>
      <c r="CE546" s="421">
        <f t="shared" si="1019"/>
        <v>1.0216552000000001</v>
      </c>
      <c r="CF546" s="433">
        <f t="shared" si="1020"/>
        <v>6.2956660916520555</v>
      </c>
      <c r="CG546" s="434"/>
      <c r="CH546" s="427"/>
      <c r="CI546" s="446">
        <f t="shared" si="1021"/>
        <v>8.9266907269693334</v>
      </c>
      <c r="CJ546" s="436">
        <v>29.6</v>
      </c>
      <c r="CK546" s="436">
        <v>3.3</v>
      </c>
      <c r="CL546" s="423"/>
      <c r="CM546" s="423">
        <v>18.8</v>
      </c>
      <c r="CN546" s="423">
        <v>96</v>
      </c>
      <c r="CO546" s="432"/>
      <c r="CP546" s="432"/>
      <c r="CQ546" s="437"/>
      <c r="CR546" s="437">
        <v>0.8</v>
      </c>
      <c r="CS546" s="424"/>
      <c r="CT546" s="432">
        <f t="shared" si="1022"/>
        <v>3.2887807941465965</v>
      </c>
      <c r="CU546" s="434">
        <v>7.52</v>
      </c>
      <c r="CV546" s="438"/>
      <c r="CW546" s="439"/>
      <c r="CX546" s="440"/>
      <c r="CY546" s="441"/>
      <c r="CZ546" s="442"/>
      <c r="DA546" s="442"/>
      <c r="DB546" s="442"/>
      <c r="DC546" s="442"/>
      <c r="DD546" s="443"/>
      <c r="DE546" s="440"/>
      <c r="DF546" s="444">
        <v>24931.72</v>
      </c>
      <c r="DG546" s="445">
        <f t="shared" si="1023"/>
        <v>25651.72</v>
      </c>
      <c r="DH546" s="421">
        <f t="shared" si="1024"/>
        <v>1.0260688</v>
      </c>
      <c r="DI546" s="446">
        <f t="shared" si="1025"/>
        <v>6.268585498360344</v>
      </c>
      <c r="DJ546" s="434">
        <v>7.78</v>
      </c>
      <c r="DK546" s="427">
        <v>3.3</v>
      </c>
      <c r="DL546" s="446">
        <f t="shared" si="1026"/>
        <v>8.8882928708094422</v>
      </c>
      <c r="DM546" s="422">
        <v>29.7</v>
      </c>
      <c r="DN546" s="422">
        <v>3.4</v>
      </c>
      <c r="DO546" s="423">
        <v>7.79</v>
      </c>
      <c r="DP546" s="423">
        <v>17.899999999999999</v>
      </c>
      <c r="DQ546" s="423">
        <v>99</v>
      </c>
      <c r="DR546" s="432"/>
      <c r="DS546" s="432"/>
      <c r="DT546" s="437"/>
      <c r="DU546" s="437">
        <v>0.83</v>
      </c>
      <c r="DV546" s="424"/>
      <c r="DW546" s="446">
        <f t="shared" si="1027"/>
        <v>3.274634215561373</v>
      </c>
      <c r="DX546" s="434">
        <v>7.42</v>
      </c>
      <c r="DY546" s="438">
        <v>7.97</v>
      </c>
      <c r="DZ546" s="439">
        <v>18.5</v>
      </c>
      <c r="EA546" s="660">
        <f t="shared" si="1121"/>
        <v>66.600000000000009</v>
      </c>
      <c r="EB546" s="441">
        <v>7420</v>
      </c>
      <c r="EC546" s="442">
        <v>5.4</v>
      </c>
      <c r="ED546" s="442"/>
      <c r="EE546" s="442"/>
      <c r="EF546" s="442"/>
      <c r="EG546" s="443">
        <v>22</v>
      </c>
      <c r="EH546" s="440"/>
      <c r="EI546" s="429">
        <f t="shared" si="1093"/>
        <v>7.97</v>
      </c>
      <c r="EJ546" s="447">
        <f t="shared" si="1094"/>
        <v>18.5</v>
      </c>
      <c r="EK546" s="448">
        <f t="shared" si="1095"/>
        <v>66.600000000000009</v>
      </c>
      <c r="EL546" s="417">
        <f t="shared" si="1096"/>
        <v>7420</v>
      </c>
      <c r="EM546" s="431">
        <f t="shared" si="1097"/>
        <v>5.4</v>
      </c>
      <c r="EN546" s="431"/>
      <c r="EO546" s="431"/>
      <c r="EP546" s="431"/>
      <c r="EQ546" s="430">
        <f t="shared" si="1098"/>
        <v>22</v>
      </c>
      <c r="ER546" s="448"/>
      <c r="ES546" s="449">
        <f t="shared" si="1034"/>
        <v>20.627779915652692</v>
      </c>
      <c r="ET546" s="450">
        <f t="shared" si="1035"/>
        <v>1.023862</v>
      </c>
      <c r="EU546" s="451">
        <f t="shared" si="992"/>
        <v>0.33062587727272735</v>
      </c>
      <c r="EV546" s="450">
        <f t="shared" si="1036"/>
        <v>0.61227014309764316</v>
      </c>
      <c r="EW546" s="513">
        <f t="shared" si="1099"/>
        <v>0.55794279643952072</v>
      </c>
      <c r="EX546" s="514">
        <f t="shared" si="1100"/>
        <v>6.8156136276177843</v>
      </c>
      <c r="EY546" s="513">
        <f t="shared" si="1101"/>
        <v>0.39542483660130723</v>
      </c>
      <c r="EZ546" s="514">
        <f t="shared" si="1102"/>
        <v>12.100000000000001</v>
      </c>
      <c r="FA546" s="450">
        <f t="shared" si="1041"/>
        <v>0.76563317316099089</v>
      </c>
      <c r="FB546" s="431">
        <f t="shared" si="1042"/>
        <v>217.56990961672568</v>
      </c>
      <c r="FC546" s="452"/>
      <c r="FD546" s="431"/>
      <c r="FE546" s="452">
        <f t="shared" si="1043"/>
        <v>0.88717948717948714</v>
      </c>
      <c r="FF546" s="430">
        <f t="shared" si="1044"/>
        <v>173</v>
      </c>
      <c r="FG546" s="405">
        <v>50400</v>
      </c>
      <c r="FH546" s="589"/>
      <c r="FI546" s="590"/>
      <c r="FJ546" s="591"/>
      <c r="FK546" s="455">
        <f t="shared" si="1045"/>
        <v>1.4064395397035927</v>
      </c>
      <c r="FL546" s="530">
        <v>2600</v>
      </c>
      <c r="FM546" s="455">
        <f t="shared" si="1046"/>
        <v>50.788094489296398</v>
      </c>
      <c r="FN546" s="530">
        <v>4448</v>
      </c>
      <c r="FO546" s="532">
        <f t="shared" si="1047"/>
        <v>0.33243647234678625</v>
      </c>
      <c r="FP546" s="449">
        <f t="shared" si="1048"/>
        <v>86.886709341688615</v>
      </c>
      <c r="FQ546" s="457">
        <v>54</v>
      </c>
      <c r="FR546" s="458">
        <f t="shared" si="1049"/>
        <v>1.0548296547776945</v>
      </c>
      <c r="FS546" s="576">
        <v>8.0299999999999994</v>
      </c>
      <c r="FT546" s="577">
        <v>14.5</v>
      </c>
      <c r="FU546" s="660">
        <v>60</v>
      </c>
      <c r="FV546" s="579">
        <v>4</v>
      </c>
      <c r="FW546" s="580"/>
      <c r="FX546" s="579"/>
      <c r="FY546" s="452">
        <f t="shared" si="1050"/>
        <v>0.81818181818181812</v>
      </c>
      <c r="FZ546" s="452"/>
      <c r="GA546" s="429"/>
      <c r="GB546" s="513">
        <f t="shared" si="1103"/>
        <v>0.21621621621621623</v>
      </c>
      <c r="GC546" s="514">
        <f t="shared" si="1104"/>
        <v>4</v>
      </c>
      <c r="GD546" s="513">
        <f t="shared" si="1105"/>
        <v>9.9099099099099197E-2</v>
      </c>
      <c r="GE546" s="527">
        <f t="shared" si="1054"/>
        <v>6.6000000000000085</v>
      </c>
      <c r="GF546" s="461">
        <f t="shared" si="1055"/>
        <v>1.9221340375949101</v>
      </c>
      <c r="GG546" s="606">
        <v>20</v>
      </c>
      <c r="GH546" s="450">
        <f t="shared" si="1106"/>
        <v>0.25</v>
      </c>
      <c r="GI546" s="405">
        <v>140</v>
      </c>
      <c r="GJ546" s="462">
        <f t="shared" si="1107"/>
        <v>7</v>
      </c>
      <c r="GK546" s="463">
        <f t="shared" si="1058"/>
        <v>9.3762635980239502</v>
      </c>
      <c r="GL546" s="464">
        <v>8.1199999999999992</v>
      </c>
      <c r="GM546" s="529">
        <v>13.9</v>
      </c>
      <c r="GN546" s="406">
        <v>53</v>
      </c>
      <c r="GO546" s="513">
        <f t="shared" si="1108"/>
        <v>4.1379310344827558E-2</v>
      </c>
      <c r="GP546" s="450">
        <f t="shared" si="1109"/>
        <v>0.1166666666666667</v>
      </c>
      <c r="GQ546" s="577">
        <v>8</v>
      </c>
      <c r="GR546" s="455">
        <f t="shared" si="1061"/>
        <v>2.0158966735751496</v>
      </c>
      <c r="GS546" s="531">
        <f t="shared" si="1110"/>
        <v>13.5</v>
      </c>
      <c r="GT546" s="531">
        <f t="shared" si="1111"/>
        <v>44.55</v>
      </c>
      <c r="GU546" s="513">
        <f t="shared" si="1112"/>
        <v>2.877697841726623E-2</v>
      </c>
      <c r="GV546" s="513">
        <f t="shared" si="1113"/>
        <v>0.15943396226415096</v>
      </c>
      <c r="GW546" s="513">
        <f t="shared" si="1114"/>
        <v>6.8965517241379337E-2</v>
      </c>
      <c r="GX546" s="513">
        <f t="shared" si="1115"/>
        <v>0.25750000000000006</v>
      </c>
      <c r="GY546" s="462">
        <f t="shared" si="1116"/>
        <v>0.60687790278472153</v>
      </c>
      <c r="GZ546" s="405">
        <v>50325</v>
      </c>
      <c r="HA546" s="581">
        <v>8.33</v>
      </c>
      <c r="HB546" s="451">
        <v>8</v>
      </c>
      <c r="HC546" s="577">
        <v>13.5</v>
      </c>
      <c r="HD546" s="463">
        <f t="shared" si="1120"/>
        <v>44.55</v>
      </c>
      <c r="HE546" s="463">
        <v>13.6</v>
      </c>
      <c r="HF546" s="463">
        <f t="shared" si="1075"/>
        <v>36.72</v>
      </c>
      <c r="HG546" s="582"/>
      <c r="HH546" s="575">
        <v>4</v>
      </c>
      <c r="HI546" s="583">
        <v>7850</v>
      </c>
      <c r="HJ546" s="406">
        <f t="shared" si="1069"/>
        <v>5259.5</v>
      </c>
      <c r="HK546" s="406"/>
      <c r="HL546" s="549"/>
      <c r="HM546" s="584"/>
      <c r="HN546" s="461">
        <v>5.17</v>
      </c>
      <c r="HO546" s="574"/>
      <c r="HP546" s="548">
        <v>0.01</v>
      </c>
      <c r="HQ546" s="585"/>
      <c r="HR546" s="586"/>
      <c r="HS546" s="520">
        <v>0.14000000000000001</v>
      </c>
      <c r="HT546" s="587">
        <v>4</v>
      </c>
      <c r="HU546" s="522">
        <f t="shared" si="1070"/>
        <v>34.97269516874325</v>
      </c>
      <c r="HV546" s="513">
        <f t="shared" si="1117"/>
        <v>0.55882352941176472</v>
      </c>
      <c r="HW546" s="513">
        <f t="shared" si="1118"/>
        <v>0.78373786407766988</v>
      </c>
      <c r="HX546" s="513">
        <f t="shared" si="1119"/>
        <v>0.57967479674796751</v>
      </c>
      <c r="HY546" s="599" t="s">
        <v>230</v>
      </c>
    </row>
    <row r="547" spans="1:233" s="598" customFormat="1" ht="15" customHeight="1" x14ac:dyDescent="0.15">
      <c r="A547" s="400">
        <v>44029</v>
      </c>
      <c r="B547" s="515">
        <v>43704</v>
      </c>
      <c r="C547" s="402">
        <f t="shared" si="993"/>
        <v>0.87407999999999997</v>
      </c>
      <c r="D547" s="571">
        <v>8.4</v>
      </c>
      <c r="E547" s="572">
        <v>34.700000000000003</v>
      </c>
      <c r="F547" s="406">
        <v>157</v>
      </c>
      <c r="G547" s="406">
        <f t="shared" si="1079"/>
        <v>6861.5280000000002</v>
      </c>
      <c r="H547" s="402">
        <f t="shared" si="1080"/>
        <v>0.27446112</v>
      </c>
      <c r="I547" s="573"/>
      <c r="J547" s="406"/>
      <c r="K547" s="574"/>
      <c r="L547" s="574"/>
      <c r="M547" s="574"/>
      <c r="N547" s="575"/>
      <c r="O547" s="575"/>
      <c r="P547" s="409"/>
      <c r="Q547" s="409">
        <v>1440</v>
      </c>
      <c r="R547" s="409"/>
      <c r="S547" s="409"/>
      <c r="T547" s="410">
        <v>5.3</v>
      </c>
      <c r="U547" s="409">
        <f t="shared" si="1082"/>
        <v>3207.5862068965516</v>
      </c>
      <c r="V547" s="409">
        <v>9302</v>
      </c>
      <c r="W547" s="409">
        <v>4149</v>
      </c>
      <c r="X547" s="516"/>
      <c r="Y547" s="473"/>
      <c r="Z547" s="429"/>
      <c r="AA547" s="409"/>
      <c r="AB547" s="409"/>
      <c r="AC547" s="409"/>
      <c r="AD547" s="474"/>
      <c r="AE547" s="477"/>
      <c r="AF547" s="478">
        <f t="shared" si="1083"/>
        <v>1440</v>
      </c>
      <c r="AG547" s="477">
        <f t="shared" si="1084"/>
        <v>0.57599999999999996</v>
      </c>
      <c r="AH547" s="478">
        <f t="shared" si="1085"/>
        <v>3207.5862068965516</v>
      </c>
      <c r="AI547" s="478">
        <f t="shared" si="1086"/>
        <v>9302</v>
      </c>
      <c r="AJ547" s="473">
        <f t="shared" si="1087"/>
        <v>13394.88</v>
      </c>
      <c r="AK547" s="477">
        <f t="shared" si="1088"/>
        <v>0.59532799999999997</v>
      </c>
      <c r="AL547" s="447">
        <v>38</v>
      </c>
      <c r="AM547" s="479"/>
      <c r="AN547" s="473">
        <v>1714</v>
      </c>
      <c r="AO547" s="473">
        <v>1711</v>
      </c>
      <c r="AP547" s="479">
        <v>7.66</v>
      </c>
      <c r="AQ547" s="447">
        <v>998</v>
      </c>
      <c r="AR547" s="473">
        <f t="shared" ref="AR547:AR570" si="1122">AQ547*3</f>
        <v>2994</v>
      </c>
      <c r="AS547" s="657">
        <f t="shared" si="1089"/>
        <v>3</v>
      </c>
      <c r="AT547" s="473">
        <v>5890</v>
      </c>
      <c r="AU547" s="447"/>
      <c r="AV547" s="480">
        <v>55</v>
      </c>
      <c r="AW547" s="479">
        <v>12.77</v>
      </c>
      <c r="AX547" s="479">
        <v>46.44</v>
      </c>
      <c r="AY547" s="480">
        <v>7.8</v>
      </c>
      <c r="AZ547" s="480">
        <v>2.8</v>
      </c>
      <c r="BA547" s="420">
        <f t="shared" si="1006"/>
        <v>46027.41</v>
      </c>
      <c r="BB547" s="421">
        <f t="shared" si="1007"/>
        <v>0.92054820000000004</v>
      </c>
      <c r="BC547" s="422"/>
      <c r="BD547" s="423">
        <v>7.98</v>
      </c>
      <c r="BE547" s="424">
        <v>31.5</v>
      </c>
      <c r="BF547" s="420">
        <v>176</v>
      </c>
      <c r="BG547" s="426">
        <v>6060</v>
      </c>
      <c r="BH547" s="420">
        <f t="shared" si="1008"/>
        <v>4060.2000000000003</v>
      </c>
      <c r="BI547" s="432"/>
      <c r="BJ547" s="421"/>
      <c r="BK547" s="427">
        <v>9.9</v>
      </c>
      <c r="BL547" s="427">
        <v>4.0999999999999996</v>
      </c>
      <c r="BM547" s="428">
        <v>5.2</v>
      </c>
      <c r="BN547" s="422">
        <v>1</v>
      </c>
      <c r="BO547" s="425">
        <v>137</v>
      </c>
      <c r="BP547" s="425">
        <v>32</v>
      </c>
      <c r="BQ547" s="423">
        <v>4.08</v>
      </c>
      <c r="BR547" s="421">
        <f t="shared" si="1009"/>
        <v>0.56666666666666665</v>
      </c>
      <c r="BS547" s="409">
        <f t="shared" si="1010"/>
        <v>47467.41</v>
      </c>
      <c r="BT547" s="429">
        <f t="shared" si="1011"/>
        <v>7.970292286855341</v>
      </c>
      <c r="BU547" s="430">
        <f t="shared" si="1090"/>
        <v>31.5</v>
      </c>
      <c r="BV547" s="430">
        <f t="shared" si="1013"/>
        <v>261.48854888016848</v>
      </c>
      <c r="BW547" s="430">
        <f t="shared" si="1091"/>
        <v>5876.2511921337191</v>
      </c>
      <c r="BX547" s="430">
        <f t="shared" si="1015"/>
        <v>3819.5632748869175</v>
      </c>
      <c r="BY547" s="430">
        <f t="shared" si="1092"/>
        <v>9.8362931324881639</v>
      </c>
      <c r="BZ547" s="430">
        <f>(BL547*BA547+AY547*AF547)/BS547</f>
        <v>4.2122454332351396</v>
      </c>
      <c r="CA547" s="431">
        <f>(BN547*BA547+AZ547*AF547)/BS547</f>
        <v>1.0546058864387167</v>
      </c>
      <c r="CB547" s="430">
        <f t="shared" si="1017"/>
        <v>137</v>
      </c>
      <c r="CC547" s="432">
        <v>23156.78</v>
      </c>
      <c r="CD547" s="411">
        <f t="shared" si="1018"/>
        <v>23876.78</v>
      </c>
      <c r="CE547" s="421">
        <f t="shared" si="1019"/>
        <v>0.9550711999999999</v>
      </c>
      <c r="CF547" s="433">
        <f t="shared" si="1020"/>
        <v>6.7345764378613868</v>
      </c>
      <c r="CG547" s="434"/>
      <c r="CH547" s="427"/>
      <c r="CI547" s="446">
        <f t="shared" si="1021"/>
        <v>9.5490262924900264</v>
      </c>
      <c r="CJ547" s="436">
        <v>29.4</v>
      </c>
      <c r="CK547" s="436">
        <v>3.78</v>
      </c>
      <c r="CL547" s="423"/>
      <c r="CM547" s="423">
        <v>16</v>
      </c>
      <c r="CN547" s="423">
        <v>93</v>
      </c>
      <c r="CO547" s="432"/>
      <c r="CP547" s="432"/>
      <c r="CQ547" s="437"/>
      <c r="CR547" s="437">
        <v>0.83</v>
      </c>
      <c r="CS547" s="424"/>
      <c r="CT547" s="432">
        <f t="shared" si="1022"/>
        <v>3.5180623182857991</v>
      </c>
      <c r="CU547" s="434">
        <v>7.52</v>
      </c>
      <c r="CV547" s="438"/>
      <c r="CW547" s="439"/>
      <c r="CX547" s="440"/>
      <c r="CY547" s="441"/>
      <c r="CZ547" s="442"/>
      <c r="DA547" s="442"/>
      <c r="DB547" s="442"/>
      <c r="DC547" s="442"/>
      <c r="DD547" s="443"/>
      <c r="DE547" s="440"/>
      <c r="DF547" s="444">
        <v>22870.63</v>
      </c>
      <c r="DG547" s="445">
        <f t="shared" si="1023"/>
        <v>23590.63</v>
      </c>
      <c r="DH547" s="421">
        <f t="shared" si="1024"/>
        <v>0.94362520000000005</v>
      </c>
      <c r="DI547" s="446">
        <f t="shared" si="1025"/>
        <v>6.8162656105411337</v>
      </c>
      <c r="DJ547" s="434">
        <v>7.79</v>
      </c>
      <c r="DK547" s="427">
        <v>3</v>
      </c>
      <c r="DL547" s="446">
        <f t="shared" si="1026"/>
        <v>9.6648542239016066</v>
      </c>
      <c r="DM547" s="422">
        <v>29.6</v>
      </c>
      <c r="DN547" s="422">
        <v>3.26</v>
      </c>
      <c r="DO547" s="423">
        <v>7.8</v>
      </c>
      <c r="DP547" s="423">
        <v>16.399999999999999</v>
      </c>
      <c r="DQ547" s="423">
        <v>94</v>
      </c>
      <c r="DR547" s="432"/>
      <c r="DS547" s="432"/>
      <c r="DT547" s="437"/>
      <c r="DU547" s="437">
        <v>0.82</v>
      </c>
      <c r="DV547" s="424"/>
      <c r="DW547" s="446">
        <f t="shared" si="1027"/>
        <v>3.5607357667005921</v>
      </c>
      <c r="DX547" s="434">
        <v>7.42</v>
      </c>
      <c r="DY547" s="438">
        <v>8.11</v>
      </c>
      <c r="DZ547" s="439">
        <v>18.399999999999999</v>
      </c>
      <c r="EA547" s="660">
        <f t="shared" si="1121"/>
        <v>66.239999999999995</v>
      </c>
      <c r="EB547" s="441">
        <v>6430</v>
      </c>
      <c r="EC547" s="442">
        <v>4.2</v>
      </c>
      <c r="ED547" s="442">
        <v>0.18</v>
      </c>
      <c r="EE547" s="442">
        <v>3.2</v>
      </c>
      <c r="EF547" s="442">
        <v>0.65</v>
      </c>
      <c r="EG547" s="443">
        <v>20</v>
      </c>
      <c r="EH547" s="440">
        <v>16</v>
      </c>
      <c r="EI547" s="429">
        <f t="shared" si="1093"/>
        <v>8.11</v>
      </c>
      <c r="EJ547" s="447">
        <f t="shared" si="1094"/>
        <v>18.399999999999999</v>
      </c>
      <c r="EK547" s="448">
        <f t="shared" si="1095"/>
        <v>66.239999999999995</v>
      </c>
      <c r="EL547" s="417">
        <f t="shared" si="1096"/>
        <v>6430</v>
      </c>
      <c r="EM547" s="431">
        <f t="shared" si="1097"/>
        <v>4.2</v>
      </c>
      <c r="EN547" s="431">
        <f>ED547</f>
        <v>0.18</v>
      </c>
      <c r="EO547" s="431">
        <f>EE547</f>
        <v>3.2</v>
      </c>
      <c r="EP547" s="431">
        <f>EF547</f>
        <v>0.65</v>
      </c>
      <c r="EQ547" s="430">
        <f t="shared" si="1098"/>
        <v>20</v>
      </c>
      <c r="ER547" s="448">
        <f>EH547</f>
        <v>16</v>
      </c>
      <c r="ES547" s="449">
        <f t="shared" si="1034"/>
        <v>22.246842623180829</v>
      </c>
      <c r="ET547" s="450">
        <f t="shared" si="1035"/>
        <v>0.94934820000000009</v>
      </c>
      <c r="EU547" s="451">
        <f t="shared" si="992"/>
        <v>0.28209509454545456</v>
      </c>
      <c r="EV547" s="450">
        <f t="shared" si="1036"/>
        <v>0.52239832323232327</v>
      </c>
      <c r="EW547" s="513">
        <f t="shared" si="1099"/>
        <v>0.57300987847465878</v>
      </c>
      <c r="EX547" s="514">
        <f t="shared" si="1100"/>
        <v>5.6362931324881638</v>
      </c>
      <c r="EY547" s="513">
        <f t="shared" si="1101"/>
        <v>0.41587301587301595</v>
      </c>
      <c r="EZ547" s="514">
        <f t="shared" si="1102"/>
        <v>13.100000000000001</v>
      </c>
      <c r="FA547" s="450">
        <f t="shared" si="1041"/>
        <v>0.74668106774206933</v>
      </c>
      <c r="FB547" s="431">
        <f t="shared" si="1042"/>
        <v>195.24854888016847</v>
      </c>
      <c r="FC547" s="452">
        <f>1-EP547/CA547</f>
        <v>0.3836560099290024</v>
      </c>
      <c r="FD547" s="431">
        <f>CA547-EP547</f>
        <v>0.40460588643871664</v>
      </c>
      <c r="FE547" s="452">
        <f t="shared" si="1043"/>
        <v>0.85401459854014594</v>
      </c>
      <c r="FF547" s="430">
        <f t="shared" si="1044"/>
        <v>117</v>
      </c>
      <c r="FG547" s="405">
        <v>50400</v>
      </c>
      <c r="FH547" s="589"/>
      <c r="FI547" s="590"/>
      <c r="FJ547" s="591"/>
      <c r="FK547" s="455">
        <f t="shared" si="1045"/>
        <v>1.5168301788532381</v>
      </c>
      <c r="FL547" s="530">
        <v>2400</v>
      </c>
      <c r="FM547" s="455">
        <f t="shared" si="1046"/>
        <v>50.561005961774612</v>
      </c>
      <c r="FN547" s="530">
        <v>4448</v>
      </c>
      <c r="FO547" s="532">
        <f t="shared" si="1047"/>
        <v>0.33243647234678625</v>
      </c>
      <c r="FP547" s="449">
        <f t="shared" si="1048"/>
        <v>93.706397715822291</v>
      </c>
      <c r="FQ547" s="457">
        <v>54</v>
      </c>
      <c r="FR547" s="458">
        <f t="shared" si="1049"/>
        <v>1.1376226341399287</v>
      </c>
      <c r="FS547" s="576">
        <v>8.07</v>
      </c>
      <c r="FT547" s="577">
        <v>12.5</v>
      </c>
      <c r="FU547" s="660">
        <v>43</v>
      </c>
      <c r="FV547" s="579">
        <v>6</v>
      </c>
      <c r="FW547" s="580">
        <v>0.18</v>
      </c>
      <c r="FX547" s="579">
        <v>8</v>
      </c>
      <c r="FY547" s="452">
        <f t="shared" si="1050"/>
        <v>0.7</v>
      </c>
      <c r="FZ547" s="452">
        <f>1-FW547/(EF547+DC547)</f>
        <v>0.72307692307692317</v>
      </c>
      <c r="GA547" s="429">
        <f>EF547+DC547-FW547</f>
        <v>0.47000000000000003</v>
      </c>
      <c r="GB547" s="513">
        <f t="shared" si="1103"/>
        <v>0.32065217391304346</v>
      </c>
      <c r="GC547" s="514">
        <f t="shared" si="1104"/>
        <v>5.8999999999999986</v>
      </c>
      <c r="GD547" s="513">
        <f t="shared" si="1105"/>
        <v>0.35084541062801933</v>
      </c>
      <c r="GE547" s="527">
        <f t="shared" si="1054"/>
        <v>23.239999999999995</v>
      </c>
      <c r="GF547" s="461">
        <f t="shared" si="1055"/>
        <v>2.073001244432759</v>
      </c>
      <c r="GG547" s="606">
        <v>20</v>
      </c>
      <c r="GH547" s="450">
        <f t="shared" si="1106"/>
        <v>0.25</v>
      </c>
      <c r="GI547" s="405">
        <v>140</v>
      </c>
      <c r="GJ547" s="462">
        <f t="shared" si="1107"/>
        <v>7</v>
      </c>
      <c r="GK547" s="463">
        <f t="shared" si="1058"/>
        <v>10.112201192354924</v>
      </c>
      <c r="GL547" s="464">
        <v>8.25</v>
      </c>
      <c r="GM547" s="529">
        <v>11</v>
      </c>
      <c r="GN547" s="406">
        <v>43</v>
      </c>
      <c r="GO547" s="513">
        <f t="shared" si="1108"/>
        <v>0.12</v>
      </c>
      <c r="GP547" s="450">
        <f t="shared" si="1109"/>
        <v>0</v>
      </c>
      <c r="GQ547" s="577">
        <v>8</v>
      </c>
      <c r="GR547" s="455">
        <f t="shared" si="1061"/>
        <v>2.1741232563563084</v>
      </c>
      <c r="GS547" s="531">
        <f t="shared" si="1110"/>
        <v>10.9</v>
      </c>
      <c r="GT547" s="531">
        <f t="shared" si="1111"/>
        <v>35.97</v>
      </c>
      <c r="GU547" s="513">
        <f t="shared" si="1112"/>
        <v>9.0909090909090384E-3</v>
      </c>
      <c r="GV547" s="513">
        <f t="shared" si="1113"/>
        <v>0.16348837209302325</v>
      </c>
      <c r="GW547" s="513">
        <f t="shared" si="1114"/>
        <v>0.128</v>
      </c>
      <c r="GX547" s="513">
        <f t="shared" si="1115"/>
        <v>0.16348837209302325</v>
      </c>
      <c r="GY547" s="462">
        <f t="shared" si="1116"/>
        <v>1.4384354469921654</v>
      </c>
      <c r="GZ547" s="405">
        <v>41869</v>
      </c>
      <c r="HA547" s="581">
        <v>8.42</v>
      </c>
      <c r="HB547" s="451">
        <v>8.0399999999999991</v>
      </c>
      <c r="HC547" s="577">
        <v>10.9</v>
      </c>
      <c r="HD547" s="463">
        <f t="shared" si="1120"/>
        <v>35.97</v>
      </c>
      <c r="HE547" s="463">
        <v>11.2</v>
      </c>
      <c r="HF547" s="463">
        <f t="shared" si="1075"/>
        <v>30.24</v>
      </c>
      <c r="HG547" s="582"/>
      <c r="HH547" s="575">
        <v>2</v>
      </c>
      <c r="HI547" s="583">
        <v>6650</v>
      </c>
      <c r="HJ547" s="406">
        <f t="shared" si="1069"/>
        <v>4455.5</v>
      </c>
      <c r="HK547" s="406"/>
      <c r="HL547" s="549">
        <v>1287</v>
      </c>
      <c r="HM547" s="584">
        <v>3.3</v>
      </c>
      <c r="HN547" s="461">
        <v>2.97</v>
      </c>
      <c r="HO547" s="574">
        <v>0.13</v>
      </c>
      <c r="HP547" s="548">
        <v>0.01</v>
      </c>
      <c r="HQ547" s="585">
        <v>3.2</v>
      </c>
      <c r="HR547" s="586">
        <v>0.18</v>
      </c>
      <c r="HS547" s="520">
        <v>0.12</v>
      </c>
      <c r="HT547" s="587">
        <v>4</v>
      </c>
      <c r="HU547" s="522">
        <f t="shared" si="1070"/>
        <v>37.803560965085801</v>
      </c>
      <c r="HV547" s="513">
        <f t="shared" si="1117"/>
        <v>0.65396825396825398</v>
      </c>
      <c r="HW547" s="513">
        <f t="shared" si="1118"/>
        <v>0.79562500000000003</v>
      </c>
      <c r="HX547" s="513">
        <f t="shared" si="1119"/>
        <v>0.7</v>
      </c>
      <c r="HY547" s="599" t="s">
        <v>231</v>
      </c>
    </row>
    <row r="548" spans="1:233" s="598" customFormat="1" ht="15" customHeight="1" x14ac:dyDescent="0.15">
      <c r="A548" s="400">
        <v>44030</v>
      </c>
      <c r="B548" s="515">
        <v>52321</v>
      </c>
      <c r="C548" s="402">
        <f t="shared" si="993"/>
        <v>1.0464199999999999</v>
      </c>
      <c r="D548" s="571">
        <v>8.06</v>
      </c>
      <c r="E548" s="572">
        <v>30.75</v>
      </c>
      <c r="F548" s="406">
        <v>128</v>
      </c>
      <c r="G548" s="406">
        <f t="shared" si="1079"/>
        <v>6697.0879999999997</v>
      </c>
      <c r="H548" s="402">
        <f t="shared" si="1080"/>
        <v>0.26788351999999999</v>
      </c>
      <c r="I548" s="573"/>
      <c r="J548" s="406"/>
      <c r="K548" s="574"/>
      <c r="L548" s="574"/>
      <c r="M548" s="574"/>
      <c r="N548" s="575"/>
      <c r="O548" s="575"/>
      <c r="P548" s="409"/>
      <c r="Q548" s="409">
        <v>1440</v>
      </c>
      <c r="R548" s="409"/>
      <c r="S548" s="409"/>
      <c r="T548" s="410">
        <v>5.22</v>
      </c>
      <c r="U548" s="409">
        <f t="shared" si="1082"/>
        <v>2784.8275862068967</v>
      </c>
      <c r="V548" s="409">
        <v>8076</v>
      </c>
      <c r="W548" s="409">
        <v>3358</v>
      </c>
      <c r="X548" s="516"/>
      <c r="Y548" s="473"/>
      <c r="Z548" s="429"/>
      <c r="AA548" s="409"/>
      <c r="AB548" s="409"/>
      <c r="AC548" s="409"/>
      <c r="AD548" s="474"/>
      <c r="AE548" s="477"/>
      <c r="AF548" s="478">
        <f t="shared" si="1083"/>
        <v>1440</v>
      </c>
      <c r="AG548" s="477">
        <f t="shared" si="1084"/>
        <v>0.57599999999999996</v>
      </c>
      <c r="AH548" s="478">
        <f t="shared" si="1085"/>
        <v>2784.8275862068967</v>
      </c>
      <c r="AI548" s="478">
        <f t="shared" si="1086"/>
        <v>8076</v>
      </c>
      <c r="AJ548" s="473">
        <f t="shared" si="1087"/>
        <v>11629.44</v>
      </c>
      <c r="AK548" s="477">
        <f t="shared" si="1088"/>
        <v>0.51686399999999999</v>
      </c>
      <c r="AL548" s="447">
        <v>38</v>
      </c>
      <c r="AM548" s="479"/>
      <c r="AN548" s="473">
        <v>1830</v>
      </c>
      <c r="AO548" s="473">
        <v>1842</v>
      </c>
      <c r="AP548" s="479">
        <v>7.84</v>
      </c>
      <c r="AQ548" s="447">
        <v>1043</v>
      </c>
      <c r="AR548" s="473">
        <f t="shared" si="1122"/>
        <v>3129</v>
      </c>
      <c r="AS548" s="657">
        <f t="shared" si="1089"/>
        <v>3</v>
      </c>
      <c r="AT548" s="473">
        <v>5780</v>
      </c>
      <c r="AU548" s="447"/>
      <c r="AV548" s="480">
        <v>65</v>
      </c>
      <c r="AW548" s="479">
        <v>12.67</v>
      </c>
      <c r="AX548" s="479">
        <v>46.45</v>
      </c>
      <c r="AY548" s="480">
        <v>10.6</v>
      </c>
      <c r="AZ548" s="480">
        <v>2</v>
      </c>
      <c r="BA548" s="420">
        <f t="shared" si="1006"/>
        <v>45491.86</v>
      </c>
      <c r="BB548" s="421">
        <f t="shared" si="1007"/>
        <v>0.90983720000000001</v>
      </c>
      <c r="BC548" s="422"/>
      <c r="BD548" s="423">
        <v>7.93</v>
      </c>
      <c r="BE548" s="424">
        <v>42.5</v>
      </c>
      <c r="BF548" s="420">
        <v>147</v>
      </c>
      <c r="BG548" s="426">
        <v>5810</v>
      </c>
      <c r="BH548" s="420">
        <f t="shared" si="1008"/>
        <v>3892.7000000000003</v>
      </c>
      <c r="BI548" s="432"/>
      <c r="BJ548" s="421"/>
      <c r="BK548" s="427">
        <v>27.3</v>
      </c>
      <c r="BL548" s="427"/>
      <c r="BM548" s="428"/>
      <c r="BN548" s="422"/>
      <c r="BO548" s="425">
        <v>54</v>
      </c>
      <c r="BP548" s="425"/>
      <c r="BQ548" s="423">
        <v>5.16</v>
      </c>
      <c r="BR548" s="421">
        <f t="shared" si="1009"/>
        <v>0.71666666666666667</v>
      </c>
      <c r="BS548" s="409">
        <f t="shared" si="1010"/>
        <v>46931.86</v>
      </c>
      <c r="BT548" s="429">
        <f t="shared" si="1011"/>
        <v>7.927238549676062</v>
      </c>
      <c r="BU548" s="430">
        <f t="shared" si="1090"/>
        <v>42.5</v>
      </c>
      <c r="BV548" s="430">
        <f t="shared" si="1013"/>
        <v>238.49605406646998</v>
      </c>
      <c r="BW548" s="430">
        <f t="shared" si="1091"/>
        <v>5631.8250885432626</v>
      </c>
      <c r="BX548" s="430">
        <f t="shared" si="1015"/>
        <v>3660.686307553121</v>
      </c>
      <c r="BY548" s="430">
        <f t="shared" si="1092"/>
        <v>26.787597551002666</v>
      </c>
      <c r="BZ548" s="430"/>
      <c r="CA548" s="431"/>
      <c r="CB548" s="430">
        <f t="shared" si="1017"/>
        <v>54</v>
      </c>
      <c r="CC548" s="432">
        <v>22826.66</v>
      </c>
      <c r="CD548" s="411">
        <f t="shared" si="1018"/>
        <v>23546.66</v>
      </c>
      <c r="CE548" s="421">
        <f t="shared" si="1019"/>
        <v>0.94186639999999999</v>
      </c>
      <c r="CF548" s="433">
        <f t="shared" si="1020"/>
        <v>6.828994005943942</v>
      </c>
      <c r="CG548" s="434"/>
      <c r="CH548" s="427"/>
      <c r="CI548" s="446">
        <f t="shared" si="1021"/>
        <v>9.6829019487264851</v>
      </c>
      <c r="CJ548" s="436">
        <v>29.7</v>
      </c>
      <c r="CK548" s="436">
        <v>3.1</v>
      </c>
      <c r="CL548" s="423"/>
      <c r="CM548" s="423">
        <v>17.399999999999999</v>
      </c>
      <c r="CN548" s="423">
        <v>94</v>
      </c>
      <c r="CO548" s="432"/>
      <c r="CP548" s="432"/>
      <c r="CQ548" s="437"/>
      <c r="CR548" s="437">
        <v>0.88</v>
      </c>
      <c r="CS548" s="424"/>
      <c r="CT548" s="432">
        <f t="shared" si="1022"/>
        <v>3.5673849284781789</v>
      </c>
      <c r="CU548" s="434">
        <v>7.7</v>
      </c>
      <c r="CV548" s="438"/>
      <c r="CW548" s="439"/>
      <c r="CX548" s="440"/>
      <c r="CY548" s="441"/>
      <c r="CZ548" s="442"/>
      <c r="DA548" s="442"/>
      <c r="DB548" s="442"/>
      <c r="DC548" s="442"/>
      <c r="DD548" s="443"/>
      <c r="DE548" s="440"/>
      <c r="DF548" s="444">
        <v>22665.200000000001</v>
      </c>
      <c r="DG548" s="445">
        <f t="shared" si="1023"/>
        <v>23385.200000000001</v>
      </c>
      <c r="DH548" s="421">
        <f t="shared" si="1024"/>
        <v>0.93540800000000002</v>
      </c>
      <c r="DI548" s="446">
        <f t="shared" si="1025"/>
        <v>6.8761438858765374</v>
      </c>
      <c r="DJ548" s="434">
        <v>7.89</v>
      </c>
      <c r="DK548" s="427">
        <v>3.3</v>
      </c>
      <c r="DL548" s="446">
        <f t="shared" si="1026"/>
        <v>9.7497562560935975</v>
      </c>
      <c r="DM548" s="422">
        <v>29.7</v>
      </c>
      <c r="DN548" s="422">
        <v>3.2</v>
      </c>
      <c r="DO548" s="423">
        <v>7.95</v>
      </c>
      <c r="DP548" s="423">
        <v>17.3</v>
      </c>
      <c r="DQ548" s="423">
        <v>90</v>
      </c>
      <c r="DR548" s="432"/>
      <c r="DS548" s="432"/>
      <c r="DT548" s="437"/>
      <c r="DU548" s="437">
        <v>0.89</v>
      </c>
      <c r="DV548" s="424"/>
      <c r="DW548" s="446">
        <f t="shared" si="1027"/>
        <v>3.5920154627713252</v>
      </c>
      <c r="DX548" s="434">
        <v>7.4</v>
      </c>
      <c r="DY548" s="438">
        <v>8.07</v>
      </c>
      <c r="DZ548" s="439">
        <v>18.5</v>
      </c>
      <c r="EA548" s="660">
        <f t="shared" si="1121"/>
        <v>66.600000000000009</v>
      </c>
      <c r="EB548" s="441">
        <v>6290</v>
      </c>
      <c r="EC548" s="442">
        <v>5.3</v>
      </c>
      <c r="ED548" s="442"/>
      <c r="EE548" s="442"/>
      <c r="EF548" s="442"/>
      <c r="EG548" s="443">
        <v>22</v>
      </c>
      <c r="EH548" s="440"/>
      <c r="EI548" s="429">
        <f t="shared" si="1093"/>
        <v>8.07</v>
      </c>
      <c r="EJ548" s="447">
        <f t="shared" si="1094"/>
        <v>18.5</v>
      </c>
      <c r="EK548" s="448">
        <f t="shared" si="1095"/>
        <v>66.600000000000009</v>
      </c>
      <c r="EL548" s="417">
        <f t="shared" si="1096"/>
        <v>6290</v>
      </c>
      <c r="EM548" s="431">
        <f t="shared" si="1097"/>
        <v>5.3</v>
      </c>
      <c r="EN548" s="431"/>
      <c r="EO548" s="431"/>
      <c r="EP548" s="431"/>
      <c r="EQ548" s="430">
        <f t="shared" si="1098"/>
        <v>22</v>
      </c>
      <c r="ER548" s="448"/>
      <c r="ES548" s="449">
        <f t="shared" si="1034"/>
        <v>22.500706343196285</v>
      </c>
      <c r="ET548" s="450">
        <f t="shared" si="1035"/>
        <v>0.93863720000000006</v>
      </c>
      <c r="EU548" s="451">
        <f t="shared" si="992"/>
        <v>0.25438780500000002</v>
      </c>
      <c r="EV548" s="450">
        <f t="shared" si="1036"/>
        <v>0.47108852777777777</v>
      </c>
      <c r="EW548" s="513">
        <f t="shared" si="1099"/>
        <v>0.80214724407782434</v>
      </c>
      <c r="EX548" s="514">
        <f t="shared" si="1100"/>
        <v>21.487597551002665</v>
      </c>
      <c r="EY548" s="513">
        <f t="shared" si="1101"/>
        <v>0.56470588235294117</v>
      </c>
      <c r="EZ548" s="514">
        <f t="shared" si="1102"/>
        <v>24</v>
      </c>
      <c r="FA548" s="450">
        <f t="shared" si="1041"/>
        <v>0.72075009684882141</v>
      </c>
      <c r="FB548" s="431">
        <f t="shared" si="1042"/>
        <v>171.89605406646996</v>
      </c>
      <c r="FC548" s="452"/>
      <c r="FD548" s="431"/>
      <c r="FE548" s="452">
        <f t="shared" si="1043"/>
        <v>0.59259259259259256</v>
      </c>
      <c r="FF548" s="430">
        <f t="shared" si="1044"/>
        <v>32</v>
      </c>
      <c r="FG548" s="405">
        <v>50400</v>
      </c>
      <c r="FH548" s="589"/>
      <c r="FI548" s="590"/>
      <c r="FJ548" s="591"/>
      <c r="FK548" s="455">
        <f t="shared" si="1045"/>
        <v>1.5341390688542922</v>
      </c>
      <c r="FL548" s="530">
        <v>2400</v>
      </c>
      <c r="FM548" s="455">
        <f t="shared" si="1046"/>
        <v>51.137968961809733</v>
      </c>
      <c r="FN548" s="530">
        <v>4170</v>
      </c>
      <c r="FO548" s="532">
        <f t="shared" si="1047"/>
        <v>0.31165919282511212</v>
      </c>
      <c r="FP548" s="449">
        <f t="shared" si="1048"/>
        <v>88.852221071144413</v>
      </c>
      <c r="FQ548" s="457">
        <v>54</v>
      </c>
      <c r="FR548" s="458">
        <f t="shared" si="1049"/>
        <v>1.150604301640719</v>
      </c>
      <c r="FS548" s="576">
        <v>8.1999999999999993</v>
      </c>
      <c r="FT548" s="577">
        <v>13.4</v>
      </c>
      <c r="FU548" s="660">
        <v>42</v>
      </c>
      <c r="FV548" s="579">
        <v>6</v>
      </c>
      <c r="FW548" s="580"/>
      <c r="FX548" s="579"/>
      <c r="FY548" s="452">
        <f t="shared" si="1050"/>
        <v>0.72727272727272729</v>
      </c>
      <c r="FZ548" s="452"/>
      <c r="GA548" s="429"/>
      <c r="GB548" s="513">
        <f t="shared" si="1103"/>
        <v>0.27567567567567564</v>
      </c>
      <c r="GC548" s="514">
        <f t="shared" si="1104"/>
        <v>5.0999999999999996</v>
      </c>
      <c r="GD548" s="513">
        <f t="shared" si="1105"/>
        <v>0.36936936936936948</v>
      </c>
      <c r="GE548" s="527">
        <f t="shared" si="1054"/>
        <v>24.600000000000009</v>
      </c>
      <c r="GF548" s="461">
        <f t="shared" si="1055"/>
        <v>2.0966567274341994</v>
      </c>
      <c r="GG548" s="606">
        <v>20</v>
      </c>
      <c r="GH548" s="450">
        <f t="shared" si="1106"/>
        <v>0.25</v>
      </c>
      <c r="GI548" s="405">
        <v>140</v>
      </c>
      <c r="GJ548" s="462">
        <f t="shared" si="1107"/>
        <v>7</v>
      </c>
      <c r="GK548" s="463">
        <f t="shared" si="1058"/>
        <v>10.227593792361949</v>
      </c>
      <c r="GL548" s="464">
        <v>8.25</v>
      </c>
      <c r="GM548" s="529">
        <v>12.3</v>
      </c>
      <c r="GN548" s="406">
        <v>41</v>
      </c>
      <c r="GO548" s="513">
        <f t="shared" si="1108"/>
        <v>8.2089552238805985E-2</v>
      </c>
      <c r="GP548" s="450">
        <f t="shared" si="1109"/>
        <v>2.3809523809523836E-2</v>
      </c>
      <c r="GQ548" s="577">
        <v>8</v>
      </c>
      <c r="GR548" s="455">
        <f t="shared" si="1061"/>
        <v>2.1989326653578187</v>
      </c>
      <c r="GS548" s="531">
        <f t="shared" si="1110"/>
        <v>11.9</v>
      </c>
      <c r="GT548" s="531">
        <f t="shared" si="1111"/>
        <v>39.269999999999996</v>
      </c>
      <c r="GU548" s="513">
        <f t="shared" si="1112"/>
        <v>3.2520325203252098E-2</v>
      </c>
      <c r="GV548" s="513">
        <f t="shared" si="1113"/>
        <v>4.2195121951219661E-2</v>
      </c>
      <c r="GW548" s="513">
        <f t="shared" si="1114"/>
        <v>0.11194029850746268</v>
      </c>
      <c r="GX548" s="513">
        <f t="shared" si="1115"/>
        <v>6.5000000000000058E-2</v>
      </c>
      <c r="GY548" s="462">
        <f t="shared" si="1116"/>
        <v>3.7463713525135289</v>
      </c>
      <c r="GZ548" s="405">
        <v>47639</v>
      </c>
      <c r="HA548" s="581">
        <v>8.4</v>
      </c>
      <c r="HB548" s="451">
        <v>8.0299999999999994</v>
      </c>
      <c r="HC548" s="577">
        <v>11.9</v>
      </c>
      <c r="HD548" s="463">
        <f t="shared" si="1120"/>
        <v>39.269999999999996</v>
      </c>
      <c r="HE548" s="463">
        <v>11.5</v>
      </c>
      <c r="HF548" s="463">
        <f t="shared" si="1075"/>
        <v>31.05</v>
      </c>
      <c r="HG548" s="582"/>
      <c r="HH548" s="575">
        <v>4</v>
      </c>
      <c r="HI548" s="583">
        <v>6260</v>
      </c>
      <c r="HJ548" s="406">
        <f t="shared" si="1069"/>
        <v>4194.2</v>
      </c>
      <c r="HK548" s="406"/>
      <c r="HL548" s="549"/>
      <c r="HM548" s="584"/>
      <c r="HN548" s="461">
        <v>3.27</v>
      </c>
      <c r="HO548" s="574"/>
      <c r="HP548" s="548">
        <v>0.01</v>
      </c>
      <c r="HQ548" s="585"/>
      <c r="HR548" s="586"/>
      <c r="HS548" s="520">
        <v>0.12</v>
      </c>
      <c r="HT548" s="587">
        <v>4</v>
      </c>
      <c r="HU548" s="522">
        <f t="shared" si="1070"/>
        <v>38.248600958501143</v>
      </c>
      <c r="HV548" s="513">
        <f t="shared" si="1117"/>
        <v>0.72</v>
      </c>
      <c r="HW548" s="513">
        <f t="shared" si="1118"/>
        <v>0.73285714285714287</v>
      </c>
      <c r="HX548" s="513">
        <f t="shared" si="1119"/>
        <v>0.8802197802197802</v>
      </c>
      <c r="HY548" s="599" t="s">
        <v>232</v>
      </c>
    </row>
    <row r="549" spans="1:233" ht="21" x14ac:dyDescent="0.15">
      <c r="A549" s="485">
        <v>44031</v>
      </c>
      <c r="B549" s="486">
        <v>45727</v>
      </c>
      <c r="C549" s="487">
        <f t="shared" si="993"/>
        <v>0.91454000000000002</v>
      </c>
      <c r="D549" s="488">
        <v>8.1</v>
      </c>
      <c r="E549" s="489">
        <v>35.799999999999997</v>
      </c>
      <c r="F549" s="490">
        <v>163</v>
      </c>
      <c r="G549" s="490">
        <f t="shared" si="1079"/>
        <v>7453.5010000000002</v>
      </c>
      <c r="H549" s="487">
        <f t="shared" si="1080"/>
        <v>0.29814004</v>
      </c>
      <c r="I549" s="490"/>
      <c r="J549" s="490"/>
      <c r="K549" s="491"/>
      <c r="L549" s="491"/>
      <c r="M549" s="491"/>
      <c r="N549" s="492"/>
      <c r="O549" s="492"/>
      <c r="P549" s="409"/>
      <c r="Q549" s="409">
        <v>1440</v>
      </c>
      <c r="R549" s="409"/>
      <c r="S549" s="409"/>
      <c r="T549" s="410">
        <v>5.21</v>
      </c>
      <c r="U549" s="411">
        <f t="shared" si="1082"/>
        <v>2512.0689655172414</v>
      </c>
      <c r="V549" s="409">
        <v>7285</v>
      </c>
      <c r="W549" s="409">
        <v>3550</v>
      </c>
      <c r="X549" s="412"/>
      <c r="Y549" s="473"/>
      <c r="Z549" s="429"/>
      <c r="AA549" s="447"/>
      <c r="AB549" s="409"/>
      <c r="AC549" s="409"/>
      <c r="AD549" s="474"/>
      <c r="AE549" s="477"/>
      <c r="AF549" s="478">
        <f t="shared" si="1083"/>
        <v>1440</v>
      </c>
      <c r="AG549" s="477">
        <f t="shared" si="1084"/>
        <v>0.57599999999999996</v>
      </c>
      <c r="AH549" s="478">
        <f t="shared" si="1085"/>
        <v>2512.0689655172414</v>
      </c>
      <c r="AI549" s="478">
        <f t="shared" si="1086"/>
        <v>7285</v>
      </c>
      <c r="AJ549" s="473">
        <f t="shared" si="1087"/>
        <v>10490.4</v>
      </c>
      <c r="AK549" s="477">
        <f t="shared" si="1088"/>
        <v>0.46623999999999999</v>
      </c>
      <c r="AL549" s="447">
        <v>38</v>
      </c>
      <c r="AM549" s="479"/>
      <c r="AN549" s="473">
        <v>1738</v>
      </c>
      <c r="AO549" s="473">
        <v>1739</v>
      </c>
      <c r="AP549" s="479">
        <v>7.6</v>
      </c>
      <c r="AQ549" s="447">
        <v>1031</v>
      </c>
      <c r="AR549" s="473">
        <f t="shared" si="1122"/>
        <v>3093</v>
      </c>
      <c r="AS549" s="657">
        <f t="shared" si="1089"/>
        <v>3</v>
      </c>
      <c r="AT549" s="473">
        <v>5710</v>
      </c>
      <c r="AU549" s="447"/>
      <c r="AV549" s="480">
        <v>60</v>
      </c>
      <c r="AW549" s="479">
        <v>13.23</v>
      </c>
      <c r="AX549" s="479">
        <v>43.2</v>
      </c>
      <c r="AY549" s="480">
        <v>9.1</v>
      </c>
      <c r="AZ549" s="480">
        <v>2.2000000000000002</v>
      </c>
      <c r="BA549" s="420">
        <f t="shared" si="1006"/>
        <v>47585.01</v>
      </c>
      <c r="BB549" s="421">
        <f t="shared" si="1007"/>
        <v>0.9517002</v>
      </c>
      <c r="BC549" s="422"/>
      <c r="BD549" s="423">
        <v>7.91</v>
      </c>
      <c r="BE549" s="424">
        <v>25.7</v>
      </c>
      <c r="BF549" s="425">
        <v>131</v>
      </c>
      <c r="BG549" s="426">
        <v>5800</v>
      </c>
      <c r="BH549" s="420">
        <f t="shared" si="1008"/>
        <v>3886.0000000000005</v>
      </c>
      <c r="BI549" s="420"/>
      <c r="BJ549" s="421"/>
      <c r="BK549" s="427">
        <v>24.6</v>
      </c>
      <c r="BL549" s="427"/>
      <c r="BM549" s="428"/>
      <c r="BN549" s="422"/>
      <c r="BO549" s="425">
        <v>81</v>
      </c>
      <c r="BP549" s="425"/>
      <c r="BQ549" s="423">
        <v>5.0999999999999996</v>
      </c>
      <c r="BR549" s="421">
        <f t="shared" si="1009"/>
        <v>0.70833333333333326</v>
      </c>
      <c r="BS549" s="409">
        <f t="shared" si="1010"/>
        <v>49025.01</v>
      </c>
      <c r="BT549" s="429">
        <f t="shared" si="1011"/>
        <v>7.9008944434687516</v>
      </c>
      <c r="BU549" s="430">
        <f t="shared" si="1090"/>
        <v>25.7</v>
      </c>
      <c r="BV549" s="430">
        <f t="shared" si="1013"/>
        <v>218.00212401792473</v>
      </c>
      <c r="BW549" s="430">
        <f t="shared" si="1091"/>
        <v>5629.7260928656615</v>
      </c>
      <c r="BX549" s="430">
        <f t="shared" si="1015"/>
        <v>3659.3219603626799</v>
      </c>
      <c r="BY549" s="430">
        <f t="shared" si="1092"/>
        <v>24.1447221734376</v>
      </c>
      <c r="BZ549" s="430"/>
      <c r="CA549" s="431"/>
      <c r="CB549" s="430">
        <f t="shared" si="1017"/>
        <v>81</v>
      </c>
      <c r="CC549" s="432">
        <v>23856.77</v>
      </c>
      <c r="CD549" s="411">
        <f t="shared" si="1018"/>
        <v>24576.77</v>
      </c>
      <c r="CE549" s="421">
        <f t="shared" si="1019"/>
        <v>0.98307080000000002</v>
      </c>
      <c r="CF549" s="433">
        <f t="shared" si="1020"/>
        <v>6.5427637561811416</v>
      </c>
      <c r="CG549" s="434"/>
      <c r="CH549" s="427"/>
      <c r="CI549" s="446">
        <f t="shared" si="1021"/>
        <v>9.2770530871225141</v>
      </c>
      <c r="CJ549" s="436">
        <v>29.6</v>
      </c>
      <c r="CK549" s="436">
        <v>1.54</v>
      </c>
      <c r="CL549" s="423"/>
      <c r="CM549" s="423">
        <v>15.6</v>
      </c>
      <c r="CN549" s="423">
        <v>89</v>
      </c>
      <c r="CO549" s="432"/>
      <c r="CP549" s="432"/>
      <c r="CQ549" s="437"/>
      <c r="CR549" s="437">
        <v>0.83</v>
      </c>
      <c r="CS549" s="481"/>
      <c r="CT549" s="432">
        <f t="shared" si="1022"/>
        <v>3.4178616636767161</v>
      </c>
      <c r="CU549" s="434">
        <v>7.5</v>
      </c>
      <c r="CV549" s="493"/>
      <c r="CW549" s="494"/>
      <c r="CX549" s="495"/>
      <c r="CY549" s="496"/>
      <c r="CZ549" s="497"/>
      <c r="DA549" s="497"/>
      <c r="DB549" s="497"/>
      <c r="DC549" s="497"/>
      <c r="DD549" s="498"/>
      <c r="DE549" s="498"/>
      <c r="DF549" s="432">
        <v>23728.240000000002</v>
      </c>
      <c r="DG549" s="445">
        <f t="shared" si="1023"/>
        <v>24448.240000000002</v>
      </c>
      <c r="DH549" s="421">
        <f t="shared" si="1024"/>
        <v>0.97792960000000007</v>
      </c>
      <c r="DI549" s="446">
        <f t="shared" si="1025"/>
        <v>6.577160564523254</v>
      </c>
      <c r="DJ549" s="434">
        <v>7.89</v>
      </c>
      <c r="DK549" s="427">
        <v>3.7</v>
      </c>
      <c r="DL549" s="446">
        <f t="shared" si="1026"/>
        <v>9.3258246810404337</v>
      </c>
      <c r="DM549" s="541">
        <v>29.7</v>
      </c>
      <c r="DN549" s="541">
        <v>2.2000000000000002</v>
      </c>
      <c r="DO549" s="542">
        <v>7.91</v>
      </c>
      <c r="DP549" s="542">
        <v>14.8</v>
      </c>
      <c r="DQ549" s="542">
        <v>82</v>
      </c>
      <c r="DR549" s="432"/>
      <c r="DS549" s="432"/>
      <c r="DT549" s="437"/>
      <c r="DU549" s="437">
        <v>0.84</v>
      </c>
      <c r="DV549" s="481"/>
      <c r="DW549" s="446">
        <f t="shared" si="1027"/>
        <v>3.4358301456464755</v>
      </c>
      <c r="DX549" s="434">
        <v>7.32</v>
      </c>
      <c r="DY549" s="493">
        <v>8.1300000000000008</v>
      </c>
      <c r="DZ549" s="494">
        <v>15.7</v>
      </c>
      <c r="EA549" s="495">
        <f t="shared" si="1121"/>
        <v>56.519999999999996</v>
      </c>
      <c r="EB549" s="496">
        <v>5890</v>
      </c>
      <c r="EC549" s="497">
        <v>6.3</v>
      </c>
      <c r="ED549" s="497"/>
      <c r="EE549" s="497"/>
      <c r="EF549" s="497"/>
      <c r="EG549" s="498">
        <v>17</v>
      </c>
      <c r="EH549" s="495"/>
      <c r="EI549" s="429">
        <f t="shared" si="1093"/>
        <v>8.1300000000000008</v>
      </c>
      <c r="EJ549" s="447">
        <f t="shared" si="1094"/>
        <v>15.7</v>
      </c>
      <c r="EK549" s="448">
        <f t="shared" si="1095"/>
        <v>56.519999999999996</v>
      </c>
      <c r="EL549" s="417">
        <f t="shared" si="1096"/>
        <v>5890</v>
      </c>
      <c r="EM549" s="431">
        <f t="shared" si="1097"/>
        <v>6.3</v>
      </c>
      <c r="EN549" s="431"/>
      <c r="EO549" s="431"/>
      <c r="EP549" s="431"/>
      <c r="EQ549" s="430">
        <f t="shared" si="1098"/>
        <v>17</v>
      </c>
      <c r="ER549" s="448"/>
      <c r="ES549" s="449">
        <f t="shared" si="1034"/>
        <v>21.54002620295233</v>
      </c>
      <c r="ET549" s="450">
        <f t="shared" si="1035"/>
        <v>0.98050020000000004</v>
      </c>
      <c r="EU549" s="451">
        <f t="shared" si="992"/>
        <v>0.24289900704545456</v>
      </c>
      <c r="EV549" s="499">
        <f t="shared" si="1036"/>
        <v>0.44981297601010101</v>
      </c>
      <c r="EW549" s="513">
        <f t="shared" si="1099"/>
        <v>0.73907341096138857</v>
      </c>
      <c r="EX549" s="514">
        <f t="shared" si="1100"/>
        <v>17.844722173437599</v>
      </c>
      <c r="EY549" s="513">
        <f t="shared" si="1101"/>
        <v>0.38910505836575882</v>
      </c>
      <c r="EZ549" s="514">
        <f t="shared" si="1102"/>
        <v>10</v>
      </c>
      <c r="FA549" s="450">
        <f t="shared" si="1041"/>
        <v>0.74073647101093032</v>
      </c>
      <c r="FB549" s="431">
        <f t="shared" si="1042"/>
        <v>161.48212401792472</v>
      </c>
      <c r="FC549" s="452"/>
      <c r="FD549" s="431"/>
      <c r="FE549" s="452">
        <f t="shared" si="1043"/>
        <v>0.79012345679012341</v>
      </c>
      <c r="FF549" s="430">
        <f t="shared" si="1044"/>
        <v>64</v>
      </c>
      <c r="FG549" s="490">
        <v>50400</v>
      </c>
      <c r="FH549" s="498"/>
      <c r="FI549" s="501"/>
      <c r="FJ549" s="487"/>
      <c r="FK549" s="455">
        <f t="shared" si="1045"/>
        <v>1.4686381502012953</v>
      </c>
      <c r="FL549" s="490">
        <v>2400</v>
      </c>
      <c r="FM549" s="455">
        <f t="shared" si="1046"/>
        <v>48.954605006709841</v>
      </c>
      <c r="FN549" s="490">
        <v>4309</v>
      </c>
      <c r="FO549" s="532">
        <f t="shared" si="1047"/>
        <v>0.32204783258594916</v>
      </c>
      <c r="FP549" s="449">
        <f t="shared" si="1048"/>
        <v>87.893913739130284</v>
      </c>
      <c r="FQ549" s="503">
        <v>54</v>
      </c>
      <c r="FR549" s="458">
        <f t="shared" si="1049"/>
        <v>1.1014786126509712</v>
      </c>
      <c r="FS549" s="504">
        <v>8.06</v>
      </c>
      <c r="FT549" s="535">
        <v>12.5</v>
      </c>
      <c r="FU549" s="495">
        <v>49</v>
      </c>
      <c r="FV549" s="490">
        <v>4</v>
      </c>
      <c r="FW549" s="504"/>
      <c r="FX549" s="490"/>
      <c r="FY549" s="452">
        <f t="shared" si="1050"/>
        <v>0.76470588235294112</v>
      </c>
      <c r="FZ549" s="452"/>
      <c r="GA549" s="429"/>
      <c r="GB549" s="499">
        <f t="shared" si="1103"/>
        <v>0.20382165605095537</v>
      </c>
      <c r="GC549" s="514">
        <f t="shared" si="1104"/>
        <v>3.1999999999999993</v>
      </c>
      <c r="GD549" s="499">
        <f t="shared" si="1105"/>
        <v>0.13305024769992913</v>
      </c>
      <c r="GE549" s="527">
        <f t="shared" si="1054"/>
        <v>7.519999999999996</v>
      </c>
      <c r="GF549" s="461">
        <f t="shared" si="1055"/>
        <v>2.0071388052751034</v>
      </c>
      <c r="GG549" s="490">
        <v>20</v>
      </c>
      <c r="GH549" s="526">
        <f t="shared" si="1106"/>
        <v>0.25</v>
      </c>
      <c r="GI549" s="490">
        <v>140</v>
      </c>
      <c r="GJ549" s="544">
        <f t="shared" si="1107"/>
        <v>7</v>
      </c>
      <c r="GK549" s="463">
        <f t="shared" si="1058"/>
        <v>9.7909210013419674</v>
      </c>
      <c r="GL549" s="507">
        <v>8.18</v>
      </c>
      <c r="GM549" s="535">
        <v>12.3</v>
      </c>
      <c r="GN549" s="536">
        <v>43</v>
      </c>
      <c r="GO549" s="526">
        <f t="shared" si="1108"/>
        <v>1.5999999999999903E-2</v>
      </c>
      <c r="GP549" s="526">
        <f t="shared" si="1109"/>
        <v>0.12244897959183676</v>
      </c>
      <c r="GQ549" s="535">
        <v>8</v>
      </c>
      <c r="GR549" s="455">
        <f t="shared" si="1061"/>
        <v>2.1050480152885234</v>
      </c>
      <c r="GS549" s="536">
        <f t="shared" si="1110"/>
        <v>11.6</v>
      </c>
      <c r="GT549" s="536">
        <f t="shared" si="1111"/>
        <v>38.279999999999994</v>
      </c>
      <c r="GU549" s="526">
        <f t="shared" si="1112"/>
        <v>5.6910569105691144E-2</v>
      </c>
      <c r="GV549" s="526">
        <f t="shared" si="1113"/>
        <v>0.10976744186046528</v>
      </c>
      <c r="GW549" s="526">
        <f t="shared" si="1114"/>
        <v>7.2000000000000064E-2</v>
      </c>
      <c r="GX549" s="526">
        <f t="shared" si="1115"/>
        <v>0.2187755102040817</v>
      </c>
      <c r="GY549" s="544">
        <f t="shared" si="1116"/>
        <v>0.91333218296100394</v>
      </c>
      <c r="GZ549" s="490">
        <v>46117</v>
      </c>
      <c r="HA549" s="493">
        <v>8.42</v>
      </c>
      <c r="HB549" s="493">
        <v>8</v>
      </c>
      <c r="HC549" s="494">
        <v>11.6</v>
      </c>
      <c r="HD549" s="498">
        <f t="shared" si="1120"/>
        <v>38.279999999999994</v>
      </c>
      <c r="HE549" s="498">
        <v>11.9</v>
      </c>
      <c r="HF549" s="498">
        <f t="shared" si="1075"/>
        <v>32.130000000000003</v>
      </c>
      <c r="HG549" s="498"/>
      <c r="HH549" s="492">
        <v>6</v>
      </c>
      <c r="HI549" s="508">
        <v>6000</v>
      </c>
      <c r="HJ549" s="490">
        <f t="shared" si="1069"/>
        <v>4020.0000000000005</v>
      </c>
      <c r="HK549" s="490"/>
      <c r="HL549" s="490"/>
      <c r="HM549" s="543"/>
      <c r="HN549" s="506">
        <v>4.97</v>
      </c>
      <c r="HO549" s="491"/>
      <c r="HP549" s="545">
        <v>0.01</v>
      </c>
      <c r="HQ549" s="523"/>
      <c r="HR549" s="524"/>
      <c r="HS549" s="524">
        <v>0.12</v>
      </c>
      <c r="HT549" s="511">
        <v>4</v>
      </c>
      <c r="HU549" s="525">
        <f t="shared" si="1070"/>
        <v>36.566137109144243</v>
      </c>
      <c r="HV549" s="526">
        <f t="shared" si="1117"/>
        <v>0.54863813229571989</v>
      </c>
      <c r="HW549" s="526">
        <f t="shared" si="1118"/>
        <v>0.70778625954198482</v>
      </c>
      <c r="HX549" s="526">
        <f t="shared" si="1119"/>
        <v>0.79796747967479675</v>
      </c>
      <c r="HY549" s="512" t="s">
        <v>233</v>
      </c>
    </row>
    <row r="550" spans="1:233" s="598" customFormat="1" ht="15" customHeight="1" x14ac:dyDescent="0.15">
      <c r="A550" s="400">
        <v>44032</v>
      </c>
      <c r="B550" s="515">
        <v>49002</v>
      </c>
      <c r="C550" s="402">
        <f t="shared" si="993"/>
        <v>0.98004000000000002</v>
      </c>
      <c r="D550" s="571">
        <v>8.02</v>
      </c>
      <c r="E550" s="572">
        <v>36.9</v>
      </c>
      <c r="F550" s="406">
        <v>173</v>
      </c>
      <c r="G550" s="406">
        <f t="shared" si="1079"/>
        <v>8477.3459999999995</v>
      </c>
      <c r="H550" s="402">
        <f t="shared" si="1080"/>
        <v>0.33909383999999998</v>
      </c>
      <c r="I550" s="573"/>
      <c r="J550" s="406"/>
      <c r="K550" s="574"/>
      <c r="L550" s="574"/>
      <c r="M550" s="574"/>
      <c r="N550" s="575"/>
      <c r="O550" s="575"/>
      <c r="P550" s="409"/>
      <c r="Q550" s="409">
        <v>1440</v>
      </c>
      <c r="R550" s="409"/>
      <c r="S550" s="409"/>
      <c r="T550" s="410">
        <v>5.18</v>
      </c>
      <c r="U550" s="409">
        <f t="shared" si="1082"/>
        <v>2847.9310344827586</v>
      </c>
      <c r="V550" s="409">
        <v>8259</v>
      </c>
      <c r="W550" s="409">
        <v>3022</v>
      </c>
      <c r="X550" s="516"/>
      <c r="Y550" s="473"/>
      <c r="Z550" s="429"/>
      <c r="AA550" s="447"/>
      <c r="AB550" s="409"/>
      <c r="AC550" s="409"/>
      <c r="AD550" s="474"/>
      <c r="AE550" s="477"/>
      <c r="AF550" s="478">
        <f t="shared" si="1083"/>
        <v>1440</v>
      </c>
      <c r="AG550" s="477">
        <f t="shared" si="1084"/>
        <v>0.57599999999999996</v>
      </c>
      <c r="AH550" s="478">
        <f t="shared" si="1085"/>
        <v>2847.9310344827586</v>
      </c>
      <c r="AI550" s="478">
        <f t="shared" si="1086"/>
        <v>8259</v>
      </c>
      <c r="AJ550" s="473">
        <f t="shared" si="1087"/>
        <v>11892.96</v>
      </c>
      <c r="AK550" s="477">
        <f t="shared" si="1088"/>
        <v>0.52857599999999993</v>
      </c>
      <c r="AL550" s="447">
        <v>38</v>
      </c>
      <c r="AM550" s="479"/>
      <c r="AN550" s="473">
        <v>1735</v>
      </c>
      <c r="AO550" s="473">
        <v>1773</v>
      </c>
      <c r="AP550" s="479">
        <v>7.47</v>
      </c>
      <c r="AQ550" s="447">
        <v>1016</v>
      </c>
      <c r="AR550" s="473">
        <f t="shared" si="1122"/>
        <v>3048</v>
      </c>
      <c r="AS550" s="657">
        <f t="shared" si="1089"/>
        <v>3</v>
      </c>
      <c r="AT550" s="473">
        <v>5520</v>
      </c>
      <c r="AU550" s="447"/>
      <c r="AV550" s="480">
        <v>60</v>
      </c>
      <c r="AW550" s="479">
        <v>13.38</v>
      </c>
      <c r="AX550" s="479">
        <v>38.4</v>
      </c>
      <c r="AY550" s="480">
        <v>9</v>
      </c>
      <c r="AZ550" s="480">
        <v>3.3</v>
      </c>
      <c r="BA550" s="420">
        <f t="shared" si="1006"/>
        <v>45824</v>
      </c>
      <c r="BB550" s="421">
        <f t="shared" si="1007"/>
        <v>0.91647999999999996</v>
      </c>
      <c r="BC550" s="422"/>
      <c r="BD550" s="423">
        <v>8.07</v>
      </c>
      <c r="BE550" s="424">
        <v>28.6</v>
      </c>
      <c r="BF550" s="420">
        <v>191</v>
      </c>
      <c r="BG550" s="426">
        <v>7360</v>
      </c>
      <c r="BH550" s="420">
        <f t="shared" si="1008"/>
        <v>4931.2000000000007</v>
      </c>
      <c r="BI550" s="432"/>
      <c r="BJ550" s="421"/>
      <c r="BK550" s="427">
        <v>18.8</v>
      </c>
      <c r="BL550" s="427"/>
      <c r="BM550" s="428"/>
      <c r="BN550" s="422"/>
      <c r="BO550" s="425">
        <v>145</v>
      </c>
      <c r="BP550" s="425"/>
      <c r="BQ550" s="423">
        <v>5.07</v>
      </c>
      <c r="BR550" s="421">
        <f t="shared" si="1009"/>
        <v>0.70416666666666672</v>
      </c>
      <c r="BS550" s="409">
        <f t="shared" si="1010"/>
        <v>47264</v>
      </c>
      <c r="BT550" s="429">
        <f t="shared" si="1011"/>
        <v>8.0517197020988487</v>
      </c>
      <c r="BU550" s="430">
        <f t="shared" si="1090"/>
        <v>28.6</v>
      </c>
      <c r="BV550" s="430">
        <f t="shared" si="1013"/>
        <v>278.04468517264723</v>
      </c>
      <c r="BW550" s="430">
        <f t="shared" si="1091"/>
        <v>7135.8530805687205</v>
      </c>
      <c r="BX550" s="430">
        <f t="shared" si="1015"/>
        <v>4638.3045023696686</v>
      </c>
      <c r="BY550" s="430">
        <f t="shared" si="1092"/>
        <v>18.50142180094787</v>
      </c>
      <c r="BZ550" s="430"/>
      <c r="CA550" s="431"/>
      <c r="CB550" s="430">
        <f t="shared" si="1017"/>
        <v>145</v>
      </c>
      <c r="CC550" s="432">
        <v>22921</v>
      </c>
      <c r="CD550" s="411">
        <f t="shared" si="1018"/>
        <v>23641</v>
      </c>
      <c r="CE550" s="421">
        <f t="shared" si="1019"/>
        <v>0.94564000000000004</v>
      </c>
      <c r="CF550" s="433">
        <f t="shared" si="1020"/>
        <v>6.8017427350788875</v>
      </c>
      <c r="CG550" s="434"/>
      <c r="CH550" s="427"/>
      <c r="CI550" s="446">
        <f t="shared" si="1021"/>
        <v>9.6442620870521552</v>
      </c>
      <c r="CJ550" s="436">
        <v>30.3</v>
      </c>
      <c r="CK550" s="436">
        <v>3.04</v>
      </c>
      <c r="CL550" s="423"/>
      <c r="CM550" s="423">
        <v>15.4</v>
      </c>
      <c r="CN550" s="423">
        <v>85</v>
      </c>
      <c r="CO550" s="432"/>
      <c r="CP550" s="432"/>
      <c r="CQ550" s="437"/>
      <c r="CR550" s="437">
        <v>0.82</v>
      </c>
      <c r="CS550" s="424"/>
      <c r="CT550" s="432">
        <f t="shared" si="1022"/>
        <v>3.5531491899665837</v>
      </c>
      <c r="CU550" s="434">
        <v>7.69</v>
      </c>
      <c r="CV550" s="438"/>
      <c r="CW550" s="439"/>
      <c r="CX550" s="440"/>
      <c r="CY550" s="441"/>
      <c r="CZ550" s="442"/>
      <c r="DA550" s="442"/>
      <c r="DB550" s="442"/>
      <c r="DC550" s="442"/>
      <c r="DD550" s="443"/>
      <c r="DE550" s="440"/>
      <c r="DF550" s="444">
        <v>22903</v>
      </c>
      <c r="DG550" s="445">
        <f t="shared" si="1023"/>
        <v>23623</v>
      </c>
      <c r="DH550" s="421">
        <f t="shared" si="1024"/>
        <v>0.94491999999999998</v>
      </c>
      <c r="DI550" s="446">
        <f t="shared" si="1025"/>
        <v>6.8069254540066888</v>
      </c>
      <c r="DJ550" s="434">
        <v>7.82</v>
      </c>
      <c r="DK550" s="427">
        <v>5.3</v>
      </c>
      <c r="DL550" s="446">
        <f t="shared" si="1026"/>
        <v>9.6516107183676922</v>
      </c>
      <c r="DM550" s="422">
        <v>30.2</v>
      </c>
      <c r="DN550" s="422">
        <v>2.76</v>
      </c>
      <c r="DO550" s="423">
        <v>7.91</v>
      </c>
      <c r="DP550" s="423">
        <v>15.5</v>
      </c>
      <c r="DQ550" s="423">
        <v>90</v>
      </c>
      <c r="DR550" s="432"/>
      <c r="DS550" s="432"/>
      <c r="DT550" s="437"/>
      <c r="DU550" s="437">
        <v>0.81</v>
      </c>
      <c r="DV550" s="424"/>
      <c r="DW550" s="446">
        <f t="shared" si="1027"/>
        <v>3.555856580451255</v>
      </c>
      <c r="DX550" s="434">
        <v>7.55</v>
      </c>
      <c r="DY550" s="438">
        <v>8.1300000000000008</v>
      </c>
      <c r="DZ550" s="439">
        <v>16.5</v>
      </c>
      <c r="EA550" s="660">
        <f t="shared" si="1121"/>
        <v>59.4</v>
      </c>
      <c r="EB550" s="441">
        <v>6230</v>
      </c>
      <c r="EC550" s="442">
        <v>5.2</v>
      </c>
      <c r="ED550" s="442"/>
      <c r="EE550" s="442"/>
      <c r="EF550" s="442"/>
      <c r="EG550" s="443">
        <v>19</v>
      </c>
      <c r="EH550" s="440"/>
      <c r="EI550" s="429">
        <f t="shared" si="1093"/>
        <v>8.1300000000000008</v>
      </c>
      <c r="EJ550" s="447">
        <f t="shared" si="1094"/>
        <v>16.5</v>
      </c>
      <c r="EK550" s="448">
        <f t="shared" si="1095"/>
        <v>59.4</v>
      </c>
      <c r="EL550" s="417">
        <f t="shared" si="1096"/>
        <v>6230</v>
      </c>
      <c r="EM550" s="431">
        <f t="shared" si="1097"/>
        <v>5.2</v>
      </c>
      <c r="EN550" s="431"/>
      <c r="EO550" s="431"/>
      <c r="EP550" s="431"/>
      <c r="EQ550" s="430">
        <f t="shared" si="1098"/>
        <v>19</v>
      </c>
      <c r="ER550" s="448"/>
      <c r="ES550" s="449">
        <f t="shared" si="1034"/>
        <v>22.342586323628979</v>
      </c>
      <c r="ET550" s="450">
        <f t="shared" si="1035"/>
        <v>0.94528000000000001</v>
      </c>
      <c r="EU550" s="451">
        <f t="shared" si="992"/>
        <v>0.29867054545454541</v>
      </c>
      <c r="EV550" s="450">
        <f t="shared" si="1036"/>
        <v>0.55309360269360253</v>
      </c>
      <c r="EW550" s="513">
        <f t="shared" si="1099"/>
        <v>0.71894051949382654</v>
      </c>
      <c r="EX550" s="514">
        <f t="shared" si="1100"/>
        <v>13.301421800947871</v>
      </c>
      <c r="EY550" s="513">
        <f t="shared" si="1101"/>
        <v>0.42307692307692313</v>
      </c>
      <c r="EZ550" s="514">
        <f t="shared" si="1102"/>
        <v>12.100000000000001</v>
      </c>
      <c r="FA550" s="450">
        <f t="shared" si="1041"/>
        <v>0.78636527447695481</v>
      </c>
      <c r="FB550" s="431">
        <f t="shared" si="1042"/>
        <v>218.64468517264723</v>
      </c>
      <c r="FC550" s="452"/>
      <c r="FD550" s="431"/>
      <c r="FE550" s="452">
        <f t="shared" si="1043"/>
        <v>0.86896551724137927</v>
      </c>
      <c r="FF550" s="430">
        <f t="shared" si="1044"/>
        <v>126</v>
      </c>
      <c r="FG550" s="405">
        <v>50400</v>
      </c>
      <c r="FH550" s="589"/>
      <c r="FI550" s="590"/>
      <c r="FJ550" s="591"/>
      <c r="FK550" s="455">
        <f t="shared" si="1045"/>
        <v>1.5233581584292486</v>
      </c>
      <c r="FL550" s="530">
        <v>2400</v>
      </c>
      <c r="FM550" s="455">
        <f t="shared" si="1046"/>
        <v>50.778605280974951</v>
      </c>
      <c r="FN550" s="530">
        <v>4309</v>
      </c>
      <c r="FO550" s="532">
        <f t="shared" si="1047"/>
        <v>0.32204783258594916</v>
      </c>
      <c r="FP550" s="449">
        <f t="shared" si="1048"/>
        <v>91.168754231550437</v>
      </c>
      <c r="FQ550" s="457">
        <v>54</v>
      </c>
      <c r="FR550" s="458">
        <f t="shared" si="1049"/>
        <v>1.1425186188219363</v>
      </c>
      <c r="FS550" s="576">
        <v>8</v>
      </c>
      <c r="FT550" s="577">
        <v>13.5</v>
      </c>
      <c r="FU550" s="660">
        <v>45</v>
      </c>
      <c r="FV550" s="579">
        <v>6</v>
      </c>
      <c r="FW550" s="580"/>
      <c r="FX550" s="579"/>
      <c r="FY550" s="452">
        <f t="shared" si="1050"/>
        <v>0.68421052631578949</v>
      </c>
      <c r="FZ550" s="452"/>
      <c r="GA550" s="429"/>
      <c r="GB550" s="513">
        <f t="shared" si="1103"/>
        <v>0.18181818181818177</v>
      </c>
      <c r="GC550" s="514">
        <f t="shared" si="1104"/>
        <v>3</v>
      </c>
      <c r="GD550" s="513">
        <f t="shared" si="1105"/>
        <v>0.24242424242424243</v>
      </c>
      <c r="GE550" s="527">
        <f t="shared" si="1054"/>
        <v>14.399999999999999</v>
      </c>
      <c r="GF550" s="461">
        <f t="shared" si="1055"/>
        <v>2.081922816519973</v>
      </c>
      <c r="GG550" s="606">
        <v>20</v>
      </c>
      <c r="GH550" s="450">
        <f t="shared" si="1106"/>
        <v>0.25</v>
      </c>
      <c r="GI550" s="405">
        <v>140</v>
      </c>
      <c r="GJ550" s="462">
        <f t="shared" si="1107"/>
        <v>7</v>
      </c>
      <c r="GK550" s="463">
        <f t="shared" si="1058"/>
        <v>10.155721056194992</v>
      </c>
      <c r="GL550" s="464">
        <v>8.2200000000000006</v>
      </c>
      <c r="GM550" s="529">
        <v>11.1</v>
      </c>
      <c r="GN550" s="406">
        <v>39</v>
      </c>
      <c r="GO550" s="513">
        <f t="shared" si="1108"/>
        <v>0.17777777777777781</v>
      </c>
      <c r="GP550" s="450">
        <f t="shared" si="1109"/>
        <v>0.1333333333333333</v>
      </c>
      <c r="GQ550" s="577">
        <v>8</v>
      </c>
      <c r="GR550" s="455">
        <f t="shared" si="1061"/>
        <v>2.1834800270819228</v>
      </c>
      <c r="GS550" s="531">
        <f t="shared" si="1110"/>
        <v>10.6</v>
      </c>
      <c r="GT550" s="531">
        <f t="shared" si="1111"/>
        <v>34.979999999999997</v>
      </c>
      <c r="GU550" s="513">
        <f t="shared" si="1112"/>
        <v>4.5045045045045029E-2</v>
      </c>
      <c r="GV550" s="513">
        <f t="shared" si="1113"/>
        <v>0.10307692307692318</v>
      </c>
      <c r="GW550" s="513">
        <f t="shared" si="1114"/>
        <v>0.21481481481481479</v>
      </c>
      <c r="GX550" s="513">
        <f t="shared" si="1115"/>
        <v>0.22266666666666679</v>
      </c>
      <c r="GY550" s="462">
        <f t="shared" si="1116"/>
        <v>1.0135450155883221</v>
      </c>
      <c r="GZ550" s="405">
        <v>45385</v>
      </c>
      <c r="HA550" s="581">
        <v>8.27</v>
      </c>
      <c r="HB550" s="451">
        <v>8.01</v>
      </c>
      <c r="HC550" s="577">
        <v>10.6</v>
      </c>
      <c r="HD550" s="463">
        <f t="shared" si="1120"/>
        <v>34.979999999999997</v>
      </c>
      <c r="HE550" s="463">
        <v>12.3</v>
      </c>
      <c r="HF550" s="463">
        <f t="shared" si="1075"/>
        <v>33.21</v>
      </c>
      <c r="HG550" s="582"/>
      <c r="HH550" s="575">
        <v>9</v>
      </c>
      <c r="HI550" s="583">
        <v>6000</v>
      </c>
      <c r="HJ550" s="406">
        <f t="shared" si="1069"/>
        <v>4020.0000000000005</v>
      </c>
      <c r="HK550" s="406"/>
      <c r="HL550" s="549"/>
      <c r="HM550" s="584"/>
      <c r="HN550" s="461">
        <v>6.81</v>
      </c>
      <c r="HO550" s="574"/>
      <c r="HP550" s="548">
        <v>0.01</v>
      </c>
      <c r="HQ550" s="585"/>
      <c r="HR550" s="586"/>
      <c r="HS550" s="520">
        <v>0.13</v>
      </c>
      <c r="HT550" s="587">
        <v>4</v>
      </c>
      <c r="HU550" s="522">
        <f t="shared" si="1070"/>
        <v>37.971368715083798</v>
      </c>
      <c r="HV550" s="513">
        <f t="shared" si="1117"/>
        <v>0.62937062937062938</v>
      </c>
      <c r="HW550" s="513">
        <f t="shared" si="1118"/>
        <v>0.81685863874345555</v>
      </c>
      <c r="HX550" s="513">
        <f t="shared" si="1119"/>
        <v>0.63776595744680853</v>
      </c>
      <c r="HY550" s="599" t="s">
        <v>234</v>
      </c>
    </row>
    <row r="551" spans="1:233" s="598" customFormat="1" ht="15" customHeight="1" x14ac:dyDescent="0.15">
      <c r="A551" s="400">
        <v>44033</v>
      </c>
      <c r="B551" s="515">
        <v>46456</v>
      </c>
      <c r="C551" s="402">
        <f t="shared" si="993"/>
        <v>0.92911999999999995</v>
      </c>
      <c r="D551" s="571">
        <v>8.16</v>
      </c>
      <c r="E551" s="572">
        <v>34.549999999999997</v>
      </c>
      <c r="F551" s="406">
        <v>195</v>
      </c>
      <c r="G551" s="406">
        <f t="shared" si="1079"/>
        <v>9058.92</v>
      </c>
      <c r="H551" s="402">
        <f t="shared" si="1080"/>
        <v>0.36235679999999998</v>
      </c>
      <c r="I551" s="573"/>
      <c r="J551" s="406"/>
      <c r="K551" s="574"/>
      <c r="L551" s="574"/>
      <c r="M551" s="574"/>
      <c r="N551" s="575"/>
      <c r="O551" s="575"/>
      <c r="P551" s="409"/>
      <c r="Q551" s="409">
        <v>1440</v>
      </c>
      <c r="R551" s="409"/>
      <c r="S551" s="409"/>
      <c r="T551" s="410">
        <v>5.15</v>
      </c>
      <c r="U551" s="409">
        <f t="shared" si="1082"/>
        <v>2757.9310344827586</v>
      </c>
      <c r="V551" s="409">
        <v>7998</v>
      </c>
      <c r="W551" s="409">
        <v>2701</v>
      </c>
      <c r="X551" s="516"/>
      <c r="Y551" s="473"/>
      <c r="Z551" s="429"/>
      <c r="AA551" s="447"/>
      <c r="AB551" s="409"/>
      <c r="AC551" s="409"/>
      <c r="AD551" s="474"/>
      <c r="AE551" s="477"/>
      <c r="AF551" s="478">
        <f t="shared" si="1083"/>
        <v>1440</v>
      </c>
      <c r="AG551" s="477">
        <f t="shared" si="1084"/>
        <v>0.57599999999999996</v>
      </c>
      <c r="AH551" s="478">
        <f t="shared" si="1085"/>
        <v>2757.9310344827586</v>
      </c>
      <c r="AI551" s="478">
        <f t="shared" si="1086"/>
        <v>7998</v>
      </c>
      <c r="AJ551" s="473">
        <f t="shared" si="1087"/>
        <v>11517.12</v>
      </c>
      <c r="AK551" s="477">
        <f t="shared" si="1088"/>
        <v>0.51187199999999999</v>
      </c>
      <c r="AL551" s="447">
        <v>38</v>
      </c>
      <c r="AM551" s="479"/>
      <c r="AN551" s="473">
        <v>1815</v>
      </c>
      <c r="AO551" s="473">
        <v>1805</v>
      </c>
      <c r="AP551" s="479">
        <v>7.4</v>
      </c>
      <c r="AQ551" s="447">
        <v>1005</v>
      </c>
      <c r="AR551" s="473">
        <f t="shared" si="1122"/>
        <v>3015</v>
      </c>
      <c r="AS551" s="657">
        <f t="shared" si="1089"/>
        <v>3</v>
      </c>
      <c r="AT551" s="473">
        <v>5340</v>
      </c>
      <c r="AU551" s="447"/>
      <c r="AV551" s="480">
        <v>50</v>
      </c>
      <c r="AW551" s="479">
        <v>13.88</v>
      </c>
      <c r="AX551" s="479">
        <v>41.68</v>
      </c>
      <c r="AY551" s="480">
        <v>9.9</v>
      </c>
      <c r="AZ551" s="480">
        <v>2.1</v>
      </c>
      <c r="BA551" s="420">
        <f t="shared" si="1006"/>
        <v>44369</v>
      </c>
      <c r="BB551" s="421">
        <f t="shared" si="1007"/>
        <v>0.88737999999999995</v>
      </c>
      <c r="BC551" s="422"/>
      <c r="BD551" s="423">
        <v>7.97</v>
      </c>
      <c r="BE551" s="424">
        <v>27.7</v>
      </c>
      <c r="BF551" s="420">
        <v>194</v>
      </c>
      <c r="BG551" s="426">
        <v>6490</v>
      </c>
      <c r="BH551" s="420">
        <f t="shared" si="1008"/>
        <v>4348.3</v>
      </c>
      <c r="BI551" s="432">
        <v>1165</v>
      </c>
      <c r="BJ551" s="421">
        <f>BI551/35.5*(23+35.5)/BH551</f>
        <v>0.44150328459268362</v>
      </c>
      <c r="BK551" s="427">
        <v>23.4</v>
      </c>
      <c r="BL551" s="427">
        <v>13.1</v>
      </c>
      <c r="BM551" s="428">
        <v>5.0999999999999996</v>
      </c>
      <c r="BN551" s="422">
        <v>2.1</v>
      </c>
      <c r="BO551" s="425">
        <v>240</v>
      </c>
      <c r="BP551" s="425">
        <v>32</v>
      </c>
      <c r="BQ551" s="423">
        <v>5.19</v>
      </c>
      <c r="BR551" s="421">
        <f t="shared" si="1009"/>
        <v>0.72083333333333333</v>
      </c>
      <c r="BS551" s="409">
        <f t="shared" si="1010"/>
        <v>45809</v>
      </c>
      <c r="BT551" s="429">
        <f t="shared" si="1011"/>
        <v>7.9520821236001655</v>
      </c>
      <c r="BU551" s="430">
        <f t="shared" si="1090"/>
        <v>27.7</v>
      </c>
      <c r="BV551" s="430">
        <f t="shared" si="1013"/>
        <v>282.67777074374033</v>
      </c>
      <c r="BW551" s="430">
        <f t="shared" si="1091"/>
        <v>6286.0819926215372</v>
      </c>
      <c r="BX551" s="430">
        <f t="shared" si="1015"/>
        <v>4085.9532952039995</v>
      </c>
      <c r="BY551" s="430">
        <f t="shared" si="1092"/>
        <v>22.975629243161826</v>
      </c>
      <c r="BZ551" s="430">
        <f>(BL551*BA551+AY551*AF551)/BS551</f>
        <v>12.999408413193914</v>
      </c>
      <c r="CA551" s="431">
        <f>(BN551*BA551+AZ551*AF551)/BS551</f>
        <v>2.1</v>
      </c>
      <c r="CB551" s="430">
        <f t="shared" si="1017"/>
        <v>240</v>
      </c>
      <c r="CC551" s="432">
        <v>22274</v>
      </c>
      <c r="CD551" s="411">
        <f t="shared" si="1018"/>
        <v>22994</v>
      </c>
      <c r="CE551" s="421">
        <f t="shared" si="1019"/>
        <v>0.91976000000000002</v>
      </c>
      <c r="CF551" s="433">
        <f t="shared" si="1020"/>
        <v>6.9931286422545007</v>
      </c>
      <c r="CG551" s="434"/>
      <c r="CH551" s="427"/>
      <c r="CI551" s="446">
        <f t="shared" si="1021"/>
        <v>9.915630164390711</v>
      </c>
      <c r="CJ551" s="436">
        <v>30.4</v>
      </c>
      <c r="CK551" s="436">
        <v>1.34</v>
      </c>
      <c r="CL551" s="423"/>
      <c r="CM551" s="423">
        <v>17</v>
      </c>
      <c r="CN551" s="423">
        <v>76</v>
      </c>
      <c r="CO551" s="432"/>
      <c r="CP551" s="432"/>
      <c r="CQ551" s="437"/>
      <c r="CR551" s="437">
        <v>0.85</v>
      </c>
      <c r="CS551" s="424"/>
      <c r="CT551" s="432">
        <f t="shared" si="1022"/>
        <v>3.6531269026702615</v>
      </c>
      <c r="CU551" s="434">
        <v>7.81</v>
      </c>
      <c r="CV551" s="438"/>
      <c r="CW551" s="439"/>
      <c r="CX551" s="440"/>
      <c r="CY551" s="441"/>
      <c r="CZ551" s="442"/>
      <c r="DA551" s="442"/>
      <c r="DB551" s="442"/>
      <c r="DC551" s="442"/>
      <c r="DD551" s="443"/>
      <c r="DE551" s="440"/>
      <c r="DF551" s="444">
        <v>22095</v>
      </c>
      <c r="DG551" s="445">
        <f t="shared" si="1023"/>
        <v>22815</v>
      </c>
      <c r="DH551" s="421">
        <f t="shared" si="1024"/>
        <v>0.91259999999999997</v>
      </c>
      <c r="DI551" s="446">
        <f t="shared" si="1025"/>
        <v>7.0479947403024319</v>
      </c>
      <c r="DJ551" s="434">
        <v>7.79</v>
      </c>
      <c r="DK551" s="427">
        <v>6.1</v>
      </c>
      <c r="DL551" s="446">
        <f t="shared" si="1026"/>
        <v>9.9934253780407616</v>
      </c>
      <c r="DM551" s="422">
        <v>30.4</v>
      </c>
      <c r="DN551" s="422">
        <v>2.59</v>
      </c>
      <c r="DO551" s="423">
        <v>7.82</v>
      </c>
      <c r="DP551" s="423">
        <v>17.2</v>
      </c>
      <c r="DQ551" s="423">
        <v>73</v>
      </c>
      <c r="DR551" s="432">
        <v>4257</v>
      </c>
      <c r="DS551" s="432">
        <v>2097</v>
      </c>
      <c r="DT551" s="437">
        <f>DS551/DR551</f>
        <v>0.492600422832981</v>
      </c>
      <c r="DU551" s="437">
        <v>0.88</v>
      </c>
      <c r="DV551" s="424"/>
      <c r="DW551" s="446">
        <f t="shared" si="1027"/>
        <v>3.681788297172913</v>
      </c>
      <c r="DX551" s="434">
        <v>7.59</v>
      </c>
      <c r="DY551" s="438">
        <v>8</v>
      </c>
      <c r="DZ551" s="439">
        <v>16.399999999999999</v>
      </c>
      <c r="EA551" s="660">
        <f t="shared" si="1121"/>
        <v>59.04</v>
      </c>
      <c r="EB551" s="441">
        <v>6690</v>
      </c>
      <c r="EC551" s="442">
        <v>7.8</v>
      </c>
      <c r="ED551" s="442">
        <v>0.22</v>
      </c>
      <c r="EE551" s="442">
        <v>8.1</v>
      </c>
      <c r="EF551" s="442">
        <v>0.75</v>
      </c>
      <c r="EG551" s="443">
        <v>18</v>
      </c>
      <c r="EH551" s="440">
        <v>16</v>
      </c>
      <c r="EI551" s="429">
        <f t="shared" si="1093"/>
        <v>8</v>
      </c>
      <c r="EJ551" s="447">
        <f t="shared" si="1094"/>
        <v>16.399999999999999</v>
      </c>
      <c r="EK551" s="448">
        <f t="shared" si="1095"/>
        <v>59.04</v>
      </c>
      <c r="EL551" s="417">
        <f t="shared" si="1096"/>
        <v>6690</v>
      </c>
      <c r="EM551" s="431">
        <f t="shared" si="1097"/>
        <v>7.8</v>
      </c>
      <c r="EN551" s="431">
        <f>ED551</f>
        <v>0.22</v>
      </c>
      <c r="EO551" s="431">
        <f>EE551</f>
        <v>8.1</v>
      </c>
      <c r="EP551" s="431">
        <f>EF551</f>
        <v>0.75</v>
      </c>
      <c r="EQ551" s="430">
        <f t="shared" si="1098"/>
        <v>18</v>
      </c>
      <c r="ER551" s="448">
        <f>EH551</f>
        <v>16</v>
      </c>
      <c r="ES551" s="449">
        <f t="shared" si="1034"/>
        <v>23.052238643061408</v>
      </c>
      <c r="ET551" s="450">
        <f t="shared" si="1035"/>
        <v>0.91617999999999999</v>
      </c>
      <c r="EU551" s="451">
        <f t="shared" si="992"/>
        <v>0.29429968181818184</v>
      </c>
      <c r="EV551" s="450">
        <f t="shared" si="1036"/>
        <v>0.54499941077441072</v>
      </c>
      <c r="EW551" s="513">
        <f t="shared" si="1099"/>
        <v>0.66050984208315022</v>
      </c>
      <c r="EX551" s="514">
        <f t="shared" si="1100"/>
        <v>15.175629243161826</v>
      </c>
      <c r="EY551" s="513">
        <f t="shared" si="1101"/>
        <v>0.40794223826714804</v>
      </c>
      <c r="EZ551" s="514">
        <f t="shared" si="1102"/>
        <v>11.3</v>
      </c>
      <c r="FA551" s="450">
        <f t="shared" si="1041"/>
        <v>0.79114028016896198</v>
      </c>
      <c r="FB551" s="431">
        <f t="shared" si="1042"/>
        <v>223.63777074374033</v>
      </c>
      <c r="FC551" s="452">
        <f>1-EP551/CA551</f>
        <v>0.64285714285714279</v>
      </c>
      <c r="FD551" s="431">
        <f>CA551-EP551</f>
        <v>1.35</v>
      </c>
      <c r="FE551" s="452">
        <f t="shared" si="1043"/>
        <v>0.92500000000000004</v>
      </c>
      <c r="FF551" s="430">
        <f t="shared" si="1044"/>
        <v>222</v>
      </c>
      <c r="FG551" s="405">
        <v>50400</v>
      </c>
      <c r="FH551" s="589"/>
      <c r="FI551" s="590"/>
      <c r="FJ551" s="591"/>
      <c r="FK551" s="455">
        <f t="shared" si="1045"/>
        <v>1.5717435438450962</v>
      </c>
      <c r="FL551" s="530">
        <v>2400</v>
      </c>
      <c r="FM551" s="455">
        <f t="shared" si="1046"/>
        <v>52.391451461503195</v>
      </c>
      <c r="FN551" s="530">
        <v>4309</v>
      </c>
      <c r="FO551" s="532">
        <f t="shared" si="1047"/>
        <v>0.32204783258594916</v>
      </c>
      <c r="FP551" s="449">
        <f t="shared" si="1048"/>
        <v>94.064485144840532</v>
      </c>
      <c r="FQ551" s="457">
        <v>54</v>
      </c>
      <c r="FR551" s="458">
        <f t="shared" si="1049"/>
        <v>1.1788076578838218</v>
      </c>
      <c r="FS551" s="576">
        <v>8.0399999999999991</v>
      </c>
      <c r="FT551" s="577">
        <v>12.1</v>
      </c>
      <c r="FU551" s="660">
        <v>42</v>
      </c>
      <c r="FV551" s="579">
        <v>4</v>
      </c>
      <c r="FW551" s="580">
        <v>0.24</v>
      </c>
      <c r="FX551" s="579">
        <v>8</v>
      </c>
      <c r="FY551" s="452">
        <f t="shared" si="1050"/>
        <v>0.77777777777777779</v>
      </c>
      <c r="FZ551" s="452">
        <f>1-FW551/(EF551+DC551)</f>
        <v>0.67999999999999994</v>
      </c>
      <c r="GA551" s="429">
        <f>EF551+DC551-FW551</f>
        <v>0.51</v>
      </c>
      <c r="GB551" s="513">
        <f t="shared" si="1103"/>
        <v>0.26219512195121952</v>
      </c>
      <c r="GC551" s="514">
        <f t="shared" si="1104"/>
        <v>4.2999999999999989</v>
      </c>
      <c r="GD551" s="513">
        <f t="shared" si="1105"/>
        <v>0.28861788617886175</v>
      </c>
      <c r="GE551" s="527">
        <f t="shared" si="1054"/>
        <v>17.04</v>
      </c>
      <c r="GF551" s="461">
        <f t="shared" si="1055"/>
        <v>2.148049509921631</v>
      </c>
      <c r="GG551" s="606">
        <v>20</v>
      </c>
      <c r="GH551" s="450">
        <f t="shared" si="1106"/>
        <v>0.25</v>
      </c>
      <c r="GI551" s="405">
        <v>140</v>
      </c>
      <c r="GJ551" s="462">
        <f t="shared" si="1107"/>
        <v>7</v>
      </c>
      <c r="GK551" s="463">
        <f t="shared" si="1058"/>
        <v>10.47829029230064</v>
      </c>
      <c r="GL551" s="464">
        <v>8.1300000000000008</v>
      </c>
      <c r="GM551" s="529">
        <v>12</v>
      </c>
      <c r="GN551" s="406">
        <v>39</v>
      </c>
      <c r="GO551" s="513">
        <f t="shared" si="1108"/>
        <v>8.2644628099173278E-3</v>
      </c>
      <c r="GP551" s="450">
        <f t="shared" si="1109"/>
        <v>7.1428571428571397E-2</v>
      </c>
      <c r="GQ551" s="577">
        <v>8</v>
      </c>
      <c r="GR551" s="455">
        <f t="shared" si="1061"/>
        <v>2.2528324128446378</v>
      </c>
      <c r="GS551" s="531">
        <f t="shared" si="1110"/>
        <v>11.4</v>
      </c>
      <c r="GT551" s="531">
        <f t="shared" si="1111"/>
        <v>37.619999999999997</v>
      </c>
      <c r="GU551" s="513">
        <f t="shared" si="1112"/>
        <v>4.9999999999999933E-2</v>
      </c>
      <c r="GV551" s="513">
        <f t="shared" si="1113"/>
        <v>3.5384615384615459E-2</v>
      </c>
      <c r="GW551" s="513">
        <f t="shared" si="1114"/>
        <v>5.7851239669421406E-2</v>
      </c>
      <c r="GX551" s="513">
        <f t="shared" si="1115"/>
        <v>0.10428571428571431</v>
      </c>
      <c r="GY551" s="462">
        <f t="shared" si="1116"/>
        <v>2.392303719703341</v>
      </c>
      <c r="GZ551" s="405">
        <v>46242</v>
      </c>
      <c r="HA551" s="581">
        <v>8.24</v>
      </c>
      <c r="HB551" s="451">
        <v>8.01</v>
      </c>
      <c r="HC551" s="577">
        <v>11.4</v>
      </c>
      <c r="HD551" s="463">
        <f t="shared" si="1120"/>
        <v>37.619999999999997</v>
      </c>
      <c r="HE551" s="463">
        <v>12.1</v>
      </c>
      <c r="HF551" s="463">
        <f t="shared" si="1075"/>
        <v>32.67</v>
      </c>
      <c r="HG551" s="582"/>
      <c r="HH551" s="575">
        <v>6</v>
      </c>
      <c r="HI551" s="583">
        <v>6580</v>
      </c>
      <c r="HJ551" s="406">
        <f t="shared" si="1069"/>
        <v>4408.6000000000004</v>
      </c>
      <c r="HK551" s="406">
        <v>163</v>
      </c>
      <c r="HL551" s="549">
        <v>1215</v>
      </c>
      <c r="HM551" s="584">
        <v>7.7</v>
      </c>
      <c r="HN551" s="461">
        <v>8.93</v>
      </c>
      <c r="HO551" s="574">
        <v>0.16</v>
      </c>
      <c r="HP551" s="548">
        <v>0.01</v>
      </c>
      <c r="HQ551" s="585">
        <v>6</v>
      </c>
      <c r="HR551" s="586">
        <v>0.2</v>
      </c>
      <c r="HS551" s="520">
        <v>0.18</v>
      </c>
      <c r="HT551" s="587">
        <v>4</v>
      </c>
      <c r="HU551" s="522">
        <f t="shared" si="1070"/>
        <v>39.216570127791925</v>
      </c>
      <c r="HV551" s="513">
        <f t="shared" si="1117"/>
        <v>0.58844765342960281</v>
      </c>
      <c r="HW551" s="513">
        <f t="shared" si="1118"/>
        <v>0.80608247422680412</v>
      </c>
      <c r="HX551" s="513">
        <f t="shared" si="1119"/>
        <v>0.6183760683760684</v>
      </c>
      <c r="HY551" s="599" t="s">
        <v>235</v>
      </c>
    </row>
    <row r="552" spans="1:233" s="598" customFormat="1" ht="15" customHeight="1" x14ac:dyDescent="0.15">
      <c r="A552" s="400">
        <v>44034</v>
      </c>
      <c r="B552" s="515">
        <v>42493</v>
      </c>
      <c r="C552" s="402">
        <f t="shared" si="993"/>
        <v>0.84985999999999995</v>
      </c>
      <c r="D552" s="571">
        <v>7.8</v>
      </c>
      <c r="E552" s="572">
        <v>38.049999999999997</v>
      </c>
      <c r="F552" s="406">
        <v>163</v>
      </c>
      <c r="G552" s="406">
        <f t="shared" si="1079"/>
        <v>6926.3590000000004</v>
      </c>
      <c r="H552" s="402">
        <f t="shared" si="1080"/>
        <v>0.27705436</v>
      </c>
      <c r="I552" s="573"/>
      <c r="J552" s="406"/>
      <c r="K552" s="574"/>
      <c r="L552" s="574"/>
      <c r="M552" s="574"/>
      <c r="N552" s="575"/>
      <c r="O552" s="575"/>
      <c r="P552" s="409"/>
      <c r="Q552" s="409">
        <v>1440</v>
      </c>
      <c r="R552" s="409"/>
      <c r="S552" s="409"/>
      <c r="T552" s="410">
        <v>5.22</v>
      </c>
      <c r="U552" s="409">
        <f t="shared" si="1082"/>
        <v>2663.4482758620688</v>
      </c>
      <c r="V552" s="409">
        <v>7724</v>
      </c>
      <c r="W552" s="409">
        <v>2782</v>
      </c>
      <c r="X552" s="516"/>
      <c r="Y552" s="473"/>
      <c r="Z552" s="429"/>
      <c r="AA552" s="409"/>
      <c r="AB552" s="409"/>
      <c r="AC552" s="409"/>
      <c r="AD552" s="474"/>
      <c r="AE552" s="477"/>
      <c r="AF552" s="478">
        <f t="shared" si="1083"/>
        <v>1440</v>
      </c>
      <c r="AG552" s="477">
        <f t="shared" si="1084"/>
        <v>0.57599999999999996</v>
      </c>
      <c r="AH552" s="478">
        <f t="shared" si="1085"/>
        <v>2663.4482758620688</v>
      </c>
      <c r="AI552" s="478">
        <f t="shared" si="1086"/>
        <v>7724</v>
      </c>
      <c r="AJ552" s="473">
        <f t="shared" si="1087"/>
        <v>11122.56</v>
      </c>
      <c r="AK552" s="477">
        <f t="shared" si="1088"/>
        <v>0.494336</v>
      </c>
      <c r="AL552" s="447">
        <v>38</v>
      </c>
      <c r="AM552" s="479"/>
      <c r="AN552" s="473">
        <v>1782</v>
      </c>
      <c r="AO552" s="473">
        <v>1773</v>
      </c>
      <c r="AP552" s="479">
        <v>7.34</v>
      </c>
      <c r="AQ552" s="447">
        <v>976</v>
      </c>
      <c r="AR552" s="473">
        <f t="shared" si="1122"/>
        <v>2928</v>
      </c>
      <c r="AS552" s="657">
        <f t="shared" si="1089"/>
        <v>3</v>
      </c>
      <c r="AT552" s="473">
        <v>5080</v>
      </c>
      <c r="AU552" s="447"/>
      <c r="AV552" s="480">
        <v>45</v>
      </c>
      <c r="AW552" s="479">
        <v>13.24</v>
      </c>
      <c r="AX552" s="479">
        <v>38.56</v>
      </c>
      <c r="AY552" s="480">
        <v>10.6</v>
      </c>
      <c r="AZ552" s="480">
        <v>3.1</v>
      </c>
      <c r="BA552" s="420">
        <f t="shared" si="1006"/>
        <v>42213</v>
      </c>
      <c r="BB552" s="421">
        <f t="shared" si="1007"/>
        <v>0.84426000000000001</v>
      </c>
      <c r="BC552" s="422"/>
      <c r="BD552" s="423">
        <v>7.93</v>
      </c>
      <c r="BE552" s="424">
        <v>32.5</v>
      </c>
      <c r="BF552" s="420">
        <v>226</v>
      </c>
      <c r="BG552" s="426">
        <v>6770</v>
      </c>
      <c r="BH552" s="420">
        <f t="shared" si="1008"/>
        <v>4535.9000000000005</v>
      </c>
      <c r="BI552" s="432"/>
      <c r="BJ552" s="421"/>
      <c r="BK552" s="427">
        <v>23.4</v>
      </c>
      <c r="BL552" s="427"/>
      <c r="BM552" s="428"/>
      <c r="BN552" s="422"/>
      <c r="BO552" s="425">
        <v>179</v>
      </c>
      <c r="BP552" s="425"/>
      <c r="BQ552" s="423">
        <v>4.2</v>
      </c>
      <c r="BR552" s="421">
        <f t="shared" si="1009"/>
        <v>0.58333333333333337</v>
      </c>
      <c r="BS552" s="409">
        <f t="shared" si="1010"/>
        <v>43653</v>
      </c>
      <c r="BT552" s="429">
        <f t="shared" si="1011"/>
        <v>7.9105374201085823</v>
      </c>
      <c r="BU552" s="430">
        <f t="shared" si="1090"/>
        <v>32.5</v>
      </c>
      <c r="BV552" s="430">
        <f t="shared" si="1013"/>
        <v>315.13201841797814</v>
      </c>
      <c r="BW552" s="430">
        <f t="shared" si="1091"/>
        <v>6546.7741048725175</v>
      </c>
      <c r="BX552" s="430">
        <f t="shared" si="1015"/>
        <v>4255.4031681671368</v>
      </c>
      <c r="BY552" s="430">
        <f t="shared" si="1092"/>
        <v>22.977760978626897</v>
      </c>
      <c r="BZ552" s="430"/>
      <c r="CA552" s="431"/>
      <c r="CB552" s="430">
        <f t="shared" si="1017"/>
        <v>179</v>
      </c>
      <c r="CC552" s="432">
        <v>21291</v>
      </c>
      <c r="CD552" s="411">
        <f t="shared" si="1018"/>
        <v>22011</v>
      </c>
      <c r="CE552" s="421">
        <f t="shared" si="1019"/>
        <v>0.88044</v>
      </c>
      <c r="CF552" s="433">
        <f t="shared" si="1020"/>
        <v>7.3054381899959111</v>
      </c>
      <c r="CG552" s="434"/>
      <c r="CH552" s="427"/>
      <c r="CI552" s="446">
        <f t="shared" si="1021"/>
        <v>10.358457135068829</v>
      </c>
      <c r="CJ552" s="436">
        <v>30.8</v>
      </c>
      <c r="CK552" s="436">
        <v>2.09</v>
      </c>
      <c r="CL552" s="423"/>
      <c r="CM552" s="423">
        <v>16.600000000000001</v>
      </c>
      <c r="CN552" s="423">
        <v>80</v>
      </c>
      <c r="CO552" s="432"/>
      <c r="CP552" s="432"/>
      <c r="CQ552" s="437"/>
      <c r="CR552" s="437">
        <v>0.83</v>
      </c>
      <c r="CS552" s="424"/>
      <c r="CT552" s="432">
        <f t="shared" si="1022"/>
        <v>3.8162736813411477</v>
      </c>
      <c r="CU552" s="434">
        <v>7.21</v>
      </c>
      <c r="CV552" s="438"/>
      <c r="CW552" s="439"/>
      <c r="CX552" s="440"/>
      <c r="CY552" s="441"/>
      <c r="CZ552" s="442"/>
      <c r="DA552" s="442"/>
      <c r="DB552" s="442"/>
      <c r="DC552" s="442"/>
      <c r="DD552" s="443"/>
      <c r="DE552" s="440"/>
      <c r="DF552" s="444">
        <v>20922</v>
      </c>
      <c r="DG552" s="445">
        <f t="shared" si="1023"/>
        <v>21642</v>
      </c>
      <c r="DH552" s="421">
        <f t="shared" si="1024"/>
        <v>0.86568000000000001</v>
      </c>
      <c r="DI552" s="446">
        <f t="shared" si="1025"/>
        <v>7.429997227612974</v>
      </c>
      <c r="DJ552" s="434">
        <v>7.81</v>
      </c>
      <c r="DK552" s="427">
        <v>5.2</v>
      </c>
      <c r="DL552" s="446">
        <f t="shared" si="1026"/>
        <v>10.535070695869143</v>
      </c>
      <c r="DM552" s="422">
        <v>30.7</v>
      </c>
      <c r="DN552" s="422">
        <v>1.91</v>
      </c>
      <c r="DO552" s="423">
        <v>7.86</v>
      </c>
      <c r="DP552" s="423">
        <v>15.5</v>
      </c>
      <c r="DQ552" s="423">
        <v>78</v>
      </c>
      <c r="DR552" s="432"/>
      <c r="DS552" s="432"/>
      <c r="DT552" s="437"/>
      <c r="DU552" s="437">
        <v>0.83</v>
      </c>
      <c r="DV552" s="424"/>
      <c r="DW552" s="446">
        <f t="shared" si="1027"/>
        <v>3.8813418353202112</v>
      </c>
      <c r="DX552" s="434">
        <v>7.01</v>
      </c>
      <c r="DY552" s="438">
        <v>8.1199999999999992</v>
      </c>
      <c r="DZ552" s="439">
        <v>15.1</v>
      </c>
      <c r="EA552" s="660">
        <f t="shared" si="1121"/>
        <v>54.36</v>
      </c>
      <c r="EB552" s="441">
        <v>6340</v>
      </c>
      <c r="EC552" s="442">
        <v>8.1</v>
      </c>
      <c r="ED552" s="442"/>
      <c r="EE552" s="442"/>
      <c r="EF552" s="442"/>
      <c r="EG552" s="443">
        <v>19</v>
      </c>
      <c r="EH552" s="440"/>
      <c r="EI552" s="429">
        <f t="shared" si="1093"/>
        <v>8.1199999999999992</v>
      </c>
      <c r="EJ552" s="447">
        <f t="shared" si="1094"/>
        <v>15.1</v>
      </c>
      <c r="EK552" s="448">
        <f t="shared" si="1095"/>
        <v>54.36</v>
      </c>
      <c r="EL552" s="417">
        <f t="shared" si="1096"/>
        <v>6340</v>
      </c>
      <c r="EM552" s="431">
        <f t="shared" si="1097"/>
        <v>8.1</v>
      </c>
      <c r="EN552" s="431"/>
      <c r="EO552" s="431"/>
      <c r="EP552" s="431"/>
      <c r="EQ552" s="430">
        <f t="shared" si="1098"/>
        <v>19</v>
      </c>
      <c r="ER552" s="448"/>
      <c r="ES552" s="449">
        <f t="shared" si="1034"/>
        <v>24.190777266167274</v>
      </c>
      <c r="ET552" s="450">
        <f t="shared" si="1035"/>
        <v>0.87305999999999995</v>
      </c>
      <c r="EU552" s="451">
        <f t="shared" ref="EU552:EU615" si="1123">BV552/1000/ES552*24</f>
        <v>0.3126467727272727</v>
      </c>
      <c r="EV552" s="450">
        <f t="shared" si="1036"/>
        <v>0.57897550505050499</v>
      </c>
      <c r="EW552" s="513">
        <f t="shared" si="1099"/>
        <v>0.64748523550513326</v>
      </c>
      <c r="EX552" s="514">
        <f t="shared" si="1100"/>
        <v>14.877760978626897</v>
      </c>
      <c r="EY552" s="513">
        <f t="shared" si="1101"/>
        <v>0.53538461538461535</v>
      </c>
      <c r="EZ552" s="514">
        <f t="shared" si="1102"/>
        <v>17.399999999999999</v>
      </c>
      <c r="FA552" s="450">
        <f t="shared" si="1041"/>
        <v>0.82750086686558411</v>
      </c>
      <c r="FB552" s="431">
        <f t="shared" si="1042"/>
        <v>260.77201841797813</v>
      </c>
      <c r="FC552" s="452"/>
      <c r="FD552" s="431"/>
      <c r="FE552" s="452">
        <f t="shared" si="1043"/>
        <v>0.8938547486033519</v>
      </c>
      <c r="FF552" s="430">
        <f t="shared" si="1044"/>
        <v>160</v>
      </c>
      <c r="FG552" s="405">
        <v>50400</v>
      </c>
      <c r="FH552" s="589"/>
      <c r="FI552" s="590"/>
      <c r="FJ552" s="591"/>
      <c r="FK552" s="455">
        <f t="shared" si="1045"/>
        <v>1.6493711772386779</v>
      </c>
      <c r="FL552" s="530">
        <v>2200</v>
      </c>
      <c r="FM552" s="455">
        <f t="shared" si="1046"/>
        <v>50.397452637848488</v>
      </c>
      <c r="FN552" s="530">
        <v>4170</v>
      </c>
      <c r="FO552" s="532">
        <f t="shared" si="1047"/>
        <v>0.31165919282511212</v>
      </c>
      <c r="FP552" s="449">
        <f t="shared" si="1048"/>
        <v>95.526080681740083</v>
      </c>
      <c r="FQ552" s="457">
        <v>54</v>
      </c>
      <c r="FR552" s="458">
        <f t="shared" si="1049"/>
        <v>1.2370283829290085</v>
      </c>
      <c r="FS552" s="576">
        <v>7.99</v>
      </c>
      <c r="FT552" s="577">
        <v>13</v>
      </c>
      <c r="FU552" s="660">
        <v>47</v>
      </c>
      <c r="FV552" s="579">
        <v>2</v>
      </c>
      <c r="FW552" s="580"/>
      <c r="FX552" s="579"/>
      <c r="FY552" s="452">
        <f t="shared" si="1050"/>
        <v>0.89473684210526316</v>
      </c>
      <c r="FZ552" s="452"/>
      <c r="GA552" s="429"/>
      <c r="GB552" s="513">
        <f t="shared" si="1103"/>
        <v>0.13907284768211914</v>
      </c>
      <c r="GC552" s="514">
        <f t="shared" si="1104"/>
        <v>2.0999999999999996</v>
      </c>
      <c r="GD552" s="513">
        <f t="shared" si="1105"/>
        <v>0.13539367181751283</v>
      </c>
      <c r="GE552" s="527">
        <f t="shared" si="1054"/>
        <v>7.3599999999999994</v>
      </c>
      <c r="GF552" s="461">
        <f t="shared" si="1055"/>
        <v>2.2541406088928597</v>
      </c>
      <c r="GG552" s="606">
        <v>20</v>
      </c>
      <c r="GH552" s="450">
        <f t="shared" si="1106"/>
        <v>0.25</v>
      </c>
      <c r="GI552" s="405">
        <v>140</v>
      </c>
      <c r="GJ552" s="462">
        <f t="shared" si="1107"/>
        <v>7</v>
      </c>
      <c r="GK552" s="463">
        <f t="shared" si="1058"/>
        <v>10.995807848257851</v>
      </c>
      <c r="GL552" s="464">
        <v>8.19</v>
      </c>
      <c r="GM552" s="529">
        <v>12.4</v>
      </c>
      <c r="GN552" s="406">
        <v>44</v>
      </c>
      <c r="GO552" s="513">
        <f t="shared" si="1108"/>
        <v>4.6153846153846101E-2</v>
      </c>
      <c r="GP552" s="450">
        <f t="shared" si="1109"/>
        <v>6.3829787234042534E-2</v>
      </c>
      <c r="GQ552" s="577">
        <v>8</v>
      </c>
      <c r="GR552" s="455">
        <f t="shared" si="1061"/>
        <v>2.3640986873754382</v>
      </c>
      <c r="GS552" s="531">
        <f t="shared" si="1110"/>
        <v>11.4</v>
      </c>
      <c r="GT552" s="531">
        <f t="shared" si="1111"/>
        <v>37.619999999999997</v>
      </c>
      <c r="GU552" s="513">
        <f t="shared" si="1112"/>
        <v>8.064516129032262E-2</v>
      </c>
      <c r="GV552" s="513">
        <f t="shared" si="1113"/>
        <v>0.14500000000000002</v>
      </c>
      <c r="GW552" s="513">
        <f t="shared" si="1114"/>
        <v>0.12307692307692308</v>
      </c>
      <c r="GX552" s="513">
        <f t="shared" si="1115"/>
        <v>0.19957446808510648</v>
      </c>
      <c r="GY552" s="462">
        <f t="shared" si="1116"/>
        <v>1.1722609646330329</v>
      </c>
      <c r="GZ552" s="405">
        <v>41933</v>
      </c>
      <c r="HA552" s="581">
        <v>8.32</v>
      </c>
      <c r="HB552" s="451">
        <v>8.0399999999999991</v>
      </c>
      <c r="HC552" s="577">
        <v>11.4</v>
      </c>
      <c r="HD552" s="463">
        <f t="shared" si="1120"/>
        <v>37.619999999999997</v>
      </c>
      <c r="HE552" s="463">
        <v>11.2</v>
      </c>
      <c r="HF552" s="463">
        <f t="shared" si="1075"/>
        <v>30.24</v>
      </c>
      <c r="HG552" s="582"/>
      <c r="HH552" s="575">
        <v>4</v>
      </c>
      <c r="HI552" s="583">
        <v>6400</v>
      </c>
      <c r="HJ552" s="406">
        <f t="shared" si="1069"/>
        <v>4288</v>
      </c>
      <c r="HK552" s="406"/>
      <c r="HL552" s="549"/>
      <c r="HM552" s="584"/>
      <c r="HN552" s="461">
        <v>8.4</v>
      </c>
      <c r="HO552" s="574"/>
      <c r="HP552" s="548">
        <v>0.01</v>
      </c>
      <c r="HQ552" s="585"/>
      <c r="HR552" s="586"/>
      <c r="HS552" s="520">
        <v>0.16</v>
      </c>
      <c r="HT552" s="587">
        <v>4</v>
      </c>
      <c r="HU552" s="522">
        <f t="shared" si="1070"/>
        <v>41.219529528818136</v>
      </c>
      <c r="HV552" s="513">
        <f t="shared" si="1117"/>
        <v>0.64923076923076928</v>
      </c>
      <c r="HW552" s="513">
        <f t="shared" si="1118"/>
        <v>0.83353982300884955</v>
      </c>
      <c r="HX552" s="513">
        <f t="shared" si="1119"/>
        <v>0.64102564102564097</v>
      </c>
      <c r="HY552" s="599" t="s">
        <v>236</v>
      </c>
    </row>
    <row r="553" spans="1:233" s="598" customFormat="1" ht="15" customHeight="1" x14ac:dyDescent="0.15">
      <c r="A553" s="400">
        <v>44035</v>
      </c>
      <c r="B553" s="515">
        <v>44751</v>
      </c>
      <c r="C553" s="402">
        <f t="shared" si="993"/>
        <v>0.89502000000000004</v>
      </c>
      <c r="D553" s="571">
        <v>7.94</v>
      </c>
      <c r="E553" s="572">
        <v>38.450000000000003</v>
      </c>
      <c r="F553" s="406">
        <v>153</v>
      </c>
      <c r="G553" s="406">
        <f t="shared" si="1079"/>
        <v>6846.9030000000002</v>
      </c>
      <c r="H553" s="402">
        <f t="shared" si="1080"/>
        <v>0.27387612</v>
      </c>
      <c r="I553" s="573"/>
      <c r="J553" s="406"/>
      <c r="K553" s="574"/>
      <c r="L553" s="574"/>
      <c r="M553" s="574"/>
      <c r="N553" s="575"/>
      <c r="O553" s="575"/>
      <c r="P553" s="409"/>
      <c r="Q553" s="409">
        <v>1440</v>
      </c>
      <c r="R553" s="409"/>
      <c r="S553" s="409"/>
      <c r="T553" s="410">
        <v>5.23</v>
      </c>
      <c r="U553" s="409">
        <f t="shared" si="1082"/>
        <v>2634.4827586206898</v>
      </c>
      <c r="V553" s="409">
        <v>7640</v>
      </c>
      <c r="W553" s="409">
        <v>3093</v>
      </c>
      <c r="X553" s="516"/>
      <c r="Y553" s="473"/>
      <c r="Z553" s="429"/>
      <c r="AA553" s="409"/>
      <c r="AB553" s="409"/>
      <c r="AC553" s="409"/>
      <c r="AD553" s="474"/>
      <c r="AE553" s="477"/>
      <c r="AF553" s="478">
        <f t="shared" si="1083"/>
        <v>1440</v>
      </c>
      <c r="AG553" s="477">
        <f t="shared" si="1084"/>
        <v>0.57599999999999996</v>
      </c>
      <c r="AH553" s="478">
        <f t="shared" si="1085"/>
        <v>2634.4827586206898</v>
      </c>
      <c r="AI553" s="478">
        <f t="shared" si="1086"/>
        <v>7640</v>
      </c>
      <c r="AJ553" s="473">
        <f t="shared" si="1087"/>
        <v>11001.6</v>
      </c>
      <c r="AK553" s="477">
        <f t="shared" si="1088"/>
        <v>0.48896000000000001</v>
      </c>
      <c r="AL553" s="447">
        <v>38</v>
      </c>
      <c r="AM553" s="479"/>
      <c r="AN553" s="473">
        <v>1765</v>
      </c>
      <c r="AO553" s="473">
        <v>1758</v>
      </c>
      <c r="AP553" s="479">
        <v>7.19</v>
      </c>
      <c r="AQ553" s="447">
        <v>916</v>
      </c>
      <c r="AR553" s="473">
        <f t="shared" si="1122"/>
        <v>2748</v>
      </c>
      <c r="AS553" s="657">
        <f t="shared" si="1089"/>
        <v>3</v>
      </c>
      <c r="AT553" s="473">
        <v>4760</v>
      </c>
      <c r="AU553" s="447"/>
      <c r="AV553" s="480">
        <v>30</v>
      </c>
      <c r="AW553" s="479">
        <v>12.11</v>
      </c>
      <c r="AX553" s="479">
        <v>35.42</v>
      </c>
      <c r="AY553" s="480">
        <v>11.9</v>
      </c>
      <c r="AZ553" s="480">
        <v>4.4000000000000004</v>
      </c>
      <c r="BA553" s="420">
        <f t="shared" si="1006"/>
        <v>41740</v>
      </c>
      <c r="BB553" s="421">
        <f t="shared" si="1007"/>
        <v>0.83479999999999999</v>
      </c>
      <c r="BC553" s="422"/>
      <c r="BD553" s="423">
        <v>7.85</v>
      </c>
      <c r="BE553" s="424">
        <v>32.5</v>
      </c>
      <c r="BF553" s="420">
        <v>202</v>
      </c>
      <c r="BG553" s="426">
        <v>7770</v>
      </c>
      <c r="BH553" s="420">
        <f t="shared" si="1008"/>
        <v>5205.9000000000005</v>
      </c>
      <c r="BI553" s="432"/>
      <c r="BJ553" s="421"/>
      <c r="BK553" s="427">
        <v>24.7</v>
      </c>
      <c r="BL553" s="427"/>
      <c r="BM553" s="428"/>
      <c r="BN553" s="422"/>
      <c r="BO553" s="425">
        <v>263</v>
      </c>
      <c r="BP553" s="425"/>
      <c r="BQ553" s="423">
        <v>3.53</v>
      </c>
      <c r="BR553" s="421">
        <f t="shared" si="1009"/>
        <v>0.49027777777777776</v>
      </c>
      <c r="BS553" s="409">
        <f t="shared" si="1010"/>
        <v>43180</v>
      </c>
      <c r="BT553" s="429">
        <f t="shared" si="1011"/>
        <v>7.8279898100972671</v>
      </c>
      <c r="BU553" s="430">
        <f t="shared" si="1090"/>
        <v>32.5</v>
      </c>
      <c r="BV553" s="430">
        <f t="shared" si="1013"/>
        <v>286.90597498842055</v>
      </c>
      <c r="BW553" s="430">
        <f t="shared" si="1091"/>
        <v>7510.9800833719319</v>
      </c>
      <c r="BX553" s="430">
        <f t="shared" si="1015"/>
        <v>4882.1370541917559</v>
      </c>
      <c r="BY553" s="430">
        <f t="shared" si="1092"/>
        <v>24.273135710977304</v>
      </c>
      <c r="BZ553" s="430"/>
      <c r="CA553" s="431"/>
      <c r="CB553" s="430">
        <f t="shared" si="1017"/>
        <v>263</v>
      </c>
      <c r="CC553" s="432">
        <v>21022</v>
      </c>
      <c r="CD553" s="411">
        <f t="shared" si="1018"/>
        <v>21742</v>
      </c>
      <c r="CE553" s="421">
        <f t="shared" si="1019"/>
        <v>0.86968000000000001</v>
      </c>
      <c r="CF553" s="433">
        <f t="shared" si="1020"/>
        <v>7.3958237512648335</v>
      </c>
      <c r="CG553" s="434"/>
      <c r="CH553" s="427"/>
      <c r="CI553" s="446">
        <f t="shared" si="1021"/>
        <v>10.486615766718794</v>
      </c>
      <c r="CJ553" s="436">
        <v>31.2</v>
      </c>
      <c r="CK553" s="436">
        <v>1.76</v>
      </c>
      <c r="CL553" s="423"/>
      <c r="CM553" s="423">
        <v>16.600000000000001</v>
      </c>
      <c r="CN553" s="423">
        <v>83</v>
      </c>
      <c r="CO553" s="432"/>
      <c r="CP553" s="432"/>
      <c r="CQ553" s="437"/>
      <c r="CR553" s="437">
        <v>0.79</v>
      </c>
      <c r="CS553" s="424"/>
      <c r="CT553" s="432">
        <f t="shared" si="1022"/>
        <v>3.8634900193174504</v>
      </c>
      <c r="CU553" s="434">
        <v>7.16</v>
      </c>
      <c r="CV553" s="438"/>
      <c r="CW553" s="439"/>
      <c r="CX553" s="440"/>
      <c r="CY553" s="441"/>
      <c r="CZ553" s="442"/>
      <c r="DA553" s="442"/>
      <c r="DB553" s="442"/>
      <c r="DC553" s="442"/>
      <c r="DD553" s="443"/>
      <c r="DE553" s="440"/>
      <c r="DF553" s="444">
        <v>20718</v>
      </c>
      <c r="DG553" s="445">
        <f t="shared" si="1023"/>
        <v>21438</v>
      </c>
      <c r="DH553" s="421">
        <f t="shared" si="1024"/>
        <v>0.85751999999999995</v>
      </c>
      <c r="DI553" s="446">
        <f t="shared" si="1025"/>
        <v>7.5006996921354601</v>
      </c>
      <c r="DJ553" s="434">
        <v>7.67</v>
      </c>
      <c r="DK553" s="427">
        <v>6</v>
      </c>
      <c r="DL553" s="446">
        <f t="shared" si="1026"/>
        <v>10.635320458998041</v>
      </c>
      <c r="DM553" s="422">
        <v>31.3</v>
      </c>
      <c r="DN553" s="422">
        <v>2.0099999999999998</v>
      </c>
      <c r="DO553" s="423">
        <v>7.67</v>
      </c>
      <c r="DP553" s="423">
        <v>16.8</v>
      </c>
      <c r="DQ553" s="423">
        <v>78</v>
      </c>
      <c r="DR553" s="432"/>
      <c r="DS553" s="432"/>
      <c r="DT553" s="437"/>
      <c r="DU553" s="437">
        <v>0.8</v>
      </c>
      <c r="DV553" s="424"/>
      <c r="DW553" s="446">
        <f t="shared" si="1027"/>
        <v>3.9182759585782252</v>
      </c>
      <c r="DX553" s="434">
        <v>6.98</v>
      </c>
      <c r="DY553" s="438">
        <v>7.9</v>
      </c>
      <c r="DZ553" s="439">
        <v>16.600000000000001</v>
      </c>
      <c r="EA553" s="660">
        <f t="shared" si="1121"/>
        <v>59.760000000000005</v>
      </c>
      <c r="EB553" s="441">
        <v>7390</v>
      </c>
      <c r="EC553" s="442">
        <v>7.8</v>
      </c>
      <c r="ED553" s="442"/>
      <c r="EE553" s="442"/>
      <c r="EF553" s="442"/>
      <c r="EG553" s="443">
        <v>15</v>
      </c>
      <c r="EH553" s="440"/>
      <c r="EI553" s="429">
        <f t="shared" si="1093"/>
        <v>7.9</v>
      </c>
      <c r="EJ553" s="447">
        <f t="shared" si="1094"/>
        <v>16.600000000000001</v>
      </c>
      <c r="EK553" s="448">
        <f t="shared" si="1095"/>
        <v>59.760000000000005</v>
      </c>
      <c r="EL553" s="417">
        <f t="shared" si="1096"/>
        <v>7390</v>
      </c>
      <c r="EM553" s="431">
        <f t="shared" si="1097"/>
        <v>7.8</v>
      </c>
      <c r="EN553" s="431"/>
      <c r="EO553" s="431"/>
      <c r="EP553" s="431"/>
      <c r="EQ553" s="430">
        <f t="shared" si="1098"/>
        <v>15</v>
      </c>
      <c r="ER553" s="448"/>
      <c r="ES553" s="449">
        <f t="shared" si="1034"/>
        <v>24.455766558591943</v>
      </c>
      <c r="ET553" s="450">
        <f t="shared" si="1035"/>
        <v>0.86360000000000003</v>
      </c>
      <c r="EU553" s="451">
        <f t="shared" si="1123"/>
        <v>0.28155909090909093</v>
      </c>
      <c r="EV553" s="450">
        <f t="shared" si="1036"/>
        <v>0.52140572390572393</v>
      </c>
      <c r="EW553" s="513">
        <f t="shared" si="1099"/>
        <v>0.67865709264450236</v>
      </c>
      <c r="EX553" s="514">
        <f t="shared" si="1100"/>
        <v>16.473135710977303</v>
      </c>
      <c r="EY553" s="513">
        <f t="shared" si="1101"/>
        <v>0.48923076923076914</v>
      </c>
      <c r="EZ553" s="514">
        <f t="shared" si="1102"/>
        <v>15.899999999999999</v>
      </c>
      <c r="FA553" s="450">
        <f t="shared" si="1041"/>
        <v>0.79170876450930694</v>
      </c>
      <c r="FB553" s="431">
        <f t="shared" si="1042"/>
        <v>227.14597498842056</v>
      </c>
      <c r="FC553" s="452"/>
      <c r="FD553" s="431"/>
      <c r="FE553" s="452">
        <f t="shared" si="1043"/>
        <v>0.94296577946768056</v>
      </c>
      <c r="FF553" s="430">
        <f t="shared" si="1044"/>
        <v>248</v>
      </c>
      <c r="FG553" s="405">
        <v>50400</v>
      </c>
      <c r="FH553" s="589"/>
      <c r="FI553" s="590"/>
      <c r="FJ553" s="591"/>
      <c r="FK553" s="455">
        <f t="shared" si="1045"/>
        <v>1.667438628994905</v>
      </c>
      <c r="FL553" s="530">
        <v>2200</v>
      </c>
      <c r="FM553" s="455">
        <f t="shared" si="1046"/>
        <v>50.949513663733207</v>
      </c>
      <c r="FN553" s="530">
        <v>4309</v>
      </c>
      <c r="FO553" s="532">
        <f t="shared" si="1047"/>
        <v>0.32204783258594916</v>
      </c>
      <c r="FP553" s="449">
        <f t="shared" si="1048"/>
        <v>99.791570171375639</v>
      </c>
      <c r="FQ553" s="457">
        <v>54</v>
      </c>
      <c r="FR553" s="458">
        <f t="shared" si="1049"/>
        <v>1.2505789717461788</v>
      </c>
      <c r="FS553" s="576">
        <v>7.94</v>
      </c>
      <c r="FT553" s="577">
        <v>12.3</v>
      </c>
      <c r="FU553" s="660">
        <v>46</v>
      </c>
      <c r="FV553" s="579">
        <v>4</v>
      </c>
      <c r="FW553" s="580"/>
      <c r="FX553" s="579"/>
      <c r="FY553" s="452">
        <f t="shared" si="1050"/>
        <v>0.73333333333333339</v>
      </c>
      <c r="FZ553" s="452"/>
      <c r="GA553" s="429"/>
      <c r="GB553" s="513">
        <f t="shared" si="1103"/>
        <v>0.25903614457831325</v>
      </c>
      <c r="GC553" s="514">
        <f t="shared" si="1104"/>
        <v>4.3000000000000007</v>
      </c>
      <c r="GD553" s="513">
        <f t="shared" si="1105"/>
        <v>0.23025435073627853</v>
      </c>
      <c r="GE553" s="527">
        <f t="shared" si="1054"/>
        <v>13.760000000000005</v>
      </c>
      <c r="GF553" s="461">
        <f t="shared" si="1055"/>
        <v>2.2788327929597036</v>
      </c>
      <c r="GG553" s="606">
        <v>20</v>
      </c>
      <c r="GH553" s="450">
        <f t="shared" si="1106"/>
        <v>0.25</v>
      </c>
      <c r="GI553" s="405">
        <v>140</v>
      </c>
      <c r="GJ553" s="462">
        <f t="shared" si="1107"/>
        <v>7</v>
      </c>
      <c r="GK553" s="463">
        <f t="shared" si="1058"/>
        <v>11.116257526632701</v>
      </c>
      <c r="GL553" s="464">
        <v>8.07</v>
      </c>
      <c r="GM553" s="529">
        <v>11.5</v>
      </c>
      <c r="GN553" s="406">
        <v>45</v>
      </c>
      <c r="GO553" s="513">
        <f t="shared" si="1108"/>
        <v>6.5040650406504086E-2</v>
      </c>
      <c r="GP553" s="450">
        <f t="shared" si="1109"/>
        <v>2.1739130434782594E-2</v>
      </c>
      <c r="GQ553" s="577">
        <v>8</v>
      </c>
      <c r="GR553" s="455">
        <f t="shared" si="1061"/>
        <v>2.3899953682260304</v>
      </c>
      <c r="GS553" s="531">
        <f t="shared" si="1110"/>
        <v>10.6</v>
      </c>
      <c r="GT553" s="531">
        <f t="shared" si="1111"/>
        <v>34.979999999999997</v>
      </c>
      <c r="GU553" s="513">
        <f t="shared" si="1112"/>
        <v>7.8260869565217384E-2</v>
      </c>
      <c r="GV553" s="513">
        <f t="shared" si="1113"/>
        <v>0.22266666666666679</v>
      </c>
      <c r="GW553" s="513">
        <f t="shared" si="1114"/>
        <v>0.13821138211382122</v>
      </c>
      <c r="GX553" s="513">
        <f t="shared" si="1115"/>
        <v>0.23956521739130443</v>
      </c>
      <c r="GY553" s="462">
        <f t="shared" si="1116"/>
        <v>1.0087348027797367</v>
      </c>
      <c r="GZ553" s="405">
        <v>42540</v>
      </c>
      <c r="HA553" s="581">
        <v>8.26</v>
      </c>
      <c r="HB553" s="451">
        <v>8.0299999999999994</v>
      </c>
      <c r="HC553" s="577">
        <v>10.6</v>
      </c>
      <c r="HD553" s="463">
        <f t="shared" si="1120"/>
        <v>34.979999999999997</v>
      </c>
      <c r="HE553" s="463">
        <v>10.5</v>
      </c>
      <c r="HF553" s="463">
        <f t="shared" si="1075"/>
        <v>28.35</v>
      </c>
      <c r="HG553" s="582"/>
      <c r="HH553" s="575">
        <v>8</v>
      </c>
      <c r="HI553" s="583">
        <v>6810</v>
      </c>
      <c r="HJ553" s="406">
        <f t="shared" si="1069"/>
        <v>4562.7</v>
      </c>
      <c r="HK553" s="406"/>
      <c r="HL553" s="549"/>
      <c r="HM553" s="584"/>
      <c r="HN553" s="461">
        <v>8.48</v>
      </c>
      <c r="HO553" s="574"/>
      <c r="HP553" s="548">
        <v>0.01</v>
      </c>
      <c r="HQ553" s="585"/>
      <c r="HR553" s="586"/>
      <c r="HS553" s="520">
        <v>0.16</v>
      </c>
      <c r="HT553" s="587">
        <v>4</v>
      </c>
      <c r="HU553" s="522">
        <f t="shared" si="1070"/>
        <v>41.686631528509821</v>
      </c>
      <c r="HV553" s="513">
        <f t="shared" si="1117"/>
        <v>0.67384615384615387</v>
      </c>
      <c r="HW553" s="513">
        <f t="shared" si="1118"/>
        <v>0.8268316831683169</v>
      </c>
      <c r="HX553" s="513">
        <f t="shared" si="1119"/>
        <v>0.6566801619433198</v>
      </c>
      <c r="HY553" s="599" t="s">
        <v>237</v>
      </c>
    </row>
    <row r="554" spans="1:233" s="598" customFormat="1" ht="15" customHeight="1" x14ac:dyDescent="0.15">
      <c r="A554" s="400">
        <v>44036</v>
      </c>
      <c r="B554" s="515">
        <v>48693</v>
      </c>
      <c r="C554" s="402">
        <f t="shared" ref="C554:C617" si="1124">B554/$B$6</f>
        <v>0.97385999999999995</v>
      </c>
      <c r="D554" s="571">
        <v>8.0399999999999991</v>
      </c>
      <c r="E554" s="572">
        <v>38.049999999999997</v>
      </c>
      <c r="F554" s="406">
        <v>133</v>
      </c>
      <c r="G554" s="406">
        <f t="shared" ref="G554:G585" si="1125">F554*B554/1000</f>
        <v>6476.1689999999999</v>
      </c>
      <c r="H554" s="402">
        <f t="shared" ref="H554:H585" si="1126">G554/$G$6</f>
        <v>0.25904675999999999</v>
      </c>
      <c r="I554" s="573"/>
      <c r="J554" s="406"/>
      <c r="K554" s="574"/>
      <c r="L554" s="574"/>
      <c r="M554" s="574"/>
      <c r="N554" s="575"/>
      <c r="O554" s="575"/>
      <c r="P554" s="409"/>
      <c r="Q554" s="409">
        <v>1440</v>
      </c>
      <c r="R554" s="409"/>
      <c r="S554" s="409"/>
      <c r="T554" s="410">
        <v>5.78</v>
      </c>
      <c r="U554" s="409">
        <f t="shared" ref="U554:U585" si="1127">V554/2.9</f>
        <v>2513.4482758620688</v>
      </c>
      <c r="V554" s="409">
        <v>7289</v>
      </c>
      <c r="W554" s="409">
        <v>3172</v>
      </c>
      <c r="X554" s="516"/>
      <c r="Y554" s="473"/>
      <c r="Z554" s="429"/>
      <c r="AA554" s="409"/>
      <c r="AB554" s="409"/>
      <c r="AC554" s="409"/>
      <c r="AD554" s="474"/>
      <c r="AE554" s="477"/>
      <c r="AF554" s="478">
        <f t="shared" ref="AF554:AF585" si="1128">X554+Q554</f>
        <v>1440</v>
      </c>
      <c r="AG554" s="477">
        <f t="shared" ref="AG554:AG585" si="1129">AF554/$AF$6</f>
        <v>0.57599999999999996</v>
      </c>
      <c r="AH554" s="478">
        <f t="shared" ref="AH554:AH585" si="1130">AI554/2.9</f>
        <v>2513.4482758620688</v>
      </c>
      <c r="AI554" s="478">
        <f t="shared" ref="AI554:AI585" si="1131">(V554*Q554+F554*X554)/AF554</f>
        <v>7289</v>
      </c>
      <c r="AJ554" s="473">
        <f t="shared" ref="AJ554:AJ585" si="1132">(V554*Q554+X554*F554)/1000</f>
        <v>10496.16</v>
      </c>
      <c r="AK554" s="477">
        <f t="shared" ref="AK554:AK585" si="1133">AJ554/$AJ$6</f>
        <v>0.46649599999999997</v>
      </c>
      <c r="AL554" s="447">
        <v>38</v>
      </c>
      <c r="AM554" s="479"/>
      <c r="AN554" s="473">
        <v>1787</v>
      </c>
      <c r="AO554" s="473">
        <v>1779</v>
      </c>
      <c r="AP554" s="479">
        <v>7.31</v>
      </c>
      <c r="AQ554" s="447">
        <v>935</v>
      </c>
      <c r="AR554" s="473">
        <f t="shared" si="1122"/>
        <v>2805</v>
      </c>
      <c r="AS554" s="657">
        <f t="shared" ref="AS554:AS585" si="1134">AR554/AQ554</f>
        <v>3</v>
      </c>
      <c r="AT554" s="473">
        <v>4520</v>
      </c>
      <c r="AU554" s="447"/>
      <c r="AV554" s="480">
        <v>35</v>
      </c>
      <c r="AW554" s="479">
        <v>12.56</v>
      </c>
      <c r="AX554" s="479">
        <v>33.1</v>
      </c>
      <c r="AY554" s="480">
        <v>12.6</v>
      </c>
      <c r="AZ554" s="480">
        <v>4.0999999999999996</v>
      </c>
      <c r="BA554" s="420">
        <f t="shared" ref="BA554:BA617" si="1135">CC554+DF554</f>
        <v>46741</v>
      </c>
      <c r="BB554" s="421">
        <f t="shared" ref="BB554:BB617" si="1136">BA554/$BA$6</f>
        <v>0.93481999999999998</v>
      </c>
      <c r="BC554" s="422"/>
      <c r="BD554" s="423">
        <v>7.88</v>
      </c>
      <c r="BE554" s="424">
        <v>34.299999999999997</v>
      </c>
      <c r="BF554" s="420">
        <v>290</v>
      </c>
      <c r="BG554" s="426">
        <v>7510</v>
      </c>
      <c r="BH554" s="420">
        <f t="shared" ref="BH554:BH617" si="1137">BG554*0.67</f>
        <v>5031.7000000000007</v>
      </c>
      <c r="BI554" s="432"/>
      <c r="BJ554" s="421"/>
      <c r="BK554" s="427">
        <v>24.1</v>
      </c>
      <c r="BL554" s="427">
        <v>12.9</v>
      </c>
      <c r="BM554" s="428">
        <v>5.6</v>
      </c>
      <c r="BN554" s="422">
        <v>2.7</v>
      </c>
      <c r="BO554" s="425">
        <v>355</v>
      </c>
      <c r="BP554" s="425">
        <v>32</v>
      </c>
      <c r="BQ554" s="423">
        <v>5.0999999999999996</v>
      </c>
      <c r="BR554" s="421">
        <f t="shared" ref="BR554:BR617" si="1138">BQ554/$BQ$6</f>
        <v>0.70833333333333326</v>
      </c>
      <c r="BS554" s="409">
        <f t="shared" ref="BS554:BS617" si="1139">BA554+AF554</f>
        <v>48181</v>
      </c>
      <c r="BT554" s="429">
        <f t="shared" ref="BT554:BT617" si="1140">(BD554*BA554+AP554*AF554)/(AF554+BA554)</f>
        <v>7.8629642390153807</v>
      </c>
      <c r="BU554" s="430">
        <f t="shared" ref="BU554:BU585" si="1141">(AQ554*Y554+BA554*BE554)/(BA554+Y554)</f>
        <v>34.299999999999997</v>
      </c>
      <c r="BV554" s="430">
        <f t="shared" ref="BV554:BV617" si="1142">(BA554*BF554+AR554*AF554)/(AF554+BA554)</f>
        <v>365.1665594321413</v>
      </c>
      <c r="BW554" s="430">
        <f t="shared" ref="BW554:BW585" si="1143">(BA554*BG554+AS554*AF554)/(AF554+BA554)</f>
        <v>7285.636039102551</v>
      </c>
      <c r="BX554" s="430">
        <f t="shared" ref="BX554:BX617" si="1144">BW554*0.65</f>
        <v>4735.6634254166584</v>
      </c>
      <c r="BY554" s="430">
        <f t="shared" ref="BY554:BY585" si="1145">(BK554*BA554+AY554*AF554)/BS554</f>
        <v>23.75629605031029</v>
      </c>
      <c r="BZ554" s="430">
        <f>(BL554*BA554+AY554*AF554)/BS554</f>
        <v>12.891033810008095</v>
      </c>
      <c r="CA554" s="431">
        <f>(BN554*BA554+AZ554*AF554)/BS554</f>
        <v>2.7418422199622259</v>
      </c>
      <c r="CB554" s="430">
        <f t="shared" ref="CB554:CB617" si="1146">BO554</f>
        <v>355</v>
      </c>
      <c r="CC554" s="432">
        <v>23470</v>
      </c>
      <c r="CD554" s="411">
        <f t="shared" ref="CD554:CD617" si="1147">CC554+AF554/2</f>
        <v>24190</v>
      </c>
      <c r="CE554" s="421">
        <f t="shared" ref="CE554:CE617" si="1148">CD554/25000</f>
        <v>0.96760000000000002</v>
      </c>
      <c r="CF554" s="433">
        <f t="shared" ref="CF554:CF617" si="1149">6700/CD554*24</f>
        <v>6.6473749483257549</v>
      </c>
      <c r="CG554" s="434"/>
      <c r="CH554" s="427"/>
      <c r="CI554" s="446">
        <f t="shared" ref="CI554:CI617" si="1150">9500/CD554*24</f>
        <v>9.4253823894171145</v>
      </c>
      <c r="CJ554" s="436">
        <v>31.2</v>
      </c>
      <c r="CK554" s="436">
        <v>1.66</v>
      </c>
      <c r="CL554" s="423"/>
      <c r="CM554" s="423">
        <v>16.2</v>
      </c>
      <c r="CN554" s="423">
        <v>74</v>
      </c>
      <c r="CO554" s="432"/>
      <c r="CP554" s="432"/>
      <c r="CQ554" s="437"/>
      <c r="CR554" s="437">
        <v>0.85</v>
      </c>
      <c r="CS554" s="424"/>
      <c r="CT554" s="432">
        <f t="shared" ref="CT554:CT617" si="1151">3500/CD554*24</f>
        <v>3.4725093013641999</v>
      </c>
      <c r="CU554" s="434">
        <v>7.49</v>
      </c>
      <c r="CV554" s="438"/>
      <c r="CW554" s="439"/>
      <c r="CX554" s="440"/>
      <c r="CY554" s="441"/>
      <c r="CZ554" s="442"/>
      <c r="DA554" s="442"/>
      <c r="DB554" s="442"/>
      <c r="DC554" s="442"/>
      <c r="DD554" s="443"/>
      <c r="DE554" s="440"/>
      <c r="DF554" s="444">
        <v>23271</v>
      </c>
      <c r="DG554" s="445">
        <f t="shared" ref="DG554:DG617" si="1152">DF554+AF554/2</f>
        <v>23991</v>
      </c>
      <c r="DH554" s="421">
        <f t="shared" ref="DH554:DH617" si="1153">DG554/25000</f>
        <v>0.95964000000000005</v>
      </c>
      <c r="DI554" s="446">
        <f t="shared" ref="DI554:DI617" si="1154">6700/DG554*24</f>
        <v>6.7025134425409529</v>
      </c>
      <c r="DJ554" s="434">
        <v>7.74</v>
      </c>
      <c r="DK554" s="427">
        <v>6.6</v>
      </c>
      <c r="DL554" s="446">
        <f t="shared" ref="DL554:DL617" si="1155">9500/DG554*24</f>
        <v>9.5035638364386639</v>
      </c>
      <c r="DM554" s="422">
        <v>31.3</v>
      </c>
      <c r="DN554" s="422">
        <v>2.11</v>
      </c>
      <c r="DO554" s="423">
        <v>7.74</v>
      </c>
      <c r="DP554" s="423">
        <v>16.7</v>
      </c>
      <c r="DQ554" s="423">
        <v>77</v>
      </c>
      <c r="DR554" s="432"/>
      <c r="DS554" s="432"/>
      <c r="DT554" s="437"/>
      <c r="DU554" s="437">
        <v>0.83</v>
      </c>
      <c r="DV554" s="424"/>
      <c r="DW554" s="446">
        <f t="shared" ref="DW554:DW617" si="1156">3500/DG554*24</f>
        <v>3.5013129923721396</v>
      </c>
      <c r="DX554" s="434">
        <v>7.34</v>
      </c>
      <c r="DY554" s="438">
        <v>8</v>
      </c>
      <c r="DZ554" s="439">
        <v>16.600000000000001</v>
      </c>
      <c r="EA554" s="660">
        <f t="shared" si="1121"/>
        <v>59.760000000000005</v>
      </c>
      <c r="EB554" s="441">
        <v>7630</v>
      </c>
      <c r="EC554" s="442">
        <v>9.4</v>
      </c>
      <c r="ED554" s="442">
        <v>0.21</v>
      </c>
      <c r="EE554" s="442">
        <v>9</v>
      </c>
      <c r="EF554" s="442">
        <v>0.85</v>
      </c>
      <c r="EG554" s="443">
        <v>17</v>
      </c>
      <c r="EH554" s="440">
        <v>16</v>
      </c>
      <c r="EI554" s="429">
        <f t="shared" ref="EI554:EI585" si="1157">DY554</f>
        <v>8</v>
      </c>
      <c r="EJ554" s="447">
        <f t="shared" ref="EJ554:EJ585" si="1158">DZ554</f>
        <v>16.600000000000001</v>
      </c>
      <c r="EK554" s="448">
        <f t="shared" ref="EK554:EK585" si="1159">EA554</f>
        <v>59.760000000000005</v>
      </c>
      <c r="EL554" s="417">
        <f t="shared" ref="EL554:EL585" si="1160">EB554</f>
        <v>7630</v>
      </c>
      <c r="EM554" s="431">
        <f t="shared" ref="EM554:EM585" si="1161">EC554</f>
        <v>9.4</v>
      </c>
      <c r="EN554" s="431">
        <f>ED554</f>
        <v>0.21</v>
      </c>
      <c r="EO554" s="431">
        <f>EE554</f>
        <v>9</v>
      </c>
      <c r="EP554" s="431">
        <f>EF554</f>
        <v>0.85</v>
      </c>
      <c r="EQ554" s="430">
        <f t="shared" ref="EQ554:EQ585" si="1162">EG554</f>
        <v>17</v>
      </c>
      <c r="ER554" s="448">
        <f>EH554</f>
        <v>16</v>
      </c>
      <c r="ES554" s="449">
        <f t="shared" ref="ES554:ES617" si="1163">44000/(BA554+AF554)*24</f>
        <v>21.917353313546833</v>
      </c>
      <c r="ET554" s="450">
        <f t="shared" ref="ET554:ET617" si="1164">(BA554+AF554)/BA$6</f>
        <v>0.96362000000000003</v>
      </c>
      <c r="EU554" s="451">
        <f t="shared" si="1123"/>
        <v>0.39986568181818183</v>
      </c>
      <c r="EV554" s="450">
        <f t="shared" ref="EV554:EV617" si="1165">EU554/$EU$6</f>
        <v>0.74049200336700338</v>
      </c>
      <c r="EW554" s="513">
        <f t="shared" ref="EW554:EW585" si="1166">1-EM554/BY554</f>
        <v>0.60431542105330749</v>
      </c>
      <c r="EX554" s="514">
        <f t="shared" ref="EX554:EX585" si="1167">BY554-EM554</f>
        <v>14.35629605031029</v>
      </c>
      <c r="EY554" s="513">
        <f t="shared" ref="EY554:EY585" si="1168">1-EJ554/BU554</f>
        <v>0.5160349854227404</v>
      </c>
      <c r="EZ554" s="514">
        <f t="shared" ref="EZ554:EZ585" si="1169">BU554-EJ554</f>
        <v>17.699999999999996</v>
      </c>
      <c r="FA554" s="450">
        <f t="shared" ref="FA554:FA617" si="1170">1-EK554/BV554</f>
        <v>0.83634865116638601</v>
      </c>
      <c r="FB554" s="431">
        <f t="shared" ref="FB554:FB617" si="1171">BV554-EK554</f>
        <v>305.40655943214131</v>
      </c>
      <c r="FC554" s="452">
        <f>1-EP554/CA554</f>
        <v>0.68998945533353473</v>
      </c>
      <c r="FD554" s="431">
        <f>CA554-EP554</f>
        <v>1.8918422199622258</v>
      </c>
      <c r="FE554" s="452">
        <f t="shared" ref="FE554:FE617" si="1172">1-EQ554/CB554</f>
        <v>0.95211267605633798</v>
      </c>
      <c r="FF554" s="430">
        <f t="shared" ref="FF554:FF617" si="1173">CB554-EQ554</f>
        <v>338</v>
      </c>
      <c r="FG554" s="405">
        <v>50400</v>
      </c>
      <c r="FH554" s="589"/>
      <c r="FI554" s="590"/>
      <c r="FJ554" s="591"/>
      <c r="FK554" s="455">
        <f t="shared" ref="FK554:FK617" si="1174">3000/BS554*24</f>
        <v>1.4943649986509207</v>
      </c>
      <c r="FL554" s="530">
        <v>2200</v>
      </c>
      <c r="FM554" s="455">
        <f t="shared" ref="FM554:FM617" si="1175">FL554/BS554*1000</f>
        <v>45.661152736555906</v>
      </c>
      <c r="FN554" s="530">
        <v>4309</v>
      </c>
      <c r="FO554" s="532">
        <f t="shared" ref="FO554:FO617" si="1176">FN554/11.15/1.2/1000</f>
        <v>0.32204783258594916</v>
      </c>
      <c r="FP554" s="449">
        <f t="shared" ref="FP554:FP617" si="1177">FN554/BS554*1000</f>
        <v>89.433594155372461</v>
      </c>
      <c r="FQ554" s="457">
        <v>54</v>
      </c>
      <c r="FR554" s="458">
        <f t="shared" ref="FR554:FR617" si="1178">FQ554/BS554*1000</f>
        <v>1.1207737489881904</v>
      </c>
      <c r="FS554" s="576">
        <v>7.87</v>
      </c>
      <c r="FT554" s="577">
        <v>13.7</v>
      </c>
      <c r="FU554" s="660">
        <v>45</v>
      </c>
      <c r="FV554" s="579">
        <v>2</v>
      </c>
      <c r="FW554" s="580">
        <v>0.28000000000000003</v>
      </c>
      <c r="FX554" s="579">
        <v>8</v>
      </c>
      <c r="FY554" s="452">
        <f t="shared" ref="FY554:FY617" si="1179">1-FV554/(EG554+DD554)</f>
        <v>0.88235294117647056</v>
      </c>
      <c r="FZ554" s="452">
        <f>1-FW554/(EF554+DC554)</f>
        <v>0.6705882352941176</v>
      </c>
      <c r="GA554" s="429">
        <f>EF554+DC554-FW554</f>
        <v>0.56999999999999995</v>
      </c>
      <c r="GB554" s="513">
        <f t="shared" ref="GB554:GB585" si="1180">1-FT554/DZ554</f>
        <v>0.17469879518072295</v>
      </c>
      <c r="GC554" s="514">
        <f t="shared" ref="GC554:GC585" si="1181">(CW554+DZ554-FT554)</f>
        <v>2.9000000000000021</v>
      </c>
      <c r="GD554" s="513">
        <f t="shared" ref="GD554:GD585" si="1182">1-FU554/EA554</f>
        <v>0.24698795180722899</v>
      </c>
      <c r="GE554" s="527">
        <f t="shared" ref="GE554:GE617" si="1183">CX554+EA554-FU554</f>
        <v>14.760000000000005</v>
      </c>
      <c r="GF554" s="461">
        <f t="shared" ref="GF554:GF617" si="1184">4100/BS554*24</f>
        <v>2.0422988314895916</v>
      </c>
      <c r="GG554" s="606">
        <v>20</v>
      </c>
      <c r="GH554" s="450">
        <f t="shared" ref="GH554:GH585" si="1185">GG554/80</f>
        <v>0.25</v>
      </c>
      <c r="GI554" s="405">
        <v>140</v>
      </c>
      <c r="GJ554" s="462">
        <f t="shared" ref="GJ554:GJ585" si="1186">GI554/GG554</f>
        <v>7</v>
      </c>
      <c r="GK554" s="463">
        <f t="shared" ref="GK554:GK617" si="1187">GG554/(BS554/24)*1000</f>
        <v>9.9624333243394698</v>
      </c>
      <c r="GL554" s="464">
        <v>8.1</v>
      </c>
      <c r="GM554" s="529">
        <v>13</v>
      </c>
      <c r="GN554" s="406">
        <v>44</v>
      </c>
      <c r="GO554" s="513">
        <f t="shared" ref="GO554:GO585" si="1188">1-GM554/FT554</f>
        <v>5.1094890510948843E-2</v>
      </c>
      <c r="GP554" s="450">
        <f t="shared" ref="GP554:GP585" si="1189">1-GN554/FU554</f>
        <v>2.2222222222222254E-2</v>
      </c>
      <c r="GQ554" s="577">
        <v>8</v>
      </c>
      <c r="GR554" s="455">
        <f t="shared" ref="GR554:GR617" si="1190">4300/BS554*24</f>
        <v>2.1419231647329862</v>
      </c>
      <c r="GS554" s="531">
        <f t="shared" ref="GS554:GS585" si="1191">HC554</f>
        <v>12.5</v>
      </c>
      <c r="GT554" s="531">
        <f t="shared" ref="GT554:GT585" si="1192">HD554</f>
        <v>38.75</v>
      </c>
      <c r="GU554" s="513">
        <f t="shared" ref="GU554:GU585" si="1193">1-GS554/GM554</f>
        <v>3.8461538461538436E-2</v>
      </c>
      <c r="GV554" s="513">
        <f t="shared" ref="GV554:GV585" si="1194">1-GT554/GN554</f>
        <v>0.11931818181818177</v>
      </c>
      <c r="GW554" s="513">
        <f t="shared" ref="GW554:GW585" si="1195">1-HC554/FT554</f>
        <v>8.7591240875912413E-2</v>
      </c>
      <c r="GX554" s="513">
        <f t="shared" ref="GX554:GX585" si="1196">1-HD554/FU554</f>
        <v>0.13888888888888884</v>
      </c>
      <c r="GY554" s="462">
        <f t="shared" ref="GY554:GY585" si="1197">GK554/(FU554-HD554)</f>
        <v>1.5939893318943152</v>
      </c>
      <c r="GZ554" s="405">
        <v>47267</v>
      </c>
      <c r="HA554" s="581">
        <v>8.3000000000000007</v>
      </c>
      <c r="HB554" s="451">
        <v>8.0299999999999994</v>
      </c>
      <c r="HC554" s="577">
        <v>12.5</v>
      </c>
      <c r="HD554" s="463">
        <f t="shared" ref="HD554:HD585" si="1198">HC554*3.1</f>
        <v>38.75</v>
      </c>
      <c r="HE554" s="463">
        <v>12.5</v>
      </c>
      <c r="HF554" s="463">
        <f t="shared" si="1075"/>
        <v>33.75</v>
      </c>
      <c r="HG554" s="582"/>
      <c r="HH554" s="575">
        <v>4</v>
      </c>
      <c r="HI554" s="583">
        <v>7730</v>
      </c>
      <c r="HJ554" s="406">
        <f t="shared" ref="HJ554:HJ617" si="1199">HI554*0.67</f>
        <v>5179.1000000000004</v>
      </c>
      <c r="HK554" s="406"/>
      <c r="HL554" s="549">
        <v>1499</v>
      </c>
      <c r="HM554" s="584">
        <v>9.9</v>
      </c>
      <c r="HN554" s="461">
        <v>9.35</v>
      </c>
      <c r="HO554" s="574">
        <v>0.17</v>
      </c>
      <c r="HP554" s="548">
        <v>0.01</v>
      </c>
      <c r="HQ554" s="585">
        <v>7.6</v>
      </c>
      <c r="HR554" s="586">
        <v>0.22</v>
      </c>
      <c r="HS554" s="520">
        <v>0.18</v>
      </c>
      <c r="HT554" s="587">
        <v>4</v>
      </c>
      <c r="HU554" s="522">
        <f t="shared" ref="HU554:HU617" si="1200">72500/BA554*24</f>
        <v>37.226417920027387</v>
      </c>
      <c r="HV554" s="513">
        <f t="shared" ref="HV554:HV585" si="1201">1-HC554/BE554</f>
        <v>0.63556851311953344</v>
      </c>
      <c r="HW554" s="513">
        <f t="shared" ref="HW554:HW585" si="1202">1-HD554/BF554</f>
        <v>0.86637931034482762</v>
      </c>
      <c r="HX554" s="513">
        <f t="shared" ref="HX554:HX585" si="1203">1-HN554/BK554</f>
        <v>0.61203319502074693</v>
      </c>
      <c r="HY554" s="599" t="s">
        <v>238</v>
      </c>
    </row>
    <row r="555" spans="1:233" s="598" customFormat="1" ht="15" customHeight="1" x14ac:dyDescent="0.15">
      <c r="A555" s="400">
        <v>44037</v>
      </c>
      <c r="B555" s="515">
        <v>41314</v>
      </c>
      <c r="C555" s="402">
        <f t="shared" si="1124"/>
        <v>0.82628000000000001</v>
      </c>
      <c r="D555" s="571">
        <v>8.02</v>
      </c>
      <c r="E555" s="572">
        <v>41.1</v>
      </c>
      <c r="F555" s="406">
        <v>155</v>
      </c>
      <c r="G555" s="406">
        <f t="shared" si="1125"/>
        <v>6403.67</v>
      </c>
      <c r="H555" s="402">
        <f t="shared" si="1126"/>
        <v>0.25614680000000001</v>
      </c>
      <c r="I555" s="573"/>
      <c r="J555" s="406"/>
      <c r="K555" s="574"/>
      <c r="L555" s="574"/>
      <c r="M555" s="574"/>
      <c r="N555" s="575"/>
      <c r="O555" s="575"/>
      <c r="P555" s="409"/>
      <c r="Q555" s="409">
        <v>1440</v>
      </c>
      <c r="R555" s="409"/>
      <c r="S555" s="409"/>
      <c r="T555" s="410">
        <v>5.42</v>
      </c>
      <c r="U555" s="409">
        <f t="shared" si="1127"/>
        <v>2862.0689655172414</v>
      </c>
      <c r="V555" s="409">
        <v>8300</v>
      </c>
      <c r="W555" s="409">
        <v>2720</v>
      </c>
      <c r="X555" s="516"/>
      <c r="Y555" s="473"/>
      <c r="Z555" s="429"/>
      <c r="AA555" s="409"/>
      <c r="AB555" s="409"/>
      <c r="AC555" s="409"/>
      <c r="AD555" s="474"/>
      <c r="AE555" s="477"/>
      <c r="AF555" s="478">
        <f t="shared" si="1128"/>
        <v>1440</v>
      </c>
      <c r="AG555" s="477">
        <f t="shared" si="1129"/>
        <v>0.57599999999999996</v>
      </c>
      <c r="AH555" s="478">
        <f t="shared" si="1130"/>
        <v>2862.0689655172414</v>
      </c>
      <c r="AI555" s="478">
        <f t="shared" si="1131"/>
        <v>8300</v>
      </c>
      <c r="AJ555" s="473">
        <f t="shared" si="1132"/>
        <v>11952</v>
      </c>
      <c r="AK555" s="477">
        <f t="shared" si="1133"/>
        <v>0.53120000000000001</v>
      </c>
      <c r="AL555" s="447">
        <v>38</v>
      </c>
      <c r="AM555" s="479"/>
      <c r="AN555" s="473">
        <v>1734</v>
      </c>
      <c r="AO555" s="473">
        <v>1726</v>
      </c>
      <c r="AP555" s="479">
        <v>7.3</v>
      </c>
      <c r="AQ555" s="447">
        <v>917</v>
      </c>
      <c r="AR555" s="473">
        <f t="shared" si="1122"/>
        <v>2751</v>
      </c>
      <c r="AS555" s="657">
        <f t="shared" si="1134"/>
        <v>3</v>
      </c>
      <c r="AT555" s="473">
        <v>4400</v>
      </c>
      <c r="AU555" s="447"/>
      <c r="AV555" s="480">
        <v>38</v>
      </c>
      <c r="AW555" s="479">
        <v>11.36</v>
      </c>
      <c r="AX555" s="479">
        <v>33.15</v>
      </c>
      <c r="AY555" s="480">
        <v>11.9</v>
      </c>
      <c r="AZ555" s="480">
        <v>3.6</v>
      </c>
      <c r="BA555" s="420">
        <f t="shared" si="1135"/>
        <v>42216</v>
      </c>
      <c r="BB555" s="421">
        <f t="shared" si="1136"/>
        <v>0.84431999999999996</v>
      </c>
      <c r="BC555" s="422"/>
      <c r="BD555" s="423">
        <v>8.01</v>
      </c>
      <c r="BE555" s="424">
        <v>38.1</v>
      </c>
      <c r="BF555" s="420">
        <v>179</v>
      </c>
      <c r="BG555" s="426">
        <v>7540</v>
      </c>
      <c r="BH555" s="420">
        <f t="shared" si="1137"/>
        <v>5051.8</v>
      </c>
      <c r="BI555" s="432"/>
      <c r="BJ555" s="421"/>
      <c r="BK555" s="427">
        <v>20.6</v>
      </c>
      <c r="BL555" s="427"/>
      <c r="BM555" s="428"/>
      <c r="BN555" s="422"/>
      <c r="BO555" s="425">
        <v>140</v>
      </c>
      <c r="BP555" s="425"/>
      <c r="BQ555" s="423">
        <v>5.27</v>
      </c>
      <c r="BR555" s="421">
        <f t="shared" si="1138"/>
        <v>0.7319444444444444</v>
      </c>
      <c r="BS555" s="409">
        <f t="shared" si="1139"/>
        <v>43656</v>
      </c>
      <c r="BT555" s="429">
        <f t="shared" si="1140"/>
        <v>7.9865805387575586</v>
      </c>
      <c r="BU555" s="430">
        <f t="shared" si="1141"/>
        <v>38.1</v>
      </c>
      <c r="BV555" s="430">
        <f t="shared" si="1142"/>
        <v>263.83782297965917</v>
      </c>
      <c r="BW555" s="430">
        <f t="shared" si="1143"/>
        <v>7291.3908741066516</v>
      </c>
      <c r="BX555" s="430">
        <f t="shared" si="1144"/>
        <v>4739.4040681693241</v>
      </c>
      <c r="BY555" s="430">
        <f t="shared" si="1145"/>
        <v>20.313029136888403</v>
      </c>
      <c r="BZ555" s="430"/>
      <c r="CA555" s="431"/>
      <c r="CB555" s="430">
        <f t="shared" si="1146"/>
        <v>140</v>
      </c>
      <c r="CC555" s="432">
        <v>21206</v>
      </c>
      <c r="CD555" s="411">
        <f t="shared" si="1147"/>
        <v>21926</v>
      </c>
      <c r="CE555" s="421">
        <f t="shared" si="1148"/>
        <v>0.87704000000000004</v>
      </c>
      <c r="CF555" s="433">
        <f t="shared" si="1149"/>
        <v>7.3337590075709205</v>
      </c>
      <c r="CG555" s="434"/>
      <c r="CH555" s="427"/>
      <c r="CI555" s="446">
        <f t="shared" si="1150"/>
        <v>10.398613518197575</v>
      </c>
      <c r="CJ555" s="436">
        <v>31.1</v>
      </c>
      <c r="CK555" s="436">
        <v>1.75</v>
      </c>
      <c r="CL555" s="423"/>
      <c r="CM555" s="423">
        <v>17.100000000000001</v>
      </c>
      <c r="CN555" s="423">
        <v>70</v>
      </c>
      <c r="CO555" s="432"/>
      <c r="CP555" s="432"/>
      <c r="CQ555" s="437"/>
      <c r="CR555" s="437">
        <v>0.8</v>
      </c>
      <c r="CS555" s="424"/>
      <c r="CT555" s="432">
        <f t="shared" si="1151"/>
        <v>3.8310681382833165</v>
      </c>
      <c r="CU555" s="434">
        <v>7.55</v>
      </c>
      <c r="CV555" s="438"/>
      <c r="CW555" s="439"/>
      <c r="CX555" s="440"/>
      <c r="CY555" s="441"/>
      <c r="CZ555" s="442"/>
      <c r="DA555" s="442"/>
      <c r="DB555" s="442"/>
      <c r="DC555" s="442"/>
      <c r="DD555" s="443"/>
      <c r="DE555" s="440"/>
      <c r="DF555" s="444">
        <v>21010</v>
      </c>
      <c r="DG555" s="445">
        <f t="shared" si="1152"/>
        <v>21730</v>
      </c>
      <c r="DH555" s="421">
        <f t="shared" si="1153"/>
        <v>0.86919999999999997</v>
      </c>
      <c r="DI555" s="446">
        <f t="shared" si="1154"/>
        <v>7.3999079613437644</v>
      </c>
      <c r="DJ555" s="434">
        <v>7.75</v>
      </c>
      <c r="DK555" s="427">
        <v>5.0999999999999996</v>
      </c>
      <c r="DL555" s="446">
        <f t="shared" si="1155"/>
        <v>10.492406810860562</v>
      </c>
      <c r="DM555" s="422">
        <v>31.2</v>
      </c>
      <c r="DN555" s="422">
        <v>1.56</v>
      </c>
      <c r="DO555" s="423">
        <v>7.74</v>
      </c>
      <c r="DP555" s="423">
        <v>16.600000000000001</v>
      </c>
      <c r="DQ555" s="423">
        <v>67</v>
      </c>
      <c r="DR555" s="432"/>
      <c r="DS555" s="432"/>
      <c r="DT555" s="437"/>
      <c r="DU555" s="437">
        <v>0.85</v>
      </c>
      <c r="DV555" s="424"/>
      <c r="DW555" s="446">
        <f t="shared" si="1156"/>
        <v>3.8656235618959962</v>
      </c>
      <c r="DX555" s="434">
        <v>7.27</v>
      </c>
      <c r="DY555" s="438">
        <v>7.99</v>
      </c>
      <c r="DZ555" s="439">
        <v>17.100000000000001</v>
      </c>
      <c r="EA555" s="660">
        <f t="shared" si="1121"/>
        <v>61.560000000000009</v>
      </c>
      <c r="EB555" s="441">
        <v>7540</v>
      </c>
      <c r="EC555" s="442">
        <v>7.1</v>
      </c>
      <c r="ED555" s="442"/>
      <c r="EE555" s="442"/>
      <c r="EF555" s="442"/>
      <c r="EG555" s="443">
        <v>17</v>
      </c>
      <c r="EH555" s="440"/>
      <c r="EI555" s="429">
        <f t="shared" si="1157"/>
        <v>7.99</v>
      </c>
      <c r="EJ555" s="447">
        <f t="shared" si="1158"/>
        <v>17.100000000000001</v>
      </c>
      <c r="EK555" s="448">
        <f t="shared" si="1159"/>
        <v>61.560000000000009</v>
      </c>
      <c r="EL555" s="417">
        <f t="shared" si="1160"/>
        <v>7540</v>
      </c>
      <c r="EM555" s="431">
        <f t="shared" si="1161"/>
        <v>7.1</v>
      </c>
      <c r="EN555" s="431"/>
      <c r="EO555" s="431"/>
      <c r="EP555" s="431"/>
      <c r="EQ555" s="430">
        <f t="shared" si="1162"/>
        <v>17</v>
      </c>
      <c r="ER555" s="448"/>
      <c r="ES555" s="449">
        <f t="shared" si="1163"/>
        <v>24.189114898295763</v>
      </c>
      <c r="ET555" s="450">
        <f t="shared" si="1164"/>
        <v>0.87312000000000001</v>
      </c>
      <c r="EU555" s="451">
        <f t="shared" si="1123"/>
        <v>0.26177509090909101</v>
      </c>
      <c r="EV555" s="450">
        <f t="shared" si="1165"/>
        <v>0.48476868686868702</v>
      </c>
      <c r="EW555" s="513">
        <f t="shared" si="1166"/>
        <v>0.65047064363697382</v>
      </c>
      <c r="EX555" s="514">
        <f t="shared" si="1167"/>
        <v>13.213029136888403</v>
      </c>
      <c r="EY555" s="513">
        <f t="shared" si="1168"/>
        <v>0.55118110236220463</v>
      </c>
      <c r="EZ555" s="514">
        <f t="shared" si="1169"/>
        <v>21</v>
      </c>
      <c r="FA555" s="450">
        <f t="shared" si="1170"/>
        <v>0.76667484856882695</v>
      </c>
      <c r="FB555" s="431">
        <f t="shared" si="1171"/>
        <v>202.27782297965916</v>
      </c>
      <c r="FC555" s="452"/>
      <c r="FD555" s="431"/>
      <c r="FE555" s="452">
        <f t="shared" si="1172"/>
        <v>0.87857142857142856</v>
      </c>
      <c r="FF555" s="430">
        <f t="shared" si="1173"/>
        <v>123</v>
      </c>
      <c r="FG555" s="405">
        <v>50400</v>
      </c>
      <c r="FH555" s="589"/>
      <c r="FI555" s="590"/>
      <c r="FJ555" s="591"/>
      <c r="FK555" s="455">
        <f t="shared" si="1174"/>
        <v>1.6492578339747115</v>
      </c>
      <c r="FL555" s="530">
        <v>2200</v>
      </c>
      <c r="FM555" s="455">
        <f t="shared" si="1175"/>
        <v>50.393989371449514</v>
      </c>
      <c r="FN555" s="530">
        <v>4031</v>
      </c>
      <c r="FO555" s="532">
        <f t="shared" si="1176"/>
        <v>0.30127055306427503</v>
      </c>
      <c r="FP555" s="449">
        <f t="shared" si="1177"/>
        <v>92.335532343778624</v>
      </c>
      <c r="FQ555" s="457">
        <v>54</v>
      </c>
      <c r="FR555" s="458">
        <f t="shared" si="1178"/>
        <v>1.2369433754810335</v>
      </c>
      <c r="FS555" s="576">
        <v>8.06</v>
      </c>
      <c r="FT555" s="577">
        <v>13.8</v>
      </c>
      <c r="FU555" s="660">
        <v>44</v>
      </c>
      <c r="FV555" s="579">
        <v>12</v>
      </c>
      <c r="FW555" s="580"/>
      <c r="FX555" s="579"/>
      <c r="FY555" s="452">
        <f t="shared" si="1179"/>
        <v>0.29411764705882348</v>
      </c>
      <c r="FZ555" s="452"/>
      <c r="GA555" s="429"/>
      <c r="GB555" s="513">
        <f t="shared" si="1180"/>
        <v>0.19298245614035092</v>
      </c>
      <c r="GC555" s="514">
        <f t="shared" si="1181"/>
        <v>3.3000000000000007</v>
      </c>
      <c r="GD555" s="513">
        <f t="shared" si="1182"/>
        <v>0.28525016244314505</v>
      </c>
      <c r="GE555" s="527">
        <f t="shared" si="1183"/>
        <v>17.560000000000009</v>
      </c>
      <c r="GF555" s="461">
        <f t="shared" si="1184"/>
        <v>2.2539857064321058</v>
      </c>
      <c r="GG555" s="606">
        <v>20</v>
      </c>
      <c r="GH555" s="450">
        <f t="shared" si="1185"/>
        <v>0.25</v>
      </c>
      <c r="GI555" s="405">
        <v>140</v>
      </c>
      <c r="GJ555" s="462">
        <f t="shared" si="1186"/>
        <v>7</v>
      </c>
      <c r="GK555" s="463">
        <f t="shared" si="1187"/>
        <v>10.995052226498075</v>
      </c>
      <c r="GL555" s="464">
        <v>8.11</v>
      </c>
      <c r="GM555" s="529">
        <v>13.2</v>
      </c>
      <c r="GN555" s="406">
        <v>46</v>
      </c>
      <c r="GO555" s="513">
        <f t="shared" si="1188"/>
        <v>4.3478260869565299E-2</v>
      </c>
      <c r="GP555" s="450">
        <f t="shared" si="1189"/>
        <v>-4.5454545454545414E-2</v>
      </c>
      <c r="GQ555" s="577">
        <v>8</v>
      </c>
      <c r="GR555" s="455">
        <f t="shared" si="1190"/>
        <v>2.3639362286970864</v>
      </c>
      <c r="GS555" s="531">
        <f t="shared" si="1191"/>
        <v>12.5</v>
      </c>
      <c r="GT555" s="531">
        <f t="shared" si="1192"/>
        <v>38.75</v>
      </c>
      <c r="GU555" s="513">
        <f t="shared" si="1193"/>
        <v>5.3030303030302983E-2</v>
      </c>
      <c r="GV555" s="513">
        <f t="shared" si="1194"/>
        <v>0.15760869565217395</v>
      </c>
      <c r="GW555" s="513">
        <f t="shared" si="1195"/>
        <v>9.4202898550724723E-2</v>
      </c>
      <c r="GX555" s="513">
        <f t="shared" si="1196"/>
        <v>0.11931818181818177</v>
      </c>
      <c r="GY555" s="462">
        <f t="shared" si="1197"/>
        <v>2.0942956621901097</v>
      </c>
      <c r="GZ555" s="405">
        <v>45246</v>
      </c>
      <c r="HA555" s="581">
        <v>8.36</v>
      </c>
      <c r="HB555" s="451">
        <v>8.07</v>
      </c>
      <c r="HC555" s="577">
        <v>12.5</v>
      </c>
      <c r="HD555" s="463">
        <f t="shared" si="1198"/>
        <v>38.75</v>
      </c>
      <c r="HE555" s="463">
        <v>12.3</v>
      </c>
      <c r="HF555" s="463">
        <f t="shared" si="1075"/>
        <v>33.21</v>
      </c>
      <c r="HG555" s="582"/>
      <c r="HH555" s="575">
        <v>4</v>
      </c>
      <c r="HI555" s="583">
        <v>7520</v>
      </c>
      <c r="HJ555" s="406">
        <f t="shared" si="1199"/>
        <v>5038.4000000000005</v>
      </c>
      <c r="HK555" s="406"/>
      <c r="HL555" s="549"/>
      <c r="HM555" s="584"/>
      <c r="HN555" s="461">
        <v>7.86</v>
      </c>
      <c r="HO555" s="574"/>
      <c r="HP555" s="548">
        <v>0.01</v>
      </c>
      <c r="HQ555" s="585"/>
      <c r="HR555" s="586"/>
      <c r="HS555" s="520">
        <v>0.2</v>
      </c>
      <c r="HT555" s="587">
        <v>4</v>
      </c>
      <c r="HU555" s="522">
        <f t="shared" si="1200"/>
        <v>41.216600341102904</v>
      </c>
      <c r="HV555" s="513">
        <f t="shared" si="1201"/>
        <v>0.67191601049868765</v>
      </c>
      <c r="HW555" s="513">
        <f t="shared" si="1202"/>
        <v>0.78351955307262566</v>
      </c>
      <c r="HX555" s="513">
        <f t="shared" si="1203"/>
        <v>0.61844660194174761</v>
      </c>
      <c r="HY555" s="599" t="s">
        <v>239</v>
      </c>
    </row>
    <row r="556" spans="1:233" ht="21" x14ac:dyDescent="0.15">
      <c r="A556" s="485">
        <v>44038</v>
      </c>
      <c r="B556" s="486">
        <v>42452</v>
      </c>
      <c r="C556" s="487">
        <f t="shared" si="1124"/>
        <v>0.84904000000000002</v>
      </c>
      <c r="D556" s="488">
        <v>7.93</v>
      </c>
      <c r="E556" s="489">
        <v>35.6</v>
      </c>
      <c r="F556" s="490">
        <v>162</v>
      </c>
      <c r="G556" s="490">
        <f t="shared" si="1125"/>
        <v>6877.2240000000002</v>
      </c>
      <c r="H556" s="487">
        <f t="shared" si="1126"/>
        <v>0.27508895999999999</v>
      </c>
      <c r="I556" s="490"/>
      <c r="J556" s="490"/>
      <c r="K556" s="491"/>
      <c r="L556" s="491"/>
      <c r="M556" s="491"/>
      <c r="N556" s="492"/>
      <c r="O556" s="492"/>
      <c r="P556" s="409"/>
      <c r="Q556" s="409">
        <v>1440</v>
      </c>
      <c r="R556" s="409"/>
      <c r="S556" s="409"/>
      <c r="T556" s="410">
        <v>5.31</v>
      </c>
      <c r="U556" s="411">
        <f t="shared" si="1127"/>
        <v>2533.4482758620688</v>
      </c>
      <c r="V556" s="409">
        <v>7347</v>
      </c>
      <c r="W556" s="409">
        <v>3065</v>
      </c>
      <c r="X556" s="412"/>
      <c r="Y556" s="473"/>
      <c r="Z556" s="429"/>
      <c r="AA556" s="447"/>
      <c r="AB556" s="409"/>
      <c r="AC556" s="409"/>
      <c r="AD556" s="474"/>
      <c r="AE556" s="477"/>
      <c r="AF556" s="478">
        <f t="shared" si="1128"/>
        <v>1440</v>
      </c>
      <c r="AG556" s="477">
        <f t="shared" si="1129"/>
        <v>0.57599999999999996</v>
      </c>
      <c r="AH556" s="478">
        <f t="shared" si="1130"/>
        <v>2533.4482758620688</v>
      </c>
      <c r="AI556" s="478">
        <f t="shared" si="1131"/>
        <v>7347</v>
      </c>
      <c r="AJ556" s="473">
        <f t="shared" si="1132"/>
        <v>10579.68</v>
      </c>
      <c r="AK556" s="477">
        <f t="shared" si="1133"/>
        <v>0.47020800000000001</v>
      </c>
      <c r="AL556" s="447">
        <v>38</v>
      </c>
      <c r="AM556" s="479"/>
      <c r="AN556" s="473">
        <v>1824</v>
      </c>
      <c r="AO556" s="473">
        <v>1816</v>
      </c>
      <c r="AP556" s="479">
        <v>7.22</v>
      </c>
      <c r="AQ556" s="447">
        <v>897</v>
      </c>
      <c r="AR556" s="473">
        <f t="shared" si="1122"/>
        <v>2691</v>
      </c>
      <c r="AS556" s="657">
        <f t="shared" si="1134"/>
        <v>3</v>
      </c>
      <c r="AT556" s="473">
        <v>4260</v>
      </c>
      <c r="AU556" s="447"/>
      <c r="AV556" s="480">
        <v>33</v>
      </c>
      <c r="AW556" s="479">
        <v>11.06</v>
      </c>
      <c r="AX556" s="479">
        <v>31.88</v>
      </c>
      <c r="AY556" s="480">
        <v>13.6</v>
      </c>
      <c r="AZ556" s="480">
        <v>4.5</v>
      </c>
      <c r="BA556" s="420">
        <f t="shared" si="1135"/>
        <v>41905</v>
      </c>
      <c r="BB556" s="421">
        <f t="shared" si="1136"/>
        <v>0.83809999999999996</v>
      </c>
      <c r="BC556" s="422"/>
      <c r="BD556" s="423">
        <v>7.91</v>
      </c>
      <c r="BE556" s="424">
        <v>38.799999999999997</v>
      </c>
      <c r="BF556" s="425">
        <v>182</v>
      </c>
      <c r="BG556" s="426">
        <v>9160</v>
      </c>
      <c r="BH556" s="420">
        <f t="shared" si="1137"/>
        <v>6137.2000000000007</v>
      </c>
      <c r="BI556" s="420"/>
      <c r="BJ556" s="421"/>
      <c r="BK556" s="427">
        <v>24.9</v>
      </c>
      <c r="BL556" s="427"/>
      <c r="BM556" s="428"/>
      <c r="BN556" s="422"/>
      <c r="BO556" s="425">
        <v>243</v>
      </c>
      <c r="BP556" s="425"/>
      <c r="BQ556" s="423">
        <v>3.9</v>
      </c>
      <c r="BR556" s="421">
        <f t="shared" si="1138"/>
        <v>0.54166666666666663</v>
      </c>
      <c r="BS556" s="409">
        <f t="shared" si="1139"/>
        <v>43345</v>
      </c>
      <c r="BT556" s="429">
        <f t="shared" si="1140"/>
        <v>7.8870769408236239</v>
      </c>
      <c r="BU556" s="430">
        <f t="shared" si="1141"/>
        <v>38.799999999999997</v>
      </c>
      <c r="BV556" s="430">
        <f t="shared" si="1142"/>
        <v>265.35355865728457</v>
      </c>
      <c r="BW556" s="430">
        <f t="shared" si="1143"/>
        <v>8855.7877494520708</v>
      </c>
      <c r="BX556" s="430">
        <f t="shared" si="1144"/>
        <v>5756.2620371438461</v>
      </c>
      <c r="BY556" s="430">
        <f t="shared" si="1145"/>
        <v>24.524593378705735</v>
      </c>
      <c r="BZ556" s="430"/>
      <c r="CA556" s="431"/>
      <c r="CB556" s="430">
        <f t="shared" si="1146"/>
        <v>243</v>
      </c>
      <c r="CC556" s="432">
        <v>21175</v>
      </c>
      <c r="CD556" s="411">
        <f t="shared" si="1147"/>
        <v>21895</v>
      </c>
      <c r="CE556" s="421">
        <f t="shared" si="1148"/>
        <v>0.87580000000000002</v>
      </c>
      <c r="CF556" s="433">
        <f t="shared" si="1149"/>
        <v>7.3441424982872805</v>
      </c>
      <c r="CG556" s="434"/>
      <c r="CH556" s="427"/>
      <c r="CI556" s="446">
        <f t="shared" si="1150"/>
        <v>10.413336378168532</v>
      </c>
      <c r="CJ556" s="436">
        <v>31.3</v>
      </c>
      <c r="CK556" s="436">
        <v>2.12</v>
      </c>
      <c r="CL556" s="423"/>
      <c r="CM556" s="423">
        <v>17.3</v>
      </c>
      <c r="CN556" s="423">
        <v>70</v>
      </c>
      <c r="CO556" s="432"/>
      <c r="CP556" s="432"/>
      <c r="CQ556" s="437"/>
      <c r="CR556" s="437">
        <v>0.81</v>
      </c>
      <c r="CS556" s="481"/>
      <c r="CT556" s="432">
        <f t="shared" si="1151"/>
        <v>3.8364923498515644</v>
      </c>
      <c r="CU556" s="434">
        <v>7.21</v>
      </c>
      <c r="CV556" s="493"/>
      <c r="CW556" s="494"/>
      <c r="CX556" s="495"/>
      <c r="CY556" s="496"/>
      <c r="CZ556" s="497"/>
      <c r="DA556" s="497"/>
      <c r="DB556" s="497"/>
      <c r="DC556" s="497"/>
      <c r="DD556" s="498"/>
      <c r="DE556" s="498"/>
      <c r="DF556" s="432">
        <v>20730</v>
      </c>
      <c r="DG556" s="445">
        <f t="shared" si="1152"/>
        <v>21450</v>
      </c>
      <c r="DH556" s="421">
        <f t="shared" si="1153"/>
        <v>0.85799999999999998</v>
      </c>
      <c r="DI556" s="446">
        <f t="shared" si="1154"/>
        <v>7.4965034965034967</v>
      </c>
      <c r="DJ556" s="434">
        <v>7.72</v>
      </c>
      <c r="DK556" s="427">
        <v>5.6</v>
      </c>
      <c r="DL556" s="446">
        <f t="shared" si="1155"/>
        <v>10.62937062937063</v>
      </c>
      <c r="DM556" s="541">
        <v>31.4</v>
      </c>
      <c r="DN556" s="541">
        <v>2.2999999999999998</v>
      </c>
      <c r="DO556" s="542">
        <v>7.84</v>
      </c>
      <c r="DP556" s="542">
        <v>17.100000000000001</v>
      </c>
      <c r="DQ556" s="542">
        <v>70</v>
      </c>
      <c r="DR556" s="432"/>
      <c r="DS556" s="432"/>
      <c r="DT556" s="437"/>
      <c r="DU556" s="437">
        <v>0.83</v>
      </c>
      <c r="DV556" s="481"/>
      <c r="DW556" s="446">
        <f t="shared" si="1156"/>
        <v>3.9160839160839158</v>
      </c>
      <c r="DX556" s="434">
        <v>7.08</v>
      </c>
      <c r="DY556" s="493">
        <v>7.98</v>
      </c>
      <c r="DZ556" s="494">
        <v>17.3</v>
      </c>
      <c r="EA556" s="495">
        <f t="shared" si="1121"/>
        <v>62.28</v>
      </c>
      <c r="EB556" s="496">
        <v>7610</v>
      </c>
      <c r="EC556" s="497">
        <v>7.2</v>
      </c>
      <c r="ED556" s="497"/>
      <c r="EE556" s="497"/>
      <c r="EF556" s="497"/>
      <c r="EG556" s="498">
        <v>16</v>
      </c>
      <c r="EH556" s="495"/>
      <c r="EI556" s="429">
        <f t="shared" si="1157"/>
        <v>7.98</v>
      </c>
      <c r="EJ556" s="447">
        <f t="shared" si="1158"/>
        <v>17.3</v>
      </c>
      <c r="EK556" s="448">
        <f t="shared" si="1159"/>
        <v>62.28</v>
      </c>
      <c r="EL556" s="417">
        <f t="shared" si="1160"/>
        <v>7610</v>
      </c>
      <c r="EM556" s="431">
        <f t="shared" si="1161"/>
        <v>7.2</v>
      </c>
      <c r="EN556" s="431"/>
      <c r="EO556" s="431"/>
      <c r="EP556" s="431"/>
      <c r="EQ556" s="430">
        <f t="shared" si="1162"/>
        <v>16</v>
      </c>
      <c r="ER556" s="448"/>
      <c r="ES556" s="449">
        <f t="shared" si="1163"/>
        <v>24.362671588418504</v>
      </c>
      <c r="ET556" s="450">
        <f t="shared" si="1164"/>
        <v>0.8669</v>
      </c>
      <c r="EU556" s="451">
        <f t="shared" si="1123"/>
        <v>0.26140340909090903</v>
      </c>
      <c r="EV556" s="499">
        <f t="shared" si="1165"/>
        <v>0.48408038720538704</v>
      </c>
      <c r="EW556" s="513">
        <f t="shared" si="1166"/>
        <v>0.70641715078335898</v>
      </c>
      <c r="EX556" s="514">
        <f t="shared" si="1167"/>
        <v>17.324593378705735</v>
      </c>
      <c r="EY556" s="513">
        <f t="shared" si="1168"/>
        <v>0.55412371134020622</v>
      </c>
      <c r="EZ556" s="514">
        <f t="shared" si="1169"/>
        <v>21.499999999999996</v>
      </c>
      <c r="FA556" s="450">
        <f t="shared" si="1170"/>
        <v>0.76529427261068972</v>
      </c>
      <c r="FB556" s="431">
        <f t="shared" si="1171"/>
        <v>203.07355865728456</v>
      </c>
      <c r="FC556" s="452"/>
      <c r="FD556" s="431"/>
      <c r="FE556" s="452">
        <f t="shared" si="1172"/>
        <v>0.93415637860082301</v>
      </c>
      <c r="FF556" s="430">
        <f t="shared" si="1173"/>
        <v>227</v>
      </c>
      <c r="FG556" s="490">
        <v>50400</v>
      </c>
      <c r="FH556" s="498"/>
      <c r="FI556" s="501"/>
      <c r="FJ556" s="487"/>
      <c r="FK556" s="455">
        <f t="shared" si="1174"/>
        <v>1.661091244664898</v>
      </c>
      <c r="FL556" s="490">
        <v>2200</v>
      </c>
      <c r="FM556" s="455">
        <f t="shared" si="1175"/>
        <v>50.755565809205216</v>
      </c>
      <c r="FN556" s="490">
        <v>4170</v>
      </c>
      <c r="FO556" s="532">
        <f t="shared" si="1176"/>
        <v>0.31165919282511212</v>
      </c>
      <c r="FP556" s="449">
        <f t="shared" si="1177"/>
        <v>96.204867920175332</v>
      </c>
      <c r="FQ556" s="503">
        <v>54</v>
      </c>
      <c r="FR556" s="458">
        <f t="shared" si="1178"/>
        <v>1.2458184334986735</v>
      </c>
      <c r="FS556" s="504">
        <v>8.0500000000000007</v>
      </c>
      <c r="FT556" s="535">
        <v>14.2</v>
      </c>
      <c r="FU556" s="495">
        <v>43</v>
      </c>
      <c r="FV556" s="490">
        <v>2</v>
      </c>
      <c r="FW556" s="504"/>
      <c r="FX556" s="490"/>
      <c r="FY556" s="452">
        <f t="shared" si="1179"/>
        <v>0.875</v>
      </c>
      <c r="FZ556" s="452"/>
      <c r="GA556" s="429"/>
      <c r="GB556" s="499">
        <f t="shared" si="1180"/>
        <v>0.17919075144508678</v>
      </c>
      <c r="GC556" s="514">
        <f t="shared" si="1181"/>
        <v>3.1000000000000014</v>
      </c>
      <c r="GD556" s="499">
        <f t="shared" si="1182"/>
        <v>0.30956968529222861</v>
      </c>
      <c r="GE556" s="527">
        <f t="shared" si="1183"/>
        <v>19.28</v>
      </c>
      <c r="GF556" s="461">
        <f t="shared" si="1184"/>
        <v>2.2701580343753607</v>
      </c>
      <c r="GG556" s="490">
        <v>20</v>
      </c>
      <c r="GH556" s="526">
        <f t="shared" si="1185"/>
        <v>0.25</v>
      </c>
      <c r="GI556" s="490">
        <v>140</v>
      </c>
      <c r="GJ556" s="544">
        <f t="shared" si="1186"/>
        <v>7</v>
      </c>
      <c r="GK556" s="463">
        <f t="shared" si="1187"/>
        <v>11.073941631099318</v>
      </c>
      <c r="GL556" s="507">
        <v>8.14</v>
      </c>
      <c r="GM556" s="535">
        <v>13.9</v>
      </c>
      <c r="GN556" s="536">
        <v>43</v>
      </c>
      <c r="GO556" s="526">
        <f t="shared" si="1188"/>
        <v>2.1126760563380254E-2</v>
      </c>
      <c r="GP556" s="526">
        <f t="shared" si="1189"/>
        <v>0</v>
      </c>
      <c r="GQ556" s="535">
        <v>8</v>
      </c>
      <c r="GR556" s="455">
        <f t="shared" si="1190"/>
        <v>2.3808974506863536</v>
      </c>
      <c r="GS556" s="536">
        <f t="shared" si="1191"/>
        <v>13.3</v>
      </c>
      <c r="GT556" s="536">
        <f t="shared" si="1192"/>
        <v>41.230000000000004</v>
      </c>
      <c r="GU556" s="526">
        <f t="shared" si="1193"/>
        <v>4.3165467625899234E-2</v>
      </c>
      <c r="GV556" s="526">
        <f t="shared" si="1194"/>
        <v>4.1162790697674367E-2</v>
      </c>
      <c r="GW556" s="526">
        <f t="shared" si="1195"/>
        <v>6.3380281690140761E-2</v>
      </c>
      <c r="GX556" s="526">
        <f t="shared" si="1196"/>
        <v>4.1162790697674367E-2</v>
      </c>
      <c r="GY556" s="544">
        <f t="shared" si="1197"/>
        <v>6.2564641983612104</v>
      </c>
      <c r="GZ556" s="490">
        <v>42724</v>
      </c>
      <c r="HA556" s="493">
        <v>8.16</v>
      </c>
      <c r="HB556" s="493">
        <v>8.1</v>
      </c>
      <c r="HC556" s="494">
        <v>13.3</v>
      </c>
      <c r="HD556" s="498">
        <f t="shared" si="1198"/>
        <v>41.230000000000004</v>
      </c>
      <c r="HE556" s="498">
        <v>11.6</v>
      </c>
      <c r="HF556" s="498">
        <f t="shared" si="1075"/>
        <v>31.32</v>
      </c>
      <c r="HG556" s="498"/>
      <c r="HH556" s="492">
        <v>4</v>
      </c>
      <c r="HI556" s="508">
        <v>7380</v>
      </c>
      <c r="HJ556" s="490">
        <f t="shared" si="1199"/>
        <v>4944.6000000000004</v>
      </c>
      <c r="HK556" s="490"/>
      <c r="HL556" s="490"/>
      <c r="HM556" s="543"/>
      <c r="HN556" s="506">
        <v>7.26</v>
      </c>
      <c r="HO556" s="491"/>
      <c r="HP556" s="545">
        <v>0.01</v>
      </c>
      <c r="HQ556" s="523"/>
      <c r="HR556" s="524"/>
      <c r="HS556" s="524">
        <v>0.23</v>
      </c>
      <c r="HT556" s="511">
        <v>4</v>
      </c>
      <c r="HU556" s="525">
        <f t="shared" si="1200"/>
        <v>41.522491349480973</v>
      </c>
      <c r="HV556" s="526">
        <f t="shared" si="1201"/>
        <v>0.65721649484536071</v>
      </c>
      <c r="HW556" s="526">
        <f t="shared" si="1202"/>
        <v>0.77346153846153842</v>
      </c>
      <c r="HX556" s="526">
        <f t="shared" si="1203"/>
        <v>0.70843373493975903</v>
      </c>
      <c r="HY556" s="512" t="s">
        <v>240</v>
      </c>
    </row>
    <row r="557" spans="1:233" s="598" customFormat="1" ht="15" customHeight="1" x14ac:dyDescent="0.15">
      <c r="A557" s="400">
        <v>44039</v>
      </c>
      <c r="B557" s="515">
        <v>40886</v>
      </c>
      <c r="C557" s="402">
        <f t="shared" si="1124"/>
        <v>0.81772</v>
      </c>
      <c r="D557" s="571">
        <v>7.86</v>
      </c>
      <c r="E557" s="572">
        <v>44.65</v>
      </c>
      <c r="F557" s="406">
        <v>179</v>
      </c>
      <c r="G557" s="406">
        <f t="shared" si="1125"/>
        <v>7318.5940000000001</v>
      </c>
      <c r="H557" s="402">
        <f t="shared" si="1126"/>
        <v>0.29274376000000002</v>
      </c>
      <c r="I557" s="573"/>
      <c r="J557" s="406"/>
      <c r="K557" s="574"/>
      <c r="L557" s="574"/>
      <c r="M557" s="574"/>
      <c r="N557" s="575"/>
      <c r="O557" s="575"/>
      <c r="P557" s="409"/>
      <c r="Q557" s="409">
        <v>1440</v>
      </c>
      <c r="R557" s="409"/>
      <c r="S557" s="409"/>
      <c r="T557" s="410">
        <v>5.32</v>
      </c>
      <c r="U557" s="409">
        <f t="shared" si="1127"/>
        <v>2822.4137931034484</v>
      </c>
      <c r="V557" s="409">
        <v>8185</v>
      </c>
      <c r="W557" s="409">
        <v>1315</v>
      </c>
      <c r="X557" s="516"/>
      <c r="Y557" s="473"/>
      <c r="Z557" s="429"/>
      <c r="AA557" s="447"/>
      <c r="AB557" s="409"/>
      <c r="AC557" s="409"/>
      <c r="AD557" s="474"/>
      <c r="AE557" s="477"/>
      <c r="AF557" s="478">
        <f t="shared" si="1128"/>
        <v>1440</v>
      </c>
      <c r="AG557" s="477">
        <f t="shared" si="1129"/>
        <v>0.57599999999999996</v>
      </c>
      <c r="AH557" s="478">
        <f t="shared" si="1130"/>
        <v>2822.4137931034484</v>
      </c>
      <c r="AI557" s="478">
        <f t="shared" si="1131"/>
        <v>8185</v>
      </c>
      <c r="AJ557" s="473">
        <f t="shared" si="1132"/>
        <v>11786.4</v>
      </c>
      <c r="AK557" s="477">
        <f t="shared" si="1133"/>
        <v>0.52383999999999997</v>
      </c>
      <c r="AL557" s="447">
        <v>38</v>
      </c>
      <c r="AM557" s="479"/>
      <c r="AN557" s="473">
        <v>1681</v>
      </c>
      <c r="AO557" s="473">
        <v>1656</v>
      </c>
      <c r="AP557" s="479">
        <v>7.25</v>
      </c>
      <c r="AQ557" s="447">
        <v>809</v>
      </c>
      <c r="AR557" s="473">
        <f t="shared" si="1122"/>
        <v>2427</v>
      </c>
      <c r="AS557" s="657">
        <f t="shared" si="1134"/>
        <v>3</v>
      </c>
      <c r="AT557" s="473">
        <v>4260</v>
      </c>
      <c r="AU557" s="447"/>
      <c r="AV557" s="480">
        <v>36</v>
      </c>
      <c r="AW557" s="479">
        <v>10.07</v>
      </c>
      <c r="AX557" s="479">
        <v>30.55</v>
      </c>
      <c r="AY557" s="480">
        <v>12.9</v>
      </c>
      <c r="AZ557" s="480">
        <v>4.9000000000000004</v>
      </c>
      <c r="BA557" s="420">
        <f t="shared" si="1135"/>
        <v>38886</v>
      </c>
      <c r="BB557" s="421">
        <f t="shared" si="1136"/>
        <v>0.77771999999999997</v>
      </c>
      <c r="BC557" s="422"/>
      <c r="BD557" s="423">
        <v>7.71</v>
      </c>
      <c r="BE557" s="424">
        <v>42.6</v>
      </c>
      <c r="BF557" s="420">
        <v>214</v>
      </c>
      <c r="BG557" s="426">
        <v>8350</v>
      </c>
      <c r="BH557" s="420">
        <f t="shared" si="1137"/>
        <v>5594.5</v>
      </c>
      <c r="BI557" s="432"/>
      <c r="BJ557" s="421"/>
      <c r="BK557" s="427">
        <v>24.5</v>
      </c>
      <c r="BL557" s="427"/>
      <c r="BM557" s="428"/>
      <c r="BN557" s="422"/>
      <c r="BO557" s="425">
        <v>222</v>
      </c>
      <c r="BP557" s="425"/>
      <c r="BQ557" s="423">
        <v>3.7</v>
      </c>
      <c r="BR557" s="421">
        <f t="shared" si="1138"/>
        <v>0.51388888888888895</v>
      </c>
      <c r="BS557" s="409">
        <f t="shared" si="1139"/>
        <v>40326</v>
      </c>
      <c r="BT557" s="429">
        <f t="shared" si="1140"/>
        <v>7.6935738729355752</v>
      </c>
      <c r="BU557" s="430">
        <f t="shared" si="1141"/>
        <v>42.6</v>
      </c>
      <c r="BV557" s="430">
        <f t="shared" si="1142"/>
        <v>293.02395476863563</v>
      </c>
      <c r="BW557" s="430">
        <f t="shared" si="1143"/>
        <v>8051.9372117244457</v>
      </c>
      <c r="BX557" s="430">
        <f t="shared" si="1144"/>
        <v>5233.7591876208899</v>
      </c>
      <c r="BY557" s="430">
        <f t="shared" si="1145"/>
        <v>24.085775926201457</v>
      </c>
      <c r="BZ557" s="430"/>
      <c r="CA557" s="431"/>
      <c r="CB557" s="430">
        <f t="shared" si="1146"/>
        <v>222</v>
      </c>
      <c r="CC557" s="432">
        <v>19269</v>
      </c>
      <c r="CD557" s="411">
        <f t="shared" si="1147"/>
        <v>19989</v>
      </c>
      <c r="CE557" s="421">
        <f t="shared" si="1148"/>
        <v>0.79956000000000005</v>
      </c>
      <c r="CF557" s="433">
        <f t="shared" si="1149"/>
        <v>8.0444244334383903</v>
      </c>
      <c r="CG557" s="434"/>
      <c r="CH557" s="427"/>
      <c r="CI557" s="446">
        <f t="shared" si="1150"/>
        <v>11.40627345039772</v>
      </c>
      <c r="CJ557" s="436">
        <v>31.4</v>
      </c>
      <c r="CK557" s="436">
        <v>2.25</v>
      </c>
      <c r="CL557" s="423"/>
      <c r="CM557" s="423">
        <v>17.3</v>
      </c>
      <c r="CN557" s="423">
        <v>71</v>
      </c>
      <c r="CO557" s="432"/>
      <c r="CP557" s="432"/>
      <c r="CQ557" s="437"/>
      <c r="CR557" s="437">
        <v>0.8</v>
      </c>
      <c r="CS557" s="424"/>
      <c r="CT557" s="432">
        <f t="shared" si="1151"/>
        <v>4.202311271199159</v>
      </c>
      <c r="CU557" s="434">
        <v>7.26</v>
      </c>
      <c r="CV557" s="438"/>
      <c r="CW557" s="439"/>
      <c r="CX557" s="440"/>
      <c r="CY557" s="441"/>
      <c r="CZ557" s="442"/>
      <c r="DA557" s="442"/>
      <c r="DB557" s="442"/>
      <c r="DC557" s="442"/>
      <c r="DD557" s="443"/>
      <c r="DE557" s="440"/>
      <c r="DF557" s="444">
        <v>19617</v>
      </c>
      <c r="DG557" s="445">
        <f t="shared" si="1152"/>
        <v>20337</v>
      </c>
      <c r="DH557" s="421">
        <f t="shared" si="1153"/>
        <v>0.81347999999999998</v>
      </c>
      <c r="DI557" s="446">
        <f t="shared" si="1154"/>
        <v>7.9067709101637407</v>
      </c>
      <c r="DJ557" s="434">
        <v>7.62</v>
      </c>
      <c r="DK557" s="427">
        <v>5.9</v>
      </c>
      <c r="DL557" s="446">
        <f t="shared" si="1155"/>
        <v>11.211093081575452</v>
      </c>
      <c r="DM557" s="422">
        <v>31.6</v>
      </c>
      <c r="DN557" s="422">
        <v>1.71</v>
      </c>
      <c r="DO557" s="423">
        <v>7.67</v>
      </c>
      <c r="DP557" s="423">
        <v>17.8</v>
      </c>
      <c r="DQ557" s="423">
        <v>77</v>
      </c>
      <c r="DR557" s="432"/>
      <c r="DS557" s="432"/>
      <c r="DT557" s="437"/>
      <c r="DU557" s="437">
        <v>0.81</v>
      </c>
      <c r="DV557" s="424"/>
      <c r="DW557" s="446">
        <f t="shared" si="1156"/>
        <v>4.1304027142646413</v>
      </c>
      <c r="DX557" s="434">
        <v>6.87</v>
      </c>
      <c r="DY557" s="438">
        <v>7.91</v>
      </c>
      <c r="DZ557" s="439">
        <v>17.3</v>
      </c>
      <c r="EA557" s="660">
        <f t="shared" si="1121"/>
        <v>62.28</v>
      </c>
      <c r="EB557" s="441">
        <v>8090</v>
      </c>
      <c r="EC557" s="442">
        <v>8.9</v>
      </c>
      <c r="ED557" s="442"/>
      <c r="EE557" s="442"/>
      <c r="EF557" s="442"/>
      <c r="EG557" s="443">
        <v>14</v>
      </c>
      <c r="EH557" s="440"/>
      <c r="EI557" s="429">
        <f t="shared" si="1157"/>
        <v>7.91</v>
      </c>
      <c r="EJ557" s="447">
        <f t="shared" si="1158"/>
        <v>17.3</v>
      </c>
      <c r="EK557" s="448">
        <f t="shared" si="1159"/>
        <v>62.28</v>
      </c>
      <c r="EL557" s="417">
        <f t="shared" si="1160"/>
        <v>8090</v>
      </c>
      <c r="EM557" s="431">
        <f t="shared" si="1161"/>
        <v>8.9</v>
      </c>
      <c r="EN557" s="431"/>
      <c r="EO557" s="431"/>
      <c r="EP557" s="431"/>
      <c r="EQ557" s="430">
        <f t="shared" si="1162"/>
        <v>14</v>
      </c>
      <c r="ER557" s="448"/>
      <c r="ES557" s="449">
        <f t="shared" si="1163"/>
        <v>26.186579378068739</v>
      </c>
      <c r="ET557" s="450">
        <f t="shared" si="1164"/>
        <v>0.80652000000000001</v>
      </c>
      <c r="EU557" s="451">
        <f t="shared" si="1123"/>
        <v>0.26855645454545457</v>
      </c>
      <c r="EV557" s="450">
        <f t="shared" si="1165"/>
        <v>0.4973267676767677</v>
      </c>
      <c r="EW557" s="513">
        <f t="shared" si="1166"/>
        <v>0.6304873039062765</v>
      </c>
      <c r="EX557" s="514">
        <f t="shared" si="1167"/>
        <v>15.185775926201456</v>
      </c>
      <c r="EY557" s="513">
        <f t="shared" si="1168"/>
        <v>0.5938967136150235</v>
      </c>
      <c r="EZ557" s="514">
        <f t="shared" si="1169"/>
        <v>25.3</v>
      </c>
      <c r="FA557" s="450">
        <f t="shared" si="1170"/>
        <v>0.78745764983898758</v>
      </c>
      <c r="FB557" s="431">
        <f t="shared" si="1171"/>
        <v>230.74395476863563</v>
      </c>
      <c r="FC557" s="452"/>
      <c r="FD557" s="431"/>
      <c r="FE557" s="452">
        <f t="shared" si="1172"/>
        <v>0.93693693693693691</v>
      </c>
      <c r="FF557" s="430">
        <f t="shared" si="1173"/>
        <v>208</v>
      </c>
      <c r="FG557" s="405">
        <v>50400</v>
      </c>
      <c r="FH557" s="589"/>
      <c r="FI557" s="590"/>
      <c r="FJ557" s="591"/>
      <c r="FK557" s="455">
        <f t="shared" si="1174"/>
        <v>1.7854485939592324</v>
      </c>
      <c r="FL557" s="530">
        <v>2200</v>
      </c>
      <c r="FM557" s="455">
        <f t="shared" si="1175"/>
        <v>54.555373704309872</v>
      </c>
      <c r="FN557" s="530">
        <v>4170</v>
      </c>
      <c r="FO557" s="532">
        <f t="shared" si="1176"/>
        <v>0.31165919282511212</v>
      </c>
      <c r="FP557" s="449">
        <f t="shared" si="1177"/>
        <v>103.40723106680554</v>
      </c>
      <c r="FQ557" s="457">
        <v>54</v>
      </c>
      <c r="FR557" s="458">
        <f t="shared" si="1178"/>
        <v>1.339086445469424</v>
      </c>
      <c r="FS557" s="576">
        <v>7.87</v>
      </c>
      <c r="FT557" s="577">
        <v>14</v>
      </c>
      <c r="FU557" s="660">
        <v>41</v>
      </c>
      <c r="FV557" s="579">
        <v>6</v>
      </c>
      <c r="FW557" s="580"/>
      <c r="FX557" s="579"/>
      <c r="FY557" s="452">
        <f t="shared" si="1179"/>
        <v>0.5714285714285714</v>
      </c>
      <c r="FZ557" s="452"/>
      <c r="GA557" s="429"/>
      <c r="GB557" s="513">
        <f t="shared" si="1180"/>
        <v>0.19075144508670527</v>
      </c>
      <c r="GC557" s="514">
        <f t="shared" si="1181"/>
        <v>3.3000000000000007</v>
      </c>
      <c r="GD557" s="513">
        <f t="shared" si="1182"/>
        <v>0.34168272318561332</v>
      </c>
      <c r="GE557" s="527">
        <f t="shared" si="1183"/>
        <v>21.28</v>
      </c>
      <c r="GF557" s="461">
        <f t="shared" si="1184"/>
        <v>2.4401130784109508</v>
      </c>
      <c r="GG557" s="606">
        <v>20</v>
      </c>
      <c r="GH557" s="450">
        <f t="shared" si="1185"/>
        <v>0.25</v>
      </c>
      <c r="GI557" s="405">
        <v>140</v>
      </c>
      <c r="GJ557" s="462">
        <f t="shared" si="1186"/>
        <v>7</v>
      </c>
      <c r="GK557" s="463">
        <f t="shared" si="1187"/>
        <v>11.902990626394882</v>
      </c>
      <c r="GL557" s="464">
        <v>7.98</v>
      </c>
      <c r="GM557" s="529">
        <v>13.9</v>
      </c>
      <c r="GN557" s="406">
        <v>42</v>
      </c>
      <c r="GO557" s="513">
        <f t="shared" si="1188"/>
        <v>7.1428571428571175E-3</v>
      </c>
      <c r="GP557" s="450">
        <f t="shared" si="1189"/>
        <v>-2.4390243902439046E-2</v>
      </c>
      <c r="GQ557" s="577">
        <v>8</v>
      </c>
      <c r="GR557" s="455">
        <f t="shared" si="1190"/>
        <v>2.5591429846748994</v>
      </c>
      <c r="GS557" s="531">
        <f t="shared" si="1191"/>
        <v>12.7</v>
      </c>
      <c r="GT557" s="531">
        <f t="shared" si="1192"/>
        <v>39.369999999999997</v>
      </c>
      <c r="GU557" s="513">
        <f t="shared" si="1193"/>
        <v>8.6330935251798691E-2</v>
      </c>
      <c r="GV557" s="513">
        <f t="shared" si="1194"/>
        <v>6.2619047619047685E-2</v>
      </c>
      <c r="GW557" s="513">
        <f t="shared" si="1195"/>
        <v>9.285714285714286E-2</v>
      </c>
      <c r="GX557" s="513">
        <f t="shared" si="1196"/>
        <v>3.9756097560975645E-2</v>
      </c>
      <c r="GY557" s="462">
        <f t="shared" si="1197"/>
        <v>7.3024482370520634</v>
      </c>
      <c r="GZ557" s="405">
        <v>40388</v>
      </c>
      <c r="HA557" s="581">
        <v>8.1999999999999993</v>
      </c>
      <c r="HB557" s="451">
        <v>8.07</v>
      </c>
      <c r="HC557" s="577">
        <v>12.7</v>
      </c>
      <c r="HD557" s="463">
        <f t="shared" si="1198"/>
        <v>39.369999999999997</v>
      </c>
      <c r="HE557" s="463">
        <v>12.3</v>
      </c>
      <c r="HF557" s="463">
        <f t="shared" si="1075"/>
        <v>33.21</v>
      </c>
      <c r="HG557" s="582"/>
      <c r="HH557" s="575">
        <v>6</v>
      </c>
      <c r="HI557" s="583">
        <v>7820</v>
      </c>
      <c r="HJ557" s="406">
        <f t="shared" si="1199"/>
        <v>5239.4000000000005</v>
      </c>
      <c r="HK557" s="406"/>
      <c r="HL557" s="549"/>
      <c r="HM557" s="584"/>
      <c r="HN557" s="461">
        <v>9.3800000000000008</v>
      </c>
      <c r="HO557" s="574"/>
      <c r="HP557" s="548">
        <v>0.01</v>
      </c>
      <c r="HQ557" s="585"/>
      <c r="HR557" s="586"/>
      <c r="HS557" s="520">
        <v>0.18</v>
      </c>
      <c r="HT557" s="587">
        <v>4</v>
      </c>
      <c r="HU557" s="522">
        <f t="shared" si="1200"/>
        <v>44.74618114488505</v>
      </c>
      <c r="HV557" s="513">
        <f t="shared" si="1201"/>
        <v>0.7018779342723005</v>
      </c>
      <c r="HW557" s="513">
        <f t="shared" si="1202"/>
        <v>0.81602803738317764</v>
      </c>
      <c r="HX557" s="513">
        <f t="shared" si="1203"/>
        <v>0.6171428571428571</v>
      </c>
      <c r="HY557" s="599" t="s">
        <v>233</v>
      </c>
    </row>
    <row r="558" spans="1:233" s="598" customFormat="1" ht="15" customHeight="1" x14ac:dyDescent="0.15">
      <c r="A558" s="400">
        <v>44040</v>
      </c>
      <c r="B558" s="515">
        <v>51512</v>
      </c>
      <c r="C558" s="402">
        <f t="shared" si="1124"/>
        <v>1.03024</v>
      </c>
      <c r="D558" s="571">
        <v>7.8</v>
      </c>
      <c r="E558" s="572">
        <v>39.65</v>
      </c>
      <c r="F558" s="406">
        <v>184</v>
      </c>
      <c r="G558" s="406">
        <f t="shared" si="1125"/>
        <v>9478.2080000000005</v>
      </c>
      <c r="H558" s="402">
        <f t="shared" si="1126"/>
        <v>0.37912832000000002</v>
      </c>
      <c r="I558" s="573"/>
      <c r="J558" s="406"/>
      <c r="K558" s="574"/>
      <c r="L558" s="574"/>
      <c r="M558" s="574"/>
      <c r="N558" s="575"/>
      <c r="O558" s="575"/>
      <c r="P558" s="409"/>
      <c r="Q558" s="409">
        <v>1440</v>
      </c>
      <c r="R558" s="409"/>
      <c r="S558" s="409"/>
      <c r="T558" s="410">
        <v>5.25</v>
      </c>
      <c r="U558" s="409">
        <f t="shared" si="1127"/>
        <v>2581.7241379310344</v>
      </c>
      <c r="V558" s="409">
        <v>7487</v>
      </c>
      <c r="W558" s="409">
        <v>3126</v>
      </c>
      <c r="X558" s="516"/>
      <c r="Y558" s="473"/>
      <c r="Z558" s="429"/>
      <c r="AA558" s="447"/>
      <c r="AB558" s="409"/>
      <c r="AC558" s="409"/>
      <c r="AD558" s="474"/>
      <c r="AE558" s="477"/>
      <c r="AF558" s="478">
        <f t="shared" si="1128"/>
        <v>1440</v>
      </c>
      <c r="AG558" s="477">
        <f t="shared" si="1129"/>
        <v>0.57599999999999996</v>
      </c>
      <c r="AH558" s="478">
        <f t="shared" si="1130"/>
        <v>2581.7241379310344</v>
      </c>
      <c r="AI558" s="478">
        <f t="shared" si="1131"/>
        <v>7487</v>
      </c>
      <c r="AJ558" s="473">
        <f t="shared" si="1132"/>
        <v>10781.28</v>
      </c>
      <c r="AK558" s="477">
        <f t="shared" si="1133"/>
        <v>0.47916800000000004</v>
      </c>
      <c r="AL558" s="447">
        <v>38</v>
      </c>
      <c r="AM558" s="479"/>
      <c r="AN558" s="473">
        <v>1876</v>
      </c>
      <c r="AO558" s="473">
        <v>1749</v>
      </c>
      <c r="AP558" s="479">
        <v>7.23</v>
      </c>
      <c r="AQ558" s="447">
        <v>745</v>
      </c>
      <c r="AR558" s="473">
        <f t="shared" si="1122"/>
        <v>2235</v>
      </c>
      <c r="AS558" s="657">
        <f t="shared" si="1134"/>
        <v>3</v>
      </c>
      <c r="AT558" s="473">
        <v>4190</v>
      </c>
      <c r="AU558" s="447"/>
      <c r="AV558" s="480">
        <v>35</v>
      </c>
      <c r="AW558" s="479">
        <v>9.56</v>
      </c>
      <c r="AX558" s="479">
        <v>32.07</v>
      </c>
      <c r="AY558" s="480">
        <v>16.5</v>
      </c>
      <c r="AZ558" s="480">
        <v>4.2</v>
      </c>
      <c r="BA558" s="420">
        <f t="shared" si="1135"/>
        <v>42806</v>
      </c>
      <c r="BB558" s="421">
        <f t="shared" si="1136"/>
        <v>0.85611999999999999</v>
      </c>
      <c r="BC558" s="422"/>
      <c r="BD558" s="423">
        <v>7.86</v>
      </c>
      <c r="BE558" s="424">
        <v>43.7</v>
      </c>
      <c r="BF558" s="420">
        <v>218</v>
      </c>
      <c r="BG558" s="426">
        <v>8220</v>
      </c>
      <c r="BH558" s="420">
        <f t="shared" si="1137"/>
        <v>5507.4000000000005</v>
      </c>
      <c r="BI558" s="432">
        <v>1687</v>
      </c>
      <c r="BJ558" s="421">
        <f>BI558/35.5*(23+35.5)/BH558</f>
        <v>0.50477283572882992</v>
      </c>
      <c r="BK558" s="427">
        <v>23.3</v>
      </c>
      <c r="BL558" s="427">
        <v>13</v>
      </c>
      <c r="BM558" s="428">
        <v>6.7</v>
      </c>
      <c r="BN558" s="422">
        <v>1.9</v>
      </c>
      <c r="BO558" s="425">
        <v>161</v>
      </c>
      <c r="BP558" s="425">
        <v>32</v>
      </c>
      <c r="BQ558" s="423">
        <v>5.38</v>
      </c>
      <c r="BR558" s="421">
        <f t="shared" si="1138"/>
        <v>0.74722222222222223</v>
      </c>
      <c r="BS558" s="409">
        <f t="shared" si="1139"/>
        <v>44246</v>
      </c>
      <c r="BT558" s="429">
        <f t="shared" si="1140"/>
        <v>7.8394964516566477</v>
      </c>
      <c r="BU558" s="430">
        <f t="shared" si="1141"/>
        <v>43.7</v>
      </c>
      <c r="BV558" s="430">
        <f t="shared" si="1142"/>
        <v>283.64390001356054</v>
      </c>
      <c r="BW558" s="430">
        <f t="shared" si="1143"/>
        <v>7952.5751480359804</v>
      </c>
      <c r="BX558" s="430">
        <f t="shared" si="1144"/>
        <v>5169.173846223387</v>
      </c>
      <c r="BY558" s="430">
        <f t="shared" si="1145"/>
        <v>23.07869185915111</v>
      </c>
      <c r="BZ558" s="430">
        <f>(BL558*BA558+AY558*AF558)/BS558</f>
        <v>13.113908601907518</v>
      </c>
      <c r="CA558" s="431">
        <f>(BN558*BA558+AZ558*AF558)/BS558</f>
        <v>1.9748542241106539</v>
      </c>
      <c r="CB558" s="430">
        <f t="shared" si="1146"/>
        <v>161</v>
      </c>
      <c r="CC558" s="432">
        <v>21178</v>
      </c>
      <c r="CD558" s="411">
        <f t="shared" si="1147"/>
        <v>21898</v>
      </c>
      <c r="CE558" s="421">
        <f t="shared" si="1148"/>
        <v>0.87592000000000003</v>
      </c>
      <c r="CF558" s="433">
        <f t="shared" si="1149"/>
        <v>7.3431363594848849</v>
      </c>
      <c r="CG558" s="434"/>
      <c r="CH558" s="427"/>
      <c r="CI558" s="446">
        <f t="shared" si="1150"/>
        <v>10.411909763448717</v>
      </c>
      <c r="CJ558" s="436">
        <v>32.5</v>
      </c>
      <c r="CK558" s="436">
        <v>3.87</v>
      </c>
      <c r="CL558" s="423"/>
      <c r="CM558" s="423">
        <v>18.7</v>
      </c>
      <c r="CN558" s="423">
        <v>70</v>
      </c>
      <c r="CO558" s="432"/>
      <c r="CP558" s="432"/>
      <c r="CQ558" s="437"/>
      <c r="CR558" s="437">
        <v>0.83</v>
      </c>
      <c r="CS558" s="424"/>
      <c r="CT558" s="432">
        <f t="shared" si="1151"/>
        <v>3.8359667549547902</v>
      </c>
      <c r="CU558" s="434">
        <v>7.07</v>
      </c>
      <c r="CV558" s="438"/>
      <c r="CW558" s="439"/>
      <c r="CX558" s="440"/>
      <c r="CY558" s="441"/>
      <c r="CZ558" s="442"/>
      <c r="DA558" s="442"/>
      <c r="DB558" s="442"/>
      <c r="DC558" s="442"/>
      <c r="DD558" s="443"/>
      <c r="DE558" s="440"/>
      <c r="DF558" s="444">
        <v>21628</v>
      </c>
      <c r="DG558" s="445">
        <f t="shared" si="1152"/>
        <v>22348</v>
      </c>
      <c r="DH558" s="421">
        <f t="shared" si="1153"/>
        <v>0.89392000000000005</v>
      </c>
      <c r="DI558" s="446">
        <f t="shared" si="1154"/>
        <v>7.1952747449436192</v>
      </c>
      <c r="DJ558" s="434">
        <v>7.59</v>
      </c>
      <c r="DK558" s="427">
        <v>5.0999999999999996</v>
      </c>
      <c r="DL558" s="446">
        <f t="shared" si="1155"/>
        <v>10.202255235367819</v>
      </c>
      <c r="DM558" s="422">
        <v>32.6</v>
      </c>
      <c r="DN558" s="422">
        <v>3.47</v>
      </c>
      <c r="DO558" s="423">
        <v>7.62</v>
      </c>
      <c r="DP558" s="423">
        <v>18</v>
      </c>
      <c r="DQ558" s="423">
        <v>76</v>
      </c>
      <c r="DR558" s="432">
        <v>4520</v>
      </c>
      <c r="DS558" s="432">
        <v>2220</v>
      </c>
      <c r="DT558" s="437">
        <f>DS558/DR558</f>
        <v>0.49115044247787609</v>
      </c>
      <c r="DU558" s="437">
        <v>0.83</v>
      </c>
      <c r="DV558" s="424"/>
      <c r="DW558" s="446">
        <f t="shared" si="1156"/>
        <v>3.7587256130302489</v>
      </c>
      <c r="DX558" s="434">
        <v>6.99</v>
      </c>
      <c r="DY558" s="438">
        <v>7.93</v>
      </c>
      <c r="DZ558" s="439">
        <v>18.7</v>
      </c>
      <c r="EA558" s="660">
        <f t="shared" si="1121"/>
        <v>67.319999999999993</v>
      </c>
      <c r="EB558" s="441">
        <v>8140</v>
      </c>
      <c r="EC558" s="442">
        <v>9.1</v>
      </c>
      <c r="ED558" s="442">
        <v>0.23</v>
      </c>
      <c r="EE558" s="442">
        <v>8</v>
      </c>
      <c r="EF558" s="442">
        <v>0.85</v>
      </c>
      <c r="EG558" s="443">
        <v>13</v>
      </c>
      <c r="EH558" s="440">
        <v>16</v>
      </c>
      <c r="EI558" s="429">
        <f t="shared" si="1157"/>
        <v>7.93</v>
      </c>
      <c r="EJ558" s="447">
        <f t="shared" si="1158"/>
        <v>18.7</v>
      </c>
      <c r="EK558" s="448">
        <f t="shared" si="1159"/>
        <v>67.319999999999993</v>
      </c>
      <c r="EL558" s="417">
        <f t="shared" si="1160"/>
        <v>8140</v>
      </c>
      <c r="EM558" s="431">
        <f t="shared" si="1161"/>
        <v>9.1</v>
      </c>
      <c r="EN558" s="431">
        <f>ED558</f>
        <v>0.23</v>
      </c>
      <c r="EO558" s="431">
        <f>EE558</f>
        <v>8</v>
      </c>
      <c r="EP558" s="431">
        <f>EF558</f>
        <v>0.85</v>
      </c>
      <c r="EQ558" s="430">
        <f t="shared" si="1162"/>
        <v>13</v>
      </c>
      <c r="ER558" s="448">
        <f>EH558</f>
        <v>16</v>
      </c>
      <c r="ES558" s="449">
        <f t="shared" si="1163"/>
        <v>23.866564209194053</v>
      </c>
      <c r="ET558" s="450">
        <f t="shared" si="1164"/>
        <v>0.88492000000000004</v>
      </c>
      <c r="EU558" s="451">
        <f t="shared" si="1123"/>
        <v>0.28522972727272722</v>
      </c>
      <c r="EV558" s="450">
        <f t="shared" si="1165"/>
        <v>0.52820319865319854</v>
      </c>
      <c r="EW558" s="513">
        <f t="shared" si="1166"/>
        <v>0.60569688890786555</v>
      </c>
      <c r="EX558" s="514">
        <f t="shared" si="1167"/>
        <v>13.978691859151111</v>
      </c>
      <c r="EY558" s="513">
        <f t="shared" si="1168"/>
        <v>0.57208237986270027</v>
      </c>
      <c r="EZ558" s="514">
        <f t="shared" si="1169"/>
        <v>25.000000000000004</v>
      </c>
      <c r="FA558" s="450">
        <f t="shared" si="1170"/>
        <v>0.76266015240665663</v>
      </c>
      <c r="FB558" s="431">
        <f t="shared" si="1171"/>
        <v>216.32390001356055</v>
      </c>
      <c r="FC558" s="452">
        <f>1-EP558/CA558</f>
        <v>0.56958848424228137</v>
      </c>
      <c r="FD558" s="431">
        <f>CA558-EP558</f>
        <v>1.1248542241106541</v>
      </c>
      <c r="FE558" s="452">
        <f t="shared" si="1172"/>
        <v>0.91925465838509313</v>
      </c>
      <c r="FF558" s="430">
        <f t="shared" si="1173"/>
        <v>148</v>
      </c>
      <c r="FG558" s="405">
        <v>50400</v>
      </c>
      <c r="FH558" s="589"/>
      <c r="FI558" s="590"/>
      <c r="FJ558" s="591"/>
      <c r="FK558" s="455">
        <f t="shared" si="1174"/>
        <v>1.6272657415359579</v>
      </c>
      <c r="FL558" s="530">
        <v>2200</v>
      </c>
      <c r="FM558" s="455">
        <f t="shared" si="1175"/>
        <v>49.722008769154272</v>
      </c>
      <c r="FN558" s="530">
        <v>5004</v>
      </c>
      <c r="FO558" s="532">
        <f t="shared" si="1176"/>
        <v>0.37399103139013457</v>
      </c>
      <c r="FP558" s="449">
        <f t="shared" si="1177"/>
        <v>113.09496903674908</v>
      </c>
      <c r="FQ558" s="457">
        <v>54</v>
      </c>
      <c r="FR558" s="458">
        <f t="shared" si="1178"/>
        <v>1.2204493061519686</v>
      </c>
      <c r="FS558" s="576">
        <v>7.68</v>
      </c>
      <c r="FT558" s="577">
        <v>14.4</v>
      </c>
      <c r="FU558" s="660">
        <v>45</v>
      </c>
      <c r="FV558" s="579">
        <v>6</v>
      </c>
      <c r="FW558" s="580">
        <v>0.22</v>
      </c>
      <c r="FX558" s="579">
        <v>8</v>
      </c>
      <c r="FY558" s="452">
        <f t="shared" si="1179"/>
        <v>0.53846153846153844</v>
      </c>
      <c r="FZ558" s="452">
        <f>1-FW558/(EF558+DC558)</f>
        <v>0.74117647058823533</v>
      </c>
      <c r="GA558" s="429">
        <f>EF558+DC558-FW558</f>
        <v>0.63</v>
      </c>
      <c r="GB558" s="513">
        <f t="shared" si="1180"/>
        <v>0.22994652406417104</v>
      </c>
      <c r="GC558" s="514">
        <f t="shared" si="1181"/>
        <v>4.2999999999999989</v>
      </c>
      <c r="GD558" s="513">
        <f t="shared" si="1182"/>
        <v>0.33155080213903732</v>
      </c>
      <c r="GE558" s="527">
        <f t="shared" si="1183"/>
        <v>22.319999999999993</v>
      </c>
      <c r="GF558" s="461">
        <f t="shared" si="1184"/>
        <v>2.2239298467658095</v>
      </c>
      <c r="GG558" s="606">
        <v>20</v>
      </c>
      <c r="GH558" s="450">
        <f t="shared" si="1185"/>
        <v>0.25</v>
      </c>
      <c r="GI558" s="405">
        <v>140</v>
      </c>
      <c r="GJ558" s="462">
        <f t="shared" si="1186"/>
        <v>7</v>
      </c>
      <c r="GK558" s="463">
        <f t="shared" si="1187"/>
        <v>10.848438276906387</v>
      </c>
      <c r="GL558" s="464">
        <v>7.93</v>
      </c>
      <c r="GM558" s="529">
        <v>13.8</v>
      </c>
      <c r="GN558" s="406">
        <v>47</v>
      </c>
      <c r="GO558" s="513">
        <f t="shared" si="1188"/>
        <v>4.166666666666663E-2</v>
      </c>
      <c r="GP558" s="450">
        <f t="shared" si="1189"/>
        <v>-4.4444444444444509E-2</v>
      </c>
      <c r="GQ558" s="577">
        <v>8</v>
      </c>
      <c r="GR558" s="455">
        <f t="shared" si="1190"/>
        <v>2.3324142295348733</v>
      </c>
      <c r="GS558" s="531">
        <f t="shared" si="1191"/>
        <v>13.4</v>
      </c>
      <c r="GT558" s="531">
        <f t="shared" si="1192"/>
        <v>41.54</v>
      </c>
      <c r="GU558" s="513">
        <f t="shared" si="1193"/>
        <v>2.8985507246376829E-2</v>
      </c>
      <c r="GV558" s="513">
        <f t="shared" si="1194"/>
        <v>0.11617021276595751</v>
      </c>
      <c r="GW558" s="513">
        <f t="shared" si="1195"/>
        <v>6.944444444444442E-2</v>
      </c>
      <c r="GX558" s="513">
        <f t="shared" si="1196"/>
        <v>7.6888888888888896E-2</v>
      </c>
      <c r="GY558" s="462">
        <f t="shared" si="1197"/>
        <v>3.135386785233059</v>
      </c>
      <c r="GZ558" s="405">
        <v>43476</v>
      </c>
      <c r="HA558" s="581">
        <v>8.18</v>
      </c>
      <c r="HB558" s="451">
        <v>8.06</v>
      </c>
      <c r="HC558" s="577">
        <v>13.4</v>
      </c>
      <c r="HD558" s="463">
        <f t="shared" si="1198"/>
        <v>41.54</v>
      </c>
      <c r="HE558" s="463">
        <v>12.5</v>
      </c>
      <c r="HF558" s="463">
        <f t="shared" si="1075"/>
        <v>33.75</v>
      </c>
      <c r="HG558" s="582"/>
      <c r="HH558" s="575">
        <v>8</v>
      </c>
      <c r="HI558" s="583">
        <v>8150</v>
      </c>
      <c r="HJ558" s="406">
        <f t="shared" si="1199"/>
        <v>5460.5</v>
      </c>
      <c r="HK558" s="406">
        <v>251</v>
      </c>
      <c r="HL558" s="549">
        <v>1711</v>
      </c>
      <c r="HM558" s="584">
        <v>10.199999999999999</v>
      </c>
      <c r="HN558" s="461">
        <v>8.86</v>
      </c>
      <c r="HO558" s="574">
        <v>0.22</v>
      </c>
      <c r="HP558" s="548">
        <v>0.01</v>
      </c>
      <c r="HQ558" s="585">
        <v>7.7</v>
      </c>
      <c r="HR558" s="586">
        <v>0.24</v>
      </c>
      <c r="HS558" s="520">
        <v>0.16</v>
      </c>
      <c r="HT558" s="587">
        <v>4</v>
      </c>
      <c r="HU558" s="522">
        <f t="shared" si="1200"/>
        <v>40.648507218614213</v>
      </c>
      <c r="HV558" s="513">
        <f t="shared" si="1201"/>
        <v>0.69336384439359267</v>
      </c>
      <c r="HW558" s="513">
        <f t="shared" si="1202"/>
        <v>0.80944954128440361</v>
      </c>
      <c r="HX558" s="513">
        <f t="shared" si="1203"/>
        <v>0.61974248927038622</v>
      </c>
      <c r="HY558" s="599" t="s">
        <v>241</v>
      </c>
    </row>
    <row r="559" spans="1:233" s="598" customFormat="1" ht="15" customHeight="1" x14ac:dyDescent="0.15">
      <c r="A559" s="400">
        <v>44041</v>
      </c>
      <c r="B559" s="515">
        <v>44311</v>
      </c>
      <c r="C559" s="402">
        <f t="shared" si="1124"/>
        <v>0.88622000000000001</v>
      </c>
      <c r="D559" s="571">
        <v>7.98</v>
      </c>
      <c r="E559" s="572">
        <v>46.9</v>
      </c>
      <c r="F559" s="406">
        <v>154</v>
      </c>
      <c r="G559" s="406">
        <f t="shared" si="1125"/>
        <v>6823.8940000000002</v>
      </c>
      <c r="H559" s="402">
        <f t="shared" si="1126"/>
        <v>0.27295575999999999</v>
      </c>
      <c r="I559" s="573"/>
      <c r="J559" s="406"/>
      <c r="K559" s="574"/>
      <c r="L559" s="574"/>
      <c r="M559" s="574"/>
      <c r="N559" s="575"/>
      <c r="O559" s="575"/>
      <c r="P559" s="409"/>
      <c r="Q559" s="409">
        <v>1440</v>
      </c>
      <c r="R559" s="409"/>
      <c r="S559" s="409"/>
      <c r="T559" s="410">
        <v>5.15</v>
      </c>
      <c r="U559" s="409">
        <f t="shared" si="1127"/>
        <v>2484.4827586206898</v>
      </c>
      <c r="V559" s="409">
        <v>7205</v>
      </c>
      <c r="W559" s="409">
        <v>3284</v>
      </c>
      <c r="X559" s="516"/>
      <c r="Y559" s="473"/>
      <c r="Z559" s="429"/>
      <c r="AA559" s="409"/>
      <c r="AB559" s="409"/>
      <c r="AC559" s="409"/>
      <c r="AD559" s="474"/>
      <c r="AE559" s="477"/>
      <c r="AF559" s="478">
        <f t="shared" si="1128"/>
        <v>1440</v>
      </c>
      <c r="AG559" s="477">
        <f t="shared" si="1129"/>
        <v>0.57599999999999996</v>
      </c>
      <c r="AH559" s="478">
        <f t="shared" si="1130"/>
        <v>2484.4827586206898</v>
      </c>
      <c r="AI559" s="478">
        <f t="shared" si="1131"/>
        <v>7205</v>
      </c>
      <c r="AJ559" s="473">
        <f t="shared" si="1132"/>
        <v>10375.200000000001</v>
      </c>
      <c r="AK559" s="477">
        <f t="shared" si="1133"/>
        <v>0.46112000000000003</v>
      </c>
      <c r="AL559" s="447">
        <v>38</v>
      </c>
      <c r="AM559" s="479"/>
      <c r="AN559" s="473">
        <v>2002</v>
      </c>
      <c r="AO559" s="473">
        <v>1756</v>
      </c>
      <c r="AP559" s="479">
        <v>7.09</v>
      </c>
      <c r="AQ559" s="447">
        <v>716</v>
      </c>
      <c r="AR559" s="473">
        <f t="shared" si="1122"/>
        <v>2148</v>
      </c>
      <c r="AS559" s="657">
        <f t="shared" si="1134"/>
        <v>3</v>
      </c>
      <c r="AT559" s="473">
        <v>4060</v>
      </c>
      <c r="AU559" s="447"/>
      <c r="AV559" s="480">
        <v>30</v>
      </c>
      <c r="AW559" s="479">
        <v>8.67</v>
      </c>
      <c r="AX559" s="479">
        <v>31.5</v>
      </c>
      <c r="AY559" s="480">
        <v>14.8</v>
      </c>
      <c r="AZ559" s="480">
        <v>3.7</v>
      </c>
      <c r="BA559" s="420">
        <f t="shared" si="1135"/>
        <v>43472</v>
      </c>
      <c r="BB559" s="421">
        <f t="shared" si="1136"/>
        <v>0.86943999999999999</v>
      </c>
      <c r="BC559" s="422"/>
      <c r="BD559" s="423">
        <v>7.84</v>
      </c>
      <c r="BE559" s="424">
        <v>38.1</v>
      </c>
      <c r="BF559" s="420">
        <v>180</v>
      </c>
      <c r="BG559" s="426">
        <v>7600</v>
      </c>
      <c r="BH559" s="420">
        <f t="shared" si="1137"/>
        <v>5092</v>
      </c>
      <c r="BI559" s="432"/>
      <c r="BJ559" s="421"/>
      <c r="BK559" s="427">
        <v>19.2</v>
      </c>
      <c r="BL559" s="427"/>
      <c r="BM559" s="428"/>
      <c r="BN559" s="422"/>
      <c r="BO559" s="425">
        <v>123</v>
      </c>
      <c r="BP559" s="425"/>
      <c r="BQ559" s="423">
        <v>5.69</v>
      </c>
      <c r="BR559" s="421">
        <f t="shared" si="1138"/>
        <v>0.79027777777777786</v>
      </c>
      <c r="BS559" s="409">
        <f t="shared" si="1139"/>
        <v>44912</v>
      </c>
      <c r="BT559" s="429">
        <f t="shared" si="1140"/>
        <v>7.8159529747060912</v>
      </c>
      <c r="BU559" s="430">
        <f t="shared" si="1141"/>
        <v>38.1</v>
      </c>
      <c r="BV559" s="430">
        <f t="shared" si="1142"/>
        <v>243.09939437121483</v>
      </c>
      <c r="BW559" s="430">
        <f t="shared" si="1143"/>
        <v>7356.4196651229067</v>
      </c>
      <c r="BX559" s="430">
        <f t="shared" si="1144"/>
        <v>4781.6727823298897</v>
      </c>
      <c r="BY559" s="430">
        <f t="shared" si="1145"/>
        <v>19.058924118275741</v>
      </c>
      <c r="BZ559" s="430"/>
      <c r="CA559" s="431"/>
      <c r="CB559" s="430">
        <f t="shared" si="1146"/>
        <v>123</v>
      </c>
      <c r="CC559" s="432">
        <v>21577</v>
      </c>
      <c r="CD559" s="411">
        <f t="shared" si="1147"/>
        <v>22297</v>
      </c>
      <c r="CE559" s="421">
        <f t="shared" si="1148"/>
        <v>0.89188000000000001</v>
      </c>
      <c r="CF559" s="433">
        <f t="shared" si="1149"/>
        <v>7.2117325200699636</v>
      </c>
      <c r="CG559" s="434"/>
      <c r="CH559" s="427"/>
      <c r="CI559" s="446">
        <f t="shared" si="1150"/>
        <v>10.225590886666367</v>
      </c>
      <c r="CJ559" s="436">
        <v>32.4</v>
      </c>
      <c r="CK559" s="436">
        <v>2.74</v>
      </c>
      <c r="CL559" s="423"/>
      <c r="CM559" s="423">
        <v>17.399999999999999</v>
      </c>
      <c r="CN559" s="423">
        <v>73</v>
      </c>
      <c r="CO559" s="432"/>
      <c r="CP559" s="432"/>
      <c r="CQ559" s="437"/>
      <c r="CR559" s="437">
        <v>0.83</v>
      </c>
      <c r="CS559" s="424"/>
      <c r="CT559" s="432">
        <f t="shared" si="1151"/>
        <v>3.7673229582455043</v>
      </c>
      <c r="CU559" s="434">
        <v>7.14</v>
      </c>
      <c r="CV559" s="438"/>
      <c r="CW559" s="439"/>
      <c r="CX559" s="440"/>
      <c r="CY559" s="441"/>
      <c r="CZ559" s="442"/>
      <c r="DA559" s="442"/>
      <c r="DB559" s="442"/>
      <c r="DC559" s="442"/>
      <c r="DD559" s="443"/>
      <c r="DE559" s="440"/>
      <c r="DF559" s="444">
        <v>21895</v>
      </c>
      <c r="DG559" s="445">
        <f t="shared" si="1152"/>
        <v>22615</v>
      </c>
      <c r="DH559" s="421">
        <f t="shared" si="1153"/>
        <v>0.90459999999999996</v>
      </c>
      <c r="DI559" s="446">
        <f t="shared" si="1154"/>
        <v>7.1103250055273044</v>
      </c>
      <c r="DJ559" s="434">
        <v>7.46</v>
      </c>
      <c r="DK559" s="427">
        <v>5.4</v>
      </c>
      <c r="DL559" s="446">
        <f t="shared" si="1155"/>
        <v>10.081804112314835</v>
      </c>
      <c r="DM559" s="422">
        <v>32.5</v>
      </c>
      <c r="DN559" s="422">
        <v>2.17</v>
      </c>
      <c r="DO559" s="423">
        <v>7.5</v>
      </c>
      <c r="DP559" s="423">
        <v>17</v>
      </c>
      <c r="DQ559" s="423">
        <v>69</v>
      </c>
      <c r="DR559" s="432"/>
      <c r="DS559" s="432"/>
      <c r="DT559" s="437"/>
      <c r="DU559" s="437">
        <v>0.84</v>
      </c>
      <c r="DV559" s="424"/>
      <c r="DW559" s="446">
        <f t="shared" si="1156"/>
        <v>3.7143488834844129</v>
      </c>
      <c r="DX559" s="434">
        <v>7.03</v>
      </c>
      <c r="DY559" s="438">
        <v>7.68</v>
      </c>
      <c r="DZ559" s="439">
        <v>17.2</v>
      </c>
      <c r="EA559" s="660">
        <f t="shared" si="1121"/>
        <v>61.92</v>
      </c>
      <c r="EB559" s="441">
        <v>8010</v>
      </c>
      <c r="EC559" s="442">
        <v>7.9</v>
      </c>
      <c r="ED559" s="442"/>
      <c r="EE559" s="442"/>
      <c r="EF559" s="442"/>
      <c r="EG559" s="443">
        <v>14</v>
      </c>
      <c r="EH559" s="440"/>
      <c r="EI559" s="429">
        <f t="shared" si="1157"/>
        <v>7.68</v>
      </c>
      <c r="EJ559" s="447">
        <f t="shared" si="1158"/>
        <v>17.2</v>
      </c>
      <c r="EK559" s="448">
        <f t="shared" si="1159"/>
        <v>61.92</v>
      </c>
      <c r="EL559" s="417">
        <f t="shared" si="1160"/>
        <v>8010</v>
      </c>
      <c r="EM559" s="431">
        <f t="shared" si="1161"/>
        <v>7.9</v>
      </c>
      <c r="EN559" s="431"/>
      <c r="EO559" s="431"/>
      <c r="EP559" s="431"/>
      <c r="EQ559" s="430">
        <f t="shared" si="1162"/>
        <v>14</v>
      </c>
      <c r="ER559" s="448"/>
      <c r="ES559" s="449">
        <f t="shared" si="1163"/>
        <v>23.512646954043461</v>
      </c>
      <c r="ET559" s="450">
        <f t="shared" si="1164"/>
        <v>0.89824000000000004</v>
      </c>
      <c r="EU559" s="451">
        <f t="shared" si="1123"/>
        <v>0.24813818181818187</v>
      </c>
      <c r="EV559" s="450">
        <f t="shared" si="1165"/>
        <v>0.4595151515151516</v>
      </c>
      <c r="EW559" s="513">
        <f t="shared" si="1166"/>
        <v>0.58549601483408853</v>
      </c>
      <c r="EX559" s="514">
        <f t="shared" si="1167"/>
        <v>11.15892411827574</v>
      </c>
      <c r="EY559" s="513">
        <f t="shared" si="1168"/>
        <v>0.54855643044619429</v>
      </c>
      <c r="EZ559" s="514">
        <f t="shared" si="1169"/>
        <v>20.900000000000002</v>
      </c>
      <c r="FA559" s="450">
        <f t="shared" si="1170"/>
        <v>0.74528936955948299</v>
      </c>
      <c r="FB559" s="431">
        <f t="shared" si="1171"/>
        <v>181.17939437121481</v>
      </c>
      <c r="FC559" s="452"/>
      <c r="FD559" s="431"/>
      <c r="FE559" s="452">
        <f t="shared" si="1172"/>
        <v>0.88617886178861793</v>
      </c>
      <c r="FF559" s="430">
        <f t="shared" si="1173"/>
        <v>109</v>
      </c>
      <c r="FG559" s="405">
        <v>50400</v>
      </c>
      <c r="FH559" s="589"/>
      <c r="FI559" s="590"/>
      <c r="FJ559" s="591"/>
      <c r="FK559" s="455">
        <f t="shared" si="1174"/>
        <v>1.6031350195938723</v>
      </c>
      <c r="FL559" s="530">
        <v>2200</v>
      </c>
      <c r="FM559" s="455">
        <f t="shared" si="1175"/>
        <v>48.98468115425721</v>
      </c>
      <c r="FN559" s="530">
        <v>6116</v>
      </c>
      <c r="FO559" s="532">
        <f t="shared" si="1176"/>
        <v>0.45710014947683109</v>
      </c>
      <c r="FP559" s="449">
        <f t="shared" si="1177"/>
        <v>136.17741360883505</v>
      </c>
      <c r="FQ559" s="457">
        <v>54</v>
      </c>
      <c r="FR559" s="458">
        <f t="shared" si="1178"/>
        <v>1.2023512646954044</v>
      </c>
      <c r="FS559" s="576">
        <v>7.69</v>
      </c>
      <c r="FT559" s="577">
        <v>14.2</v>
      </c>
      <c r="FU559" s="660">
        <v>44</v>
      </c>
      <c r="FV559" s="579">
        <v>2</v>
      </c>
      <c r="FW559" s="580"/>
      <c r="FX559" s="579"/>
      <c r="FY559" s="452">
        <f t="shared" si="1179"/>
        <v>0.85714285714285721</v>
      </c>
      <c r="FZ559" s="452"/>
      <c r="GA559" s="429"/>
      <c r="GB559" s="513">
        <f t="shared" si="1180"/>
        <v>0.17441860465116277</v>
      </c>
      <c r="GC559" s="514">
        <f t="shared" si="1181"/>
        <v>3</v>
      </c>
      <c r="GD559" s="513">
        <f t="shared" si="1182"/>
        <v>0.289405684754522</v>
      </c>
      <c r="GE559" s="527">
        <f t="shared" si="1183"/>
        <v>17.920000000000002</v>
      </c>
      <c r="GF559" s="461">
        <f t="shared" si="1184"/>
        <v>2.1909511934449588</v>
      </c>
      <c r="GG559" s="606">
        <v>20</v>
      </c>
      <c r="GH559" s="450">
        <f t="shared" si="1185"/>
        <v>0.25</v>
      </c>
      <c r="GI559" s="405">
        <v>140</v>
      </c>
      <c r="GJ559" s="462">
        <f t="shared" si="1186"/>
        <v>7</v>
      </c>
      <c r="GK559" s="463">
        <f t="shared" si="1187"/>
        <v>10.687566797292483</v>
      </c>
      <c r="GL559" s="464">
        <v>7.8</v>
      </c>
      <c r="GM559" s="529">
        <v>13.5</v>
      </c>
      <c r="GN559" s="406">
        <v>42</v>
      </c>
      <c r="GO559" s="513">
        <f t="shared" si="1188"/>
        <v>4.9295774647887258E-2</v>
      </c>
      <c r="GP559" s="450">
        <f t="shared" si="1189"/>
        <v>4.5454545454545414E-2</v>
      </c>
      <c r="GQ559" s="577">
        <v>8</v>
      </c>
      <c r="GR559" s="455">
        <f t="shared" si="1190"/>
        <v>2.2978268614178838</v>
      </c>
      <c r="GS559" s="531">
        <f t="shared" si="1191"/>
        <v>13.4</v>
      </c>
      <c r="GT559" s="531">
        <f t="shared" si="1192"/>
        <v>41.54</v>
      </c>
      <c r="GU559" s="513">
        <f t="shared" si="1193"/>
        <v>7.4074074074074181E-3</v>
      </c>
      <c r="GV559" s="513">
        <f t="shared" si="1194"/>
        <v>1.0952380952380936E-2</v>
      </c>
      <c r="GW559" s="513">
        <f t="shared" si="1195"/>
        <v>5.6338028169014009E-2</v>
      </c>
      <c r="GX559" s="513">
        <f t="shared" si="1196"/>
        <v>5.5909090909090908E-2</v>
      </c>
      <c r="GY559" s="462">
        <f t="shared" si="1197"/>
        <v>4.3445393484928774</v>
      </c>
      <c r="GZ559" s="405">
        <v>45832</v>
      </c>
      <c r="HA559" s="581">
        <v>8.2100000000000009</v>
      </c>
      <c r="HB559" s="451">
        <v>8.06</v>
      </c>
      <c r="HC559" s="577">
        <v>13.4</v>
      </c>
      <c r="HD559" s="463">
        <f t="shared" si="1198"/>
        <v>41.54</v>
      </c>
      <c r="HE559" s="463">
        <v>12.1</v>
      </c>
      <c r="HF559" s="463">
        <f t="shared" si="1075"/>
        <v>32.67</v>
      </c>
      <c r="HG559" s="582"/>
      <c r="HH559" s="575">
        <v>6</v>
      </c>
      <c r="HI559" s="583">
        <v>7820</v>
      </c>
      <c r="HJ559" s="406">
        <f t="shared" si="1199"/>
        <v>5239.4000000000005</v>
      </c>
      <c r="HK559" s="406"/>
      <c r="HL559" s="549"/>
      <c r="HM559" s="584"/>
      <c r="HN559" s="461">
        <v>7.21</v>
      </c>
      <c r="HO559" s="574"/>
      <c r="HP559" s="548">
        <v>0.01</v>
      </c>
      <c r="HQ559" s="585"/>
      <c r="HR559" s="586"/>
      <c r="HS559" s="520">
        <v>0.19</v>
      </c>
      <c r="HT559" s="587">
        <v>4</v>
      </c>
      <c r="HU559" s="522">
        <f t="shared" si="1200"/>
        <v>40.025763709974235</v>
      </c>
      <c r="HV559" s="513">
        <f t="shared" si="1201"/>
        <v>0.64829396325459321</v>
      </c>
      <c r="HW559" s="513">
        <f t="shared" si="1202"/>
        <v>0.76922222222222225</v>
      </c>
      <c r="HX559" s="513">
        <f t="shared" si="1203"/>
        <v>0.6244791666666667</v>
      </c>
      <c r="HY559" s="599" t="s">
        <v>242</v>
      </c>
    </row>
    <row r="560" spans="1:233" s="598" customFormat="1" ht="15" customHeight="1" x14ac:dyDescent="0.15">
      <c r="A560" s="400">
        <v>44042</v>
      </c>
      <c r="B560" s="515">
        <v>49620</v>
      </c>
      <c r="C560" s="402">
        <f t="shared" si="1124"/>
        <v>0.99239999999999995</v>
      </c>
      <c r="D560" s="571">
        <v>7.78</v>
      </c>
      <c r="E560" s="572">
        <v>40.35</v>
      </c>
      <c r="F560" s="406">
        <v>163</v>
      </c>
      <c r="G560" s="406">
        <f t="shared" si="1125"/>
        <v>8088.06</v>
      </c>
      <c r="H560" s="402">
        <f t="shared" si="1126"/>
        <v>0.32352240000000004</v>
      </c>
      <c r="I560" s="573"/>
      <c r="J560" s="406"/>
      <c r="K560" s="574"/>
      <c r="L560" s="574"/>
      <c r="M560" s="574"/>
      <c r="N560" s="575"/>
      <c r="O560" s="575"/>
      <c r="P560" s="409"/>
      <c r="Q560" s="409">
        <v>1440</v>
      </c>
      <c r="R560" s="409"/>
      <c r="S560" s="409"/>
      <c r="T560" s="410">
        <v>5.14</v>
      </c>
      <c r="U560" s="409">
        <f t="shared" si="1127"/>
        <v>2379.3103448275865</v>
      </c>
      <c r="V560" s="409">
        <v>6900</v>
      </c>
      <c r="W560" s="409">
        <v>3069</v>
      </c>
      <c r="X560" s="516"/>
      <c r="Y560" s="473"/>
      <c r="Z560" s="429"/>
      <c r="AA560" s="409"/>
      <c r="AB560" s="409"/>
      <c r="AC560" s="409"/>
      <c r="AD560" s="474"/>
      <c r="AE560" s="477"/>
      <c r="AF560" s="478">
        <f t="shared" si="1128"/>
        <v>1440</v>
      </c>
      <c r="AG560" s="477">
        <f t="shared" si="1129"/>
        <v>0.57599999999999996</v>
      </c>
      <c r="AH560" s="478">
        <f t="shared" si="1130"/>
        <v>2379.3103448275865</v>
      </c>
      <c r="AI560" s="478">
        <f t="shared" si="1131"/>
        <v>6900</v>
      </c>
      <c r="AJ560" s="473">
        <f t="shared" si="1132"/>
        <v>9936</v>
      </c>
      <c r="AK560" s="477">
        <f t="shared" si="1133"/>
        <v>0.44159999999999999</v>
      </c>
      <c r="AL560" s="447">
        <v>38</v>
      </c>
      <c r="AM560" s="479"/>
      <c r="AN560" s="473">
        <v>2156</v>
      </c>
      <c r="AO560" s="473">
        <v>1885</v>
      </c>
      <c r="AP560" s="479">
        <v>7.2</v>
      </c>
      <c r="AQ560" s="447">
        <v>735</v>
      </c>
      <c r="AR560" s="473">
        <f t="shared" si="1122"/>
        <v>2205</v>
      </c>
      <c r="AS560" s="657">
        <f t="shared" si="1134"/>
        <v>3</v>
      </c>
      <c r="AT560" s="473">
        <v>4070</v>
      </c>
      <c r="AU560" s="447"/>
      <c r="AV560" s="480">
        <v>31</v>
      </c>
      <c r="AW560" s="479">
        <v>8.11</v>
      </c>
      <c r="AX560" s="479">
        <v>30.8</v>
      </c>
      <c r="AY560" s="480">
        <v>14.5</v>
      </c>
      <c r="AZ560" s="480">
        <v>3.2</v>
      </c>
      <c r="BA560" s="420">
        <f t="shared" si="1135"/>
        <v>47528</v>
      </c>
      <c r="BB560" s="421">
        <f t="shared" si="1136"/>
        <v>0.95055999999999996</v>
      </c>
      <c r="BC560" s="422"/>
      <c r="BD560" s="423">
        <v>7.85</v>
      </c>
      <c r="BE560" s="424">
        <v>38.4</v>
      </c>
      <c r="BF560" s="420">
        <v>204</v>
      </c>
      <c r="BG560" s="426">
        <v>7810</v>
      </c>
      <c r="BH560" s="420">
        <f t="shared" si="1137"/>
        <v>5232.7000000000007</v>
      </c>
      <c r="BI560" s="432"/>
      <c r="BJ560" s="421"/>
      <c r="BK560" s="427">
        <v>16.899999999999999</v>
      </c>
      <c r="BL560" s="427"/>
      <c r="BM560" s="428"/>
      <c r="BN560" s="422"/>
      <c r="BO560" s="425">
        <v>125</v>
      </c>
      <c r="BP560" s="425"/>
      <c r="BQ560" s="423">
        <v>5.65</v>
      </c>
      <c r="BR560" s="421">
        <f t="shared" si="1138"/>
        <v>0.78472222222222221</v>
      </c>
      <c r="BS560" s="409">
        <f t="shared" si="1139"/>
        <v>48968</v>
      </c>
      <c r="BT560" s="429">
        <f t="shared" si="1140"/>
        <v>7.8308854762293745</v>
      </c>
      <c r="BU560" s="430">
        <f t="shared" si="1141"/>
        <v>38.4</v>
      </c>
      <c r="BV560" s="430">
        <f t="shared" si="1142"/>
        <v>262.84332625388009</v>
      </c>
      <c r="BW560" s="430">
        <f t="shared" si="1143"/>
        <v>7580.4198660349612</v>
      </c>
      <c r="BX560" s="430">
        <f t="shared" si="1144"/>
        <v>4927.2729129227246</v>
      </c>
      <c r="BY560" s="430">
        <f t="shared" si="1145"/>
        <v>16.829423296846919</v>
      </c>
      <c r="BZ560" s="430"/>
      <c r="CA560" s="431"/>
      <c r="CB560" s="430">
        <f t="shared" si="1146"/>
        <v>125</v>
      </c>
      <c r="CC560" s="432">
        <v>23956</v>
      </c>
      <c r="CD560" s="411">
        <f t="shared" si="1147"/>
        <v>24676</v>
      </c>
      <c r="CE560" s="421">
        <f t="shared" si="1148"/>
        <v>0.98704000000000003</v>
      </c>
      <c r="CF560" s="433">
        <f t="shared" si="1149"/>
        <v>6.5164532339114931</v>
      </c>
      <c r="CG560" s="434"/>
      <c r="CH560" s="427"/>
      <c r="CI560" s="446">
        <f t="shared" si="1150"/>
        <v>9.2397471227103249</v>
      </c>
      <c r="CJ560" s="436">
        <v>32.1</v>
      </c>
      <c r="CK560" s="436">
        <v>3.56</v>
      </c>
      <c r="CL560" s="423"/>
      <c r="CM560" s="423">
        <v>16.600000000000001</v>
      </c>
      <c r="CN560" s="423">
        <v>77</v>
      </c>
      <c r="CO560" s="432"/>
      <c r="CP560" s="432"/>
      <c r="CQ560" s="437"/>
      <c r="CR560" s="437">
        <v>0.82</v>
      </c>
      <c r="CS560" s="424"/>
      <c r="CT560" s="432">
        <f t="shared" si="1151"/>
        <v>3.4041173609985407</v>
      </c>
      <c r="CU560" s="434">
        <v>6.98</v>
      </c>
      <c r="CV560" s="438"/>
      <c r="CW560" s="439"/>
      <c r="CX560" s="440"/>
      <c r="CY560" s="441"/>
      <c r="CZ560" s="442"/>
      <c r="DA560" s="442"/>
      <c r="DB560" s="442"/>
      <c r="DC560" s="442"/>
      <c r="DD560" s="443"/>
      <c r="DE560" s="440"/>
      <c r="DF560" s="444">
        <v>23572</v>
      </c>
      <c r="DG560" s="445">
        <f t="shared" si="1152"/>
        <v>24292</v>
      </c>
      <c r="DH560" s="421">
        <f t="shared" si="1153"/>
        <v>0.97167999999999999</v>
      </c>
      <c r="DI560" s="446">
        <f t="shared" si="1154"/>
        <v>6.6194631977605791</v>
      </c>
      <c r="DJ560" s="434">
        <v>7.64</v>
      </c>
      <c r="DK560" s="427">
        <v>4.5999999999999996</v>
      </c>
      <c r="DL560" s="446">
        <f t="shared" si="1155"/>
        <v>9.3858060266754482</v>
      </c>
      <c r="DM560" s="422">
        <v>32.299999999999997</v>
      </c>
      <c r="DN560" s="422">
        <v>3.38</v>
      </c>
      <c r="DO560" s="423">
        <v>7.67</v>
      </c>
      <c r="DP560" s="423">
        <v>17.399999999999999</v>
      </c>
      <c r="DQ560" s="423">
        <v>74</v>
      </c>
      <c r="DR560" s="432"/>
      <c r="DS560" s="432"/>
      <c r="DT560" s="437"/>
      <c r="DU560" s="437">
        <v>0.83</v>
      </c>
      <c r="DV560" s="424"/>
      <c r="DW560" s="446">
        <f t="shared" si="1156"/>
        <v>3.4579285361435863</v>
      </c>
      <c r="DX560" s="434">
        <v>6.9</v>
      </c>
      <c r="DY560" s="438">
        <v>7.89</v>
      </c>
      <c r="DZ560" s="439">
        <v>16.600000000000001</v>
      </c>
      <c r="EA560" s="660">
        <f t="shared" si="1121"/>
        <v>59.760000000000005</v>
      </c>
      <c r="EB560" s="441">
        <v>7650</v>
      </c>
      <c r="EC560" s="442">
        <v>6.5</v>
      </c>
      <c r="ED560" s="442"/>
      <c r="EE560" s="442"/>
      <c r="EF560" s="442"/>
      <c r="EG560" s="443">
        <v>17</v>
      </c>
      <c r="EH560" s="440"/>
      <c r="EI560" s="429">
        <f t="shared" si="1157"/>
        <v>7.89</v>
      </c>
      <c r="EJ560" s="447">
        <f t="shared" si="1158"/>
        <v>16.600000000000001</v>
      </c>
      <c r="EK560" s="448">
        <f t="shared" si="1159"/>
        <v>59.760000000000005</v>
      </c>
      <c r="EL560" s="417">
        <f t="shared" si="1160"/>
        <v>7650</v>
      </c>
      <c r="EM560" s="431">
        <f t="shared" si="1161"/>
        <v>6.5</v>
      </c>
      <c r="EN560" s="431"/>
      <c r="EO560" s="431"/>
      <c r="EP560" s="431"/>
      <c r="EQ560" s="430">
        <f t="shared" si="1162"/>
        <v>17</v>
      </c>
      <c r="ER560" s="448"/>
      <c r="ES560" s="449">
        <f t="shared" si="1163"/>
        <v>21.565103741218756</v>
      </c>
      <c r="ET560" s="450">
        <f t="shared" si="1164"/>
        <v>0.97936000000000001</v>
      </c>
      <c r="EU560" s="451">
        <f t="shared" si="1123"/>
        <v>0.29252072727272721</v>
      </c>
      <c r="EV560" s="450">
        <f t="shared" si="1165"/>
        <v>0.54170505050505036</v>
      </c>
      <c r="EW560" s="513">
        <f t="shared" si="1166"/>
        <v>0.61377167325645621</v>
      </c>
      <c r="EX560" s="514">
        <f t="shared" si="1167"/>
        <v>10.329423296846919</v>
      </c>
      <c r="EY560" s="513">
        <f t="shared" si="1168"/>
        <v>0.56770833333333326</v>
      </c>
      <c r="EZ560" s="514">
        <f t="shared" si="1169"/>
        <v>21.799999999999997</v>
      </c>
      <c r="FA560" s="450">
        <f t="shared" si="1170"/>
        <v>0.7726402231636732</v>
      </c>
      <c r="FB560" s="431">
        <f t="shared" si="1171"/>
        <v>203.0833262538801</v>
      </c>
      <c r="FC560" s="452"/>
      <c r="FD560" s="431"/>
      <c r="FE560" s="452">
        <f t="shared" si="1172"/>
        <v>0.86399999999999999</v>
      </c>
      <c r="FF560" s="430">
        <f t="shared" si="1173"/>
        <v>108</v>
      </c>
      <c r="FG560" s="405">
        <v>50400</v>
      </c>
      <c r="FH560" s="589"/>
      <c r="FI560" s="590"/>
      <c r="FJ560" s="591"/>
      <c r="FK560" s="455">
        <f t="shared" si="1174"/>
        <v>1.4703479823558241</v>
      </c>
      <c r="FL560" s="530">
        <v>2200</v>
      </c>
      <c r="FM560" s="455">
        <f t="shared" si="1175"/>
        <v>44.927299460872405</v>
      </c>
      <c r="FN560" s="530">
        <v>5977</v>
      </c>
      <c r="FO560" s="532">
        <f t="shared" si="1176"/>
        <v>0.44671150971599399</v>
      </c>
      <c r="FP560" s="449">
        <f t="shared" si="1177"/>
        <v>122.05930403528835</v>
      </c>
      <c r="FQ560" s="457">
        <v>54</v>
      </c>
      <c r="FR560" s="458">
        <f t="shared" si="1178"/>
        <v>1.1027609867668682</v>
      </c>
      <c r="FS560" s="576">
        <v>7.7</v>
      </c>
      <c r="FT560" s="577">
        <v>14</v>
      </c>
      <c r="FU560" s="660">
        <v>50</v>
      </c>
      <c r="FV560" s="579">
        <v>2</v>
      </c>
      <c r="FW560" s="580"/>
      <c r="FX560" s="579"/>
      <c r="FY560" s="452">
        <f t="shared" si="1179"/>
        <v>0.88235294117647056</v>
      </c>
      <c r="FZ560" s="452"/>
      <c r="GA560" s="429"/>
      <c r="GB560" s="513">
        <f t="shared" si="1180"/>
        <v>0.15662650602409645</v>
      </c>
      <c r="GC560" s="514">
        <f t="shared" si="1181"/>
        <v>2.6000000000000014</v>
      </c>
      <c r="GD560" s="513">
        <f t="shared" si="1182"/>
        <v>0.16331994645247661</v>
      </c>
      <c r="GE560" s="527">
        <f t="shared" si="1183"/>
        <v>9.7600000000000051</v>
      </c>
      <c r="GF560" s="461">
        <f t="shared" si="1184"/>
        <v>2.009475575886293</v>
      </c>
      <c r="GG560" s="606">
        <v>20</v>
      </c>
      <c r="GH560" s="450">
        <f t="shared" si="1185"/>
        <v>0.25</v>
      </c>
      <c r="GI560" s="405">
        <v>140</v>
      </c>
      <c r="GJ560" s="462">
        <f t="shared" si="1186"/>
        <v>7</v>
      </c>
      <c r="GK560" s="463">
        <f t="shared" si="1187"/>
        <v>9.8023198823721618</v>
      </c>
      <c r="GL560" s="464">
        <v>7.92</v>
      </c>
      <c r="GM560" s="529">
        <v>13.7</v>
      </c>
      <c r="GN560" s="406">
        <v>48</v>
      </c>
      <c r="GO560" s="513">
        <f t="shared" si="1188"/>
        <v>2.1428571428571463E-2</v>
      </c>
      <c r="GP560" s="450">
        <f t="shared" si="1189"/>
        <v>4.0000000000000036E-2</v>
      </c>
      <c r="GQ560" s="577">
        <v>8</v>
      </c>
      <c r="GR560" s="455">
        <f t="shared" si="1190"/>
        <v>2.1074987747100145</v>
      </c>
      <c r="GS560" s="531">
        <f t="shared" si="1191"/>
        <v>12.6</v>
      </c>
      <c r="GT560" s="531">
        <f t="shared" si="1192"/>
        <v>39.06</v>
      </c>
      <c r="GU560" s="513">
        <f t="shared" si="1193"/>
        <v>8.0291970802919721E-2</v>
      </c>
      <c r="GV560" s="513">
        <f t="shared" si="1194"/>
        <v>0.18624999999999992</v>
      </c>
      <c r="GW560" s="513">
        <f t="shared" si="1195"/>
        <v>9.9999999999999978E-2</v>
      </c>
      <c r="GX560" s="513">
        <f t="shared" si="1196"/>
        <v>0.21879999999999999</v>
      </c>
      <c r="GY560" s="462">
        <f t="shared" si="1197"/>
        <v>0.89600730186217215</v>
      </c>
      <c r="GZ560" s="405">
        <v>47319</v>
      </c>
      <c r="HA560" s="581">
        <v>8.24</v>
      </c>
      <c r="HB560" s="451">
        <v>8.06</v>
      </c>
      <c r="HC560" s="577">
        <v>12.6</v>
      </c>
      <c r="HD560" s="463">
        <f t="shared" si="1198"/>
        <v>39.06</v>
      </c>
      <c r="HE560" s="463">
        <v>12.5</v>
      </c>
      <c r="HF560" s="463">
        <f t="shared" si="1075"/>
        <v>33.75</v>
      </c>
      <c r="HG560" s="582"/>
      <c r="HH560" s="575">
        <v>4</v>
      </c>
      <c r="HI560" s="583">
        <v>7570</v>
      </c>
      <c r="HJ560" s="406">
        <f t="shared" si="1199"/>
        <v>5071.9000000000005</v>
      </c>
      <c r="HK560" s="406"/>
      <c r="HL560" s="549"/>
      <c r="HM560" s="584"/>
      <c r="HN560" s="461">
        <v>6.9</v>
      </c>
      <c r="HO560" s="574"/>
      <c r="HP560" s="548">
        <v>0.01</v>
      </c>
      <c r="HQ560" s="585"/>
      <c r="HR560" s="586"/>
      <c r="HS560" s="520">
        <v>0.15</v>
      </c>
      <c r="HT560" s="587">
        <v>4</v>
      </c>
      <c r="HU560" s="522">
        <f t="shared" si="1200"/>
        <v>36.609998316781684</v>
      </c>
      <c r="HV560" s="513">
        <f t="shared" si="1201"/>
        <v>0.671875</v>
      </c>
      <c r="HW560" s="513">
        <f t="shared" si="1202"/>
        <v>0.80852941176470583</v>
      </c>
      <c r="HX560" s="513">
        <f t="shared" si="1203"/>
        <v>0.59171597633136086</v>
      </c>
      <c r="HY560" s="599" t="s">
        <v>243</v>
      </c>
    </row>
    <row r="561" spans="1:233" s="598" customFormat="1" ht="15" customHeight="1" x14ac:dyDescent="0.15">
      <c r="A561" s="400">
        <v>44043</v>
      </c>
      <c r="B561" s="515">
        <v>43034</v>
      </c>
      <c r="C561" s="402">
        <f t="shared" si="1124"/>
        <v>0.86068</v>
      </c>
      <c r="D561" s="571">
        <v>7.8</v>
      </c>
      <c r="E561" s="572">
        <v>36.6</v>
      </c>
      <c r="F561" s="406">
        <v>129</v>
      </c>
      <c r="G561" s="406">
        <f t="shared" si="1125"/>
        <v>5551.3860000000004</v>
      </c>
      <c r="H561" s="402">
        <f t="shared" si="1126"/>
        <v>0.22205544000000002</v>
      </c>
      <c r="I561" s="573"/>
      <c r="J561" s="406"/>
      <c r="K561" s="574"/>
      <c r="L561" s="574"/>
      <c r="M561" s="574"/>
      <c r="N561" s="575"/>
      <c r="O561" s="575"/>
      <c r="P561" s="409"/>
      <c r="Q561" s="409">
        <v>1440</v>
      </c>
      <c r="R561" s="409"/>
      <c r="S561" s="409"/>
      <c r="T561" s="410">
        <v>5.07</v>
      </c>
      <c r="U561" s="409">
        <f t="shared" si="1127"/>
        <v>2554.1379310344828</v>
      </c>
      <c r="V561" s="409">
        <v>7407</v>
      </c>
      <c r="W561" s="409">
        <v>3215</v>
      </c>
      <c r="X561" s="516"/>
      <c r="Y561" s="473"/>
      <c r="Z561" s="429"/>
      <c r="AA561" s="409"/>
      <c r="AB561" s="409"/>
      <c r="AC561" s="409"/>
      <c r="AD561" s="474"/>
      <c r="AE561" s="477"/>
      <c r="AF561" s="478">
        <f t="shared" si="1128"/>
        <v>1440</v>
      </c>
      <c r="AG561" s="477">
        <f t="shared" si="1129"/>
        <v>0.57599999999999996</v>
      </c>
      <c r="AH561" s="478">
        <f t="shared" si="1130"/>
        <v>2554.1379310344828</v>
      </c>
      <c r="AI561" s="478">
        <f t="shared" si="1131"/>
        <v>7407</v>
      </c>
      <c r="AJ561" s="473">
        <f t="shared" si="1132"/>
        <v>10666.08</v>
      </c>
      <c r="AK561" s="477">
        <f t="shared" si="1133"/>
        <v>0.47404799999999997</v>
      </c>
      <c r="AL561" s="447">
        <v>38</v>
      </c>
      <c r="AM561" s="479"/>
      <c r="AN561" s="473">
        <v>2097</v>
      </c>
      <c r="AO561" s="473">
        <v>1852</v>
      </c>
      <c r="AP561" s="479">
        <v>7.38</v>
      </c>
      <c r="AQ561" s="447">
        <v>756</v>
      </c>
      <c r="AR561" s="473">
        <f t="shared" si="1122"/>
        <v>2268</v>
      </c>
      <c r="AS561" s="657">
        <f t="shared" si="1134"/>
        <v>3</v>
      </c>
      <c r="AT561" s="473">
        <v>4370</v>
      </c>
      <c r="AU561" s="447"/>
      <c r="AV561" s="480">
        <v>38</v>
      </c>
      <c r="AW561" s="479">
        <v>8.5500000000000007</v>
      </c>
      <c r="AX561" s="479">
        <v>32.770000000000003</v>
      </c>
      <c r="AY561" s="480">
        <v>8.8000000000000007</v>
      </c>
      <c r="AZ561" s="480">
        <v>2.2000000000000002</v>
      </c>
      <c r="BA561" s="420">
        <f t="shared" si="1135"/>
        <v>45429</v>
      </c>
      <c r="BB561" s="421">
        <f t="shared" si="1136"/>
        <v>0.90858000000000005</v>
      </c>
      <c r="BC561" s="422"/>
      <c r="BD561" s="423">
        <v>7.74</v>
      </c>
      <c r="BE561" s="424">
        <v>35.200000000000003</v>
      </c>
      <c r="BF561" s="420">
        <v>153</v>
      </c>
      <c r="BG561" s="426">
        <v>6300</v>
      </c>
      <c r="BH561" s="420">
        <f t="shared" si="1137"/>
        <v>4221</v>
      </c>
      <c r="BI561" s="432"/>
      <c r="BJ561" s="421"/>
      <c r="BK561" s="427">
        <v>19.399999999999999</v>
      </c>
      <c r="BL561" s="427">
        <v>14</v>
      </c>
      <c r="BM561" s="428">
        <v>3.7</v>
      </c>
      <c r="BN561" s="422">
        <v>2.4</v>
      </c>
      <c r="BO561" s="425">
        <v>208</v>
      </c>
      <c r="BP561" s="425">
        <v>32</v>
      </c>
      <c r="BQ561" s="423">
        <v>5.85</v>
      </c>
      <c r="BR561" s="421">
        <f t="shared" si="1138"/>
        <v>0.81249999999999989</v>
      </c>
      <c r="BS561" s="409">
        <f t="shared" si="1139"/>
        <v>46869</v>
      </c>
      <c r="BT561" s="429">
        <f t="shared" si="1140"/>
        <v>7.7289393842411833</v>
      </c>
      <c r="BU561" s="430">
        <f t="shared" si="1141"/>
        <v>35.200000000000003</v>
      </c>
      <c r="BV561" s="430">
        <f t="shared" si="1142"/>
        <v>217.98111758305063</v>
      </c>
      <c r="BW561" s="430">
        <f t="shared" si="1143"/>
        <v>6106.5313960186904</v>
      </c>
      <c r="BX561" s="430">
        <f t="shared" si="1144"/>
        <v>3969.2454074121488</v>
      </c>
      <c r="BY561" s="430">
        <f t="shared" si="1145"/>
        <v>19.074326313768161</v>
      </c>
      <c r="BZ561" s="430">
        <f>(BL561*BA561+AY561*AF561)/BS561</f>
        <v>13.840235550150419</v>
      </c>
      <c r="CA561" s="431">
        <f>(BN561*BA561+AZ561*AF561)/BS561</f>
        <v>2.3938552134673237</v>
      </c>
      <c r="CB561" s="430">
        <f t="shared" si="1146"/>
        <v>208</v>
      </c>
      <c r="CC561" s="432">
        <v>22935</v>
      </c>
      <c r="CD561" s="411">
        <f t="shared" si="1147"/>
        <v>23655</v>
      </c>
      <c r="CE561" s="421">
        <f t="shared" si="1148"/>
        <v>0.94620000000000004</v>
      </c>
      <c r="CF561" s="433">
        <f t="shared" si="1149"/>
        <v>6.7977171845275848</v>
      </c>
      <c r="CG561" s="434"/>
      <c r="CH561" s="427"/>
      <c r="CI561" s="446">
        <f t="shared" si="1150"/>
        <v>9.6385542168674689</v>
      </c>
      <c r="CJ561" s="436">
        <v>32.5</v>
      </c>
      <c r="CK561" s="436">
        <v>1.83</v>
      </c>
      <c r="CL561" s="423"/>
      <c r="CM561" s="423">
        <v>16.7</v>
      </c>
      <c r="CN561" s="423">
        <v>69</v>
      </c>
      <c r="CO561" s="432"/>
      <c r="CP561" s="432"/>
      <c r="CQ561" s="437"/>
      <c r="CR561" s="437">
        <v>0.82</v>
      </c>
      <c r="CS561" s="424"/>
      <c r="CT561" s="432">
        <f t="shared" si="1151"/>
        <v>3.551046290424857</v>
      </c>
      <c r="CU561" s="434">
        <v>7.08</v>
      </c>
      <c r="CV561" s="438"/>
      <c r="CW561" s="439"/>
      <c r="CX561" s="440"/>
      <c r="CY561" s="441"/>
      <c r="CZ561" s="442"/>
      <c r="DA561" s="442"/>
      <c r="DB561" s="442"/>
      <c r="DC561" s="442"/>
      <c r="DD561" s="443"/>
      <c r="DE561" s="440"/>
      <c r="DF561" s="444">
        <v>22494</v>
      </c>
      <c r="DG561" s="445">
        <f t="shared" si="1152"/>
        <v>23214</v>
      </c>
      <c r="DH561" s="421">
        <f t="shared" si="1153"/>
        <v>0.92856000000000005</v>
      </c>
      <c r="DI561" s="446">
        <f t="shared" si="1154"/>
        <v>6.9268544843628845</v>
      </c>
      <c r="DJ561" s="434">
        <v>7.53</v>
      </c>
      <c r="DK561" s="427">
        <v>3.7</v>
      </c>
      <c r="DL561" s="446">
        <f t="shared" si="1155"/>
        <v>9.8216593434996113</v>
      </c>
      <c r="DM561" s="422">
        <v>32.5</v>
      </c>
      <c r="DN561" s="422">
        <v>1.75</v>
      </c>
      <c r="DO561" s="423">
        <v>7.58</v>
      </c>
      <c r="DP561" s="423">
        <v>16.3</v>
      </c>
      <c r="DQ561" s="423">
        <v>65</v>
      </c>
      <c r="DR561" s="432"/>
      <c r="DS561" s="432"/>
      <c r="DT561" s="437"/>
      <c r="DU561" s="437">
        <v>0.84</v>
      </c>
      <c r="DV561" s="424"/>
      <c r="DW561" s="446">
        <f t="shared" si="1156"/>
        <v>3.6185060739209103</v>
      </c>
      <c r="DX561" s="434">
        <v>6.6</v>
      </c>
      <c r="DY561" s="438">
        <v>7.8</v>
      </c>
      <c r="DZ561" s="439">
        <v>16.7</v>
      </c>
      <c r="EA561" s="660">
        <f t="shared" si="1121"/>
        <v>60.12</v>
      </c>
      <c r="EB561" s="441">
        <v>7370</v>
      </c>
      <c r="EC561" s="442">
        <v>6.6</v>
      </c>
      <c r="ED561" s="442">
        <v>0.22</v>
      </c>
      <c r="EE561" s="442">
        <v>6.3</v>
      </c>
      <c r="EF561" s="442">
        <v>0.95</v>
      </c>
      <c r="EG561" s="443">
        <v>16</v>
      </c>
      <c r="EH561" s="440">
        <v>16</v>
      </c>
      <c r="EI561" s="429">
        <f t="shared" si="1157"/>
        <v>7.8</v>
      </c>
      <c r="EJ561" s="447">
        <f t="shared" si="1158"/>
        <v>16.7</v>
      </c>
      <c r="EK561" s="448">
        <f t="shared" si="1159"/>
        <v>60.12</v>
      </c>
      <c r="EL561" s="417">
        <f t="shared" si="1160"/>
        <v>7370</v>
      </c>
      <c r="EM561" s="431">
        <f t="shared" si="1161"/>
        <v>6.6</v>
      </c>
      <c r="EN561" s="431">
        <f>ED561</f>
        <v>0.22</v>
      </c>
      <c r="EO561" s="431">
        <f>EE561</f>
        <v>6.3</v>
      </c>
      <c r="EP561" s="431">
        <f>EF561</f>
        <v>0.95</v>
      </c>
      <c r="EQ561" s="430">
        <f t="shared" si="1162"/>
        <v>16</v>
      </c>
      <c r="ER561" s="448">
        <f>EH561</f>
        <v>16</v>
      </c>
      <c r="ES561" s="449">
        <f t="shared" si="1163"/>
        <v>22.530883953146002</v>
      </c>
      <c r="ET561" s="450">
        <f t="shared" si="1164"/>
        <v>0.93737999999999999</v>
      </c>
      <c r="EU561" s="451">
        <f t="shared" si="1123"/>
        <v>0.2321944772727273</v>
      </c>
      <c r="EV561" s="450">
        <f t="shared" si="1165"/>
        <v>0.42998977272727273</v>
      </c>
      <c r="EW561" s="513">
        <f t="shared" si="1166"/>
        <v>0.6539851582996139</v>
      </c>
      <c r="EX561" s="514">
        <f t="shared" si="1167"/>
        <v>12.474326313768161</v>
      </c>
      <c r="EY561" s="513">
        <f t="shared" si="1168"/>
        <v>0.52556818181818188</v>
      </c>
      <c r="EZ561" s="514">
        <f t="shared" si="1169"/>
        <v>18.500000000000004</v>
      </c>
      <c r="FA561" s="450">
        <f t="shared" si="1170"/>
        <v>0.72419629430932553</v>
      </c>
      <c r="FB561" s="431">
        <f t="shared" si="1171"/>
        <v>157.86111758305063</v>
      </c>
      <c r="FC561" s="452">
        <f>1-EP561/CA561</f>
        <v>0.60315060215191774</v>
      </c>
      <c r="FD561" s="431">
        <f>CA561-EP561</f>
        <v>1.4438552134673237</v>
      </c>
      <c r="FE561" s="452">
        <f t="shared" si="1172"/>
        <v>0.92307692307692313</v>
      </c>
      <c r="FF561" s="430">
        <f t="shared" si="1173"/>
        <v>192</v>
      </c>
      <c r="FG561" s="405">
        <v>50400</v>
      </c>
      <c r="FH561" s="589"/>
      <c r="FI561" s="590"/>
      <c r="FJ561" s="591"/>
      <c r="FK561" s="455">
        <f t="shared" si="1174"/>
        <v>1.5361966331690455</v>
      </c>
      <c r="FL561" s="530">
        <v>2200</v>
      </c>
      <c r="FM561" s="455">
        <f t="shared" si="1175"/>
        <v>46.939341569054172</v>
      </c>
      <c r="FN561" s="530">
        <v>5824.99999999999</v>
      </c>
      <c r="FO561" s="532">
        <f t="shared" si="1176"/>
        <v>0.43535127055306355</v>
      </c>
      <c r="FP561" s="449">
        <f t="shared" si="1177"/>
        <v>124.2825748362455</v>
      </c>
      <c r="FQ561" s="457">
        <v>54</v>
      </c>
      <c r="FR561" s="458">
        <f t="shared" si="1178"/>
        <v>1.1521474748767842</v>
      </c>
      <c r="FS561" s="576">
        <v>7.85</v>
      </c>
      <c r="FT561" s="577">
        <v>12.8</v>
      </c>
      <c r="FU561" s="660">
        <v>46</v>
      </c>
      <c r="FV561" s="579">
        <v>2</v>
      </c>
      <c r="FW561" s="580">
        <v>0.3</v>
      </c>
      <c r="FX561" s="579">
        <v>8</v>
      </c>
      <c r="FY561" s="452">
        <f t="shared" si="1179"/>
        <v>0.875</v>
      </c>
      <c r="FZ561" s="452">
        <f>1-FW561/(EF561+DC561)</f>
        <v>0.68421052631578949</v>
      </c>
      <c r="GA561" s="429">
        <f>EF561+DC561-FW561</f>
        <v>0.64999999999999991</v>
      </c>
      <c r="GB561" s="513">
        <f t="shared" si="1180"/>
        <v>0.23353293413173648</v>
      </c>
      <c r="GC561" s="514">
        <f t="shared" si="1181"/>
        <v>3.8999999999999986</v>
      </c>
      <c r="GD561" s="513">
        <f t="shared" si="1182"/>
        <v>0.23486360612109114</v>
      </c>
      <c r="GE561" s="527">
        <f t="shared" si="1183"/>
        <v>14.119999999999997</v>
      </c>
      <c r="GF561" s="461">
        <f t="shared" si="1184"/>
        <v>2.0994687319976957</v>
      </c>
      <c r="GG561" s="606">
        <v>20</v>
      </c>
      <c r="GH561" s="450">
        <f t="shared" si="1185"/>
        <v>0.25</v>
      </c>
      <c r="GI561" s="405">
        <v>140</v>
      </c>
      <c r="GJ561" s="462">
        <f t="shared" si="1186"/>
        <v>7</v>
      </c>
      <c r="GK561" s="463">
        <f t="shared" si="1187"/>
        <v>10.241310887793638</v>
      </c>
      <c r="GL561" s="464">
        <v>7.97</v>
      </c>
      <c r="GM561" s="529">
        <v>12.5</v>
      </c>
      <c r="GN561" s="406">
        <v>43</v>
      </c>
      <c r="GO561" s="513">
        <f t="shared" si="1188"/>
        <v>2.34375E-2</v>
      </c>
      <c r="GP561" s="450">
        <f t="shared" si="1189"/>
        <v>6.5217391304347783E-2</v>
      </c>
      <c r="GQ561" s="577">
        <v>8</v>
      </c>
      <c r="GR561" s="455">
        <f t="shared" si="1190"/>
        <v>2.201881840875632</v>
      </c>
      <c r="GS561" s="531">
        <f t="shared" si="1191"/>
        <v>12</v>
      </c>
      <c r="GT561" s="531">
        <f t="shared" si="1192"/>
        <v>37.200000000000003</v>
      </c>
      <c r="GU561" s="513">
        <f t="shared" si="1193"/>
        <v>4.0000000000000036E-2</v>
      </c>
      <c r="GV561" s="513">
        <f t="shared" si="1194"/>
        <v>0.13488372093023249</v>
      </c>
      <c r="GW561" s="513">
        <f t="shared" si="1195"/>
        <v>6.25E-2</v>
      </c>
      <c r="GX561" s="513">
        <f t="shared" si="1196"/>
        <v>0.19130434782608685</v>
      </c>
      <c r="GY561" s="462">
        <f t="shared" si="1197"/>
        <v>1.1637853281583683</v>
      </c>
      <c r="GZ561" s="405">
        <v>46723</v>
      </c>
      <c r="HA561" s="581">
        <v>8.3000000000000007</v>
      </c>
      <c r="HB561" s="451">
        <v>8.09</v>
      </c>
      <c r="HC561" s="577">
        <v>12</v>
      </c>
      <c r="HD561" s="463">
        <f t="shared" si="1198"/>
        <v>37.200000000000003</v>
      </c>
      <c r="HE561" s="463">
        <v>11.5</v>
      </c>
      <c r="HF561" s="463">
        <f t="shared" si="1075"/>
        <v>31.05</v>
      </c>
      <c r="HG561" s="582"/>
      <c r="HH561" s="575">
        <v>2</v>
      </c>
      <c r="HI561" s="583">
        <v>7400</v>
      </c>
      <c r="HJ561" s="406">
        <f t="shared" si="1199"/>
        <v>4958</v>
      </c>
      <c r="HK561" s="406"/>
      <c r="HL561" s="549">
        <v>1567</v>
      </c>
      <c r="HM561" s="584">
        <v>6.9</v>
      </c>
      <c r="HN561" s="461">
        <v>6.73</v>
      </c>
      <c r="HO561" s="574">
        <v>0.17</v>
      </c>
      <c r="HP561" s="548">
        <v>0.01</v>
      </c>
      <c r="HQ561" s="585">
        <v>5.6</v>
      </c>
      <c r="HR561" s="586">
        <v>0.26</v>
      </c>
      <c r="HS561" s="520">
        <v>0.24</v>
      </c>
      <c r="HT561" s="587">
        <v>4</v>
      </c>
      <c r="HU561" s="522">
        <f t="shared" si="1200"/>
        <v>38.301525457307008</v>
      </c>
      <c r="HV561" s="513">
        <f t="shared" si="1201"/>
        <v>0.65909090909090917</v>
      </c>
      <c r="HW561" s="513">
        <f t="shared" si="1202"/>
        <v>0.75686274509803919</v>
      </c>
      <c r="HX561" s="513">
        <f t="shared" si="1203"/>
        <v>0.65309278350515454</v>
      </c>
      <c r="HY561" s="599" t="s">
        <v>244</v>
      </c>
    </row>
    <row r="562" spans="1:233" s="598" customFormat="1" ht="15" customHeight="1" x14ac:dyDescent="0.15">
      <c r="A562" s="400">
        <v>44044</v>
      </c>
      <c r="B562" s="515">
        <v>42622</v>
      </c>
      <c r="C562" s="402">
        <f t="shared" si="1124"/>
        <v>0.85243999999999998</v>
      </c>
      <c r="D562" s="571">
        <v>7.86</v>
      </c>
      <c r="E562" s="572">
        <v>38.15</v>
      </c>
      <c r="F562" s="406">
        <v>145</v>
      </c>
      <c r="G562" s="406">
        <f t="shared" si="1125"/>
        <v>6180.19</v>
      </c>
      <c r="H562" s="402">
        <f t="shared" si="1126"/>
        <v>0.24720759999999997</v>
      </c>
      <c r="I562" s="573"/>
      <c r="J562" s="406"/>
      <c r="K562" s="574"/>
      <c r="L562" s="574"/>
      <c r="M562" s="574"/>
      <c r="N562" s="575"/>
      <c r="O562" s="575"/>
      <c r="P562" s="409"/>
      <c r="Q562" s="409">
        <v>1440</v>
      </c>
      <c r="R562" s="409"/>
      <c r="S562" s="409"/>
      <c r="T562" s="410">
        <v>5.39</v>
      </c>
      <c r="U562" s="409">
        <f t="shared" si="1127"/>
        <v>2283.4482758620688</v>
      </c>
      <c r="V562" s="409">
        <v>6622</v>
      </c>
      <c r="W562" s="409">
        <v>3753</v>
      </c>
      <c r="X562" s="516"/>
      <c r="Y562" s="473"/>
      <c r="Z562" s="429"/>
      <c r="AA562" s="409"/>
      <c r="AB562" s="409"/>
      <c r="AC562" s="409"/>
      <c r="AD562" s="474"/>
      <c r="AE562" s="477"/>
      <c r="AF562" s="478">
        <f t="shared" si="1128"/>
        <v>1440</v>
      </c>
      <c r="AG562" s="477">
        <f t="shared" si="1129"/>
        <v>0.57599999999999996</v>
      </c>
      <c r="AH562" s="478">
        <f t="shared" si="1130"/>
        <v>2283.4482758620688</v>
      </c>
      <c r="AI562" s="478">
        <f t="shared" si="1131"/>
        <v>6622</v>
      </c>
      <c r="AJ562" s="473">
        <f t="shared" si="1132"/>
        <v>9535.68</v>
      </c>
      <c r="AK562" s="477">
        <f t="shared" si="1133"/>
        <v>0.42380800000000002</v>
      </c>
      <c r="AL562" s="447">
        <v>38</v>
      </c>
      <c r="AM562" s="479"/>
      <c r="AN562" s="473">
        <v>2044</v>
      </c>
      <c r="AO562" s="473">
        <v>1776</v>
      </c>
      <c r="AP562" s="479">
        <v>7.34</v>
      </c>
      <c r="AQ562" s="447">
        <v>779</v>
      </c>
      <c r="AR562" s="473">
        <f t="shared" si="1122"/>
        <v>2337</v>
      </c>
      <c r="AS562" s="657">
        <f t="shared" si="1134"/>
        <v>3</v>
      </c>
      <c r="AT562" s="473">
        <v>4680</v>
      </c>
      <c r="AU562" s="447"/>
      <c r="AV562" s="480">
        <v>33</v>
      </c>
      <c r="AW562" s="479">
        <v>8.8699999999999992</v>
      </c>
      <c r="AX562" s="479">
        <v>39.21</v>
      </c>
      <c r="AY562" s="480">
        <v>10.4</v>
      </c>
      <c r="AZ562" s="480">
        <v>1.5</v>
      </c>
      <c r="BA562" s="420">
        <f t="shared" si="1135"/>
        <v>42952</v>
      </c>
      <c r="BB562" s="421">
        <f t="shared" si="1136"/>
        <v>0.85904000000000003</v>
      </c>
      <c r="BC562" s="422"/>
      <c r="BD562" s="423">
        <v>7.79</v>
      </c>
      <c r="BE562" s="424">
        <v>37</v>
      </c>
      <c r="BF562" s="420">
        <v>194</v>
      </c>
      <c r="BG562" s="426">
        <v>7380</v>
      </c>
      <c r="BH562" s="420">
        <f t="shared" si="1137"/>
        <v>4944.6000000000004</v>
      </c>
      <c r="BI562" s="432"/>
      <c r="BJ562" s="421"/>
      <c r="BK562" s="427">
        <v>19.7</v>
      </c>
      <c r="BL562" s="427"/>
      <c r="BM562" s="428"/>
      <c r="BN562" s="422"/>
      <c r="BO562" s="425">
        <v>135</v>
      </c>
      <c r="BP562" s="425"/>
      <c r="BQ562" s="423">
        <v>4.8899999999999997</v>
      </c>
      <c r="BR562" s="421">
        <f t="shared" si="1138"/>
        <v>0.67916666666666659</v>
      </c>
      <c r="BS562" s="409">
        <f t="shared" si="1139"/>
        <v>44392</v>
      </c>
      <c r="BT562" s="429">
        <f t="shared" si="1140"/>
        <v>7.7754027752748245</v>
      </c>
      <c r="BU562" s="430">
        <f t="shared" si="1141"/>
        <v>37</v>
      </c>
      <c r="BV562" s="430">
        <f t="shared" si="1142"/>
        <v>263.51522796900343</v>
      </c>
      <c r="BW562" s="430">
        <f t="shared" si="1143"/>
        <v>7140.7028293386193</v>
      </c>
      <c r="BX562" s="430">
        <f t="shared" si="1144"/>
        <v>4641.4568390701024</v>
      </c>
      <c r="BY562" s="430">
        <f t="shared" si="1145"/>
        <v>19.398324022346369</v>
      </c>
      <c r="BZ562" s="430"/>
      <c r="CA562" s="431"/>
      <c r="CB562" s="430">
        <f t="shared" si="1146"/>
        <v>135</v>
      </c>
      <c r="CC562" s="432">
        <v>21639</v>
      </c>
      <c r="CD562" s="411">
        <f t="shared" si="1147"/>
        <v>22359</v>
      </c>
      <c r="CE562" s="421">
        <f t="shared" si="1148"/>
        <v>0.89436000000000004</v>
      </c>
      <c r="CF562" s="433">
        <f t="shared" si="1149"/>
        <v>7.1917348718636793</v>
      </c>
      <c r="CG562" s="434"/>
      <c r="CH562" s="427"/>
      <c r="CI562" s="446">
        <f t="shared" si="1150"/>
        <v>10.197236012344023</v>
      </c>
      <c r="CJ562" s="436">
        <v>32.700000000000003</v>
      </c>
      <c r="CK562" s="436">
        <v>1.86</v>
      </c>
      <c r="CL562" s="423"/>
      <c r="CM562" s="423">
        <v>16.5</v>
      </c>
      <c r="CN562" s="423">
        <v>94</v>
      </c>
      <c r="CO562" s="432"/>
      <c r="CP562" s="432"/>
      <c r="CQ562" s="437"/>
      <c r="CR562" s="437">
        <v>0.81</v>
      </c>
      <c r="CS562" s="424"/>
      <c r="CT562" s="432">
        <f t="shared" si="1151"/>
        <v>3.7568764256004297</v>
      </c>
      <c r="CU562" s="434">
        <v>7.27</v>
      </c>
      <c r="CV562" s="438"/>
      <c r="CW562" s="439"/>
      <c r="CX562" s="440"/>
      <c r="CY562" s="441"/>
      <c r="CZ562" s="442"/>
      <c r="DA562" s="442"/>
      <c r="DB562" s="442"/>
      <c r="DC562" s="442"/>
      <c r="DD562" s="443"/>
      <c r="DE562" s="440"/>
      <c r="DF562" s="444">
        <v>21313</v>
      </c>
      <c r="DG562" s="445">
        <f t="shared" si="1152"/>
        <v>22033</v>
      </c>
      <c r="DH562" s="421">
        <f t="shared" si="1153"/>
        <v>0.88131999999999999</v>
      </c>
      <c r="DI562" s="446">
        <f t="shared" si="1154"/>
        <v>7.2981436935505837</v>
      </c>
      <c r="DJ562" s="434">
        <v>7.66</v>
      </c>
      <c r="DK562" s="427">
        <v>4.8</v>
      </c>
      <c r="DL562" s="446">
        <f t="shared" si="1155"/>
        <v>10.348114192347843</v>
      </c>
      <c r="DM562" s="422">
        <v>32.6</v>
      </c>
      <c r="DN562" s="422">
        <v>1.77</v>
      </c>
      <c r="DO562" s="423">
        <v>7.62</v>
      </c>
      <c r="DP562" s="423">
        <v>16.899999999999999</v>
      </c>
      <c r="DQ562" s="423">
        <v>82</v>
      </c>
      <c r="DR562" s="432"/>
      <c r="DS562" s="432"/>
      <c r="DT562" s="437"/>
      <c r="DU562" s="437">
        <v>0.82</v>
      </c>
      <c r="DV562" s="424"/>
      <c r="DW562" s="446">
        <f t="shared" si="1156"/>
        <v>3.8124631234965736</v>
      </c>
      <c r="DX562" s="434">
        <v>6.74</v>
      </c>
      <c r="DY562" s="438">
        <v>7.98</v>
      </c>
      <c r="DZ562" s="439">
        <v>15.3</v>
      </c>
      <c r="EA562" s="660">
        <f t="shared" si="1121"/>
        <v>55.080000000000005</v>
      </c>
      <c r="EB562" s="441">
        <v>7010</v>
      </c>
      <c r="EC562" s="442">
        <v>6.2</v>
      </c>
      <c r="ED562" s="442"/>
      <c r="EE562" s="442"/>
      <c r="EF562" s="442"/>
      <c r="EG562" s="443">
        <v>18</v>
      </c>
      <c r="EH562" s="440"/>
      <c r="EI562" s="429">
        <f t="shared" si="1157"/>
        <v>7.98</v>
      </c>
      <c r="EJ562" s="447">
        <f t="shared" si="1158"/>
        <v>15.3</v>
      </c>
      <c r="EK562" s="448">
        <f t="shared" si="1159"/>
        <v>55.080000000000005</v>
      </c>
      <c r="EL562" s="417">
        <f t="shared" si="1160"/>
        <v>7010</v>
      </c>
      <c r="EM562" s="431">
        <f t="shared" si="1161"/>
        <v>6.2</v>
      </c>
      <c r="EN562" s="431"/>
      <c r="EO562" s="431"/>
      <c r="EP562" s="431"/>
      <c r="EQ562" s="430">
        <f t="shared" si="1162"/>
        <v>18</v>
      </c>
      <c r="ER562" s="448"/>
      <c r="ES562" s="449">
        <f t="shared" si="1163"/>
        <v>23.788069922508562</v>
      </c>
      <c r="ET562" s="450">
        <f t="shared" si="1164"/>
        <v>0.88783999999999996</v>
      </c>
      <c r="EU562" s="451">
        <f t="shared" si="1123"/>
        <v>0.26586290909090909</v>
      </c>
      <c r="EV562" s="450">
        <f t="shared" si="1165"/>
        <v>0.49233872053872052</v>
      </c>
      <c r="EW562" s="513">
        <f t="shared" si="1166"/>
        <v>0.68038475938138987</v>
      </c>
      <c r="EX562" s="514">
        <f t="shared" si="1167"/>
        <v>13.19832402234637</v>
      </c>
      <c r="EY562" s="513">
        <f t="shared" si="1168"/>
        <v>0.58648648648648649</v>
      </c>
      <c r="EZ562" s="514">
        <f t="shared" si="1169"/>
        <v>21.7</v>
      </c>
      <c r="FA562" s="450">
        <f t="shared" si="1170"/>
        <v>0.79097982145275147</v>
      </c>
      <c r="FB562" s="431">
        <f t="shared" si="1171"/>
        <v>208.43522796900342</v>
      </c>
      <c r="FC562" s="452"/>
      <c r="FD562" s="431"/>
      <c r="FE562" s="452">
        <f t="shared" si="1172"/>
        <v>0.8666666666666667</v>
      </c>
      <c r="FF562" s="430">
        <f t="shared" si="1173"/>
        <v>117</v>
      </c>
      <c r="FG562" s="405">
        <v>50400</v>
      </c>
      <c r="FH562" s="589"/>
      <c r="FI562" s="590"/>
      <c r="FJ562" s="591"/>
      <c r="FK562" s="455">
        <f t="shared" si="1174"/>
        <v>1.6219138583528565</v>
      </c>
      <c r="FL562" s="530">
        <v>2200</v>
      </c>
      <c r="FM562" s="455">
        <f t="shared" si="1175"/>
        <v>49.558479005226168</v>
      </c>
      <c r="FN562" s="530">
        <v>5143</v>
      </c>
      <c r="FO562" s="532">
        <f t="shared" si="1176"/>
        <v>0.3843796711509716</v>
      </c>
      <c r="FP562" s="449">
        <f t="shared" si="1177"/>
        <v>115.85420796539917</v>
      </c>
      <c r="FQ562" s="457">
        <v>54</v>
      </c>
      <c r="FR562" s="458">
        <f t="shared" si="1178"/>
        <v>1.2164353937646424</v>
      </c>
      <c r="FS562" s="576">
        <v>7.79</v>
      </c>
      <c r="FT562" s="577">
        <v>12.1</v>
      </c>
      <c r="FU562" s="660">
        <v>45</v>
      </c>
      <c r="FV562" s="579">
        <v>6</v>
      </c>
      <c r="FW562" s="580"/>
      <c r="FX562" s="579"/>
      <c r="FY562" s="452">
        <f t="shared" si="1179"/>
        <v>0.66666666666666674</v>
      </c>
      <c r="FZ562" s="452"/>
      <c r="GA562" s="429"/>
      <c r="GB562" s="513">
        <f t="shared" si="1180"/>
        <v>0.20915032679738566</v>
      </c>
      <c r="GC562" s="514">
        <f t="shared" si="1181"/>
        <v>3.2000000000000011</v>
      </c>
      <c r="GD562" s="513">
        <f t="shared" si="1182"/>
        <v>0.18300653594771255</v>
      </c>
      <c r="GE562" s="527">
        <f t="shared" si="1183"/>
        <v>10.080000000000005</v>
      </c>
      <c r="GF562" s="461">
        <f t="shared" si="1184"/>
        <v>2.2166156064155706</v>
      </c>
      <c r="GG562" s="606">
        <v>20</v>
      </c>
      <c r="GH562" s="450">
        <f t="shared" si="1185"/>
        <v>0.25</v>
      </c>
      <c r="GI562" s="405">
        <v>140</v>
      </c>
      <c r="GJ562" s="462">
        <f t="shared" si="1186"/>
        <v>7</v>
      </c>
      <c r="GK562" s="463">
        <f t="shared" si="1187"/>
        <v>10.81275905568571</v>
      </c>
      <c r="GL562" s="464">
        <v>8.0399999999999991</v>
      </c>
      <c r="GM562" s="529">
        <v>11.6</v>
      </c>
      <c r="GN562" s="406">
        <v>43</v>
      </c>
      <c r="GO562" s="513">
        <f t="shared" si="1188"/>
        <v>4.132231404958675E-2</v>
      </c>
      <c r="GP562" s="450">
        <f t="shared" si="1189"/>
        <v>4.4444444444444398E-2</v>
      </c>
      <c r="GQ562" s="577">
        <v>8</v>
      </c>
      <c r="GR562" s="455">
        <f t="shared" si="1190"/>
        <v>2.3247431969724275</v>
      </c>
      <c r="GS562" s="531">
        <f t="shared" si="1191"/>
        <v>10.9</v>
      </c>
      <c r="GT562" s="531">
        <f t="shared" si="1192"/>
        <v>33.79</v>
      </c>
      <c r="GU562" s="513">
        <f t="shared" si="1193"/>
        <v>6.0344827586206851E-2</v>
      </c>
      <c r="GV562" s="513">
        <f t="shared" si="1194"/>
        <v>0.21418604651162798</v>
      </c>
      <c r="GW562" s="513">
        <f t="shared" si="1195"/>
        <v>9.9173553719008156E-2</v>
      </c>
      <c r="GX562" s="513">
        <f t="shared" si="1196"/>
        <v>0.24911111111111117</v>
      </c>
      <c r="GY562" s="462">
        <f t="shared" si="1197"/>
        <v>0.96456369809863596</v>
      </c>
      <c r="GZ562" s="405">
        <v>44092</v>
      </c>
      <c r="HA562" s="581">
        <v>8.2100000000000009</v>
      </c>
      <c r="HB562" s="451">
        <v>8.09</v>
      </c>
      <c r="HC562" s="577">
        <v>10.9</v>
      </c>
      <c r="HD562" s="463">
        <f t="shared" si="1198"/>
        <v>33.79</v>
      </c>
      <c r="HE562" s="463">
        <v>10.5</v>
      </c>
      <c r="HF562" s="463">
        <f t="shared" si="1075"/>
        <v>28.35</v>
      </c>
      <c r="HG562" s="582"/>
      <c r="HH562" s="575">
        <v>2</v>
      </c>
      <c r="HI562" s="583">
        <v>6960</v>
      </c>
      <c r="HJ562" s="406">
        <f t="shared" si="1199"/>
        <v>4663.2000000000007</v>
      </c>
      <c r="HK562" s="406"/>
      <c r="HL562" s="549"/>
      <c r="HM562" s="584"/>
      <c r="HN562" s="461">
        <v>6.9</v>
      </c>
      <c r="HO562" s="574"/>
      <c r="HP562" s="548">
        <v>0.01</v>
      </c>
      <c r="HQ562" s="585"/>
      <c r="HR562" s="586"/>
      <c r="HS562" s="520">
        <v>0.22</v>
      </c>
      <c r="HT562" s="587">
        <v>4</v>
      </c>
      <c r="HU562" s="522">
        <f t="shared" si="1200"/>
        <v>40.510337120506613</v>
      </c>
      <c r="HV562" s="513">
        <f t="shared" si="1201"/>
        <v>0.70540540540540542</v>
      </c>
      <c r="HW562" s="513">
        <f t="shared" si="1202"/>
        <v>0.82582474226804126</v>
      </c>
      <c r="HX562" s="513">
        <f t="shared" si="1203"/>
        <v>0.64974619289340096</v>
      </c>
      <c r="HY562" s="599" t="s">
        <v>245</v>
      </c>
    </row>
    <row r="563" spans="1:233" ht="21" x14ac:dyDescent="0.15">
      <c r="A563" s="485">
        <v>44045</v>
      </c>
      <c r="B563" s="486">
        <v>40809</v>
      </c>
      <c r="C563" s="487">
        <f t="shared" si="1124"/>
        <v>0.81618000000000002</v>
      </c>
      <c r="D563" s="488">
        <v>7.81</v>
      </c>
      <c r="E563" s="489">
        <v>34.299999999999997</v>
      </c>
      <c r="F563" s="490">
        <v>136</v>
      </c>
      <c r="G563" s="490">
        <f t="shared" si="1125"/>
        <v>5550.0240000000003</v>
      </c>
      <c r="H563" s="487">
        <f t="shared" si="1126"/>
        <v>0.22200096000000002</v>
      </c>
      <c r="I563" s="490"/>
      <c r="J563" s="490"/>
      <c r="K563" s="491"/>
      <c r="L563" s="491"/>
      <c r="M563" s="491"/>
      <c r="N563" s="492"/>
      <c r="O563" s="492"/>
      <c r="P563" s="409"/>
      <c r="Q563" s="409">
        <v>1440</v>
      </c>
      <c r="R563" s="409"/>
      <c r="S563" s="409"/>
      <c r="T563" s="410">
        <v>5.54</v>
      </c>
      <c r="U563" s="411">
        <f t="shared" si="1127"/>
        <v>2523.7931034482758</v>
      </c>
      <c r="V563" s="409">
        <v>7319</v>
      </c>
      <c r="W563" s="409">
        <v>3954</v>
      </c>
      <c r="X563" s="412"/>
      <c r="Y563" s="473"/>
      <c r="Z563" s="429"/>
      <c r="AA563" s="447"/>
      <c r="AB563" s="409"/>
      <c r="AC563" s="409"/>
      <c r="AD563" s="474"/>
      <c r="AE563" s="477"/>
      <c r="AF563" s="478">
        <f t="shared" si="1128"/>
        <v>1440</v>
      </c>
      <c r="AG563" s="477">
        <f t="shared" si="1129"/>
        <v>0.57599999999999996</v>
      </c>
      <c r="AH563" s="478">
        <f t="shared" si="1130"/>
        <v>2523.7931034482758</v>
      </c>
      <c r="AI563" s="478">
        <f t="shared" si="1131"/>
        <v>7319</v>
      </c>
      <c r="AJ563" s="473">
        <f t="shared" si="1132"/>
        <v>10539.36</v>
      </c>
      <c r="AK563" s="477">
        <f t="shared" si="1133"/>
        <v>0.468416</v>
      </c>
      <c r="AL563" s="447">
        <v>38</v>
      </c>
      <c r="AM563" s="479"/>
      <c r="AN563" s="473">
        <v>2096</v>
      </c>
      <c r="AO563" s="473">
        <v>1862</v>
      </c>
      <c r="AP563" s="479">
        <v>7.41</v>
      </c>
      <c r="AQ563" s="447">
        <v>811</v>
      </c>
      <c r="AR563" s="473">
        <f t="shared" si="1122"/>
        <v>2433</v>
      </c>
      <c r="AS563" s="657">
        <f t="shared" si="1134"/>
        <v>3</v>
      </c>
      <c r="AT563" s="473">
        <v>4910</v>
      </c>
      <c r="AU563" s="447"/>
      <c r="AV563" s="480">
        <v>35</v>
      </c>
      <c r="AW563" s="479">
        <v>9.1300000000000008</v>
      </c>
      <c r="AX563" s="479">
        <v>38.659999999999997</v>
      </c>
      <c r="AY563" s="480">
        <v>10</v>
      </c>
      <c r="AZ563" s="480">
        <v>2</v>
      </c>
      <c r="BA563" s="420">
        <f t="shared" si="1135"/>
        <v>39591</v>
      </c>
      <c r="BB563" s="421">
        <f t="shared" si="1136"/>
        <v>0.79181999999999997</v>
      </c>
      <c r="BC563" s="422"/>
      <c r="BD563" s="423">
        <v>7.84</v>
      </c>
      <c r="BE563" s="424">
        <v>39.6</v>
      </c>
      <c r="BF563" s="425">
        <v>198</v>
      </c>
      <c r="BG563" s="426">
        <v>8320</v>
      </c>
      <c r="BH563" s="420">
        <f t="shared" si="1137"/>
        <v>5574.4000000000005</v>
      </c>
      <c r="BI563" s="420"/>
      <c r="BJ563" s="421"/>
      <c r="BK563" s="427">
        <v>21.8</v>
      </c>
      <c r="BL563" s="427"/>
      <c r="BM563" s="428"/>
      <c r="BN563" s="422"/>
      <c r="BO563" s="425">
        <v>141</v>
      </c>
      <c r="BP563" s="425"/>
      <c r="BQ563" s="423">
        <v>4.21</v>
      </c>
      <c r="BR563" s="421">
        <f t="shared" si="1138"/>
        <v>0.58472222222222225</v>
      </c>
      <c r="BS563" s="409">
        <f t="shared" si="1139"/>
        <v>41031</v>
      </c>
      <c r="BT563" s="429">
        <f t="shared" si="1140"/>
        <v>7.8249089712656295</v>
      </c>
      <c r="BU563" s="430">
        <f t="shared" si="1141"/>
        <v>39.6</v>
      </c>
      <c r="BV563" s="430">
        <f t="shared" si="1142"/>
        <v>276.43825400307082</v>
      </c>
      <c r="BW563" s="430">
        <f t="shared" si="1143"/>
        <v>8028.1114279447247</v>
      </c>
      <c r="BX563" s="430">
        <f t="shared" si="1144"/>
        <v>5218.2724281640712</v>
      </c>
      <c r="BY563" s="430">
        <f t="shared" si="1145"/>
        <v>21.385874095196318</v>
      </c>
      <c r="BZ563" s="430"/>
      <c r="CA563" s="431"/>
      <c r="CB563" s="430">
        <f t="shared" si="1146"/>
        <v>141</v>
      </c>
      <c r="CC563" s="432">
        <v>19955</v>
      </c>
      <c r="CD563" s="411">
        <f t="shared" si="1147"/>
        <v>20675</v>
      </c>
      <c r="CE563" s="421">
        <f t="shared" si="1148"/>
        <v>0.82699999999999996</v>
      </c>
      <c r="CF563" s="433">
        <f t="shared" si="1149"/>
        <v>7.7775090689238207</v>
      </c>
      <c r="CG563" s="434"/>
      <c r="CH563" s="427"/>
      <c r="CI563" s="446">
        <f t="shared" si="1150"/>
        <v>11.027811366384523</v>
      </c>
      <c r="CJ563" s="436">
        <v>32.9</v>
      </c>
      <c r="CK563" s="436">
        <v>2.87</v>
      </c>
      <c r="CL563" s="423"/>
      <c r="CM563" s="423">
        <v>16</v>
      </c>
      <c r="CN563" s="423">
        <v>89</v>
      </c>
      <c r="CO563" s="432"/>
      <c r="CP563" s="432"/>
      <c r="CQ563" s="437"/>
      <c r="CR563" s="437">
        <v>0.85</v>
      </c>
      <c r="CS563" s="481"/>
      <c r="CT563" s="432">
        <f t="shared" si="1151"/>
        <v>4.0628778718258767</v>
      </c>
      <c r="CU563" s="434">
        <v>7.45</v>
      </c>
      <c r="CV563" s="493"/>
      <c r="CW563" s="494"/>
      <c r="CX563" s="495"/>
      <c r="CY563" s="496"/>
      <c r="CZ563" s="497"/>
      <c r="DA563" s="497"/>
      <c r="DB563" s="497"/>
      <c r="DC563" s="497"/>
      <c r="DD563" s="498"/>
      <c r="DE563" s="498"/>
      <c r="DF563" s="432">
        <v>19636</v>
      </c>
      <c r="DG563" s="445">
        <f t="shared" si="1152"/>
        <v>20356</v>
      </c>
      <c r="DH563" s="421">
        <f t="shared" si="1153"/>
        <v>0.81423999999999996</v>
      </c>
      <c r="DI563" s="446">
        <f t="shared" si="1154"/>
        <v>7.899390842994694</v>
      </c>
      <c r="DJ563" s="434">
        <v>7.66</v>
      </c>
      <c r="DK563" s="427">
        <v>4.8</v>
      </c>
      <c r="DL563" s="446">
        <f t="shared" si="1155"/>
        <v>11.200628807231283</v>
      </c>
      <c r="DM563" s="541">
        <v>32.9</v>
      </c>
      <c r="DN563" s="541">
        <v>2.65</v>
      </c>
      <c r="DO563" s="542">
        <v>7.69</v>
      </c>
      <c r="DP563" s="542">
        <v>15.5</v>
      </c>
      <c r="DQ563" s="542">
        <v>86</v>
      </c>
      <c r="DR563" s="432"/>
      <c r="DS563" s="432"/>
      <c r="DT563" s="437"/>
      <c r="DU563" s="437">
        <v>0.84</v>
      </c>
      <c r="DV563" s="481"/>
      <c r="DW563" s="446">
        <f t="shared" si="1156"/>
        <v>4.1265474552957357</v>
      </c>
      <c r="DX563" s="434">
        <v>7.01</v>
      </c>
      <c r="DY563" s="493">
        <v>7.89</v>
      </c>
      <c r="DZ563" s="494">
        <v>15.8</v>
      </c>
      <c r="EA563" s="495">
        <f t="shared" si="1121"/>
        <v>56.88</v>
      </c>
      <c r="EB563" s="496">
        <v>7190</v>
      </c>
      <c r="EC563" s="497">
        <v>6.5</v>
      </c>
      <c r="ED563" s="497"/>
      <c r="EE563" s="497"/>
      <c r="EF563" s="497"/>
      <c r="EG563" s="498">
        <v>19</v>
      </c>
      <c r="EH563" s="495"/>
      <c r="EI563" s="429">
        <f t="shared" si="1157"/>
        <v>7.89</v>
      </c>
      <c r="EJ563" s="447">
        <f t="shared" si="1158"/>
        <v>15.8</v>
      </c>
      <c r="EK563" s="448">
        <f t="shared" si="1159"/>
        <v>56.88</v>
      </c>
      <c r="EL563" s="417">
        <f t="shared" si="1160"/>
        <v>7190</v>
      </c>
      <c r="EM563" s="431">
        <f t="shared" si="1161"/>
        <v>6.5</v>
      </c>
      <c r="EN563" s="431"/>
      <c r="EO563" s="431"/>
      <c r="EP563" s="431"/>
      <c r="EQ563" s="430">
        <f t="shared" si="1162"/>
        <v>19</v>
      </c>
      <c r="ER563" s="448"/>
      <c r="ES563" s="449">
        <f t="shared" si="1163"/>
        <v>25.73663815164144</v>
      </c>
      <c r="ET563" s="450">
        <f t="shared" si="1164"/>
        <v>0.82062000000000002</v>
      </c>
      <c r="EU563" s="451">
        <f t="shared" si="1123"/>
        <v>0.25778495454545453</v>
      </c>
      <c r="EV563" s="499">
        <f t="shared" si="1165"/>
        <v>0.47737954545454536</v>
      </c>
      <c r="EW563" s="513">
        <f t="shared" si="1166"/>
        <v>0.6960610554861526</v>
      </c>
      <c r="EX563" s="514">
        <f t="shared" si="1167"/>
        <v>14.885874095196318</v>
      </c>
      <c r="EY563" s="513">
        <f t="shared" si="1168"/>
        <v>0.60101010101010099</v>
      </c>
      <c r="EZ563" s="514">
        <f t="shared" si="1169"/>
        <v>23.8</v>
      </c>
      <c r="FA563" s="450">
        <f t="shared" si="1170"/>
        <v>0.79423976538584218</v>
      </c>
      <c r="FB563" s="431">
        <f t="shared" si="1171"/>
        <v>219.55825400307083</v>
      </c>
      <c r="FC563" s="452"/>
      <c r="FD563" s="431"/>
      <c r="FE563" s="452">
        <f t="shared" si="1172"/>
        <v>0.86524822695035464</v>
      </c>
      <c r="FF563" s="430">
        <f t="shared" si="1173"/>
        <v>122</v>
      </c>
      <c r="FG563" s="490">
        <v>50400</v>
      </c>
      <c r="FH563" s="498"/>
      <c r="FI563" s="501"/>
      <c r="FJ563" s="487"/>
      <c r="FK563" s="455">
        <f t="shared" si="1174"/>
        <v>1.7547707830664621</v>
      </c>
      <c r="FL563" s="490">
        <v>2200</v>
      </c>
      <c r="FM563" s="455">
        <f t="shared" si="1175"/>
        <v>53.61799614925301</v>
      </c>
      <c r="FN563" s="490">
        <v>5421</v>
      </c>
      <c r="FO563" s="532">
        <f t="shared" si="1176"/>
        <v>0.40515695067264573</v>
      </c>
      <c r="FP563" s="449">
        <f t="shared" si="1177"/>
        <v>132.11961687504569</v>
      </c>
      <c r="FQ563" s="503">
        <v>54</v>
      </c>
      <c r="FR563" s="458">
        <f t="shared" si="1178"/>
        <v>1.3160780872998463</v>
      </c>
      <c r="FS563" s="504">
        <v>7.81</v>
      </c>
      <c r="FT563" s="535">
        <v>13.2</v>
      </c>
      <c r="FU563" s="495">
        <f>FT563*3.6</f>
        <v>47.519999999999996</v>
      </c>
      <c r="FV563" s="490">
        <v>6</v>
      </c>
      <c r="FW563" s="504"/>
      <c r="FX563" s="490"/>
      <c r="FY563" s="452">
        <f t="shared" si="1179"/>
        <v>0.68421052631578949</v>
      </c>
      <c r="FZ563" s="452"/>
      <c r="GA563" s="429"/>
      <c r="GB563" s="499">
        <f t="shared" si="1180"/>
        <v>0.16455696202531656</v>
      </c>
      <c r="GC563" s="514">
        <f t="shared" si="1181"/>
        <v>2.6000000000000014</v>
      </c>
      <c r="GD563" s="499">
        <f t="shared" si="1182"/>
        <v>0.16455696202531656</v>
      </c>
      <c r="GE563" s="527">
        <f t="shared" si="1183"/>
        <v>9.3600000000000065</v>
      </c>
      <c r="GF563" s="461">
        <f t="shared" si="1184"/>
        <v>2.3981867368574981</v>
      </c>
      <c r="GG563" s="490">
        <v>20</v>
      </c>
      <c r="GH563" s="526">
        <f t="shared" si="1185"/>
        <v>0.25</v>
      </c>
      <c r="GI563" s="490">
        <v>140</v>
      </c>
      <c r="GJ563" s="544">
        <f t="shared" si="1186"/>
        <v>7</v>
      </c>
      <c r="GK563" s="463">
        <f t="shared" si="1187"/>
        <v>11.698471887109747</v>
      </c>
      <c r="GL563" s="507">
        <v>7.91</v>
      </c>
      <c r="GM563" s="535">
        <v>11.8</v>
      </c>
      <c r="GN563" s="536">
        <v>43</v>
      </c>
      <c r="GO563" s="526">
        <f t="shared" si="1188"/>
        <v>0.10606060606060597</v>
      </c>
      <c r="GP563" s="526">
        <f t="shared" si="1189"/>
        <v>9.5117845117845046E-2</v>
      </c>
      <c r="GQ563" s="535">
        <v>8</v>
      </c>
      <c r="GR563" s="455">
        <f t="shared" si="1190"/>
        <v>2.5151714557285958</v>
      </c>
      <c r="GS563" s="536">
        <f t="shared" si="1191"/>
        <v>11.3</v>
      </c>
      <c r="GT563" s="536">
        <f t="shared" si="1192"/>
        <v>35.03</v>
      </c>
      <c r="GU563" s="526">
        <f t="shared" si="1193"/>
        <v>4.2372881355932202E-2</v>
      </c>
      <c r="GV563" s="526">
        <f t="shared" si="1194"/>
        <v>0.18534883720930229</v>
      </c>
      <c r="GW563" s="526">
        <f t="shared" si="1195"/>
        <v>0.14393939393939381</v>
      </c>
      <c r="GX563" s="526">
        <f t="shared" si="1196"/>
        <v>0.26283670033670026</v>
      </c>
      <c r="GY563" s="544">
        <f t="shared" si="1197"/>
        <v>0.93662705261086887</v>
      </c>
      <c r="GZ563" s="490">
        <v>40480</v>
      </c>
      <c r="HA563" s="493">
        <v>8.31</v>
      </c>
      <c r="HB563" s="493">
        <v>8.07</v>
      </c>
      <c r="HC563" s="494">
        <v>11.3</v>
      </c>
      <c r="HD563" s="498">
        <f t="shared" si="1198"/>
        <v>35.03</v>
      </c>
      <c r="HE563" s="498">
        <v>10.7</v>
      </c>
      <c r="HF563" s="498">
        <f t="shared" si="1075"/>
        <v>28.89</v>
      </c>
      <c r="HG563" s="498"/>
      <c r="HH563" s="492">
        <v>6</v>
      </c>
      <c r="HI563" s="508">
        <v>7290</v>
      </c>
      <c r="HJ563" s="490">
        <f t="shared" si="1199"/>
        <v>4884.3</v>
      </c>
      <c r="HK563" s="490"/>
      <c r="HL563" s="490"/>
      <c r="HM563" s="543"/>
      <c r="HN563" s="506">
        <v>7.04</v>
      </c>
      <c r="HO563" s="491"/>
      <c r="HP563" s="545">
        <v>0.01</v>
      </c>
      <c r="HQ563" s="523"/>
      <c r="HR563" s="524"/>
      <c r="HS563" s="524">
        <v>0.22</v>
      </c>
      <c r="HT563" s="511">
        <v>4</v>
      </c>
      <c r="HU563" s="525">
        <f t="shared" si="1200"/>
        <v>43.949382435401986</v>
      </c>
      <c r="HV563" s="526">
        <f t="shared" si="1201"/>
        <v>0.71464646464646464</v>
      </c>
      <c r="HW563" s="526">
        <f t="shared" si="1202"/>
        <v>0.82308080808080808</v>
      </c>
      <c r="HX563" s="526">
        <f t="shared" si="1203"/>
        <v>0.67706422018348622</v>
      </c>
      <c r="HY563" s="512" t="s">
        <v>246</v>
      </c>
    </row>
    <row r="564" spans="1:233" s="598" customFormat="1" ht="15" customHeight="1" x14ac:dyDescent="0.15">
      <c r="A564" s="400">
        <v>44046</v>
      </c>
      <c r="B564" s="515">
        <v>45639</v>
      </c>
      <c r="C564" s="402">
        <f t="shared" si="1124"/>
        <v>0.91278000000000004</v>
      </c>
      <c r="D564" s="571">
        <v>7.86</v>
      </c>
      <c r="E564" s="572">
        <v>43.1</v>
      </c>
      <c r="F564" s="406">
        <v>188</v>
      </c>
      <c r="G564" s="406">
        <f t="shared" si="1125"/>
        <v>8580.1319999999996</v>
      </c>
      <c r="H564" s="402">
        <f t="shared" si="1126"/>
        <v>0.34320528</v>
      </c>
      <c r="I564" s="573"/>
      <c r="J564" s="406"/>
      <c r="K564" s="574"/>
      <c r="L564" s="574"/>
      <c r="M564" s="574"/>
      <c r="N564" s="575"/>
      <c r="O564" s="575"/>
      <c r="P564" s="409"/>
      <c r="Q564" s="409">
        <v>1440</v>
      </c>
      <c r="R564" s="409"/>
      <c r="S564" s="409"/>
      <c r="T564" s="410">
        <v>5.05</v>
      </c>
      <c r="U564" s="409">
        <f t="shared" si="1127"/>
        <v>2108.6206896551726</v>
      </c>
      <c r="V564" s="409">
        <v>6115</v>
      </c>
      <c r="W564" s="409">
        <v>3024</v>
      </c>
      <c r="X564" s="516"/>
      <c r="Y564" s="473"/>
      <c r="Z564" s="429"/>
      <c r="AA564" s="447"/>
      <c r="AB564" s="409"/>
      <c r="AC564" s="409"/>
      <c r="AD564" s="474"/>
      <c r="AE564" s="477"/>
      <c r="AF564" s="478">
        <f t="shared" si="1128"/>
        <v>1440</v>
      </c>
      <c r="AG564" s="477">
        <f t="shared" si="1129"/>
        <v>0.57599999999999996</v>
      </c>
      <c r="AH564" s="478">
        <f t="shared" si="1130"/>
        <v>2108.6206896551726</v>
      </c>
      <c r="AI564" s="478">
        <f t="shared" si="1131"/>
        <v>6115</v>
      </c>
      <c r="AJ564" s="473">
        <f t="shared" si="1132"/>
        <v>8805.6</v>
      </c>
      <c r="AK564" s="477">
        <f t="shared" si="1133"/>
        <v>0.39136000000000004</v>
      </c>
      <c r="AL564" s="447">
        <v>38</v>
      </c>
      <c r="AM564" s="479"/>
      <c r="AN564" s="473">
        <v>2194</v>
      </c>
      <c r="AO564" s="473">
        <v>1943</v>
      </c>
      <c r="AP564" s="479">
        <v>7.58</v>
      </c>
      <c r="AQ564" s="447">
        <v>801</v>
      </c>
      <c r="AR564" s="473">
        <f t="shared" si="1122"/>
        <v>2403</v>
      </c>
      <c r="AS564" s="657">
        <f t="shared" si="1134"/>
        <v>3</v>
      </c>
      <c r="AT564" s="473">
        <v>4940</v>
      </c>
      <c r="AU564" s="447"/>
      <c r="AV564" s="480">
        <v>40</v>
      </c>
      <c r="AW564" s="479">
        <v>8.67</v>
      </c>
      <c r="AX564" s="479">
        <v>41.77</v>
      </c>
      <c r="AY564" s="480">
        <v>10.3</v>
      </c>
      <c r="AZ564" s="480">
        <v>1.3</v>
      </c>
      <c r="BA564" s="420">
        <f t="shared" si="1135"/>
        <v>43114</v>
      </c>
      <c r="BB564" s="421">
        <f t="shared" si="1136"/>
        <v>0.86228000000000005</v>
      </c>
      <c r="BC564" s="422"/>
      <c r="BD564" s="423">
        <v>7.85</v>
      </c>
      <c r="BE564" s="424">
        <v>40.9</v>
      </c>
      <c r="BF564" s="420">
        <v>228</v>
      </c>
      <c r="BG564" s="426">
        <v>7690</v>
      </c>
      <c r="BH564" s="420">
        <f t="shared" si="1137"/>
        <v>5152.3</v>
      </c>
      <c r="BI564" s="432"/>
      <c r="BJ564" s="421"/>
      <c r="BK564" s="427">
        <v>25.4</v>
      </c>
      <c r="BL564" s="427"/>
      <c r="BM564" s="428"/>
      <c r="BN564" s="422"/>
      <c r="BO564" s="425">
        <v>117</v>
      </c>
      <c r="BP564" s="425"/>
      <c r="BQ564" s="423">
        <v>4.28</v>
      </c>
      <c r="BR564" s="421">
        <f t="shared" si="1138"/>
        <v>0.59444444444444444</v>
      </c>
      <c r="BS564" s="409">
        <f t="shared" si="1139"/>
        <v>44554</v>
      </c>
      <c r="BT564" s="429">
        <f t="shared" si="1140"/>
        <v>7.8412735107958875</v>
      </c>
      <c r="BU564" s="430">
        <f t="shared" si="1141"/>
        <v>40.9</v>
      </c>
      <c r="BV564" s="430">
        <f t="shared" si="1142"/>
        <v>298.29671858867891</v>
      </c>
      <c r="BW564" s="430">
        <f t="shared" si="1143"/>
        <v>7441.5536203258971</v>
      </c>
      <c r="BX564" s="430">
        <f t="shared" si="1144"/>
        <v>4837.0098532118336</v>
      </c>
      <c r="BY564" s="430">
        <f t="shared" si="1145"/>
        <v>24.911963011177445</v>
      </c>
      <c r="BZ564" s="430"/>
      <c r="CA564" s="431"/>
      <c r="CB564" s="430">
        <f t="shared" si="1146"/>
        <v>117</v>
      </c>
      <c r="CC564" s="432">
        <v>21731</v>
      </c>
      <c r="CD564" s="411">
        <f t="shared" si="1147"/>
        <v>22451</v>
      </c>
      <c r="CE564" s="421">
        <f t="shared" si="1148"/>
        <v>0.89803999999999995</v>
      </c>
      <c r="CF564" s="433">
        <f t="shared" si="1149"/>
        <v>7.1622644871052517</v>
      </c>
      <c r="CG564" s="434"/>
      <c r="CH564" s="427"/>
      <c r="CI564" s="446">
        <f t="shared" si="1150"/>
        <v>10.155449645895505</v>
      </c>
      <c r="CJ564" s="436">
        <v>33.5</v>
      </c>
      <c r="CK564" s="436">
        <v>3.05</v>
      </c>
      <c r="CL564" s="423"/>
      <c r="CM564" s="423">
        <v>17.100000000000001</v>
      </c>
      <c r="CN564" s="423">
        <v>95</v>
      </c>
      <c r="CO564" s="432"/>
      <c r="CP564" s="432"/>
      <c r="CQ564" s="437"/>
      <c r="CR564" s="437">
        <v>0.8</v>
      </c>
      <c r="CS564" s="424"/>
      <c r="CT564" s="432">
        <f t="shared" si="1151"/>
        <v>3.7414814484878178</v>
      </c>
      <c r="CU564" s="434">
        <v>6.59</v>
      </c>
      <c r="CV564" s="438"/>
      <c r="CW564" s="439"/>
      <c r="CX564" s="440"/>
      <c r="CY564" s="441"/>
      <c r="CZ564" s="442"/>
      <c r="DA564" s="442"/>
      <c r="DB564" s="442"/>
      <c r="DC564" s="442"/>
      <c r="DD564" s="443"/>
      <c r="DE564" s="440"/>
      <c r="DF564" s="444">
        <v>21383</v>
      </c>
      <c r="DG564" s="445">
        <f t="shared" si="1152"/>
        <v>22103</v>
      </c>
      <c r="DH564" s="421">
        <f t="shared" si="1153"/>
        <v>0.88412000000000002</v>
      </c>
      <c r="DI564" s="446">
        <f t="shared" si="1154"/>
        <v>7.2750305388408805</v>
      </c>
      <c r="DJ564" s="434">
        <v>7.72</v>
      </c>
      <c r="DK564" s="427">
        <v>6.5</v>
      </c>
      <c r="DL564" s="446">
        <f t="shared" si="1155"/>
        <v>10.315341808804234</v>
      </c>
      <c r="DM564" s="422">
        <v>33.4</v>
      </c>
      <c r="DN564" s="422">
        <v>2.88</v>
      </c>
      <c r="DO564" s="423">
        <v>7.74</v>
      </c>
      <c r="DP564" s="423">
        <v>16.7</v>
      </c>
      <c r="DQ564" s="423">
        <v>93</v>
      </c>
      <c r="DR564" s="432"/>
      <c r="DS564" s="432"/>
      <c r="DT564" s="437"/>
      <c r="DU564" s="437">
        <v>0.82</v>
      </c>
      <c r="DV564" s="424"/>
      <c r="DW564" s="446">
        <f t="shared" si="1156"/>
        <v>3.8003890874541915</v>
      </c>
      <c r="DX564" s="434">
        <v>6.68</v>
      </c>
      <c r="DY564" s="438">
        <v>7.92</v>
      </c>
      <c r="DZ564" s="439">
        <v>16.5</v>
      </c>
      <c r="EA564" s="660">
        <f t="shared" si="1121"/>
        <v>59.4</v>
      </c>
      <c r="EB564" s="441">
        <v>7580</v>
      </c>
      <c r="EC564" s="442">
        <v>7.7</v>
      </c>
      <c r="ED564" s="442"/>
      <c r="EE564" s="442"/>
      <c r="EF564" s="442"/>
      <c r="EG564" s="443">
        <v>16</v>
      </c>
      <c r="EH564" s="440"/>
      <c r="EI564" s="429">
        <f t="shared" si="1157"/>
        <v>7.92</v>
      </c>
      <c r="EJ564" s="447">
        <f t="shared" si="1158"/>
        <v>16.5</v>
      </c>
      <c r="EK564" s="448">
        <f t="shared" si="1159"/>
        <v>59.4</v>
      </c>
      <c r="EL564" s="417">
        <f t="shared" si="1160"/>
        <v>7580</v>
      </c>
      <c r="EM564" s="431">
        <f t="shared" si="1161"/>
        <v>7.7</v>
      </c>
      <c r="EN564" s="431"/>
      <c r="EO564" s="431"/>
      <c r="EP564" s="431"/>
      <c r="EQ564" s="430">
        <f t="shared" si="1162"/>
        <v>16</v>
      </c>
      <c r="ER564" s="448"/>
      <c r="ES564" s="449">
        <f t="shared" si="1163"/>
        <v>23.701575616106297</v>
      </c>
      <c r="ET564" s="450">
        <f t="shared" si="1164"/>
        <v>0.89107999999999998</v>
      </c>
      <c r="EU564" s="451">
        <f t="shared" si="1123"/>
        <v>0.30205254545454546</v>
      </c>
      <c r="EV564" s="450">
        <f t="shared" si="1165"/>
        <v>0.55935656565656566</v>
      </c>
      <c r="EW564" s="513">
        <f t="shared" si="1166"/>
        <v>0.69091155134803384</v>
      </c>
      <c r="EX564" s="514">
        <f t="shared" si="1167"/>
        <v>17.211963011177446</v>
      </c>
      <c r="EY564" s="513">
        <f t="shared" si="1168"/>
        <v>0.5965770171149144</v>
      </c>
      <c r="EZ564" s="514">
        <f t="shared" si="1169"/>
        <v>24.4</v>
      </c>
      <c r="FA564" s="450">
        <f t="shared" si="1170"/>
        <v>0.80086941525526267</v>
      </c>
      <c r="FB564" s="431">
        <f t="shared" si="1171"/>
        <v>238.89671858867891</v>
      </c>
      <c r="FC564" s="452"/>
      <c r="FD564" s="431"/>
      <c r="FE564" s="452">
        <f t="shared" si="1172"/>
        <v>0.86324786324786329</v>
      </c>
      <c r="FF564" s="430">
        <f t="shared" si="1173"/>
        <v>101</v>
      </c>
      <c r="FG564" s="405">
        <v>50400</v>
      </c>
      <c r="FH564" s="589"/>
      <c r="FI564" s="590"/>
      <c r="FJ564" s="591"/>
      <c r="FK564" s="455">
        <f t="shared" si="1174"/>
        <v>1.6160165192799747</v>
      </c>
      <c r="FL564" s="530">
        <v>2200</v>
      </c>
      <c r="FM564" s="455">
        <f t="shared" si="1175"/>
        <v>49.378282533554788</v>
      </c>
      <c r="FN564" s="530">
        <v>5560</v>
      </c>
      <c r="FO564" s="532">
        <f t="shared" si="1176"/>
        <v>0.41554559043348288</v>
      </c>
      <c r="FP564" s="449">
        <f t="shared" si="1177"/>
        <v>124.79238676662028</v>
      </c>
      <c r="FQ564" s="457">
        <v>54</v>
      </c>
      <c r="FR564" s="458">
        <f t="shared" si="1178"/>
        <v>1.2120123894599812</v>
      </c>
      <c r="FS564" s="576">
        <v>7.9</v>
      </c>
      <c r="FT564" s="577">
        <v>12.2</v>
      </c>
      <c r="FU564" s="660">
        <v>45</v>
      </c>
      <c r="FV564" s="579">
        <v>6</v>
      </c>
      <c r="FW564" s="580"/>
      <c r="FX564" s="579"/>
      <c r="FY564" s="452">
        <f t="shared" si="1179"/>
        <v>0.625</v>
      </c>
      <c r="FZ564" s="452"/>
      <c r="GA564" s="429"/>
      <c r="GB564" s="513">
        <f t="shared" si="1180"/>
        <v>0.26060606060606062</v>
      </c>
      <c r="GC564" s="514">
        <f t="shared" si="1181"/>
        <v>4.3000000000000007</v>
      </c>
      <c r="GD564" s="513">
        <f t="shared" si="1182"/>
        <v>0.24242424242424243</v>
      </c>
      <c r="GE564" s="527">
        <f t="shared" si="1183"/>
        <v>14.399999999999999</v>
      </c>
      <c r="GF564" s="461">
        <f t="shared" si="1184"/>
        <v>2.2085559096826319</v>
      </c>
      <c r="GG564" s="606">
        <v>20</v>
      </c>
      <c r="GH564" s="450">
        <f t="shared" si="1185"/>
        <v>0.25</v>
      </c>
      <c r="GI564" s="405">
        <v>140</v>
      </c>
      <c r="GJ564" s="462">
        <f t="shared" si="1186"/>
        <v>7</v>
      </c>
      <c r="GK564" s="463">
        <f t="shared" si="1187"/>
        <v>10.773443461866499</v>
      </c>
      <c r="GL564" s="464">
        <v>8.01</v>
      </c>
      <c r="GM564" s="529">
        <v>11.5</v>
      </c>
      <c r="GN564" s="406">
        <v>45</v>
      </c>
      <c r="GO564" s="513">
        <f t="shared" si="1188"/>
        <v>5.7377049180327822E-2</v>
      </c>
      <c r="GP564" s="450">
        <f t="shared" si="1189"/>
        <v>0</v>
      </c>
      <c r="GQ564" s="577">
        <v>8</v>
      </c>
      <c r="GR564" s="455">
        <f t="shared" si="1190"/>
        <v>2.3162903443012972</v>
      </c>
      <c r="GS564" s="531">
        <f t="shared" si="1191"/>
        <v>10.9</v>
      </c>
      <c r="GT564" s="531">
        <f t="shared" si="1192"/>
        <v>33.79</v>
      </c>
      <c r="GU564" s="513">
        <f t="shared" si="1193"/>
        <v>5.2173913043478182E-2</v>
      </c>
      <c r="GV564" s="513">
        <f t="shared" si="1194"/>
        <v>0.24911111111111117</v>
      </c>
      <c r="GW564" s="513">
        <f t="shared" si="1195"/>
        <v>0.10655737704918022</v>
      </c>
      <c r="GX564" s="513">
        <f t="shared" si="1196"/>
        <v>0.24911111111111117</v>
      </c>
      <c r="GY564" s="462">
        <f t="shared" si="1197"/>
        <v>0.96105650864107928</v>
      </c>
      <c r="GZ564" s="405">
        <v>42721</v>
      </c>
      <c r="HA564" s="581">
        <v>8.26</v>
      </c>
      <c r="HB564" s="451">
        <v>8.08</v>
      </c>
      <c r="HC564" s="577">
        <v>10.9</v>
      </c>
      <c r="HD564" s="463">
        <f t="shared" si="1198"/>
        <v>33.79</v>
      </c>
      <c r="HE564" s="463">
        <v>10.9</v>
      </c>
      <c r="HF564" s="463">
        <f t="shared" si="1075"/>
        <v>29.430000000000003</v>
      </c>
      <c r="HG564" s="582"/>
      <c r="HH564" s="575">
        <v>4</v>
      </c>
      <c r="HI564" s="583">
        <v>7390</v>
      </c>
      <c r="HJ564" s="406">
        <f t="shared" si="1199"/>
        <v>4951.3</v>
      </c>
      <c r="HK564" s="406"/>
      <c r="HL564" s="549"/>
      <c r="HM564" s="584"/>
      <c r="HN564" s="461">
        <v>8.2200000000000006</v>
      </c>
      <c r="HO564" s="574"/>
      <c r="HP564" s="548">
        <v>0.01</v>
      </c>
      <c r="HQ564" s="585"/>
      <c r="HR564" s="586"/>
      <c r="HS564" s="520">
        <v>0.21</v>
      </c>
      <c r="HT564" s="587">
        <v>4</v>
      </c>
      <c r="HU564" s="522">
        <f t="shared" si="1200"/>
        <v>40.35812033214269</v>
      </c>
      <c r="HV564" s="513">
        <f t="shared" si="1201"/>
        <v>0.73349633251833746</v>
      </c>
      <c r="HW564" s="513">
        <f t="shared" si="1202"/>
        <v>0.85179824561403505</v>
      </c>
      <c r="HX564" s="513">
        <f t="shared" si="1203"/>
        <v>0.67637795275590551</v>
      </c>
      <c r="HY564" s="599" t="s">
        <v>244</v>
      </c>
    </row>
    <row r="565" spans="1:233" s="598" customFormat="1" ht="15" customHeight="1" x14ac:dyDescent="0.15">
      <c r="A565" s="400">
        <v>44047</v>
      </c>
      <c r="B565" s="515">
        <v>49966</v>
      </c>
      <c r="C565" s="402">
        <f t="shared" si="1124"/>
        <v>0.99931999999999999</v>
      </c>
      <c r="D565" s="571">
        <v>7.88</v>
      </c>
      <c r="E565" s="572">
        <v>41.6</v>
      </c>
      <c r="F565" s="406">
        <v>247</v>
      </c>
      <c r="G565" s="406">
        <f t="shared" si="1125"/>
        <v>12341.602000000001</v>
      </c>
      <c r="H565" s="402">
        <f t="shared" si="1126"/>
        <v>0.49366408000000001</v>
      </c>
      <c r="I565" s="573"/>
      <c r="J565" s="406"/>
      <c r="K565" s="574"/>
      <c r="L565" s="574"/>
      <c r="M565" s="574"/>
      <c r="N565" s="575"/>
      <c r="O565" s="575"/>
      <c r="P565" s="409"/>
      <c r="Q565" s="409">
        <v>1440</v>
      </c>
      <c r="R565" s="409"/>
      <c r="S565" s="409"/>
      <c r="T565" s="410">
        <v>5.63</v>
      </c>
      <c r="U565" s="409">
        <f t="shared" si="1127"/>
        <v>2828.2758620689656</v>
      </c>
      <c r="V565" s="409">
        <v>8202</v>
      </c>
      <c r="W565" s="409">
        <v>3389</v>
      </c>
      <c r="X565" s="516"/>
      <c r="Y565" s="473"/>
      <c r="Z565" s="429"/>
      <c r="AA565" s="447"/>
      <c r="AB565" s="409"/>
      <c r="AC565" s="409"/>
      <c r="AD565" s="474"/>
      <c r="AE565" s="477"/>
      <c r="AF565" s="478">
        <f t="shared" si="1128"/>
        <v>1440</v>
      </c>
      <c r="AG565" s="477">
        <f t="shared" si="1129"/>
        <v>0.57599999999999996</v>
      </c>
      <c r="AH565" s="478">
        <f t="shared" si="1130"/>
        <v>2828.2758620689656</v>
      </c>
      <c r="AI565" s="478">
        <f t="shared" si="1131"/>
        <v>8202</v>
      </c>
      <c r="AJ565" s="473">
        <f t="shared" si="1132"/>
        <v>11810.88</v>
      </c>
      <c r="AK565" s="477">
        <f t="shared" si="1133"/>
        <v>0.52492799999999995</v>
      </c>
      <c r="AL565" s="447">
        <v>38</v>
      </c>
      <c r="AM565" s="479"/>
      <c r="AN565" s="473">
        <v>2085</v>
      </c>
      <c r="AO565" s="473">
        <v>1837</v>
      </c>
      <c r="AP565" s="479">
        <v>7.44</v>
      </c>
      <c r="AQ565" s="447">
        <v>734</v>
      </c>
      <c r="AR565" s="473">
        <f t="shared" si="1122"/>
        <v>2202</v>
      </c>
      <c r="AS565" s="657">
        <f t="shared" si="1134"/>
        <v>3</v>
      </c>
      <c r="AT565" s="473">
        <v>5000</v>
      </c>
      <c r="AU565" s="447"/>
      <c r="AV565" s="480">
        <v>42</v>
      </c>
      <c r="AW565" s="479">
        <v>8.32</v>
      </c>
      <c r="AX565" s="479">
        <v>44.5</v>
      </c>
      <c r="AY565" s="480">
        <v>10.4</v>
      </c>
      <c r="AZ565" s="480">
        <v>1</v>
      </c>
      <c r="BA565" s="420">
        <f t="shared" si="1135"/>
        <v>43668</v>
      </c>
      <c r="BB565" s="421">
        <f t="shared" si="1136"/>
        <v>0.87336000000000003</v>
      </c>
      <c r="BC565" s="422"/>
      <c r="BD565" s="423">
        <v>7.81</v>
      </c>
      <c r="BE565" s="424">
        <v>40.6</v>
      </c>
      <c r="BF565" s="420">
        <v>281</v>
      </c>
      <c r="BG565" s="426">
        <v>8080</v>
      </c>
      <c r="BH565" s="420">
        <f t="shared" si="1137"/>
        <v>5413.6</v>
      </c>
      <c r="BI565" s="432">
        <v>1566</v>
      </c>
      <c r="BJ565" s="421">
        <f>BI565/35.5*(23+35.5)/BH565</f>
        <v>0.47668677946205379</v>
      </c>
      <c r="BK565" s="427">
        <v>28.3</v>
      </c>
      <c r="BL565" s="427">
        <v>13.9</v>
      </c>
      <c r="BM565" s="428">
        <v>9.6</v>
      </c>
      <c r="BN565" s="422">
        <v>1.1000000000000001</v>
      </c>
      <c r="BO565" s="425">
        <v>147</v>
      </c>
      <c r="BP565" s="425">
        <v>32</v>
      </c>
      <c r="BQ565" s="423">
        <v>4.49</v>
      </c>
      <c r="BR565" s="421">
        <f t="shared" si="1138"/>
        <v>0.62361111111111112</v>
      </c>
      <c r="BS565" s="409">
        <f t="shared" si="1139"/>
        <v>45108</v>
      </c>
      <c r="BT565" s="429">
        <f t="shared" si="1140"/>
        <v>7.7981883479648832</v>
      </c>
      <c r="BU565" s="430">
        <f t="shared" si="1141"/>
        <v>40.6</v>
      </c>
      <c r="BV565" s="430">
        <f t="shared" si="1142"/>
        <v>342.3248204309657</v>
      </c>
      <c r="BW565" s="430">
        <f t="shared" si="1143"/>
        <v>7822.1548284118116</v>
      </c>
      <c r="BX565" s="430">
        <f t="shared" si="1144"/>
        <v>5084.4006384676777</v>
      </c>
      <c r="BY565" s="430">
        <f t="shared" si="1145"/>
        <v>27.728571428571431</v>
      </c>
      <c r="BZ565" s="430">
        <f>(BL565*BA565+AY565*AF565)/BS565</f>
        <v>13.788268156424582</v>
      </c>
      <c r="CA565" s="431">
        <f>(BN565*BA565+AZ565*AF565)/BS565</f>
        <v>1.0968076616121309</v>
      </c>
      <c r="CB565" s="430">
        <f t="shared" si="1146"/>
        <v>147</v>
      </c>
      <c r="CC565" s="432">
        <v>22129</v>
      </c>
      <c r="CD565" s="411">
        <f t="shared" si="1147"/>
        <v>22849</v>
      </c>
      <c r="CE565" s="421">
        <f t="shared" si="1148"/>
        <v>0.91395999999999999</v>
      </c>
      <c r="CF565" s="433">
        <f t="shared" si="1149"/>
        <v>7.0375071119086172</v>
      </c>
      <c r="CG565" s="434"/>
      <c r="CH565" s="427"/>
      <c r="CI565" s="446">
        <f t="shared" si="1150"/>
        <v>9.9785548601689342</v>
      </c>
      <c r="CJ565" s="436">
        <v>33.200000000000003</v>
      </c>
      <c r="CK565" s="436">
        <v>2.63</v>
      </c>
      <c r="CL565" s="423"/>
      <c r="CM565" s="423">
        <v>16.5</v>
      </c>
      <c r="CN565" s="423">
        <v>115</v>
      </c>
      <c r="CO565" s="432"/>
      <c r="CP565" s="432"/>
      <c r="CQ565" s="437"/>
      <c r="CR565" s="437">
        <v>0.81</v>
      </c>
      <c r="CS565" s="424"/>
      <c r="CT565" s="432">
        <f t="shared" si="1151"/>
        <v>3.6763096853253971</v>
      </c>
      <c r="CU565" s="434">
        <v>6.34</v>
      </c>
      <c r="CV565" s="438"/>
      <c r="CW565" s="439"/>
      <c r="CX565" s="440"/>
      <c r="CY565" s="441"/>
      <c r="CZ565" s="442"/>
      <c r="DA565" s="442"/>
      <c r="DB565" s="442"/>
      <c r="DC565" s="442"/>
      <c r="DD565" s="443"/>
      <c r="DE565" s="440"/>
      <c r="DF565" s="444">
        <v>21539</v>
      </c>
      <c r="DG565" s="445">
        <f t="shared" si="1152"/>
        <v>22259</v>
      </c>
      <c r="DH565" s="421">
        <f t="shared" si="1153"/>
        <v>0.89036000000000004</v>
      </c>
      <c r="DI565" s="446">
        <f t="shared" si="1154"/>
        <v>7.224044206837684</v>
      </c>
      <c r="DJ565" s="434">
        <v>7.71</v>
      </c>
      <c r="DK565" s="427">
        <v>7.9</v>
      </c>
      <c r="DL565" s="446">
        <f t="shared" si="1155"/>
        <v>10.243047755963879</v>
      </c>
      <c r="DM565" s="422">
        <v>33.299999999999997</v>
      </c>
      <c r="DN565" s="422">
        <v>2.93</v>
      </c>
      <c r="DO565" s="423">
        <v>7.61</v>
      </c>
      <c r="DP565" s="423">
        <v>16.8</v>
      </c>
      <c r="DQ565" s="423">
        <v>104</v>
      </c>
      <c r="DR565" s="432">
        <v>4310</v>
      </c>
      <c r="DS565" s="432">
        <v>2103</v>
      </c>
      <c r="DT565" s="437">
        <f>DS565/DR565</f>
        <v>0.48793503480278422</v>
      </c>
      <c r="DU565" s="437">
        <v>0.83</v>
      </c>
      <c r="DV565" s="424"/>
      <c r="DW565" s="446">
        <f t="shared" si="1156"/>
        <v>3.7737544364077449</v>
      </c>
      <c r="DX565" s="434">
        <v>6.8</v>
      </c>
      <c r="DY565" s="438">
        <v>7.91</v>
      </c>
      <c r="DZ565" s="439">
        <v>16.8</v>
      </c>
      <c r="EA565" s="660">
        <f t="shared" si="1121"/>
        <v>60.480000000000004</v>
      </c>
      <c r="EB565" s="441">
        <v>7690</v>
      </c>
      <c r="EC565" s="442">
        <v>10.5</v>
      </c>
      <c r="ED565" s="442">
        <v>0.24</v>
      </c>
      <c r="EE565" s="442">
        <v>9.1</v>
      </c>
      <c r="EF565" s="442">
        <v>0.9</v>
      </c>
      <c r="EG565" s="443">
        <v>18</v>
      </c>
      <c r="EH565" s="440">
        <v>16</v>
      </c>
      <c r="EI565" s="429">
        <f t="shared" si="1157"/>
        <v>7.91</v>
      </c>
      <c r="EJ565" s="447">
        <f t="shared" si="1158"/>
        <v>16.8</v>
      </c>
      <c r="EK565" s="448">
        <f t="shared" si="1159"/>
        <v>60.480000000000004</v>
      </c>
      <c r="EL565" s="417">
        <f t="shared" si="1160"/>
        <v>7690</v>
      </c>
      <c r="EM565" s="431">
        <f t="shared" si="1161"/>
        <v>10.5</v>
      </c>
      <c r="EN565" s="431">
        <f>ED565</f>
        <v>0.24</v>
      </c>
      <c r="EO565" s="431">
        <f>EE565</f>
        <v>9.1</v>
      </c>
      <c r="EP565" s="431">
        <f>EF565</f>
        <v>0.9</v>
      </c>
      <c r="EQ565" s="430">
        <f t="shared" si="1162"/>
        <v>18</v>
      </c>
      <c r="ER565" s="448">
        <f>EH565</f>
        <v>16</v>
      </c>
      <c r="ES565" s="449">
        <f t="shared" si="1163"/>
        <v>23.410481511040167</v>
      </c>
      <c r="ET565" s="450">
        <f t="shared" si="1164"/>
        <v>0.90215999999999996</v>
      </c>
      <c r="EU565" s="451">
        <f t="shared" si="1123"/>
        <v>0.35094518181818191</v>
      </c>
      <c r="EV565" s="450">
        <f t="shared" si="1165"/>
        <v>0.649898484848485</v>
      </c>
      <c r="EW565" s="513">
        <f t="shared" si="1166"/>
        <v>0.62132921174652245</v>
      </c>
      <c r="EX565" s="514">
        <f t="shared" si="1167"/>
        <v>17.228571428571431</v>
      </c>
      <c r="EY565" s="513">
        <f t="shared" si="1168"/>
        <v>0.5862068965517242</v>
      </c>
      <c r="EZ565" s="514">
        <f t="shared" si="1169"/>
        <v>23.8</v>
      </c>
      <c r="FA565" s="450">
        <f t="shared" si="1170"/>
        <v>0.82332569422264079</v>
      </c>
      <c r="FB565" s="431">
        <f t="shared" si="1171"/>
        <v>281.84482043096568</v>
      </c>
      <c r="FC565" s="452">
        <f>1-EP565/CA565</f>
        <v>0.17943680419122465</v>
      </c>
      <c r="FD565" s="431">
        <f>CA565-EP565</f>
        <v>0.19680766161213092</v>
      </c>
      <c r="FE565" s="452">
        <f t="shared" si="1172"/>
        <v>0.87755102040816324</v>
      </c>
      <c r="FF565" s="430">
        <f t="shared" si="1173"/>
        <v>129</v>
      </c>
      <c r="FG565" s="405">
        <v>50400</v>
      </c>
      <c r="FH565" s="589"/>
      <c r="FI565" s="590"/>
      <c r="FJ565" s="591"/>
      <c r="FK565" s="455">
        <f t="shared" si="1174"/>
        <v>1.596169193934557</v>
      </c>
      <c r="FL565" s="530">
        <v>2200</v>
      </c>
      <c r="FM565" s="455">
        <f t="shared" si="1175"/>
        <v>48.771836481333686</v>
      </c>
      <c r="FN565" s="530">
        <v>5421</v>
      </c>
      <c r="FO565" s="532">
        <f t="shared" si="1176"/>
        <v>0.40515695067264573</v>
      </c>
      <c r="FP565" s="449">
        <f t="shared" si="1177"/>
        <v>120.17823889332269</v>
      </c>
      <c r="FQ565" s="457">
        <v>54</v>
      </c>
      <c r="FR565" s="458">
        <f t="shared" si="1178"/>
        <v>1.1971268954509178</v>
      </c>
      <c r="FS565" s="576">
        <v>7.83</v>
      </c>
      <c r="FT565" s="577">
        <v>12.9</v>
      </c>
      <c r="FU565" s="660">
        <v>56</v>
      </c>
      <c r="FV565" s="579">
        <v>6</v>
      </c>
      <c r="FW565" s="580">
        <v>0.18</v>
      </c>
      <c r="FX565" s="579">
        <v>8</v>
      </c>
      <c r="FY565" s="452">
        <f t="shared" si="1179"/>
        <v>0.66666666666666674</v>
      </c>
      <c r="FZ565" s="452">
        <f>1-FW565/(EF565+DC565)</f>
        <v>0.8</v>
      </c>
      <c r="GA565" s="429">
        <f>EF565+DC565-FW565</f>
        <v>0.72</v>
      </c>
      <c r="GB565" s="513">
        <f t="shared" si="1180"/>
        <v>0.23214285714285721</v>
      </c>
      <c r="GC565" s="514">
        <f t="shared" si="1181"/>
        <v>3.9000000000000004</v>
      </c>
      <c r="GD565" s="513">
        <f t="shared" si="1182"/>
        <v>7.4074074074074181E-2</v>
      </c>
      <c r="GE565" s="527">
        <f t="shared" si="1183"/>
        <v>4.480000000000004</v>
      </c>
      <c r="GF565" s="461">
        <f t="shared" si="1184"/>
        <v>2.1814312317105613</v>
      </c>
      <c r="GG565" s="606">
        <v>20</v>
      </c>
      <c r="GH565" s="450">
        <f t="shared" si="1185"/>
        <v>0.25</v>
      </c>
      <c r="GI565" s="405">
        <v>140</v>
      </c>
      <c r="GJ565" s="462">
        <f t="shared" si="1186"/>
        <v>7</v>
      </c>
      <c r="GK565" s="463">
        <f t="shared" si="1187"/>
        <v>10.641127959563713</v>
      </c>
      <c r="GL565" s="464">
        <v>7.95</v>
      </c>
      <c r="GM565" s="529">
        <v>12.6</v>
      </c>
      <c r="GN565" s="406">
        <v>52</v>
      </c>
      <c r="GO565" s="513">
        <f t="shared" si="1188"/>
        <v>2.3255813953488413E-2</v>
      </c>
      <c r="GP565" s="450">
        <f t="shared" si="1189"/>
        <v>7.1428571428571397E-2</v>
      </c>
      <c r="GQ565" s="577">
        <v>8</v>
      </c>
      <c r="GR565" s="455">
        <f t="shared" si="1190"/>
        <v>2.2878425113061986</v>
      </c>
      <c r="GS565" s="531">
        <f t="shared" si="1191"/>
        <v>12.1</v>
      </c>
      <c r="GT565" s="531">
        <f t="shared" si="1192"/>
        <v>37.51</v>
      </c>
      <c r="GU565" s="513">
        <f t="shared" si="1193"/>
        <v>3.9682539682539653E-2</v>
      </c>
      <c r="GV565" s="513">
        <f t="shared" si="1194"/>
        <v>0.27865384615384614</v>
      </c>
      <c r="GW565" s="513">
        <f t="shared" si="1195"/>
        <v>6.2015503875968991E-2</v>
      </c>
      <c r="GX565" s="513">
        <f t="shared" si="1196"/>
        <v>0.33017857142857143</v>
      </c>
      <c r="GY565" s="462">
        <f t="shared" si="1197"/>
        <v>0.57550719089041169</v>
      </c>
      <c r="GZ565" s="405">
        <v>48422</v>
      </c>
      <c r="HA565" s="581">
        <v>8.23</v>
      </c>
      <c r="HB565" s="451">
        <v>8.1</v>
      </c>
      <c r="HC565" s="577">
        <v>12.1</v>
      </c>
      <c r="HD565" s="463">
        <f t="shared" si="1198"/>
        <v>37.51</v>
      </c>
      <c r="HE565" s="463">
        <v>11.3</v>
      </c>
      <c r="HF565" s="463">
        <f t="shared" si="1075"/>
        <v>30.510000000000005</v>
      </c>
      <c r="HG565" s="582"/>
      <c r="HH565" s="575">
        <v>4</v>
      </c>
      <c r="HI565" s="583">
        <v>7670</v>
      </c>
      <c r="HJ565" s="406">
        <f t="shared" si="1199"/>
        <v>5138.9000000000005</v>
      </c>
      <c r="HK565" s="406">
        <v>225</v>
      </c>
      <c r="HL565" s="549">
        <v>1551</v>
      </c>
      <c r="HM565" s="584">
        <v>9.6999999999999993</v>
      </c>
      <c r="HN565" s="461">
        <v>10.199999999999999</v>
      </c>
      <c r="HO565" s="574">
        <v>0.18</v>
      </c>
      <c r="HP565" s="548">
        <v>0.01</v>
      </c>
      <c r="HQ565" s="585">
        <v>7.8</v>
      </c>
      <c r="HR565" s="586">
        <v>0.16</v>
      </c>
      <c r="HS565" s="520">
        <v>0.25</v>
      </c>
      <c r="HT565" s="587">
        <v>4</v>
      </c>
      <c r="HU565" s="522">
        <f t="shared" si="1200"/>
        <v>39.846111569112395</v>
      </c>
      <c r="HV565" s="513">
        <f t="shared" si="1201"/>
        <v>0.70197044334975378</v>
      </c>
      <c r="HW565" s="513">
        <f t="shared" si="1202"/>
        <v>0.86651245551601419</v>
      </c>
      <c r="HX565" s="513">
        <f t="shared" si="1203"/>
        <v>0.63957597173144887</v>
      </c>
      <c r="HY565" s="599" t="s">
        <v>247</v>
      </c>
    </row>
    <row r="566" spans="1:233" s="598" customFormat="1" ht="15" customHeight="1" x14ac:dyDescent="0.15">
      <c r="A566" s="400">
        <v>44048</v>
      </c>
      <c r="B566" s="515">
        <v>46475</v>
      </c>
      <c r="C566" s="402">
        <f t="shared" si="1124"/>
        <v>0.92949999999999999</v>
      </c>
      <c r="D566" s="571">
        <v>7.98</v>
      </c>
      <c r="E566" s="572">
        <v>33.299999999999997</v>
      </c>
      <c r="F566" s="406">
        <v>185</v>
      </c>
      <c r="G566" s="406">
        <f t="shared" si="1125"/>
        <v>8597.875</v>
      </c>
      <c r="H566" s="402">
        <f t="shared" si="1126"/>
        <v>0.34391500000000003</v>
      </c>
      <c r="I566" s="573"/>
      <c r="J566" s="406"/>
      <c r="K566" s="574"/>
      <c r="L566" s="574"/>
      <c r="M566" s="574"/>
      <c r="N566" s="575"/>
      <c r="O566" s="575"/>
      <c r="P566" s="409"/>
      <c r="Q566" s="409">
        <v>1440</v>
      </c>
      <c r="R566" s="409"/>
      <c r="S566" s="409"/>
      <c r="T566" s="410">
        <v>4.4800000000000004</v>
      </c>
      <c r="U566" s="409">
        <f t="shared" si="1127"/>
        <v>2722.4137931034484</v>
      </c>
      <c r="V566" s="409">
        <v>7895</v>
      </c>
      <c r="W566" s="409">
        <v>3094</v>
      </c>
      <c r="X566" s="516"/>
      <c r="Y566" s="473"/>
      <c r="Z566" s="429"/>
      <c r="AA566" s="409"/>
      <c r="AB566" s="409"/>
      <c r="AC566" s="409"/>
      <c r="AD566" s="474"/>
      <c r="AE566" s="477"/>
      <c r="AF566" s="478">
        <f t="shared" si="1128"/>
        <v>1440</v>
      </c>
      <c r="AG566" s="477">
        <f t="shared" si="1129"/>
        <v>0.57599999999999996</v>
      </c>
      <c r="AH566" s="478">
        <f t="shared" si="1130"/>
        <v>2722.4137931034484</v>
      </c>
      <c r="AI566" s="478">
        <f t="shared" si="1131"/>
        <v>7895</v>
      </c>
      <c r="AJ566" s="473">
        <f t="shared" si="1132"/>
        <v>11368.8</v>
      </c>
      <c r="AK566" s="477">
        <f t="shared" si="1133"/>
        <v>0.50527999999999995</v>
      </c>
      <c r="AL566" s="447">
        <v>38</v>
      </c>
      <c r="AM566" s="479"/>
      <c r="AN566" s="473">
        <v>2186</v>
      </c>
      <c r="AO566" s="473">
        <v>1893</v>
      </c>
      <c r="AP566" s="479">
        <v>7.41</v>
      </c>
      <c r="AQ566" s="447">
        <v>737</v>
      </c>
      <c r="AR566" s="473">
        <f t="shared" si="1122"/>
        <v>2211</v>
      </c>
      <c r="AS566" s="657">
        <f t="shared" si="1134"/>
        <v>3</v>
      </c>
      <c r="AT566" s="473">
        <v>5320</v>
      </c>
      <c r="AU566" s="447"/>
      <c r="AV566" s="480">
        <v>45</v>
      </c>
      <c r="AW566" s="479">
        <v>8.66</v>
      </c>
      <c r="AX566" s="479">
        <v>47.8</v>
      </c>
      <c r="AY566" s="480">
        <v>8.8000000000000007</v>
      </c>
      <c r="AZ566" s="480">
        <v>1.1000000000000001</v>
      </c>
      <c r="BA566" s="420">
        <f t="shared" si="1135"/>
        <v>47884</v>
      </c>
      <c r="BB566" s="421">
        <f t="shared" si="1136"/>
        <v>0.95767999999999998</v>
      </c>
      <c r="BC566" s="422"/>
      <c r="BD566" s="423">
        <v>7.93</v>
      </c>
      <c r="BE566" s="424">
        <v>38.200000000000003</v>
      </c>
      <c r="BF566" s="420">
        <v>238</v>
      </c>
      <c r="BG566" s="426">
        <v>6340</v>
      </c>
      <c r="BH566" s="420">
        <f t="shared" si="1137"/>
        <v>4247.8</v>
      </c>
      <c r="BI566" s="432"/>
      <c r="BJ566" s="421"/>
      <c r="BK566" s="427">
        <v>24.2</v>
      </c>
      <c r="BL566" s="427"/>
      <c r="BM566" s="428"/>
      <c r="BN566" s="422"/>
      <c r="BO566" s="425">
        <v>218</v>
      </c>
      <c r="BP566" s="425"/>
      <c r="BQ566" s="423">
        <v>5.19</v>
      </c>
      <c r="BR566" s="421">
        <f t="shared" si="1138"/>
        <v>0.72083333333333333</v>
      </c>
      <c r="BS566" s="409">
        <f t="shared" si="1139"/>
        <v>49324</v>
      </c>
      <c r="BT566" s="429">
        <f t="shared" si="1140"/>
        <v>7.9148187494931479</v>
      </c>
      <c r="BU566" s="430">
        <f t="shared" si="1141"/>
        <v>38.200000000000003</v>
      </c>
      <c r="BV566" s="430">
        <f t="shared" si="1142"/>
        <v>295.6011677885005</v>
      </c>
      <c r="BW566" s="430">
        <f t="shared" si="1143"/>
        <v>6154.9931068039896</v>
      </c>
      <c r="BX566" s="430">
        <f t="shared" si="1144"/>
        <v>4000.7455194225936</v>
      </c>
      <c r="BY566" s="430">
        <f t="shared" si="1145"/>
        <v>23.750401427297057</v>
      </c>
      <c r="BZ566" s="430"/>
      <c r="CA566" s="431"/>
      <c r="CB566" s="430">
        <f t="shared" si="1146"/>
        <v>218</v>
      </c>
      <c r="CC566" s="432">
        <v>23935</v>
      </c>
      <c r="CD566" s="411">
        <f t="shared" si="1147"/>
        <v>24655</v>
      </c>
      <c r="CE566" s="421">
        <f t="shared" si="1148"/>
        <v>0.98619999999999997</v>
      </c>
      <c r="CF566" s="433">
        <f t="shared" si="1149"/>
        <v>6.5220036503751775</v>
      </c>
      <c r="CG566" s="434"/>
      <c r="CH566" s="427"/>
      <c r="CI566" s="446">
        <f t="shared" si="1150"/>
        <v>9.2476171162036103</v>
      </c>
      <c r="CJ566" s="436">
        <v>33.1</v>
      </c>
      <c r="CK566" s="436">
        <v>2.7</v>
      </c>
      <c r="CL566" s="423"/>
      <c r="CM566" s="423">
        <v>16.2</v>
      </c>
      <c r="CN566" s="423">
        <v>97</v>
      </c>
      <c r="CO566" s="432"/>
      <c r="CP566" s="432"/>
      <c r="CQ566" s="437"/>
      <c r="CR566" s="437">
        <v>0.81</v>
      </c>
      <c r="CS566" s="424"/>
      <c r="CT566" s="432">
        <f t="shared" si="1151"/>
        <v>3.4070168322855405</v>
      </c>
      <c r="CU566" s="434">
        <v>6.56</v>
      </c>
      <c r="CV566" s="438"/>
      <c r="CW566" s="439"/>
      <c r="CX566" s="440"/>
      <c r="CY566" s="441"/>
      <c r="CZ566" s="442"/>
      <c r="DA566" s="442"/>
      <c r="DB566" s="442"/>
      <c r="DC566" s="442"/>
      <c r="DD566" s="443"/>
      <c r="DE566" s="440"/>
      <c r="DF566" s="444">
        <v>23949</v>
      </c>
      <c r="DG566" s="445">
        <f t="shared" si="1152"/>
        <v>24669</v>
      </c>
      <c r="DH566" s="421">
        <f t="shared" si="1153"/>
        <v>0.98675999999999997</v>
      </c>
      <c r="DI566" s="446">
        <f t="shared" si="1154"/>
        <v>6.5183023227532537</v>
      </c>
      <c r="DJ566" s="434">
        <v>7.68</v>
      </c>
      <c r="DK566" s="427">
        <v>10</v>
      </c>
      <c r="DL566" s="446">
        <f t="shared" si="1155"/>
        <v>9.2423689650978957</v>
      </c>
      <c r="DM566" s="422">
        <v>33.200000000000003</v>
      </c>
      <c r="DN566" s="422">
        <v>2.8</v>
      </c>
      <c r="DO566" s="423">
        <v>7.71</v>
      </c>
      <c r="DP566" s="423">
        <v>16.2</v>
      </c>
      <c r="DQ566" s="423">
        <v>91</v>
      </c>
      <c r="DR566" s="432"/>
      <c r="DS566" s="432"/>
      <c r="DT566" s="437"/>
      <c r="DU566" s="437">
        <v>0.84</v>
      </c>
      <c r="DV566" s="424"/>
      <c r="DW566" s="446">
        <f t="shared" si="1156"/>
        <v>3.4050833029308043</v>
      </c>
      <c r="DX566" s="434">
        <v>6.93</v>
      </c>
      <c r="DY566" s="438">
        <v>7.88</v>
      </c>
      <c r="DZ566" s="439">
        <v>16</v>
      </c>
      <c r="EA566" s="660">
        <f t="shared" si="1121"/>
        <v>57.6</v>
      </c>
      <c r="EB566" s="441">
        <v>7420</v>
      </c>
      <c r="EC566" s="442">
        <v>9.3000000000000007</v>
      </c>
      <c r="ED566" s="442"/>
      <c r="EE566" s="442"/>
      <c r="EF566" s="442"/>
      <c r="EG566" s="443">
        <v>23</v>
      </c>
      <c r="EH566" s="440"/>
      <c r="EI566" s="429">
        <f t="shared" si="1157"/>
        <v>7.88</v>
      </c>
      <c r="EJ566" s="447">
        <f t="shared" si="1158"/>
        <v>16</v>
      </c>
      <c r="EK566" s="448">
        <f t="shared" si="1159"/>
        <v>57.6</v>
      </c>
      <c r="EL566" s="417">
        <f t="shared" si="1160"/>
        <v>7420</v>
      </c>
      <c r="EM566" s="431">
        <f t="shared" si="1161"/>
        <v>9.3000000000000007</v>
      </c>
      <c r="EN566" s="431"/>
      <c r="EO566" s="431"/>
      <c r="EP566" s="431"/>
      <c r="EQ566" s="430">
        <f t="shared" si="1162"/>
        <v>23</v>
      </c>
      <c r="ER566" s="448"/>
      <c r="ES566" s="449">
        <f t="shared" si="1163"/>
        <v>21.409455842997325</v>
      </c>
      <c r="ET566" s="450">
        <f t="shared" si="1164"/>
        <v>0.98648000000000002</v>
      </c>
      <c r="EU566" s="451">
        <f t="shared" si="1123"/>
        <v>0.33136890909090905</v>
      </c>
      <c r="EV566" s="450">
        <f t="shared" si="1165"/>
        <v>0.61364612794612783</v>
      </c>
      <c r="EW566" s="513">
        <f t="shared" si="1166"/>
        <v>0.6084276710661729</v>
      </c>
      <c r="EX566" s="514">
        <f t="shared" si="1167"/>
        <v>14.450401427297056</v>
      </c>
      <c r="EY566" s="513">
        <f t="shared" si="1168"/>
        <v>0.58115183246073299</v>
      </c>
      <c r="EZ566" s="514">
        <f t="shared" si="1169"/>
        <v>22.200000000000003</v>
      </c>
      <c r="FA566" s="450">
        <f t="shared" si="1170"/>
        <v>0.80514285369396044</v>
      </c>
      <c r="FB566" s="431">
        <f t="shared" si="1171"/>
        <v>238.00116778850051</v>
      </c>
      <c r="FC566" s="452"/>
      <c r="FD566" s="431"/>
      <c r="FE566" s="452">
        <f t="shared" si="1172"/>
        <v>0.89449541284403666</v>
      </c>
      <c r="FF566" s="430">
        <f t="shared" si="1173"/>
        <v>195</v>
      </c>
      <c r="FG566" s="405">
        <v>50400</v>
      </c>
      <c r="FH566" s="589"/>
      <c r="FI566" s="590"/>
      <c r="FJ566" s="591"/>
      <c r="FK566" s="455">
        <f t="shared" si="1174"/>
        <v>1.4597356256589085</v>
      </c>
      <c r="FL566" s="530">
        <v>2200</v>
      </c>
      <c r="FM566" s="455">
        <f t="shared" si="1175"/>
        <v>44.603033006244424</v>
      </c>
      <c r="FN566" s="530">
        <v>5838</v>
      </c>
      <c r="FO566" s="532">
        <f t="shared" si="1176"/>
        <v>0.43632286995515696</v>
      </c>
      <c r="FP566" s="449">
        <f t="shared" si="1177"/>
        <v>118.36023031384316</v>
      </c>
      <c r="FQ566" s="457">
        <v>54</v>
      </c>
      <c r="FR566" s="458">
        <f t="shared" si="1178"/>
        <v>1.0948017192441815</v>
      </c>
      <c r="FS566" s="576">
        <v>7.86</v>
      </c>
      <c r="FT566" s="577">
        <v>12</v>
      </c>
      <c r="FU566" s="660">
        <v>55</v>
      </c>
      <c r="FV566" s="579">
        <v>2</v>
      </c>
      <c r="FW566" s="580"/>
      <c r="FX566" s="579"/>
      <c r="FY566" s="452">
        <f t="shared" si="1179"/>
        <v>0.91304347826086962</v>
      </c>
      <c r="FZ566" s="452"/>
      <c r="GA566" s="429"/>
      <c r="GB566" s="513">
        <f t="shared" si="1180"/>
        <v>0.25</v>
      </c>
      <c r="GC566" s="514">
        <f t="shared" si="1181"/>
        <v>4</v>
      </c>
      <c r="GD566" s="513">
        <f t="shared" si="1182"/>
        <v>4.5138888888888951E-2</v>
      </c>
      <c r="GE566" s="527">
        <f t="shared" si="1183"/>
        <v>2.6000000000000014</v>
      </c>
      <c r="GF566" s="461">
        <f t="shared" si="1184"/>
        <v>1.9949720217338416</v>
      </c>
      <c r="GG566" s="606">
        <v>20</v>
      </c>
      <c r="GH566" s="450">
        <f t="shared" si="1185"/>
        <v>0.25</v>
      </c>
      <c r="GI566" s="405">
        <v>140</v>
      </c>
      <c r="GJ566" s="462">
        <f t="shared" si="1186"/>
        <v>7</v>
      </c>
      <c r="GK566" s="463">
        <f t="shared" si="1187"/>
        <v>9.731570837726057</v>
      </c>
      <c r="GL566" s="464">
        <v>7.97</v>
      </c>
      <c r="GM566" s="529">
        <v>11.9</v>
      </c>
      <c r="GN566" s="406">
        <v>54</v>
      </c>
      <c r="GO566" s="513">
        <f t="shared" si="1188"/>
        <v>8.3333333333333037E-3</v>
      </c>
      <c r="GP566" s="450">
        <f t="shared" si="1189"/>
        <v>1.8181818181818188E-2</v>
      </c>
      <c r="GQ566" s="577">
        <v>8</v>
      </c>
      <c r="GR566" s="455">
        <f t="shared" si="1190"/>
        <v>2.092287730111102</v>
      </c>
      <c r="GS566" s="531">
        <f t="shared" si="1191"/>
        <v>11.8</v>
      </c>
      <c r="GT566" s="531">
        <f t="shared" si="1192"/>
        <v>36.580000000000005</v>
      </c>
      <c r="GU566" s="513">
        <f t="shared" si="1193"/>
        <v>8.4033613445377853E-3</v>
      </c>
      <c r="GV566" s="513">
        <f t="shared" si="1194"/>
        <v>0.32259259259259254</v>
      </c>
      <c r="GW566" s="513">
        <f t="shared" si="1195"/>
        <v>1.6666666666666607E-2</v>
      </c>
      <c r="GX566" s="513">
        <f t="shared" si="1196"/>
        <v>0.33490909090909082</v>
      </c>
      <c r="GY566" s="462">
        <f t="shared" si="1197"/>
        <v>0.52831546350304337</v>
      </c>
      <c r="GZ566" s="405">
        <v>48902</v>
      </c>
      <c r="HA566" s="581">
        <v>8.15</v>
      </c>
      <c r="HB566" s="451">
        <v>8.09</v>
      </c>
      <c r="HC566" s="577">
        <v>11.8</v>
      </c>
      <c r="HD566" s="463">
        <f t="shared" si="1198"/>
        <v>36.580000000000005</v>
      </c>
      <c r="HE566" s="463">
        <v>11</v>
      </c>
      <c r="HF566" s="463">
        <f t="shared" si="1075"/>
        <v>29.700000000000003</v>
      </c>
      <c r="HG566" s="582"/>
      <c r="HH566" s="575">
        <v>8</v>
      </c>
      <c r="HI566" s="583">
        <v>7470</v>
      </c>
      <c r="HJ566" s="406">
        <f t="shared" si="1199"/>
        <v>5004.9000000000005</v>
      </c>
      <c r="HK566" s="406"/>
      <c r="HL566" s="549"/>
      <c r="HM566" s="584"/>
      <c r="HN566" s="461">
        <v>9.6</v>
      </c>
      <c r="HO566" s="574"/>
      <c r="HP566" s="548">
        <v>0.01</v>
      </c>
      <c r="HQ566" s="585"/>
      <c r="HR566" s="586"/>
      <c r="HS566" s="520">
        <v>0.22</v>
      </c>
      <c r="HT566" s="587">
        <v>4</v>
      </c>
      <c r="HU566" s="522">
        <f t="shared" si="1200"/>
        <v>36.337816389608221</v>
      </c>
      <c r="HV566" s="513">
        <f t="shared" si="1201"/>
        <v>0.69109947643979064</v>
      </c>
      <c r="HW566" s="513">
        <f t="shared" si="1202"/>
        <v>0.84630252100840331</v>
      </c>
      <c r="HX566" s="513">
        <f t="shared" si="1203"/>
        <v>0.60330578512396693</v>
      </c>
      <c r="HY566" s="599" t="s">
        <v>248</v>
      </c>
    </row>
    <row r="567" spans="1:233" s="598" customFormat="1" ht="15" customHeight="1" x14ac:dyDescent="0.15">
      <c r="A567" s="400">
        <v>44049</v>
      </c>
      <c r="B567" s="515">
        <v>50207</v>
      </c>
      <c r="C567" s="402">
        <f t="shared" si="1124"/>
        <v>1.00414</v>
      </c>
      <c r="D567" s="571">
        <v>7.81</v>
      </c>
      <c r="E567" s="572">
        <v>46.45</v>
      </c>
      <c r="F567" s="406">
        <v>198</v>
      </c>
      <c r="G567" s="406">
        <f t="shared" si="1125"/>
        <v>9940.9860000000008</v>
      </c>
      <c r="H567" s="402">
        <f t="shared" si="1126"/>
        <v>0.39763944000000001</v>
      </c>
      <c r="I567" s="573"/>
      <c r="J567" s="406"/>
      <c r="K567" s="574"/>
      <c r="L567" s="574"/>
      <c r="M567" s="574"/>
      <c r="N567" s="575"/>
      <c r="O567" s="575"/>
      <c r="P567" s="409"/>
      <c r="Q567" s="409">
        <v>1440</v>
      </c>
      <c r="R567" s="409"/>
      <c r="S567" s="409"/>
      <c r="T567" s="410">
        <v>4.83</v>
      </c>
      <c r="U567" s="409">
        <f t="shared" si="1127"/>
        <v>2884.8275862068967</v>
      </c>
      <c r="V567" s="409">
        <v>8366</v>
      </c>
      <c r="W567" s="409">
        <v>2817</v>
      </c>
      <c r="X567" s="516"/>
      <c r="Y567" s="473"/>
      <c r="Z567" s="429"/>
      <c r="AA567" s="409"/>
      <c r="AB567" s="409"/>
      <c r="AC567" s="409"/>
      <c r="AD567" s="474"/>
      <c r="AE567" s="477"/>
      <c r="AF567" s="478">
        <f t="shared" si="1128"/>
        <v>1440</v>
      </c>
      <c r="AG567" s="477">
        <f t="shared" si="1129"/>
        <v>0.57599999999999996</v>
      </c>
      <c r="AH567" s="478">
        <f t="shared" si="1130"/>
        <v>2884.8275862068967</v>
      </c>
      <c r="AI567" s="478">
        <f t="shared" si="1131"/>
        <v>8366</v>
      </c>
      <c r="AJ567" s="473">
        <f t="shared" si="1132"/>
        <v>12047.04</v>
      </c>
      <c r="AK567" s="477">
        <f t="shared" si="1133"/>
        <v>0.53542400000000001</v>
      </c>
      <c r="AL567" s="447">
        <v>38</v>
      </c>
      <c r="AM567" s="479"/>
      <c r="AN567" s="473">
        <v>2103</v>
      </c>
      <c r="AO567" s="473">
        <v>1869</v>
      </c>
      <c r="AP567" s="479">
        <v>7.47</v>
      </c>
      <c r="AQ567" s="447">
        <v>766</v>
      </c>
      <c r="AR567" s="473">
        <f t="shared" si="1122"/>
        <v>2298</v>
      </c>
      <c r="AS567" s="657">
        <f t="shared" si="1134"/>
        <v>3</v>
      </c>
      <c r="AT567" s="473">
        <v>5540</v>
      </c>
      <c r="AU567" s="447"/>
      <c r="AV567" s="480">
        <v>48</v>
      </c>
      <c r="AW567" s="479">
        <v>8.84</v>
      </c>
      <c r="AX567" s="479">
        <v>47.91</v>
      </c>
      <c r="AY567" s="480">
        <v>7.6</v>
      </c>
      <c r="AZ567" s="480">
        <v>1.4</v>
      </c>
      <c r="BA567" s="420">
        <f t="shared" si="1135"/>
        <v>47355</v>
      </c>
      <c r="BB567" s="421">
        <f t="shared" si="1136"/>
        <v>0.94710000000000005</v>
      </c>
      <c r="BC567" s="422"/>
      <c r="BD567" s="423">
        <v>7.75</v>
      </c>
      <c r="BE567" s="424">
        <v>48.3</v>
      </c>
      <c r="BF567" s="420">
        <v>247</v>
      </c>
      <c r="BG567" s="426">
        <v>6400</v>
      </c>
      <c r="BH567" s="420">
        <f t="shared" si="1137"/>
        <v>4288</v>
      </c>
      <c r="BI567" s="432"/>
      <c r="BJ567" s="421"/>
      <c r="BK567" s="427">
        <v>16.8</v>
      </c>
      <c r="BL567" s="427"/>
      <c r="BM567" s="428"/>
      <c r="BN567" s="422"/>
      <c r="BO567" s="425">
        <v>169</v>
      </c>
      <c r="BP567" s="425"/>
      <c r="BQ567" s="423">
        <v>6.15</v>
      </c>
      <c r="BR567" s="421">
        <f t="shared" si="1138"/>
        <v>0.85416666666666674</v>
      </c>
      <c r="BS567" s="409">
        <f t="shared" si="1139"/>
        <v>48795</v>
      </c>
      <c r="BT567" s="429">
        <f t="shared" si="1140"/>
        <v>7.7417368582846597</v>
      </c>
      <c r="BU567" s="430">
        <f t="shared" si="1141"/>
        <v>48.3</v>
      </c>
      <c r="BV567" s="430">
        <f t="shared" si="1142"/>
        <v>307.52751306486323</v>
      </c>
      <c r="BW567" s="430">
        <f t="shared" si="1143"/>
        <v>6211.2167230248997</v>
      </c>
      <c r="BX567" s="430">
        <f t="shared" si="1144"/>
        <v>4037.2908699661848</v>
      </c>
      <c r="BY567" s="430">
        <f t="shared" si="1145"/>
        <v>16.528496772210268</v>
      </c>
      <c r="BZ567" s="430"/>
      <c r="CA567" s="431"/>
      <c r="CB567" s="430">
        <f t="shared" si="1146"/>
        <v>169</v>
      </c>
      <c r="CC567" s="432">
        <v>23823</v>
      </c>
      <c r="CD567" s="411">
        <f t="shared" si="1147"/>
        <v>24543</v>
      </c>
      <c r="CE567" s="421">
        <f t="shared" si="1148"/>
        <v>0.98172000000000004</v>
      </c>
      <c r="CF567" s="433">
        <f t="shared" si="1149"/>
        <v>6.551766287739885</v>
      </c>
      <c r="CG567" s="434"/>
      <c r="CH567" s="427"/>
      <c r="CI567" s="446">
        <f t="shared" si="1150"/>
        <v>9.2898178706759573</v>
      </c>
      <c r="CJ567" s="436">
        <v>33.799999999999997</v>
      </c>
      <c r="CK567" s="436">
        <v>5.01</v>
      </c>
      <c r="CL567" s="423"/>
      <c r="CM567" s="423">
        <v>17.100000000000001</v>
      </c>
      <c r="CN567" s="423">
        <v>85</v>
      </c>
      <c r="CO567" s="432"/>
      <c r="CP567" s="432"/>
      <c r="CQ567" s="437"/>
      <c r="CR567" s="437">
        <v>0.85</v>
      </c>
      <c r="CS567" s="424"/>
      <c r="CT567" s="432">
        <f t="shared" si="1151"/>
        <v>3.4225644786700893</v>
      </c>
      <c r="CU567" s="434">
        <v>6.44</v>
      </c>
      <c r="CV567" s="438"/>
      <c r="CW567" s="439"/>
      <c r="CX567" s="440"/>
      <c r="CY567" s="441"/>
      <c r="CZ567" s="442"/>
      <c r="DA567" s="442"/>
      <c r="DB567" s="442"/>
      <c r="DC567" s="442"/>
      <c r="DD567" s="443"/>
      <c r="DE567" s="440"/>
      <c r="DF567" s="444">
        <v>23532</v>
      </c>
      <c r="DG567" s="445">
        <f t="shared" si="1152"/>
        <v>24252</v>
      </c>
      <c r="DH567" s="421">
        <f t="shared" si="1153"/>
        <v>0.97008000000000005</v>
      </c>
      <c r="DI567" s="446">
        <f t="shared" si="1154"/>
        <v>6.6303809995051957</v>
      </c>
      <c r="DJ567" s="434">
        <v>7.68</v>
      </c>
      <c r="DK567" s="427">
        <v>6.3</v>
      </c>
      <c r="DL567" s="446">
        <f t="shared" si="1155"/>
        <v>9.4012864918357248</v>
      </c>
      <c r="DM567" s="422">
        <v>33.9</v>
      </c>
      <c r="DN567" s="422">
        <v>4.76</v>
      </c>
      <c r="DO567" s="423">
        <v>7.7</v>
      </c>
      <c r="DP567" s="423">
        <v>16.8</v>
      </c>
      <c r="DQ567" s="423">
        <v>93</v>
      </c>
      <c r="DR567" s="432"/>
      <c r="DS567" s="432"/>
      <c r="DT567" s="437"/>
      <c r="DU567" s="437">
        <v>0.8</v>
      </c>
      <c r="DV567" s="424"/>
      <c r="DW567" s="446">
        <f t="shared" si="1156"/>
        <v>3.4636318654131619</v>
      </c>
      <c r="DX567" s="434">
        <v>6.44</v>
      </c>
      <c r="DY567" s="438">
        <v>7.91</v>
      </c>
      <c r="DZ567" s="439">
        <v>16.5</v>
      </c>
      <c r="EA567" s="660">
        <f t="shared" si="1121"/>
        <v>59.4</v>
      </c>
      <c r="EB567" s="441">
        <v>6760</v>
      </c>
      <c r="EC567" s="442">
        <v>6.6</v>
      </c>
      <c r="ED567" s="442"/>
      <c r="EE567" s="442"/>
      <c r="EF567" s="442"/>
      <c r="EG567" s="443">
        <v>21</v>
      </c>
      <c r="EH567" s="440"/>
      <c r="EI567" s="429">
        <f t="shared" si="1157"/>
        <v>7.91</v>
      </c>
      <c r="EJ567" s="447">
        <f t="shared" si="1158"/>
        <v>16.5</v>
      </c>
      <c r="EK567" s="448">
        <f t="shared" si="1159"/>
        <v>59.4</v>
      </c>
      <c r="EL567" s="417">
        <f t="shared" si="1160"/>
        <v>6760</v>
      </c>
      <c r="EM567" s="431">
        <f t="shared" si="1161"/>
        <v>6.6</v>
      </c>
      <c r="EN567" s="431"/>
      <c r="EO567" s="431"/>
      <c r="EP567" s="431"/>
      <c r="EQ567" s="430">
        <f t="shared" si="1162"/>
        <v>21</v>
      </c>
      <c r="ER567" s="448"/>
      <c r="ES567" s="449">
        <f t="shared" si="1163"/>
        <v>21.641561635413463</v>
      </c>
      <c r="ET567" s="450">
        <f t="shared" si="1164"/>
        <v>0.97589999999999999</v>
      </c>
      <c r="EU567" s="451">
        <f t="shared" si="1123"/>
        <v>0.34104102272727277</v>
      </c>
      <c r="EV567" s="450">
        <f t="shared" si="1165"/>
        <v>0.63155744949494952</v>
      </c>
      <c r="EW567" s="513">
        <f t="shared" si="1166"/>
        <v>0.60068963978038659</v>
      </c>
      <c r="EX567" s="514">
        <f t="shared" si="1167"/>
        <v>9.9284967722102682</v>
      </c>
      <c r="EY567" s="513">
        <f t="shared" si="1168"/>
        <v>0.65838509316770177</v>
      </c>
      <c r="EZ567" s="514">
        <f t="shared" si="1169"/>
        <v>31.799999999999997</v>
      </c>
      <c r="FA567" s="450">
        <f t="shared" si="1170"/>
        <v>0.80684655038500108</v>
      </c>
      <c r="FB567" s="431">
        <f t="shared" si="1171"/>
        <v>248.12751306486322</v>
      </c>
      <c r="FC567" s="452"/>
      <c r="FD567" s="431"/>
      <c r="FE567" s="452">
        <f t="shared" si="1172"/>
        <v>0.87573964497041423</v>
      </c>
      <c r="FF567" s="430">
        <f t="shared" si="1173"/>
        <v>148</v>
      </c>
      <c r="FG567" s="405">
        <v>50400</v>
      </c>
      <c r="FH567" s="589"/>
      <c r="FI567" s="590"/>
      <c r="FJ567" s="591"/>
      <c r="FK567" s="455">
        <f t="shared" si="1174"/>
        <v>1.4755610205963725</v>
      </c>
      <c r="FL567" s="530">
        <v>2200</v>
      </c>
      <c r="FM567" s="455">
        <f t="shared" si="1175"/>
        <v>45.086586740444716</v>
      </c>
      <c r="FN567" s="530">
        <v>5838</v>
      </c>
      <c r="FO567" s="532">
        <f t="shared" si="1176"/>
        <v>0.43632286995515696</v>
      </c>
      <c r="FP567" s="449">
        <f t="shared" si="1177"/>
        <v>119.64340608668921</v>
      </c>
      <c r="FQ567" s="457">
        <v>46.8</v>
      </c>
      <c r="FR567" s="458">
        <f t="shared" si="1178"/>
        <v>0.95911466338764206</v>
      </c>
      <c r="FS567" s="576">
        <v>7.86</v>
      </c>
      <c r="FT567" s="577">
        <v>12.8</v>
      </c>
      <c r="FU567" s="660">
        <v>49</v>
      </c>
      <c r="FV567" s="579">
        <v>2</v>
      </c>
      <c r="FW567" s="580"/>
      <c r="FX567" s="579"/>
      <c r="FY567" s="452">
        <f t="shared" si="1179"/>
        <v>0.90476190476190477</v>
      </c>
      <c r="FZ567" s="452"/>
      <c r="GA567" s="429"/>
      <c r="GB567" s="513">
        <f t="shared" si="1180"/>
        <v>0.22424242424242424</v>
      </c>
      <c r="GC567" s="514">
        <f t="shared" si="1181"/>
        <v>3.6999999999999993</v>
      </c>
      <c r="GD567" s="513">
        <f t="shared" si="1182"/>
        <v>0.17508417508417506</v>
      </c>
      <c r="GE567" s="527">
        <f t="shared" si="1183"/>
        <v>10.399999999999999</v>
      </c>
      <c r="GF567" s="461">
        <f t="shared" si="1184"/>
        <v>2.016600061481709</v>
      </c>
      <c r="GG567" s="606">
        <v>20</v>
      </c>
      <c r="GH567" s="450">
        <f t="shared" si="1185"/>
        <v>0.25</v>
      </c>
      <c r="GI567" s="405">
        <v>140</v>
      </c>
      <c r="GJ567" s="462">
        <f t="shared" si="1186"/>
        <v>7</v>
      </c>
      <c r="GK567" s="463">
        <f t="shared" si="1187"/>
        <v>9.8370734706424834</v>
      </c>
      <c r="GL567" s="464">
        <v>7.97</v>
      </c>
      <c r="GM567" s="529">
        <v>12.2</v>
      </c>
      <c r="GN567" s="406">
        <v>52</v>
      </c>
      <c r="GO567" s="513">
        <f t="shared" si="1188"/>
        <v>4.6875000000000111E-2</v>
      </c>
      <c r="GP567" s="450">
        <f t="shared" si="1189"/>
        <v>-6.1224489795918435E-2</v>
      </c>
      <c r="GQ567" s="577">
        <v>8</v>
      </c>
      <c r="GR567" s="455">
        <f t="shared" si="1190"/>
        <v>2.1149707961881341</v>
      </c>
      <c r="GS567" s="531">
        <f t="shared" si="1191"/>
        <v>11.7</v>
      </c>
      <c r="GT567" s="531">
        <f t="shared" si="1192"/>
        <v>36.269999999999996</v>
      </c>
      <c r="GU567" s="513">
        <f t="shared" si="1193"/>
        <v>4.0983606557377095E-2</v>
      </c>
      <c r="GV567" s="513">
        <f t="shared" si="1194"/>
        <v>0.3025000000000001</v>
      </c>
      <c r="GW567" s="513">
        <f t="shared" si="1195"/>
        <v>8.5937500000000111E-2</v>
      </c>
      <c r="GX567" s="513">
        <f t="shared" si="1196"/>
        <v>0.25979591836734706</v>
      </c>
      <c r="GY567" s="462">
        <f t="shared" si="1197"/>
        <v>0.77274732683758685</v>
      </c>
      <c r="GZ567" s="405">
        <v>48262</v>
      </c>
      <c r="HA567" s="581">
        <v>8.2100000000000009</v>
      </c>
      <c r="HB567" s="451">
        <v>8.11</v>
      </c>
      <c r="HC567" s="577">
        <v>11.7</v>
      </c>
      <c r="HD567" s="463">
        <f t="shared" si="1198"/>
        <v>36.269999999999996</v>
      </c>
      <c r="HE567" s="463">
        <v>11.5</v>
      </c>
      <c r="HF567" s="463">
        <f t="shared" si="1075"/>
        <v>31.05</v>
      </c>
      <c r="HG567" s="582"/>
      <c r="HH567" s="575">
        <v>6</v>
      </c>
      <c r="HI567" s="583">
        <v>6750</v>
      </c>
      <c r="HJ567" s="406">
        <f t="shared" si="1199"/>
        <v>4522.5</v>
      </c>
      <c r="HK567" s="406"/>
      <c r="HL567" s="549"/>
      <c r="HM567" s="584"/>
      <c r="HN567" s="461">
        <v>6.88</v>
      </c>
      <c r="HO567" s="574"/>
      <c r="HP567" s="548">
        <v>0.01</v>
      </c>
      <c r="HQ567" s="585"/>
      <c r="HR567" s="586"/>
      <c r="HS567" s="520">
        <v>0.28999999999999998</v>
      </c>
      <c r="HT567" s="587">
        <v>4</v>
      </c>
      <c r="HU567" s="522">
        <f t="shared" si="1200"/>
        <v>36.743744060817235</v>
      </c>
      <c r="HV567" s="513">
        <f t="shared" si="1201"/>
        <v>0.75776397515527949</v>
      </c>
      <c r="HW567" s="513">
        <f t="shared" si="1202"/>
        <v>0.85315789473684212</v>
      </c>
      <c r="HX567" s="513">
        <f t="shared" si="1203"/>
        <v>0.59047619047619049</v>
      </c>
      <c r="HY567" s="599" t="s">
        <v>249</v>
      </c>
    </row>
    <row r="568" spans="1:233" s="598" customFormat="1" ht="15" customHeight="1" x14ac:dyDescent="0.15">
      <c r="A568" s="400">
        <v>44050</v>
      </c>
      <c r="B568" s="515">
        <v>47079</v>
      </c>
      <c r="C568" s="402">
        <f t="shared" si="1124"/>
        <v>0.94157999999999997</v>
      </c>
      <c r="D568" s="571">
        <v>7.81</v>
      </c>
      <c r="E568" s="572">
        <v>35.6</v>
      </c>
      <c r="F568" s="406">
        <v>186</v>
      </c>
      <c r="G568" s="406">
        <f t="shared" si="1125"/>
        <v>8756.6939999999995</v>
      </c>
      <c r="H568" s="402">
        <f t="shared" si="1126"/>
        <v>0.35026775999999998</v>
      </c>
      <c r="I568" s="573"/>
      <c r="J568" s="406"/>
      <c r="K568" s="574"/>
      <c r="L568" s="574"/>
      <c r="M568" s="574"/>
      <c r="N568" s="575"/>
      <c r="O568" s="575"/>
      <c r="P568" s="409"/>
      <c r="Q568" s="409">
        <v>1440</v>
      </c>
      <c r="R568" s="409"/>
      <c r="S568" s="409"/>
      <c r="T568" s="410">
        <v>4.95</v>
      </c>
      <c r="U568" s="409">
        <f t="shared" si="1127"/>
        <v>3288.9655172413795</v>
      </c>
      <c r="V568" s="409">
        <v>9538</v>
      </c>
      <c r="W568" s="409">
        <v>2794</v>
      </c>
      <c r="X568" s="516"/>
      <c r="Y568" s="473"/>
      <c r="Z568" s="429"/>
      <c r="AA568" s="409"/>
      <c r="AB568" s="409"/>
      <c r="AC568" s="409"/>
      <c r="AD568" s="474"/>
      <c r="AE568" s="477"/>
      <c r="AF568" s="478">
        <f t="shared" si="1128"/>
        <v>1440</v>
      </c>
      <c r="AG568" s="477">
        <f t="shared" si="1129"/>
        <v>0.57599999999999996</v>
      </c>
      <c r="AH568" s="478">
        <f t="shared" si="1130"/>
        <v>3288.9655172413795</v>
      </c>
      <c r="AI568" s="478">
        <f t="shared" si="1131"/>
        <v>9538</v>
      </c>
      <c r="AJ568" s="473">
        <f t="shared" si="1132"/>
        <v>13734.72</v>
      </c>
      <c r="AK568" s="477">
        <f t="shared" si="1133"/>
        <v>0.61043199999999997</v>
      </c>
      <c r="AL568" s="447">
        <v>38</v>
      </c>
      <c r="AM568" s="479"/>
      <c r="AN568" s="473">
        <v>2195</v>
      </c>
      <c r="AO568" s="473">
        <v>1946</v>
      </c>
      <c r="AP568" s="479">
        <v>7.66</v>
      </c>
      <c r="AQ568" s="447">
        <v>833</v>
      </c>
      <c r="AR568" s="473">
        <f t="shared" si="1122"/>
        <v>2499</v>
      </c>
      <c r="AS568" s="657">
        <f t="shared" si="1134"/>
        <v>3</v>
      </c>
      <c r="AT568" s="473">
        <v>5870</v>
      </c>
      <c r="AU568" s="447"/>
      <c r="AV568" s="480">
        <v>50</v>
      </c>
      <c r="AW568" s="479">
        <v>10.56</v>
      </c>
      <c r="AX568" s="479">
        <v>50.02</v>
      </c>
      <c r="AY568" s="480">
        <v>8.6</v>
      </c>
      <c r="AZ568" s="480">
        <v>0.95</v>
      </c>
      <c r="BA568" s="420">
        <f t="shared" si="1135"/>
        <v>49245</v>
      </c>
      <c r="BB568" s="421">
        <f t="shared" si="1136"/>
        <v>0.9849</v>
      </c>
      <c r="BC568" s="422"/>
      <c r="BD568" s="423">
        <v>8</v>
      </c>
      <c r="BE568" s="424">
        <v>42.6</v>
      </c>
      <c r="BF568" s="420">
        <v>227</v>
      </c>
      <c r="BG568" s="426">
        <v>6970</v>
      </c>
      <c r="BH568" s="420">
        <f t="shared" si="1137"/>
        <v>4669.9000000000005</v>
      </c>
      <c r="BI568" s="432"/>
      <c r="BJ568" s="421"/>
      <c r="BK568" s="427">
        <v>7.6</v>
      </c>
      <c r="BL568" s="427">
        <v>3.3</v>
      </c>
      <c r="BM568" s="428">
        <v>6.1</v>
      </c>
      <c r="BN568" s="422">
        <v>1.2</v>
      </c>
      <c r="BO568" s="425">
        <v>107</v>
      </c>
      <c r="BP568" s="425">
        <v>32</v>
      </c>
      <c r="BQ568" s="423">
        <v>5.37</v>
      </c>
      <c r="BR568" s="421">
        <f t="shared" si="1138"/>
        <v>0.74583333333333335</v>
      </c>
      <c r="BS568" s="409">
        <f t="shared" si="1139"/>
        <v>50685</v>
      </c>
      <c r="BT568" s="429">
        <f t="shared" si="1140"/>
        <v>7.9903403373779227</v>
      </c>
      <c r="BU568" s="430">
        <f t="shared" si="1141"/>
        <v>42.6</v>
      </c>
      <c r="BV568" s="430">
        <f t="shared" si="1142"/>
        <v>291.54927493341228</v>
      </c>
      <c r="BW568" s="430">
        <f t="shared" si="1143"/>
        <v>6772.0621485646643</v>
      </c>
      <c r="BX568" s="430">
        <f t="shared" si="1144"/>
        <v>4401.8403965670323</v>
      </c>
      <c r="BY568" s="430">
        <f t="shared" si="1145"/>
        <v>7.6284107724178751</v>
      </c>
      <c r="BZ568" s="430">
        <f>(BL568*BA568+AY568*AF568)/BS568</f>
        <v>3.4505770938147382</v>
      </c>
      <c r="CA568" s="431">
        <f>(BN568*BA568+AZ568*AF568)/BS568</f>
        <v>1.1928973068955313</v>
      </c>
      <c r="CB568" s="430">
        <f t="shared" si="1146"/>
        <v>107</v>
      </c>
      <c r="CC568" s="432">
        <v>24575</v>
      </c>
      <c r="CD568" s="411">
        <f t="shared" si="1147"/>
        <v>25295</v>
      </c>
      <c r="CE568" s="421">
        <f t="shared" si="1148"/>
        <v>1.0118</v>
      </c>
      <c r="CF568" s="433">
        <f t="shared" si="1149"/>
        <v>6.3569875469460371</v>
      </c>
      <c r="CG568" s="434"/>
      <c r="CH568" s="427"/>
      <c r="CI568" s="446">
        <f t="shared" si="1150"/>
        <v>9.013639059102589</v>
      </c>
      <c r="CJ568" s="436">
        <v>32.4</v>
      </c>
      <c r="CK568" s="436">
        <v>4.55</v>
      </c>
      <c r="CL568" s="423"/>
      <c r="CM568" s="423">
        <v>15.9</v>
      </c>
      <c r="CN568" s="423">
        <v>104</v>
      </c>
      <c r="CO568" s="432"/>
      <c r="CP568" s="432"/>
      <c r="CQ568" s="437"/>
      <c r="CR568" s="437">
        <v>0.82</v>
      </c>
      <c r="CS568" s="424"/>
      <c r="CT568" s="432">
        <f t="shared" si="1151"/>
        <v>3.3208143901956912</v>
      </c>
      <c r="CU568" s="434">
        <v>6.87</v>
      </c>
      <c r="CV568" s="438"/>
      <c r="CW568" s="439"/>
      <c r="CX568" s="440"/>
      <c r="CY568" s="441"/>
      <c r="CZ568" s="442"/>
      <c r="DA568" s="442"/>
      <c r="DB568" s="442"/>
      <c r="DC568" s="442"/>
      <c r="DD568" s="443"/>
      <c r="DE568" s="440"/>
      <c r="DF568" s="444">
        <v>24670</v>
      </c>
      <c r="DG568" s="445">
        <f t="shared" si="1152"/>
        <v>25390</v>
      </c>
      <c r="DH568" s="421">
        <f t="shared" si="1153"/>
        <v>1.0156000000000001</v>
      </c>
      <c r="DI568" s="446">
        <f t="shared" si="1154"/>
        <v>6.3332020480504134</v>
      </c>
      <c r="DJ568" s="434">
        <v>7.74</v>
      </c>
      <c r="DK568" s="427">
        <v>3.4</v>
      </c>
      <c r="DL568" s="446">
        <f t="shared" si="1155"/>
        <v>8.9799133517132717</v>
      </c>
      <c r="DM568" s="422">
        <v>32.6</v>
      </c>
      <c r="DN568" s="422">
        <v>4.04</v>
      </c>
      <c r="DO568" s="423">
        <v>7.76</v>
      </c>
      <c r="DP568" s="423">
        <v>15.1</v>
      </c>
      <c r="DQ568" s="423">
        <v>95</v>
      </c>
      <c r="DR568" s="432"/>
      <c r="DS568" s="432"/>
      <c r="DT568" s="437"/>
      <c r="DU568" s="437">
        <v>0.83</v>
      </c>
      <c r="DV568" s="424"/>
      <c r="DW568" s="446">
        <f t="shared" si="1156"/>
        <v>3.3083891295785746</v>
      </c>
      <c r="DX568" s="434">
        <v>6.87</v>
      </c>
      <c r="DY568" s="438">
        <v>8.08</v>
      </c>
      <c r="DZ568" s="439">
        <v>15.3</v>
      </c>
      <c r="EA568" s="660">
        <f t="shared" ref="EA568:EA599" si="1204">DZ568*3.6</f>
        <v>55.080000000000005</v>
      </c>
      <c r="EB568" s="441">
        <v>6300</v>
      </c>
      <c r="EC568" s="442">
        <v>3</v>
      </c>
      <c r="ED568" s="442">
        <v>0.22</v>
      </c>
      <c r="EE568" s="442">
        <v>3.1</v>
      </c>
      <c r="EF568" s="442">
        <v>0.85</v>
      </c>
      <c r="EG568" s="443">
        <v>19</v>
      </c>
      <c r="EH568" s="440">
        <v>16</v>
      </c>
      <c r="EI568" s="429">
        <f t="shared" si="1157"/>
        <v>8.08</v>
      </c>
      <c r="EJ568" s="447">
        <f t="shared" si="1158"/>
        <v>15.3</v>
      </c>
      <c r="EK568" s="448">
        <f t="shared" si="1159"/>
        <v>55.080000000000005</v>
      </c>
      <c r="EL568" s="417">
        <f t="shared" si="1160"/>
        <v>6300</v>
      </c>
      <c r="EM568" s="431">
        <f t="shared" si="1161"/>
        <v>3</v>
      </c>
      <c r="EN568" s="431">
        <f>ED568</f>
        <v>0.22</v>
      </c>
      <c r="EO568" s="431">
        <f>EE568</f>
        <v>3.1</v>
      </c>
      <c r="EP568" s="431">
        <f>EF568</f>
        <v>0.85</v>
      </c>
      <c r="EQ568" s="430">
        <f t="shared" si="1162"/>
        <v>19</v>
      </c>
      <c r="ER568" s="448">
        <f>EH568</f>
        <v>16</v>
      </c>
      <c r="ES568" s="449">
        <f t="shared" si="1163"/>
        <v>20.834566439775081</v>
      </c>
      <c r="ET568" s="450">
        <f t="shared" si="1164"/>
        <v>1.0137</v>
      </c>
      <c r="EU568" s="451">
        <f t="shared" si="1123"/>
        <v>0.33584488636363641</v>
      </c>
      <c r="EV568" s="450">
        <f t="shared" si="1165"/>
        <v>0.62193497474747483</v>
      </c>
      <c r="EW568" s="513">
        <f t="shared" si="1166"/>
        <v>0.60673329091727313</v>
      </c>
      <c r="EX568" s="514">
        <f t="shared" si="1167"/>
        <v>4.6284107724178751</v>
      </c>
      <c r="EY568" s="513">
        <f t="shared" si="1168"/>
        <v>0.64084507042253525</v>
      </c>
      <c r="EZ568" s="514">
        <f t="shared" si="1169"/>
        <v>27.3</v>
      </c>
      <c r="FA568" s="450">
        <f t="shared" si="1170"/>
        <v>0.81107824736460121</v>
      </c>
      <c r="FB568" s="431">
        <f t="shared" si="1171"/>
        <v>236.46927493341227</v>
      </c>
      <c r="FC568" s="452">
        <f>1-EP568/CA568</f>
        <v>0.28744914160960611</v>
      </c>
      <c r="FD568" s="431">
        <f>CA568-EP568</f>
        <v>0.34289730689553133</v>
      </c>
      <c r="FE568" s="452">
        <f t="shared" si="1172"/>
        <v>0.82242990654205606</v>
      </c>
      <c r="FF568" s="430">
        <f t="shared" si="1173"/>
        <v>88</v>
      </c>
      <c r="FG568" s="405">
        <v>50400</v>
      </c>
      <c r="FH568" s="589"/>
      <c r="FI568" s="590"/>
      <c r="FJ568" s="591"/>
      <c r="FK568" s="455">
        <f t="shared" si="1174"/>
        <v>1.4205386208937556</v>
      </c>
      <c r="FL568" s="530">
        <v>2500</v>
      </c>
      <c r="FM568" s="455">
        <f t="shared" si="1175"/>
        <v>49.324257669922062</v>
      </c>
      <c r="FN568" s="530">
        <v>5977</v>
      </c>
      <c r="FO568" s="532">
        <f t="shared" si="1176"/>
        <v>0.44671150971599399</v>
      </c>
      <c r="FP568" s="449">
        <f t="shared" si="1177"/>
        <v>117.92443523724968</v>
      </c>
      <c r="FQ568" s="457">
        <v>46.8</v>
      </c>
      <c r="FR568" s="458">
        <f t="shared" si="1178"/>
        <v>0.92335010358094105</v>
      </c>
      <c r="FS568" s="576">
        <v>7.9</v>
      </c>
      <c r="FT568" s="577">
        <v>11.8</v>
      </c>
      <c r="FU568" s="660">
        <v>43</v>
      </c>
      <c r="FV568" s="579">
        <v>2</v>
      </c>
      <c r="FW568" s="580">
        <v>0.3</v>
      </c>
      <c r="FX568" s="579">
        <v>8</v>
      </c>
      <c r="FY568" s="452">
        <f t="shared" si="1179"/>
        <v>0.89473684210526316</v>
      </c>
      <c r="FZ568" s="452">
        <f>1-FW568/(EF568+DC568)</f>
        <v>0.64705882352941169</v>
      </c>
      <c r="GA568" s="429">
        <f>EF568+DC568-FW568</f>
        <v>0.55000000000000004</v>
      </c>
      <c r="GB568" s="513">
        <f t="shared" si="1180"/>
        <v>0.22875816993464049</v>
      </c>
      <c r="GC568" s="514">
        <f t="shared" si="1181"/>
        <v>3.5</v>
      </c>
      <c r="GD568" s="513">
        <f t="shared" si="1182"/>
        <v>0.21931735657225859</v>
      </c>
      <c r="GE568" s="527">
        <f t="shared" si="1183"/>
        <v>12.080000000000005</v>
      </c>
      <c r="GF568" s="461">
        <f t="shared" si="1184"/>
        <v>1.9414027818881325</v>
      </c>
      <c r="GG568" s="606">
        <v>20</v>
      </c>
      <c r="GH568" s="450">
        <f t="shared" si="1185"/>
        <v>0.25</v>
      </c>
      <c r="GI568" s="405">
        <v>140</v>
      </c>
      <c r="GJ568" s="462">
        <f t="shared" si="1186"/>
        <v>7</v>
      </c>
      <c r="GK568" s="463">
        <f t="shared" si="1187"/>
        <v>9.4702574726250379</v>
      </c>
      <c r="GL568" s="464">
        <v>8.0399999999999991</v>
      </c>
      <c r="GM568" s="529">
        <v>11.7</v>
      </c>
      <c r="GN568" s="406">
        <v>44</v>
      </c>
      <c r="GO568" s="513">
        <f t="shared" si="1188"/>
        <v>8.4745762711865291E-3</v>
      </c>
      <c r="GP568" s="450">
        <f t="shared" si="1189"/>
        <v>-2.3255813953488413E-2</v>
      </c>
      <c r="GQ568" s="577">
        <v>8</v>
      </c>
      <c r="GR568" s="455">
        <f t="shared" si="1190"/>
        <v>2.036105356614383</v>
      </c>
      <c r="GS568" s="531">
        <f t="shared" si="1191"/>
        <v>11.6</v>
      </c>
      <c r="GT568" s="531">
        <f t="shared" si="1192"/>
        <v>35.96</v>
      </c>
      <c r="GU568" s="513">
        <f t="shared" si="1193"/>
        <v>8.5470085470085166E-3</v>
      </c>
      <c r="GV568" s="513">
        <f t="shared" si="1194"/>
        <v>0.18272727272727274</v>
      </c>
      <c r="GW568" s="513">
        <f t="shared" si="1195"/>
        <v>1.6949152542372947E-2</v>
      </c>
      <c r="GX568" s="513">
        <f t="shared" si="1196"/>
        <v>0.16372093023255807</v>
      </c>
      <c r="GY568" s="462">
        <f t="shared" si="1197"/>
        <v>1.3452070273615113</v>
      </c>
      <c r="GZ568" s="405">
        <v>49614</v>
      </c>
      <c r="HA568" s="581">
        <v>8.44</v>
      </c>
      <c r="HB568" s="451">
        <v>8.23</v>
      </c>
      <c r="HC568" s="577">
        <v>11.6</v>
      </c>
      <c r="HD568" s="463">
        <f t="shared" si="1198"/>
        <v>35.96</v>
      </c>
      <c r="HE568" s="463">
        <v>11</v>
      </c>
      <c r="HF568" s="463">
        <f t="shared" si="1075"/>
        <v>29.700000000000003</v>
      </c>
      <c r="HG568" s="582"/>
      <c r="HH568" s="575">
        <v>2</v>
      </c>
      <c r="HI568" s="583">
        <v>6580</v>
      </c>
      <c r="HJ568" s="406">
        <f t="shared" si="1199"/>
        <v>4408.6000000000004</v>
      </c>
      <c r="HK568" s="406"/>
      <c r="HL568" s="549">
        <v>1223</v>
      </c>
      <c r="HM568" s="584">
        <v>4.8</v>
      </c>
      <c r="HN568" s="461">
        <v>3.45</v>
      </c>
      <c r="HO568" s="574">
        <v>0.2</v>
      </c>
      <c r="HP568" s="548">
        <v>0.01</v>
      </c>
      <c r="HQ568" s="585">
        <v>4.7</v>
      </c>
      <c r="HR568" s="586">
        <v>0.28000000000000003</v>
      </c>
      <c r="HS568" s="520">
        <v>0.28000000000000003</v>
      </c>
      <c r="HT568" s="587">
        <v>4</v>
      </c>
      <c r="HU568" s="522">
        <f t="shared" si="1200"/>
        <v>35.333536399634482</v>
      </c>
      <c r="HV568" s="513">
        <f t="shared" si="1201"/>
        <v>0.72769953051643199</v>
      </c>
      <c r="HW568" s="513">
        <f t="shared" si="1202"/>
        <v>0.8415859030837004</v>
      </c>
      <c r="HX568" s="513">
        <f t="shared" si="1203"/>
        <v>0.54605263157894735</v>
      </c>
      <c r="HY568" s="599" t="s">
        <v>250</v>
      </c>
    </row>
    <row r="569" spans="1:233" s="598" customFormat="1" ht="15" customHeight="1" x14ac:dyDescent="0.15">
      <c r="A569" s="400">
        <v>44051</v>
      </c>
      <c r="B569" s="515">
        <v>40544</v>
      </c>
      <c r="C569" s="402">
        <f t="shared" si="1124"/>
        <v>0.81088000000000005</v>
      </c>
      <c r="D569" s="571">
        <v>7.69</v>
      </c>
      <c r="E569" s="572">
        <v>33.700000000000003</v>
      </c>
      <c r="F569" s="406">
        <v>131</v>
      </c>
      <c r="G569" s="406">
        <f t="shared" si="1125"/>
        <v>5311.2640000000001</v>
      </c>
      <c r="H569" s="402">
        <f t="shared" si="1126"/>
        <v>0.21245056000000001</v>
      </c>
      <c r="I569" s="573"/>
      <c r="J569" s="406"/>
      <c r="K569" s="574"/>
      <c r="L569" s="574"/>
      <c r="M569" s="574"/>
      <c r="N569" s="575"/>
      <c r="O569" s="575"/>
      <c r="P569" s="409"/>
      <c r="Q569" s="409">
        <v>1440</v>
      </c>
      <c r="R569" s="409"/>
      <c r="S569" s="409"/>
      <c r="T569" s="410">
        <v>5.19</v>
      </c>
      <c r="U569" s="409">
        <f t="shared" si="1127"/>
        <v>3620.6896551724139</v>
      </c>
      <c r="V569" s="409">
        <v>10500</v>
      </c>
      <c r="W569" s="409">
        <v>4676</v>
      </c>
      <c r="X569" s="516"/>
      <c r="Y569" s="473"/>
      <c r="Z569" s="429"/>
      <c r="AA569" s="409"/>
      <c r="AB569" s="409"/>
      <c r="AC569" s="409"/>
      <c r="AD569" s="474"/>
      <c r="AE569" s="477"/>
      <c r="AF569" s="478">
        <f t="shared" si="1128"/>
        <v>1440</v>
      </c>
      <c r="AG569" s="477">
        <f t="shared" si="1129"/>
        <v>0.57599999999999996</v>
      </c>
      <c r="AH569" s="478">
        <f t="shared" si="1130"/>
        <v>3620.6896551724139</v>
      </c>
      <c r="AI569" s="478">
        <f t="shared" si="1131"/>
        <v>10500</v>
      </c>
      <c r="AJ569" s="473">
        <f t="shared" si="1132"/>
        <v>15120</v>
      </c>
      <c r="AK569" s="477">
        <f t="shared" si="1133"/>
        <v>0.67200000000000004</v>
      </c>
      <c r="AL569" s="447">
        <v>38</v>
      </c>
      <c r="AM569" s="479"/>
      <c r="AN569" s="473">
        <v>2091</v>
      </c>
      <c r="AO569" s="473">
        <v>1865</v>
      </c>
      <c r="AP569" s="479">
        <v>7.67</v>
      </c>
      <c r="AQ569" s="447">
        <v>916</v>
      </c>
      <c r="AR569" s="473">
        <f t="shared" si="1122"/>
        <v>2748</v>
      </c>
      <c r="AS569" s="657">
        <f t="shared" si="1134"/>
        <v>3</v>
      </c>
      <c r="AT569" s="473">
        <v>6030</v>
      </c>
      <c r="AU569" s="447"/>
      <c r="AV569" s="480">
        <v>53</v>
      </c>
      <c r="AW569" s="479">
        <v>12.87</v>
      </c>
      <c r="AX569" s="479">
        <v>50.12</v>
      </c>
      <c r="AY569" s="480">
        <v>9.1999999999999993</v>
      </c>
      <c r="AZ569" s="480">
        <v>0.9</v>
      </c>
      <c r="BA569" s="420">
        <f t="shared" si="1135"/>
        <v>41710</v>
      </c>
      <c r="BB569" s="421">
        <f t="shared" si="1136"/>
        <v>0.83420000000000005</v>
      </c>
      <c r="BC569" s="422"/>
      <c r="BD569" s="423">
        <v>7.67</v>
      </c>
      <c r="BE569" s="424">
        <v>35.1</v>
      </c>
      <c r="BF569" s="420">
        <v>158</v>
      </c>
      <c r="BG569" s="426">
        <v>6990</v>
      </c>
      <c r="BH569" s="420">
        <f t="shared" si="1137"/>
        <v>4683.3</v>
      </c>
      <c r="BI569" s="432"/>
      <c r="BJ569" s="421"/>
      <c r="BK569" s="427">
        <v>12.7</v>
      </c>
      <c r="BL569" s="427"/>
      <c r="BM569" s="428"/>
      <c r="BN569" s="422"/>
      <c r="BO569" s="425">
        <v>202</v>
      </c>
      <c r="BP569" s="425"/>
      <c r="BQ569" s="423">
        <v>3.14</v>
      </c>
      <c r="BR569" s="421">
        <f t="shared" si="1138"/>
        <v>0.43611111111111112</v>
      </c>
      <c r="BS569" s="409">
        <f t="shared" si="1139"/>
        <v>43150</v>
      </c>
      <c r="BT569" s="429">
        <f t="shared" si="1140"/>
        <v>7.67</v>
      </c>
      <c r="BU569" s="430">
        <f t="shared" si="1141"/>
        <v>35.1</v>
      </c>
      <c r="BV569" s="430">
        <f t="shared" si="1142"/>
        <v>244.43337195828505</v>
      </c>
      <c r="BW569" s="430">
        <f t="shared" si="1143"/>
        <v>6756.8301274623409</v>
      </c>
      <c r="BX569" s="430">
        <f t="shared" si="1144"/>
        <v>4391.9395828505221</v>
      </c>
      <c r="BY569" s="430">
        <f t="shared" si="1145"/>
        <v>12.583198146002317</v>
      </c>
      <c r="BZ569" s="430"/>
      <c r="CA569" s="431"/>
      <c r="CB569" s="430">
        <f t="shared" si="1146"/>
        <v>202</v>
      </c>
      <c r="CC569" s="432">
        <v>20838</v>
      </c>
      <c r="CD569" s="411">
        <f t="shared" si="1147"/>
        <v>21558</v>
      </c>
      <c r="CE569" s="421">
        <f t="shared" si="1148"/>
        <v>0.86231999999999998</v>
      </c>
      <c r="CF569" s="433">
        <f t="shared" si="1149"/>
        <v>7.4589479543556916</v>
      </c>
      <c r="CG569" s="434"/>
      <c r="CH569" s="427"/>
      <c r="CI569" s="446">
        <f t="shared" si="1150"/>
        <v>10.576120233787922</v>
      </c>
      <c r="CJ569" s="436">
        <v>32.9</v>
      </c>
      <c r="CK569" s="436">
        <v>3.67</v>
      </c>
      <c r="CL569" s="423"/>
      <c r="CM569" s="423">
        <v>14.5</v>
      </c>
      <c r="CN569" s="423">
        <v>88</v>
      </c>
      <c r="CO569" s="432"/>
      <c r="CP569" s="432"/>
      <c r="CQ569" s="437"/>
      <c r="CR569" s="437">
        <v>0.8</v>
      </c>
      <c r="CS569" s="424"/>
      <c r="CT569" s="432">
        <f t="shared" si="1151"/>
        <v>3.896465349290287</v>
      </c>
      <c r="CU569" s="434">
        <v>7.08</v>
      </c>
      <c r="CV569" s="438"/>
      <c r="CW569" s="439"/>
      <c r="CX569" s="440"/>
      <c r="CY569" s="441"/>
      <c r="CZ569" s="442"/>
      <c r="DA569" s="442"/>
      <c r="DB569" s="442"/>
      <c r="DC569" s="442"/>
      <c r="DD569" s="443"/>
      <c r="DE569" s="440"/>
      <c r="DF569" s="444">
        <v>20872</v>
      </c>
      <c r="DG569" s="445">
        <f t="shared" si="1152"/>
        <v>21592</v>
      </c>
      <c r="DH569" s="421">
        <f t="shared" si="1153"/>
        <v>0.86368</v>
      </c>
      <c r="DI569" s="446">
        <f t="shared" si="1154"/>
        <v>7.447202667654687</v>
      </c>
      <c r="DJ569" s="434">
        <v>7.73</v>
      </c>
      <c r="DK569" s="427">
        <v>3.2</v>
      </c>
      <c r="DL569" s="446">
        <f t="shared" si="1155"/>
        <v>10.559466469062615</v>
      </c>
      <c r="DM569" s="422">
        <v>32.9</v>
      </c>
      <c r="DN569" s="422">
        <v>3.18</v>
      </c>
      <c r="DO569" s="423">
        <v>7.7</v>
      </c>
      <c r="DP569" s="423">
        <v>14.2</v>
      </c>
      <c r="DQ569" s="423">
        <v>88</v>
      </c>
      <c r="DR569" s="432"/>
      <c r="DS569" s="432"/>
      <c r="DT569" s="437"/>
      <c r="DU569" s="437">
        <v>0.79</v>
      </c>
      <c r="DV569" s="424"/>
      <c r="DW569" s="446">
        <f t="shared" si="1156"/>
        <v>3.8903297517599107</v>
      </c>
      <c r="DX569" s="434">
        <v>7.08</v>
      </c>
      <c r="DY569" s="438">
        <v>8.1</v>
      </c>
      <c r="DZ569" s="439">
        <v>14.3</v>
      </c>
      <c r="EA569" s="660">
        <f t="shared" si="1204"/>
        <v>51.480000000000004</v>
      </c>
      <c r="EB569" s="441">
        <v>6220</v>
      </c>
      <c r="EC569" s="442">
        <v>3.4</v>
      </c>
      <c r="ED569" s="442"/>
      <c r="EE569" s="442"/>
      <c r="EF569" s="442"/>
      <c r="EG569" s="443">
        <v>27</v>
      </c>
      <c r="EH569" s="440"/>
      <c r="EI569" s="429">
        <f t="shared" si="1157"/>
        <v>8.1</v>
      </c>
      <c r="EJ569" s="447">
        <f t="shared" si="1158"/>
        <v>14.3</v>
      </c>
      <c r="EK569" s="448">
        <f t="shared" si="1159"/>
        <v>51.480000000000004</v>
      </c>
      <c r="EL569" s="417">
        <f t="shared" si="1160"/>
        <v>6220</v>
      </c>
      <c r="EM569" s="431">
        <f t="shared" si="1161"/>
        <v>3.4</v>
      </c>
      <c r="EN569" s="431"/>
      <c r="EO569" s="431"/>
      <c r="EP569" s="431"/>
      <c r="EQ569" s="430">
        <f t="shared" si="1162"/>
        <v>27</v>
      </c>
      <c r="ER569" s="448"/>
      <c r="ES569" s="449">
        <f t="shared" si="1163"/>
        <v>24.472769409038236</v>
      </c>
      <c r="ET569" s="450">
        <f t="shared" si="1164"/>
        <v>0.86299999999999999</v>
      </c>
      <c r="EU569" s="451">
        <f t="shared" si="1123"/>
        <v>0.23971136363636364</v>
      </c>
      <c r="EV569" s="450">
        <f t="shared" si="1165"/>
        <v>0.44390993265993262</v>
      </c>
      <c r="EW569" s="513">
        <f t="shared" si="1166"/>
        <v>0.7297984216293868</v>
      </c>
      <c r="EX569" s="514">
        <f t="shared" si="1167"/>
        <v>9.1831981460023169</v>
      </c>
      <c r="EY569" s="513">
        <f t="shared" si="1168"/>
        <v>0.59259259259259256</v>
      </c>
      <c r="EZ569" s="514">
        <f t="shared" si="1169"/>
        <v>20.8</v>
      </c>
      <c r="FA569" s="450">
        <f t="shared" si="1170"/>
        <v>0.78939046011775527</v>
      </c>
      <c r="FB569" s="431">
        <f t="shared" si="1171"/>
        <v>192.95337195828506</v>
      </c>
      <c r="FC569" s="452"/>
      <c r="FD569" s="431"/>
      <c r="FE569" s="452">
        <f t="shared" si="1172"/>
        <v>0.86633663366336633</v>
      </c>
      <c r="FF569" s="430">
        <f t="shared" si="1173"/>
        <v>175</v>
      </c>
      <c r="FG569" s="405">
        <v>50400</v>
      </c>
      <c r="FH569" s="589"/>
      <c r="FI569" s="590"/>
      <c r="FJ569" s="591"/>
      <c r="FK569" s="455">
        <f t="shared" si="1174"/>
        <v>1.6685979142526073</v>
      </c>
      <c r="FL569" s="530">
        <v>2500</v>
      </c>
      <c r="FM569" s="455">
        <f t="shared" si="1175"/>
        <v>57.937427578215534</v>
      </c>
      <c r="FN569" s="530">
        <v>6394</v>
      </c>
      <c r="FO569" s="532">
        <f t="shared" si="1176"/>
        <v>0.47787742899850527</v>
      </c>
      <c r="FP569" s="449">
        <f t="shared" si="1177"/>
        <v>148.18076477404404</v>
      </c>
      <c r="FQ569" s="457">
        <v>46.8</v>
      </c>
      <c r="FR569" s="458">
        <f t="shared" si="1178"/>
        <v>1.0845886442641945</v>
      </c>
      <c r="FS569" s="576">
        <v>7.88</v>
      </c>
      <c r="FT569" s="577">
        <v>10.9</v>
      </c>
      <c r="FU569" s="660">
        <v>50</v>
      </c>
      <c r="FV569" s="579">
        <v>4</v>
      </c>
      <c r="FW569" s="580"/>
      <c r="FX569" s="579"/>
      <c r="FY569" s="452">
        <f t="shared" si="1179"/>
        <v>0.85185185185185186</v>
      </c>
      <c r="FZ569" s="452"/>
      <c r="GA569" s="429"/>
      <c r="GB569" s="513">
        <f t="shared" si="1180"/>
        <v>0.23776223776223782</v>
      </c>
      <c r="GC569" s="514">
        <f t="shared" si="1181"/>
        <v>3.4000000000000004</v>
      </c>
      <c r="GD569" s="513">
        <f t="shared" si="1182"/>
        <v>2.8749028749028849E-2</v>
      </c>
      <c r="GE569" s="527">
        <f t="shared" si="1183"/>
        <v>1.480000000000004</v>
      </c>
      <c r="GF569" s="461">
        <f t="shared" si="1184"/>
        <v>2.2804171494785632</v>
      </c>
      <c r="GG569" s="606">
        <v>20</v>
      </c>
      <c r="GH569" s="450">
        <f t="shared" si="1185"/>
        <v>0.25</v>
      </c>
      <c r="GI569" s="405">
        <v>140</v>
      </c>
      <c r="GJ569" s="462">
        <f t="shared" si="1186"/>
        <v>7</v>
      </c>
      <c r="GK569" s="463">
        <f t="shared" si="1187"/>
        <v>11.123986095017379</v>
      </c>
      <c r="GL569" s="464">
        <v>8.08</v>
      </c>
      <c r="GM569" s="529">
        <v>10.199999999999999</v>
      </c>
      <c r="GN569" s="406">
        <v>48</v>
      </c>
      <c r="GO569" s="513">
        <f t="shared" si="1188"/>
        <v>6.4220183486238591E-2</v>
      </c>
      <c r="GP569" s="450">
        <f t="shared" si="1189"/>
        <v>4.0000000000000036E-2</v>
      </c>
      <c r="GQ569" s="577">
        <v>8</v>
      </c>
      <c r="GR569" s="455">
        <f t="shared" si="1190"/>
        <v>2.3916570104287369</v>
      </c>
      <c r="GS569" s="531">
        <f t="shared" si="1191"/>
        <v>9.9</v>
      </c>
      <c r="GT569" s="531">
        <f t="shared" si="1192"/>
        <v>30.69</v>
      </c>
      <c r="GU569" s="513">
        <f t="shared" si="1193"/>
        <v>2.9411764705882248E-2</v>
      </c>
      <c r="GV569" s="513">
        <f t="shared" si="1194"/>
        <v>0.36062499999999997</v>
      </c>
      <c r="GW569" s="513">
        <f t="shared" si="1195"/>
        <v>9.1743119266055051E-2</v>
      </c>
      <c r="GX569" s="513">
        <f t="shared" si="1196"/>
        <v>0.38619999999999999</v>
      </c>
      <c r="GY569" s="462">
        <f t="shared" si="1197"/>
        <v>0.576073852667912</v>
      </c>
      <c r="GZ569" s="405">
        <v>42899</v>
      </c>
      <c r="HA569" s="581">
        <v>8.33</v>
      </c>
      <c r="HB569" s="451">
        <v>8.2200000000000006</v>
      </c>
      <c r="HC569" s="577">
        <v>9.9</v>
      </c>
      <c r="HD569" s="463">
        <f t="shared" si="1198"/>
        <v>30.69</v>
      </c>
      <c r="HE569" s="463">
        <v>10.1</v>
      </c>
      <c r="HF569" s="463">
        <f t="shared" si="1075"/>
        <v>27.27</v>
      </c>
      <c r="HG569" s="582"/>
      <c r="HH569" s="575">
        <v>2</v>
      </c>
      <c r="HI569" s="583">
        <v>6240</v>
      </c>
      <c r="HJ569" s="406">
        <f t="shared" si="1199"/>
        <v>4180.8</v>
      </c>
      <c r="HK569" s="406"/>
      <c r="HL569" s="549"/>
      <c r="HM569" s="584"/>
      <c r="HN569" s="461">
        <v>3.43</v>
      </c>
      <c r="HO569" s="574"/>
      <c r="HP569" s="548">
        <v>0.01</v>
      </c>
      <c r="HQ569" s="585"/>
      <c r="HR569" s="586"/>
      <c r="HS569" s="520">
        <v>0.28999999999999998</v>
      </c>
      <c r="HT569" s="587">
        <v>4</v>
      </c>
      <c r="HU569" s="522">
        <f t="shared" si="1200"/>
        <v>41.716614720690487</v>
      </c>
      <c r="HV569" s="513">
        <f t="shared" si="1201"/>
        <v>0.71794871794871795</v>
      </c>
      <c r="HW569" s="513">
        <f t="shared" si="1202"/>
        <v>0.80575949367088606</v>
      </c>
      <c r="HX569" s="513">
        <f t="shared" si="1203"/>
        <v>0.72992125984251965</v>
      </c>
      <c r="HY569" s="599" t="s">
        <v>251</v>
      </c>
    </row>
    <row r="570" spans="1:233" ht="21" x14ac:dyDescent="0.15">
      <c r="A570" s="485">
        <v>44052</v>
      </c>
      <c r="B570" s="486">
        <v>38355</v>
      </c>
      <c r="C570" s="487">
        <f t="shared" si="1124"/>
        <v>0.7671</v>
      </c>
      <c r="D570" s="488">
        <v>7.99</v>
      </c>
      <c r="E570" s="489">
        <v>39.4</v>
      </c>
      <c r="F570" s="490">
        <v>195</v>
      </c>
      <c r="G570" s="490">
        <f t="shared" si="1125"/>
        <v>7479.2250000000004</v>
      </c>
      <c r="H570" s="487">
        <f t="shared" si="1126"/>
        <v>0.29916900000000002</v>
      </c>
      <c r="I570" s="490"/>
      <c r="J570" s="490"/>
      <c r="K570" s="491"/>
      <c r="L570" s="491"/>
      <c r="M570" s="491"/>
      <c r="N570" s="492"/>
      <c r="O570" s="492"/>
      <c r="P570" s="409"/>
      <c r="Q570" s="409">
        <v>1440</v>
      </c>
      <c r="R570" s="409"/>
      <c r="S570" s="409"/>
      <c r="T570" s="410">
        <v>5.0599999999999996</v>
      </c>
      <c r="U570" s="411">
        <f t="shared" si="1127"/>
        <v>3886.8965517241381</v>
      </c>
      <c r="V570" s="409">
        <v>11272</v>
      </c>
      <c r="W570" s="409">
        <v>3169</v>
      </c>
      <c r="X570" s="412"/>
      <c r="Y570" s="473"/>
      <c r="Z570" s="429"/>
      <c r="AA570" s="447"/>
      <c r="AB570" s="409"/>
      <c r="AC570" s="409"/>
      <c r="AD570" s="474"/>
      <c r="AE570" s="477"/>
      <c r="AF570" s="478">
        <f t="shared" si="1128"/>
        <v>1440</v>
      </c>
      <c r="AG570" s="477">
        <f t="shared" si="1129"/>
        <v>0.57599999999999996</v>
      </c>
      <c r="AH570" s="478">
        <f t="shared" si="1130"/>
        <v>3886.8965517241381</v>
      </c>
      <c r="AI570" s="478">
        <f t="shared" si="1131"/>
        <v>11272</v>
      </c>
      <c r="AJ570" s="473">
        <f t="shared" si="1132"/>
        <v>16231.68</v>
      </c>
      <c r="AK570" s="477">
        <f t="shared" si="1133"/>
        <v>0.72140800000000005</v>
      </c>
      <c r="AL570" s="447">
        <v>38</v>
      </c>
      <c r="AM570" s="479"/>
      <c r="AN570" s="473">
        <v>2139</v>
      </c>
      <c r="AO570" s="473">
        <v>1895</v>
      </c>
      <c r="AP570" s="479">
        <v>7.63</v>
      </c>
      <c r="AQ570" s="447">
        <v>936</v>
      </c>
      <c r="AR570" s="473">
        <f t="shared" si="1122"/>
        <v>2808</v>
      </c>
      <c r="AS570" s="657">
        <f t="shared" si="1134"/>
        <v>3</v>
      </c>
      <c r="AT570" s="473">
        <v>6240</v>
      </c>
      <c r="AU570" s="447"/>
      <c r="AV570" s="480">
        <v>55</v>
      </c>
      <c r="AW570" s="479">
        <v>13.55</v>
      </c>
      <c r="AX570" s="479">
        <v>49.44</v>
      </c>
      <c r="AY570" s="480">
        <v>10.3</v>
      </c>
      <c r="AZ570" s="480">
        <v>1.4</v>
      </c>
      <c r="BA570" s="420">
        <f t="shared" si="1135"/>
        <v>34510</v>
      </c>
      <c r="BB570" s="421">
        <f t="shared" si="1136"/>
        <v>0.69020000000000004</v>
      </c>
      <c r="BC570" s="422"/>
      <c r="BD570" s="423">
        <v>7.93</v>
      </c>
      <c r="BE570" s="424">
        <v>45.5</v>
      </c>
      <c r="BF570" s="425">
        <v>243</v>
      </c>
      <c r="BG570" s="426">
        <v>9300</v>
      </c>
      <c r="BH570" s="420">
        <f t="shared" si="1137"/>
        <v>6231</v>
      </c>
      <c r="BI570" s="420"/>
      <c r="BJ570" s="421"/>
      <c r="BK570" s="427">
        <v>14.3</v>
      </c>
      <c r="BL570" s="427"/>
      <c r="BM570" s="428"/>
      <c r="BN570" s="422"/>
      <c r="BO570" s="425">
        <v>246</v>
      </c>
      <c r="BP570" s="425"/>
      <c r="BQ570" s="423">
        <v>3.1</v>
      </c>
      <c r="BR570" s="421">
        <f t="shared" si="1138"/>
        <v>0.43055555555555558</v>
      </c>
      <c r="BS570" s="409">
        <f t="shared" si="1139"/>
        <v>35950</v>
      </c>
      <c r="BT570" s="429">
        <f t="shared" si="1140"/>
        <v>7.91798331015299</v>
      </c>
      <c r="BU570" s="430">
        <f t="shared" si="1141"/>
        <v>45.5</v>
      </c>
      <c r="BV570" s="430">
        <f t="shared" si="1142"/>
        <v>345.74269819193324</v>
      </c>
      <c r="BW570" s="430">
        <f t="shared" si="1143"/>
        <v>8927.6027816411679</v>
      </c>
      <c r="BX570" s="430">
        <f t="shared" si="1144"/>
        <v>5802.9418080667592</v>
      </c>
      <c r="BY570" s="430">
        <f t="shared" si="1145"/>
        <v>14.139777468706537</v>
      </c>
      <c r="BZ570" s="430"/>
      <c r="CA570" s="431"/>
      <c r="CB570" s="430">
        <f t="shared" si="1146"/>
        <v>246</v>
      </c>
      <c r="CC570" s="432">
        <v>17230</v>
      </c>
      <c r="CD570" s="411">
        <f t="shared" si="1147"/>
        <v>17950</v>
      </c>
      <c r="CE570" s="421">
        <f t="shared" si="1148"/>
        <v>0.71799999999999997</v>
      </c>
      <c r="CF570" s="433">
        <f t="shared" si="1149"/>
        <v>8.9582172701949858</v>
      </c>
      <c r="CG570" s="434"/>
      <c r="CH570" s="427"/>
      <c r="CI570" s="446">
        <f t="shared" si="1150"/>
        <v>12.701949860724234</v>
      </c>
      <c r="CJ570" s="436">
        <v>33.5</v>
      </c>
      <c r="CK570" s="436">
        <v>4.07</v>
      </c>
      <c r="CL570" s="423"/>
      <c r="CM570" s="423">
        <v>14.6</v>
      </c>
      <c r="CN570" s="423">
        <v>97</v>
      </c>
      <c r="CO570" s="432"/>
      <c r="CP570" s="432"/>
      <c r="CQ570" s="437"/>
      <c r="CR570" s="437">
        <v>0.81</v>
      </c>
      <c r="CS570" s="481"/>
      <c r="CT570" s="432">
        <f t="shared" si="1151"/>
        <v>4.6796657381615603</v>
      </c>
      <c r="CU570" s="434">
        <v>7.28</v>
      </c>
      <c r="CV570" s="493"/>
      <c r="CW570" s="494"/>
      <c r="CX570" s="495"/>
      <c r="CY570" s="496"/>
      <c r="CZ570" s="497"/>
      <c r="DA570" s="497"/>
      <c r="DB570" s="497"/>
      <c r="DC570" s="497"/>
      <c r="DD570" s="498"/>
      <c r="DE570" s="498"/>
      <c r="DF570" s="432">
        <v>17280</v>
      </c>
      <c r="DG570" s="445">
        <f t="shared" si="1152"/>
        <v>18000</v>
      </c>
      <c r="DH570" s="421">
        <f t="shared" si="1153"/>
        <v>0.72</v>
      </c>
      <c r="DI570" s="446">
        <f t="shared" si="1154"/>
        <v>8.9333333333333336</v>
      </c>
      <c r="DJ570" s="434">
        <v>7.77</v>
      </c>
      <c r="DK570" s="427">
        <v>2.8</v>
      </c>
      <c r="DL570" s="446">
        <f t="shared" si="1155"/>
        <v>12.666666666666668</v>
      </c>
      <c r="DM570" s="541">
        <v>33.5</v>
      </c>
      <c r="DN570" s="541">
        <v>2.68</v>
      </c>
      <c r="DO570" s="542">
        <v>7.81</v>
      </c>
      <c r="DP570" s="542">
        <v>14.6</v>
      </c>
      <c r="DQ570" s="542">
        <v>89</v>
      </c>
      <c r="DR570" s="432"/>
      <c r="DS570" s="432"/>
      <c r="DT570" s="437"/>
      <c r="DU570" s="437">
        <v>0.81</v>
      </c>
      <c r="DV570" s="481"/>
      <c r="DW570" s="446">
        <f t="shared" si="1156"/>
        <v>4.666666666666667</v>
      </c>
      <c r="DX570" s="434">
        <v>7.28</v>
      </c>
      <c r="DY570" s="493">
        <v>7.98</v>
      </c>
      <c r="DZ570" s="494">
        <v>14.7</v>
      </c>
      <c r="EA570" s="495">
        <f t="shared" si="1204"/>
        <v>52.92</v>
      </c>
      <c r="EB570" s="496">
        <v>6680</v>
      </c>
      <c r="EC570" s="497">
        <v>4.0999999999999996</v>
      </c>
      <c r="ED570" s="497"/>
      <c r="EE570" s="497"/>
      <c r="EF570" s="497"/>
      <c r="EG570" s="498">
        <v>15</v>
      </c>
      <c r="EH570" s="495"/>
      <c r="EI570" s="429">
        <f t="shared" si="1157"/>
        <v>7.98</v>
      </c>
      <c r="EJ570" s="447">
        <f t="shared" si="1158"/>
        <v>14.7</v>
      </c>
      <c r="EK570" s="448">
        <f t="shared" si="1159"/>
        <v>52.92</v>
      </c>
      <c r="EL570" s="417">
        <f t="shared" si="1160"/>
        <v>6680</v>
      </c>
      <c r="EM570" s="431">
        <f t="shared" si="1161"/>
        <v>4.0999999999999996</v>
      </c>
      <c r="EN570" s="431"/>
      <c r="EO570" s="431"/>
      <c r="EP570" s="431"/>
      <c r="EQ570" s="430">
        <f t="shared" si="1162"/>
        <v>15</v>
      </c>
      <c r="ER570" s="448"/>
      <c r="ES570" s="449">
        <f t="shared" si="1163"/>
        <v>29.374130737134905</v>
      </c>
      <c r="ET570" s="450">
        <f t="shared" si="1164"/>
        <v>0.71899999999999997</v>
      </c>
      <c r="EU570" s="451">
        <f t="shared" si="1123"/>
        <v>0.28248750000000006</v>
      </c>
      <c r="EV570" s="499">
        <f t="shared" si="1165"/>
        <v>0.52312500000000006</v>
      </c>
      <c r="EW570" s="513">
        <f t="shared" si="1166"/>
        <v>0.71003786947327008</v>
      </c>
      <c r="EX570" s="514">
        <f t="shared" si="1167"/>
        <v>10.039777468706538</v>
      </c>
      <c r="EY570" s="513">
        <f t="shared" si="1168"/>
        <v>0.67692307692307696</v>
      </c>
      <c r="EZ570" s="514">
        <f t="shared" si="1169"/>
        <v>30.8</v>
      </c>
      <c r="FA570" s="450">
        <f t="shared" si="1170"/>
        <v>0.84693819919626367</v>
      </c>
      <c r="FB570" s="431">
        <f t="shared" si="1171"/>
        <v>292.82269819193323</v>
      </c>
      <c r="FC570" s="452"/>
      <c r="FD570" s="431"/>
      <c r="FE570" s="452">
        <f t="shared" si="1172"/>
        <v>0.93902439024390238</v>
      </c>
      <c r="FF570" s="430">
        <f t="shared" si="1173"/>
        <v>231</v>
      </c>
      <c r="FG570" s="490">
        <v>50400</v>
      </c>
      <c r="FH570" s="498"/>
      <c r="FI570" s="501"/>
      <c r="FJ570" s="487"/>
      <c r="FK570" s="455">
        <f t="shared" si="1174"/>
        <v>2.0027816411682893</v>
      </c>
      <c r="FL570" s="490">
        <v>2200</v>
      </c>
      <c r="FM570" s="455">
        <f t="shared" si="1175"/>
        <v>61.196105702364399</v>
      </c>
      <c r="FN570" s="490">
        <v>6394</v>
      </c>
      <c r="FO570" s="532">
        <f t="shared" si="1176"/>
        <v>0.47787742899850527</v>
      </c>
      <c r="FP570" s="449">
        <f t="shared" si="1177"/>
        <v>177.85813630041724</v>
      </c>
      <c r="FQ570" s="503">
        <v>46.8</v>
      </c>
      <c r="FR570" s="458">
        <f t="shared" si="1178"/>
        <v>1.3018080667593879</v>
      </c>
      <c r="FS570" s="504">
        <v>7.88</v>
      </c>
      <c r="FT570" s="535">
        <v>10.9</v>
      </c>
      <c r="FU570" s="495">
        <v>53</v>
      </c>
      <c r="FV570" s="490">
        <v>4</v>
      </c>
      <c r="FW570" s="504"/>
      <c r="FX570" s="490"/>
      <c r="FY570" s="452">
        <f t="shared" si="1179"/>
        <v>0.73333333333333339</v>
      </c>
      <c r="FZ570" s="452"/>
      <c r="GA570" s="429"/>
      <c r="GB570" s="499">
        <f t="shared" si="1180"/>
        <v>0.25850340136054417</v>
      </c>
      <c r="GC570" s="514">
        <f t="shared" si="1181"/>
        <v>3.7999999999999989</v>
      </c>
      <c r="GD570" s="499">
        <f t="shared" si="1182"/>
        <v>-1.5117157974300355E-3</v>
      </c>
      <c r="GE570" s="527">
        <f t="shared" si="1183"/>
        <v>-7.9999999999998295E-2</v>
      </c>
      <c r="GF570" s="461">
        <f t="shared" si="1184"/>
        <v>2.7371349095966622</v>
      </c>
      <c r="GG570" s="490">
        <v>20</v>
      </c>
      <c r="GH570" s="526">
        <f t="shared" si="1185"/>
        <v>0.25</v>
      </c>
      <c r="GI570" s="490">
        <v>140</v>
      </c>
      <c r="GJ570" s="544">
        <f t="shared" si="1186"/>
        <v>7</v>
      </c>
      <c r="GK570" s="463">
        <f t="shared" si="1187"/>
        <v>13.351877607788595</v>
      </c>
      <c r="GL570" s="507">
        <v>8.0500000000000007</v>
      </c>
      <c r="GM570" s="535">
        <v>10.3</v>
      </c>
      <c r="GN570" s="536">
        <v>47</v>
      </c>
      <c r="GO570" s="526">
        <f t="shared" si="1188"/>
        <v>5.5045871559633031E-2</v>
      </c>
      <c r="GP570" s="526">
        <f t="shared" si="1189"/>
        <v>0.1132075471698113</v>
      </c>
      <c r="GQ570" s="535">
        <v>8</v>
      </c>
      <c r="GR570" s="455">
        <f t="shared" si="1190"/>
        <v>2.8706536856745477</v>
      </c>
      <c r="GS570" s="536">
        <f t="shared" si="1191"/>
        <v>9.6</v>
      </c>
      <c r="GT570" s="536">
        <f t="shared" si="1192"/>
        <v>29.759999999999998</v>
      </c>
      <c r="GU570" s="526">
        <f t="shared" si="1193"/>
        <v>6.796116504854377E-2</v>
      </c>
      <c r="GV570" s="526">
        <f t="shared" si="1194"/>
        <v>0.36680851063829789</v>
      </c>
      <c r="GW570" s="526">
        <f t="shared" si="1195"/>
        <v>0.11926605504587162</v>
      </c>
      <c r="GX570" s="526">
        <f t="shared" si="1196"/>
        <v>0.43849056603773584</v>
      </c>
      <c r="GY570" s="544">
        <f t="shared" si="1197"/>
        <v>0.57452141169486204</v>
      </c>
      <c r="GZ570" s="490">
        <v>34458</v>
      </c>
      <c r="HA570" s="493">
        <v>8.31</v>
      </c>
      <c r="HB570" s="493">
        <v>8.02</v>
      </c>
      <c r="HC570" s="494">
        <v>9.6</v>
      </c>
      <c r="HD570" s="498">
        <f t="shared" si="1198"/>
        <v>29.759999999999998</v>
      </c>
      <c r="HE570" s="498">
        <v>9.6</v>
      </c>
      <c r="HF570" s="498">
        <f t="shared" si="1075"/>
        <v>25.92</v>
      </c>
      <c r="HG570" s="498"/>
      <c r="HH570" s="492">
        <v>8</v>
      </c>
      <c r="HI570" s="508">
        <v>6430</v>
      </c>
      <c r="HJ570" s="490">
        <f t="shared" si="1199"/>
        <v>4308.1000000000004</v>
      </c>
      <c r="HK570" s="490"/>
      <c r="HL570" s="490"/>
      <c r="HM570" s="543"/>
      <c r="HN570" s="506">
        <v>4.47</v>
      </c>
      <c r="HO570" s="491"/>
      <c r="HP570" s="545">
        <v>0.01</v>
      </c>
      <c r="HQ570" s="523"/>
      <c r="HR570" s="524"/>
      <c r="HS570" s="524">
        <v>0.27</v>
      </c>
      <c r="HT570" s="511">
        <v>4</v>
      </c>
      <c r="HU570" s="525">
        <f t="shared" si="1200"/>
        <v>50.420168067226896</v>
      </c>
      <c r="HV570" s="526">
        <f t="shared" si="1201"/>
        <v>0.78901098901098898</v>
      </c>
      <c r="HW570" s="526">
        <f t="shared" si="1202"/>
        <v>0.8775308641975309</v>
      </c>
      <c r="HX570" s="526">
        <f t="shared" si="1203"/>
        <v>0.68741258741258737</v>
      </c>
      <c r="HY570" s="512" t="s">
        <v>252</v>
      </c>
    </row>
    <row r="571" spans="1:233" s="598" customFormat="1" ht="15" customHeight="1" x14ac:dyDescent="0.15">
      <c r="A571" s="400">
        <v>44053</v>
      </c>
      <c r="B571" s="515">
        <v>46922</v>
      </c>
      <c r="C571" s="402">
        <f t="shared" si="1124"/>
        <v>0.93844000000000005</v>
      </c>
      <c r="D571" s="571">
        <v>7.82</v>
      </c>
      <c r="E571" s="572">
        <v>36.25</v>
      </c>
      <c r="F571" s="406">
        <v>164</v>
      </c>
      <c r="G571" s="406">
        <f t="shared" si="1125"/>
        <v>7695.2079999999996</v>
      </c>
      <c r="H571" s="402">
        <f t="shared" si="1126"/>
        <v>0.30780831999999997</v>
      </c>
      <c r="I571" s="573"/>
      <c r="J571" s="406"/>
      <c r="K571" s="574"/>
      <c r="L571" s="574"/>
      <c r="M571" s="574"/>
      <c r="N571" s="575"/>
      <c r="O571" s="575"/>
      <c r="P571" s="409"/>
      <c r="Q571" s="409">
        <v>1440</v>
      </c>
      <c r="R571" s="409"/>
      <c r="S571" s="409"/>
      <c r="T571" s="410">
        <v>5.12</v>
      </c>
      <c r="U571" s="409">
        <f t="shared" si="1127"/>
        <v>3560.344827586207</v>
      </c>
      <c r="V571" s="409">
        <v>10325</v>
      </c>
      <c r="W571" s="409">
        <v>3129</v>
      </c>
      <c r="X571" s="516"/>
      <c r="Y571" s="473"/>
      <c r="Z571" s="429"/>
      <c r="AA571" s="447"/>
      <c r="AB571" s="409"/>
      <c r="AC571" s="409"/>
      <c r="AD571" s="474"/>
      <c r="AE571" s="477"/>
      <c r="AF571" s="478">
        <f t="shared" si="1128"/>
        <v>1440</v>
      </c>
      <c r="AG571" s="477">
        <f t="shared" si="1129"/>
        <v>0.57599999999999996</v>
      </c>
      <c r="AH571" s="478">
        <f t="shared" si="1130"/>
        <v>3560.344827586207</v>
      </c>
      <c r="AI571" s="478">
        <f t="shared" si="1131"/>
        <v>10325</v>
      </c>
      <c r="AJ571" s="473">
        <f t="shared" si="1132"/>
        <v>14868</v>
      </c>
      <c r="AK571" s="477">
        <f t="shared" si="1133"/>
        <v>0.66080000000000005</v>
      </c>
      <c r="AL571" s="447">
        <v>38</v>
      </c>
      <c r="AM571" s="479"/>
      <c r="AN571" s="473">
        <v>2102</v>
      </c>
      <c r="AO571" s="473">
        <v>1839</v>
      </c>
      <c r="AP571" s="479">
        <v>7.46</v>
      </c>
      <c r="AQ571" s="447">
        <v>1101</v>
      </c>
      <c r="AR571" s="473">
        <f t="shared" ref="AR571:AR611" si="1205">AQ571*2.9</f>
        <v>3192.9</v>
      </c>
      <c r="AS571" s="657">
        <f t="shared" si="1134"/>
        <v>2.9</v>
      </c>
      <c r="AT571" s="473">
        <v>6590</v>
      </c>
      <c r="AU571" s="447"/>
      <c r="AV571" s="480">
        <v>57</v>
      </c>
      <c r="AW571" s="479">
        <v>14.49</v>
      </c>
      <c r="AX571" s="479">
        <v>48.62</v>
      </c>
      <c r="AY571" s="480">
        <v>9.6999999999999993</v>
      </c>
      <c r="AZ571" s="480">
        <v>2.5</v>
      </c>
      <c r="BA571" s="420">
        <f t="shared" si="1135"/>
        <v>39915</v>
      </c>
      <c r="BB571" s="421">
        <f t="shared" si="1136"/>
        <v>0.79830000000000001</v>
      </c>
      <c r="BC571" s="422"/>
      <c r="BD571" s="423">
        <v>7.68</v>
      </c>
      <c r="BE571" s="424">
        <v>43.4</v>
      </c>
      <c r="BF571" s="420">
        <v>277</v>
      </c>
      <c r="BG571" s="426">
        <v>8080</v>
      </c>
      <c r="BH571" s="420">
        <f t="shared" si="1137"/>
        <v>5413.6</v>
      </c>
      <c r="BI571" s="432"/>
      <c r="BJ571" s="421"/>
      <c r="BK571" s="427">
        <v>19.8</v>
      </c>
      <c r="BL571" s="427"/>
      <c r="BM571" s="428"/>
      <c r="BN571" s="422"/>
      <c r="BO571" s="425">
        <v>118</v>
      </c>
      <c r="BP571" s="425"/>
      <c r="BQ571" s="423">
        <v>5.09</v>
      </c>
      <c r="BR571" s="421">
        <f t="shared" si="1138"/>
        <v>0.70694444444444438</v>
      </c>
      <c r="BS571" s="409">
        <f t="shared" si="1139"/>
        <v>41355</v>
      </c>
      <c r="BT571" s="429">
        <f t="shared" si="1140"/>
        <v>7.6723394994559309</v>
      </c>
      <c r="BU571" s="430">
        <f t="shared" si="1141"/>
        <v>43.4</v>
      </c>
      <c r="BV571" s="430">
        <f t="shared" si="1142"/>
        <v>378.53297062023938</v>
      </c>
      <c r="BW571" s="430">
        <f t="shared" si="1143"/>
        <v>7798.7516866158867</v>
      </c>
      <c r="BX571" s="430">
        <f t="shared" si="1144"/>
        <v>5069.1885963003269</v>
      </c>
      <c r="BY571" s="430">
        <f t="shared" si="1145"/>
        <v>19.448313384113167</v>
      </c>
      <c r="BZ571" s="430"/>
      <c r="CA571" s="431"/>
      <c r="CB571" s="430">
        <f t="shared" si="1146"/>
        <v>118</v>
      </c>
      <c r="CC571" s="432">
        <v>20251</v>
      </c>
      <c r="CD571" s="411">
        <f t="shared" si="1147"/>
        <v>20971</v>
      </c>
      <c r="CE571" s="421">
        <f t="shared" si="1148"/>
        <v>0.83884000000000003</v>
      </c>
      <c r="CF571" s="433">
        <f t="shared" si="1149"/>
        <v>7.6677316293929714</v>
      </c>
      <c r="CG571" s="434"/>
      <c r="CH571" s="427"/>
      <c r="CI571" s="446">
        <f t="shared" si="1150"/>
        <v>10.872156787945258</v>
      </c>
      <c r="CJ571" s="436">
        <v>33.5</v>
      </c>
      <c r="CK571" s="436">
        <v>2.61</v>
      </c>
      <c r="CL571" s="423"/>
      <c r="CM571" s="423">
        <v>15.2</v>
      </c>
      <c r="CN571" s="423">
        <v>103</v>
      </c>
      <c r="CO571" s="432"/>
      <c r="CP571" s="432"/>
      <c r="CQ571" s="437"/>
      <c r="CR571" s="437">
        <v>0.77</v>
      </c>
      <c r="CS571" s="424"/>
      <c r="CT571" s="432">
        <f t="shared" si="1151"/>
        <v>4.0055314481903581</v>
      </c>
      <c r="CU571" s="434">
        <v>7.08</v>
      </c>
      <c r="CV571" s="438"/>
      <c r="CW571" s="439"/>
      <c r="CX571" s="440"/>
      <c r="CY571" s="441"/>
      <c r="CZ571" s="442"/>
      <c r="DA571" s="442"/>
      <c r="DB571" s="442"/>
      <c r="DC571" s="442"/>
      <c r="DD571" s="443"/>
      <c r="DE571" s="440"/>
      <c r="DF571" s="444">
        <v>19664</v>
      </c>
      <c r="DG571" s="445">
        <f t="shared" si="1152"/>
        <v>20384</v>
      </c>
      <c r="DH571" s="421">
        <f t="shared" si="1153"/>
        <v>0.81535999999999997</v>
      </c>
      <c r="DI571" s="446">
        <f t="shared" si="1154"/>
        <v>7.8885400313971736</v>
      </c>
      <c r="DJ571" s="434">
        <v>7.58</v>
      </c>
      <c r="DK571" s="427">
        <v>3.1</v>
      </c>
      <c r="DL571" s="446">
        <f t="shared" si="1155"/>
        <v>11.185243328100471</v>
      </c>
      <c r="DM571" s="422">
        <v>33.6</v>
      </c>
      <c r="DN571" s="422">
        <v>1.97</v>
      </c>
      <c r="DO571" s="423">
        <v>7.64</v>
      </c>
      <c r="DP571" s="423">
        <v>15.6</v>
      </c>
      <c r="DQ571" s="423">
        <v>110</v>
      </c>
      <c r="DR571" s="432"/>
      <c r="DS571" s="432"/>
      <c r="DT571" s="437"/>
      <c r="DU571" s="437">
        <v>0.78</v>
      </c>
      <c r="DV571" s="424"/>
      <c r="DW571" s="446">
        <f t="shared" si="1156"/>
        <v>4.1208791208791204</v>
      </c>
      <c r="DX571" s="434">
        <v>6.77</v>
      </c>
      <c r="DY571" s="438">
        <v>7.76</v>
      </c>
      <c r="DZ571" s="439">
        <v>15.7</v>
      </c>
      <c r="EA571" s="660">
        <f t="shared" si="1204"/>
        <v>56.519999999999996</v>
      </c>
      <c r="EB571" s="441">
        <v>7830</v>
      </c>
      <c r="EC571" s="442">
        <v>4.0999999999999996</v>
      </c>
      <c r="ED571" s="442"/>
      <c r="EE571" s="442"/>
      <c r="EF571" s="442"/>
      <c r="EG571" s="443">
        <v>17</v>
      </c>
      <c r="EH571" s="440"/>
      <c r="EI571" s="429">
        <f t="shared" si="1157"/>
        <v>7.76</v>
      </c>
      <c r="EJ571" s="447">
        <f t="shared" si="1158"/>
        <v>15.7</v>
      </c>
      <c r="EK571" s="448">
        <f t="shared" si="1159"/>
        <v>56.519999999999996</v>
      </c>
      <c r="EL571" s="417">
        <f t="shared" si="1160"/>
        <v>7830</v>
      </c>
      <c r="EM571" s="431">
        <f t="shared" si="1161"/>
        <v>4.0999999999999996</v>
      </c>
      <c r="EN571" s="431"/>
      <c r="EO571" s="431"/>
      <c r="EP571" s="431"/>
      <c r="EQ571" s="430">
        <f t="shared" si="1162"/>
        <v>17</v>
      </c>
      <c r="ER571" s="448"/>
      <c r="ES571" s="449">
        <f t="shared" si="1163"/>
        <v>25.535001813565469</v>
      </c>
      <c r="ET571" s="450">
        <f t="shared" si="1164"/>
        <v>0.82709999999999995</v>
      </c>
      <c r="EU571" s="451">
        <f t="shared" si="1123"/>
        <v>0.35577797727272725</v>
      </c>
      <c r="EV571" s="450">
        <f t="shared" si="1165"/>
        <v>0.65884810606060595</v>
      </c>
      <c r="EW571" s="513">
        <f t="shared" si="1166"/>
        <v>0.78918480389414203</v>
      </c>
      <c r="EX571" s="514">
        <f t="shared" si="1167"/>
        <v>15.348313384113167</v>
      </c>
      <c r="EY571" s="513">
        <f t="shared" si="1168"/>
        <v>0.63824884792626735</v>
      </c>
      <c r="EZ571" s="514">
        <f t="shared" si="1169"/>
        <v>27.7</v>
      </c>
      <c r="FA571" s="450">
        <f t="shared" si="1170"/>
        <v>0.85068671849802135</v>
      </c>
      <c r="FB571" s="431">
        <f t="shared" si="1171"/>
        <v>322.0129706202394</v>
      </c>
      <c r="FC571" s="452"/>
      <c r="FD571" s="431"/>
      <c r="FE571" s="452">
        <f t="shared" si="1172"/>
        <v>0.85593220338983045</v>
      </c>
      <c r="FF571" s="430">
        <f t="shared" si="1173"/>
        <v>101</v>
      </c>
      <c r="FG571" s="405">
        <v>50400</v>
      </c>
      <c r="FH571" s="589"/>
      <c r="FI571" s="590"/>
      <c r="FJ571" s="591"/>
      <c r="FK571" s="455">
        <f t="shared" si="1174"/>
        <v>1.7410228509249184</v>
      </c>
      <c r="FL571" s="530">
        <v>2400</v>
      </c>
      <c r="FM571" s="455">
        <f t="shared" si="1175"/>
        <v>58.034095030830606</v>
      </c>
      <c r="FN571" s="530">
        <v>6950</v>
      </c>
      <c r="FO571" s="532">
        <f t="shared" si="1176"/>
        <v>0.51943198804185353</v>
      </c>
      <c r="FP571" s="449">
        <f t="shared" si="1177"/>
        <v>168.05706686011365</v>
      </c>
      <c r="FQ571" s="457">
        <v>46.8</v>
      </c>
      <c r="FR571" s="458">
        <f t="shared" si="1178"/>
        <v>1.1316648531011968</v>
      </c>
      <c r="FS571" s="576">
        <v>7.77</v>
      </c>
      <c r="FT571" s="577">
        <v>12</v>
      </c>
      <c r="FU571" s="660">
        <v>56</v>
      </c>
      <c r="FV571" s="579">
        <v>6</v>
      </c>
      <c r="FW571" s="580"/>
      <c r="FX571" s="579"/>
      <c r="FY571" s="452">
        <f t="shared" si="1179"/>
        <v>0.64705882352941169</v>
      </c>
      <c r="FZ571" s="452"/>
      <c r="GA571" s="429"/>
      <c r="GB571" s="513">
        <f t="shared" si="1180"/>
        <v>0.23566878980891715</v>
      </c>
      <c r="GC571" s="514">
        <f t="shared" si="1181"/>
        <v>3.6999999999999993</v>
      </c>
      <c r="GD571" s="513">
        <f t="shared" si="1182"/>
        <v>9.2002830856333651E-3</v>
      </c>
      <c r="GE571" s="527">
        <f t="shared" si="1183"/>
        <v>0.51999999999999602</v>
      </c>
      <c r="GF571" s="461">
        <f t="shared" si="1184"/>
        <v>2.3793978962640554</v>
      </c>
      <c r="GG571" s="606">
        <v>20</v>
      </c>
      <c r="GH571" s="450">
        <f t="shared" si="1185"/>
        <v>0.25</v>
      </c>
      <c r="GI571" s="405">
        <v>140</v>
      </c>
      <c r="GJ571" s="462">
        <f t="shared" si="1186"/>
        <v>7</v>
      </c>
      <c r="GK571" s="463">
        <f t="shared" si="1187"/>
        <v>11.606819006166122</v>
      </c>
      <c r="GL571" s="464">
        <v>7.94</v>
      </c>
      <c r="GM571" s="529">
        <v>11.9</v>
      </c>
      <c r="GN571" s="406">
        <v>56</v>
      </c>
      <c r="GO571" s="513">
        <f t="shared" si="1188"/>
        <v>8.3333333333333037E-3</v>
      </c>
      <c r="GP571" s="450">
        <f t="shared" si="1189"/>
        <v>0</v>
      </c>
      <c r="GQ571" s="577">
        <v>8</v>
      </c>
      <c r="GR571" s="455">
        <f t="shared" si="1190"/>
        <v>2.4954660863257163</v>
      </c>
      <c r="GS571" s="531">
        <f t="shared" si="1191"/>
        <v>10.7</v>
      </c>
      <c r="GT571" s="531">
        <f t="shared" si="1192"/>
        <v>33.17</v>
      </c>
      <c r="GU571" s="513">
        <f t="shared" si="1193"/>
        <v>0.10084033613445387</v>
      </c>
      <c r="GV571" s="513">
        <f t="shared" si="1194"/>
        <v>0.40767857142857145</v>
      </c>
      <c r="GW571" s="513">
        <f t="shared" si="1195"/>
        <v>0.10833333333333339</v>
      </c>
      <c r="GX571" s="513">
        <f t="shared" si="1196"/>
        <v>0.40767857142857145</v>
      </c>
      <c r="GY571" s="462">
        <f t="shared" si="1197"/>
        <v>0.50840205896478852</v>
      </c>
      <c r="GZ571" s="405">
        <v>41322</v>
      </c>
      <c r="HA571" s="581">
        <v>8.09</v>
      </c>
      <c r="HB571" s="451">
        <v>7.99</v>
      </c>
      <c r="HC571" s="577">
        <v>10.7</v>
      </c>
      <c r="HD571" s="463">
        <f t="shared" si="1198"/>
        <v>33.17</v>
      </c>
      <c r="HE571" s="463">
        <v>10.199999999999999</v>
      </c>
      <c r="HF571" s="463">
        <f t="shared" si="1075"/>
        <v>27.54</v>
      </c>
      <c r="HG571" s="582"/>
      <c r="HH571" s="575">
        <v>4</v>
      </c>
      <c r="HI571" s="583">
        <v>7290</v>
      </c>
      <c r="HJ571" s="406">
        <f t="shared" si="1199"/>
        <v>4884.3</v>
      </c>
      <c r="HK571" s="406"/>
      <c r="HL571" s="549"/>
      <c r="HM571" s="584"/>
      <c r="HN571" s="461">
        <v>4.8099999999999996</v>
      </c>
      <c r="HO571" s="574"/>
      <c r="HP571" s="548">
        <v>0.01</v>
      </c>
      <c r="HQ571" s="585"/>
      <c r="HR571" s="586"/>
      <c r="HS571" s="520">
        <v>0.26</v>
      </c>
      <c r="HT571" s="587">
        <v>4</v>
      </c>
      <c r="HU571" s="522">
        <f t="shared" si="1200"/>
        <v>43.592634347989474</v>
      </c>
      <c r="HV571" s="513">
        <f t="shared" si="1201"/>
        <v>0.75345622119815669</v>
      </c>
      <c r="HW571" s="513">
        <f t="shared" si="1202"/>
        <v>0.88025270758122742</v>
      </c>
      <c r="HX571" s="513">
        <f t="shared" si="1203"/>
        <v>0.75707070707070712</v>
      </c>
      <c r="HY571" s="599" t="s">
        <v>253</v>
      </c>
    </row>
    <row r="572" spans="1:233" s="598" customFormat="1" ht="15" customHeight="1" x14ac:dyDescent="0.15">
      <c r="A572" s="400">
        <v>44054</v>
      </c>
      <c r="B572" s="515">
        <v>48316</v>
      </c>
      <c r="C572" s="402">
        <f t="shared" si="1124"/>
        <v>0.96631999999999996</v>
      </c>
      <c r="D572" s="571">
        <v>7.81</v>
      </c>
      <c r="E572" s="572">
        <v>35.75</v>
      </c>
      <c r="F572" s="406">
        <v>187</v>
      </c>
      <c r="G572" s="406">
        <f t="shared" si="1125"/>
        <v>9035.0920000000006</v>
      </c>
      <c r="H572" s="402">
        <f t="shared" si="1126"/>
        <v>0.36140368</v>
      </c>
      <c r="I572" s="573"/>
      <c r="J572" s="406"/>
      <c r="K572" s="574"/>
      <c r="L572" s="574"/>
      <c r="M572" s="574"/>
      <c r="N572" s="575"/>
      <c r="O572" s="575"/>
      <c r="P572" s="409"/>
      <c r="Q572" s="409">
        <v>1440</v>
      </c>
      <c r="R572" s="409"/>
      <c r="S572" s="409"/>
      <c r="T572" s="410">
        <v>5.0999999999999996</v>
      </c>
      <c r="U572" s="409">
        <f t="shared" si="1127"/>
        <v>3043.4482758620688</v>
      </c>
      <c r="V572" s="409">
        <v>8826</v>
      </c>
      <c r="W572" s="409">
        <v>3452</v>
      </c>
      <c r="X572" s="516"/>
      <c r="Y572" s="473"/>
      <c r="Z572" s="429"/>
      <c r="AA572" s="447"/>
      <c r="AB572" s="409"/>
      <c r="AC572" s="409"/>
      <c r="AD572" s="474"/>
      <c r="AE572" s="477"/>
      <c r="AF572" s="478">
        <f t="shared" si="1128"/>
        <v>1440</v>
      </c>
      <c r="AG572" s="477">
        <f t="shared" si="1129"/>
        <v>0.57599999999999996</v>
      </c>
      <c r="AH572" s="478">
        <f t="shared" si="1130"/>
        <v>3043.4482758620688</v>
      </c>
      <c r="AI572" s="478">
        <f t="shared" si="1131"/>
        <v>8826</v>
      </c>
      <c r="AJ572" s="473">
        <f t="shared" si="1132"/>
        <v>12709.44</v>
      </c>
      <c r="AK572" s="477">
        <f t="shared" si="1133"/>
        <v>0.56486400000000003</v>
      </c>
      <c r="AL572" s="447">
        <v>38</v>
      </c>
      <c r="AM572" s="479"/>
      <c r="AN572" s="473">
        <v>2213</v>
      </c>
      <c r="AO572" s="473">
        <v>1982</v>
      </c>
      <c r="AP572" s="479">
        <v>7.64</v>
      </c>
      <c r="AQ572" s="447">
        <v>1132</v>
      </c>
      <c r="AR572" s="473">
        <f t="shared" si="1205"/>
        <v>3282.7999999999997</v>
      </c>
      <c r="AS572" s="657">
        <f t="shared" si="1134"/>
        <v>2.9</v>
      </c>
      <c r="AT572" s="473">
        <v>6800</v>
      </c>
      <c r="AU572" s="447"/>
      <c r="AV572" s="480">
        <v>60</v>
      </c>
      <c r="AW572" s="479">
        <v>14.78</v>
      </c>
      <c r="AX572" s="479">
        <v>47.36</v>
      </c>
      <c r="AY572" s="480">
        <v>10.6</v>
      </c>
      <c r="AZ572" s="480">
        <v>3</v>
      </c>
      <c r="BA572" s="420">
        <f t="shared" si="1135"/>
        <v>47453</v>
      </c>
      <c r="BB572" s="421">
        <f t="shared" si="1136"/>
        <v>0.94906000000000001</v>
      </c>
      <c r="BC572" s="422"/>
      <c r="BD572" s="423">
        <v>7.67</v>
      </c>
      <c r="BE572" s="424">
        <v>36.799999999999997</v>
      </c>
      <c r="BF572" s="420">
        <v>216</v>
      </c>
      <c r="BG572" s="426">
        <v>6020</v>
      </c>
      <c r="BH572" s="420">
        <f t="shared" si="1137"/>
        <v>4033.4</v>
      </c>
      <c r="BI572" s="432">
        <v>1096</v>
      </c>
      <c r="BJ572" s="421">
        <f>BI572/35.5*(23+35.5)/BH572</f>
        <v>0.4477821458427762</v>
      </c>
      <c r="BK572" s="427">
        <v>17.3</v>
      </c>
      <c r="BL572" s="427">
        <v>10.5</v>
      </c>
      <c r="BM572" s="428">
        <v>3.4</v>
      </c>
      <c r="BN572" s="422">
        <v>1.6</v>
      </c>
      <c r="BO572" s="425">
        <v>117</v>
      </c>
      <c r="BP572" s="425">
        <v>32</v>
      </c>
      <c r="BQ572" s="423">
        <v>5.93</v>
      </c>
      <c r="BR572" s="421">
        <f t="shared" si="1138"/>
        <v>0.82361111111111107</v>
      </c>
      <c r="BS572" s="409">
        <f t="shared" si="1139"/>
        <v>48893</v>
      </c>
      <c r="BT572" s="429">
        <f t="shared" si="1140"/>
        <v>7.6691164379359007</v>
      </c>
      <c r="BU572" s="430">
        <f t="shared" si="1141"/>
        <v>36.799999999999997</v>
      </c>
      <c r="BV572" s="430">
        <f t="shared" si="1142"/>
        <v>306.3236046059763</v>
      </c>
      <c r="BW572" s="430">
        <f t="shared" si="1143"/>
        <v>5842.7839568036325</v>
      </c>
      <c r="BX572" s="430">
        <f t="shared" si="1144"/>
        <v>3797.8095719223611</v>
      </c>
      <c r="BY572" s="430">
        <f t="shared" si="1145"/>
        <v>17.102671139017854</v>
      </c>
      <c r="BZ572" s="430">
        <f>(BL572*BA572+AY572*AF572)/BS572</f>
        <v>10.50294520688033</v>
      </c>
      <c r="CA572" s="431">
        <f>(BN572*BA572+AZ572*AF572)/BS572</f>
        <v>1.6412328963246272</v>
      </c>
      <c r="CB572" s="430">
        <f t="shared" si="1146"/>
        <v>117</v>
      </c>
      <c r="CC572" s="432">
        <v>23728</v>
      </c>
      <c r="CD572" s="411">
        <f t="shared" si="1147"/>
        <v>24448</v>
      </c>
      <c r="CE572" s="421">
        <f t="shared" si="1148"/>
        <v>0.97792000000000001</v>
      </c>
      <c r="CF572" s="433">
        <f t="shared" si="1149"/>
        <v>6.577225130890052</v>
      </c>
      <c r="CG572" s="434"/>
      <c r="CH572" s="427"/>
      <c r="CI572" s="446">
        <f t="shared" si="1150"/>
        <v>9.3259162303664915</v>
      </c>
      <c r="CJ572" s="436">
        <v>33.6</v>
      </c>
      <c r="CK572" s="436">
        <v>2.6</v>
      </c>
      <c r="CL572" s="423"/>
      <c r="CM572" s="423">
        <v>16</v>
      </c>
      <c r="CN572" s="423">
        <v>104</v>
      </c>
      <c r="CO572" s="432"/>
      <c r="CP572" s="432"/>
      <c r="CQ572" s="437"/>
      <c r="CR572" s="437">
        <v>0.78</v>
      </c>
      <c r="CS572" s="424"/>
      <c r="CT572" s="432">
        <f t="shared" si="1151"/>
        <v>3.4358638743455492</v>
      </c>
      <c r="CU572" s="434">
        <v>6.88</v>
      </c>
      <c r="CV572" s="438"/>
      <c r="CW572" s="439"/>
      <c r="CX572" s="440"/>
      <c r="CY572" s="441"/>
      <c r="CZ572" s="442"/>
      <c r="DA572" s="442"/>
      <c r="DB572" s="442"/>
      <c r="DC572" s="442"/>
      <c r="DD572" s="443"/>
      <c r="DE572" s="440"/>
      <c r="DF572" s="444">
        <v>23725</v>
      </c>
      <c r="DG572" s="445">
        <f t="shared" si="1152"/>
        <v>24445</v>
      </c>
      <c r="DH572" s="421">
        <f t="shared" si="1153"/>
        <v>0.9778</v>
      </c>
      <c r="DI572" s="446">
        <f t="shared" si="1154"/>
        <v>6.578032317447331</v>
      </c>
      <c r="DJ572" s="434">
        <v>7.73</v>
      </c>
      <c r="DK572" s="427">
        <v>3.1</v>
      </c>
      <c r="DL572" s="446">
        <f t="shared" si="1155"/>
        <v>9.3270607486193491</v>
      </c>
      <c r="DM572" s="422">
        <v>32.5</v>
      </c>
      <c r="DN572" s="422">
        <v>3.56</v>
      </c>
      <c r="DO572" s="423">
        <v>7.7</v>
      </c>
      <c r="DP572" s="423">
        <v>15.6</v>
      </c>
      <c r="DQ572" s="423">
        <v>91</v>
      </c>
      <c r="DR572" s="432">
        <v>3923</v>
      </c>
      <c r="DS572" s="432">
        <v>1966</v>
      </c>
      <c r="DT572" s="437">
        <f>DS572/DR572</f>
        <v>0.50114708131531993</v>
      </c>
      <c r="DU572" s="437">
        <v>0.79</v>
      </c>
      <c r="DV572" s="424"/>
      <c r="DW572" s="446">
        <f t="shared" si="1156"/>
        <v>3.4362855389650235</v>
      </c>
      <c r="DX572" s="434">
        <v>6.58</v>
      </c>
      <c r="DY572" s="438">
        <v>8.02</v>
      </c>
      <c r="DZ572" s="439">
        <v>15.7</v>
      </c>
      <c r="EA572" s="660">
        <f t="shared" si="1204"/>
        <v>56.519999999999996</v>
      </c>
      <c r="EB572" s="441">
        <v>7400</v>
      </c>
      <c r="EC572" s="442">
        <v>4.9000000000000004</v>
      </c>
      <c r="ED572" s="442">
        <v>0.22</v>
      </c>
      <c r="EE572" s="442">
        <v>4.4000000000000004</v>
      </c>
      <c r="EF572" s="442">
        <v>1</v>
      </c>
      <c r="EG572" s="443">
        <v>19</v>
      </c>
      <c r="EH572" s="440">
        <v>16</v>
      </c>
      <c r="EI572" s="429">
        <f t="shared" si="1157"/>
        <v>8.02</v>
      </c>
      <c r="EJ572" s="447">
        <f t="shared" si="1158"/>
        <v>15.7</v>
      </c>
      <c r="EK572" s="448">
        <f t="shared" si="1159"/>
        <v>56.519999999999996</v>
      </c>
      <c r="EL572" s="417">
        <f t="shared" si="1160"/>
        <v>7400</v>
      </c>
      <c r="EM572" s="431">
        <f t="shared" si="1161"/>
        <v>4.9000000000000004</v>
      </c>
      <c r="EN572" s="431">
        <f>ED572</f>
        <v>0.22</v>
      </c>
      <c r="EO572" s="431">
        <f>EE572</f>
        <v>4.4000000000000004</v>
      </c>
      <c r="EP572" s="431">
        <f>EF572</f>
        <v>1</v>
      </c>
      <c r="EQ572" s="430">
        <f t="shared" si="1162"/>
        <v>19</v>
      </c>
      <c r="ER572" s="448">
        <f>EH572</f>
        <v>16</v>
      </c>
      <c r="ES572" s="449">
        <f t="shared" si="1163"/>
        <v>21.598183789090463</v>
      </c>
      <c r="ET572" s="450">
        <f t="shared" si="1164"/>
        <v>0.97785999999999995</v>
      </c>
      <c r="EU572" s="451">
        <f t="shared" si="1123"/>
        <v>0.34038818181818181</v>
      </c>
      <c r="EV572" s="450">
        <f t="shared" si="1165"/>
        <v>0.63034848484848482</v>
      </c>
      <c r="EW572" s="513">
        <f t="shared" si="1166"/>
        <v>0.71349504646550843</v>
      </c>
      <c r="EX572" s="514">
        <f t="shared" si="1167"/>
        <v>12.202671139017854</v>
      </c>
      <c r="EY572" s="513">
        <f t="shared" si="1168"/>
        <v>0.57336956521739135</v>
      </c>
      <c r="EZ572" s="514">
        <f t="shared" si="1169"/>
        <v>21.099999999999998</v>
      </c>
      <c r="FA572" s="450">
        <f t="shared" si="1170"/>
        <v>0.81548924356416608</v>
      </c>
      <c r="FB572" s="431">
        <f t="shared" si="1171"/>
        <v>249.80360460597632</v>
      </c>
      <c r="FC572" s="452">
        <f>1-EP572/CA572</f>
        <v>0.39070195202679803</v>
      </c>
      <c r="FD572" s="431">
        <f>CA572-EP572</f>
        <v>0.64123289632462721</v>
      </c>
      <c r="FE572" s="452">
        <f t="shared" si="1172"/>
        <v>0.83760683760683763</v>
      </c>
      <c r="FF572" s="430">
        <f t="shared" si="1173"/>
        <v>98</v>
      </c>
      <c r="FG572" s="405">
        <v>50400</v>
      </c>
      <c r="FH572" s="589"/>
      <c r="FI572" s="590"/>
      <c r="FJ572" s="591"/>
      <c r="FK572" s="455">
        <f t="shared" si="1174"/>
        <v>1.4726034401652588</v>
      </c>
      <c r="FL572" s="530">
        <v>2400</v>
      </c>
      <c r="FM572" s="455">
        <f t="shared" si="1175"/>
        <v>49.086781338841966</v>
      </c>
      <c r="FN572" s="530">
        <v>7062</v>
      </c>
      <c r="FO572" s="532">
        <f t="shared" si="1176"/>
        <v>0.52780269058295959</v>
      </c>
      <c r="FP572" s="449">
        <f t="shared" si="1177"/>
        <v>144.43785408954247</v>
      </c>
      <c r="FQ572" s="457">
        <v>46.8</v>
      </c>
      <c r="FR572" s="458">
        <f t="shared" si="1178"/>
        <v>0.95719223610741822</v>
      </c>
      <c r="FS572" s="576">
        <v>7.83</v>
      </c>
      <c r="FT572" s="577">
        <v>11.7</v>
      </c>
      <c r="FU572" s="660">
        <v>55</v>
      </c>
      <c r="FV572" s="579">
        <v>6</v>
      </c>
      <c r="FW572" s="580">
        <v>0.32</v>
      </c>
      <c r="FX572" s="579">
        <v>8</v>
      </c>
      <c r="FY572" s="452">
        <f t="shared" si="1179"/>
        <v>0.68421052631578949</v>
      </c>
      <c r="FZ572" s="452">
        <f>1-FW572/(EF572+DC572)</f>
        <v>0.67999999999999994</v>
      </c>
      <c r="GA572" s="429">
        <f>EF572+DC572-FW572</f>
        <v>0.67999999999999994</v>
      </c>
      <c r="GB572" s="513">
        <f t="shared" si="1180"/>
        <v>0.25477707006369432</v>
      </c>
      <c r="GC572" s="514">
        <f t="shared" si="1181"/>
        <v>4</v>
      </c>
      <c r="GD572" s="513">
        <f t="shared" si="1182"/>
        <v>2.689313517338987E-2</v>
      </c>
      <c r="GE572" s="527">
        <f t="shared" si="1183"/>
        <v>1.519999999999996</v>
      </c>
      <c r="GF572" s="461">
        <f t="shared" si="1184"/>
        <v>2.0125580348925203</v>
      </c>
      <c r="GG572" s="606">
        <v>20</v>
      </c>
      <c r="GH572" s="450">
        <f t="shared" si="1185"/>
        <v>0.25</v>
      </c>
      <c r="GI572" s="405">
        <v>140</v>
      </c>
      <c r="GJ572" s="462">
        <f t="shared" si="1186"/>
        <v>7</v>
      </c>
      <c r="GK572" s="463">
        <f t="shared" si="1187"/>
        <v>9.8173562677683925</v>
      </c>
      <c r="GL572" s="464">
        <v>7.95</v>
      </c>
      <c r="GM572" s="529">
        <v>11.3</v>
      </c>
      <c r="GN572" s="406">
        <v>54</v>
      </c>
      <c r="GO572" s="513">
        <f t="shared" si="1188"/>
        <v>3.4188034188034067E-2</v>
      </c>
      <c r="GP572" s="450">
        <f t="shared" si="1189"/>
        <v>1.8181818181818188E-2</v>
      </c>
      <c r="GQ572" s="577">
        <v>8</v>
      </c>
      <c r="GR572" s="455">
        <f t="shared" si="1190"/>
        <v>2.1107315975702043</v>
      </c>
      <c r="GS572" s="531">
        <f t="shared" si="1191"/>
        <v>11.1</v>
      </c>
      <c r="GT572" s="531">
        <f t="shared" si="1192"/>
        <v>34.409999999999997</v>
      </c>
      <c r="GU572" s="513">
        <f t="shared" si="1193"/>
        <v>1.7699115044247926E-2</v>
      </c>
      <c r="GV572" s="513">
        <f t="shared" si="1194"/>
        <v>0.36277777777777787</v>
      </c>
      <c r="GW572" s="513">
        <f t="shared" si="1195"/>
        <v>5.1282051282051211E-2</v>
      </c>
      <c r="GX572" s="513">
        <f t="shared" si="1196"/>
        <v>0.37436363636363645</v>
      </c>
      <c r="GY572" s="462">
        <f t="shared" si="1197"/>
        <v>0.47680214996446774</v>
      </c>
      <c r="GZ572" s="405">
        <v>47698</v>
      </c>
      <c r="HA572" s="581">
        <v>8.2100000000000009</v>
      </c>
      <c r="HB572" s="451">
        <v>7.97</v>
      </c>
      <c r="HC572" s="577">
        <v>11.1</v>
      </c>
      <c r="HD572" s="463">
        <f t="shared" si="1198"/>
        <v>34.409999999999997</v>
      </c>
      <c r="HE572" s="463">
        <v>10.8</v>
      </c>
      <c r="HF572" s="463">
        <f t="shared" ref="HF572:HF635" si="1206">HE572*2.7</f>
        <v>29.160000000000004</v>
      </c>
      <c r="HG572" s="582"/>
      <c r="HH572" s="575">
        <v>8</v>
      </c>
      <c r="HI572" s="583">
        <v>7480</v>
      </c>
      <c r="HJ572" s="406">
        <f t="shared" si="1199"/>
        <v>5011.6000000000004</v>
      </c>
      <c r="HK572" s="406">
        <v>174</v>
      </c>
      <c r="HL572" s="549">
        <v>1550</v>
      </c>
      <c r="HM572" s="584">
        <v>4.8</v>
      </c>
      <c r="HN572" s="461">
        <v>5.67</v>
      </c>
      <c r="HO572" s="574">
        <v>0.12</v>
      </c>
      <c r="HP572" s="548">
        <v>0.01</v>
      </c>
      <c r="HQ572" s="585">
        <v>4.2</v>
      </c>
      <c r="HR572" s="586">
        <v>0.3</v>
      </c>
      <c r="HS572" s="520">
        <v>0.24</v>
      </c>
      <c r="HT572" s="587">
        <v>4</v>
      </c>
      <c r="HU572" s="522">
        <f t="shared" si="1200"/>
        <v>36.667860830716705</v>
      </c>
      <c r="HV572" s="513">
        <f t="shared" si="1201"/>
        <v>0.69836956521739135</v>
      </c>
      <c r="HW572" s="513">
        <f t="shared" si="1202"/>
        <v>0.84069444444444441</v>
      </c>
      <c r="HX572" s="513">
        <f t="shared" si="1203"/>
        <v>0.67225433526011558</v>
      </c>
      <c r="HY572" s="599" t="s">
        <v>254</v>
      </c>
    </row>
    <row r="573" spans="1:233" s="598" customFormat="1" ht="15" customHeight="1" x14ac:dyDescent="0.15">
      <c r="A573" s="400">
        <v>44055</v>
      </c>
      <c r="B573" s="515">
        <v>40512</v>
      </c>
      <c r="C573" s="402">
        <f t="shared" si="1124"/>
        <v>0.81023999999999996</v>
      </c>
      <c r="D573" s="571">
        <v>7.57</v>
      </c>
      <c r="E573" s="572">
        <v>35.700000000000003</v>
      </c>
      <c r="F573" s="406">
        <v>164</v>
      </c>
      <c r="G573" s="406">
        <f t="shared" si="1125"/>
        <v>6643.9679999999998</v>
      </c>
      <c r="H573" s="402">
        <f t="shared" si="1126"/>
        <v>0.26575872</v>
      </c>
      <c r="I573" s="573"/>
      <c r="J573" s="406"/>
      <c r="K573" s="574"/>
      <c r="L573" s="574"/>
      <c r="M573" s="574"/>
      <c r="N573" s="575"/>
      <c r="O573" s="575"/>
      <c r="P573" s="409"/>
      <c r="Q573" s="409">
        <v>1440</v>
      </c>
      <c r="R573" s="409"/>
      <c r="S573" s="409"/>
      <c r="T573" s="410">
        <v>5.12</v>
      </c>
      <c r="U573" s="409">
        <f t="shared" si="1127"/>
        <v>3533.7931034482758</v>
      </c>
      <c r="V573" s="409">
        <v>10248</v>
      </c>
      <c r="W573" s="409">
        <v>3180</v>
      </c>
      <c r="X573" s="516"/>
      <c r="Y573" s="473"/>
      <c r="Z573" s="429"/>
      <c r="AA573" s="409"/>
      <c r="AB573" s="409"/>
      <c r="AC573" s="409"/>
      <c r="AD573" s="474"/>
      <c r="AE573" s="477"/>
      <c r="AF573" s="478">
        <f t="shared" si="1128"/>
        <v>1440</v>
      </c>
      <c r="AG573" s="477">
        <f t="shared" si="1129"/>
        <v>0.57599999999999996</v>
      </c>
      <c r="AH573" s="478">
        <f t="shared" si="1130"/>
        <v>3533.7931034482758</v>
      </c>
      <c r="AI573" s="478">
        <f t="shared" si="1131"/>
        <v>10248</v>
      </c>
      <c r="AJ573" s="473">
        <f t="shared" si="1132"/>
        <v>14757.12</v>
      </c>
      <c r="AK573" s="477">
        <f t="shared" si="1133"/>
        <v>0.65587200000000001</v>
      </c>
      <c r="AL573" s="447">
        <v>38</v>
      </c>
      <c r="AM573" s="479"/>
      <c r="AN573" s="473">
        <v>1831</v>
      </c>
      <c r="AO573" s="473">
        <v>1757</v>
      </c>
      <c r="AP573" s="479">
        <v>7.59</v>
      </c>
      <c r="AQ573" s="447">
        <v>1174</v>
      </c>
      <c r="AR573" s="473">
        <f t="shared" si="1205"/>
        <v>3404.6</v>
      </c>
      <c r="AS573" s="657">
        <f t="shared" si="1134"/>
        <v>2.9</v>
      </c>
      <c r="AT573" s="473">
        <v>6801</v>
      </c>
      <c r="AU573" s="447"/>
      <c r="AV573" s="480">
        <v>60</v>
      </c>
      <c r="AW573" s="479">
        <v>15.88</v>
      </c>
      <c r="AX573" s="479">
        <v>49.24</v>
      </c>
      <c r="AY573" s="480">
        <v>9.6</v>
      </c>
      <c r="AZ573" s="480">
        <v>3.5</v>
      </c>
      <c r="BA573" s="420">
        <f t="shared" si="1135"/>
        <v>44058</v>
      </c>
      <c r="BB573" s="421">
        <f t="shared" si="1136"/>
        <v>0.88116000000000005</v>
      </c>
      <c r="BC573" s="422"/>
      <c r="BD573" s="423">
        <v>7.73</v>
      </c>
      <c r="BE573" s="424">
        <v>41.4</v>
      </c>
      <c r="BF573" s="420">
        <v>221</v>
      </c>
      <c r="BG573" s="426">
        <v>6820</v>
      </c>
      <c r="BH573" s="420">
        <f t="shared" si="1137"/>
        <v>4569.4000000000005</v>
      </c>
      <c r="BI573" s="432"/>
      <c r="BJ573" s="421"/>
      <c r="BK573" s="427">
        <v>14.6</v>
      </c>
      <c r="BL573" s="427"/>
      <c r="BM573" s="428"/>
      <c r="BN573" s="422"/>
      <c r="BO573" s="425">
        <v>126</v>
      </c>
      <c r="BP573" s="425"/>
      <c r="BQ573" s="423">
        <v>3.75</v>
      </c>
      <c r="BR573" s="421">
        <f t="shared" si="1138"/>
        <v>0.52083333333333337</v>
      </c>
      <c r="BS573" s="409">
        <f t="shared" si="1139"/>
        <v>45498</v>
      </c>
      <c r="BT573" s="429">
        <f t="shared" si="1140"/>
        <v>7.7255690360015823</v>
      </c>
      <c r="BU573" s="430">
        <f t="shared" si="1141"/>
        <v>41.4</v>
      </c>
      <c r="BV573" s="430">
        <f t="shared" si="1142"/>
        <v>321.76012132401422</v>
      </c>
      <c r="BW573" s="430">
        <f t="shared" si="1143"/>
        <v>6604.2405380456285</v>
      </c>
      <c r="BX573" s="430">
        <f t="shared" si="1144"/>
        <v>4292.7563497296587</v>
      </c>
      <c r="BY573" s="430">
        <f t="shared" si="1145"/>
        <v>14.441751285770801</v>
      </c>
      <c r="BZ573" s="430"/>
      <c r="CA573" s="431"/>
      <c r="CB573" s="430">
        <f t="shared" si="1146"/>
        <v>126</v>
      </c>
      <c r="CC573" s="432">
        <v>21880</v>
      </c>
      <c r="CD573" s="411">
        <f t="shared" si="1147"/>
        <v>22600</v>
      </c>
      <c r="CE573" s="421">
        <f t="shared" si="1148"/>
        <v>0.90400000000000003</v>
      </c>
      <c r="CF573" s="433">
        <f t="shared" si="1149"/>
        <v>7.115044247787611</v>
      </c>
      <c r="CG573" s="434"/>
      <c r="CH573" s="427"/>
      <c r="CI573" s="446">
        <f t="shared" si="1150"/>
        <v>10.088495575221238</v>
      </c>
      <c r="CJ573" s="436">
        <v>33.4</v>
      </c>
      <c r="CK573" s="436">
        <v>1.85</v>
      </c>
      <c r="CL573" s="423"/>
      <c r="CM573" s="423">
        <v>16.3</v>
      </c>
      <c r="CN573" s="423">
        <v>99</v>
      </c>
      <c r="CO573" s="432"/>
      <c r="CP573" s="432"/>
      <c r="CQ573" s="437"/>
      <c r="CR573" s="437">
        <v>0.75</v>
      </c>
      <c r="CS573" s="424"/>
      <c r="CT573" s="432">
        <f t="shared" si="1151"/>
        <v>3.716814159292035</v>
      </c>
      <c r="CU573" s="434">
        <v>6.23</v>
      </c>
      <c r="CV573" s="438"/>
      <c r="CW573" s="439"/>
      <c r="CX573" s="440"/>
      <c r="CY573" s="441"/>
      <c r="CZ573" s="442"/>
      <c r="DA573" s="442"/>
      <c r="DB573" s="442"/>
      <c r="DC573" s="442"/>
      <c r="DD573" s="443"/>
      <c r="DE573" s="440"/>
      <c r="DF573" s="444">
        <v>22178</v>
      </c>
      <c r="DG573" s="445">
        <f t="shared" si="1152"/>
        <v>22898</v>
      </c>
      <c r="DH573" s="421">
        <f t="shared" si="1153"/>
        <v>0.91591999999999996</v>
      </c>
      <c r="DI573" s="446">
        <f t="shared" si="1154"/>
        <v>7.022447375316621</v>
      </c>
      <c r="DJ573" s="434">
        <v>7.9</v>
      </c>
      <c r="DK573" s="427">
        <v>3.1</v>
      </c>
      <c r="DL573" s="446">
        <f t="shared" si="1155"/>
        <v>9.9572015023146125</v>
      </c>
      <c r="DM573" s="422">
        <v>33.299999999999997</v>
      </c>
      <c r="DN573" s="422">
        <v>1.78</v>
      </c>
      <c r="DO573" s="423">
        <v>7.78</v>
      </c>
      <c r="DP573" s="423">
        <v>15.9</v>
      </c>
      <c r="DQ573" s="423">
        <v>92</v>
      </c>
      <c r="DR573" s="432"/>
      <c r="DS573" s="432"/>
      <c r="DT573" s="437"/>
      <c r="DU573" s="437">
        <v>0.75</v>
      </c>
      <c r="DV573" s="424"/>
      <c r="DW573" s="446">
        <f t="shared" si="1156"/>
        <v>3.6684426587474888</v>
      </c>
      <c r="DX573" s="434">
        <v>6.3</v>
      </c>
      <c r="DY573" s="438">
        <v>7.94</v>
      </c>
      <c r="DZ573" s="439">
        <v>15</v>
      </c>
      <c r="EA573" s="660">
        <f t="shared" si="1204"/>
        <v>54</v>
      </c>
      <c r="EB573" s="441">
        <v>6520</v>
      </c>
      <c r="EC573" s="442">
        <v>4.7</v>
      </c>
      <c r="ED573" s="442"/>
      <c r="EE573" s="442"/>
      <c r="EF573" s="442"/>
      <c r="EG573" s="443">
        <v>15</v>
      </c>
      <c r="EH573" s="440"/>
      <c r="EI573" s="429">
        <f t="shared" si="1157"/>
        <v>7.94</v>
      </c>
      <c r="EJ573" s="447">
        <f t="shared" si="1158"/>
        <v>15</v>
      </c>
      <c r="EK573" s="448">
        <f t="shared" si="1159"/>
        <v>54</v>
      </c>
      <c r="EL573" s="417">
        <f t="shared" si="1160"/>
        <v>6520</v>
      </c>
      <c r="EM573" s="431">
        <f t="shared" si="1161"/>
        <v>4.7</v>
      </c>
      <c r="EN573" s="431"/>
      <c r="EO573" s="431"/>
      <c r="EP573" s="431"/>
      <c r="EQ573" s="430">
        <f t="shared" si="1162"/>
        <v>15</v>
      </c>
      <c r="ER573" s="448"/>
      <c r="ES573" s="449">
        <f t="shared" si="1163"/>
        <v>23.209811420282211</v>
      </c>
      <c r="ET573" s="450">
        <f t="shared" si="1164"/>
        <v>0.90995999999999999</v>
      </c>
      <c r="EU573" s="451">
        <f t="shared" si="1123"/>
        <v>0.33271459090909083</v>
      </c>
      <c r="EV573" s="450">
        <f t="shared" si="1165"/>
        <v>0.61613813131313111</v>
      </c>
      <c r="EW573" s="513">
        <f t="shared" si="1166"/>
        <v>0.67455470552031827</v>
      </c>
      <c r="EX573" s="514">
        <f t="shared" si="1167"/>
        <v>9.7417512857707997</v>
      </c>
      <c r="EY573" s="513">
        <f t="shared" si="1168"/>
        <v>0.6376811594202898</v>
      </c>
      <c r="EZ573" s="514">
        <f t="shared" si="1169"/>
        <v>26.4</v>
      </c>
      <c r="FA573" s="450">
        <f t="shared" si="1170"/>
        <v>0.83217311151613571</v>
      </c>
      <c r="FB573" s="431">
        <f t="shared" si="1171"/>
        <v>267.76012132401422</v>
      </c>
      <c r="FC573" s="452"/>
      <c r="FD573" s="431"/>
      <c r="FE573" s="452">
        <f t="shared" si="1172"/>
        <v>0.88095238095238093</v>
      </c>
      <c r="FF573" s="430">
        <f t="shared" si="1173"/>
        <v>111</v>
      </c>
      <c r="FG573" s="405">
        <v>50400</v>
      </c>
      <c r="FH573" s="589"/>
      <c r="FI573" s="590"/>
      <c r="FJ573" s="591"/>
      <c r="FK573" s="455">
        <f t="shared" si="1174"/>
        <v>1.5824871422919689</v>
      </c>
      <c r="FL573" s="530">
        <v>2400</v>
      </c>
      <c r="FM573" s="455">
        <f t="shared" si="1175"/>
        <v>52.749571409732297</v>
      </c>
      <c r="FN573" s="530">
        <v>7784</v>
      </c>
      <c r="FO573" s="532">
        <f t="shared" si="1176"/>
        <v>0.58176382660687587</v>
      </c>
      <c r="FP573" s="449">
        <f t="shared" si="1177"/>
        <v>171.08444327223174</v>
      </c>
      <c r="FQ573" s="457">
        <v>46.8</v>
      </c>
      <c r="FR573" s="458">
        <f t="shared" si="1178"/>
        <v>1.0286166424897796</v>
      </c>
      <c r="FS573" s="576">
        <v>7.88</v>
      </c>
      <c r="FT573" s="577">
        <v>9.6</v>
      </c>
      <c r="FU573" s="660">
        <v>50</v>
      </c>
      <c r="FV573" s="579">
        <v>2</v>
      </c>
      <c r="FW573" s="580"/>
      <c r="FX573" s="579"/>
      <c r="FY573" s="452">
        <f t="shared" si="1179"/>
        <v>0.8666666666666667</v>
      </c>
      <c r="FZ573" s="452"/>
      <c r="GA573" s="429"/>
      <c r="GB573" s="513">
        <f t="shared" si="1180"/>
        <v>0.36</v>
      </c>
      <c r="GC573" s="514">
        <f t="shared" si="1181"/>
        <v>5.4</v>
      </c>
      <c r="GD573" s="513">
        <f t="shared" si="1182"/>
        <v>7.407407407407407E-2</v>
      </c>
      <c r="GE573" s="527">
        <f t="shared" si="1183"/>
        <v>4</v>
      </c>
      <c r="GF573" s="461">
        <f t="shared" si="1184"/>
        <v>2.1627324277990239</v>
      </c>
      <c r="GG573" s="606">
        <v>20</v>
      </c>
      <c r="GH573" s="450">
        <f t="shared" si="1185"/>
        <v>0.25</v>
      </c>
      <c r="GI573" s="405">
        <v>140</v>
      </c>
      <c r="GJ573" s="462">
        <f t="shared" si="1186"/>
        <v>7</v>
      </c>
      <c r="GK573" s="463">
        <f t="shared" si="1187"/>
        <v>10.54991428194646</v>
      </c>
      <c r="GL573" s="464">
        <v>8</v>
      </c>
      <c r="GM573" s="529">
        <v>9.5</v>
      </c>
      <c r="GN573" s="406">
        <v>49</v>
      </c>
      <c r="GO573" s="513">
        <f t="shared" si="1188"/>
        <v>1.041666666666663E-2</v>
      </c>
      <c r="GP573" s="450">
        <f t="shared" si="1189"/>
        <v>2.0000000000000018E-2</v>
      </c>
      <c r="GQ573" s="577">
        <v>8</v>
      </c>
      <c r="GR573" s="455">
        <f t="shared" si="1190"/>
        <v>2.2682315706184886</v>
      </c>
      <c r="GS573" s="531">
        <f t="shared" si="1191"/>
        <v>9.3000000000000007</v>
      </c>
      <c r="GT573" s="531">
        <f t="shared" si="1192"/>
        <v>28.830000000000002</v>
      </c>
      <c r="GU573" s="513">
        <f t="shared" si="1193"/>
        <v>2.1052631578947323E-2</v>
      </c>
      <c r="GV573" s="513">
        <f t="shared" si="1194"/>
        <v>0.41163265306122443</v>
      </c>
      <c r="GW573" s="513">
        <f t="shared" si="1195"/>
        <v>3.1249999999999889E-2</v>
      </c>
      <c r="GX573" s="513">
        <f t="shared" si="1196"/>
        <v>0.4234</v>
      </c>
      <c r="GY573" s="462">
        <f t="shared" si="1197"/>
        <v>0.49834266801825511</v>
      </c>
      <c r="GZ573" s="405">
        <v>45375</v>
      </c>
      <c r="HA573" s="581">
        <v>8.26</v>
      </c>
      <c r="HB573" s="451">
        <v>8</v>
      </c>
      <c r="HC573" s="577">
        <v>9.3000000000000007</v>
      </c>
      <c r="HD573" s="463">
        <f t="shared" si="1198"/>
        <v>28.830000000000002</v>
      </c>
      <c r="HE573" s="463">
        <v>9.56</v>
      </c>
      <c r="HF573" s="463">
        <f t="shared" si="1206"/>
        <v>25.812000000000005</v>
      </c>
      <c r="HG573" s="582"/>
      <c r="HH573" s="575">
        <v>6</v>
      </c>
      <c r="HI573" s="583">
        <v>6800</v>
      </c>
      <c r="HJ573" s="406">
        <f t="shared" si="1199"/>
        <v>4556</v>
      </c>
      <c r="HK573" s="406"/>
      <c r="HL573" s="549"/>
      <c r="HM573" s="584"/>
      <c r="HN573" s="461">
        <v>4.28</v>
      </c>
      <c r="HO573" s="574"/>
      <c r="HP573" s="548">
        <v>0.01</v>
      </c>
      <c r="HQ573" s="585"/>
      <c r="HR573" s="586"/>
      <c r="HS573" s="520">
        <v>0.24</v>
      </c>
      <c r="HT573" s="587">
        <v>4</v>
      </c>
      <c r="HU573" s="522">
        <f t="shared" si="1200"/>
        <v>39.493395070134824</v>
      </c>
      <c r="HV573" s="513">
        <f t="shared" si="1201"/>
        <v>0.77536231884057971</v>
      </c>
      <c r="HW573" s="513">
        <f t="shared" si="1202"/>
        <v>0.86954751131221719</v>
      </c>
      <c r="HX573" s="513">
        <f t="shared" si="1203"/>
        <v>0.70684931506849313</v>
      </c>
      <c r="HY573" s="599" t="s">
        <v>255</v>
      </c>
    </row>
    <row r="574" spans="1:233" s="598" customFormat="1" ht="15" customHeight="1" x14ac:dyDescent="0.15">
      <c r="A574" s="400">
        <v>44056</v>
      </c>
      <c r="B574" s="515">
        <v>38751</v>
      </c>
      <c r="C574" s="402">
        <f t="shared" si="1124"/>
        <v>0.77502000000000004</v>
      </c>
      <c r="D574" s="571">
        <v>7.86</v>
      </c>
      <c r="E574" s="572">
        <v>34.35</v>
      </c>
      <c r="F574" s="406">
        <v>170</v>
      </c>
      <c r="G574" s="406">
        <f t="shared" si="1125"/>
        <v>6587.67</v>
      </c>
      <c r="H574" s="402">
        <f t="shared" si="1126"/>
        <v>0.26350679999999999</v>
      </c>
      <c r="I574" s="573"/>
      <c r="J574" s="406"/>
      <c r="K574" s="574"/>
      <c r="L574" s="574"/>
      <c r="M574" s="574"/>
      <c r="N574" s="575"/>
      <c r="O574" s="575"/>
      <c r="P574" s="409"/>
      <c r="Q574" s="409">
        <v>1440</v>
      </c>
      <c r="R574" s="409"/>
      <c r="S574" s="409"/>
      <c r="T574" s="410">
        <v>5.03</v>
      </c>
      <c r="U574" s="409">
        <f t="shared" si="1127"/>
        <v>3893.4482758620693</v>
      </c>
      <c r="V574" s="409">
        <v>11291</v>
      </c>
      <c r="W574" s="409">
        <v>4465</v>
      </c>
      <c r="X574" s="516"/>
      <c r="Y574" s="473"/>
      <c r="Z574" s="429"/>
      <c r="AA574" s="409"/>
      <c r="AB574" s="409"/>
      <c r="AC574" s="409"/>
      <c r="AD574" s="474"/>
      <c r="AE574" s="477"/>
      <c r="AF574" s="478">
        <f t="shared" si="1128"/>
        <v>1440</v>
      </c>
      <c r="AG574" s="477">
        <f t="shared" si="1129"/>
        <v>0.57599999999999996</v>
      </c>
      <c r="AH574" s="478">
        <f t="shared" si="1130"/>
        <v>3893.4482758620693</v>
      </c>
      <c r="AI574" s="478">
        <f t="shared" si="1131"/>
        <v>11291</v>
      </c>
      <c r="AJ574" s="473">
        <f t="shared" si="1132"/>
        <v>16259.04</v>
      </c>
      <c r="AK574" s="477">
        <f t="shared" si="1133"/>
        <v>0.72262400000000004</v>
      </c>
      <c r="AL574" s="447">
        <v>38</v>
      </c>
      <c r="AM574" s="479"/>
      <c r="AN574" s="473">
        <v>2098</v>
      </c>
      <c r="AO574" s="473">
        <v>1912</v>
      </c>
      <c r="AP574" s="479">
        <v>7.57</v>
      </c>
      <c r="AQ574" s="447">
        <v>1212</v>
      </c>
      <c r="AR574" s="473">
        <f t="shared" si="1205"/>
        <v>3514.7999999999997</v>
      </c>
      <c r="AS574" s="657">
        <f t="shared" si="1134"/>
        <v>2.9</v>
      </c>
      <c r="AT574" s="473">
        <v>7060</v>
      </c>
      <c r="AU574" s="447"/>
      <c r="AV574" s="480">
        <v>65</v>
      </c>
      <c r="AW574" s="479">
        <v>17.46</v>
      </c>
      <c r="AX574" s="479">
        <v>47.31</v>
      </c>
      <c r="AY574" s="480">
        <v>10.9</v>
      </c>
      <c r="AZ574" s="480">
        <v>2.8</v>
      </c>
      <c r="BA574" s="420">
        <f t="shared" si="1135"/>
        <v>39015</v>
      </c>
      <c r="BB574" s="421">
        <f t="shared" si="1136"/>
        <v>0.78029999999999999</v>
      </c>
      <c r="BC574" s="422"/>
      <c r="BD574" s="423">
        <v>7.79</v>
      </c>
      <c r="BE574" s="424">
        <v>49.5</v>
      </c>
      <c r="BF574" s="420">
        <v>243</v>
      </c>
      <c r="BG574" s="426">
        <v>6990</v>
      </c>
      <c r="BH574" s="420">
        <f t="shared" si="1137"/>
        <v>4683.3</v>
      </c>
      <c r="BI574" s="432"/>
      <c r="BJ574" s="421"/>
      <c r="BK574" s="427">
        <v>16.7</v>
      </c>
      <c r="BL574" s="427"/>
      <c r="BM574" s="428"/>
      <c r="BN574" s="422"/>
      <c r="BO574" s="425">
        <v>164</v>
      </c>
      <c r="BP574" s="425"/>
      <c r="BQ574" s="423">
        <v>3.47</v>
      </c>
      <c r="BR574" s="421">
        <f t="shared" si="1138"/>
        <v>0.48194444444444445</v>
      </c>
      <c r="BS574" s="409">
        <f t="shared" si="1139"/>
        <v>40455</v>
      </c>
      <c r="BT574" s="429">
        <f t="shared" si="1140"/>
        <v>7.7821690767519458</v>
      </c>
      <c r="BU574" s="430">
        <f t="shared" si="1141"/>
        <v>49.5</v>
      </c>
      <c r="BV574" s="430">
        <f t="shared" si="1142"/>
        <v>359.46006674082315</v>
      </c>
      <c r="BW574" s="430">
        <f t="shared" si="1143"/>
        <v>6741.2934371523916</v>
      </c>
      <c r="BX574" s="430">
        <f t="shared" si="1144"/>
        <v>4381.8407341490547</v>
      </c>
      <c r="BY574" s="430">
        <f t="shared" si="1145"/>
        <v>16.493548387096773</v>
      </c>
      <c r="BZ574" s="430"/>
      <c r="CA574" s="431"/>
      <c r="CB574" s="430">
        <f t="shared" si="1146"/>
        <v>164</v>
      </c>
      <c r="CC574" s="432">
        <v>19426</v>
      </c>
      <c r="CD574" s="411">
        <f t="shared" si="1147"/>
        <v>20146</v>
      </c>
      <c r="CE574" s="421">
        <f t="shared" si="1148"/>
        <v>0.80584</v>
      </c>
      <c r="CF574" s="433">
        <f t="shared" si="1149"/>
        <v>7.9817333465700386</v>
      </c>
      <c r="CG574" s="434"/>
      <c r="CH574" s="427"/>
      <c r="CI574" s="446">
        <f t="shared" si="1150"/>
        <v>11.317383103345577</v>
      </c>
      <c r="CJ574" s="436">
        <v>33.700000000000003</v>
      </c>
      <c r="CK574" s="436">
        <v>0.8</v>
      </c>
      <c r="CL574" s="423"/>
      <c r="CM574" s="423">
        <v>16.100000000000001</v>
      </c>
      <c r="CN574" s="423">
        <v>93</v>
      </c>
      <c r="CO574" s="432"/>
      <c r="CP574" s="432"/>
      <c r="CQ574" s="437"/>
      <c r="CR574" s="437">
        <v>0.79</v>
      </c>
      <c r="CS574" s="424"/>
      <c r="CT574" s="432">
        <f t="shared" si="1151"/>
        <v>4.1695621959694229</v>
      </c>
      <c r="CU574" s="434">
        <v>6.62</v>
      </c>
      <c r="CV574" s="438"/>
      <c r="CW574" s="439"/>
      <c r="CX574" s="440"/>
      <c r="CY574" s="441"/>
      <c r="CZ574" s="442"/>
      <c r="DA574" s="442"/>
      <c r="DB574" s="442"/>
      <c r="DC574" s="442"/>
      <c r="DD574" s="443"/>
      <c r="DE574" s="440"/>
      <c r="DF574" s="444">
        <v>19589</v>
      </c>
      <c r="DG574" s="445">
        <f t="shared" si="1152"/>
        <v>20309</v>
      </c>
      <c r="DH574" s="421">
        <f t="shared" si="1153"/>
        <v>0.81235999999999997</v>
      </c>
      <c r="DI574" s="446">
        <f t="shared" si="1154"/>
        <v>7.9176719680929644</v>
      </c>
      <c r="DJ574" s="434">
        <v>7.65</v>
      </c>
      <c r="DK574" s="427">
        <v>2.9</v>
      </c>
      <c r="DL574" s="446">
        <f t="shared" si="1155"/>
        <v>11.226549805504948</v>
      </c>
      <c r="DM574" s="422">
        <v>33.700000000000003</v>
      </c>
      <c r="DN574" s="422">
        <v>1.1499999999999999</v>
      </c>
      <c r="DO574" s="423">
        <v>7.65</v>
      </c>
      <c r="DP574" s="423">
        <v>16</v>
      </c>
      <c r="DQ574" s="423">
        <v>94</v>
      </c>
      <c r="DR574" s="432"/>
      <c r="DS574" s="432"/>
      <c r="DT574" s="437"/>
      <c r="DU574" s="437">
        <v>0.78</v>
      </c>
      <c r="DV574" s="424"/>
      <c r="DW574" s="446">
        <f t="shared" si="1156"/>
        <v>4.1360972967649809</v>
      </c>
      <c r="DX574" s="434">
        <v>6.3</v>
      </c>
      <c r="DY574" s="438">
        <v>7.97</v>
      </c>
      <c r="DZ574" s="439">
        <v>15.9</v>
      </c>
      <c r="EA574" s="660">
        <f t="shared" si="1204"/>
        <v>57.24</v>
      </c>
      <c r="EB574" s="441">
        <v>6520</v>
      </c>
      <c r="EC574" s="442">
        <v>4.2</v>
      </c>
      <c r="ED574" s="442"/>
      <c r="EE574" s="442"/>
      <c r="EF574" s="442"/>
      <c r="EG574" s="443">
        <v>15</v>
      </c>
      <c r="EH574" s="440"/>
      <c r="EI574" s="429">
        <f t="shared" si="1157"/>
        <v>7.97</v>
      </c>
      <c r="EJ574" s="447">
        <f t="shared" si="1158"/>
        <v>15.9</v>
      </c>
      <c r="EK574" s="448">
        <f t="shared" si="1159"/>
        <v>57.24</v>
      </c>
      <c r="EL574" s="417">
        <f t="shared" si="1160"/>
        <v>6520</v>
      </c>
      <c r="EM574" s="431">
        <f t="shared" si="1161"/>
        <v>4.2</v>
      </c>
      <c r="EN574" s="431"/>
      <c r="EO574" s="431"/>
      <c r="EP574" s="431"/>
      <c r="EQ574" s="430">
        <f t="shared" si="1162"/>
        <v>15</v>
      </c>
      <c r="ER574" s="448"/>
      <c r="ES574" s="449">
        <f t="shared" si="1163"/>
        <v>26.103077493511311</v>
      </c>
      <c r="ET574" s="450">
        <f t="shared" si="1164"/>
        <v>0.80910000000000004</v>
      </c>
      <c r="EU574" s="451">
        <f t="shared" si="1123"/>
        <v>0.33049902272727272</v>
      </c>
      <c r="EV574" s="450">
        <f t="shared" si="1165"/>
        <v>0.61203522727272719</v>
      </c>
      <c r="EW574" s="513">
        <f t="shared" si="1166"/>
        <v>0.74535497750831214</v>
      </c>
      <c r="EX574" s="514">
        <f t="shared" si="1167"/>
        <v>12.293548387096774</v>
      </c>
      <c r="EY574" s="513">
        <f t="shared" si="1168"/>
        <v>0.67878787878787872</v>
      </c>
      <c r="EZ574" s="514">
        <f t="shared" si="1169"/>
        <v>33.6</v>
      </c>
      <c r="FA574" s="450">
        <f t="shared" si="1170"/>
        <v>0.84076117127839123</v>
      </c>
      <c r="FB574" s="431">
        <f t="shared" si="1171"/>
        <v>302.22006674082314</v>
      </c>
      <c r="FC574" s="452"/>
      <c r="FD574" s="431"/>
      <c r="FE574" s="452">
        <f t="shared" si="1172"/>
        <v>0.90853658536585369</v>
      </c>
      <c r="FF574" s="430">
        <f t="shared" si="1173"/>
        <v>149</v>
      </c>
      <c r="FG574" s="405">
        <v>50400</v>
      </c>
      <c r="FH574" s="589"/>
      <c r="FI574" s="590"/>
      <c r="FJ574" s="591"/>
      <c r="FK574" s="455">
        <f t="shared" si="1174"/>
        <v>1.7797552836484982</v>
      </c>
      <c r="FL574" s="530">
        <v>2000</v>
      </c>
      <c r="FM574" s="455">
        <f t="shared" si="1175"/>
        <v>49.437646768013842</v>
      </c>
      <c r="FN574" s="530">
        <v>10873</v>
      </c>
      <c r="FO574" s="532">
        <f t="shared" si="1176"/>
        <v>0.8126307922272048</v>
      </c>
      <c r="FP574" s="449">
        <f t="shared" si="1177"/>
        <v>268.76776665430725</v>
      </c>
      <c r="FQ574" s="457">
        <v>46.8</v>
      </c>
      <c r="FR574" s="458">
        <f t="shared" si="1178"/>
        <v>1.1568409343715238</v>
      </c>
      <c r="FS574" s="576">
        <v>7.87</v>
      </c>
      <c r="FT574" s="577">
        <v>11.5</v>
      </c>
      <c r="FU574" s="660">
        <v>44</v>
      </c>
      <c r="FV574" s="579">
        <v>4</v>
      </c>
      <c r="FW574" s="580"/>
      <c r="FX574" s="579"/>
      <c r="FY574" s="452">
        <f t="shared" si="1179"/>
        <v>0.73333333333333339</v>
      </c>
      <c r="FZ574" s="452"/>
      <c r="GA574" s="429"/>
      <c r="GB574" s="513">
        <f t="shared" si="1180"/>
        <v>0.27672955974842772</v>
      </c>
      <c r="GC574" s="514">
        <f t="shared" si="1181"/>
        <v>4.4000000000000004</v>
      </c>
      <c r="GD574" s="513">
        <f t="shared" si="1182"/>
        <v>0.23130677847658987</v>
      </c>
      <c r="GE574" s="527">
        <f t="shared" si="1183"/>
        <v>13.240000000000002</v>
      </c>
      <c r="GF574" s="461">
        <f t="shared" si="1184"/>
        <v>2.432332220986281</v>
      </c>
      <c r="GG574" s="606">
        <v>20</v>
      </c>
      <c r="GH574" s="450">
        <f t="shared" si="1185"/>
        <v>0.25</v>
      </c>
      <c r="GI574" s="405">
        <v>140</v>
      </c>
      <c r="GJ574" s="462">
        <f t="shared" si="1186"/>
        <v>7</v>
      </c>
      <c r="GK574" s="463">
        <f t="shared" si="1187"/>
        <v>11.865035224323321</v>
      </c>
      <c r="GL574" s="464">
        <v>7.86</v>
      </c>
      <c r="GM574" s="529">
        <v>10.6</v>
      </c>
      <c r="GN574" s="406">
        <v>44</v>
      </c>
      <c r="GO574" s="513">
        <f t="shared" si="1188"/>
        <v>7.8260869565217384E-2</v>
      </c>
      <c r="GP574" s="450">
        <f t="shared" si="1189"/>
        <v>0</v>
      </c>
      <c r="GQ574" s="577">
        <v>8</v>
      </c>
      <c r="GR574" s="455">
        <f t="shared" si="1190"/>
        <v>2.5509825732295139</v>
      </c>
      <c r="GS574" s="531">
        <f t="shared" si="1191"/>
        <v>10.199999999999999</v>
      </c>
      <c r="GT574" s="531">
        <f t="shared" si="1192"/>
        <v>31.619999999999997</v>
      </c>
      <c r="GU574" s="513">
        <f t="shared" si="1193"/>
        <v>3.7735849056603765E-2</v>
      </c>
      <c r="GV574" s="513">
        <f t="shared" si="1194"/>
        <v>0.28136363636363637</v>
      </c>
      <c r="GW574" s="513">
        <f t="shared" si="1195"/>
        <v>0.11304347826086958</v>
      </c>
      <c r="GX574" s="513">
        <f t="shared" si="1196"/>
        <v>0.28136363636363637</v>
      </c>
      <c r="GY574" s="462">
        <f t="shared" si="1197"/>
        <v>0.95840349146391912</v>
      </c>
      <c r="GZ574" s="405">
        <v>40551</v>
      </c>
      <c r="HA574" s="581">
        <v>8.1999999999999993</v>
      </c>
      <c r="HB574" s="451">
        <v>8.0500000000000007</v>
      </c>
      <c r="HC574" s="577">
        <v>10.199999999999999</v>
      </c>
      <c r="HD574" s="463">
        <f t="shared" si="1198"/>
        <v>31.619999999999997</v>
      </c>
      <c r="HE574" s="463">
        <v>10.8</v>
      </c>
      <c r="HF574" s="463">
        <f t="shared" si="1206"/>
        <v>29.160000000000004</v>
      </c>
      <c r="HG574" s="582"/>
      <c r="HH574" s="575">
        <v>9</v>
      </c>
      <c r="HI574" s="583">
        <v>6520</v>
      </c>
      <c r="HJ574" s="406">
        <f t="shared" si="1199"/>
        <v>4368.4000000000005</v>
      </c>
      <c r="HK574" s="406"/>
      <c r="HL574" s="549"/>
      <c r="HM574" s="584"/>
      <c r="HN574" s="461">
        <v>4.84</v>
      </c>
      <c r="HO574" s="574"/>
      <c r="HP574" s="548">
        <v>0.01</v>
      </c>
      <c r="HQ574" s="585"/>
      <c r="HR574" s="586"/>
      <c r="HS574" s="520">
        <v>0.36</v>
      </c>
      <c r="HT574" s="587">
        <v>4</v>
      </c>
      <c r="HU574" s="522">
        <f t="shared" si="1200"/>
        <v>44.598231449442522</v>
      </c>
      <c r="HV574" s="513">
        <f t="shared" si="1201"/>
        <v>0.79393939393939394</v>
      </c>
      <c r="HW574" s="513">
        <f t="shared" si="1202"/>
        <v>0.86987654320987651</v>
      </c>
      <c r="HX574" s="513">
        <f t="shared" si="1203"/>
        <v>0.71017964071856288</v>
      </c>
      <c r="HY574" s="599" t="s">
        <v>256</v>
      </c>
    </row>
    <row r="575" spans="1:233" s="598" customFormat="1" ht="15" customHeight="1" x14ac:dyDescent="0.15">
      <c r="A575" s="400">
        <v>44057</v>
      </c>
      <c r="B575" s="515">
        <v>36942</v>
      </c>
      <c r="C575" s="402">
        <f t="shared" si="1124"/>
        <v>0.73884000000000005</v>
      </c>
      <c r="D575" s="571">
        <v>7.84</v>
      </c>
      <c r="E575" s="572">
        <v>39.200000000000003</v>
      </c>
      <c r="F575" s="406">
        <v>174</v>
      </c>
      <c r="G575" s="406">
        <f t="shared" si="1125"/>
        <v>6427.9080000000004</v>
      </c>
      <c r="H575" s="402">
        <f t="shared" si="1126"/>
        <v>0.25711632000000001</v>
      </c>
      <c r="I575" s="573"/>
      <c r="J575" s="406"/>
      <c r="K575" s="574"/>
      <c r="L575" s="574"/>
      <c r="M575" s="574"/>
      <c r="N575" s="575"/>
      <c r="O575" s="575"/>
      <c r="P575" s="409"/>
      <c r="Q575" s="409">
        <v>1440</v>
      </c>
      <c r="R575" s="409"/>
      <c r="S575" s="409"/>
      <c r="T575" s="410">
        <v>5.01</v>
      </c>
      <c r="U575" s="409">
        <f t="shared" si="1127"/>
        <v>3457.2413793103451</v>
      </c>
      <c r="V575" s="409">
        <v>10026</v>
      </c>
      <c r="W575" s="409">
        <v>4501</v>
      </c>
      <c r="X575" s="516"/>
      <c r="Y575" s="473"/>
      <c r="Z575" s="429"/>
      <c r="AA575" s="409"/>
      <c r="AB575" s="409"/>
      <c r="AC575" s="409"/>
      <c r="AD575" s="474"/>
      <c r="AE575" s="477"/>
      <c r="AF575" s="478">
        <f t="shared" si="1128"/>
        <v>1440</v>
      </c>
      <c r="AG575" s="477">
        <f t="shared" si="1129"/>
        <v>0.57599999999999996</v>
      </c>
      <c r="AH575" s="478">
        <f t="shared" si="1130"/>
        <v>3457.2413793103451</v>
      </c>
      <c r="AI575" s="478">
        <f t="shared" si="1131"/>
        <v>10026</v>
      </c>
      <c r="AJ575" s="473">
        <f t="shared" si="1132"/>
        <v>14437.44</v>
      </c>
      <c r="AK575" s="477">
        <f t="shared" si="1133"/>
        <v>0.64166400000000001</v>
      </c>
      <c r="AL575" s="447">
        <v>38</v>
      </c>
      <c r="AM575" s="479"/>
      <c r="AN575" s="473">
        <v>2105</v>
      </c>
      <c r="AO575" s="473">
        <v>1847</v>
      </c>
      <c r="AP575" s="479">
        <v>7.54</v>
      </c>
      <c r="AQ575" s="447">
        <v>1191</v>
      </c>
      <c r="AR575" s="473">
        <f t="shared" si="1205"/>
        <v>3453.9</v>
      </c>
      <c r="AS575" s="657">
        <f t="shared" si="1134"/>
        <v>2.9</v>
      </c>
      <c r="AT575" s="473">
        <v>7170</v>
      </c>
      <c r="AU575" s="447"/>
      <c r="AV575" s="480">
        <v>55</v>
      </c>
      <c r="AW575" s="479">
        <v>17.88</v>
      </c>
      <c r="AX575" s="479">
        <v>43.55</v>
      </c>
      <c r="AY575" s="480">
        <v>10.9</v>
      </c>
      <c r="AZ575" s="480">
        <v>3.3</v>
      </c>
      <c r="BA575" s="420">
        <f t="shared" si="1135"/>
        <v>33629</v>
      </c>
      <c r="BB575" s="421">
        <f t="shared" si="1136"/>
        <v>0.67257999999999996</v>
      </c>
      <c r="BC575" s="422"/>
      <c r="BD575" s="423">
        <v>7.89</v>
      </c>
      <c r="BE575" s="424">
        <v>41.1</v>
      </c>
      <c r="BF575" s="420">
        <v>210</v>
      </c>
      <c r="BG575" s="426">
        <v>7360</v>
      </c>
      <c r="BH575" s="420">
        <f t="shared" si="1137"/>
        <v>4931.2000000000007</v>
      </c>
      <c r="BI575" s="432"/>
      <c r="BJ575" s="421"/>
      <c r="BK575" s="427">
        <v>24.4</v>
      </c>
      <c r="BL575" s="427">
        <v>11.2</v>
      </c>
      <c r="BM575" s="428">
        <v>8</v>
      </c>
      <c r="BN575" s="422">
        <v>1.7</v>
      </c>
      <c r="BO575" s="425">
        <v>101</v>
      </c>
      <c r="BP575" s="425">
        <v>32</v>
      </c>
      <c r="BQ575" s="423">
        <v>4.75</v>
      </c>
      <c r="BR575" s="421">
        <f t="shared" si="1138"/>
        <v>0.65972222222222221</v>
      </c>
      <c r="BS575" s="409">
        <f t="shared" si="1139"/>
        <v>35069</v>
      </c>
      <c r="BT575" s="429">
        <f t="shared" si="1140"/>
        <v>7.875628332715503</v>
      </c>
      <c r="BU575" s="430">
        <f t="shared" si="1141"/>
        <v>41.1</v>
      </c>
      <c r="BV575" s="430">
        <f t="shared" si="1142"/>
        <v>343.20071858336422</v>
      </c>
      <c r="BW575" s="430">
        <f t="shared" si="1143"/>
        <v>7057.9034474892351</v>
      </c>
      <c r="BX575" s="430">
        <f t="shared" si="1144"/>
        <v>4587.6372408680027</v>
      </c>
      <c r="BY575" s="430">
        <f t="shared" si="1145"/>
        <v>23.845664261883716</v>
      </c>
      <c r="BZ575" s="430">
        <f>(BL575*BA575+AY575*AF575)/BS575</f>
        <v>11.187681428041859</v>
      </c>
      <c r="CA575" s="431">
        <f>(BN575*BA575+AZ575*AF575)/BS575</f>
        <v>1.7656990504434114</v>
      </c>
      <c r="CB575" s="430">
        <f t="shared" si="1146"/>
        <v>101</v>
      </c>
      <c r="CC575" s="432">
        <v>17070</v>
      </c>
      <c r="CD575" s="411">
        <f t="shared" si="1147"/>
        <v>17790</v>
      </c>
      <c r="CE575" s="421">
        <f t="shared" si="1148"/>
        <v>0.71160000000000001</v>
      </c>
      <c r="CF575" s="433">
        <f t="shared" si="1149"/>
        <v>9.0387858347386167</v>
      </c>
      <c r="CG575" s="434"/>
      <c r="CH575" s="427"/>
      <c r="CI575" s="446">
        <f t="shared" si="1150"/>
        <v>12.81618887015177</v>
      </c>
      <c r="CJ575" s="436">
        <v>33.700000000000003</v>
      </c>
      <c r="CK575" s="436">
        <v>0.97</v>
      </c>
      <c r="CL575" s="423"/>
      <c r="CM575" s="423">
        <v>18.899999999999999</v>
      </c>
      <c r="CN575" s="423">
        <v>96</v>
      </c>
      <c r="CO575" s="432"/>
      <c r="CP575" s="432"/>
      <c r="CQ575" s="437"/>
      <c r="CR575" s="437">
        <v>0.76</v>
      </c>
      <c r="CS575" s="424"/>
      <c r="CT575" s="432">
        <f t="shared" si="1151"/>
        <v>4.7217537942664416</v>
      </c>
      <c r="CU575" s="434">
        <v>7.04</v>
      </c>
      <c r="CV575" s="438"/>
      <c r="CW575" s="439"/>
      <c r="CX575" s="440"/>
      <c r="CY575" s="441"/>
      <c r="CZ575" s="442"/>
      <c r="DA575" s="442"/>
      <c r="DB575" s="442"/>
      <c r="DC575" s="442"/>
      <c r="DD575" s="443"/>
      <c r="DE575" s="440"/>
      <c r="DF575" s="444">
        <v>16559</v>
      </c>
      <c r="DG575" s="445">
        <f t="shared" si="1152"/>
        <v>17279</v>
      </c>
      <c r="DH575" s="421">
        <f t="shared" si="1153"/>
        <v>0.69116</v>
      </c>
      <c r="DI575" s="446">
        <f t="shared" si="1154"/>
        <v>9.3060941026679789</v>
      </c>
      <c r="DJ575" s="434">
        <v>7.77</v>
      </c>
      <c r="DK575" s="427">
        <v>2.8</v>
      </c>
      <c r="DL575" s="446">
        <f t="shared" si="1155"/>
        <v>13.195208056021761</v>
      </c>
      <c r="DM575" s="422">
        <v>33.9</v>
      </c>
      <c r="DN575" s="422">
        <v>1.57</v>
      </c>
      <c r="DO575" s="423">
        <v>7.8</v>
      </c>
      <c r="DP575" s="423">
        <v>16</v>
      </c>
      <c r="DQ575" s="423">
        <v>86</v>
      </c>
      <c r="DR575" s="432"/>
      <c r="DS575" s="432"/>
      <c r="DT575" s="437"/>
      <c r="DU575" s="437">
        <v>0.8</v>
      </c>
      <c r="DV575" s="424"/>
      <c r="DW575" s="446">
        <f t="shared" si="1156"/>
        <v>4.8613924416922281</v>
      </c>
      <c r="DX575" s="434">
        <v>6.88</v>
      </c>
      <c r="DY575" s="438">
        <v>8</v>
      </c>
      <c r="DZ575" s="439">
        <v>15.5</v>
      </c>
      <c r="EA575" s="660">
        <f t="shared" si="1204"/>
        <v>55.800000000000004</v>
      </c>
      <c r="EB575" s="441">
        <v>6750</v>
      </c>
      <c r="EC575" s="442">
        <v>3.5</v>
      </c>
      <c r="ED575" s="442">
        <v>0.25</v>
      </c>
      <c r="EE575" s="442">
        <v>4.7</v>
      </c>
      <c r="EF575" s="442">
        <v>0.95</v>
      </c>
      <c r="EG575" s="443">
        <v>13</v>
      </c>
      <c r="EH575" s="440">
        <v>16</v>
      </c>
      <c r="EI575" s="429">
        <f t="shared" si="1157"/>
        <v>8</v>
      </c>
      <c r="EJ575" s="447">
        <f t="shared" si="1158"/>
        <v>15.5</v>
      </c>
      <c r="EK575" s="448">
        <f t="shared" si="1159"/>
        <v>55.800000000000004</v>
      </c>
      <c r="EL575" s="417">
        <f t="shared" si="1160"/>
        <v>6750</v>
      </c>
      <c r="EM575" s="431">
        <f t="shared" si="1161"/>
        <v>3.5</v>
      </c>
      <c r="EN575" s="431">
        <f>ED575</f>
        <v>0.25</v>
      </c>
      <c r="EO575" s="431">
        <f>EE575</f>
        <v>4.7</v>
      </c>
      <c r="EP575" s="431">
        <f>EF575</f>
        <v>0.95</v>
      </c>
      <c r="EQ575" s="430">
        <f t="shared" si="1162"/>
        <v>13</v>
      </c>
      <c r="ER575" s="448">
        <f>EH575</f>
        <v>16</v>
      </c>
      <c r="ES575" s="449">
        <f t="shared" si="1163"/>
        <v>30.112064786563632</v>
      </c>
      <c r="ET575" s="450">
        <f t="shared" si="1164"/>
        <v>0.70138</v>
      </c>
      <c r="EU575" s="451">
        <f t="shared" si="1123"/>
        <v>0.27353877272727273</v>
      </c>
      <c r="EV575" s="450">
        <f t="shared" si="1165"/>
        <v>0.50655328282828282</v>
      </c>
      <c r="EW575" s="513">
        <f t="shared" si="1166"/>
        <v>0.8532227929756353</v>
      </c>
      <c r="EX575" s="514">
        <f t="shared" si="1167"/>
        <v>20.345664261883716</v>
      </c>
      <c r="EY575" s="513">
        <f t="shared" si="1168"/>
        <v>0.62287104622871048</v>
      </c>
      <c r="EZ575" s="514">
        <f t="shared" si="1169"/>
        <v>25.6</v>
      </c>
      <c r="FA575" s="450">
        <f t="shared" si="1170"/>
        <v>0.83741292783323218</v>
      </c>
      <c r="FB575" s="431">
        <f t="shared" si="1171"/>
        <v>287.40071858336421</v>
      </c>
      <c r="FC575" s="452">
        <f>1-EP575/CA575</f>
        <v>0.46196946769528413</v>
      </c>
      <c r="FD575" s="431">
        <f>CA575-EP575</f>
        <v>0.8156990504434114</v>
      </c>
      <c r="FE575" s="452">
        <f t="shared" si="1172"/>
        <v>0.87128712871287128</v>
      </c>
      <c r="FF575" s="430">
        <f t="shared" si="1173"/>
        <v>88</v>
      </c>
      <c r="FG575" s="405">
        <v>50400</v>
      </c>
      <c r="FH575" s="589"/>
      <c r="FI575" s="590"/>
      <c r="FJ575" s="591"/>
      <c r="FK575" s="455">
        <f t="shared" si="1174"/>
        <v>2.0530953263566114</v>
      </c>
      <c r="FL575" s="530">
        <v>2000</v>
      </c>
      <c r="FM575" s="455">
        <f t="shared" si="1175"/>
        <v>57.030425732128087</v>
      </c>
      <c r="FN575" s="530">
        <v>9174</v>
      </c>
      <c r="FO575" s="532">
        <f t="shared" si="1176"/>
        <v>0.68565022421524668</v>
      </c>
      <c r="FP575" s="449">
        <f t="shared" si="1177"/>
        <v>261.59856283327156</v>
      </c>
      <c r="FQ575" s="457">
        <v>46.8</v>
      </c>
      <c r="FR575" s="458">
        <f t="shared" si="1178"/>
        <v>1.3345119621317971</v>
      </c>
      <c r="FS575" s="576">
        <v>7.67</v>
      </c>
      <c r="FT575" s="577">
        <v>12.2</v>
      </c>
      <c r="FU575" s="660">
        <v>42</v>
      </c>
      <c r="FV575" s="579">
        <v>2</v>
      </c>
      <c r="FW575" s="580">
        <v>0.36</v>
      </c>
      <c r="FX575" s="579">
        <v>8</v>
      </c>
      <c r="FY575" s="452">
        <f t="shared" si="1179"/>
        <v>0.84615384615384615</v>
      </c>
      <c r="FZ575" s="452">
        <f>1-FW575/(EF575+DC575)</f>
        <v>0.6210526315789473</v>
      </c>
      <c r="GA575" s="429">
        <f>EF575+DC575-FW575</f>
        <v>0.59</v>
      </c>
      <c r="GB575" s="513">
        <f t="shared" si="1180"/>
        <v>0.21290322580645171</v>
      </c>
      <c r="GC575" s="514">
        <f t="shared" si="1181"/>
        <v>3.3000000000000007</v>
      </c>
      <c r="GD575" s="513">
        <f t="shared" si="1182"/>
        <v>0.24731182795698925</v>
      </c>
      <c r="GE575" s="527">
        <f t="shared" si="1183"/>
        <v>13.800000000000004</v>
      </c>
      <c r="GF575" s="461">
        <f t="shared" si="1184"/>
        <v>2.8058969460207019</v>
      </c>
      <c r="GG575" s="606">
        <v>20</v>
      </c>
      <c r="GH575" s="450">
        <f t="shared" si="1185"/>
        <v>0.25</v>
      </c>
      <c r="GI575" s="405">
        <v>140</v>
      </c>
      <c r="GJ575" s="462">
        <f t="shared" si="1186"/>
        <v>7</v>
      </c>
      <c r="GK575" s="463">
        <f t="shared" si="1187"/>
        <v>13.687302175710743</v>
      </c>
      <c r="GL575" s="464">
        <v>7.95</v>
      </c>
      <c r="GM575" s="529">
        <v>12.1</v>
      </c>
      <c r="GN575" s="406">
        <v>49</v>
      </c>
      <c r="GO575" s="513">
        <f t="shared" si="1188"/>
        <v>8.1967213114754189E-3</v>
      </c>
      <c r="GP575" s="450">
        <f t="shared" si="1189"/>
        <v>-0.16666666666666674</v>
      </c>
      <c r="GQ575" s="577">
        <v>8</v>
      </c>
      <c r="GR575" s="455">
        <f t="shared" si="1190"/>
        <v>2.9427699677778096</v>
      </c>
      <c r="GS575" s="531">
        <f t="shared" si="1191"/>
        <v>11</v>
      </c>
      <c r="GT575" s="531">
        <f t="shared" si="1192"/>
        <v>34.1</v>
      </c>
      <c r="GU575" s="513">
        <f t="shared" si="1193"/>
        <v>9.0909090909090828E-2</v>
      </c>
      <c r="GV575" s="513">
        <f t="shared" si="1194"/>
        <v>0.30408163265306121</v>
      </c>
      <c r="GW575" s="513">
        <f t="shared" si="1195"/>
        <v>9.8360655737704916E-2</v>
      </c>
      <c r="GX575" s="513">
        <f t="shared" si="1196"/>
        <v>0.18809523809523809</v>
      </c>
      <c r="GY575" s="462">
        <f t="shared" si="1197"/>
        <v>1.7325698956595881</v>
      </c>
      <c r="GZ575" s="405">
        <v>35039</v>
      </c>
      <c r="HA575" s="581">
        <v>8.16</v>
      </c>
      <c r="HB575" s="451">
        <v>7.99</v>
      </c>
      <c r="HC575" s="577">
        <v>11</v>
      </c>
      <c r="HD575" s="463">
        <f t="shared" si="1198"/>
        <v>34.1</v>
      </c>
      <c r="HE575" s="463">
        <v>10.9</v>
      </c>
      <c r="HF575" s="463">
        <f t="shared" si="1206"/>
        <v>29.430000000000003</v>
      </c>
      <c r="HG575" s="582"/>
      <c r="HH575" s="575">
        <v>4</v>
      </c>
      <c r="HI575" s="583">
        <v>6800</v>
      </c>
      <c r="HJ575" s="406">
        <f t="shared" si="1199"/>
        <v>4556</v>
      </c>
      <c r="HK575" s="406"/>
      <c r="HL575" s="549">
        <v>1421</v>
      </c>
      <c r="HM575" s="584">
        <v>4</v>
      </c>
      <c r="HN575" s="461">
        <v>3.85</v>
      </c>
      <c r="HO575" s="574">
        <v>0.18</v>
      </c>
      <c r="HP575" s="548">
        <v>0.01</v>
      </c>
      <c r="HQ575" s="585">
        <v>3.7</v>
      </c>
      <c r="HR575" s="586">
        <v>0.44</v>
      </c>
      <c r="HS575" s="520">
        <v>0.3</v>
      </c>
      <c r="HT575" s="587">
        <v>4</v>
      </c>
      <c r="HU575" s="522">
        <f t="shared" si="1200"/>
        <v>51.741056825953791</v>
      </c>
      <c r="HV575" s="513">
        <f t="shared" si="1201"/>
        <v>0.73236009732360097</v>
      </c>
      <c r="HW575" s="513">
        <f t="shared" si="1202"/>
        <v>0.8376190476190476</v>
      </c>
      <c r="HX575" s="513">
        <f t="shared" si="1203"/>
        <v>0.84221311475409832</v>
      </c>
      <c r="HY575" s="599" t="s">
        <v>257</v>
      </c>
    </row>
    <row r="576" spans="1:233" s="598" customFormat="1" ht="15" customHeight="1" x14ac:dyDescent="0.15">
      <c r="A576" s="400">
        <v>44058</v>
      </c>
      <c r="B576" s="515">
        <v>40066</v>
      </c>
      <c r="C576" s="402">
        <f t="shared" si="1124"/>
        <v>0.80132000000000003</v>
      </c>
      <c r="D576" s="571">
        <v>7.86</v>
      </c>
      <c r="E576" s="572">
        <v>39.25</v>
      </c>
      <c r="F576" s="406">
        <v>203</v>
      </c>
      <c r="G576" s="406">
        <f t="shared" si="1125"/>
        <v>8133.3980000000001</v>
      </c>
      <c r="H576" s="402">
        <f t="shared" si="1126"/>
        <v>0.32533592</v>
      </c>
      <c r="I576" s="573"/>
      <c r="J576" s="406"/>
      <c r="K576" s="574"/>
      <c r="L576" s="574"/>
      <c r="M576" s="574"/>
      <c r="N576" s="575"/>
      <c r="O576" s="575"/>
      <c r="P576" s="409"/>
      <c r="Q576" s="409">
        <v>1200</v>
      </c>
      <c r="R576" s="409"/>
      <c r="S576" s="409"/>
      <c r="T576" s="410">
        <v>4.9800000000000004</v>
      </c>
      <c r="U576" s="409">
        <f t="shared" si="1127"/>
        <v>3480.6896551724139</v>
      </c>
      <c r="V576" s="409">
        <v>10094</v>
      </c>
      <c r="W576" s="409">
        <v>3896</v>
      </c>
      <c r="X576" s="516"/>
      <c r="Y576" s="473"/>
      <c r="Z576" s="429"/>
      <c r="AA576" s="409"/>
      <c r="AB576" s="409"/>
      <c r="AC576" s="409"/>
      <c r="AD576" s="474"/>
      <c r="AE576" s="477"/>
      <c r="AF576" s="478">
        <f t="shared" si="1128"/>
        <v>1200</v>
      </c>
      <c r="AG576" s="477">
        <f t="shared" si="1129"/>
        <v>0.48</v>
      </c>
      <c r="AH576" s="478">
        <f t="shared" si="1130"/>
        <v>3480.6896551724139</v>
      </c>
      <c r="AI576" s="478">
        <f t="shared" si="1131"/>
        <v>10094</v>
      </c>
      <c r="AJ576" s="473">
        <f t="shared" si="1132"/>
        <v>12112.8</v>
      </c>
      <c r="AK576" s="477">
        <f t="shared" si="1133"/>
        <v>0.53834666666666664</v>
      </c>
      <c r="AL576" s="447">
        <v>38</v>
      </c>
      <c r="AM576" s="479"/>
      <c r="AN576" s="473">
        <v>2217</v>
      </c>
      <c r="AO576" s="473">
        <v>1967</v>
      </c>
      <c r="AP576" s="479">
        <v>7.63</v>
      </c>
      <c r="AQ576" s="447">
        <v>1088</v>
      </c>
      <c r="AR576" s="473">
        <f t="shared" si="1205"/>
        <v>3155.2</v>
      </c>
      <c r="AS576" s="657">
        <f t="shared" si="1134"/>
        <v>2.9</v>
      </c>
      <c r="AT576" s="473">
        <v>7230</v>
      </c>
      <c r="AU576" s="447"/>
      <c r="AV576" s="480">
        <v>35</v>
      </c>
      <c r="AW576" s="479">
        <v>18.79</v>
      </c>
      <c r="AX576" s="479">
        <v>35.46</v>
      </c>
      <c r="AY576" s="480">
        <v>13.9</v>
      </c>
      <c r="AZ576" s="480">
        <v>2</v>
      </c>
      <c r="BA576" s="420">
        <f t="shared" si="1135"/>
        <v>39374</v>
      </c>
      <c r="BB576" s="421">
        <f t="shared" si="1136"/>
        <v>0.78747999999999996</v>
      </c>
      <c r="BC576" s="422"/>
      <c r="BD576" s="423">
        <v>7.92</v>
      </c>
      <c r="BE576" s="424">
        <v>36.1</v>
      </c>
      <c r="BF576" s="420">
        <v>231</v>
      </c>
      <c r="BG576" s="426">
        <v>8130</v>
      </c>
      <c r="BH576" s="420">
        <f t="shared" si="1137"/>
        <v>5447.1</v>
      </c>
      <c r="BI576" s="432"/>
      <c r="BJ576" s="421"/>
      <c r="BK576" s="427">
        <v>29.8</v>
      </c>
      <c r="BL576" s="427"/>
      <c r="BM576" s="428"/>
      <c r="BN576" s="422"/>
      <c r="BO576" s="425">
        <v>99</v>
      </c>
      <c r="BP576" s="425"/>
      <c r="BQ576" s="423">
        <v>5.55</v>
      </c>
      <c r="BR576" s="421">
        <f t="shared" si="1138"/>
        <v>0.77083333333333326</v>
      </c>
      <c r="BS576" s="409">
        <f t="shared" si="1139"/>
        <v>40574</v>
      </c>
      <c r="BT576" s="429">
        <f t="shared" si="1140"/>
        <v>7.9114230788189488</v>
      </c>
      <c r="BU576" s="430">
        <f t="shared" si="1141"/>
        <v>36.1</v>
      </c>
      <c r="BV576" s="430">
        <f t="shared" si="1142"/>
        <v>317.48494109528269</v>
      </c>
      <c r="BW576" s="430">
        <f t="shared" si="1143"/>
        <v>7889.6362202395621</v>
      </c>
      <c r="BX576" s="430">
        <f t="shared" si="1144"/>
        <v>5128.2635431557155</v>
      </c>
      <c r="BY576" s="430">
        <f t="shared" si="1145"/>
        <v>29.329748114556118</v>
      </c>
      <c r="BZ576" s="430"/>
      <c r="CA576" s="431"/>
      <c r="CB576" s="430">
        <f t="shared" si="1146"/>
        <v>99</v>
      </c>
      <c r="CC576" s="432">
        <v>19638</v>
      </c>
      <c r="CD576" s="411">
        <f t="shared" si="1147"/>
        <v>20238</v>
      </c>
      <c r="CE576" s="421">
        <f t="shared" si="1148"/>
        <v>0.80952000000000002</v>
      </c>
      <c r="CF576" s="433">
        <f t="shared" si="1149"/>
        <v>7.9454491550548472</v>
      </c>
      <c r="CG576" s="434"/>
      <c r="CH576" s="427"/>
      <c r="CI576" s="446">
        <f t="shared" si="1150"/>
        <v>11.26593536910762</v>
      </c>
      <c r="CJ576" s="436">
        <v>34.6</v>
      </c>
      <c r="CK576" s="436">
        <v>1.24</v>
      </c>
      <c r="CL576" s="423"/>
      <c r="CM576" s="423">
        <v>17.399999999999999</v>
      </c>
      <c r="CN576" s="423">
        <v>95</v>
      </c>
      <c r="CO576" s="432"/>
      <c r="CP576" s="432"/>
      <c r="CQ576" s="437"/>
      <c r="CR576" s="437">
        <v>0.78</v>
      </c>
      <c r="CS576" s="424"/>
      <c r="CT576" s="432">
        <f t="shared" si="1151"/>
        <v>4.1506077675659654</v>
      </c>
      <c r="CU576" s="434">
        <v>6.89</v>
      </c>
      <c r="CV576" s="438"/>
      <c r="CW576" s="439"/>
      <c r="CX576" s="440"/>
      <c r="CY576" s="441"/>
      <c r="CZ576" s="442"/>
      <c r="DA576" s="442"/>
      <c r="DB576" s="442"/>
      <c r="DC576" s="442"/>
      <c r="DD576" s="443"/>
      <c r="DE576" s="440"/>
      <c r="DF576" s="444">
        <v>19736</v>
      </c>
      <c r="DG576" s="445">
        <f t="shared" si="1152"/>
        <v>20336</v>
      </c>
      <c r="DH576" s="421">
        <f t="shared" si="1153"/>
        <v>0.81344000000000005</v>
      </c>
      <c r="DI576" s="446">
        <f t="shared" si="1154"/>
        <v>7.907159716758458</v>
      </c>
      <c r="DJ576" s="434">
        <v>7.86</v>
      </c>
      <c r="DK576" s="427">
        <v>5.5</v>
      </c>
      <c r="DL576" s="446">
        <f t="shared" si="1155"/>
        <v>11.211644374508261</v>
      </c>
      <c r="DM576" s="422">
        <v>34.4</v>
      </c>
      <c r="DN576" s="422">
        <v>1.98</v>
      </c>
      <c r="DO576" s="423">
        <v>7.9</v>
      </c>
      <c r="DP576" s="423">
        <v>15.9</v>
      </c>
      <c r="DQ576" s="423">
        <v>102</v>
      </c>
      <c r="DR576" s="432"/>
      <c r="DS576" s="432"/>
      <c r="DT576" s="437"/>
      <c r="DU576" s="437">
        <v>0.74</v>
      </c>
      <c r="DV576" s="424"/>
      <c r="DW576" s="446">
        <f t="shared" si="1156"/>
        <v>4.1306058221872544</v>
      </c>
      <c r="DX576" s="434">
        <v>6.95</v>
      </c>
      <c r="DY576" s="438">
        <v>8.0299999999999994</v>
      </c>
      <c r="DZ576" s="439">
        <v>15.6</v>
      </c>
      <c r="EA576" s="660">
        <f t="shared" si="1204"/>
        <v>56.16</v>
      </c>
      <c r="EB576" s="441">
        <v>7110</v>
      </c>
      <c r="EC576" s="442">
        <v>4.4000000000000004</v>
      </c>
      <c r="ED576" s="442"/>
      <c r="EE576" s="442"/>
      <c r="EF576" s="442"/>
      <c r="EG576" s="443">
        <v>20</v>
      </c>
      <c r="EH576" s="440"/>
      <c r="EI576" s="429">
        <f t="shared" si="1157"/>
        <v>8.0299999999999994</v>
      </c>
      <c r="EJ576" s="447">
        <f t="shared" si="1158"/>
        <v>15.6</v>
      </c>
      <c r="EK576" s="448">
        <f t="shared" si="1159"/>
        <v>56.16</v>
      </c>
      <c r="EL576" s="417">
        <f t="shared" si="1160"/>
        <v>7110</v>
      </c>
      <c r="EM576" s="431">
        <f t="shared" si="1161"/>
        <v>4.4000000000000004</v>
      </c>
      <c r="EN576" s="431"/>
      <c r="EO576" s="431"/>
      <c r="EP576" s="431"/>
      <c r="EQ576" s="430">
        <f t="shared" si="1162"/>
        <v>20</v>
      </c>
      <c r="ER576" s="448"/>
      <c r="ES576" s="449">
        <f t="shared" si="1163"/>
        <v>26.026519445950608</v>
      </c>
      <c r="ET576" s="450">
        <f t="shared" si="1164"/>
        <v>0.81147999999999998</v>
      </c>
      <c r="EU576" s="451">
        <f t="shared" si="1123"/>
        <v>0.29276440909090906</v>
      </c>
      <c r="EV576" s="450">
        <f t="shared" si="1165"/>
        <v>0.54215631313131307</v>
      </c>
      <c r="EW576" s="513">
        <f t="shared" si="1166"/>
        <v>0.84998166425383259</v>
      </c>
      <c r="EX576" s="514">
        <f t="shared" si="1167"/>
        <v>24.929748114556119</v>
      </c>
      <c r="EY576" s="513">
        <f t="shared" si="1168"/>
        <v>0.56786703601108035</v>
      </c>
      <c r="EZ576" s="514">
        <f t="shared" si="1169"/>
        <v>20.5</v>
      </c>
      <c r="FA576" s="450">
        <f t="shared" si="1170"/>
        <v>0.82310972039727259</v>
      </c>
      <c r="FB576" s="431">
        <f t="shared" si="1171"/>
        <v>261.32494109528272</v>
      </c>
      <c r="FC576" s="452"/>
      <c r="FD576" s="431"/>
      <c r="FE576" s="452">
        <f t="shared" si="1172"/>
        <v>0.79797979797979801</v>
      </c>
      <c r="FF576" s="430">
        <f t="shared" si="1173"/>
        <v>79</v>
      </c>
      <c r="FG576" s="405">
        <v>50400</v>
      </c>
      <c r="FH576" s="589"/>
      <c r="FI576" s="590"/>
      <c r="FJ576" s="591"/>
      <c r="FK576" s="455">
        <f t="shared" si="1174"/>
        <v>1.7745354167693597</v>
      </c>
      <c r="FL576" s="530">
        <v>2000</v>
      </c>
      <c r="FM576" s="455">
        <f t="shared" si="1175"/>
        <v>49.292650465815548</v>
      </c>
      <c r="FN576" s="530">
        <v>8811</v>
      </c>
      <c r="FO576" s="532">
        <f t="shared" si="1176"/>
        <v>0.65852017937219731</v>
      </c>
      <c r="FP576" s="449">
        <f t="shared" si="1177"/>
        <v>217.1587716271504</v>
      </c>
      <c r="FQ576" s="457">
        <v>46.8</v>
      </c>
      <c r="FR576" s="458">
        <f t="shared" si="1178"/>
        <v>1.1534480209000839</v>
      </c>
      <c r="FS576" s="576">
        <v>8.08</v>
      </c>
      <c r="FT576" s="577">
        <v>12.6</v>
      </c>
      <c r="FU576" s="660">
        <v>50</v>
      </c>
      <c r="FV576" s="579">
        <v>6</v>
      </c>
      <c r="FW576" s="580"/>
      <c r="FX576" s="579"/>
      <c r="FY576" s="452">
        <f t="shared" si="1179"/>
        <v>0.7</v>
      </c>
      <c r="FZ576" s="452"/>
      <c r="GA576" s="429"/>
      <c r="GB576" s="513">
        <f t="shared" si="1180"/>
        <v>0.19230769230769229</v>
      </c>
      <c r="GC576" s="514">
        <f t="shared" si="1181"/>
        <v>3</v>
      </c>
      <c r="GD576" s="513">
        <f t="shared" si="1182"/>
        <v>0.10968660968660959</v>
      </c>
      <c r="GE576" s="527">
        <f t="shared" si="1183"/>
        <v>6.1599999999999966</v>
      </c>
      <c r="GF576" s="461">
        <f t="shared" si="1184"/>
        <v>2.4251984029181251</v>
      </c>
      <c r="GG576" s="606">
        <v>20</v>
      </c>
      <c r="GH576" s="450">
        <f t="shared" si="1185"/>
        <v>0.25</v>
      </c>
      <c r="GI576" s="405">
        <v>140</v>
      </c>
      <c r="GJ576" s="462">
        <f t="shared" si="1186"/>
        <v>7</v>
      </c>
      <c r="GK576" s="463">
        <f t="shared" si="1187"/>
        <v>11.830236111795731</v>
      </c>
      <c r="GL576" s="464">
        <v>8.15</v>
      </c>
      <c r="GM576" s="529">
        <v>11.8</v>
      </c>
      <c r="GN576" s="406">
        <v>45</v>
      </c>
      <c r="GO576" s="513">
        <f t="shared" si="1188"/>
        <v>6.3492063492063378E-2</v>
      </c>
      <c r="GP576" s="450">
        <f t="shared" si="1189"/>
        <v>9.9999999999999978E-2</v>
      </c>
      <c r="GQ576" s="577">
        <v>8</v>
      </c>
      <c r="GR576" s="455">
        <f t="shared" si="1190"/>
        <v>2.5435007640360823</v>
      </c>
      <c r="GS576" s="531">
        <f t="shared" si="1191"/>
        <v>11</v>
      </c>
      <c r="GT576" s="531">
        <f t="shared" si="1192"/>
        <v>34.1</v>
      </c>
      <c r="GU576" s="513">
        <f t="shared" si="1193"/>
        <v>6.7796610169491567E-2</v>
      </c>
      <c r="GV576" s="513">
        <f t="shared" si="1194"/>
        <v>0.24222222222222223</v>
      </c>
      <c r="GW576" s="513">
        <f t="shared" si="1195"/>
        <v>0.12698412698412698</v>
      </c>
      <c r="GX576" s="513">
        <f t="shared" si="1196"/>
        <v>0.31799999999999995</v>
      </c>
      <c r="GY576" s="462">
        <f t="shared" si="1197"/>
        <v>0.74404000703117812</v>
      </c>
      <c r="GZ576" s="405">
        <v>38428</v>
      </c>
      <c r="HA576" s="581">
        <v>8.2100000000000009</v>
      </c>
      <c r="HB576" s="451">
        <v>8.0299999999999994</v>
      </c>
      <c r="HC576" s="577">
        <v>11</v>
      </c>
      <c r="HD576" s="463">
        <f t="shared" si="1198"/>
        <v>34.1</v>
      </c>
      <c r="HE576" s="463">
        <v>11.1</v>
      </c>
      <c r="HF576" s="463">
        <f t="shared" si="1206"/>
        <v>29.970000000000002</v>
      </c>
      <c r="HG576" s="582"/>
      <c r="HH576" s="575">
        <v>8</v>
      </c>
      <c r="HI576" s="583">
        <v>7140</v>
      </c>
      <c r="HJ576" s="406">
        <f t="shared" si="1199"/>
        <v>4783.8</v>
      </c>
      <c r="HK576" s="406"/>
      <c r="HL576" s="549"/>
      <c r="HM576" s="584"/>
      <c r="HN576" s="461">
        <v>5.72</v>
      </c>
      <c r="HO576" s="574"/>
      <c r="HP576" s="548">
        <v>0.01</v>
      </c>
      <c r="HQ576" s="585"/>
      <c r="HR576" s="586"/>
      <c r="HS576" s="520">
        <v>0.3</v>
      </c>
      <c r="HT576" s="587">
        <v>4</v>
      </c>
      <c r="HU576" s="522">
        <f t="shared" si="1200"/>
        <v>44.191598516787728</v>
      </c>
      <c r="HV576" s="513">
        <f t="shared" si="1201"/>
        <v>0.6952908587257618</v>
      </c>
      <c r="HW576" s="513">
        <f t="shared" si="1202"/>
        <v>0.85238095238095235</v>
      </c>
      <c r="HX576" s="513">
        <f t="shared" si="1203"/>
        <v>0.8080536912751678</v>
      </c>
      <c r="HY576" s="599" t="s">
        <v>258</v>
      </c>
    </row>
    <row r="577" spans="1:233" ht="21" x14ac:dyDescent="0.15">
      <c r="A577" s="485">
        <v>44059</v>
      </c>
      <c r="B577" s="486">
        <v>37500</v>
      </c>
      <c r="C577" s="487">
        <f t="shared" si="1124"/>
        <v>0.75</v>
      </c>
      <c r="D577" s="488">
        <v>7.89</v>
      </c>
      <c r="E577" s="489">
        <v>44.8</v>
      </c>
      <c r="F577" s="490">
        <v>214</v>
      </c>
      <c r="G577" s="490">
        <f t="shared" si="1125"/>
        <v>8025</v>
      </c>
      <c r="H577" s="487">
        <f t="shared" si="1126"/>
        <v>0.32100000000000001</v>
      </c>
      <c r="I577" s="490"/>
      <c r="J577" s="490"/>
      <c r="K577" s="491"/>
      <c r="L577" s="491"/>
      <c r="M577" s="491"/>
      <c r="N577" s="492"/>
      <c r="O577" s="492"/>
      <c r="P577" s="409"/>
      <c r="Q577" s="409">
        <v>1200</v>
      </c>
      <c r="R577" s="409"/>
      <c r="S577" s="409"/>
      <c r="T577" s="410">
        <v>5.0999999999999996</v>
      </c>
      <c r="U577" s="411">
        <f t="shared" si="1127"/>
        <v>3446.2068965517242</v>
      </c>
      <c r="V577" s="409">
        <v>9994</v>
      </c>
      <c r="W577" s="409">
        <v>4338</v>
      </c>
      <c r="X577" s="412"/>
      <c r="Y577" s="473"/>
      <c r="Z577" s="429"/>
      <c r="AA577" s="447"/>
      <c r="AB577" s="409"/>
      <c r="AC577" s="409"/>
      <c r="AD577" s="474"/>
      <c r="AE577" s="477"/>
      <c r="AF577" s="478">
        <f t="shared" si="1128"/>
        <v>1200</v>
      </c>
      <c r="AG577" s="477">
        <f t="shared" si="1129"/>
        <v>0.48</v>
      </c>
      <c r="AH577" s="478">
        <f t="shared" si="1130"/>
        <v>3446.2068965517242</v>
      </c>
      <c r="AI577" s="478">
        <f t="shared" si="1131"/>
        <v>9994</v>
      </c>
      <c r="AJ577" s="473">
        <f t="shared" si="1132"/>
        <v>11992.8</v>
      </c>
      <c r="AK577" s="477">
        <f t="shared" si="1133"/>
        <v>0.53301333333333334</v>
      </c>
      <c r="AL577" s="447">
        <v>38</v>
      </c>
      <c r="AM577" s="479"/>
      <c r="AN577" s="473">
        <v>2138</v>
      </c>
      <c r="AO577" s="473">
        <v>1911</v>
      </c>
      <c r="AP577" s="479">
        <v>7.38</v>
      </c>
      <c r="AQ577" s="447">
        <v>974</v>
      </c>
      <c r="AR577" s="473">
        <f t="shared" si="1205"/>
        <v>2824.6</v>
      </c>
      <c r="AS577" s="657">
        <f t="shared" si="1134"/>
        <v>2.9</v>
      </c>
      <c r="AT577" s="473">
        <v>6970</v>
      </c>
      <c r="AU577" s="447"/>
      <c r="AV577" s="480">
        <v>15</v>
      </c>
      <c r="AW577" s="479">
        <v>18.190000000000001</v>
      </c>
      <c r="AX577" s="479">
        <v>34.9</v>
      </c>
      <c r="AY577" s="480">
        <v>13.5</v>
      </c>
      <c r="AZ577" s="480">
        <v>3.6</v>
      </c>
      <c r="BA577" s="420">
        <f t="shared" si="1135"/>
        <v>36413</v>
      </c>
      <c r="BB577" s="421">
        <f t="shared" si="1136"/>
        <v>0.72826000000000002</v>
      </c>
      <c r="BC577" s="422"/>
      <c r="BD577" s="423">
        <v>7.8</v>
      </c>
      <c r="BE577" s="424">
        <v>42.9</v>
      </c>
      <c r="BF577" s="425">
        <v>252</v>
      </c>
      <c r="BG577" s="426">
        <v>7630</v>
      </c>
      <c r="BH577" s="420">
        <f t="shared" si="1137"/>
        <v>5112.1000000000004</v>
      </c>
      <c r="BI577" s="420"/>
      <c r="BJ577" s="421"/>
      <c r="BK577" s="427">
        <v>26.3</v>
      </c>
      <c r="BL577" s="427"/>
      <c r="BM577" s="428"/>
      <c r="BN577" s="422"/>
      <c r="BO577" s="425">
        <v>112</v>
      </c>
      <c r="BP577" s="425"/>
      <c r="BQ577" s="423">
        <v>4.9800000000000004</v>
      </c>
      <c r="BR577" s="421">
        <f t="shared" si="1138"/>
        <v>0.69166666666666676</v>
      </c>
      <c r="BS577" s="409">
        <f t="shared" si="1139"/>
        <v>37613</v>
      </c>
      <c r="BT577" s="429">
        <f t="shared" si="1140"/>
        <v>7.7866003775290444</v>
      </c>
      <c r="BU577" s="430">
        <f t="shared" si="1141"/>
        <v>42.9</v>
      </c>
      <c r="BV577" s="430">
        <f t="shared" si="1142"/>
        <v>334.07587802089705</v>
      </c>
      <c r="BW577" s="430">
        <f t="shared" si="1143"/>
        <v>7386.6660463137741</v>
      </c>
      <c r="BX577" s="430">
        <f t="shared" si="1144"/>
        <v>4801.332930103953</v>
      </c>
      <c r="BY577" s="430">
        <f t="shared" si="1145"/>
        <v>25.891630553266157</v>
      </c>
      <c r="BZ577" s="430"/>
      <c r="CA577" s="431"/>
      <c r="CB577" s="430">
        <f t="shared" si="1146"/>
        <v>112</v>
      </c>
      <c r="CC577" s="432">
        <v>18046</v>
      </c>
      <c r="CD577" s="411">
        <f t="shared" si="1147"/>
        <v>18646</v>
      </c>
      <c r="CE577" s="421">
        <f t="shared" si="1148"/>
        <v>0.74583999999999995</v>
      </c>
      <c r="CF577" s="433">
        <f t="shared" si="1149"/>
        <v>8.6238335299796205</v>
      </c>
      <c r="CG577" s="434"/>
      <c r="CH577" s="427"/>
      <c r="CI577" s="446">
        <f t="shared" si="1150"/>
        <v>12.227823661911401</v>
      </c>
      <c r="CJ577" s="436">
        <v>34.5</v>
      </c>
      <c r="CK577" s="436">
        <v>1.77</v>
      </c>
      <c r="CL577" s="423"/>
      <c r="CM577" s="423">
        <v>16.600000000000001</v>
      </c>
      <c r="CN577" s="423">
        <v>107</v>
      </c>
      <c r="CO577" s="432"/>
      <c r="CP577" s="432"/>
      <c r="CQ577" s="437"/>
      <c r="CR577" s="437">
        <v>0.79</v>
      </c>
      <c r="CS577" s="481"/>
      <c r="CT577" s="432">
        <f t="shared" si="1151"/>
        <v>4.5049876649147267</v>
      </c>
      <c r="CU577" s="434">
        <v>6.68</v>
      </c>
      <c r="CV577" s="493"/>
      <c r="CW577" s="494"/>
      <c r="CX577" s="495"/>
      <c r="CY577" s="496"/>
      <c r="CZ577" s="497"/>
      <c r="DA577" s="497"/>
      <c r="DB577" s="497"/>
      <c r="DC577" s="497"/>
      <c r="DD577" s="498"/>
      <c r="DE577" s="498"/>
      <c r="DF577" s="432">
        <v>18367</v>
      </c>
      <c r="DG577" s="445">
        <f t="shared" si="1152"/>
        <v>18967</v>
      </c>
      <c r="DH577" s="421">
        <f t="shared" si="1153"/>
        <v>0.75868000000000002</v>
      </c>
      <c r="DI577" s="446">
        <f t="shared" si="1154"/>
        <v>8.4778826382664629</v>
      </c>
      <c r="DJ577" s="434">
        <v>7.6</v>
      </c>
      <c r="DK577" s="427">
        <v>4.4000000000000004</v>
      </c>
      <c r="DL577" s="446">
        <f t="shared" si="1155"/>
        <v>12.020878367691253</v>
      </c>
      <c r="DM577" s="541">
        <v>34.5</v>
      </c>
      <c r="DN577" s="541">
        <v>2.2200000000000002</v>
      </c>
      <c r="DO577" s="542">
        <v>7.63</v>
      </c>
      <c r="DP577" s="542">
        <v>15.8</v>
      </c>
      <c r="DQ577" s="542">
        <v>101</v>
      </c>
      <c r="DR577" s="432"/>
      <c r="DS577" s="432"/>
      <c r="DT577" s="437"/>
      <c r="DU577" s="437">
        <v>0.8</v>
      </c>
      <c r="DV577" s="481"/>
      <c r="DW577" s="446">
        <f t="shared" si="1156"/>
        <v>4.4287446617809882</v>
      </c>
      <c r="DX577" s="434">
        <v>6.72</v>
      </c>
      <c r="DY577" s="493">
        <v>7.88</v>
      </c>
      <c r="DZ577" s="494">
        <v>15.7</v>
      </c>
      <c r="EA577" s="495">
        <f t="shared" si="1204"/>
        <v>56.519999999999996</v>
      </c>
      <c r="EB577" s="496">
        <v>7040</v>
      </c>
      <c r="EC577" s="497">
        <v>4.8</v>
      </c>
      <c r="ED577" s="497"/>
      <c r="EE577" s="497"/>
      <c r="EF577" s="497"/>
      <c r="EG577" s="498">
        <v>13</v>
      </c>
      <c r="EH577" s="495"/>
      <c r="EI577" s="429">
        <f t="shared" si="1157"/>
        <v>7.88</v>
      </c>
      <c r="EJ577" s="447">
        <f t="shared" si="1158"/>
        <v>15.7</v>
      </c>
      <c r="EK577" s="448">
        <f t="shared" si="1159"/>
        <v>56.519999999999996</v>
      </c>
      <c r="EL577" s="417">
        <f t="shared" si="1160"/>
        <v>7040</v>
      </c>
      <c r="EM577" s="431">
        <f t="shared" si="1161"/>
        <v>4.8</v>
      </c>
      <c r="EN577" s="431"/>
      <c r="EO577" s="431"/>
      <c r="EP577" s="431"/>
      <c r="EQ577" s="430">
        <f t="shared" si="1162"/>
        <v>13</v>
      </c>
      <c r="ER577" s="448"/>
      <c r="ES577" s="449">
        <f t="shared" si="1163"/>
        <v>28.075399462951637</v>
      </c>
      <c r="ET577" s="450">
        <f t="shared" si="1164"/>
        <v>0.75226000000000004</v>
      </c>
      <c r="EU577" s="451">
        <f t="shared" si="1123"/>
        <v>0.28558172727272735</v>
      </c>
      <c r="EV577" s="499">
        <f t="shared" si="1165"/>
        <v>0.52885505050505066</v>
      </c>
      <c r="EW577" s="513">
        <f t="shared" si="1166"/>
        <v>0.81461190749941037</v>
      </c>
      <c r="EX577" s="514">
        <f t="shared" si="1167"/>
        <v>21.091630553266157</v>
      </c>
      <c r="EY577" s="513">
        <f t="shared" si="1168"/>
        <v>0.6340326340326341</v>
      </c>
      <c r="EZ577" s="514">
        <f t="shared" si="1169"/>
        <v>27.2</v>
      </c>
      <c r="FA577" s="450">
        <f t="shared" si="1170"/>
        <v>0.83081687808520988</v>
      </c>
      <c r="FB577" s="431">
        <f t="shared" si="1171"/>
        <v>277.55587802089707</v>
      </c>
      <c r="FC577" s="452"/>
      <c r="FD577" s="431"/>
      <c r="FE577" s="452">
        <f t="shared" si="1172"/>
        <v>0.8839285714285714</v>
      </c>
      <c r="FF577" s="430">
        <f t="shared" si="1173"/>
        <v>99</v>
      </c>
      <c r="FG577" s="490">
        <v>50400</v>
      </c>
      <c r="FH577" s="498"/>
      <c r="FI577" s="501"/>
      <c r="FJ577" s="487"/>
      <c r="FK577" s="455">
        <f t="shared" si="1174"/>
        <v>1.9142317815648844</v>
      </c>
      <c r="FL577" s="490">
        <v>2000</v>
      </c>
      <c r="FM577" s="455">
        <f t="shared" si="1175"/>
        <v>53.173105043469015</v>
      </c>
      <c r="FN577" s="490">
        <v>8255</v>
      </c>
      <c r="FO577" s="532">
        <f t="shared" si="1176"/>
        <v>0.61696562032884905</v>
      </c>
      <c r="FP577" s="449">
        <f t="shared" si="1177"/>
        <v>219.47199106691838</v>
      </c>
      <c r="FQ577" s="503">
        <v>46.8</v>
      </c>
      <c r="FR577" s="458">
        <f t="shared" si="1178"/>
        <v>1.2442506580171748</v>
      </c>
      <c r="FS577" s="504">
        <v>7.87</v>
      </c>
      <c r="FT577" s="535">
        <v>12.7</v>
      </c>
      <c r="FU577" s="495">
        <v>42</v>
      </c>
      <c r="FV577" s="490">
        <v>2</v>
      </c>
      <c r="FW577" s="504"/>
      <c r="FX577" s="490"/>
      <c r="FY577" s="452">
        <f t="shared" si="1179"/>
        <v>0.84615384615384615</v>
      </c>
      <c r="FZ577" s="452"/>
      <c r="GA577" s="429"/>
      <c r="GB577" s="499">
        <f t="shared" si="1180"/>
        <v>0.19108280254777066</v>
      </c>
      <c r="GC577" s="514">
        <f t="shared" si="1181"/>
        <v>3</v>
      </c>
      <c r="GD577" s="499">
        <f t="shared" si="1182"/>
        <v>0.256900212314225</v>
      </c>
      <c r="GE577" s="527">
        <f t="shared" si="1183"/>
        <v>14.519999999999996</v>
      </c>
      <c r="GF577" s="461">
        <f t="shared" si="1184"/>
        <v>2.6161167681386757</v>
      </c>
      <c r="GG577" s="490">
        <v>20</v>
      </c>
      <c r="GH577" s="526">
        <f t="shared" si="1185"/>
        <v>0.25</v>
      </c>
      <c r="GI577" s="490">
        <v>140</v>
      </c>
      <c r="GJ577" s="544">
        <f t="shared" si="1186"/>
        <v>7</v>
      </c>
      <c r="GK577" s="463">
        <f t="shared" si="1187"/>
        <v>12.761545210432564</v>
      </c>
      <c r="GL577" s="507">
        <v>7.95</v>
      </c>
      <c r="GM577" s="535">
        <v>11.8</v>
      </c>
      <c r="GN577" s="536">
        <v>42</v>
      </c>
      <c r="GO577" s="526">
        <f t="shared" si="1188"/>
        <v>7.0866141732283339E-2</v>
      </c>
      <c r="GP577" s="526">
        <f t="shared" si="1189"/>
        <v>0</v>
      </c>
      <c r="GQ577" s="535">
        <v>8</v>
      </c>
      <c r="GR577" s="455">
        <f t="shared" si="1190"/>
        <v>2.7437322202430012</v>
      </c>
      <c r="GS577" s="536">
        <f t="shared" si="1191"/>
        <v>11.6</v>
      </c>
      <c r="GT577" s="536">
        <f t="shared" si="1192"/>
        <v>35.96</v>
      </c>
      <c r="GU577" s="526">
        <f t="shared" si="1193"/>
        <v>1.6949152542372947E-2</v>
      </c>
      <c r="GV577" s="526">
        <f t="shared" si="1194"/>
        <v>0.14380952380952383</v>
      </c>
      <c r="GW577" s="526">
        <f t="shared" si="1195"/>
        <v>8.6614173228346414E-2</v>
      </c>
      <c r="GX577" s="526">
        <f t="shared" si="1196"/>
        <v>0.14380952380952383</v>
      </c>
      <c r="GY577" s="544">
        <f t="shared" si="1197"/>
        <v>2.1128386109987689</v>
      </c>
      <c r="GZ577" s="490">
        <v>38169</v>
      </c>
      <c r="HA577" s="493">
        <v>8.08</v>
      </c>
      <c r="HB577" s="493">
        <v>8.0299999999999994</v>
      </c>
      <c r="HC577" s="494">
        <v>11.6</v>
      </c>
      <c r="HD577" s="498">
        <f t="shared" si="1198"/>
        <v>35.96</v>
      </c>
      <c r="HE577" s="498">
        <v>11.3</v>
      </c>
      <c r="HF577" s="498">
        <f t="shared" si="1206"/>
        <v>30.510000000000005</v>
      </c>
      <c r="HG577" s="498"/>
      <c r="HH577" s="492">
        <v>6</v>
      </c>
      <c r="HI577" s="508">
        <v>7270</v>
      </c>
      <c r="HJ577" s="490">
        <f t="shared" si="1199"/>
        <v>4870.9000000000005</v>
      </c>
      <c r="HK577" s="490"/>
      <c r="HL577" s="490"/>
      <c r="HM577" s="543"/>
      <c r="HN577" s="506">
        <v>6.68</v>
      </c>
      <c r="HO577" s="491"/>
      <c r="HP577" s="545">
        <v>0.01</v>
      </c>
      <c r="HQ577" s="523"/>
      <c r="HR577" s="524"/>
      <c r="HS577" s="524">
        <v>0.31</v>
      </c>
      <c r="HT577" s="511">
        <v>8</v>
      </c>
      <c r="HU577" s="525">
        <f t="shared" si="1200"/>
        <v>47.785131683739323</v>
      </c>
      <c r="HV577" s="526">
        <f t="shared" si="1201"/>
        <v>0.72960372960372966</v>
      </c>
      <c r="HW577" s="526">
        <f t="shared" si="1202"/>
        <v>0.85730158730158723</v>
      </c>
      <c r="HX577" s="526">
        <f t="shared" si="1203"/>
        <v>0.74600760456273774</v>
      </c>
      <c r="HY577" s="512" t="s">
        <v>259</v>
      </c>
    </row>
    <row r="578" spans="1:233" s="598" customFormat="1" ht="15" customHeight="1" x14ac:dyDescent="0.15">
      <c r="A578" s="400">
        <v>44060</v>
      </c>
      <c r="B578" s="515">
        <v>38377</v>
      </c>
      <c r="C578" s="402">
        <f t="shared" si="1124"/>
        <v>0.76754</v>
      </c>
      <c r="D578" s="571">
        <v>7.44</v>
      </c>
      <c r="E578" s="572">
        <v>41.2</v>
      </c>
      <c r="F578" s="406">
        <v>200</v>
      </c>
      <c r="G578" s="406">
        <f t="shared" si="1125"/>
        <v>7675.4</v>
      </c>
      <c r="H578" s="402">
        <f t="shared" si="1126"/>
        <v>0.30701600000000001</v>
      </c>
      <c r="I578" s="573"/>
      <c r="J578" s="406"/>
      <c r="K578" s="574"/>
      <c r="L578" s="574"/>
      <c r="M578" s="574"/>
      <c r="N578" s="575"/>
      <c r="O578" s="575"/>
      <c r="P578" s="409"/>
      <c r="Q578" s="409">
        <v>1200</v>
      </c>
      <c r="R578" s="409"/>
      <c r="S578" s="409"/>
      <c r="T578" s="410">
        <v>5.65</v>
      </c>
      <c r="U578" s="409">
        <f t="shared" si="1127"/>
        <v>3699.3103448275865</v>
      </c>
      <c r="V578" s="409">
        <v>10728</v>
      </c>
      <c r="W578" s="409">
        <v>4298</v>
      </c>
      <c r="X578" s="516"/>
      <c r="Y578" s="473"/>
      <c r="Z578" s="429"/>
      <c r="AA578" s="447"/>
      <c r="AB578" s="409"/>
      <c r="AC578" s="409"/>
      <c r="AD578" s="474"/>
      <c r="AE578" s="477"/>
      <c r="AF578" s="478">
        <f t="shared" si="1128"/>
        <v>1200</v>
      </c>
      <c r="AG578" s="477">
        <f t="shared" si="1129"/>
        <v>0.48</v>
      </c>
      <c r="AH578" s="478">
        <f t="shared" si="1130"/>
        <v>3699.3103448275865</v>
      </c>
      <c r="AI578" s="478">
        <f t="shared" si="1131"/>
        <v>10728</v>
      </c>
      <c r="AJ578" s="473">
        <f t="shared" si="1132"/>
        <v>12873.6</v>
      </c>
      <c r="AK578" s="477">
        <f t="shared" si="1133"/>
        <v>0.57216</v>
      </c>
      <c r="AL578" s="447">
        <v>38</v>
      </c>
      <c r="AM578" s="479"/>
      <c r="AN578" s="473">
        <v>2186</v>
      </c>
      <c r="AO578" s="473">
        <v>1956</v>
      </c>
      <c r="AP578" s="479">
        <v>7.52</v>
      </c>
      <c r="AQ578" s="447">
        <v>996</v>
      </c>
      <c r="AR578" s="473">
        <f t="shared" si="1205"/>
        <v>2888.4</v>
      </c>
      <c r="AS578" s="657">
        <f t="shared" si="1134"/>
        <v>2.9</v>
      </c>
      <c r="AT578" s="473">
        <v>7170</v>
      </c>
      <c r="AU578" s="447"/>
      <c r="AV578" s="480">
        <v>10</v>
      </c>
      <c r="AW578" s="479">
        <v>18.579999999999998</v>
      </c>
      <c r="AX578" s="479">
        <v>28.68</v>
      </c>
      <c r="AY578" s="480">
        <v>14.9</v>
      </c>
      <c r="AZ578" s="480">
        <v>3.6</v>
      </c>
      <c r="BA578" s="420">
        <f t="shared" si="1135"/>
        <v>37473</v>
      </c>
      <c r="BB578" s="421">
        <f t="shared" si="1136"/>
        <v>0.74946000000000002</v>
      </c>
      <c r="BC578" s="422"/>
      <c r="BD578" s="423">
        <v>7.91</v>
      </c>
      <c r="BE578" s="424">
        <v>44.6</v>
      </c>
      <c r="BF578" s="420">
        <v>274</v>
      </c>
      <c r="BG578" s="426">
        <v>7910</v>
      </c>
      <c r="BH578" s="420">
        <f t="shared" si="1137"/>
        <v>5299.7000000000007</v>
      </c>
      <c r="BI578" s="432"/>
      <c r="BJ578" s="421"/>
      <c r="BK578" s="427">
        <v>23.2</v>
      </c>
      <c r="BL578" s="427"/>
      <c r="BM578" s="428"/>
      <c r="BN578" s="422"/>
      <c r="BO578" s="425">
        <v>107</v>
      </c>
      <c r="BP578" s="425"/>
      <c r="BQ578" s="423">
        <v>5.16</v>
      </c>
      <c r="BR578" s="421">
        <f t="shared" si="1138"/>
        <v>0.71666666666666667</v>
      </c>
      <c r="BS578" s="409">
        <f t="shared" si="1139"/>
        <v>38673</v>
      </c>
      <c r="BT578" s="429">
        <f t="shared" si="1140"/>
        <v>7.8978985338608325</v>
      </c>
      <c r="BU578" s="430">
        <f t="shared" si="1141"/>
        <v>44.6</v>
      </c>
      <c r="BV578" s="430">
        <f t="shared" si="1142"/>
        <v>355.12326429291755</v>
      </c>
      <c r="BW578" s="430">
        <f t="shared" si="1143"/>
        <v>7664.6474284384458</v>
      </c>
      <c r="BX578" s="430">
        <f t="shared" si="1144"/>
        <v>4982.0208284849896</v>
      </c>
      <c r="BY578" s="430">
        <f t="shared" si="1145"/>
        <v>22.942455977038243</v>
      </c>
      <c r="BZ578" s="430"/>
      <c r="CA578" s="431"/>
      <c r="CB578" s="430">
        <f t="shared" si="1146"/>
        <v>107</v>
      </c>
      <c r="CC578" s="432">
        <v>18578</v>
      </c>
      <c r="CD578" s="411">
        <f t="shared" si="1147"/>
        <v>19178</v>
      </c>
      <c r="CE578" s="421">
        <f t="shared" si="1148"/>
        <v>0.76712000000000002</v>
      </c>
      <c r="CF578" s="433">
        <f t="shared" si="1149"/>
        <v>8.3846073626029831</v>
      </c>
      <c r="CG578" s="434"/>
      <c r="CH578" s="427"/>
      <c r="CI578" s="446">
        <f t="shared" si="1150"/>
        <v>11.888622379810199</v>
      </c>
      <c r="CJ578" s="436">
        <v>33.5</v>
      </c>
      <c r="CK578" s="436">
        <v>1.87</v>
      </c>
      <c r="CL578" s="423"/>
      <c r="CM578" s="423">
        <v>17.399999999999999</v>
      </c>
      <c r="CN578" s="423">
        <v>117</v>
      </c>
      <c r="CO578" s="432"/>
      <c r="CP578" s="432"/>
      <c r="CQ578" s="437"/>
      <c r="CR578" s="437">
        <v>0.76</v>
      </c>
      <c r="CS578" s="424"/>
      <c r="CT578" s="432">
        <f t="shared" si="1151"/>
        <v>4.3800187715090209</v>
      </c>
      <c r="CU578" s="434">
        <v>6.69</v>
      </c>
      <c r="CV578" s="438"/>
      <c r="CW578" s="439"/>
      <c r="CX578" s="440"/>
      <c r="CY578" s="441"/>
      <c r="CZ578" s="442"/>
      <c r="DA578" s="442"/>
      <c r="DB578" s="442"/>
      <c r="DC578" s="442"/>
      <c r="DD578" s="443"/>
      <c r="DE578" s="440"/>
      <c r="DF578" s="444">
        <v>18895</v>
      </c>
      <c r="DG578" s="445">
        <f t="shared" si="1152"/>
        <v>19495</v>
      </c>
      <c r="DH578" s="421">
        <f t="shared" si="1153"/>
        <v>0.77980000000000005</v>
      </c>
      <c r="DI578" s="446">
        <f t="shared" si="1154"/>
        <v>8.2482687868684277</v>
      </c>
      <c r="DJ578" s="434">
        <v>7.9</v>
      </c>
      <c r="DK578" s="427">
        <v>4.3</v>
      </c>
      <c r="DL578" s="446">
        <f t="shared" si="1155"/>
        <v>11.695306488843293</v>
      </c>
      <c r="DM578" s="422">
        <v>33.5</v>
      </c>
      <c r="DN578" s="422">
        <v>1.62</v>
      </c>
      <c r="DO578" s="423">
        <v>7.88</v>
      </c>
      <c r="DP578" s="423">
        <v>18.3</v>
      </c>
      <c r="DQ578" s="423">
        <v>112</v>
      </c>
      <c r="DR578" s="432"/>
      <c r="DS578" s="432"/>
      <c r="DT578" s="437"/>
      <c r="DU578" s="437">
        <v>0.77</v>
      </c>
      <c r="DV578" s="424"/>
      <c r="DW578" s="446">
        <f t="shared" si="1156"/>
        <v>4.3087971274685817</v>
      </c>
      <c r="DX578" s="434">
        <v>6.54</v>
      </c>
      <c r="DY578" s="438">
        <v>8.1300000000000008</v>
      </c>
      <c r="DZ578" s="439">
        <v>16.5</v>
      </c>
      <c r="EA578" s="660">
        <f t="shared" si="1204"/>
        <v>59.4</v>
      </c>
      <c r="EB578" s="441">
        <v>7380</v>
      </c>
      <c r="EC578" s="442">
        <v>5.4</v>
      </c>
      <c r="ED578" s="442"/>
      <c r="EE578" s="442"/>
      <c r="EF578" s="442"/>
      <c r="EG578" s="443">
        <v>10</v>
      </c>
      <c r="EH578" s="440"/>
      <c r="EI578" s="429">
        <f t="shared" si="1157"/>
        <v>8.1300000000000008</v>
      </c>
      <c r="EJ578" s="447">
        <f t="shared" si="1158"/>
        <v>16.5</v>
      </c>
      <c r="EK578" s="448">
        <f t="shared" si="1159"/>
        <v>59.4</v>
      </c>
      <c r="EL578" s="417">
        <f t="shared" si="1160"/>
        <v>7380</v>
      </c>
      <c r="EM578" s="431">
        <f t="shared" si="1161"/>
        <v>5.4</v>
      </c>
      <c r="EN578" s="431"/>
      <c r="EO578" s="431"/>
      <c r="EP578" s="431"/>
      <c r="EQ578" s="430">
        <f t="shared" si="1162"/>
        <v>10</v>
      </c>
      <c r="ER578" s="448"/>
      <c r="ES578" s="449">
        <f t="shared" si="1163"/>
        <v>27.305872314017531</v>
      </c>
      <c r="ET578" s="450">
        <f t="shared" si="1164"/>
        <v>0.77346000000000004</v>
      </c>
      <c r="EU578" s="451">
        <f t="shared" si="1123"/>
        <v>0.31212913636363643</v>
      </c>
      <c r="EV578" s="450">
        <f t="shared" si="1165"/>
        <v>0.57801691919191922</v>
      </c>
      <c r="EW578" s="513">
        <f t="shared" si="1166"/>
        <v>0.76462851207366189</v>
      </c>
      <c r="EX578" s="514">
        <f t="shared" si="1167"/>
        <v>17.542455977038244</v>
      </c>
      <c r="EY578" s="513">
        <f t="shared" si="1168"/>
        <v>0.63004484304932729</v>
      </c>
      <c r="EZ578" s="514">
        <f t="shared" si="1169"/>
        <v>28.1</v>
      </c>
      <c r="FA578" s="450">
        <f t="shared" si="1170"/>
        <v>0.83273413495375825</v>
      </c>
      <c r="FB578" s="431">
        <f t="shared" si="1171"/>
        <v>295.72326429291758</v>
      </c>
      <c r="FC578" s="452"/>
      <c r="FD578" s="431"/>
      <c r="FE578" s="452">
        <f t="shared" si="1172"/>
        <v>0.90654205607476634</v>
      </c>
      <c r="FF578" s="430">
        <f t="shared" si="1173"/>
        <v>97</v>
      </c>
      <c r="FG578" s="405">
        <v>50400</v>
      </c>
      <c r="FH578" s="589"/>
      <c r="FI578" s="590"/>
      <c r="FJ578" s="591"/>
      <c r="FK578" s="455">
        <f t="shared" si="1174"/>
        <v>1.8617640214102864</v>
      </c>
      <c r="FL578" s="530">
        <v>1800</v>
      </c>
      <c r="FM578" s="455">
        <f t="shared" si="1175"/>
        <v>46.544100535257158</v>
      </c>
      <c r="FN578" s="530">
        <v>7089</v>
      </c>
      <c r="FO578" s="532">
        <f t="shared" si="1176"/>
        <v>0.52982062780269068</v>
      </c>
      <c r="FP578" s="449">
        <f t="shared" si="1177"/>
        <v>183.30618260802109</v>
      </c>
      <c r="FQ578" s="457">
        <v>46.8</v>
      </c>
      <c r="FR578" s="458">
        <f t="shared" si="1178"/>
        <v>1.2101466139166859</v>
      </c>
      <c r="FS578" s="576">
        <v>7.99</v>
      </c>
      <c r="FT578" s="577">
        <v>12.9</v>
      </c>
      <c r="FU578" s="660">
        <v>52</v>
      </c>
      <c r="FV578" s="579">
        <v>2</v>
      </c>
      <c r="FW578" s="580"/>
      <c r="FX578" s="579"/>
      <c r="FY578" s="452">
        <f t="shared" si="1179"/>
        <v>0.8</v>
      </c>
      <c r="FZ578" s="452"/>
      <c r="GA578" s="429"/>
      <c r="GB578" s="513">
        <f t="shared" si="1180"/>
        <v>0.21818181818181814</v>
      </c>
      <c r="GC578" s="514">
        <f t="shared" si="1181"/>
        <v>3.5999999999999996</v>
      </c>
      <c r="GD578" s="513">
        <f t="shared" si="1182"/>
        <v>0.12457912457912457</v>
      </c>
      <c r="GE578" s="527">
        <f t="shared" si="1183"/>
        <v>7.3999999999999986</v>
      </c>
      <c r="GF578" s="461">
        <f t="shared" si="1184"/>
        <v>2.5444108292607241</v>
      </c>
      <c r="GG578" s="606">
        <v>20</v>
      </c>
      <c r="GH578" s="450">
        <f t="shared" si="1185"/>
        <v>0.25</v>
      </c>
      <c r="GI578" s="405">
        <v>140</v>
      </c>
      <c r="GJ578" s="462">
        <f t="shared" si="1186"/>
        <v>7</v>
      </c>
      <c r="GK578" s="463">
        <f t="shared" si="1187"/>
        <v>12.411760142735242</v>
      </c>
      <c r="GL578" s="464">
        <v>8.16</v>
      </c>
      <c r="GM578" s="529">
        <v>12.4</v>
      </c>
      <c r="GN578" s="406">
        <v>47</v>
      </c>
      <c r="GO578" s="513">
        <f t="shared" si="1188"/>
        <v>3.8759689922480578E-2</v>
      </c>
      <c r="GP578" s="450">
        <f t="shared" si="1189"/>
        <v>9.6153846153846145E-2</v>
      </c>
      <c r="GQ578" s="577">
        <v>8</v>
      </c>
      <c r="GR578" s="455">
        <f t="shared" si="1190"/>
        <v>2.668528430688077</v>
      </c>
      <c r="GS578" s="531">
        <f t="shared" si="1191"/>
        <v>11.7</v>
      </c>
      <c r="GT578" s="531">
        <f t="shared" si="1192"/>
        <v>36.269999999999996</v>
      </c>
      <c r="GU578" s="513">
        <f t="shared" si="1193"/>
        <v>5.6451612903225867E-2</v>
      </c>
      <c r="GV578" s="513">
        <f t="shared" si="1194"/>
        <v>0.22829787234042564</v>
      </c>
      <c r="GW578" s="513">
        <f t="shared" si="1195"/>
        <v>9.3023255813953543E-2</v>
      </c>
      <c r="GX578" s="513">
        <f t="shared" si="1196"/>
        <v>0.3025000000000001</v>
      </c>
      <c r="GY578" s="462">
        <f t="shared" si="1197"/>
        <v>0.78905023157884546</v>
      </c>
      <c r="GZ578" s="405">
        <v>38571</v>
      </c>
      <c r="HA578" s="581">
        <v>8.1999999999999993</v>
      </c>
      <c r="HB578" s="451">
        <v>8.0299999999999994</v>
      </c>
      <c r="HC578" s="577">
        <v>11.7</v>
      </c>
      <c r="HD578" s="463">
        <f t="shared" si="1198"/>
        <v>36.269999999999996</v>
      </c>
      <c r="HE578" s="463">
        <v>11.1</v>
      </c>
      <c r="HF578" s="463">
        <f t="shared" si="1206"/>
        <v>29.970000000000002</v>
      </c>
      <c r="HG578" s="582"/>
      <c r="HH578" s="575">
        <v>8</v>
      </c>
      <c r="HI578" s="583">
        <v>7280</v>
      </c>
      <c r="HJ578" s="406">
        <f t="shared" si="1199"/>
        <v>4877.6000000000004</v>
      </c>
      <c r="HK578" s="406"/>
      <c r="HL578" s="549"/>
      <c r="HM578" s="584"/>
      <c r="HN578" s="461">
        <v>6.68</v>
      </c>
      <c r="HO578" s="574"/>
      <c r="HP578" s="548">
        <v>0.01</v>
      </c>
      <c r="HQ578" s="585"/>
      <c r="HR578" s="586"/>
      <c r="HS578" s="520">
        <v>0.28000000000000003</v>
      </c>
      <c r="HT578" s="587">
        <v>4</v>
      </c>
      <c r="HU578" s="522">
        <f t="shared" si="1200"/>
        <v>46.43343207109119</v>
      </c>
      <c r="HV578" s="513">
        <f t="shared" si="1201"/>
        <v>0.7376681614349776</v>
      </c>
      <c r="HW578" s="513">
        <f t="shared" si="1202"/>
        <v>0.8676277372262774</v>
      </c>
      <c r="HX578" s="513">
        <f t="shared" si="1203"/>
        <v>0.71206896551724141</v>
      </c>
      <c r="HY578" s="599" t="s">
        <v>260</v>
      </c>
    </row>
    <row r="579" spans="1:233" s="598" customFormat="1" ht="15" customHeight="1" x14ac:dyDescent="0.15">
      <c r="A579" s="400">
        <v>44061</v>
      </c>
      <c r="B579" s="515">
        <v>36847</v>
      </c>
      <c r="C579" s="402">
        <f t="shared" si="1124"/>
        <v>0.73694000000000004</v>
      </c>
      <c r="D579" s="571">
        <v>7.8</v>
      </c>
      <c r="E579" s="572">
        <v>41.2</v>
      </c>
      <c r="F579" s="406">
        <v>180</v>
      </c>
      <c r="G579" s="406">
        <f t="shared" si="1125"/>
        <v>6632.46</v>
      </c>
      <c r="H579" s="402">
        <f t="shared" si="1126"/>
        <v>0.26529839999999999</v>
      </c>
      <c r="I579" s="573"/>
      <c r="J579" s="406"/>
      <c r="K579" s="574"/>
      <c r="L579" s="574"/>
      <c r="M579" s="574"/>
      <c r="N579" s="575"/>
      <c r="O579" s="575"/>
      <c r="P579" s="409"/>
      <c r="Q579" s="409">
        <v>1200</v>
      </c>
      <c r="R579" s="409"/>
      <c r="S579" s="409"/>
      <c r="T579" s="410">
        <v>5.0599999999999996</v>
      </c>
      <c r="U579" s="409">
        <f t="shared" si="1127"/>
        <v>3623.4482758620693</v>
      </c>
      <c r="V579" s="409">
        <v>10508</v>
      </c>
      <c r="W579" s="409">
        <v>6221</v>
      </c>
      <c r="X579" s="516"/>
      <c r="Y579" s="473"/>
      <c r="Z579" s="429"/>
      <c r="AA579" s="447"/>
      <c r="AB579" s="409"/>
      <c r="AC579" s="409"/>
      <c r="AD579" s="474"/>
      <c r="AE579" s="477"/>
      <c r="AF579" s="478">
        <f t="shared" si="1128"/>
        <v>1200</v>
      </c>
      <c r="AG579" s="477">
        <f t="shared" si="1129"/>
        <v>0.48</v>
      </c>
      <c r="AH579" s="478">
        <f t="shared" si="1130"/>
        <v>3623.4482758620693</v>
      </c>
      <c r="AI579" s="478">
        <f t="shared" si="1131"/>
        <v>10508</v>
      </c>
      <c r="AJ579" s="473">
        <f t="shared" si="1132"/>
        <v>12609.6</v>
      </c>
      <c r="AK579" s="477">
        <f t="shared" si="1133"/>
        <v>0.56042666666666663</v>
      </c>
      <c r="AL579" s="447">
        <v>38</v>
      </c>
      <c r="AM579" s="479"/>
      <c r="AN579" s="473">
        <v>2027</v>
      </c>
      <c r="AO579" s="473">
        <v>1849</v>
      </c>
      <c r="AP579" s="479">
        <v>7.53</v>
      </c>
      <c r="AQ579" s="447">
        <v>1006</v>
      </c>
      <c r="AR579" s="473">
        <f t="shared" si="1205"/>
        <v>2917.4</v>
      </c>
      <c r="AS579" s="657">
        <f t="shared" si="1134"/>
        <v>2.9</v>
      </c>
      <c r="AT579" s="473">
        <v>6940</v>
      </c>
      <c r="AU579" s="447"/>
      <c r="AV579" s="480">
        <v>10</v>
      </c>
      <c r="AW579" s="479">
        <v>18.88</v>
      </c>
      <c r="AX579" s="479">
        <v>30.92</v>
      </c>
      <c r="AY579" s="480">
        <v>13.8</v>
      </c>
      <c r="AZ579" s="480">
        <v>3.2</v>
      </c>
      <c r="BA579" s="420">
        <f t="shared" si="1135"/>
        <v>34911</v>
      </c>
      <c r="BB579" s="421">
        <f t="shared" si="1136"/>
        <v>0.69821999999999995</v>
      </c>
      <c r="BC579" s="422"/>
      <c r="BD579" s="423">
        <v>7.94</v>
      </c>
      <c r="BE579" s="424">
        <v>45.9</v>
      </c>
      <c r="BF579" s="420">
        <v>180</v>
      </c>
      <c r="BG579" s="426">
        <v>8130</v>
      </c>
      <c r="BH579" s="420">
        <f t="shared" si="1137"/>
        <v>5447.1</v>
      </c>
      <c r="BI579" s="432">
        <v>1538</v>
      </c>
      <c r="BJ579" s="421">
        <f>BI579/35.5*(23+35.5)/BH579</f>
        <v>0.46528440899292323</v>
      </c>
      <c r="BK579" s="427">
        <v>19.399999999999999</v>
      </c>
      <c r="BL579" s="427">
        <v>13.2</v>
      </c>
      <c r="BM579" s="428">
        <v>5.8</v>
      </c>
      <c r="BN579" s="422">
        <v>2</v>
      </c>
      <c r="BO579" s="425">
        <v>119</v>
      </c>
      <c r="BP579" s="425">
        <v>32</v>
      </c>
      <c r="BQ579" s="423">
        <v>5.44</v>
      </c>
      <c r="BR579" s="421">
        <f t="shared" si="1138"/>
        <v>0.75555555555555554</v>
      </c>
      <c r="BS579" s="409">
        <f t="shared" si="1139"/>
        <v>36111</v>
      </c>
      <c r="BT579" s="429">
        <f t="shared" si="1140"/>
        <v>7.9263753426933627</v>
      </c>
      <c r="BU579" s="430">
        <f t="shared" si="1141"/>
        <v>45.9</v>
      </c>
      <c r="BV579" s="430">
        <f t="shared" si="1142"/>
        <v>270.96618758826952</v>
      </c>
      <c r="BW579" s="430">
        <f t="shared" si="1143"/>
        <v>7859.9293843981059</v>
      </c>
      <c r="BX579" s="430">
        <f t="shared" si="1144"/>
        <v>5108.954099858769</v>
      </c>
      <c r="BY579" s="430">
        <f t="shared" si="1145"/>
        <v>19.213907119714211</v>
      </c>
      <c r="BZ579" s="430">
        <f>(BL579*BA579+AY579*AF579)/BS579</f>
        <v>13.219938522887761</v>
      </c>
      <c r="CA579" s="431">
        <f>(BN579*BA579+AZ579*AF579)/BS579</f>
        <v>2.0398770457755253</v>
      </c>
      <c r="CB579" s="430">
        <f t="shared" si="1146"/>
        <v>119</v>
      </c>
      <c r="CC579" s="432">
        <v>17505</v>
      </c>
      <c r="CD579" s="411">
        <f t="shared" si="1147"/>
        <v>18105</v>
      </c>
      <c r="CE579" s="421">
        <f t="shared" si="1148"/>
        <v>0.72419999999999995</v>
      </c>
      <c r="CF579" s="433">
        <f t="shared" si="1149"/>
        <v>8.8815244407622203</v>
      </c>
      <c r="CG579" s="434"/>
      <c r="CH579" s="427"/>
      <c r="CI579" s="446">
        <f t="shared" si="1150"/>
        <v>12.593206296603149</v>
      </c>
      <c r="CJ579" s="436">
        <v>33.5</v>
      </c>
      <c r="CK579" s="436">
        <v>1.98</v>
      </c>
      <c r="CL579" s="423"/>
      <c r="CM579" s="423">
        <v>17.899999999999999</v>
      </c>
      <c r="CN579" s="423">
        <v>129</v>
      </c>
      <c r="CO579" s="432"/>
      <c r="CP579" s="432"/>
      <c r="CQ579" s="437"/>
      <c r="CR579" s="437">
        <v>0.82</v>
      </c>
      <c r="CS579" s="424"/>
      <c r="CT579" s="432">
        <f t="shared" si="1151"/>
        <v>4.6396023198011598</v>
      </c>
      <c r="CU579" s="434">
        <v>6.72</v>
      </c>
      <c r="CV579" s="438"/>
      <c r="CW579" s="439"/>
      <c r="CX579" s="440"/>
      <c r="CY579" s="441"/>
      <c r="CZ579" s="442"/>
      <c r="DA579" s="442"/>
      <c r="DB579" s="442"/>
      <c r="DC579" s="442"/>
      <c r="DD579" s="443"/>
      <c r="DE579" s="440"/>
      <c r="DF579" s="444">
        <v>17406</v>
      </c>
      <c r="DG579" s="445">
        <f t="shared" si="1152"/>
        <v>18006</v>
      </c>
      <c r="DH579" s="421">
        <f t="shared" si="1153"/>
        <v>0.72023999999999999</v>
      </c>
      <c r="DI579" s="446">
        <f t="shared" si="1154"/>
        <v>8.9303565478173947</v>
      </c>
      <c r="DJ579" s="434">
        <v>7.77</v>
      </c>
      <c r="DK579" s="427">
        <v>4.5999999999999996</v>
      </c>
      <c r="DL579" s="446">
        <f t="shared" si="1155"/>
        <v>12.662445851382873</v>
      </c>
      <c r="DM579" s="422">
        <v>33.5</v>
      </c>
      <c r="DN579" s="422">
        <v>1.53</v>
      </c>
      <c r="DO579" s="423">
        <v>7.76</v>
      </c>
      <c r="DP579" s="423">
        <v>17.399999999999999</v>
      </c>
      <c r="DQ579" s="423">
        <v>116</v>
      </c>
      <c r="DR579" s="432">
        <v>3848</v>
      </c>
      <c r="DS579" s="432">
        <v>1865</v>
      </c>
      <c r="DT579" s="437">
        <f>DS579/DR579</f>
        <v>0.48466735966735969</v>
      </c>
      <c r="DU579" s="437">
        <v>0.79</v>
      </c>
      <c r="DV579" s="424"/>
      <c r="DW579" s="446">
        <f t="shared" si="1156"/>
        <v>4.665111629456848</v>
      </c>
      <c r="DX579" s="434">
        <v>6.64</v>
      </c>
      <c r="DY579" s="438">
        <v>7.96</v>
      </c>
      <c r="DZ579" s="439">
        <v>16.5</v>
      </c>
      <c r="EA579" s="660">
        <f t="shared" si="1204"/>
        <v>59.4</v>
      </c>
      <c r="EB579" s="441">
        <v>7450</v>
      </c>
      <c r="EC579" s="442">
        <v>6.7</v>
      </c>
      <c r="ED579" s="442">
        <v>0.23</v>
      </c>
      <c r="EE579" s="442">
        <v>7.4</v>
      </c>
      <c r="EF579" s="442">
        <v>1.2</v>
      </c>
      <c r="EG579" s="443">
        <v>10</v>
      </c>
      <c r="EH579" s="440">
        <v>16</v>
      </c>
      <c r="EI579" s="429">
        <f t="shared" si="1157"/>
        <v>7.96</v>
      </c>
      <c r="EJ579" s="447">
        <f t="shared" si="1158"/>
        <v>16.5</v>
      </c>
      <c r="EK579" s="448">
        <f t="shared" si="1159"/>
        <v>59.4</v>
      </c>
      <c r="EL579" s="417">
        <f t="shared" si="1160"/>
        <v>7450</v>
      </c>
      <c r="EM579" s="431">
        <f t="shared" si="1161"/>
        <v>6.7</v>
      </c>
      <c r="EN579" s="431">
        <f>ED579</f>
        <v>0.23</v>
      </c>
      <c r="EO579" s="431">
        <f>EE579</f>
        <v>7.4</v>
      </c>
      <c r="EP579" s="431">
        <f>EF579</f>
        <v>1.2</v>
      </c>
      <c r="EQ579" s="430">
        <f t="shared" si="1162"/>
        <v>10</v>
      </c>
      <c r="ER579" s="448">
        <f>EH579</f>
        <v>16</v>
      </c>
      <c r="ES579" s="449">
        <f t="shared" si="1163"/>
        <v>29.243166902052003</v>
      </c>
      <c r="ET579" s="450">
        <f t="shared" si="1164"/>
        <v>0.72221999999999997</v>
      </c>
      <c r="EU579" s="451">
        <f t="shared" si="1123"/>
        <v>0.22238318181818187</v>
      </c>
      <c r="EV579" s="450">
        <f t="shared" si="1165"/>
        <v>0.41182070707070711</v>
      </c>
      <c r="EW579" s="513">
        <f t="shared" si="1166"/>
        <v>0.65129424441083406</v>
      </c>
      <c r="EX579" s="514">
        <f t="shared" si="1167"/>
        <v>12.513907119714212</v>
      </c>
      <c r="EY579" s="513">
        <f t="shared" si="1168"/>
        <v>0.64052287581699341</v>
      </c>
      <c r="EZ579" s="514">
        <f t="shared" si="1169"/>
        <v>29.4</v>
      </c>
      <c r="FA579" s="450">
        <f t="shared" si="1170"/>
        <v>0.78078445680367425</v>
      </c>
      <c r="FB579" s="431">
        <f t="shared" si="1171"/>
        <v>211.56618758826951</v>
      </c>
      <c r="FC579" s="452">
        <f>1-EP579/CA579</f>
        <v>0.41172924981673042</v>
      </c>
      <c r="FD579" s="431">
        <f>CA579-EP579</f>
        <v>0.83987704577552535</v>
      </c>
      <c r="FE579" s="452">
        <f t="shared" si="1172"/>
        <v>0.91596638655462181</v>
      </c>
      <c r="FF579" s="430">
        <f t="shared" si="1173"/>
        <v>109</v>
      </c>
      <c r="FG579" s="405">
        <v>50400</v>
      </c>
      <c r="FH579" s="589"/>
      <c r="FI579" s="590"/>
      <c r="FJ579" s="591"/>
      <c r="FK579" s="455">
        <f t="shared" si="1174"/>
        <v>1.9938522887762731</v>
      </c>
      <c r="FL579" s="530">
        <v>1800</v>
      </c>
      <c r="FM579" s="455">
        <f t="shared" si="1175"/>
        <v>49.846307219406832</v>
      </c>
      <c r="FN579" s="530">
        <v>6394</v>
      </c>
      <c r="FO579" s="532">
        <f t="shared" si="1176"/>
        <v>0.47787742899850527</v>
      </c>
      <c r="FP579" s="449">
        <f t="shared" si="1177"/>
        <v>177.06516020049293</v>
      </c>
      <c r="FQ579" s="457">
        <v>46.8</v>
      </c>
      <c r="FR579" s="458">
        <f t="shared" si="1178"/>
        <v>1.2960039877045775</v>
      </c>
      <c r="FS579" s="576">
        <v>8</v>
      </c>
      <c r="FT579" s="577">
        <v>13.1</v>
      </c>
      <c r="FU579" s="660">
        <v>48</v>
      </c>
      <c r="FV579" s="579">
        <v>2</v>
      </c>
      <c r="FW579" s="580">
        <v>0.34</v>
      </c>
      <c r="FX579" s="579">
        <v>8</v>
      </c>
      <c r="FY579" s="452">
        <f t="shared" si="1179"/>
        <v>0.8</v>
      </c>
      <c r="FZ579" s="452">
        <f>1-FW579/(EF579+DC579)</f>
        <v>0.71666666666666656</v>
      </c>
      <c r="GA579" s="429">
        <f>EF579+DC579-FW579</f>
        <v>0.85999999999999988</v>
      </c>
      <c r="GB579" s="513">
        <f t="shared" si="1180"/>
        <v>0.20606060606060606</v>
      </c>
      <c r="GC579" s="514">
        <f t="shared" si="1181"/>
        <v>3.4000000000000004</v>
      </c>
      <c r="GD579" s="513">
        <f t="shared" si="1182"/>
        <v>0.19191919191919193</v>
      </c>
      <c r="GE579" s="527">
        <f t="shared" si="1183"/>
        <v>11.399999999999999</v>
      </c>
      <c r="GF579" s="461">
        <f t="shared" si="1184"/>
        <v>2.7249314613275732</v>
      </c>
      <c r="GG579" s="606">
        <v>20</v>
      </c>
      <c r="GH579" s="450">
        <f t="shared" si="1185"/>
        <v>0.25</v>
      </c>
      <c r="GI579" s="405">
        <v>140</v>
      </c>
      <c r="GJ579" s="462">
        <f t="shared" si="1186"/>
        <v>7</v>
      </c>
      <c r="GK579" s="463">
        <f t="shared" si="1187"/>
        <v>13.29234859184182</v>
      </c>
      <c r="GL579" s="464">
        <v>8.11</v>
      </c>
      <c r="GM579" s="529">
        <v>12.4</v>
      </c>
      <c r="GN579" s="406">
        <v>49</v>
      </c>
      <c r="GO579" s="513">
        <f t="shared" si="1188"/>
        <v>5.3435114503816772E-2</v>
      </c>
      <c r="GP579" s="450">
        <f t="shared" si="1189"/>
        <v>-2.0833333333333259E-2</v>
      </c>
      <c r="GQ579" s="577">
        <v>8</v>
      </c>
      <c r="GR579" s="455">
        <f t="shared" si="1190"/>
        <v>2.8578549472459915</v>
      </c>
      <c r="GS579" s="531">
        <f t="shared" si="1191"/>
        <v>12.3</v>
      </c>
      <c r="GT579" s="531">
        <f t="shared" si="1192"/>
        <v>38.130000000000003</v>
      </c>
      <c r="GU579" s="513">
        <f t="shared" si="1193"/>
        <v>8.0645161290322509E-3</v>
      </c>
      <c r="GV579" s="513">
        <f t="shared" si="1194"/>
        <v>0.22183673469387755</v>
      </c>
      <c r="GW579" s="513">
        <f t="shared" si="1195"/>
        <v>6.1068702290076216E-2</v>
      </c>
      <c r="GX579" s="513">
        <f t="shared" si="1196"/>
        <v>0.20562499999999995</v>
      </c>
      <c r="GY579" s="462">
        <f t="shared" si="1197"/>
        <v>1.3467425118380774</v>
      </c>
      <c r="GZ579" s="405">
        <v>36507</v>
      </c>
      <c r="HA579" s="581">
        <v>8.18</v>
      </c>
      <c r="HB579" s="451">
        <v>8.02</v>
      </c>
      <c r="HC579" s="577">
        <v>12.3</v>
      </c>
      <c r="HD579" s="463">
        <f t="shared" si="1198"/>
        <v>38.130000000000003</v>
      </c>
      <c r="HE579" s="463">
        <v>12</v>
      </c>
      <c r="HF579" s="463">
        <f t="shared" si="1206"/>
        <v>32.400000000000006</v>
      </c>
      <c r="HG579" s="582"/>
      <c r="HH579" s="575">
        <v>8</v>
      </c>
      <c r="HI579" s="583">
        <v>7480</v>
      </c>
      <c r="HJ579" s="406">
        <f t="shared" si="1199"/>
        <v>5011.6000000000004</v>
      </c>
      <c r="HK579" s="406">
        <v>152</v>
      </c>
      <c r="HL579" s="549">
        <v>1388</v>
      </c>
      <c r="HM579" s="584">
        <v>6.8</v>
      </c>
      <c r="HN579" s="461">
        <v>7.3</v>
      </c>
      <c r="HO579" s="574">
        <v>0.16</v>
      </c>
      <c r="HP579" s="548">
        <v>0.01</v>
      </c>
      <c r="HQ579" s="585">
        <v>6</v>
      </c>
      <c r="HR579" s="586">
        <v>0.32</v>
      </c>
      <c r="HS579" s="520">
        <v>0.28000000000000003</v>
      </c>
      <c r="HT579" s="587">
        <v>4</v>
      </c>
      <c r="HU579" s="522">
        <f t="shared" si="1200"/>
        <v>49.841024318982548</v>
      </c>
      <c r="HV579" s="513">
        <f t="shared" si="1201"/>
        <v>0.73202614379084963</v>
      </c>
      <c r="HW579" s="513">
        <f t="shared" si="1202"/>
        <v>0.78816666666666668</v>
      </c>
      <c r="HX579" s="513">
        <f t="shared" si="1203"/>
        <v>0.62371134020618557</v>
      </c>
      <c r="HY579" s="599" t="s">
        <v>242</v>
      </c>
    </row>
    <row r="580" spans="1:233" s="598" customFormat="1" ht="15" customHeight="1" x14ac:dyDescent="0.15">
      <c r="A580" s="400">
        <v>44062</v>
      </c>
      <c r="B580" s="515">
        <v>42487</v>
      </c>
      <c r="C580" s="402">
        <f t="shared" si="1124"/>
        <v>0.84974000000000005</v>
      </c>
      <c r="D580" s="571">
        <v>7.84</v>
      </c>
      <c r="E580" s="572">
        <v>44.3</v>
      </c>
      <c r="F580" s="406">
        <v>218</v>
      </c>
      <c r="G580" s="406">
        <f t="shared" si="1125"/>
        <v>9262.1659999999993</v>
      </c>
      <c r="H580" s="402">
        <f t="shared" si="1126"/>
        <v>0.37048663999999998</v>
      </c>
      <c r="I580" s="573"/>
      <c r="J580" s="406"/>
      <c r="K580" s="574"/>
      <c r="L580" s="574"/>
      <c r="M580" s="574"/>
      <c r="N580" s="575"/>
      <c r="O580" s="575"/>
      <c r="P580" s="409"/>
      <c r="Q580" s="409">
        <v>1440</v>
      </c>
      <c r="R580" s="409"/>
      <c r="S580" s="409"/>
      <c r="T580" s="410">
        <v>5.2</v>
      </c>
      <c r="U580" s="409">
        <f t="shared" si="1127"/>
        <v>3110.6896551724139</v>
      </c>
      <c r="V580" s="409">
        <v>9021</v>
      </c>
      <c r="W580" s="409">
        <v>5098</v>
      </c>
      <c r="X580" s="516"/>
      <c r="Y580" s="473"/>
      <c r="Z580" s="429"/>
      <c r="AA580" s="409"/>
      <c r="AB580" s="409"/>
      <c r="AC580" s="409"/>
      <c r="AD580" s="474"/>
      <c r="AE580" s="477"/>
      <c r="AF580" s="478">
        <f t="shared" si="1128"/>
        <v>1440</v>
      </c>
      <c r="AG580" s="477">
        <f t="shared" si="1129"/>
        <v>0.57599999999999996</v>
      </c>
      <c r="AH580" s="478">
        <f t="shared" si="1130"/>
        <v>3110.6896551724139</v>
      </c>
      <c r="AI580" s="478">
        <f t="shared" si="1131"/>
        <v>9021</v>
      </c>
      <c r="AJ580" s="473">
        <f t="shared" si="1132"/>
        <v>12990.24</v>
      </c>
      <c r="AK580" s="477">
        <f t="shared" si="1133"/>
        <v>0.57734399999999997</v>
      </c>
      <c r="AL580" s="447">
        <v>38</v>
      </c>
      <c r="AM580" s="479"/>
      <c r="AN580" s="473">
        <v>2256</v>
      </c>
      <c r="AO580" s="473">
        <v>1936</v>
      </c>
      <c r="AP580" s="479">
        <v>7.27</v>
      </c>
      <c r="AQ580" s="447">
        <v>1107</v>
      </c>
      <c r="AR580" s="473">
        <f t="shared" si="1205"/>
        <v>3210.2999999999997</v>
      </c>
      <c r="AS580" s="657">
        <f t="shared" si="1134"/>
        <v>2.9</v>
      </c>
      <c r="AT580" s="473">
        <v>6510</v>
      </c>
      <c r="AU580" s="447"/>
      <c r="AV580" s="480">
        <v>12</v>
      </c>
      <c r="AW580" s="479">
        <v>21.03</v>
      </c>
      <c r="AX580" s="479">
        <v>27.48</v>
      </c>
      <c r="AY580" s="480">
        <v>13.6</v>
      </c>
      <c r="AZ580" s="480">
        <v>4.5999999999999996</v>
      </c>
      <c r="BA580" s="420">
        <f t="shared" si="1135"/>
        <v>39052</v>
      </c>
      <c r="BB580" s="421">
        <f t="shared" si="1136"/>
        <v>0.78103999999999996</v>
      </c>
      <c r="BC580" s="422"/>
      <c r="BD580" s="423">
        <v>7.78</v>
      </c>
      <c r="BE580" s="424">
        <v>52</v>
      </c>
      <c r="BF580" s="420">
        <v>242</v>
      </c>
      <c r="BG580" s="426">
        <v>8940</v>
      </c>
      <c r="BH580" s="420">
        <f t="shared" si="1137"/>
        <v>5989.8</v>
      </c>
      <c r="BI580" s="432"/>
      <c r="BJ580" s="421"/>
      <c r="BK580" s="427">
        <v>16.600000000000001</v>
      </c>
      <c r="BL580" s="427"/>
      <c r="BM580" s="428"/>
      <c r="BN580" s="422"/>
      <c r="BO580" s="425">
        <v>89</v>
      </c>
      <c r="BP580" s="425"/>
      <c r="BQ580" s="423">
        <v>6.05</v>
      </c>
      <c r="BR580" s="421">
        <f t="shared" si="1138"/>
        <v>0.84027777777777768</v>
      </c>
      <c r="BS580" s="409">
        <f t="shared" si="1139"/>
        <v>40492</v>
      </c>
      <c r="BT580" s="429">
        <f t="shared" si="1140"/>
        <v>7.7618630840659879</v>
      </c>
      <c r="BU580" s="430">
        <f t="shared" si="1141"/>
        <v>52</v>
      </c>
      <c r="BV580" s="430">
        <f t="shared" si="1142"/>
        <v>347.56040699397414</v>
      </c>
      <c r="BW580" s="430">
        <f t="shared" si="1143"/>
        <v>8622.1736639336159</v>
      </c>
      <c r="BX580" s="430">
        <f t="shared" si="1144"/>
        <v>5604.4128815568502</v>
      </c>
      <c r="BY580" s="430">
        <f t="shared" si="1145"/>
        <v>16.493312259211699</v>
      </c>
      <c r="BZ580" s="430"/>
      <c r="CA580" s="431"/>
      <c r="CB580" s="430">
        <f t="shared" si="1146"/>
        <v>89</v>
      </c>
      <c r="CC580" s="432">
        <v>19609</v>
      </c>
      <c r="CD580" s="411">
        <f t="shared" si="1147"/>
        <v>20329</v>
      </c>
      <c r="CE580" s="421">
        <f t="shared" si="1148"/>
        <v>0.81315999999999999</v>
      </c>
      <c r="CF580" s="433">
        <f t="shared" si="1149"/>
        <v>7.9098824339613358</v>
      </c>
      <c r="CG580" s="434"/>
      <c r="CH580" s="427"/>
      <c r="CI580" s="446">
        <f t="shared" si="1150"/>
        <v>11.215504943676521</v>
      </c>
      <c r="CJ580" s="436">
        <v>34.5</v>
      </c>
      <c r="CK580" s="436">
        <v>3.2</v>
      </c>
      <c r="CL580" s="423"/>
      <c r="CM580" s="423">
        <v>17.2</v>
      </c>
      <c r="CN580" s="423">
        <v>129</v>
      </c>
      <c r="CO580" s="432"/>
      <c r="CP580" s="432"/>
      <c r="CQ580" s="437"/>
      <c r="CR580" s="437">
        <v>0.82</v>
      </c>
      <c r="CS580" s="424"/>
      <c r="CT580" s="432">
        <f t="shared" si="1151"/>
        <v>4.1320281371439815</v>
      </c>
      <c r="CU580" s="434">
        <v>7.16</v>
      </c>
      <c r="CV580" s="438"/>
      <c r="CW580" s="439"/>
      <c r="CX580" s="440"/>
      <c r="CY580" s="441"/>
      <c r="CZ580" s="442"/>
      <c r="DA580" s="442"/>
      <c r="DB580" s="442"/>
      <c r="DC580" s="442"/>
      <c r="DD580" s="443"/>
      <c r="DE580" s="440"/>
      <c r="DF580" s="444">
        <v>19443</v>
      </c>
      <c r="DG580" s="445">
        <f t="shared" si="1152"/>
        <v>20163</v>
      </c>
      <c r="DH580" s="421">
        <f t="shared" si="1153"/>
        <v>0.80652000000000001</v>
      </c>
      <c r="DI580" s="446">
        <f t="shared" si="1154"/>
        <v>7.9750037196845707</v>
      </c>
      <c r="DJ580" s="434">
        <v>7.62</v>
      </c>
      <c r="DK580" s="427">
        <v>4.2</v>
      </c>
      <c r="DL580" s="446">
        <f t="shared" si="1155"/>
        <v>11.307841095075137</v>
      </c>
      <c r="DM580" s="422">
        <v>34.6</v>
      </c>
      <c r="DN580" s="422">
        <v>2.72</v>
      </c>
      <c r="DO580" s="423">
        <v>7.74</v>
      </c>
      <c r="DP580" s="423">
        <v>17.100000000000001</v>
      </c>
      <c r="DQ580" s="423">
        <v>113</v>
      </c>
      <c r="DR580" s="432"/>
      <c r="DS580" s="432"/>
      <c r="DT580" s="437"/>
      <c r="DU580" s="437">
        <v>0.82</v>
      </c>
      <c r="DV580" s="424"/>
      <c r="DW580" s="446">
        <f t="shared" si="1156"/>
        <v>4.1660467192382091</v>
      </c>
      <c r="DX580" s="434">
        <v>6.4</v>
      </c>
      <c r="DY580" s="438">
        <v>7.84</v>
      </c>
      <c r="DZ580" s="439">
        <v>16.100000000000001</v>
      </c>
      <c r="EA580" s="660">
        <f t="shared" si="1204"/>
        <v>57.960000000000008</v>
      </c>
      <c r="EB580" s="441">
        <v>7640</v>
      </c>
      <c r="EC580" s="442">
        <v>6.3</v>
      </c>
      <c r="ED580" s="442"/>
      <c r="EE580" s="442"/>
      <c r="EF580" s="442"/>
      <c r="EG580" s="443">
        <v>10</v>
      </c>
      <c r="EH580" s="440"/>
      <c r="EI580" s="429">
        <f t="shared" si="1157"/>
        <v>7.84</v>
      </c>
      <c r="EJ580" s="447">
        <f t="shared" si="1158"/>
        <v>16.100000000000001</v>
      </c>
      <c r="EK580" s="448">
        <f t="shared" si="1159"/>
        <v>57.960000000000008</v>
      </c>
      <c r="EL580" s="417">
        <f t="shared" si="1160"/>
        <v>7640</v>
      </c>
      <c r="EM580" s="431">
        <f t="shared" si="1161"/>
        <v>6.3</v>
      </c>
      <c r="EN580" s="431"/>
      <c r="EO580" s="431"/>
      <c r="EP580" s="431"/>
      <c r="EQ580" s="430">
        <f t="shared" si="1162"/>
        <v>10</v>
      </c>
      <c r="ER580" s="448"/>
      <c r="ES580" s="449">
        <f t="shared" si="1163"/>
        <v>26.079225526029834</v>
      </c>
      <c r="ET580" s="450">
        <f t="shared" si="1164"/>
        <v>0.80984</v>
      </c>
      <c r="EU580" s="451">
        <f t="shared" si="1123"/>
        <v>0.31985036363636365</v>
      </c>
      <c r="EV580" s="450">
        <f t="shared" si="1165"/>
        <v>0.59231548821548818</v>
      </c>
      <c r="EW580" s="513">
        <f t="shared" si="1166"/>
        <v>0.61802699779230941</v>
      </c>
      <c r="EX580" s="514">
        <f t="shared" si="1167"/>
        <v>10.193312259211698</v>
      </c>
      <c r="EY580" s="513">
        <f t="shared" si="1168"/>
        <v>0.69038461538461537</v>
      </c>
      <c r="EZ580" s="514">
        <f t="shared" si="1169"/>
        <v>35.9</v>
      </c>
      <c r="FA580" s="450">
        <f t="shared" si="1170"/>
        <v>0.83323762191070028</v>
      </c>
      <c r="FB580" s="431">
        <f t="shared" si="1171"/>
        <v>289.60040699397416</v>
      </c>
      <c r="FC580" s="452"/>
      <c r="FD580" s="431"/>
      <c r="FE580" s="452">
        <f t="shared" si="1172"/>
        <v>0.88764044943820219</v>
      </c>
      <c r="FF580" s="430">
        <f t="shared" si="1173"/>
        <v>79</v>
      </c>
      <c r="FG580" s="405">
        <v>50400</v>
      </c>
      <c r="FH580" s="589"/>
      <c r="FI580" s="590"/>
      <c r="FJ580" s="591"/>
      <c r="FK580" s="455">
        <f t="shared" si="1174"/>
        <v>1.7781290131383978</v>
      </c>
      <c r="FL580" s="530">
        <v>1800</v>
      </c>
      <c r="FM580" s="455">
        <f t="shared" si="1175"/>
        <v>44.453225328459943</v>
      </c>
      <c r="FN580" s="530">
        <v>6335</v>
      </c>
      <c r="FO580" s="532">
        <f t="shared" si="1176"/>
        <v>0.47346786248131534</v>
      </c>
      <c r="FP580" s="449">
        <f t="shared" si="1177"/>
        <v>156.4506569198854</v>
      </c>
      <c r="FQ580" s="457">
        <v>46.8</v>
      </c>
      <c r="FR580" s="458">
        <f t="shared" si="1178"/>
        <v>1.1557838585399585</v>
      </c>
      <c r="FS580" s="576">
        <v>7.84</v>
      </c>
      <c r="FT580" s="577">
        <v>13.3</v>
      </c>
      <c r="FU580" s="660">
        <v>46</v>
      </c>
      <c r="FV580" s="579">
        <v>4</v>
      </c>
      <c r="FW580" s="580"/>
      <c r="FX580" s="579"/>
      <c r="FY580" s="452">
        <f t="shared" si="1179"/>
        <v>0.6</v>
      </c>
      <c r="FZ580" s="452"/>
      <c r="GA580" s="429"/>
      <c r="GB580" s="513">
        <f t="shared" si="1180"/>
        <v>0.17391304347826086</v>
      </c>
      <c r="GC580" s="514">
        <f t="shared" si="1181"/>
        <v>2.8000000000000007</v>
      </c>
      <c r="GD580" s="513">
        <f t="shared" si="1182"/>
        <v>0.2063492063492065</v>
      </c>
      <c r="GE580" s="527">
        <f t="shared" si="1183"/>
        <v>11.960000000000008</v>
      </c>
      <c r="GF580" s="461">
        <f t="shared" si="1184"/>
        <v>2.4301096512891438</v>
      </c>
      <c r="GG580" s="606">
        <v>20</v>
      </c>
      <c r="GH580" s="450">
        <f t="shared" si="1185"/>
        <v>0.25</v>
      </c>
      <c r="GI580" s="405">
        <v>140</v>
      </c>
      <c r="GJ580" s="462">
        <f t="shared" si="1186"/>
        <v>7</v>
      </c>
      <c r="GK580" s="463">
        <f t="shared" si="1187"/>
        <v>11.854193420922652</v>
      </c>
      <c r="GL580" s="464">
        <v>7.99</v>
      </c>
      <c r="GM580" s="529">
        <v>12.9</v>
      </c>
      <c r="GN580" s="406">
        <v>42</v>
      </c>
      <c r="GO580" s="513">
        <f t="shared" si="1188"/>
        <v>3.007518796992481E-2</v>
      </c>
      <c r="GP580" s="450">
        <f t="shared" si="1189"/>
        <v>8.6956521739130488E-2</v>
      </c>
      <c r="GQ580" s="577">
        <v>8</v>
      </c>
      <c r="GR580" s="455">
        <f t="shared" si="1190"/>
        <v>2.5486515854983702</v>
      </c>
      <c r="GS580" s="531">
        <f t="shared" si="1191"/>
        <v>12.1</v>
      </c>
      <c r="GT580" s="531">
        <f t="shared" si="1192"/>
        <v>37.51</v>
      </c>
      <c r="GU580" s="513">
        <f t="shared" si="1193"/>
        <v>6.2015503875968991E-2</v>
      </c>
      <c r="GV580" s="513">
        <f t="shared" si="1194"/>
        <v>0.10690476190476195</v>
      </c>
      <c r="GW580" s="513">
        <f t="shared" si="1195"/>
        <v>9.0225563909774542E-2</v>
      </c>
      <c r="GX580" s="513">
        <f t="shared" si="1196"/>
        <v>0.18456521739130438</v>
      </c>
      <c r="GY580" s="462">
        <f t="shared" si="1197"/>
        <v>1.3962536420403591</v>
      </c>
      <c r="GZ580" s="405">
        <v>39887</v>
      </c>
      <c r="HA580" s="581">
        <v>8.25</v>
      </c>
      <c r="HB580" s="451">
        <v>8.01</v>
      </c>
      <c r="HC580" s="577">
        <v>12.1</v>
      </c>
      <c r="HD580" s="463">
        <f t="shared" si="1198"/>
        <v>37.51</v>
      </c>
      <c r="HE580" s="463">
        <v>12.1</v>
      </c>
      <c r="HF580" s="463">
        <f t="shared" si="1206"/>
        <v>32.67</v>
      </c>
      <c r="HG580" s="582"/>
      <c r="HH580" s="575">
        <v>8</v>
      </c>
      <c r="HI580" s="583">
        <v>7620</v>
      </c>
      <c r="HJ580" s="406">
        <f t="shared" si="1199"/>
        <v>5105.4000000000005</v>
      </c>
      <c r="HK580" s="406"/>
      <c r="HL580" s="549"/>
      <c r="HM580" s="584"/>
      <c r="HN580" s="461">
        <v>6.6</v>
      </c>
      <c r="HO580" s="574"/>
      <c r="HP580" s="548">
        <v>0.01</v>
      </c>
      <c r="HQ580" s="585"/>
      <c r="HR580" s="586"/>
      <c r="HS580" s="520">
        <v>0.23</v>
      </c>
      <c r="HT580" s="587">
        <v>4</v>
      </c>
      <c r="HU580" s="522">
        <f t="shared" si="1200"/>
        <v>44.555976646522588</v>
      </c>
      <c r="HV580" s="513">
        <f t="shared" si="1201"/>
        <v>0.76730769230769225</v>
      </c>
      <c r="HW580" s="513">
        <f t="shared" si="1202"/>
        <v>0.84499999999999997</v>
      </c>
      <c r="HX580" s="513">
        <f t="shared" si="1203"/>
        <v>0.60240963855421692</v>
      </c>
      <c r="HY580" s="599" t="s">
        <v>261</v>
      </c>
    </row>
    <row r="581" spans="1:233" s="598" customFormat="1" ht="15" customHeight="1" x14ac:dyDescent="0.15">
      <c r="A581" s="400">
        <v>44063</v>
      </c>
      <c r="B581" s="515">
        <v>38988</v>
      </c>
      <c r="C581" s="402">
        <f t="shared" si="1124"/>
        <v>0.77976000000000001</v>
      </c>
      <c r="D581" s="571">
        <v>7.82</v>
      </c>
      <c r="E581" s="572">
        <v>41.75</v>
      </c>
      <c r="F581" s="406">
        <v>247</v>
      </c>
      <c r="G581" s="406">
        <f t="shared" si="1125"/>
        <v>9630.0360000000001</v>
      </c>
      <c r="H581" s="402">
        <f t="shared" si="1126"/>
        <v>0.38520144000000001</v>
      </c>
      <c r="I581" s="573"/>
      <c r="J581" s="406"/>
      <c r="K581" s="574"/>
      <c r="L581" s="574"/>
      <c r="M581" s="574"/>
      <c r="N581" s="575"/>
      <c r="O581" s="575"/>
      <c r="P581" s="409"/>
      <c r="Q581" s="409">
        <v>1440</v>
      </c>
      <c r="R581" s="409"/>
      <c r="S581" s="409"/>
      <c r="T581" s="410">
        <v>5.19</v>
      </c>
      <c r="U581" s="409">
        <f t="shared" si="1127"/>
        <v>3355.1724137931037</v>
      </c>
      <c r="V581" s="409">
        <v>9730</v>
      </c>
      <c r="W581" s="409">
        <v>4436</v>
      </c>
      <c r="X581" s="516"/>
      <c r="Y581" s="473"/>
      <c r="Z581" s="429"/>
      <c r="AA581" s="409"/>
      <c r="AB581" s="409"/>
      <c r="AC581" s="409"/>
      <c r="AD581" s="474"/>
      <c r="AE581" s="477"/>
      <c r="AF581" s="478">
        <f t="shared" si="1128"/>
        <v>1440</v>
      </c>
      <c r="AG581" s="477">
        <f t="shared" si="1129"/>
        <v>0.57599999999999996</v>
      </c>
      <c r="AH581" s="478">
        <f t="shared" si="1130"/>
        <v>3355.1724137931037</v>
      </c>
      <c r="AI581" s="478">
        <f t="shared" si="1131"/>
        <v>9730</v>
      </c>
      <c r="AJ581" s="473">
        <f t="shared" si="1132"/>
        <v>14011.2</v>
      </c>
      <c r="AK581" s="477">
        <f t="shared" si="1133"/>
        <v>0.62272000000000005</v>
      </c>
      <c r="AL581" s="447">
        <v>38</v>
      </c>
      <c r="AM581" s="479"/>
      <c r="AN581" s="473">
        <v>2162</v>
      </c>
      <c r="AO581" s="473">
        <v>1939</v>
      </c>
      <c r="AP581" s="479">
        <v>7.52</v>
      </c>
      <c r="AQ581" s="447">
        <v>1192</v>
      </c>
      <c r="AR581" s="473">
        <f t="shared" si="1205"/>
        <v>3456.7999999999997</v>
      </c>
      <c r="AS581" s="657">
        <f t="shared" si="1134"/>
        <v>2.9</v>
      </c>
      <c r="AT581" s="473">
        <v>6370</v>
      </c>
      <c r="AU581" s="447"/>
      <c r="AV581" s="480">
        <v>12</v>
      </c>
      <c r="AW581" s="479">
        <v>20.47</v>
      </c>
      <c r="AX581" s="479">
        <v>32.520000000000003</v>
      </c>
      <c r="AY581" s="480">
        <v>12</v>
      </c>
      <c r="AZ581" s="480">
        <v>3.5</v>
      </c>
      <c r="BA581" s="420">
        <f t="shared" si="1135"/>
        <v>37461</v>
      </c>
      <c r="BB581" s="421">
        <f t="shared" si="1136"/>
        <v>0.74922</v>
      </c>
      <c r="BC581" s="422"/>
      <c r="BD581" s="423">
        <v>7.79</v>
      </c>
      <c r="BE581" s="424">
        <v>49.8</v>
      </c>
      <c r="BF581" s="420">
        <v>232</v>
      </c>
      <c r="BG581" s="426">
        <v>8110</v>
      </c>
      <c r="BH581" s="420">
        <f t="shared" si="1137"/>
        <v>5433.7000000000007</v>
      </c>
      <c r="BI581" s="432"/>
      <c r="BJ581" s="421"/>
      <c r="BK581" s="427">
        <v>20.6</v>
      </c>
      <c r="BL581" s="427"/>
      <c r="BM581" s="428"/>
      <c r="BN581" s="422"/>
      <c r="BO581" s="425">
        <v>85</v>
      </c>
      <c r="BP581" s="425"/>
      <c r="BQ581" s="423">
        <v>6.34</v>
      </c>
      <c r="BR581" s="421">
        <f t="shared" si="1138"/>
        <v>0.88055555555555554</v>
      </c>
      <c r="BS581" s="409">
        <f t="shared" si="1139"/>
        <v>38901</v>
      </c>
      <c r="BT581" s="429">
        <f t="shared" si="1140"/>
        <v>7.7800053983188091</v>
      </c>
      <c r="BU581" s="430">
        <f t="shared" si="1141"/>
        <v>49.8</v>
      </c>
      <c r="BV581" s="430">
        <f t="shared" si="1142"/>
        <v>351.3725611166808</v>
      </c>
      <c r="BW581" s="430">
        <f t="shared" si="1143"/>
        <v>7809.8991285571065</v>
      </c>
      <c r="BX581" s="430">
        <f t="shared" si="1144"/>
        <v>5076.434433562119</v>
      </c>
      <c r="BY581" s="430">
        <f t="shared" si="1145"/>
        <v>20.281653427932447</v>
      </c>
      <c r="BZ581" s="430"/>
      <c r="CA581" s="431"/>
      <c r="CB581" s="430">
        <f t="shared" si="1146"/>
        <v>85</v>
      </c>
      <c r="CC581" s="432">
        <v>18888</v>
      </c>
      <c r="CD581" s="411">
        <f t="shared" si="1147"/>
        <v>19608</v>
      </c>
      <c r="CE581" s="421">
        <f t="shared" si="1148"/>
        <v>0.78432000000000002</v>
      </c>
      <c r="CF581" s="433">
        <f t="shared" si="1149"/>
        <v>8.2007343941248472</v>
      </c>
      <c r="CG581" s="434"/>
      <c r="CH581" s="427"/>
      <c r="CI581" s="446">
        <f t="shared" si="1150"/>
        <v>11.627906976744185</v>
      </c>
      <c r="CJ581" s="436">
        <v>34.6</v>
      </c>
      <c r="CK581" s="436">
        <v>1.54</v>
      </c>
      <c r="CL581" s="423"/>
      <c r="CM581" s="423">
        <v>17</v>
      </c>
      <c r="CN581" s="423">
        <v>121</v>
      </c>
      <c r="CO581" s="432"/>
      <c r="CP581" s="432"/>
      <c r="CQ581" s="437"/>
      <c r="CR581" s="437">
        <v>0.82</v>
      </c>
      <c r="CS581" s="424"/>
      <c r="CT581" s="432">
        <f t="shared" si="1151"/>
        <v>4.2839657282741737</v>
      </c>
      <c r="CU581" s="434">
        <v>6.44</v>
      </c>
      <c r="CV581" s="438"/>
      <c r="CW581" s="439"/>
      <c r="CX581" s="440"/>
      <c r="CY581" s="441"/>
      <c r="CZ581" s="442"/>
      <c r="DA581" s="442"/>
      <c r="DB581" s="442"/>
      <c r="DC581" s="442"/>
      <c r="DD581" s="443"/>
      <c r="DE581" s="440"/>
      <c r="DF581" s="444">
        <v>18573</v>
      </c>
      <c r="DG581" s="445">
        <f t="shared" si="1152"/>
        <v>19293</v>
      </c>
      <c r="DH581" s="421">
        <f t="shared" si="1153"/>
        <v>0.77171999999999996</v>
      </c>
      <c r="DI581" s="446">
        <f t="shared" si="1154"/>
        <v>8.3346291401026278</v>
      </c>
      <c r="DJ581" s="434">
        <v>7.71</v>
      </c>
      <c r="DK581" s="427">
        <v>3.5</v>
      </c>
      <c r="DL581" s="446">
        <f t="shared" si="1155"/>
        <v>11.817757735966413</v>
      </c>
      <c r="DM581" s="422">
        <v>34.799999999999997</v>
      </c>
      <c r="DN581" s="422">
        <v>1.41</v>
      </c>
      <c r="DO581" s="423">
        <v>7.78</v>
      </c>
      <c r="DP581" s="423">
        <v>16.100000000000001</v>
      </c>
      <c r="DQ581" s="423">
        <v>108</v>
      </c>
      <c r="DR581" s="432"/>
      <c r="DS581" s="432"/>
      <c r="DT581" s="437"/>
      <c r="DU581" s="437">
        <v>0.83</v>
      </c>
      <c r="DV581" s="424"/>
      <c r="DW581" s="446">
        <f t="shared" si="1156"/>
        <v>4.3539107448297312</v>
      </c>
      <c r="DX581" s="434">
        <v>6.16</v>
      </c>
      <c r="DY581" s="438">
        <v>8.2200000000000006</v>
      </c>
      <c r="DZ581" s="439">
        <v>15.9</v>
      </c>
      <c r="EA581" s="660">
        <f t="shared" si="1204"/>
        <v>57.24</v>
      </c>
      <c r="EB581" s="441">
        <v>7710</v>
      </c>
      <c r="EC581" s="442">
        <v>7</v>
      </c>
      <c r="ED581" s="442"/>
      <c r="EE581" s="442"/>
      <c r="EF581" s="442"/>
      <c r="EG581" s="443">
        <v>9</v>
      </c>
      <c r="EH581" s="440"/>
      <c r="EI581" s="429">
        <f t="shared" si="1157"/>
        <v>8.2200000000000006</v>
      </c>
      <c r="EJ581" s="447">
        <f t="shared" si="1158"/>
        <v>15.9</v>
      </c>
      <c r="EK581" s="448">
        <f t="shared" si="1159"/>
        <v>57.24</v>
      </c>
      <c r="EL581" s="417">
        <f t="shared" si="1160"/>
        <v>7710</v>
      </c>
      <c r="EM581" s="431">
        <f t="shared" si="1161"/>
        <v>7</v>
      </c>
      <c r="EN581" s="431"/>
      <c r="EO581" s="431"/>
      <c r="EP581" s="431"/>
      <c r="EQ581" s="430">
        <f t="shared" si="1162"/>
        <v>9</v>
      </c>
      <c r="ER581" s="448"/>
      <c r="ES581" s="449">
        <f t="shared" si="1163"/>
        <v>27.145831726690833</v>
      </c>
      <c r="ET581" s="450">
        <f t="shared" si="1164"/>
        <v>0.77802000000000004</v>
      </c>
      <c r="EU581" s="451">
        <f t="shared" si="1123"/>
        <v>0.31065327272727272</v>
      </c>
      <c r="EV581" s="450">
        <f t="shared" si="1165"/>
        <v>0.57528383838383834</v>
      </c>
      <c r="EW581" s="513">
        <f t="shared" si="1166"/>
        <v>0.65486048635662963</v>
      </c>
      <c r="EX581" s="514">
        <f t="shared" si="1167"/>
        <v>13.281653427932447</v>
      </c>
      <c r="EY581" s="513">
        <f t="shared" si="1168"/>
        <v>0.68072289156626509</v>
      </c>
      <c r="EZ581" s="514">
        <f t="shared" si="1169"/>
        <v>33.9</v>
      </c>
      <c r="FA581" s="450">
        <f t="shared" si="1170"/>
        <v>0.83709598775132521</v>
      </c>
      <c r="FB581" s="431">
        <f t="shared" si="1171"/>
        <v>294.13256111668079</v>
      </c>
      <c r="FC581" s="452"/>
      <c r="FD581" s="431"/>
      <c r="FE581" s="452">
        <f t="shared" si="1172"/>
        <v>0.89411764705882357</v>
      </c>
      <c r="FF581" s="430">
        <f t="shared" si="1173"/>
        <v>76</v>
      </c>
      <c r="FG581" s="405">
        <v>50400</v>
      </c>
      <c r="FH581" s="589"/>
      <c r="FI581" s="590"/>
      <c r="FJ581" s="591"/>
      <c r="FK581" s="455">
        <f t="shared" si="1174"/>
        <v>1.8508521631834656</v>
      </c>
      <c r="FL581" s="530">
        <v>1800</v>
      </c>
      <c r="FM581" s="455">
        <f t="shared" si="1175"/>
        <v>46.271304079586642</v>
      </c>
      <c r="FN581" s="530">
        <v>7116</v>
      </c>
      <c r="FO581" s="532">
        <f t="shared" si="1176"/>
        <v>0.53183856502242155</v>
      </c>
      <c r="FP581" s="449">
        <f t="shared" si="1177"/>
        <v>182.92588879463253</v>
      </c>
      <c r="FQ581" s="457">
        <v>46.8</v>
      </c>
      <c r="FR581" s="458">
        <f t="shared" si="1178"/>
        <v>1.2030539060692524</v>
      </c>
      <c r="FS581" s="576">
        <v>7.97</v>
      </c>
      <c r="FT581" s="577">
        <v>13.2</v>
      </c>
      <c r="FU581" s="660">
        <v>49</v>
      </c>
      <c r="FV581" s="579">
        <v>2</v>
      </c>
      <c r="FW581" s="580"/>
      <c r="FX581" s="579"/>
      <c r="FY581" s="452">
        <f t="shared" si="1179"/>
        <v>0.77777777777777779</v>
      </c>
      <c r="FZ581" s="452"/>
      <c r="GA581" s="429"/>
      <c r="GB581" s="513">
        <f t="shared" si="1180"/>
        <v>0.16981132075471705</v>
      </c>
      <c r="GC581" s="514">
        <f t="shared" si="1181"/>
        <v>2.7000000000000011</v>
      </c>
      <c r="GD581" s="513">
        <f t="shared" si="1182"/>
        <v>0.14395527603074776</v>
      </c>
      <c r="GE581" s="527">
        <f t="shared" si="1183"/>
        <v>8.240000000000002</v>
      </c>
      <c r="GF581" s="461">
        <f t="shared" si="1184"/>
        <v>2.5294979563507365</v>
      </c>
      <c r="GG581" s="606">
        <v>20</v>
      </c>
      <c r="GH581" s="450">
        <f t="shared" si="1185"/>
        <v>0.25</v>
      </c>
      <c r="GI581" s="405">
        <v>140</v>
      </c>
      <c r="GJ581" s="462">
        <f t="shared" si="1186"/>
        <v>7</v>
      </c>
      <c r="GK581" s="463">
        <f t="shared" si="1187"/>
        <v>12.339014421223105</v>
      </c>
      <c r="GL581" s="464">
        <v>8.23</v>
      </c>
      <c r="GM581" s="529">
        <v>12.7</v>
      </c>
      <c r="GN581" s="406">
        <v>49</v>
      </c>
      <c r="GO581" s="513">
        <f t="shared" si="1188"/>
        <v>3.7878787878787845E-2</v>
      </c>
      <c r="GP581" s="450">
        <f t="shared" si="1189"/>
        <v>0</v>
      </c>
      <c r="GQ581" s="577">
        <v>8</v>
      </c>
      <c r="GR581" s="455">
        <f t="shared" si="1190"/>
        <v>2.6528881005629676</v>
      </c>
      <c r="GS581" s="531">
        <f t="shared" si="1191"/>
        <v>12.1</v>
      </c>
      <c r="GT581" s="531">
        <f t="shared" si="1192"/>
        <v>37.51</v>
      </c>
      <c r="GU581" s="513">
        <f t="shared" si="1193"/>
        <v>4.7244094488189003E-2</v>
      </c>
      <c r="GV581" s="513">
        <f t="shared" si="1194"/>
        <v>0.23448979591836738</v>
      </c>
      <c r="GW581" s="513">
        <f t="shared" si="1195"/>
        <v>8.3333333333333259E-2</v>
      </c>
      <c r="GX581" s="513">
        <f t="shared" si="1196"/>
        <v>0.23448979591836738</v>
      </c>
      <c r="GY581" s="462">
        <f t="shared" si="1197"/>
        <v>1.0738915945363885</v>
      </c>
      <c r="GZ581" s="405">
        <v>37534</v>
      </c>
      <c r="HA581" s="581">
        <v>8.24</v>
      </c>
      <c r="HB581" s="451">
        <v>8.08</v>
      </c>
      <c r="HC581" s="577">
        <v>12.1</v>
      </c>
      <c r="HD581" s="463">
        <f t="shared" si="1198"/>
        <v>37.51</v>
      </c>
      <c r="HE581" s="463">
        <v>12.6</v>
      </c>
      <c r="HF581" s="463">
        <f t="shared" si="1206"/>
        <v>34.020000000000003</v>
      </c>
      <c r="HG581" s="582"/>
      <c r="HH581" s="575">
        <v>6</v>
      </c>
      <c r="HI581" s="583">
        <v>7870</v>
      </c>
      <c r="HJ581" s="406">
        <f t="shared" si="1199"/>
        <v>5272.9000000000005</v>
      </c>
      <c r="HK581" s="406"/>
      <c r="HL581" s="549"/>
      <c r="HM581" s="584"/>
      <c r="HN581" s="461">
        <v>5.95</v>
      </c>
      <c r="HO581" s="574"/>
      <c r="HP581" s="548">
        <v>0.01</v>
      </c>
      <c r="HQ581" s="585"/>
      <c r="HR581" s="586"/>
      <c r="HS581" s="520">
        <v>0.38</v>
      </c>
      <c r="HT581" s="587">
        <v>4</v>
      </c>
      <c r="HU581" s="522">
        <f t="shared" si="1200"/>
        <v>46.44830623848803</v>
      </c>
      <c r="HV581" s="513">
        <f t="shared" si="1201"/>
        <v>0.75702811244979917</v>
      </c>
      <c r="HW581" s="513">
        <f t="shared" si="1202"/>
        <v>0.83831896551724139</v>
      </c>
      <c r="HX581" s="513">
        <f t="shared" si="1203"/>
        <v>0.71116504854368934</v>
      </c>
      <c r="HY581" s="599" t="s">
        <v>262</v>
      </c>
    </row>
    <row r="582" spans="1:233" s="598" customFormat="1" ht="15" customHeight="1" x14ac:dyDescent="0.15">
      <c r="A582" s="400">
        <v>44064</v>
      </c>
      <c r="B582" s="515">
        <v>37049</v>
      </c>
      <c r="C582" s="402">
        <f t="shared" si="1124"/>
        <v>0.74097999999999997</v>
      </c>
      <c r="D582" s="571">
        <v>7.68</v>
      </c>
      <c r="E582" s="572">
        <v>40.799999999999997</v>
      </c>
      <c r="F582" s="406">
        <v>201</v>
      </c>
      <c r="G582" s="406">
        <f t="shared" si="1125"/>
        <v>7446.8490000000002</v>
      </c>
      <c r="H582" s="402">
        <f t="shared" si="1126"/>
        <v>0.29787395999999999</v>
      </c>
      <c r="I582" s="573"/>
      <c r="J582" s="406"/>
      <c r="K582" s="574"/>
      <c r="L582" s="574"/>
      <c r="M582" s="574"/>
      <c r="N582" s="575"/>
      <c r="O582" s="575"/>
      <c r="P582" s="409"/>
      <c r="Q582" s="409">
        <v>1440</v>
      </c>
      <c r="R582" s="409"/>
      <c r="S582" s="409"/>
      <c r="T582" s="410">
        <v>5</v>
      </c>
      <c r="U582" s="409">
        <f t="shared" si="1127"/>
        <v>3444.1379310344828</v>
      </c>
      <c r="V582" s="409">
        <v>9988</v>
      </c>
      <c r="W582" s="409">
        <v>3664</v>
      </c>
      <c r="X582" s="516">
        <v>1200</v>
      </c>
      <c r="Y582" s="473"/>
      <c r="Z582" s="429"/>
      <c r="AA582" s="409"/>
      <c r="AB582" s="409"/>
      <c r="AC582" s="409"/>
      <c r="AD582" s="474"/>
      <c r="AE582" s="477"/>
      <c r="AF582" s="478">
        <f t="shared" si="1128"/>
        <v>2640</v>
      </c>
      <c r="AG582" s="477">
        <f t="shared" si="1129"/>
        <v>1.056</v>
      </c>
      <c r="AH582" s="478">
        <f t="shared" si="1130"/>
        <v>1910.1253918495297</v>
      </c>
      <c r="AI582" s="478">
        <f t="shared" si="1131"/>
        <v>5539.363636363636</v>
      </c>
      <c r="AJ582" s="473">
        <f t="shared" si="1132"/>
        <v>14623.92</v>
      </c>
      <c r="AK582" s="477">
        <f t="shared" si="1133"/>
        <v>0.64995199999999997</v>
      </c>
      <c r="AL582" s="447">
        <v>38</v>
      </c>
      <c r="AM582" s="479"/>
      <c r="AN582" s="473">
        <v>2070</v>
      </c>
      <c r="AO582" s="473">
        <v>1906</v>
      </c>
      <c r="AP582" s="479">
        <v>7.6</v>
      </c>
      <c r="AQ582" s="447">
        <v>1232</v>
      </c>
      <c r="AR582" s="473">
        <f t="shared" si="1205"/>
        <v>3572.7999999999997</v>
      </c>
      <c r="AS582" s="657">
        <f t="shared" si="1134"/>
        <v>2.9</v>
      </c>
      <c r="AT582" s="473">
        <v>6260</v>
      </c>
      <c r="AU582" s="447"/>
      <c r="AV582" s="480">
        <v>10</v>
      </c>
      <c r="AW582" s="479">
        <v>20.48</v>
      </c>
      <c r="AX582" s="479">
        <v>32.61</v>
      </c>
      <c r="AY582" s="480">
        <v>9.9</v>
      </c>
      <c r="AZ582" s="480">
        <v>2.9</v>
      </c>
      <c r="BA582" s="420">
        <f t="shared" si="1135"/>
        <v>37915</v>
      </c>
      <c r="BB582" s="421">
        <f t="shared" si="1136"/>
        <v>0.75829999999999997</v>
      </c>
      <c r="BC582" s="422"/>
      <c r="BD582" s="423">
        <v>7.74</v>
      </c>
      <c r="BE582" s="424">
        <v>46.8</v>
      </c>
      <c r="BF582" s="420">
        <v>266</v>
      </c>
      <c r="BG582" s="426">
        <v>8120</v>
      </c>
      <c r="BH582" s="420">
        <f t="shared" si="1137"/>
        <v>5440.4000000000005</v>
      </c>
      <c r="BI582" s="432"/>
      <c r="BJ582" s="421"/>
      <c r="BK582" s="427">
        <v>20.3</v>
      </c>
      <c r="BL582" s="427">
        <v>14.1</v>
      </c>
      <c r="BM582" s="428">
        <v>4.0999999999999996</v>
      </c>
      <c r="BN582" s="422">
        <v>1.8</v>
      </c>
      <c r="BO582" s="425">
        <v>82</v>
      </c>
      <c r="BP582" s="425">
        <v>32</v>
      </c>
      <c r="BQ582" s="423">
        <v>5.98</v>
      </c>
      <c r="BR582" s="421">
        <f t="shared" si="1138"/>
        <v>0.8305555555555556</v>
      </c>
      <c r="BS582" s="409">
        <f t="shared" si="1139"/>
        <v>40555</v>
      </c>
      <c r="BT582" s="429">
        <f t="shared" si="1140"/>
        <v>7.7308864504993231</v>
      </c>
      <c r="BU582" s="430">
        <f t="shared" si="1141"/>
        <v>46.8</v>
      </c>
      <c r="BV582" s="430">
        <f t="shared" si="1142"/>
        <v>481.26203920601654</v>
      </c>
      <c r="BW582" s="430">
        <f t="shared" si="1143"/>
        <v>7591.6029096288994</v>
      </c>
      <c r="BX582" s="430">
        <f t="shared" si="1144"/>
        <v>4934.5418912587847</v>
      </c>
      <c r="BY582" s="430">
        <f t="shared" si="1145"/>
        <v>19.622993465663914</v>
      </c>
      <c r="BZ582" s="430">
        <f>(BL582*BA582+AY582*AF582)/BS582</f>
        <v>13.826593514979658</v>
      </c>
      <c r="CA582" s="431">
        <f>(BN582*BA582+AZ582*AF582)/BS582</f>
        <v>1.8716064603624707</v>
      </c>
      <c r="CB582" s="430">
        <f t="shared" si="1146"/>
        <v>82</v>
      </c>
      <c r="CC582" s="432">
        <v>18745</v>
      </c>
      <c r="CD582" s="411">
        <f t="shared" si="1147"/>
        <v>20065</v>
      </c>
      <c r="CE582" s="421">
        <f t="shared" si="1148"/>
        <v>0.80259999999999998</v>
      </c>
      <c r="CF582" s="433">
        <f t="shared" si="1149"/>
        <v>8.0139546473959626</v>
      </c>
      <c r="CG582" s="434"/>
      <c r="CH582" s="427"/>
      <c r="CI582" s="446">
        <f t="shared" si="1150"/>
        <v>11.363070022427113</v>
      </c>
      <c r="CJ582" s="436">
        <v>34.6</v>
      </c>
      <c r="CK582" s="436">
        <v>1.26</v>
      </c>
      <c r="CL582" s="423"/>
      <c r="CM582" s="423">
        <v>17.2</v>
      </c>
      <c r="CN582" s="423">
        <v>122</v>
      </c>
      <c r="CO582" s="432"/>
      <c r="CP582" s="432"/>
      <c r="CQ582" s="437"/>
      <c r="CR582" s="437">
        <v>0.83</v>
      </c>
      <c r="CS582" s="424"/>
      <c r="CT582" s="432">
        <f t="shared" si="1151"/>
        <v>4.1863942187889363</v>
      </c>
      <c r="CU582" s="434">
        <v>6.64</v>
      </c>
      <c r="CV582" s="438"/>
      <c r="CW582" s="439"/>
      <c r="CX582" s="440"/>
      <c r="CY582" s="441"/>
      <c r="CZ582" s="442"/>
      <c r="DA582" s="442"/>
      <c r="DB582" s="442"/>
      <c r="DC582" s="442"/>
      <c r="DD582" s="443"/>
      <c r="DE582" s="440"/>
      <c r="DF582" s="444">
        <v>19170</v>
      </c>
      <c r="DG582" s="445">
        <f t="shared" si="1152"/>
        <v>20490</v>
      </c>
      <c r="DH582" s="421">
        <f t="shared" si="1153"/>
        <v>0.8196</v>
      </c>
      <c r="DI582" s="446">
        <f t="shared" si="1154"/>
        <v>7.8477306002928255</v>
      </c>
      <c r="DJ582" s="434">
        <v>7.75</v>
      </c>
      <c r="DK582" s="427">
        <v>3.8</v>
      </c>
      <c r="DL582" s="446">
        <f t="shared" si="1155"/>
        <v>11.127379209370424</v>
      </c>
      <c r="DM582" s="422">
        <v>34.5</v>
      </c>
      <c r="DN582" s="422">
        <v>1.98</v>
      </c>
      <c r="DO582" s="423">
        <v>7.77</v>
      </c>
      <c r="DP582" s="423">
        <v>15.9</v>
      </c>
      <c r="DQ582" s="423">
        <v>113</v>
      </c>
      <c r="DR582" s="432"/>
      <c r="DS582" s="432"/>
      <c r="DT582" s="437"/>
      <c r="DU582" s="437">
        <v>0.83</v>
      </c>
      <c r="DV582" s="424"/>
      <c r="DW582" s="446">
        <f t="shared" si="1156"/>
        <v>4.0995607613469982</v>
      </c>
      <c r="DX582" s="434">
        <v>6.9</v>
      </c>
      <c r="DY582" s="438">
        <v>8</v>
      </c>
      <c r="DZ582" s="439">
        <v>15.4</v>
      </c>
      <c r="EA582" s="660">
        <f t="shared" si="1204"/>
        <v>55.440000000000005</v>
      </c>
      <c r="EB582" s="441">
        <v>7530</v>
      </c>
      <c r="EC582" s="442">
        <v>5.4</v>
      </c>
      <c r="ED582" s="442">
        <v>0.21</v>
      </c>
      <c r="EE582" s="442">
        <v>6</v>
      </c>
      <c r="EF582" s="442">
        <v>1.3</v>
      </c>
      <c r="EG582" s="443">
        <v>8</v>
      </c>
      <c r="EH582" s="440">
        <v>16</v>
      </c>
      <c r="EI582" s="429">
        <f t="shared" si="1157"/>
        <v>8</v>
      </c>
      <c r="EJ582" s="447">
        <f t="shared" si="1158"/>
        <v>15.4</v>
      </c>
      <c r="EK582" s="448">
        <f t="shared" si="1159"/>
        <v>55.440000000000005</v>
      </c>
      <c r="EL582" s="417">
        <f t="shared" si="1160"/>
        <v>7530</v>
      </c>
      <c r="EM582" s="431">
        <f t="shared" si="1161"/>
        <v>5.4</v>
      </c>
      <c r="EN582" s="431">
        <f>ED582</f>
        <v>0.21</v>
      </c>
      <c r="EO582" s="431">
        <f>EE582</f>
        <v>6</v>
      </c>
      <c r="EP582" s="431">
        <f>EF582</f>
        <v>1.3</v>
      </c>
      <c r="EQ582" s="430">
        <f t="shared" si="1162"/>
        <v>8</v>
      </c>
      <c r="ER582" s="448">
        <f>EH582</f>
        <v>16</v>
      </c>
      <c r="ES582" s="449">
        <f t="shared" si="1163"/>
        <v>26.038712859080263</v>
      </c>
      <c r="ET582" s="450">
        <f t="shared" si="1164"/>
        <v>0.81110000000000004</v>
      </c>
      <c r="EU582" s="451">
        <f t="shared" si="1123"/>
        <v>0.44358140909090904</v>
      </c>
      <c r="EV582" s="450">
        <f t="shared" si="1165"/>
        <v>0.82144705387205375</v>
      </c>
      <c r="EW582" s="513">
        <f t="shared" si="1166"/>
        <v>0.72481262813194847</v>
      </c>
      <c r="EX582" s="514">
        <f t="shared" si="1167"/>
        <v>14.222993465663913</v>
      </c>
      <c r="EY582" s="513">
        <f t="shared" si="1168"/>
        <v>0.67094017094017089</v>
      </c>
      <c r="EZ582" s="514">
        <f t="shared" si="1169"/>
        <v>31.4</v>
      </c>
      <c r="FA582" s="450">
        <f t="shared" si="1170"/>
        <v>0.88480288183239086</v>
      </c>
      <c r="FB582" s="431">
        <f t="shared" si="1171"/>
        <v>425.82203920601654</v>
      </c>
      <c r="FC582" s="452">
        <f>1-EP582/CA582</f>
        <v>0.30540953585497277</v>
      </c>
      <c r="FD582" s="431">
        <f>CA582-EP582</f>
        <v>0.57160646036247065</v>
      </c>
      <c r="FE582" s="452">
        <f t="shared" si="1172"/>
        <v>0.90243902439024393</v>
      </c>
      <c r="FF582" s="430">
        <f t="shared" si="1173"/>
        <v>74</v>
      </c>
      <c r="FG582" s="405">
        <v>50400</v>
      </c>
      <c r="FH582" s="589"/>
      <c r="FI582" s="590"/>
      <c r="FJ582" s="591"/>
      <c r="FK582" s="455">
        <f t="shared" si="1174"/>
        <v>1.7753667858463815</v>
      </c>
      <c r="FL582" s="530">
        <v>1800</v>
      </c>
      <c r="FM582" s="455">
        <f t="shared" si="1175"/>
        <v>44.384169646159535</v>
      </c>
      <c r="FN582" s="530">
        <v>11259</v>
      </c>
      <c r="FO582" s="532">
        <f t="shared" si="1176"/>
        <v>0.84147982062780258</v>
      </c>
      <c r="FP582" s="449">
        <f t="shared" si="1177"/>
        <v>277.6229811367279</v>
      </c>
      <c r="FQ582" s="457">
        <v>43.2</v>
      </c>
      <c r="FR582" s="458">
        <f t="shared" si="1178"/>
        <v>1.0652200715078288</v>
      </c>
      <c r="FS582" s="576">
        <v>8.15</v>
      </c>
      <c r="FT582" s="577">
        <v>11.8</v>
      </c>
      <c r="FU582" s="660">
        <v>53</v>
      </c>
      <c r="FV582" s="579">
        <v>14</v>
      </c>
      <c r="FW582" s="580">
        <v>0.4</v>
      </c>
      <c r="FX582" s="579">
        <v>8</v>
      </c>
      <c r="FY582" s="452">
        <f t="shared" si="1179"/>
        <v>-0.75</v>
      </c>
      <c r="FZ582" s="452">
        <f>1-FW582/(EF582+DC582)</f>
        <v>0.69230769230769229</v>
      </c>
      <c r="GA582" s="429">
        <f>EF582+DC582-FW582</f>
        <v>0.9</v>
      </c>
      <c r="GB582" s="513">
        <f t="shared" si="1180"/>
        <v>0.23376623376623373</v>
      </c>
      <c r="GC582" s="514">
        <f t="shared" si="1181"/>
        <v>3.5999999999999996</v>
      </c>
      <c r="GD582" s="513">
        <f t="shared" si="1182"/>
        <v>4.4011544011544057E-2</v>
      </c>
      <c r="GE582" s="527">
        <f t="shared" si="1183"/>
        <v>2.4400000000000048</v>
      </c>
      <c r="GF582" s="461">
        <f t="shared" si="1184"/>
        <v>2.4263346073233878</v>
      </c>
      <c r="GG582" s="606">
        <v>20</v>
      </c>
      <c r="GH582" s="450">
        <f t="shared" si="1185"/>
        <v>0.25</v>
      </c>
      <c r="GI582" s="405">
        <v>140</v>
      </c>
      <c r="GJ582" s="462">
        <f t="shared" si="1186"/>
        <v>7</v>
      </c>
      <c r="GK582" s="463">
        <f t="shared" si="1187"/>
        <v>11.835778572309209</v>
      </c>
      <c r="GL582" s="464">
        <v>8.14</v>
      </c>
      <c r="GM582" s="529">
        <v>11</v>
      </c>
      <c r="GN582" s="406">
        <v>52</v>
      </c>
      <c r="GO582" s="513">
        <f t="shared" si="1188"/>
        <v>6.7796610169491567E-2</v>
      </c>
      <c r="GP582" s="450">
        <f t="shared" si="1189"/>
        <v>1.8867924528301883E-2</v>
      </c>
      <c r="GQ582" s="577">
        <v>8</v>
      </c>
      <c r="GR582" s="455">
        <f t="shared" si="1190"/>
        <v>2.5446923930464802</v>
      </c>
      <c r="GS582" s="531">
        <f t="shared" si="1191"/>
        <v>10.9</v>
      </c>
      <c r="GT582" s="531">
        <f t="shared" si="1192"/>
        <v>33.79</v>
      </c>
      <c r="GU582" s="513">
        <f t="shared" si="1193"/>
        <v>9.0909090909090384E-3</v>
      </c>
      <c r="GV582" s="513">
        <f t="shared" si="1194"/>
        <v>0.35019230769230769</v>
      </c>
      <c r="GW582" s="513">
        <f t="shared" si="1195"/>
        <v>7.6271186440677985E-2</v>
      </c>
      <c r="GX582" s="513">
        <f t="shared" si="1196"/>
        <v>0.36245283018867924</v>
      </c>
      <c r="GY582" s="462">
        <f t="shared" si="1197"/>
        <v>0.61612590173395154</v>
      </c>
      <c r="GZ582" s="405">
        <v>38590</v>
      </c>
      <c r="HA582" s="581">
        <v>8.2799999999999994</v>
      </c>
      <c r="HB582" s="451">
        <v>8.0299999999999994</v>
      </c>
      <c r="HC582" s="577">
        <v>10.9</v>
      </c>
      <c r="HD582" s="463">
        <f t="shared" si="1198"/>
        <v>33.79</v>
      </c>
      <c r="HE582" s="463">
        <v>11.9</v>
      </c>
      <c r="HF582" s="463">
        <f t="shared" si="1206"/>
        <v>32.130000000000003</v>
      </c>
      <c r="HG582" s="582"/>
      <c r="HH582" s="575">
        <v>8</v>
      </c>
      <c r="HI582" s="583">
        <v>7550</v>
      </c>
      <c r="HJ582" s="406">
        <f t="shared" si="1199"/>
        <v>5058.5</v>
      </c>
      <c r="HK582" s="406"/>
      <c r="HL582" s="549">
        <v>1487</v>
      </c>
      <c r="HM582" s="584">
        <v>5.8</v>
      </c>
      <c r="HN582" s="461">
        <v>6.55</v>
      </c>
      <c r="HO582" s="574">
        <v>0.16</v>
      </c>
      <c r="HP582" s="548">
        <v>0.01</v>
      </c>
      <c r="HQ582" s="585">
        <v>5.0999999999999996</v>
      </c>
      <c r="HR582" s="586">
        <v>0.36</v>
      </c>
      <c r="HS582" s="520">
        <v>0.28999999999999998</v>
      </c>
      <c r="HT582" s="587">
        <v>4</v>
      </c>
      <c r="HU582" s="522">
        <f t="shared" si="1200"/>
        <v>45.892127126467095</v>
      </c>
      <c r="HV582" s="513">
        <f t="shared" si="1201"/>
        <v>0.76709401709401703</v>
      </c>
      <c r="HW582" s="513">
        <f t="shared" si="1202"/>
        <v>0.87296992481203006</v>
      </c>
      <c r="HX582" s="513">
        <f t="shared" si="1203"/>
        <v>0.67733990147783252</v>
      </c>
      <c r="HY582" s="599" t="s">
        <v>263</v>
      </c>
    </row>
    <row r="583" spans="1:233" s="598" customFormat="1" ht="15" customHeight="1" x14ac:dyDescent="0.15">
      <c r="A583" s="400">
        <v>44065</v>
      </c>
      <c r="B583" s="515">
        <v>37802</v>
      </c>
      <c r="C583" s="402">
        <f t="shared" si="1124"/>
        <v>0.75604000000000005</v>
      </c>
      <c r="D583" s="571">
        <v>7.85</v>
      </c>
      <c r="E583" s="572">
        <v>43.15</v>
      </c>
      <c r="F583" s="406">
        <v>324</v>
      </c>
      <c r="G583" s="406">
        <f t="shared" si="1125"/>
        <v>12247.848</v>
      </c>
      <c r="H583" s="402">
        <f t="shared" si="1126"/>
        <v>0.48991392</v>
      </c>
      <c r="I583" s="573"/>
      <c r="J583" s="406"/>
      <c r="K583" s="574"/>
      <c r="L583" s="574"/>
      <c r="M583" s="574"/>
      <c r="N583" s="575"/>
      <c r="O583" s="575"/>
      <c r="P583" s="409"/>
      <c r="Q583" s="409">
        <v>1440</v>
      </c>
      <c r="R583" s="409"/>
      <c r="S583" s="409"/>
      <c r="T583" s="410">
        <v>4.97</v>
      </c>
      <c r="U583" s="409">
        <f t="shared" si="1127"/>
        <v>3596.2068965517242</v>
      </c>
      <c r="V583" s="409">
        <v>10429</v>
      </c>
      <c r="W583" s="409">
        <v>4201</v>
      </c>
      <c r="X583" s="516">
        <v>1200</v>
      </c>
      <c r="Y583" s="473"/>
      <c r="Z583" s="429"/>
      <c r="AA583" s="409"/>
      <c r="AB583" s="409"/>
      <c r="AC583" s="409"/>
      <c r="AD583" s="474"/>
      <c r="AE583" s="477"/>
      <c r="AF583" s="478">
        <f t="shared" si="1128"/>
        <v>2640</v>
      </c>
      <c r="AG583" s="477">
        <f t="shared" si="1129"/>
        <v>1.056</v>
      </c>
      <c r="AH583" s="478">
        <f t="shared" si="1130"/>
        <v>2012.3510971786834</v>
      </c>
      <c r="AI583" s="478">
        <f t="shared" si="1131"/>
        <v>5835.818181818182</v>
      </c>
      <c r="AJ583" s="473">
        <f t="shared" si="1132"/>
        <v>15406.56</v>
      </c>
      <c r="AK583" s="477">
        <f t="shared" si="1133"/>
        <v>0.68473600000000001</v>
      </c>
      <c r="AL583" s="447">
        <v>38</v>
      </c>
      <c r="AM583" s="479"/>
      <c r="AN583" s="473">
        <v>2077</v>
      </c>
      <c r="AO583" s="473">
        <v>1888</v>
      </c>
      <c r="AP583" s="479">
        <v>7.58</v>
      </c>
      <c r="AQ583" s="447">
        <v>1205</v>
      </c>
      <c r="AR583" s="473">
        <f t="shared" si="1205"/>
        <v>3494.5</v>
      </c>
      <c r="AS583" s="657">
        <f t="shared" si="1134"/>
        <v>2.9</v>
      </c>
      <c r="AT583" s="473">
        <v>6120</v>
      </c>
      <c r="AU583" s="447"/>
      <c r="AV583" s="480">
        <v>8</v>
      </c>
      <c r="AW583" s="479">
        <v>20.350000000000001</v>
      </c>
      <c r="AX583" s="479">
        <v>28.4</v>
      </c>
      <c r="AY583" s="480">
        <v>6.7</v>
      </c>
      <c r="AZ583" s="480">
        <v>3.3</v>
      </c>
      <c r="BA583" s="420">
        <f t="shared" si="1135"/>
        <v>34739</v>
      </c>
      <c r="BB583" s="421">
        <f t="shared" si="1136"/>
        <v>0.69477999999999995</v>
      </c>
      <c r="BC583" s="422"/>
      <c r="BD583" s="423">
        <v>7.88</v>
      </c>
      <c r="BE583" s="424">
        <v>46.2</v>
      </c>
      <c r="BF583" s="420">
        <v>313</v>
      </c>
      <c r="BG583" s="426">
        <v>8730</v>
      </c>
      <c r="BH583" s="420">
        <f t="shared" si="1137"/>
        <v>5849.1</v>
      </c>
      <c r="BI583" s="432"/>
      <c r="BJ583" s="421"/>
      <c r="BK583" s="427">
        <v>21.5</v>
      </c>
      <c r="BL583" s="427"/>
      <c r="BM583" s="428"/>
      <c r="BN583" s="422"/>
      <c r="BO583" s="425">
        <v>97</v>
      </c>
      <c r="BP583" s="425"/>
      <c r="BQ583" s="423">
        <v>6.25</v>
      </c>
      <c r="BR583" s="421">
        <f t="shared" si="1138"/>
        <v>0.86805555555555558</v>
      </c>
      <c r="BS583" s="409">
        <f t="shared" si="1139"/>
        <v>37379</v>
      </c>
      <c r="BT583" s="429">
        <f t="shared" si="1140"/>
        <v>7.8588116321998989</v>
      </c>
      <c r="BU583" s="430">
        <f t="shared" si="1141"/>
        <v>46.2</v>
      </c>
      <c r="BV583" s="430">
        <f t="shared" si="1142"/>
        <v>537.70264052007815</v>
      </c>
      <c r="BW583" s="430">
        <f t="shared" si="1143"/>
        <v>8113.6233179057763</v>
      </c>
      <c r="BX583" s="430">
        <f t="shared" si="1144"/>
        <v>5273.855156638755</v>
      </c>
      <c r="BY583" s="430">
        <f t="shared" si="1145"/>
        <v>20.454707188528317</v>
      </c>
      <c r="BZ583" s="430"/>
      <c r="CA583" s="431"/>
      <c r="CB583" s="430">
        <f t="shared" si="1146"/>
        <v>97</v>
      </c>
      <c r="CC583" s="432">
        <v>16963</v>
      </c>
      <c r="CD583" s="411">
        <f t="shared" si="1147"/>
        <v>18283</v>
      </c>
      <c r="CE583" s="421">
        <f t="shared" si="1148"/>
        <v>0.73131999999999997</v>
      </c>
      <c r="CF583" s="433">
        <f t="shared" si="1149"/>
        <v>8.7950555160531643</v>
      </c>
      <c r="CG583" s="434"/>
      <c r="CH583" s="427"/>
      <c r="CI583" s="446">
        <f t="shared" si="1150"/>
        <v>12.4706011048515</v>
      </c>
      <c r="CJ583" s="436">
        <v>34.6</v>
      </c>
      <c r="CK583" s="436">
        <v>1.7</v>
      </c>
      <c r="CL583" s="423"/>
      <c r="CM583" s="423">
        <v>17.600000000000001</v>
      </c>
      <c r="CN583" s="423">
        <v>144</v>
      </c>
      <c r="CO583" s="432"/>
      <c r="CP583" s="432"/>
      <c r="CQ583" s="437"/>
      <c r="CR583" s="437">
        <v>0.85</v>
      </c>
      <c r="CS583" s="424"/>
      <c r="CT583" s="432">
        <f t="shared" si="1151"/>
        <v>4.5944319859979217</v>
      </c>
      <c r="CU583" s="434">
        <v>6.8</v>
      </c>
      <c r="CV583" s="438"/>
      <c r="CW583" s="439"/>
      <c r="CX583" s="440"/>
      <c r="CY583" s="441"/>
      <c r="CZ583" s="442"/>
      <c r="DA583" s="442"/>
      <c r="DB583" s="442"/>
      <c r="DC583" s="442"/>
      <c r="DD583" s="443"/>
      <c r="DE583" s="440"/>
      <c r="DF583" s="444">
        <v>17776</v>
      </c>
      <c r="DG583" s="445">
        <f t="shared" si="1152"/>
        <v>19096</v>
      </c>
      <c r="DH583" s="421">
        <f t="shared" si="1153"/>
        <v>0.76383999999999996</v>
      </c>
      <c r="DI583" s="446">
        <f t="shared" si="1154"/>
        <v>8.4206116464180987</v>
      </c>
      <c r="DJ583" s="434">
        <v>8.02</v>
      </c>
      <c r="DK583" s="427">
        <v>3.3</v>
      </c>
      <c r="DL583" s="446">
        <f t="shared" si="1155"/>
        <v>11.939673229995812</v>
      </c>
      <c r="DM583" s="422">
        <v>34.299999999999997</v>
      </c>
      <c r="DN583" s="422">
        <v>2.15</v>
      </c>
      <c r="DO583" s="423">
        <v>8.14</v>
      </c>
      <c r="DP583" s="423">
        <v>17.5</v>
      </c>
      <c r="DQ583" s="423">
        <v>129</v>
      </c>
      <c r="DR583" s="432"/>
      <c r="DS583" s="432"/>
      <c r="DT583" s="437"/>
      <c r="DU583" s="437">
        <v>0.85</v>
      </c>
      <c r="DV583" s="424"/>
      <c r="DW583" s="446">
        <f t="shared" si="1156"/>
        <v>4.3988269794721404</v>
      </c>
      <c r="DX583" s="434">
        <v>6.95</v>
      </c>
      <c r="DY583" s="438">
        <v>8.1199999999999992</v>
      </c>
      <c r="DZ583" s="439">
        <v>16</v>
      </c>
      <c r="EA583" s="660">
        <f t="shared" si="1204"/>
        <v>57.6</v>
      </c>
      <c r="EB583" s="441">
        <v>7710</v>
      </c>
      <c r="EC583" s="442">
        <v>4</v>
      </c>
      <c r="ED583" s="442"/>
      <c r="EE583" s="442"/>
      <c r="EF583" s="442"/>
      <c r="EG583" s="443">
        <v>8</v>
      </c>
      <c r="EH583" s="440"/>
      <c r="EI583" s="429">
        <f t="shared" si="1157"/>
        <v>8.1199999999999992</v>
      </c>
      <c r="EJ583" s="447">
        <f t="shared" si="1158"/>
        <v>16</v>
      </c>
      <c r="EK583" s="448">
        <f t="shared" si="1159"/>
        <v>57.6</v>
      </c>
      <c r="EL583" s="417">
        <f t="shared" si="1160"/>
        <v>7710</v>
      </c>
      <c r="EM583" s="431">
        <f t="shared" si="1161"/>
        <v>4</v>
      </c>
      <c r="EN583" s="431"/>
      <c r="EO583" s="431"/>
      <c r="EP583" s="431"/>
      <c r="EQ583" s="430">
        <f t="shared" si="1162"/>
        <v>8</v>
      </c>
      <c r="ER583" s="448"/>
      <c r="ES583" s="449">
        <f t="shared" si="1163"/>
        <v>28.251157066802215</v>
      </c>
      <c r="ET583" s="450">
        <f t="shared" si="1164"/>
        <v>0.74758000000000002</v>
      </c>
      <c r="EU583" s="451">
        <f t="shared" si="1123"/>
        <v>0.45679061363636364</v>
      </c>
      <c r="EV583" s="450">
        <f t="shared" si="1165"/>
        <v>0.84590854377104374</v>
      </c>
      <c r="EW583" s="513">
        <f t="shared" si="1166"/>
        <v>0.80444599068896316</v>
      </c>
      <c r="EX583" s="514">
        <f t="shared" si="1167"/>
        <v>16.454707188528317</v>
      </c>
      <c r="EY583" s="513">
        <f t="shared" si="1168"/>
        <v>0.65367965367965364</v>
      </c>
      <c r="EZ583" s="514">
        <f t="shared" si="1169"/>
        <v>30.200000000000003</v>
      </c>
      <c r="FA583" s="450">
        <f t="shared" si="1170"/>
        <v>0.89287759505088538</v>
      </c>
      <c r="FB583" s="431">
        <f t="shared" si="1171"/>
        <v>480.10264052007813</v>
      </c>
      <c r="FC583" s="452"/>
      <c r="FD583" s="431"/>
      <c r="FE583" s="452">
        <f t="shared" si="1172"/>
        <v>0.91752577319587625</v>
      </c>
      <c r="FF583" s="430">
        <f t="shared" si="1173"/>
        <v>89</v>
      </c>
      <c r="FG583" s="405">
        <v>50400</v>
      </c>
      <c r="FH583" s="589"/>
      <c r="FI583" s="590"/>
      <c r="FJ583" s="591"/>
      <c r="FK583" s="455">
        <f t="shared" si="1174"/>
        <v>1.9262152545546964</v>
      </c>
      <c r="FL583" s="530">
        <v>1800</v>
      </c>
      <c r="FM583" s="455">
        <f t="shared" si="1175"/>
        <v>48.155381363867413</v>
      </c>
      <c r="FN583" s="530">
        <v>9591</v>
      </c>
      <c r="FO583" s="532">
        <f t="shared" si="1176"/>
        <v>0.7168161434977578</v>
      </c>
      <c r="FP583" s="449">
        <f t="shared" si="1177"/>
        <v>256.58792370047348</v>
      </c>
      <c r="FQ583" s="457">
        <v>43.2</v>
      </c>
      <c r="FR583" s="458">
        <f t="shared" si="1178"/>
        <v>1.155729152732818</v>
      </c>
      <c r="FS583" s="576">
        <v>7.82</v>
      </c>
      <c r="FT583" s="577">
        <v>11.5</v>
      </c>
      <c r="FU583" s="660">
        <v>51</v>
      </c>
      <c r="FV583" s="579">
        <v>2</v>
      </c>
      <c r="FW583" s="580"/>
      <c r="FX583" s="579"/>
      <c r="FY583" s="452">
        <f t="shared" si="1179"/>
        <v>0.75</v>
      </c>
      <c r="FZ583" s="452"/>
      <c r="GA583" s="429"/>
      <c r="GB583" s="513">
        <f t="shared" si="1180"/>
        <v>0.28125</v>
      </c>
      <c r="GC583" s="514">
        <f t="shared" si="1181"/>
        <v>4.5</v>
      </c>
      <c r="GD583" s="513">
        <f t="shared" si="1182"/>
        <v>0.11458333333333337</v>
      </c>
      <c r="GE583" s="527">
        <f t="shared" si="1183"/>
        <v>6.6000000000000014</v>
      </c>
      <c r="GF583" s="461">
        <f t="shared" si="1184"/>
        <v>2.632494181224752</v>
      </c>
      <c r="GG583" s="606">
        <v>20</v>
      </c>
      <c r="GH583" s="450">
        <f t="shared" si="1185"/>
        <v>0.25</v>
      </c>
      <c r="GI583" s="405">
        <v>140</v>
      </c>
      <c r="GJ583" s="462">
        <f t="shared" si="1186"/>
        <v>7</v>
      </c>
      <c r="GK583" s="463">
        <f t="shared" si="1187"/>
        <v>12.841435030364643</v>
      </c>
      <c r="GL583" s="464">
        <v>8.01</v>
      </c>
      <c r="GM583" s="529">
        <v>10.6</v>
      </c>
      <c r="GN583" s="406">
        <v>48</v>
      </c>
      <c r="GO583" s="513">
        <f t="shared" si="1188"/>
        <v>7.8260869565217384E-2</v>
      </c>
      <c r="GP583" s="450">
        <f t="shared" si="1189"/>
        <v>5.8823529411764719E-2</v>
      </c>
      <c r="GQ583" s="577">
        <v>8</v>
      </c>
      <c r="GR583" s="455">
        <f t="shared" si="1190"/>
        <v>2.7609085315283983</v>
      </c>
      <c r="GS583" s="531">
        <f t="shared" si="1191"/>
        <v>10.5</v>
      </c>
      <c r="GT583" s="531">
        <f t="shared" si="1192"/>
        <v>32.550000000000004</v>
      </c>
      <c r="GU583" s="513">
        <f t="shared" si="1193"/>
        <v>9.4339622641509413E-3</v>
      </c>
      <c r="GV583" s="513">
        <f t="shared" si="1194"/>
        <v>0.32187499999999991</v>
      </c>
      <c r="GW583" s="513">
        <f t="shared" si="1195"/>
        <v>8.6956521739130488E-2</v>
      </c>
      <c r="GX583" s="513">
        <f t="shared" si="1196"/>
        <v>0.36176470588235288</v>
      </c>
      <c r="GY583" s="462">
        <f t="shared" si="1197"/>
        <v>0.69601273877315151</v>
      </c>
      <c r="GZ583" s="405">
        <v>35764</v>
      </c>
      <c r="HA583" s="581">
        <v>8.33</v>
      </c>
      <c r="HB583" s="451">
        <v>8.02</v>
      </c>
      <c r="HC583" s="577">
        <v>10.5</v>
      </c>
      <c r="HD583" s="463">
        <f t="shared" si="1198"/>
        <v>32.550000000000004</v>
      </c>
      <c r="HE583" s="463">
        <v>10.9</v>
      </c>
      <c r="HF583" s="463">
        <f t="shared" si="1206"/>
        <v>29.430000000000003</v>
      </c>
      <c r="HG583" s="582"/>
      <c r="HH583" s="575">
        <v>8</v>
      </c>
      <c r="HI583" s="583">
        <v>7620</v>
      </c>
      <c r="HJ583" s="406">
        <f t="shared" si="1199"/>
        <v>5105.4000000000005</v>
      </c>
      <c r="HK583" s="406"/>
      <c r="HL583" s="549"/>
      <c r="HM583" s="584"/>
      <c r="HN583" s="461">
        <v>5.81</v>
      </c>
      <c r="HO583" s="574"/>
      <c r="HP583" s="548">
        <v>0.01</v>
      </c>
      <c r="HQ583" s="585"/>
      <c r="HR583" s="586"/>
      <c r="HS583" s="520">
        <v>0.19</v>
      </c>
      <c r="HT583" s="587">
        <v>4</v>
      </c>
      <c r="HU583" s="522">
        <f t="shared" si="1200"/>
        <v>50.087797576211173</v>
      </c>
      <c r="HV583" s="513">
        <f t="shared" si="1201"/>
        <v>0.77272727272727271</v>
      </c>
      <c r="HW583" s="513">
        <f t="shared" si="1202"/>
        <v>0.89600638977635783</v>
      </c>
      <c r="HX583" s="513">
        <f t="shared" si="1203"/>
        <v>0.72976744186046516</v>
      </c>
      <c r="HY583" s="599" t="s">
        <v>263</v>
      </c>
    </row>
    <row r="584" spans="1:233" ht="21" x14ac:dyDescent="0.15">
      <c r="A584" s="485">
        <v>44066</v>
      </c>
      <c r="B584" s="486">
        <v>40053</v>
      </c>
      <c r="C584" s="487">
        <f t="shared" si="1124"/>
        <v>0.80105999999999999</v>
      </c>
      <c r="D584" s="488">
        <v>7.64</v>
      </c>
      <c r="E584" s="489">
        <v>43.5</v>
      </c>
      <c r="F584" s="490">
        <v>209</v>
      </c>
      <c r="G584" s="490">
        <f t="shared" si="1125"/>
        <v>8371.0769999999993</v>
      </c>
      <c r="H584" s="487">
        <f t="shared" si="1126"/>
        <v>0.33484307999999996</v>
      </c>
      <c r="I584" s="490"/>
      <c r="J584" s="490"/>
      <c r="K584" s="491"/>
      <c r="L584" s="491"/>
      <c r="M584" s="491"/>
      <c r="N584" s="492"/>
      <c r="O584" s="492"/>
      <c r="P584" s="409"/>
      <c r="Q584" s="409">
        <v>1440</v>
      </c>
      <c r="R584" s="409"/>
      <c r="S584" s="409"/>
      <c r="T584" s="410">
        <v>5.3</v>
      </c>
      <c r="U584" s="411">
        <f t="shared" si="1127"/>
        <v>3888.6206896551726</v>
      </c>
      <c r="V584" s="409">
        <v>11277</v>
      </c>
      <c r="W584" s="409">
        <v>4090</v>
      </c>
      <c r="X584" s="412">
        <v>1200</v>
      </c>
      <c r="Y584" s="473"/>
      <c r="Z584" s="429"/>
      <c r="AA584" s="447"/>
      <c r="AB584" s="409"/>
      <c r="AC584" s="409"/>
      <c r="AD584" s="474"/>
      <c r="AE584" s="477"/>
      <c r="AF584" s="478">
        <f t="shared" si="1128"/>
        <v>2640</v>
      </c>
      <c r="AG584" s="477">
        <f t="shared" si="1129"/>
        <v>1.056</v>
      </c>
      <c r="AH584" s="478">
        <f t="shared" si="1130"/>
        <v>2153.8244514106582</v>
      </c>
      <c r="AI584" s="478">
        <f t="shared" si="1131"/>
        <v>6246.090909090909</v>
      </c>
      <c r="AJ584" s="473">
        <f t="shared" si="1132"/>
        <v>16489.68</v>
      </c>
      <c r="AK584" s="477">
        <f t="shared" si="1133"/>
        <v>0.73287466666666667</v>
      </c>
      <c r="AL584" s="447">
        <v>38</v>
      </c>
      <c r="AM584" s="479"/>
      <c r="AN584" s="473">
        <v>2280</v>
      </c>
      <c r="AO584" s="473">
        <v>2043</v>
      </c>
      <c r="AP584" s="479">
        <v>7.68</v>
      </c>
      <c r="AQ584" s="447">
        <v>1098</v>
      </c>
      <c r="AR584" s="473">
        <f t="shared" si="1205"/>
        <v>3184.2</v>
      </c>
      <c r="AS584" s="657">
        <f t="shared" si="1134"/>
        <v>2.9</v>
      </c>
      <c r="AT584" s="473">
        <v>5910</v>
      </c>
      <c r="AU584" s="447"/>
      <c r="AV584" s="480">
        <v>5</v>
      </c>
      <c r="AW584" s="479">
        <v>19.329999999999998</v>
      </c>
      <c r="AX584" s="479">
        <v>26.47</v>
      </c>
      <c r="AY584" s="480">
        <v>12.9</v>
      </c>
      <c r="AZ584" s="480">
        <v>3.1</v>
      </c>
      <c r="BA584" s="420">
        <f t="shared" si="1135"/>
        <v>38506</v>
      </c>
      <c r="BB584" s="421">
        <f t="shared" si="1136"/>
        <v>0.77012000000000003</v>
      </c>
      <c r="BC584" s="422"/>
      <c r="BD584" s="423">
        <v>7.69</v>
      </c>
      <c r="BE584" s="424">
        <v>44.5</v>
      </c>
      <c r="BF584" s="425">
        <v>247</v>
      </c>
      <c r="BG584" s="426">
        <v>8540</v>
      </c>
      <c r="BH584" s="420">
        <f t="shared" si="1137"/>
        <v>5721.8</v>
      </c>
      <c r="BI584" s="420"/>
      <c r="BJ584" s="421"/>
      <c r="BK584" s="427">
        <v>21.4</v>
      </c>
      <c r="BL584" s="427"/>
      <c r="BM584" s="428"/>
      <c r="BN584" s="422"/>
      <c r="BO584" s="425">
        <v>125</v>
      </c>
      <c r="BP584" s="425"/>
      <c r="BQ584" s="423">
        <v>5.43</v>
      </c>
      <c r="BR584" s="421">
        <f t="shared" si="1138"/>
        <v>0.75416666666666665</v>
      </c>
      <c r="BS584" s="409">
        <f t="shared" si="1139"/>
        <v>41146</v>
      </c>
      <c r="BT584" s="429">
        <f t="shared" si="1140"/>
        <v>7.6893583823457936</v>
      </c>
      <c r="BU584" s="430">
        <f t="shared" si="1141"/>
        <v>44.5</v>
      </c>
      <c r="BV584" s="430">
        <f t="shared" si="1142"/>
        <v>435.45593739367132</v>
      </c>
      <c r="BW584" s="430">
        <f t="shared" si="1143"/>
        <v>7992.2445924269678</v>
      </c>
      <c r="BX584" s="430">
        <f t="shared" si="1144"/>
        <v>5194.9589850775292</v>
      </c>
      <c r="BY584" s="430">
        <f t="shared" si="1145"/>
        <v>20.854624993924073</v>
      </c>
      <c r="BZ584" s="430"/>
      <c r="CA584" s="431"/>
      <c r="CB584" s="430">
        <f t="shared" si="1146"/>
        <v>125</v>
      </c>
      <c r="CC584" s="432">
        <v>19262</v>
      </c>
      <c r="CD584" s="411">
        <f t="shared" si="1147"/>
        <v>20582</v>
      </c>
      <c r="CE584" s="421">
        <f t="shared" si="1148"/>
        <v>0.82328000000000001</v>
      </c>
      <c r="CF584" s="433">
        <f t="shared" si="1149"/>
        <v>7.8126518316975995</v>
      </c>
      <c r="CG584" s="434"/>
      <c r="CH584" s="427"/>
      <c r="CI584" s="446">
        <f t="shared" si="1150"/>
        <v>11.077640656884657</v>
      </c>
      <c r="CJ584" s="436">
        <v>34.6</v>
      </c>
      <c r="CK584" s="436">
        <v>2.3199999999999998</v>
      </c>
      <c r="CL584" s="423"/>
      <c r="CM584" s="423">
        <v>15</v>
      </c>
      <c r="CN584" s="423">
        <v>81</v>
      </c>
      <c r="CO584" s="432"/>
      <c r="CP584" s="432"/>
      <c r="CQ584" s="437"/>
      <c r="CR584" s="437">
        <v>0.81</v>
      </c>
      <c r="CS584" s="481"/>
      <c r="CT584" s="432">
        <f t="shared" si="1151"/>
        <v>4.0812360314838205</v>
      </c>
      <c r="CU584" s="434">
        <v>6.68</v>
      </c>
      <c r="CV584" s="493"/>
      <c r="CW584" s="494"/>
      <c r="CX584" s="495"/>
      <c r="CY584" s="496"/>
      <c r="CZ584" s="497"/>
      <c r="DA584" s="497"/>
      <c r="DB584" s="497"/>
      <c r="DC584" s="497"/>
      <c r="DD584" s="498"/>
      <c r="DE584" s="498"/>
      <c r="DF584" s="432">
        <v>19244</v>
      </c>
      <c r="DG584" s="445">
        <f t="shared" si="1152"/>
        <v>20564</v>
      </c>
      <c r="DH584" s="421">
        <f t="shared" si="1153"/>
        <v>0.82255999999999996</v>
      </c>
      <c r="DI584" s="446">
        <f t="shared" si="1154"/>
        <v>7.8194903715230497</v>
      </c>
      <c r="DJ584" s="434">
        <v>7.93</v>
      </c>
      <c r="DK584" s="427">
        <v>2.8</v>
      </c>
      <c r="DL584" s="446">
        <f t="shared" si="1155"/>
        <v>11.087337093950595</v>
      </c>
      <c r="DM584" s="541">
        <v>34.700000000000003</v>
      </c>
      <c r="DN584" s="541">
        <v>2.21</v>
      </c>
      <c r="DO584" s="542">
        <v>7.91</v>
      </c>
      <c r="DP584" s="542">
        <v>15.6</v>
      </c>
      <c r="DQ584" s="542">
        <v>83</v>
      </c>
      <c r="DR584" s="432"/>
      <c r="DS584" s="432"/>
      <c r="DT584" s="437"/>
      <c r="DU584" s="437">
        <v>0.83</v>
      </c>
      <c r="DV584" s="481"/>
      <c r="DW584" s="446">
        <f t="shared" si="1156"/>
        <v>4.0848084030344296</v>
      </c>
      <c r="DX584" s="434">
        <v>7.08</v>
      </c>
      <c r="DY584" s="493">
        <v>7.92</v>
      </c>
      <c r="DZ584" s="494">
        <v>14.2</v>
      </c>
      <c r="EA584" s="495">
        <f t="shared" si="1204"/>
        <v>51.12</v>
      </c>
      <c r="EB584" s="496">
        <v>7900</v>
      </c>
      <c r="EC584" s="497">
        <v>4.3</v>
      </c>
      <c r="ED584" s="497"/>
      <c r="EE584" s="497"/>
      <c r="EF584" s="497"/>
      <c r="EG584" s="498">
        <v>8</v>
      </c>
      <c r="EH584" s="495"/>
      <c r="EI584" s="429">
        <f t="shared" si="1157"/>
        <v>7.92</v>
      </c>
      <c r="EJ584" s="447">
        <f t="shared" si="1158"/>
        <v>14.2</v>
      </c>
      <c r="EK584" s="448">
        <f t="shared" si="1159"/>
        <v>51.12</v>
      </c>
      <c r="EL584" s="417">
        <f t="shared" si="1160"/>
        <v>7900</v>
      </c>
      <c r="EM584" s="431">
        <f t="shared" si="1161"/>
        <v>4.3</v>
      </c>
      <c r="EN584" s="431"/>
      <c r="EO584" s="431"/>
      <c r="EP584" s="431"/>
      <c r="EQ584" s="430">
        <f t="shared" si="1162"/>
        <v>8</v>
      </c>
      <c r="ER584" s="448"/>
      <c r="ES584" s="449">
        <f t="shared" si="1163"/>
        <v>25.664706168278812</v>
      </c>
      <c r="ET584" s="450">
        <f t="shared" si="1164"/>
        <v>0.82291999999999998</v>
      </c>
      <c r="EU584" s="451">
        <f t="shared" si="1123"/>
        <v>0.40721068181818187</v>
      </c>
      <c r="EV584" s="499">
        <f t="shared" si="1165"/>
        <v>0.7540938552188553</v>
      </c>
      <c r="EW584" s="513">
        <f t="shared" si="1166"/>
        <v>0.79381072537852915</v>
      </c>
      <c r="EX584" s="514">
        <f t="shared" si="1167"/>
        <v>16.554624993924072</v>
      </c>
      <c r="EY584" s="513">
        <f t="shared" si="1168"/>
        <v>0.68089887640449442</v>
      </c>
      <c r="EZ584" s="514">
        <f t="shared" si="1169"/>
        <v>30.3</v>
      </c>
      <c r="FA584" s="450">
        <f t="shared" si="1170"/>
        <v>0.88260580322783544</v>
      </c>
      <c r="FB584" s="431">
        <f t="shared" si="1171"/>
        <v>384.33593739367132</v>
      </c>
      <c r="FC584" s="452"/>
      <c r="FD584" s="431"/>
      <c r="FE584" s="452">
        <f t="shared" si="1172"/>
        <v>0.93599999999999994</v>
      </c>
      <c r="FF584" s="430">
        <f t="shared" si="1173"/>
        <v>117</v>
      </c>
      <c r="FG584" s="490">
        <v>50400</v>
      </c>
      <c r="FH584" s="498"/>
      <c r="FI584" s="501"/>
      <c r="FJ584" s="487"/>
      <c r="FK584" s="455">
        <f t="shared" si="1174"/>
        <v>1.7498663296553736</v>
      </c>
      <c r="FL584" s="490">
        <v>1800</v>
      </c>
      <c r="FM584" s="455">
        <f t="shared" si="1175"/>
        <v>43.746658241384338</v>
      </c>
      <c r="FN584" s="490">
        <v>7367</v>
      </c>
      <c r="FO584" s="532">
        <f t="shared" si="1176"/>
        <v>0.55059790732436475</v>
      </c>
      <c r="FP584" s="449">
        <f t="shared" si="1177"/>
        <v>179.04535070237691</v>
      </c>
      <c r="FQ584" s="503">
        <v>43.2</v>
      </c>
      <c r="FR584" s="458">
        <f t="shared" si="1178"/>
        <v>1.0499197977932242</v>
      </c>
      <c r="FS584" s="504">
        <v>8.06</v>
      </c>
      <c r="FT584" s="535">
        <v>11.1</v>
      </c>
      <c r="FU584" s="495">
        <v>52</v>
      </c>
      <c r="FV584" s="490">
        <v>2</v>
      </c>
      <c r="FW584" s="504"/>
      <c r="FX584" s="490"/>
      <c r="FY584" s="452">
        <f t="shared" si="1179"/>
        <v>0.75</v>
      </c>
      <c r="FZ584" s="452"/>
      <c r="GA584" s="429"/>
      <c r="GB584" s="499">
        <f t="shared" si="1180"/>
        <v>0.21830985915492951</v>
      </c>
      <c r="GC584" s="514">
        <f t="shared" si="1181"/>
        <v>3.0999999999999996</v>
      </c>
      <c r="GD584" s="499">
        <f t="shared" si="1182"/>
        <v>-1.7214397496087663E-2</v>
      </c>
      <c r="GE584" s="527">
        <f t="shared" si="1183"/>
        <v>-0.88000000000000256</v>
      </c>
      <c r="GF584" s="461">
        <f t="shared" si="1184"/>
        <v>2.3914839838623441</v>
      </c>
      <c r="GG584" s="490">
        <v>20</v>
      </c>
      <c r="GH584" s="526">
        <f t="shared" si="1185"/>
        <v>0.25</v>
      </c>
      <c r="GI584" s="490">
        <v>140</v>
      </c>
      <c r="GJ584" s="544">
        <f t="shared" si="1186"/>
        <v>7</v>
      </c>
      <c r="GK584" s="463">
        <f t="shared" si="1187"/>
        <v>11.665775531035823</v>
      </c>
      <c r="GL584" s="507">
        <v>8.02</v>
      </c>
      <c r="GM584" s="535">
        <v>10.3</v>
      </c>
      <c r="GN584" s="536">
        <v>49</v>
      </c>
      <c r="GO584" s="526">
        <f t="shared" si="1188"/>
        <v>7.2072072072072002E-2</v>
      </c>
      <c r="GP584" s="526">
        <f t="shared" si="1189"/>
        <v>5.7692307692307709E-2</v>
      </c>
      <c r="GQ584" s="535">
        <v>8</v>
      </c>
      <c r="GR584" s="455">
        <f t="shared" si="1190"/>
        <v>2.5081417391727019</v>
      </c>
      <c r="GS584" s="536">
        <f t="shared" si="1191"/>
        <v>10.199999999999999</v>
      </c>
      <c r="GT584" s="536">
        <f t="shared" si="1192"/>
        <v>31.619999999999997</v>
      </c>
      <c r="GU584" s="526">
        <f t="shared" si="1193"/>
        <v>9.7087378640777766E-3</v>
      </c>
      <c r="GV584" s="526">
        <f t="shared" si="1194"/>
        <v>0.35469387755102044</v>
      </c>
      <c r="GW584" s="526">
        <f t="shared" si="1195"/>
        <v>8.1081081081081141E-2</v>
      </c>
      <c r="GX584" s="526">
        <f t="shared" si="1196"/>
        <v>0.39192307692307693</v>
      </c>
      <c r="GY584" s="544">
        <f t="shared" si="1197"/>
        <v>0.5724129308653495</v>
      </c>
      <c r="GZ584" s="490">
        <v>40151</v>
      </c>
      <c r="HA584" s="493">
        <v>8.11</v>
      </c>
      <c r="HB584" s="493">
        <v>8.0399999999999991</v>
      </c>
      <c r="HC584" s="494">
        <v>10.199999999999999</v>
      </c>
      <c r="HD584" s="498">
        <f t="shared" si="1198"/>
        <v>31.619999999999997</v>
      </c>
      <c r="HE584" s="498">
        <v>10.3</v>
      </c>
      <c r="HF584" s="498">
        <f t="shared" si="1206"/>
        <v>27.810000000000002</v>
      </c>
      <c r="HG584" s="498"/>
      <c r="HH584" s="492">
        <v>2</v>
      </c>
      <c r="HI584" s="508">
        <v>7800</v>
      </c>
      <c r="HJ584" s="490">
        <f t="shared" si="1199"/>
        <v>5226</v>
      </c>
      <c r="HK584" s="490"/>
      <c r="HL584" s="490"/>
      <c r="HM584" s="543"/>
      <c r="HN584" s="506">
        <v>5.72</v>
      </c>
      <c r="HO584" s="491"/>
      <c r="HP584" s="545">
        <v>0.01</v>
      </c>
      <c r="HQ584" s="523"/>
      <c r="HR584" s="524"/>
      <c r="HS584" s="524">
        <v>0.18</v>
      </c>
      <c r="HT584" s="511">
        <v>4</v>
      </c>
      <c r="HU584" s="525">
        <f t="shared" si="1200"/>
        <v>45.187762946034383</v>
      </c>
      <c r="HV584" s="526">
        <f t="shared" si="1201"/>
        <v>0.77078651685393262</v>
      </c>
      <c r="HW584" s="526">
        <f t="shared" si="1202"/>
        <v>0.87198380566801625</v>
      </c>
      <c r="HX584" s="526">
        <f t="shared" si="1203"/>
        <v>0.73271028037383179</v>
      </c>
      <c r="HY584" s="512" t="s">
        <v>263</v>
      </c>
    </row>
    <row r="585" spans="1:233" s="598" customFormat="1" ht="15" customHeight="1" x14ac:dyDescent="0.15">
      <c r="A585" s="400">
        <v>44067</v>
      </c>
      <c r="B585" s="515">
        <v>39730</v>
      </c>
      <c r="C585" s="402">
        <f t="shared" si="1124"/>
        <v>0.79459999999999997</v>
      </c>
      <c r="D585" s="571">
        <v>7.74</v>
      </c>
      <c r="E585" s="572">
        <v>45.8</v>
      </c>
      <c r="F585" s="406">
        <v>213</v>
      </c>
      <c r="G585" s="406">
        <f t="shared" si="1125"/>
        <v>8462.49</v>
      </c>
      <c r="H585" s="402">
        <f t="shared" si="1126"/>
        <v>0.33849960000000001</v>
      </c>
      <c r="I585" s="573"/>
      <c r="J585" s="406"/>
      <c r="K585" s="574"/>
      <c r="L585" s="574"/>
      <c r="M585" s="574"/>
      <c r="N585" s="575"/>
      <c r="O585" s="575"/>
      <c r="P585" s="409"/>
      <c r="Q585" s="409">
        <v>1440</v>
      </c>
      <c r="R585" s="409"/>
      <c r="S585" s="409"/>
      <c r="T585" s="410">
        <v>5.07</v>
      </c>
      <c r="U585" s="409">
        <f t="shared" si="1127"/>
        <v>4062.4137931034484</v>
      </c>
      <c r="V585" s="409">
        <v>11781</v>
      </c>
      <c r="W585" s="409">
        <v>4192</v>
      </c>
      <c r="X585" s="516">
        <v>1200</v>
      </c>
      <c r="Y585" s="473"/>
      <c r="Z585" s="429"/>
      <c r="AA585" s="447"/>
      <c r="AB585" s="409"/>
      <c r="AC585" s="409"/>
      <c r="AD585" s="474"/>
      <c r="AE585" s="477"/>
      <c r="AF585" s="478">
        <f t="shared" si="1128"/>
        <v>2640</v>
      </c>
      <c r="AG585" s="477">
        <f t="shared" si="1129"/>
        <v>1.056</v>
      </c>
      <c r="AH585" s="478">
        <f t="shared" si="1130"/>
        <v>2249.2476489028213</v>
      </c>
      <c r="AI585" s="478">
        <f t="shared" si="1131"/>
        <v>6522.818181818182</v>
      </c>
      <c r="AJ585" s="473">
        <f t="shared" si="1132"/>
        <v>17220.240000000002</v>
      </c>
      <c r="AK585" s="477">
        <f t="shared" si="1133"/>
        <v>0.76534400000000002</v>
      </c>
      <c r="AL585" s="447">
        <v>38</v>
      </c>
      <c r="AM585" s="479"/>
      <c r="AN585" s="473">
        <v>2171</v>
      </c>
      <c r="AO585" s="473">
        <v>1979</v>
      </c>
      <c r="AP585" s="479">
        <v>7.59</v>
      </c>
      <c r="AQ585" s="447">
        <v>1137</v>
      </c>
      <c r="AR585" s="473">
        <f t="shared" si="1205"/>
        <v>3297.2999999999997</v>
      </c>
      <c r="AS585" s="657">
        <f t="shared" si="1134"/>
        <v>2.9</v>
      </c>
      <c r="AT585" s="473">
        <v>6300</v>
      </c>
      <c r="AU585" s="447"/>
      <c r="AV585" s="480">
        <v>4</v>
      </c>
      <c r="AW585" s="479">
        <v>20.3</v>
      </c>
      <c r="AX585" s="479">
        <v>25.37</v>
      </c>
      <c r="AY585" s="480">
        <v>5.6</v>
      </c>
      <c r="AZ585" s="480">
        <v>2.4</v>
      </c>
      <c r="BA585" s="420">
        <f t="shared" si="1135"/>
        <v>37210</v>
      </c>
      <c r="BB585" s="421">
        <f t="shared" si="1136"/>
        <v>0.74419999999999997</v>
      </c>
      <c r="BC585" s="422"/>
      <c r="BD585" s="423">
        <v>7.76</v>
      </c>
      <c r="BE585" s="424">
        <v>51.3</v>
      </c>
      <c r="BF585" s="420">
        <v>303</v>
      </c>
      <c r="BG585" s="426">
        <v>8820</v>
      </c>
      <c r="BH585" s="420">
        <f t="shared" si="1137"/>
        <v>5909.4000000000005</v>
      </c>
      <c r="BI585" s="432"/>
      <c r="BJ585" s="421"/>
      <c r="BK585" s="427">
        <v>23.7</v>
      </c>
      <c r="BL585" s="427"/>
      <c r="BM585" s="428"/>
      <c r="BN585" s="422"/>
      <c r="BO585" s="425">
        <v>121</v>
      </c>
      <c r="BP585" s="425"/>
      <c r="BQ585" s="423">
        <v>5.96</v>
      </c>
      <c r="BR585" s="421">
        <f t="shared" si="1138"/>
        <v>0.82777777777777772</v>
      </c>
      <c r="BS585" s="409">
        <f t="shared" si="1139"/>
        <v>39850</v>
      </c>
      <c r="BT585" s="429">
        <f t="shared" si="1140"/>
        <v>7.748737766624842</v>
      </c>
      <c r="BU585" s="430">
        <f t="shared" si="1141"/>
        <v>51.3</v>
      </c>
      <c r="BV585" s="430">
        <f t="shared" si="1142"/>
        <v>501.36767879548307</v>
      </c>
      <c r="BW585" s="430">
        <f t="shared" si="1143"/>
        <v>8235.8809535759101</v>
      </c>
      <c r="BX585" s="430">
        <f t="shared" si="1144"/>
        <v>5353.3226198243419</v>
      </c>
      <c r="BY585" s="430">
        <f t="shared" si="1145"/>
        <v>22.50090338770389</v>
      </c>
      <c r="BZ585" s="430"/>
      <c r="CA585" s="431"/>
      <c r="CB585" s="430">
        <f t="shared" si="1146"/>
        <v>121</v>
      </c>
      <c r="CC585" s="432">
        <v>18722</v>
      </c>
      <c r="CD585" s="411">
        <f t="shared" si="1147"/>
        <v>20042</v>
      </c>
      <c r="CE585" s="421">
        <f t="shared" si="1148"/>
        <v>0.80167999999999995</v>
      </c>
      <c r="CF585" s="433">
        <f t="shared" si="1149"/>
        <v>8.0231513820975948</v>
      </c>
      <c r="CG585" s="434"/>
      <c r="CH585" s="427"/>
      <c r="CI585" s="446">
        <f t="shared" si="1150"/>
        <v>11.376110168645845</v>
      </c>
      <c r="CJ585" s="436">
        <v>34.5</v>
      </c>
      <c r="CK585" s="436">
        <v>1.85</v>
      </c>
      <c r="CL585" s="423"/>
      <c r="CM585" s="423">
        <v>15.3</v>
      </c>
      <c r="CN585" s="423">
        <v>79</v>
      </c>
      <c r="CO585" s="432"/>
      <c r="CP585" s="432"/>
      <c r="CQ585" s="437"/>
      <c r="CR585" s="437">
        <v>0.85</v>
      </c>
      <c r="CS585" s="424"/>
      <c r="CT585" s="432">
        <f t="shared" si="1151"/>
        <v>4.1911984831853104</v>
      </c>
      <c r="CU585" s="434">
        <v>5.88</v>
      </c>
      <c r="CV585" s="438"/>
      <c r="CW585" s="439"/>
      <c r="CX585" s="440"/>
      <c r="CY585" s="441"/>
      <c r="CZ585" s="442"/>
      <c r="DA585" s="442"/>
      <c r="DB585" s="442"/>
      <c r="DC585" s="442"/>
      <c r="DD585" s="443"/>
      <c r="DE585" s="440"/>
      <c r="DF585" s="444">
        <v>18488</v>
      </c>
      <c r="DG585" s="445">
        <f t="shared" si="1152"/>
        <v>19808</v>
      </c>
      <c r="DH585" s="421">
        <f t="shared" si="1153"/>
        <v>0.79232000000000002</v>
      </c>
      <c r="DI585" s="446">
        <f t="shared" si="1154"/>
        <v>8.1179321486268172</v>
      </c>
      <c r="DJ585" s="434">
        <v>7.87</v>
      </c>
      <c r="DK585" s="427">
        <v>3</v>
      </c>
      <c r="DL585" s="446">
        <f t="shared" si="1155"/>
        <v>11.510500807754443</v>
      </c>
      <c r="DM585" s="422">
        <v>34.6</v>
      </c>
      <c r="DN585" s="422">
        <v>2.23</v>
      </c>
      <c r="DO585" s="423">
        <v>7.88</v>
      </c>
      <c r="DP585" s="423">
        <v>16.399999999999999</v>
      </c>
      <c r="DQ585" s="423">
        <v>79</v>
      </c>
      <c r="DR585" s="432"/>
      <c r="DS585" s="432"/>
      <c r="DT585" s="437"/>
      <c r="DU585" s="437">
        <v>0.86</v>
      </c>
      <c r="DV585" s="424"/>
      <c r="DW585" s="446">
        <f t="shared" si="1156"/>
        <v>4.2407108239095308</v>
      </c>
      <c r="DX585" s="434">
        <v>7.13</v>
      </c>
      <c r="DY585" s="438">
        <v>8.1199999999999992</v>
      </c>
      <c r="DZ585" s="439">
        <v>13.9</v>
      </c>
      <c r="EA585" s="660">
        <f t="shared" si="1204"/>
        <v>50.04</v>
      </c>
      <c r="EB585" s="441">
        <v>7880</v>
      </c>
      <c r="EC585" s="442">
        <v>5.6</v>
      </c>
      <c r="ED585" s="442"/>
      <c r="EE585" s="442"/>
      <c r="EF585" s="442"/>
      <c r="EG585" s="443">
        <v>6</v>
      </c>
      <c r="EH585" s="440"/>
      <c r="EI585" s="429">
        <f t="shared" si="1157"/>
        <v>8.1199999999999992</v>
      </c>
      <c r="EJ585" s="447">
        <f t="shared" si="1158"/>
        <v>13.9</v>
      </c>
      <c r="EK585" s="448">
        <f t="shared" si="1159"/>
        <v>50.04</v>
      </c>
      <c r="EL585" s="417">
        <f t="shared" si="1160"/>
        <v>7880</v>
      </c>
      <c r="EM585" s="431">
        <f t="shared" si="1161"/>
        <v>5.6</v>
      </c>
      <c r="EN585" s="431"/>
      <c r="EO585" s="431"/>
      <c r="EP585" s="431"/>
      <c r="EQ585" s="430">
        <f t="shared" si="1162"/>
        <v>6</v>
      </c>
      <c r="ER585" s="448"/>
      <c r="ES585" s="449">
        <f t="shared" si="1163"/>
        <v>26.499372647427855</v>
      </c>
      <c r="ET585" s="450">
        <f t="shared" si="1164"/>
        <v>0.79700000000000004</v>
      </c>
      <c r="EU585" s="451">
        <f t="shared" si="1123"/>
        <v>0.45407959090909089</v>
      </c>
      <c r="EV585" s="450">
        <f t="shared" si="1165"/>
        <v>0.84088813131313123</v>
      </c>
      <c r="EW585" s="513">
        <f t="shared" si="1166"/>
        <v>0.75112110373931729</v>
      </c>
      <c r="EX585" s="514">
        <f t="shared" si="1167"/>
        <v>16.900903387703892</v>
      </c>
      <c r="EY585" s="513">
        <f t="shared" si="1168"/>
        <v>0.72904483430799216</v>
      </c>
      <c r="EZ585" s="514">
        <f t="shared" si="1169"/>
        <v>37.4</v>
      </c>
      <c r="FA585" s="450">
        <f t="shared" si="1170"/>
        <v>0.90019300781370826</v>
      </c>
      <c r="FB585" s="431">
        <f t="shared" si="1171"/>
        <v>451.32767879548305</v>
      </c>
      <c r="FC585" s="452"/>
      <c r="FD585" s="431"/>
      <c r="FE585" s="452">
        <f t="shared" si="1172"/>
        <v>0.95041322314049581</v>
      </c>
      <c r="FF585" s="430">
        <f t="shared" si="1173"/>
        <v>115</v>
      </c>
      <c r="FG585" s="405">
        <v>50400</v>
      </c>
      <c r="FH585" s="589"/>
      <c r="FI585" s="590"/>
      <c r="FJ585" s="591"/>
      <c r="FK585" s="455">
        <f t="shared" si="1174"/>
        <v>1.8067754077791718</v>
      </c>
      <c r="FL585" s="530">
        <v>2000</v>
      </c>
      <c r="FM585" s="455">
        <f t="shared" si="1175"/>
        <v>50.188205771643666</v>
      </c>
      <c r="FN585" s="530">
        <v>7302</v>
      </c>
      <c r="FO585" s="532">
        <f t="shared" si="1176"/>
        <v>0.54573991031390146</v>
      </c>
      <c r="FP585" s="449">
        <f t="shared" si="1177"/>
        <v>183.23713927227101</v>
      </c>
      <c r="FQ585" s="457">
        <v>43.2</v>
      </c>
      <c r="FR585" s="458">
        <f t="shared" si="1178"/>
        <v>1.0840652446675032</v>
      </c>
      <c r="FS585" s="576">
        <v>8.14</v>
      </c>
      <c r="FT585" s="577">
        <v>10.1</v>
      </c>
      <c r="FU585" s="660">
        <v>49</v>
      </c>
      <c r="FV585" s="579">
        <v>10</v>
      </c>
      <c r="FW585" s="580"/>
      <c r="FX585" s="579"/>
      <c r="FY585" s="452">
        <f t="shared" si="1179"/>
        <v>-0.66666666666666674</v>
      </c>
      <c r="FZ585" s="452"/>
      <c r="GA585" s="429"/>
      <c r="GB585" s="513">
        <f t="shared" si="1180"/>
        <v>0.27338129496402885</v>
      </c>
      <c r="GC585" s="514">
        <f t="shared" si="1181"/>
        <v>3.8000000000000007</v>
      </c>
      <c r="GD585" s="513">
        <f t="shared" si="1182"/>
        <v>2.0783373301358932E-2</v>
      </c>
      <c r="GE585" s="527">
        <f t="shared" si="1183"/>
        <v>1.0399999999999991</v>
      </c>
      <c r="GF585" s="461">
        <f t="shared" si="1184"/>
        <v>2.4692597239648681</v>
      </c>
      <c r="GG585" s="606">
        <v>20</v>
      </c>
      <c r="GH585" s="450">
        <f t="shared" si="1185"/>
        <v>0.25</v>
      </c>
      <c r="GI585" s="405">
        <v>140</v>
      </c>
      <c r="GJ585" s="462">
        <f t="shared" si="1186"/>
        <v>7</v>
      </c>
      <c r="GK585" s="463">
        <f t="shared" si="1187"/>
        <v>12.045169385194479</v>
      </c>
      <c r="GL585" s="464">
        <v>8.1999999999999993</v>
      </c>
      <c r="GM585" s="529">
        <v>9.5</v>
      </c>
      <c r="GN585" s="406">
        <v>45</v>
      </c>
      <c r="GO585" s="513">
        <f t="shared" si="1188"/>
        <v>5.9405940594059348E-2</v>
      </c>
      <c r="GP585" s="450">
        <f t="shared" si="1189"/>
        <v>8.1632653061224469E-2</v>
      </c>
      <c r="GQ585" s="577">
        <v>8</v>
      </c>
      <c r="GR585" s="455">
        <f t="shared" si="1190"/>
        <v>2.589711417816813</v>
      </c>
      <c r="GS585" s="531">
        <f t="shared" si="1191"/>
        <v>9</v>
      </c>
      <c r="GT585" s="531">
        <f t="shared" si="1192"/>
        <v>27.900000000000002</v>
      </c>
      <c r="GU585" s="513">
        <f t="shared" si="1193"/>
        <v>5.2631578947368474E-2</v>
      </c>
      <c r="GV585" s="513">
        <f t="shared" si="1194"/>
        <v>0.38</v>
      </c>
      <c r="GW585" s="513">
        <f t="shared" si="1195"/>
        <v>0.1089108910891089</v>
      </c>
      <c r="GX585" s="513">
        <f t="shared" si="1196"/>
        <v>0.43061224489795913</v>
      </c>
      <c r="GY585" s="462">
        <f t="shared" si="1197"/>
        <v>0.57086110830305592</v>
      </c>
      <c r="GZ585" s="405">
        <v>37799</v>
      </c>
      <c r="HA585" s="581">
        <v>8.43</v>
      </c>
      <c r="HB585" s="451">
        <v>8.1199999999999992</v>
      </c>
      <c r="HC585" s="577">
        <v>9</v>
      </c>
      <c r="HD585" s="463">
        <f t="shared" si="1198"/>
        <v>27.900000000000002</v>
      </c>
      <c r="HE585" s="463">
        <v>10.1</v>
      </c>
      <c r="HF585" s="463">
        <f t="shared" si="1206"/>
        <v>27.27</v>
      </c>
      <c r="HG585" s="582"/>
      <c r="HH585" s="575">
        <v>8</v>
      </c>
      <c r="HI585" s="583">
        <v>7660</v>
      </c>
      <c r="HJ585" s="406">
        <f t="shared" si="1199"/>
        <v>5132.2000000000007</v>
      </c>
      <c r="HK585" s="406"/>
      <c r="HL585" s="549"/>
      <c r="HM585" s="584"/>
      <c r="HN585" s="461">
        <v>5.46</v>
      </c>
      <c r="HO585" s="574"/>
      <c r="HP585" s="548">
        <v>0.01</v>
      </c>
      <c r="HQ585" s="585"/>
      <c r="HR585" s="586"/>
      <c r="HS585" s="520">
        <v>0.28000000000000003</v>
      </c>
      <c r="HT585" s="587">
        <v>4</v>
      </c>
      <c r="HU585" s="522">
        <f t="shared" si="1200"/>
        <v>46.761623219564633</v>
      </c>
      <c r="HV585" s="513">
        <f t="shared" si="1201"/>
        <v>0.82456140350877194</v>
      </c>
      <c r="HW585" s="513">
        <f t="shared" si="1202"/>
        <v>0.90792079207920795</v>
      </c>
      <c r="HX585" s="513">
        <f t="shared" si="1203"/>
        <v>0.76962025316455696</v>
      </c>
      <c r="HY585" s="599" t="s">
        <v>263</v>
      </c>
    </row>
    <row r="586" spans="1:233" s="598" customFormat="1" ht="15" customHeight="1" x14ac:dyDescent="0.15">
      <c r="A586" s="400">
        <v>44068</v>
      </c>
      <c r="B586" s="515">
        <v>39825</v>
      </c>
      <c r="C586" s="402">
        <f t="shared" si="1124"/>
        <v>0.79649999999999999</v>
      </c>
      <c r="D586" s="571">
        <v>7.96</v>
      </c>
      <c r="E586" s="572">
        <v>41</v>
      </c>
      <c r="F586" s="406">
        <v>204</v>
      </c>
      <c r="G586" s="406">
        <f t="shared" ref="G586:G617" si="1207">F586*B586/1000</f>
        <v>8124.3</v>
      </c>
      <c r="H586" s="402">
        <f t="shared" ref="H586:H617" si="1208">G586/$G$6</f>
        <v>0.32497199999999998</v>
      </c>
      <c r="I586" s="573"/>
      <c r="J586" s="406"/>
      <c r="K586" s="574"/>
      <c r="L586" s="574"/>
      <c r="M586" s="574"/>
      <c r="N586" s="575"/>
      <c r="O586" s="575"/>
      <c r="P586" s="409"/>
      <c r="Q586" s="409">
        <v>1440</v>
      </c>
      <c r="R586" s="409"/>
      <c r="S586" s="409"/>
      <c r="T586" s="410">
        <v>5</v>
      </c>
      <c r="U586" s="409">
        <f t="shared" ref="U586:U614" si="1209">V586/2.9</f>
        <v>3620.6896551724139</v>
      </c>
      <c r="V586" s="409">
        <v>10500</v>
      </c>
      <c r="W586" s="409">
        <v>4600</v>
      </c>
      <c r="X586" s="516">
        <v>1200</v>
      </c>
      <c r="Y586" s="473"/>
      <c r="Z586" s="429"/>
      <c r="AA586" s="447"/>
      <c r="AB586" s="409"/>
      <c r="AC586" s="409"/>
      <c r="AD586" s="474"/>
      <c r="AE586" s="477"/>
      <c r="AF586" s="478">
        <f t="shared" ref="AF586:AF614" si="1210">X586+Q586</f>
        <v>2640</v>
      </c>
      <c r="AG586" s="477">
        <f t="shared" ref="AG586:AG614" si="1211">AF586/$AF$6</f>
        <v>1.056</v>
      </c>
      <c r="AH586" s="478">
        <f t="shared" ref="AH586:AH614" si="1212">AI586/2.9</f>
        <v>2006.8965517241379</v>
      </c>
      <c r="AI586" s="478">
        <f t="shared" ref="AI586:AI614" si="1213">(V586*Q586+F586*X586)/AF586</f>
        <v>5820</v>
      </c>
      <c r="AJ586" s="473">
        <f t="shared" ref="AJ586:AJ614" si="1214">(V586*Q586+X586*F586)/1000</f>
        <v>15364.8</v>
      </c>
      <c r="AK586" s="477">
        <f t="shared" ref="AK586:AK614" si="1215">AJ586/$AJ$6</f>
        <v>0.68287999999999993</v>
      </c>
      <c r="AL586" s="447">
        <v>38</v>
      </c>
      <c r="AM586" s="479"/>
      <c r="AN586" s="473">
        <v>2191</v>
      </c>
      <c r="AO586" s="473">
        <v>2061</v>
      </c>
      <c r="AP586" s="479">
        <v>7.56</v>
      </c>
      <c r="AQ586" s="447">
        <v>1106</v>
      </c>
      <c r="AR586" s="473">
        <f t="shared" si="1205"/>
        <v>3207.4</v>
      </c>
      <c r="AS586" s="657">
        <f t="shared" ref="AS586:AS611" si="1216">AR586/AQ586</f>
        <v>2.9</v>
      </c>
      <c r="AT586" s="473">
        <v>6520</v>
      </c>
      <c r="AU586" s="447"/>
      <c r="AV586" s="480">
        <v>2</v>
      </c>
      <c r="AW586" s="479">
        <v>19.23</v>
      </c>
      <c r="AX586" s="479">
        <v>24.23</v>
      </c>
      <c r="AY586" s="480">
        <v>6.4</v>
      </c>
      <c r="AZ586" s="480">
        <v>2.8</v>
      </c>
      <c r="BA586" s="420">
        <f t="shared" si="1135"/>
        <v>38255</v>
      </c>
      <c r="BB586" s="421">
        <f t="shared" si="1136"/>
        <v>0.7651</v>
      </c>
      <c r="BC586" s="422"/>
      <c r="BD586" s="423">
        <v>7.99</v>
      </c>
      <c r="BE586" s="424">
        <v>51.2</v>
      </c>
      <c r="BF586" s="420">
        <v>294</v>
      </c>
      <c r="BG586" s="426">
        <v>8080</v>
      </c>
      <c r="BH586" s="420">
        <f t="shared" si="1137"/>
        <v>5413.6</v>
      </c>
      <c r="BI586" s="432">
        <v>1702</v>
      </c>
      <c r="BJ586" s="421">
        <f>BI586/35.5*(23+35.5)/BH586</f>
        <v>0.51808486503474815</v>
      </c>
      <c r="BK586" s="427">
        <v>21.7</v>
      </c>
      <c r="BL586" s="427">
        <v>15.3</v>
      </c>
      <c r="BM586" s="428">
        <v>5.9</v>
      </c>
      <c r="BN586" s="422">
        <v>1.9</v>
      </c>
      <c r="BO586" s="425">
        <v>70</v>
      </c>
      <c r="BP586" s="425">
        <v>32</v>
      </c>
      <c r="BQ586" s="423">
        <v>6.39</v>
      </c>
      <c r="BR586" s="421">
        <f t="shared" si="1138"/>
        <v>0.88749999999999996</v>
      </c>
      <c r="BS586" s="409">
        <f t="shared" si="1139"/>
        <v>40895</v>
      </c>
      <c r="BT586" s="429">
        <f t="shared" si="1140"/>
        <v>7.9622411052695936</v>
      </c>
      <c r="BU586" s="430">
        <f t="shared" ref="BU586:BU611" si="1217">(AQ586*Y586+BA586*BE586)/(BA586+Y586)</f>
        <v>51.2</v>
      </c>
      <c r="BV586" s="430">
        <f t="shared" si="1142"/>
        <v>482.07619513387942</v>
      </c>
      <c r="BW586" s="430">
        <f t="shared" ref="BW586:BW614" si="1218">(BA586*BG586+AS586*AF586)/(AF586+BA586)</f>
        <v>7558.5782124954148</v>
      </c>
      <c r="BX586" s="430">
        <f t="shared" si="1144"/>
        <v>4913.0758381220194</v>
      </c>
      <c r="BY586" s="430">
        <f t="shared" ref="BY586:BY612" si="1219">(BK586*BA586+AY586*AF586)/BS586</f>
        <v>20.712299792150631</v>
      </c>
      <c r="BZ586" s="430">
        <f>(BL586*BA586+AY586*AF586)/BS586</f>
        <v>14.725455434649712</v>
      </c>
      <c r="CA586" s="431">
        <f>(BN586*BA586+AZ586*AF586)/BS586</f>
        <v>1.9581000122264336</v>
      </c>
      <c r="CB586" s="430">
        <f t="shared" si="1146"/>
        <v>70</v>
      </c>
      <c r="CC586" s="432">
        <v>19028</v>
      </c>
      <c r="CD586" s="411">
        <f t="shared" si="1147"/>
        <v>20348</v>
      </c>
      <c r="CE586" s="421">
        <f t="shared" si="1148"/>
        <v>0.81391999999999998</v>
      </c>
      <c r="CF586" s="433">
        <f t="shared" si="1149"/>
        <v>7.9024965598584629</v>
      </c>
      <c r="CG586" s="434"/>
      <c r="CH586" s="427"/>
      <c r="CI586" s="446">
        <f t="shared" si="1150"/>
        <v>11.205032435620208</v>
      </c>
      <c r="CJ586" s="436">
        <v>34.4</v>
      </c>
      <c r="CK586" s="436">
        <v>1.67</v>
      </c>
      <c r="CL586" s="423"/>
      <c r="CM586" s="423">
        <v>15.9</v>
      </c>
      <c r="CN586" s="423">
        <v>96</v>
      </c>
      <c r="CO586" s="432"/>
      <c r="CP586" s="432"/>
      <c r="CQ586" s="437"/>
      <c r="CR586" s="437">
        <v>0.82</v>
      </c>
      <c r="CS586" s="424"/>
      <c r="CT586" s="432">
        <f t="shared" si="1151"/>
        <v>4.1281698447021817</v>
      </c>
      <c r="CU586" s="434">
        <v>5.62</v>
      </c>
      <c r="CV586" s="438"/>
      <c r="CW586" s="439"/>
      <c r="CX586" s="440"/>
      <c r="CY586" s="441"/>
      <c r="CZ586" s="442"/>
      <c r="DA586" s="442"/>
      <c r="DB586" s="442"/>
      <c r="DC586" s="442"/>
      <c r="DD586" s="443"/>
      <c r="DE586" s="440"/>
      <c r="DF586" s="444">
        <v>19227</v>
      </c>
      <c r="DG586" s="445">
        <f t="shared" si="1152"/>
        <v>20547</v>
      </c>
      <c r="DH586" s="421">
        <f t="shared" si="1153"/>
        <v>0.82188000000000005</v>
      </c>
      <c r="DI586" s="446">
        <f t="shared" si="1154"/>
        <v>7.8259599941597315</v>
      </c>
      <c r="DJ586" s="434">
        <v>7.85</v>
      </c>
      <c r="DK586" s="427">
        <v>3.3</v>
      </c>
      <c r="DL586" s="446">
        <f t="shared" si="1155"/>
        <v>11.096510439480216</v>
      </c>
      <c r="DM586" s="422">
        <v>34.5</v>
      </c>
      <c r="DN586" s="422">
        <v>1.32</v>
      </c>
      <c r="DO586" s="423">
        <v>7.86</v>
      </c>
      <c r="DP586" s="423">
        <v>14.1</v>
      </c>
      <c r="DQ586" s="423">
        <v>92</v>
      </c>
      <c r="DR586" s="432">
        <v>4077</v>
      </c>
      <c r="DS586" s="432">
        <v>2034</v>
      </c>
      <c r="DT586" s="437">
        <f>DS586/DR586</f>
        <v>0.4988962472406181</v>
      </c>
      <c r="DU586" s="437">
        <v>0.84</v>
      </c>
      <c r="DV586" s="424"/>
      <c r="DW586" s="446">
        <f t="shared" si="1156"/>
        <v>4.0881880566506057</v>
      </c>
      <c r="DX586" s="434">
        <v>7.06</v>
      </c>
      <c r="DY586" s="438">
        <v>8.06</v>
      </c>
      <c r="DZ586" s="439">
        <v>14.5</v>
      </c>
      <c r="EA586" s="660">
        <f t="shared" si="1204"/>
        <v>52.2</v>
      </c>
      <c r="EB586" s="441">
        <v>7840</v>
      </c>
      <c r="EC586" s="442">
        <v>5.5</v>
      </c>
      <c r="ED586" s="442">
        <v>0.24</v>
      </c>
      <c r="EE586" s="442">
        <v>4.3</v>
      </c>
      <c r="EF586" s="442">
        <v>1.2</v>
      </c>
      <c r="EG586" s="443">
        <v>10</v>
      </c>
      <c r="EH586" s="440">
        <v>16</v>
      </c>
      <c r="EI586" s="429">
        <f t="shared" ref="EI586:EI611" si="1220">DY586</f>
        <v>8.06</v>
      </c>
      <c r="EJ586" s="447">
        <f t="shared" ref="EJ586:EJ611" si="1221">DZ586</f>
        <v>14.5</v>
      </c>
      <c r="EK586" s="448">
        <f t="shared" ref="EK586:EK611" si="1222">EA586</f>
        <v>52.2</v>
      </c>
      <c r="EL586" s="417">
        <f t="shared" ref="EL586:EL611" si="1223">EB586</f>
        <v>7840</v>
      </c>
      <c r="EM586" s="431">
        <f t="shared" ref="EM586:EM611" si="1224">EC586</f>
        <v>5.5</v>
      </c>
      <c r="EN586" s="431">
        <f>ED586</f>
        <v>0.24</v>
      </c>
      <c r="EO586" s="431">
        <f>EE586</f>
        <v>4.3</v>
      </c>
      <c r="EP586" s="431">
        <f>EF586</f>
        <v>1.2</v>
      </c>
      <c r="EQ586" s="430">
        <f t="shared" ref="EQ586:EQ617" si="1225">EG586</f>
        <v>10</v>
      </c>
      <c r="ER586" s="448">
        <f>EH586</f>
        <v>16</v>
      </c>
      <c r="ES586" s="449">
        <f t="shared" si="1163"/>
        <v>25.822227656192691</v>
      </c>
      <c r="ET586" s="450">
        <f t="shared" si="1164"/>
        <v>0.81789999999999996</v>
      </c>
      <c r="EU586" s="451">
        <f t="shared" si="1123"/>
        <v>0.44805695454545447</v>
      </c>
      <c r="EV586" s="450">
        <f t="shared" si="1165"/>
        <v>0.82973510101010084</v>
      </c>
      <c r="EW586" s="513">
        <f t="shared" ref="EW586:EW612" si="1226">1-EM586/BY586</f>
        <v>0.73445730048363134</v>
      </c>
      <c r="EX586" s="514">
        <f t="shared" ref="EX586:EX612" si="1227">BY586-EM586</f>
        <v>15.212299792150631</v>
      </c>
      <c r="EY586" s="513">
        <f t="shared" ref="EY586:EY611" si="1228">1-EJ586/BU586</f>
        <v>0.716796875</v>
      </c>
      <c r="EZ586" s="514">
        <f t="shared" ref="EZ586:EZ611" si="1229">BU586-EJ586</f>
        <v>36.700000000000003</v>
      </c>
      <c r="FA586" s="450">
        <f t="shared" si="1170"/>
        <v>0.89171836210351907</v>
      </c>
      <c r="FB586" s="431">
        <f t="shared" si="1171"/>
        <v>429.87619513387943</v>
      </c>
      <c r="FC586" s="452">
        <f>1-EP586/CA586</f>
        <v>0.38716102726767532</v>
      </c>
      <c r="FD586" s="431">
        <f>CA586-EP586</f>
        <v>0.75810001222643364</v>
      </c>
      <c r="FE586" s="452">
        <f t="shared" si="1172"/>
        <v>0.85714285714285721</v>
      </c>
      <c r="FF586" s="430">
        <f t="shared" si="1173"/>
        <v>60</v>
      </c>
      <c r="FG586" s="405">
        <v>50400</v>
      </c>
      <c r="FH586" s="589"/>
      <c r="FI586" s="590"/>
      <c r="FJ586" s="591"/>
      <c r="FK586" s="455">
        <f t="shared" si="1174"/>
        <v>1.7606064311040468</v>
      </c>
      <c r="FL586" s="530">
        <v>2200</v>
      </c>
      <c r="FM586" s="455">
        <f t="shared" si="1175"/>
        <v>53.796307617068102</v>
      </c>
      <c r="FN586" s="530">
        <v>11089</v>
      </c>
      <c r="FO586" s="532">
        <f t="shared" si="1176"/>
        <v>0.82877428998505243</v>
      </c>
      <c r="FP586" s="449">
        <f t="shared" si="1177"/>
        <v>271.1578432571219</v>
      </c>
      <c r="FQ586" s="457">
        <v>43.2</v>
      </c>
      <c r="FR586" s="458">
        <f t="shared" si="1178"/>
        <v>1.0563638586624282</v>
      </c>
      <c r="FS586" s="576">
        <v>8.1300000000000008</v>
      </c>
      <c r="FT586" s="577">
        <v>10.6</v>
      </c>
      <c r="FU586" s="660">
        <v>53</v>
      </c>
      <c r="FV586" s="579">
        <v>4</v>
      </c>
      <c r="FW586" s="580">
        <v>0.38</v>
      </c>
      <c r="FX586" s="579">
        <v>8</v>
      </c>
      <c r="FY586" s="452">
        <f t="shared" si="1179"/>
        <v>0.6</v>
      </c>
      <c r="FZ586" s="452">
        <f>1-FW586/(EF586+DC586)</f>
        <v>0.68333333333333335</v>
      </c>
      <c r="GA586" s="429">
        <f>EF586+DC586-FW586</f>
        <v>0.82</v>
      </c>
      <c r="GB586" s="513">
        <f t="shared" ref="GB586:GB611" si="1230">1-FT586/DZ586</f>
        <v>0.26896551724137929</v>
      </c>
      <c r="GC586" s="514">
        <f t="shared" ref="GC586:GC611" si="1231">(CW586+DZ586-FT586)</f>
        <v>3.9000000000000004</v>
      </c>
      <c r="GD586" s="513">
        <f t="shared" ref="GD586:GD617" si="1232">1-FU586/EA586</f>
        <v>-1.5325670498084198E-2</v>
      </c>
      <c r="GE586" s="527">
        <f t="shared" si="1183"/>
        <v>-0.79999999999999716</v>
      </c>
      <c r="GF586" s="461">
        <f t="shared" si="1184"/>
        <v>2.4061621225088641</v>
      </c>
      <c r="GG586" s="606">
        <v>20</v>
      </c>
      <c r="GH586" s="450">
        <f t="shared" ref="GH586:GH606" si="1233">GG586/80</f>
        <v>0.25</v>
      </c>
      <c r="GI586" s="405">
        <v>140</v>
      </c>
      <c r="GJ586" s="462">
        <f t="shared" ref="GJ586:GJ606" si="1234">GI586/GG586</f>
        <v>7</v>
      </c>
      <c r="GK586" s="463">
        <f t="shared" si="1187"/>
        <v>11.737376207360313</v>
      </c>
      <c r="GL586" s="464">
        <v>8.1999999999999993</v>
      </c>
      <c r="GM586" s="529">
        <v>9.8000000000000007</v>
      </c>
      <c r="GN586" s="406">
        <v>51</v>
      </c>
      <c r="GO586" s="513">
        <f t="shared" ref="GO586:GO606" si="1235">1-GM586/FT586</f>
        <v>7.5471698113207419E-2</v>
      </c>
      <c r="GP586" s="450">
        <f t="shared" ref="GP586:GP606" si="1236">1-GN586/FU586</f>
        <v>3.7735849056603765E-2</v>
      </c>
      <c r="GQ586" s="577">
        <v>8</v>
      </c>
      <c r="GR586" s="455">
        <f t="shared" si="1190"/>
        <v>2.5235358845824676</v>
      </c>
      <c r="GS586" s="531">
        <f t="shared" ref="GS586:GS606" si="1237">HC586</f>
        <v>9.6</v>
      </c>
      <c r="GT586" s="531">
        <f t="shared" ref="GT586:GT606" si="1238">HD586</f>
        <v>29.759999999999998</v>
      </c>
      <c r="GU586" s="513">
        <f t="shared" ref="GU586:GU606" si="1239">1-GS586/GM586</f>
        <v>2.0408163265306256E-2</v>
      </c>
      <c r="GV586" s="513">
        <f t="shared" ref="GV586:GV606" si="1240">1-GT586/GN586</f>
        <v>0.41647058823529415</v>
      </c>
      <c r="GW586" s="513">
        <f t="shared" ref="GW586:GW606" si="1241">1-HC586/FT586</f>
        <v>9.4339622641509413E-2</v>
      </c>
      <c r="GX586" s="513">
        <f t="shared" ref="GX586:GX606" si="1242">1-HD586/FU586</f>
        <v>0.43849056603773584</v>
      </c>
      <c r="GY586" s="462">
        <f t="shared" ref="GY586:GY606" si="1243">GK586/(FU586-HD586)</f>
        <v>0.50505061133219931</v>
      </c>
      <c r="GZ586" s="405">
        <v>39877</v>
      </c>
      <c r="HA586" s="581">
        <v>8.3699999999999992</v>
      </c>
      <c r="HB586" s="451">
        <v>8.2200000000000006</v>
      </c>
      <c r="HC586" s="577">
        <v>9.6</v>
      </c>
      <c r="HD586" s="463">
        <f t="shared" ref="HD586:HD611" si="1244">HC586*3.1</f>
        <v>29.759999999999998</v>
      </c>
      <c r="HE586" s="463">
        <v>9.6999999999999993</v>
      </c>
      <c r="HF586" s="463">
        <f t="shared" si="1206"/>
        <v>26.19</v>
      </c>
      <c r="HG586" s="582"/>
      <c r="HH586" s="575">
        <v>8</v>
      </c>
      <c r="HI586" s="583">
        <v>8020</v>
      </c>
      <c r="HJ586" s="406">
        <f t="shared" si="1199"/>
        <v>5373.4000000000005</v>
      </c>
      <c r="HK586" s="406">
        <v>206</v>
      </c>
      <c r="HL586" s="549">
        <v>1574</v>
      </c>
      <c r="HM586" s="584">
        <v>4.9000000000000004</v>
      </c>
      <c r="HN586" s="461">
        <v>5.57</v>
      </c>
      <c r="HO586" s="574">
        <v>0.17</v>
      </c>
      <c r="HP586" s="548">
        <v>0.02</v>
      </c>
      <c r="HQ586" s="585">
        <v>4.2</v>
      </c>
      <c r="HR586" s="586">
        <v>0.36</v>
      </c>
      <c r="HS586" s="520">
        <v>0.28000000000000003</v>
      </c>
      <c r="HT586" s="587">
        <v>4</v>
      </c>
      <c r="HU586" s="522">
        <f t="shared" si="1200"/>
        <v>45.484250424781074</v>
      </c>
      <c r="HV586" s="513">
        <f t="shared" ref="HV586:HV611" si="1245">1-HC586/BE586</f>
        <v>0.8125</v>
      </c>
      <c r="HW586" s="513">
        <f t="shared" ref="HW586:HW611" si="1246">1-HD586/BF586</f>
        <v>0.89877551020408164</v>
      </c>
      <c r="HX586" s="513">
        <f t="shared" ref="HX586:HX612" si="1247">1-HN586/BK586</f>
        <v>0.74331797235023034</v>
      </c>
      <c r="HY586" s="599" t="s">
        <v>263</v>
      </c>
    </row>
    <row r="587" spans="1:233" s="598" customFormat="1" ht="15" customHeight="1" x14ac:dyDescent="0.15">
      <c r="A587" s="400">
        <v>44069</v>
      </c>
      <c r="B587" s="515">
        <v>38717</v>
      </c>
      <c r="C587" s="402">
        <f t="shared" si="1124"/>
        <v>0.77434000000000003</v>
      </c>
      <c r="D587" s="571">
        <v>8.06</v>
      </c>
      <c r="E587" s="572">
        <v>50.8</v>
      </c>
      <c r="F587" s="406">
        <v>246</v>
      </c>
      <c r="G587" s="406">
        <f t="shared" si="1207"/>
        <v>9524.3819999999996</v>
      </c>
      <c r="H587" s="402">
        <f t="shared" si="1208"/>
        <v>0.38097527999999997</v>
      </c>
      <c r="I587" s="573"/>
      <c r="J587" s="406"/>
      <c r="K587" s="574"/>
      <c r="L587" s="574"/>
      <c r="M587" s="574"/>
      <c r="N587" s="575"/>
      <c r="O587" s="575"/>
      <c r="P587" s="409"/>
      <c r="Q587" s="409">
        <v>1440</v>
      </c>
      <c r="R587" s="409"/>
      <c r="S587" s="409"/>
      <c r="T587" s="410">
        <v>5.0999999999999996</v>
      </c>
      <c r="U587" s="409">
        <f t="shared" si="1209"/>
        <v>3674.1379310344828</v>
      </c>
      <c r="V587" s="409">
        <v>10655</v>
      </c>
      <c r="W587" s="409">
        <v>4225</v>
      </c>
      <c r="X587" s="516">
        <v>1200</v>
      </c>
      <c r="Y587" s="473"/>
      <c r="Z587" s="429"/>
      <c r="AA587" s="409"/>
      <c r="AB587" s="409"/>
      <c r="AC587" s="409"/>
      <c r="AD587" s="474"/>
      <c r="AE587" s="477"/>
      <c r="AF587" s="478">
        <f t="shared" si="1210"/>
        <v>2640</v>
      </c>
      <c r="AG587" s="477">
        <f t="shared" si="1211"/>
        <v>1.056</v>
      </c>
      <c r="AH587" s="478">
        <f t="shared" si="1212"/>
        <v>2042.6332288401256</v>
      </c>
      <c r="AI587" s="478">
        <f t="shared" si="1213"/>
        <v>5923.636363636364</v>
      </c>
      <c r="AJ587" s="473">
        <f t="shared" si="1214"/>
        <v>15638.4</v>
      </c>
      <c r="AK587" s="477">
        <f t="shared" si="1215"/>
        <v>0.69503999999999999</v>
      </c>
      <c r="AL587" s="447">
        <v>38</v>
      </c>
      <c r="AM587" s="479"/>
      <c r="AN587" s="473">
        <v>2095</v>
      </c>
      <c r="AO587" s="473">
        <v>2038</v>
      </c>
      <c r="AP587" s="479">
        <v>7.55</v>
      </c>
      <c r="AQ587" s="447">
        <v>1109</v>
      </c>
      <c r="AR587" s="473">
        <f t="shared" si="1205"/>
        <v>3216.1</v>
      </c>
      <c r="AS587" s="657">
        <f t="shared" si="1216"/>
        <v>2.9</v>
      </c>
      <c r="AT587" s="473">
        <v>6640</v>
      </c>
      <c r="AU587" s="447"/>
      <c r="AV587" s="480">
        <v>2</v>
      </c>
      <c r="AW587" s="479">
        <v>21.78</v>
      </c>
      <c r="AX587" s="479">
        <v>25.11</v>
      </c>
      <c r="AY587" s="480">
        <v>6.7</v>
      </c>
      <c r="AZ587" s="480">
        <v>3.2</v>
      </c>
      <c r="BA587" s="420">
        <f t="shared" si="1135"/>
        <v>37044</v>
      </c>
      <c r="BB587" s="421">
        <f t="shared" si="1136"/>
        <v>0.74087999999999998</v>
      </c>
      <c r="BC587" s="422"/>
      <c r="BD587" s="423">
        <v>8.0299999999999994</v>
      </c>
      <c r="BE587" s="424">
        <v>54.7</v>
      </c>
      <c r="BF587" s="420">
        <v>278</v>
      </c>
      <c r="BG587" s="426">
        <v>9710</v>
      </c>
      <c r="BH587" s="420">
        <f t="shared" si="1137"/>
        <v>6505.7000000000007</v>
      </c>
      <c r="BI587" s="432"/>
      <c r="BJ587" s="421"/>
      <c r="BK587" s="427">
        <v>23.1</v>
      </c>
      <c r="BL587" s="427"/>
      <c r="BM587" s="428"/>
      <c r="BN587" s="422"/>
      <c r="BO587" s="425">
        <v>113</v>
      </c>
      <c r="BP587" s="425"/>
      <c r="BQ587" s="423">
        <v>6.21</v>
      </c>
      <c r="BR587" s="421">
        <f t="shared" si="1138"/>
        <v>0.86249999999999993</v>
      </c>
      <c r="BS587" s="409">
        <f t="shared" si="1139"/>
        <v>39684</v>
      </c>
      <c r="BT587" s="429">
        <f t="shared" si="1140"/>
        <v>7.9980677351073464</v>
      </c>
      <c r="BU587" s="430">
        <f t="shared" si="1217"/>
        <v>54.7</v>
      </c>
      <c r="BV587" s="430">
        <f t="shared" si="1142"/>
        <v>473.45872391895978</v>
      </c>
      <c r="BW587" s="430">
        <f t="shared" si="1218"/>
        <v>9064.2298155427889</v>
      </c>
      <c r="BX587" s="430">
        <f t="shared" si="1144"/>
        <v>5891.7493801028131</v>
      </c>
      <c r="BY587" s="430">
        <f t="shared" si="1219"/>
        <v>22.008980949501058</v>
      </c>
      <c r="BZ587" s="430"/>
      <c r="CA587" s="431"/>
      <c r="CB587" s="430">
        <f t="shared" si="1146"/>
        <v>113</v>
      </c>
      <c r="CC587" s="432">
        <v>18308</v>
      </c>
      <c r="CD587" s="411">
        <f t="shared" si="1147"/>
        <v>19628</v>
      </c>
      <c r="CE587" s="421">
        <f t="shared" si="1148"/>
        <v>0.78512000000000004</v>
      </c>
      <c r="CF587" s="433">
        <f t="shared" si="1149"/>
        <v>8.1923782351742407</v>
      </c>
      <c r="CG587" s="434"/>
      <c r="CH587" s="427"/>
      <c r="CI587" s="446">
        <f t="shared" si="1150"/>
        <v>11.61605869166497</v>
      </c>
      <c r="CJ587" s="436">
        <v>34.4</v>
      </c>
      <c r="CK587" s="436">
        <v>1.88</v>
      </c>
      <c r="CL587" s="423"/>
      <c r="CM587" s="423">
        <v>15.2</v>
      </c>
      <c r="CN587" s="423">
        <v>78</v>
      </c>
      <c r="CO587" s="432"/>
      <c r="CP587" s="432"/>
      <c r="CQ587" s="437"/>
      <c r="CR587" s="437">
        <v>0.86</v>
      </c>
      <c r="CS587" s="424"/>
      <c r="CT587" s="432">
        <f t="shared" si="1151"/>
        <v>4.2796005706134093</v>
      </c>
      <c r="CU587" s="434">
        <v>6.37</v>
      </c>
      <c r="CV587" s="438"/>
      <c r="CW587" s="439"/>
      <c r="CX587" s="440"/>
      <c r="CY587" s="441"/>
      <c r="CZ587" s="442"/>
      <c r="DA587" s="442"/>
      <c r="DB587" s="442"/>
      <c r="DC587" s="442"/>
      <c r="DD587" s="443"/>
      <c r="DE587" s="440"/>
      <c r="DF587" s="444">
        <v>18736</v>
      </c>
      <c r="DG587" s="445">
        <f t="shared" si="1152"/>
        <v>20056</v>
      </c>
      <c r="DH587" s="421">
        <f t="shared" si="1153"/>
        <v>0.80223999999999995</v>
      </c>
      <c r="DI587" s="446">
        <f t="shared" si="1154"/>
        <v>8.0175508575987244</v>
      </c>
      <c r="DJ587" s="434">
        <v>7.81</v>
      </c>
      <c r="DK587" s="427">
        <v>3.3</v>
      </c>
      <c r="DL587" s="446">
        <f t="shared" si="1155"/>
        <v>11.368169126445951</v>
      </c>
      <c r="DM587" s="422">
        <v>34.5</v>
      </c>
      <c r="DN587" s="422">
        <v>1.45</v>
      </c>
      <c r="DO587" s="423">
        <v>7.8</v>
      </c>
      <c r="DP587" s="423">
        <v>15.1</v>
      </c>
      <c r="DQ587" s="423">
        <v>81</v>
      </c>
      <c r="DR587" s="432"/>
      <c r="DS587" s="432"/>
      <c r="DT587" s="437"/>
      <c r="DU587" s="437">
        <v>0.85</v>
      </c>
      <c r="DV587" s="424"/>
      <c r="DW587" s="446">
        <f t="shared" si="1156"/>
        <v>4.1882728360590349</v>
      </c>
      <c r="DX587" s="434">
        <v>6.91</v>
      </c>
      <c r="DY587" s="438">
        <v>8.08</v>
      </c>
      <c r="DZ587" s="439">
        <v>14.1</v>
      </c>
      <c r="EA587" s="660">
        <f t="shared" si="1204"/>
        <v>50.76</v>
      </c>
      <c r="EB587" s="441">
        <v>8250</v>
      </c>
      <c r="EC587" s="442">
        <v>5.4</v>
      </c>
      <c r="ED587" s="442"/>
      <c r="EE587" s="442"/>
      <c r="EF587" s="442"/>
      <c r="EG587" s="443">
        <v>7</v>
      </c>
      <c r="EH587" s="440"/>
      <c r="EI587" s="429">
        <f t="shared" si="1220"/>
        <v>8.08</v>
      </c>
      <c r="EJ587" s="447">
        <f t="shared" si="1221"/>
        <v>14.1</v>
      </c>
      <c r="EK587" s="448">
        <f t="shared" si="1222"/>
        <v>50.76</v>
      </c>
      <c r="EL587" s="417">
        <f t="shared" si="1223"/>
        <v>8250</v>
      </c>
      <c r="EM587" s="431">
        <f t="shared" si="1224"/>
        <v>5.4</v>
      </c>
      <c r="EN587" s="431"/>
      <c r="EO587" s="431"/>
      <c r="EP587" s="431"/>
      <c r="EQ587" s="430">
        <f t="shared" si="1225"/>
        <v>7</v>
      </c>
      <c r="ER587" s="448"/>
      <c r="ES587" s="449">
        <f t="shared" si="1163"/>
        <v>26.610220743876624</v>
      </c>
      <c r="ET587" s="450">
        <f t="shared" si="1164"/>
        <v>0.79368000000000005</v>
      </c>
      <c r="EU587" s="451">
        <f t="shared" si="1123"/>
        <v>0.42701672727272733</v>
      </c>
      <c r="EV587" s="450">
        <f t="shared" si="1165"/>
        <v>0.79077171717171724</v>
      </c>
      <c r="EW587" s="513">
        <f t="shared" si="1226"/>
        <v>0.75464561433397859</v>
      </c>
      <c r="EX587" s="514">
        <f t="shared" si="1227"/>
        <v>16.60898094950106</v>
      </c>
      <c r="EY587" s="513">
        <f t="shared" si="1228"/>
        <v>0.74223034734917737</v>
      </c>
      <c r="EZ587" s="514">
        <f t="shared" si="1229"/>
        <v>40.6</v>
      </c>
      <c r="FA587" s="450">
        <f t="shared" si="1170"/>
        <v>0.89278896462220769</v>
      </c>
      <c r="FB587" s="431">
        <f t="shared" si="1171"/>
        <v>422.69872391895979</v>
      </c>
      <c r="FC587" s="452"/>
      <c r="FD587" s="431"/>
      <c r="FE587" s="452">
        <f t="shared" si="1172"/>
        <v>0.93805309734513276</v>
      </c>
      <c r="FF587" s="430">
        <f t="shared" si="1173"/>
        <v>106</v>
      </c>
      <c r="FG587" s="405">
        <v>50400</v>
      </c>
      <c r="FH587" s="589"/>
      <c r="FI587" s="590"/>
      <c r="FJ587" s="591"/>
      <c r="FK587" s="455">
        <f t="shared" si="1174"/>
        <v>1.8143332325370425</v>
      </c>
      <c r="FL587" s="530">
        <v>2200</v>
      </c>
      <c r="FM587" s="455">
        <f t="shared" si="1175"/>
        <v>55.437959883076303</v>
      </c>
      <c r="FN587" s="530">
        <v>8062</v>
      </c>
      <c r="FO587" s="532">
        <f t="shared" si="1176"/>
        <v>0.60254110612855005</v>
      </c>
      <c r="FP587" s="449">
        <f t="shared" si="1177"/>
        <v>203.15492389880052</v>
      </c>
      <c r="FQ587" s="457">
        <v>43.2</v>
      </c>
      <c r="FR587" s="458">
        <f t="shared" si="1178"/>
        <v>1.0885999395222257</v>
      </c>
      <c r="FS587" s="576">
        <v>7.99</v>
      </c>
      <c r="FT587" s="577">
        <v>10.1</v>
      </c>
      <c r="FU587" s="660">
        <v>53</v>
      </c>
      <c r="FV587" s="579">
        <v>4</v>
      </c>
      <c r="FW587" s="580"/>
      <c r="FX587" s="579"/>
      <c r="FY587" s="452">
        <f t="shared" si="1179"/>
        <v>0.4285714285714286</v>
      </c>
      <c r="FZ587" s="452"/>
      <c r="GA587" s="429"/>
      <c r="GB587" s="513">
        <f t="shared" si="1230"/>
        <v>0.28368794326241131</v>
      </c>
      <c r="GC587" s="514">
        <f t="shared" si="1231"/>
        <v>4</v>
      </c>
      <c r="GD587" s="513">
        <f t="shared" si="1232"/>
        <v>-4.4129235618597384E-2</v>
      </c>
      <c r="GE587" s="527">
        <f t="shared" si="1183"/>
        <v>-2.240000000000002</v>
      </c>
      <c r="GF587" s="461">
        <f t="shared" si="1184"/>
        <v>2.4795887511339583</v>
      </c>
      <c r="GG587" s="606">
        <v>20</v>
      </c>
      <c r="GH587" s="450">
        <f t="shared" si="1233"/>
        <v>0.25</v>
      </c>
      <c r="GI587" s="405">
        <v>140</v>
      </c>
      <c r="GJ587" s="462">
        <f t="shared" si="1234"/>
        <v>7</v>
      </c>
      <c r="GK587" s="463">
        <f t="shared" si="1187"/>
        <v>12.095554883580284</v>
      </c>
      <c r="GL587" s="464">
        <v>8.1</v>
      </c>
      <c r="GM587" s="529">
        <v>9.5</v>
      </c>
      <c r="GN587" s="406">
        <v>51</v>
      </c>
      <c r="GO587" s="513">
        <f t="shared" si="1235"/>
        <v>5.9405940594059348E-2</v>
      </c>
      <c r="GP587" s="450">
        <f t="shared" si="1236"/>
        <v>3.7735849056603765E-2</v>
      </c>
      <c r="GQ587" s="577">
        <v>8</v>
      </c>
      <c r="GR587" s="455">
        <f t="shared" si="1190"/>
        <v>2.6005442999697612</v>
      </c>
      <c r="GS587" s="531">
        <f t="shared" si="1237"/>
        <v>9.1999999999999993</v>
      </c>
      <c r="GT587" s="531">
        <f t="shared" si="1238"/>
        <v>28.52</v>
      </c>
      <c r="GU587" s="513">
        <f t="shared" si="1239"/>
        <v>3.1578947368421151E-2</v>
      </c>
      <c r="GV587" s="513">
        <f t="shared" si="1240"/>
        <v>0.44078431372549021</v>
      </c>
      <c r="GW587" s="513">
        <f t="shared" si="1241"/>
        <v>8.9108910891089188E-2</v>
      </c>
      <c r="GX587" s="513">
        <f t="shared" si="1242"/>
        <v>0.46188679245283015</v>
      </c>
      <c r="GY587" s="462">
        <f t="shared" si="1243"/>
        <v>0.49409946419854101</v>
      </c>
      <c r="GZ587" s="405">
        <v>38664</v>
      </c>
      <c r="HA587" s="581">
        <v>8.24</v>
      </c>
      <c r="HB587" s="451">
        <v>8.01</v>
      </c>
      <c r="HC587" s="577">
        <v>9.1999999999999993</v>
      </c>
      <c r="HD587" s="463">
        <f t="shared" si="1244"/>
        <v>28.52</v>
      </c>
      <c r="HE587" s="463">
        <v>9.8000000000000007</v>
      </c>
      <c r="HF587" s="463">
        <f t="shared" si="1206"/>
        <v>26.460000000000004</v>
      </c>
      <c r="HG587" s="582"/>
      <c r="HH587" s="575">
        <v>6</v>
      </c>
      <c r="HI587" s="583">
        <v>7930</v>
      </c>
      <c r="HJ587" s="406">
        <f t="shared" si="1199"/>
        <v>5313.1</v>
      </c>
      <c r="HK587" s="406"/>
      <c r="HL587" s="549"/>
      <c r="HM587" s="584"/>
      <c r="HN587" s="461">
        <v>5.19</v>
      </c>
      <c r="HO587" s="574"/>
      <c r="HP587" s="548">
        <v>0.02</v>
      </c>
      <c r="HQ587" s="585"/>
      <c r="HR587" s="586"/>
      <c r="HS587" s="520">
        <v>0.2</v>
      </c>
      <c r="HT587" s="587">
        <v>4</v>
      </c>
      <c r="HU587" s="522">
        <f t="shared" si="1200"/>
        <v>46.97116942014901</v>
      </c>
      <c r="HV587" s="513">
        <f t="shared" si="1245"/>
        <v>0.8318098720292505</v>
      </c>
      <c r="HW587" s="513">
        <f t="shared" si="1246"/>
        <v>0.89741007194244604</v>
      </c>
      <c r="HX587" s="513">
        <f t="shared" si="1247"/>
        <v>0.77532467532467531</v>
      </c>
      <c r="HY587" s="599" t="s">
        <v>263</v>
      </c>
    </row>
    <row r="588" spans="1:233" s="598" customFormat="1" ht="15" customHeight="1" x14ac:dyDescent="0.15">
      <c r="A588" s="400">
        <v>44070</v>
      </c>
      <c r="B588" s="515">
        <v>41151</v>
      </c>
      <c r="C588" s="402">
        <f t="shared" si="1124"/>
        <v>0.82301999999999997</v>
      </c>
      <c r="D588" s="571">
        <v>7.89</v>
      </c>
      <c r="E588" s="572">
        <v>43.8</v>
      </c>
      <c r="F588" s="406">
        <v>230</v>
      </c>
      <c r="G588" s="406">
        <f t="shared" si="1207"/>
        <v>9464.73</v>
      </c>
      <c r="H588" s="402">
        <f t="shared" si="1208"/>
        <v>0.37858919999999996</v>
      </c>
      <c r="I588" s="573"/>
      <c r="J588" s="406"/>
      <c r="K588" s="574"/>
      <c r="L588" s="574"/>
      <c r="M588" s="574"/>
      <c r="N588" s="575"/>
      <c r="O588" s="575"/>
      <c r="P588" s="409"/>
      <c r="Q588" s="409">
        <v>1440</v>
      </c>
      <c r="R588" s="409"/>
      <c r="S588" s="409"/>
      <c r="T588" s="410">
        <v>5.09</v>
      </c>
      <c r="U588" s="409">
        <f t="shared" si="1209"/>
        <v>3560</v>
      </c>
      <c r="V588" s="409">
        <v>10324</v>
      </c>
      <c r="W588" s="409">
        <v>4096</v>
      </c>
      <c r="X588" s="516">
        <v>1200</v>
      </c>
      <c r="Y588" s="473"/>
      <c r="Z588" s="429"/>
      <c r="AA588" s="409"/>
      <c r="AB588" s="409"/>
      <c r="AC588" s="409"/>
      <c r="AD588" s="474"/>
      <c r="AE588" s="477"/>
      <c r="AF588" s="478">
        <f t="shared" si="1210"/>
        <v>2640</v>
      </c>
      <c r="AG588" s="477">
        <f t="shared" si="1211"/>
        <v>1.056</v>
      </c>
      <c r="AH588" s="478">
        <f t="shared" si="1212"/>
        <v>1977.8683385579939</v>
      </c>
      <c r="AI588" s="478">
        <f t="shared" si="1213"/>
        <v>5735.818181818182</v>
      </c>
      <c r="AJ588" s="473">
        <f t="shared" si="1214"/>
        <v>15142.56</v>
      </c>
      <c r="AK588" s="477">
        <f t="shared" si="1215"/>
        <v>0.67300266666666664</v>
      </c>
      <c r="AL588" s="447">
        <v>38</v>
      </c>
      <c r="AM588" s="479"/>
      <c r="AN588" s="473">
        <v>2212</v>
      </c>
      <c r="AO588" s="473">
        <v>2210</v>
      </c>
      <c r="AP588" s="479">
        <v>7.54</v>
      </c>
      <c r="AQ588" s="447">
        <v>1062</v>
      </c>
      <c r="AR588" s="473">
        <f t="shared" si="1205"/>
        <v>3079.7999999999997</v>
      </c>
      <c r="AS588" s="657">
        <f t="shared" si="1216"/>
        <v>2.9</v>
      </c>
      <c r="AT588" s="473">
        <v>6310</v>
      </c>
      <c r="AU588" s="447"/>
      <c r="AV588" s="480">
        <v>1.5</v>
      </c>
      <c r="AW588" s="479">
        <v>21.21</v>
      </c>
      <c r="AX588" s="479">
        <v>25.68</v>
      </c>
      <c r="AY588" s="480">
        <v>5.9</v>
      </c>
      <c r="AZ588" s="480">
        <v>2.7</v>
      </c>
      <c r="BA588" s="420">
        <f t="shared" si="1135"/>
        <v>40823</v>
      </c>
      <c r="BB588" s="421">
        <f t="shared" si="1136"/>
        <v>0.81645999999999996</v>
      </c>
      <c r="BC588" s="422"/>
      <c r="BD588" s="423">
        <v>7.85</v>
      </c>
      <c r="BE588" s="424">
        <v>38.5</v>
      </c>
      <c r="BF588" s="420">
        <v>245</v>
      </c>
      <c r="BG588" s="426">
        <v>8540</v>
      </c>
      <c r="BH588" s="420">
        <f t="shared" si="1137"/>
        <v>5721.8</v>
      </c>
      <c r="BI588" s="432"/>
      <c r="BJ588" s="421"/>
      <c r="BK588" s="427">
        <v>19.8</v>
      </c>
      <c r="BL588" s="427"/>
      <c r="BM588" s="428"/>
      <c r="BN588" s="422"/>
      <c r="BO588" s="425">
        <v>170</v>
      </c>
      <c r="BP588" s="425"/>
      <c r="BQ588" s="423">
        <v>5.71</v>
      </c>
      <c r="BR588" s="421">
        <f t="shared" si="1138"/>
        <v>0.79305555555555551</v>
      </c>
      <c r="BS588" s="409">
        <f t="shared" si="1139"/>
        <v>43463</v>
      </c>
      <c r="BT588" s="429">
        <f t="shared" si="1140"/>
        <v>7.8311701907369482</v>
      </c>
      <c r="BU588" s="430">
        <f t="shared" si="1217"/>
        <v>38.5</v>
      </c>
      <c r="BV588" s="430">
        <f t="shared" si="1142"/>
        <v>417.1894945125739</v>
      </c>
      <c r="BW588" s="430">
        <f t="shared" si="1218"/>
        <v>8021.4452752916277</v>
      </c>
      <c r="BX588" s="430">
        <f t="shared" si="1144"/>
        <v>5213.9394289395577</v>
      </c>
      <c r="BY588" s="430">
        <f t="shared" si="1219"/>
        <v>18.95569564917286</v>
      </c>
      <c r="BZ588" s="430"/>
      <c r="CA588" s="431"/>
      <c r="CB588" s="430">
        <f t="shared" si="1146"/>
        <v>170</v>
      </c>
      <c r="CC588" s="432">
        <v>20188</v>
      </c>
      <c r="CD588" s="411">
        <f t="shared" si="1147"/>
        <v>21508</v>
      </c>
      <c r="CE588" s="421">
        <f t="shared" si="1148"/>
        <v>0.86031999999999997</v>
      </c>
      <c r="CF588" s="433">
        <f t="shared" si="1149"/>
        <v>7.4762878928770684</v>
      </c>
      <c r="CG588" s="434"/>
      <c r="CH588" s="427"/>
      <c r="CI588" s="446">
        <f t="shared" si="1150"/>
        <v>10.600706713780918</v>
      </c>
      <c r="CJ588" s="436">
        <v>34.1</v>
      </c>
      <c r="CK588" s="436">
        <v>2.11</v>
      </c>
      <c r="CL588" s="423"/>
      <c r="CM588" s="423">
        <v>15</v>
      </c>
      <c r="CN588" s="423">
        <v>81</v>
      </c>
      <c r="CO588" s="432"/>
      <c r="CP588" s="432"/>
      <c r="CQ588" s="437"/>
      <c r="CR588" s="437">
        <v>0.85</v>
      </c>
      <c r="CS588" s="424"/>
      <c r="CT588" s="432">
        <f t="shared" si="1151"/>
        <v>3.9055235261298122</v>
      </c>
      <c r="CU588" s="434">
        <v>6.27</v>
      </c>
      <c r="CV588" s="438"/>
      <c r="CW588" s="439"/>
      <c r="CX588" s="440"/>
      <c r="CY588" s="441"/>
      <c r="CZ588" s="442"/>
      <c r="DA588" s="442"/>
      <c r="DB588" s="442"/>
      <c r="DC588" s="442"/>
      <c r="DD588" s="443"/>
      <c r="DE588" s="440"/>
      <c r="DF588" s="444">
        <v>20635</v>
      </c>
      <c r="DG588" s="445">
        <f t="shared" si="1152"/>
        <v>21955</v>
      </c>
      <c r="DH588" s="421">
        <f t="shared" si="1153"/>
        <v>0.87819999999999998</v>
      </c>
      <c r="DI588" s="446">
        <f t="shared" si="1154"/>
        <v>7.3240719653837392</v>
      </c>
      <c r="DJ588" s="434">
        <v>7.85</v>
      </c>
      <c r="DK588" s="427">
        <v>3.5</v>
      </c>
      <c r="DL588" s="446">
        <f t="shared" si="1155"/>
        <v>10.384878159872468</v>
      </c>
      <c r="DM588" s="422">
        <v>34.299999999999997</v>
      </c>
      <c r="DN588" s="422">
        <v>1.1100000000000001</v>
      </c>
      <c r="DO588" s="423">
        <v>7.87</v>
      </c>
      <c r="DP588" s="423">
        <v>15.1</v>
      </c>
      <c r="DQ588" s="423">
        <v>73</v>
      </c>
      <c r="DR588" s="432"/>
      <c r="DS588" s="432"/>
      <c r="DT588" s="437"/>
      <c r="DU588" s="437">
        <v>0.87</v>
      </c>
      <c r="DV588" s="424"/>
      <c r="DW588" s="446">
        <f t="shared" si="1156"/>
        <v>3.8260077431109085</v>
      </c>
      <c r="DX588" s="434">
        <v>6.54</v>
      </c>
      <c r="DY588" s="438">
        <v>8.02</v>
      </c>
      <c r="DZ588" s="439">
        <v>14.1</v>
      </c>
      <c r="EA588" s="660">
        <f t="shared" si="1204"/>
        <v>50.76</v>
      </c>
      <c r="EB588" s="441">
        <v>8050</v>
      </c>
      <c r="EC588" s="442">
        <v>5.4</v>
      </c>
      <c r="ED588" s="442"/>
      <c r="EE588" s="442"/>
      <c r="EF588" s="442"/>
      <c r="EG588" s="443">
        <v>6</v>
      </c>
      <c r="EH588" s="440"/>
      <c r="EI588" s="429">
        <f t="shared" si="1220"/>
        <v>8.02</v>
      </c>
      <c r="EJ588" s="447">
        <f t="shared" si="1221"/>
        <v>14.1</v>
      </c>
      <c r="EK588" s="448">
        <f t="shared" si="1222"/>
        <v>50.76</v>
      </c>
      <c r="EL588" s="417">
        <f t="shared" si="1223"/>
        <v>8050</v>
      </c>
      <c r="EM588" s="431">
        <f t="shared" si="1224"/>
        <v>5.4</v>
      </c>
      <c r="EN588" s="431"/>
      <c r="EO588" s="431"/>
      <c r="EP588" s="431"/>
      <c r="EQ588" s="430">
        <f t="shared" si="1225"/>
        <v>6</v>
      </c>
      <c r="ER588" s="448"/>
      <c r="ES588" s="449">
        <f t="shared" si="1163"/>
        <v>24.296528081356556</v>
      </c>
      <c r="ET588" s="450">
        <f t="shared" si="1164"/>
        <v>0.86926000000000003</v>
      </c>
      <c r="EU588" s="451">
        <f t="shared" si="1123"/>
        <v>0.41209788636363642</v>
      </c>
      <c r="EV588" s="450">
        <f t="shared" si="1165"/>
        <v>0.76314423400673403</v>
      </c>
      <c r="EW588" s="513">
        <f t="shared" si="1226"/>
        <v>0.71512520036500837</v>
      </c>
      <c r="EX588" s="514">
        <f t="shared" si="1227"/>
        <v>13.55569564917286</v>
      </c>
      <c r="EY588" s="513">
        <f t="shared" si="1228"/>
        <v>0.63376623376623376</v>
      </c>
      <c r="EZ588" s="514">
        <f t="shared" si="1229"/>
        <v>24.4</v>
      </c>
      <c r="FA588" s="450">
        <f t="shared" si="1170"/>
        <v>0.87832867158051098</v>
      </c>
      <c r="FB588" s="431">
        <f t="shared" si="1171"/>
        <v>366.42949451257391</v>
      </c>
      <c r="FC588" s="452"/>
      <c r="FD588" s="431"/>
      <c r="FE588" s="452">
        <f t="shared" si="1172"/>
        <v>0.96470588235294119</v>
      </c>
      <c r="FF588" s="430">
        <f t="shared" si="1173"/>
        <v>164</v>
      </c>
      <c r="FG588" s="405">
        <v>50400</v>
      </c>
      <c r="FH588" s="589"/>
      <c r="FI588" s="590"/>
      <c r="FJ588" s="591"/>
      <c r="FK588" s="455">
        <f t="shared" si="1174"/>
        <v>1.6565814600924926</v>
      </c>
      <c r="FL588" s="530">
        <v>2200</v>
      </c>
      <c r="FM588" s="455">
        <f t="shared" si="1175"/>
        <v>50.61776683615949</v>
      </c>
      <c r="FN588" s="530">
        <v>7033</v>
      </c>
      <c r="FO588" s="532">
        <f t="shared" si="1176"/>
        <v>0.5256352765321376</v>
      </c>
      <c r="FP588" s="449">
        <f t="shared" si="1177"/>
        <v>161.81579734486806</v>
      </c>
      <c r="FQ588" s="457">
        <v>43.2</v>
      </c>
      <c r="FR588" s="458">
        <f t="shared" si="1178"/>
        <v>0.99394887605549564</v>
      </c>
      <c r="FS588" s="576">
        <v>8.02</v>
      </c>
      <c r="FT588" s="577">
        <v>10.8</v>
      </c>
      <c r="FU588" s="660">
        <v>50</v>
      </c>
      <c r="FV588" s="579">
        <v>4</v>
      </c>
      <c r="FW588" s="580"/>
      <c r="FX588" s="579"/>
      <c r="FY588" s="452">
        <f t="shared" si="1179"/>
        <v>0.33333333333333337</v>
      </c>
      <c r="FZ588" s="452"/>
      <c r="GA588" s="429"/>
      <c r="GB588" s="513">
        <f t="shared" si="1230"/>
        <v>0.23404255319148926</v>
      </c>
      <c r="GC588" s="514">
        <f t="shared" si="1231"/>
        <v>3.2999999999999989</v>
      </c>
      <c r="GD588" s="513">
        <f t="shared" si="1232"/>
        <v>1.4972419227738287E-2</v>
      </c>
      <c r="GE588" s="527">
        <f t="shared" si="1183"/>
        <v>0.75999999999999801</v>
      </c>
      <c r="GF588" s="461">
        <f t="shared" si="1184"/>
        <v>2.2639946621264064</v>
      </c>
      <c r="GG588" s="606">
        <v>20</v>
      </c>
      <c r="GH588" s="450">
        <f t="shared" si="1233"/>
        <v>0.25</v>
      </c>
      <c r="GI588" s="405">
        <v>140</v>
      </c>
      <c r="GJ588" s="462">
        <f t="shared" si="1234"/>
        <v>7</v>
      </c>
      <c r="GK588" s="463">
        <f t="shared" si="1187"/>
        <v>11.043876400616618</v>
      </c>
      <c r="GL588" s="464">
        <v>8.14</v>
      </c>
      <c r="GM588" s="529">
        <v>10.199999999999999</v>
      </c>
      <c r="GN588" s="406">
        <v>50</v>
      </c>
      <c r="GO588" s="513">
        <f t="shared" si="1235"/>
        <v>5.5555555555555691E-2</v>
      </c>
      <c r="GP588" s="450">
        <f t="shared" si="1236"/>
        <v>0</v>
      </c>
      <c r="GQ588" s="577">
        <v>8</v>
      </c>
      <c r="GR588" s="455">
        <f t="shared" si="1190"/>
        <v>2.3744334261325726</v>
      </c>
      <c r="GS588" s="531">
        <f t="shared" si="1237"/>
        <v>9.3000000000000007</v>
      </c>
      <c r="GT588" s="531">
        <f t="shared" si="1238"/>
        <v>28.830000000000002</v>
      </c>
      <c r="GU588" s="513">
        <f t="shared" si="1239"/>
        <v>8.8235294117646967E-2</v>
      </c>
      <c r="GV588" s="513">
        <f t="shared" si="1240"/>
        <v>0.4234</v>
      </c>
      <c r="GW588" s="513">
        <f t="shared" si="1241"/>
        <v>0.13888888888888884</v>
      </c>
      <c r="GX588" s="513">
        <f t="shared" si="1242"/>
        <v>0.4234</v>
      </c>
      <c r="GY588" s="462">
        <f t="shared" si="1243"/>
        <v>0.52167578651944346</v>
      </c>
      <c r="GZ588" s="405">
        <v>42247</v>
      </c>
      <c r="HA588" s="581">
        <v>8.35</v>
      </c>
      <c r="HB588" s="451">
        <v>8.0299999999999994</v>
      </c>
      <c r="HC588" s="577">
        <v>9.3000000000000007</v>
      </c>
      <c r="HD588" s="463">
        <f t="shared" si="1244"/>
        <v>28.830000000000002</v>
      </c>
      <c r="HE588" s="463">
        <v>10.8</v>
      </c>
      <c r="HF588" s="463">
        <f t="shared" si="1206"/>
        <v>29.160000000000004</v>
      </c>
      <c r="HG588" s="582"/>
      <c r="HH588" s="575">
        <v>4</v>
      </c>
      <c r="HI588" s="583">
        <v>8090</v>
      </c>
      <c r="HJ588" s="406">
        <f t="shared" si="1199"/>
        <v>5420.3</v>
      </c>
      <c r="HK588" s="406"/>
      <c r="HL588" s="549"/>
      <c r="HM588" s="584"/>
      <c r="HN588" s="461">
        <v>5.25</v>
      </c>
      <c r="HO588" s="574"/>
      <c r="HP588" s="548">
        <v>0.02</v>
      </c>
      <c r="HQ588" s="585"/>
      <c r="HR588" s="586"/>
      <c r="HS588" s="520">
        <v>0.23</v>
      </c>
      <c r="HT588" s="587">
        <v>4</v>
      </c>
      <c r="HU588" s="522">
        <f t="shared" si="1200"/>
        <v>42.623031134409523</v>
      </c>
      <c r="HV588" s="513">
        <f t="shared" si="1245"/>
        <v>0.75844155844155847</v>
      </c>
      <c r="HW588" s="513">
        <f t="shared" si="1246"/>
        <v>0.88232653061224486</v>
      </c>
      <c r="HX588" s="513">
        <f t="shared" si="1247"/>
        <v>0.73484848484848486</v>
      </c>
      <c r="HY588" s="599" t="s">
        <v>263</v>
      </c>
    </row>
    <row r="589" spans="1:233" s="598" customFormat="1" ht="15" customHeight="1" x14ac:dyDescent="0.15">
      <c r="A589" s="400">
        <v>44071</v>
      </c>
      <c r="B589" s="515">
        <v>43755</v>
      </c>
      <c r="C589" s="402">
        <f t="shared" si="1124"/>
        <v>0.87509999999999999</v>
      </c>
      <c r="D589" s="571">
        <v>7.86</v>
      </c>
      <c r="E589" s="572">
        <v>36.4</v>
      </c>
      <c r="F589" s="406">
        <v>187</v>
      </c>
      <c r="G589" s="406">
        <f t="shared" si="1207"/>
        <v>8182.1850000000004</v>
      </c>
      <c r="H589" s="402">
        <f t="shared" si="1208"/>
        <v>0.32728740000000001</v>
      </c>
      <c r="I589" s="573"/>
      <c r="J589" s="406"/>
      <c r="K589" s="574"/>
      <c r="L589" s="574"/>
      <c r="M589" s="574"/>
      <c r="N589" s="575"/>
      <c r="O589" s="575"/>
      <c r="P589" s="409"/>
      <c r="Q589" s="409">
        <v>1440</v>
      </c>
      <c r="R589" s="409"/>
      <c r="S589" s="409"/>
      <c r="T589" s="410">
        <v>5.15</v>
      </c>
      <c r="U589" s="409">
        <f t="shared" si="1209"/>
        <v>3479.655172413793</v>
      </c>
      <c r="V589" s="409">
        <v>10091</v>
      </c>
      <c r="W589" s="409">
        <v>4216</v>
      </c>
      <c r="X589" s="516">
        <v>1200</v>
      </c>
      <c r="Y589" s="473"/>
      <c r="Z589" s="429"/>
      <c r="AA589" s="409"/>
      <c r="AB589" s="409"/>
      <c r="AC589" s="409"/>
      <c r="AD589" s="474"/>
      <c r="AE589" s="477"/>
      <c r="AF589" s="478">
        <f t="shared" si="1210"/>
        <v>2640</v>
      </c>
      <c r="AG589" s="477">
        <f t="shared" si="1211"/>
        <v>1.056</v>
      </c>
      <c r="AH589" s="478">
        <f t="shared" si="1212"/>
        <v>1927.3040752351096</v>
      </c>
      <c r="AI589" s="478">
        <f t="shared" si="1213"/>
        <v>5589.181818181818</v>
      </c>
      <c r="AJ589" s="473">
        <f t="shared" si="1214"/>
        <v>14755.44</v>
      </c>
      <c r="AK589" s="477">
        <f t="shared" si="1215"/>
        <v>0.65579733333333334</v>
      </c>
      <c r="AL589" s="447">
        <v>37</v>
      </c>
      <c r="AM589" s="479"/>
      <c r="AN589" s="473">
        <v>2386</v>
      </c>
      <c r="AO589" s="473">
        <v>2454</v>
      </c>
      <c r="AP589" s="479">
        <v>7.6</v>
      </c>
      <c r="AQ589" s="447">
        <v>943</v>
      </c>
      <c r="AR589" s="473">
        <f t="shared" si="1205"/>
        <v>2734.7</v>
      </c>
      <c r="AS589" s="657">
        <f t="shared" si="1216"/>
        <v>2.9</v>
      </c>
      <c r="AT589" s="473">
        <v>6320</v>
      </c>
      <c r="AU589" s="447"/>
      <c r="AV589" s="480">
        <v>3</v>
      </c>
      <c r="AW589" s="479">
        <v>16.47</v>
      </c>
      <c r="AX589" s="479">
        <v>27.07</v>
      </c>
      <c r="AY589" s="480">
        <v>7.1</v>
      </c>
      <c r="AZ589" s="480">
        <v>2.6</v>
      </c>
      <c r="BA589" s="420">
        <f t="shared" si="1135"/>
        <v>40269</v>
      </c>
      <c r="BB589" s="421">
        <f t="shared" si="1136"/>
        <v>0.80537999999999998</v>
      </c>
      <c r="BC589" s="422"/>
      <c r="BD589" s="423">
        <v>7.8</v>
      </c>
      <c r="BE589" s="424">
        <v>44.2</v>
      </c>
      <c r="BF589" s="420">
        <v>252</v>
      </c>
      <c r="BG589" s="426">
        <v>8100</v>
      </c>
      <c r="BH589" s="420">
        <f t="shared" si="1137"/>
        <v>5427</v>
      </c>
      <c r="BI589" s="432"/>
      <c r="BJ589" s="421"/>
      <c r="BK589" s="427">
        <v>23.2</v>
      </c>
      <c r="BL589" s="427">
        <v>15.2</v>
      </c>
      <c r="BM589" s="428">
        <v>6.6</v>
      </c>
      <c r="BN589" s="422">
        <v>2.1</v>
      </c>
      <c r="BO589" s="425">
        <v>120</v>
      </c>
      <c r="BP589" s="425">
        <v>32</v>
      </c>
      <c r="BQ589" s="423">
        <v>5.95</v>
      </c>
      <c r="BR589" s="421">
        <f t="shared" si="1138"/>
        <v>0.82638888888888884</v>
      </c>
      <c r="BS589" s="409">
        <f t="shared" si="1139"/>
        <v>42909</v>
      </c>
      <c r="BT589" s="429">
        <f t="shared" si="1140"/>
        <v>7.7876948891840874</v>
      </c>
      <c r="BU589" s="430">
        <f t="shared" si="1217"/>
        <v>44.2</v>
      </c>
      <c r="BV589" s="430">
        <f t="shared" si="1142"/>
        <v>404.74949311333285</v>
      </c>
      <c r="BW589" s="430">
        <f t="shared" si="1218"/>
        <v>7601.8214360623642</v>
      </c>
      <c r="BX589" s="430">
        <f t="shared" si="1144"/>
        <v>4941.1839334405367</v>
      </c>
      <c r="BY589" s="430">
        <f t="shared" si="1219"/>
        <v>22.209438579319023</v>
      </c>
      <c r="BZ589" s="430">
        <f>(BL589*BA589+AY589*AF589)/BS589</f>
        <v>14.701643011955532</v>
      </c>
      <c r="CA589" s="431">
        <f>(BN589*BA589+AZ589*AF589)/BS589</f>
        <v>2.1307627770397821</v>
      </c>
      <c r="CB589" s="430">
        <f t="shared" si="1146"/>
        <v>120</v>
      </c>
      <c r="CC589" s="432">
        <v>19864</v>
      </c>
      <c r="CD589" s="411">
        <f t="shared" si="1147"/>
        <v>21184</v>
      </c>
      <c r="CE589" s="421">
        <f t="shared" si="1148"/>
        <v>0.84736</v>
      </c>
      <c r="CF589" s="433">
        <f t="shared" si="1149"/>
        <v>7.5906344410876132</v>
      </c>
      <c r="CG589" s="434"/>
      <c r="CH589" s="427"/>
      <c r="CI589" s="446">
        <f t="shared" si="1150"/>
        <v>10.762839879154079</v>
      </c>
      <c r="CJ589" s="436">
        <v>34.1</v>
      </c>
      <c r="CK589" s="436">
        <v>2.52</v>
      </c>
      <c r="CL589" s="423"/>
      <c r="CM589" s="423">
        <v>15.7</v>
      </c>
      <c r="CN589" s="423">
        <v>85</v>
      </c>
      <c r="CO589" s="432"/>
      <c r="CP589" s="432"/>
      <c r="CQ589" s="437"/>
      <c r="CR589" s="437">
        <v>0.89</v>
      </c>
      <c r="CS589" s="424"/>
      <c r="CT589" s="432">
        <f t="shared" si="1151"/>
        <v>3.9652567975830815</v>
      </c>
      <c r="CU589" s="434">
        <v>6.47</v>
      </c>
      <c r="CV589" s="438"/>
      <c r="CW589" s="439"/>
      <c r="CX589" s="440"/>
      <c r="CY589" s="441"/>
      <c r="CZ589" s="442"/>
      <c r="DA589" s="442"/>
      <c r="DB589" s="442"/>
      <c r="DC589" s="442"/>
      <c r="DD589" s="443"/>
      <c r="DE589" s="440"/>
      <c r="DF589" s="444">
        <v>20405</v>
      </c>
      <c r="DG589" s="445">
        <f t="shared" si="1152"/>
        <v>21725</v>
      </c>
      <c r="DH589" s="421">
        <f t="shared" si="1153"/>
        <v>0.86899999999999999</v>
      </c>
      <c r="DI589" s="446">
        <f t="shared" si="1154"/>
        <v>7.4016110471806673</v>
      </c>
      <c r="DJ589" s="434">
        <v>7.81</v>
      </c>
      <c r="DK589" s="427">
        <v>3.5</v>
      </c>
      <c r="DL589" s="446">
        <f t="shared" si="1155"/>
        <v>10.494821634062141</v>
      </c>
      <c r="DM589" s="422">
        <v>34.200000000000003</v>
      </c>
      <c r="DN589" s="422">
        <v>1.22</v>
      </c>
      <c r="DO589" s="423">
        <v>7.75</v>
      </c>
      <c r="DP589" s="423">
        <v>16</v>
      </c>
      <c r="DQ589" s="423">
        <v>79</v>
      </c>
      <c r="DR589" s="432"/>
      <c r="DS589" s="432"/>
      <c r="DT589" s="437"/>
      <c r="DU589" s="437">
        <v>0.87</v>
      </c>
      <c r="DV589" s="424"/>
      <c r="DW589" s="446">
        <f t="shared" si="1156"/>
        <v>3.8665132336018413</v>
      </c>
      <c r="DX589" s="434">
        <v>6.61</v>
      </c>
      <c r="DY589" s="438">
        <v>7.98</v>
      </c>
      <c r="DZ589" s="439">
        <v>14.2</v>
      </c>
      <c r="EA589" s="660">
        <f t="shared" si="1204"/>
        <v>51.12</v>
      </c>
      <c r="EB589" s="441">
        <v>7850</v>
      </c>
      <c r="EC589" s="442">
        <v>6.3</v>
      </c>
      <c r="ED589" s="442">
        <v>0.22</v>
      </c>
      <c r="EE589" s="442">
        <v>4.4000000000000004</v>
      </c>
      <c r="EF589" s="442">
        <v>0.95</v>
      </c>
      <c r="EG589" s="443">
        <v>7</v>
      </c>
      <c r="EH589" s="440">
        <v>16</v>
      </c>
      <c r="EI589" s="429">
        <f t="shared" si="1220"/>
        <v>7.98</v>
      </c>
      <c r="EJ589" s="447">
        <f t="shared" si="1221"/>
        <v>14.2</v>
      </c>
      <c r="EK589" s="448">
        <f t="shared" si="1222"/>
        <v>51.12</v>
      </c>
      <c r="EL589" s="417">
        <f t="shared" si="1223"/>
        <v>7850</v>
      </c>
      <c r="EM589" s="431">
        <f t="shared" si="1224"/>
        <v>6.3</v>
      </c>
      <c r="EN589" s="431">
        <f>ED589</f>
        <v>0.22</v>
      </c>
      <c r="EO589" s="431">
        <f>EE589</f>
        <v>4.4000000000000004</v>
      </c>
      <c r="EP589" s="431">
        <f>EF589</f>
        <v>0.95</v>
      </c>
      <c r="EQ589" s="430">
        <f t="shared" si="1225"/>
        <v>7</v>
      </c>
      <c r="ER589" s="448">
        <f>EH589</f>
        <v>16</v>
      </c>
      <c r="ES589" s="449">
        <f t="shared" si="1163"/>
        <v>24.610221631825489</v>
      </c>
      <c r="ET589" s="450">
        <f t="shared" si="1164"/>
        <v>0.85818000000000005</v>
      </c>
      <c r="EU589" s="451">
        <f t="shared" si="1123"/>
        <v>0.39471354545454551</v>
      </c>
      <c r="EV589" s="450">
        <f t="shared" si="1165"/>
        <v>0.73095101010101016</v>
      </c>
      <c r="EW589" s="513">
        <f t="shared" si="1226"/>
        <v>0.71633681880340583</v>
      </c>
      <c r="EX589" s="514">
        <f t="shared" si="1227"/>
        <v>15.909438579319023</v>
      </c>
      <c r="EY589" s="513">
        <f t="shared" si="1228"/>
        <v>0.67873303167420818</v>
      </c>
      <c r="EZ589" s="514">
        <f t="shared" si="1229"/>
        <v>30.000000000000004</v>
      </c>
      <c r="FA589" s="450">
        <f t="shared" si="1170"/>
        <v>0.87369965652881987</v>
      </c>
      <c r="FB589" s="431">
        <f t="shared" si="1171"/>
        <v>353.62949311333284</v>
      </c>
      <c r="FC589" s="452">
        <f>1-EP589/CA589</f>
        <v>0.55415027414745244</v>
      </c>
      <c r="FD589" s="431">
        <f>CA589-EP589</f>
        <v>1.1807627770397822</v>
      </c>
      <c r="FE589" s="452">
        <f t="shared" si="1172"/>
        <v>0.94166666666666665</v>
      </c>
      <c r="FF589" s="430">
        <f t="shared" si="1173"/>
        <v>113</v>
      </c>
      <c r="FG589" s="405">
        <v>50400</v>
      </c>
      <c r="FH589" s="589"/>
      <c r="FI589" s="590"/>
      <c r="FJ589" s="591"/>
      <c r="FK589" s="455">
        <f t="shared" si="1174"/>
        <v>1.6779696567153746</v>
      </c>
      <c r="FL589" s="530">
        <v>2200</v>
      </c>
      <c r="FM589" s="455">
        <f t="shared" si="1175"/>
        <v>51.271295066303104</v>
      </c>
      <c r="FN589" s="530">
        <v>6255</v>
      </c>
      <c r="FO589" s="532">
        <f t="shared" si="1176"/>
        <v>0.46748878923766818</v>
      </c>
      <c r="FP589" s="449">
        <f t="shared" si="1177"/>
        <v>145.77361392714815</v>
      </c>
      <c r="FQ589" s="457">
        <v>43.2</v>
      </c>
      <c r="FR589" s="458">
        <f t="shared" si="1178"/>
        <v>1.0067817940292247</v>
      </c>
      <c r="FS589" s="576">
        <v>8.0500000000000007</v>
      </c>
      <c r="FT589" s="577">
        <v>11</v>
      </c>
      <c r="FU589" s="660">
        <v>39</v>
      </c>
      <c r="FV589" s="579">
        <v>2</v>
      </c>
      <c r="FW589" s="580">
        <v>0.3</v>
      </c>
      <c r="FX589" s="579">
        <v>8</v>
      </c>
      <c r="FY589" s="452">
        <f t="shared" si="1179"/>
        <v>0.7142857142857143</v>
      </c>
      <c r="FZ589" s="452">
        <f>1-FW589/(EF589+DC589)</f>
        <v>0.68421052631578949</v>
      </c>
      <c r="GA589" s="429">
        <f>EF589+DC589-FW589</f>
        <v>0.64999999999999991</v>
      </c>
      <c r="GB589" s="513">
        <f t="shared" si="1230"/>
        <v>0.22535211267605626</v>
      </c>
      <c r="GC589" s="514">
        <f t="shared" si="1231"/>
        <v>3.1999999999999993</v>
      </c>
      <c r="GD589" s="513">
        <f t="shared" si="1232"/>
        <v>0.23708920187793425</v>
      </c>
      <c r="GE589" s="527">
        <f t="shared" si="1183"/>
        <v>12.119999999999997</v>
      </c>
      <c r="GF589" s="461">
        <f t="shared" si="1184"/>
        <v>2.2932251975110116</v>
      </c>
      <c r="GG589" s="606">
        <v>20</v>
      </c>
      <c r="GH589" s="450">
        <f t="shared" si="1233"/>
        <v>0.25</v>
      </c>
      <c r="GI589" s="405">
        <v>140</v>
      </c>
      <c r="GJ589" s="462">
        <f t="shared" si="1234"/>
        <v>7</v>
      </c>
      <c r="GK589" s="463">
        <f t="shared" si="1187"/>
        <v>11.186464378102496</v>
      </c>
      <c r="GL589" s="464">
        <v>8.1199999999999992</v>
      </c>
      <c r="GM589" s="529">
        <v>10.3</v>
      </c>
      <c r="GN589" s="406">
        <v>35</v>
      </c>
      <c r="GO589" s="513">
        <f t="shared" si="1235"/>
        <v>6.3636363636363602E-2</v>
      </c>
      <c r="GP589" s="450">
        <f t="shared" si="1236"/>
        <v>0.10256410256410253</v>
      </c>
      <c r="GQ589" s="577">
        <v>8</v>
      </c>
      <c r="GR589" s="455">
        <f t="shared" si="1190"/>
        <v>2.4050898412920367</v>
      </c>
      <c r="GS589" s="531">
        <f t="shared" si="1237"/>
        <v>10.1</v>
      </c>
      <c r="GT589" s="531">
        <f t="shared" si="1238"/>
        <v>31.31</v>
      </c>
      <c r="GU589" s="513">
        <f t="shared" si="1239"/>
        <v>1.9417475728155442E-2</v>
      </c>
      <c r="GV589" s="513">
        <f t="shared" si="1240"/>
        <v>0.10542857142857143</v>
      </c>
      <c r="GW589" s="513">
        <f t="shared" si="1241"/>
        <v>8.1818181818181901E-2</v>
      </c>
      <c r="GX589" s="513">
        <f t="shared" si="1242"/>
        <v>0.19717948717948719</v>
      </c>
      <c r="GY589" s="462">
        <f t="shared" si="1243"/>
        <v>1.4546767721849798</v>
      </c>
      <c r="GZ589" s="405">
        <v>42852</v>
      </c>
      <c r="HA589" s="581">
        <v>8.32</v>
      </c>
      <c r="HB589" s="451">
        <v>8.0299999999999994</v>
      </c>
      <c r="HC589" s="577">
        <v>10.1</v>
      </c>
      <c r="HD589" s="463">
        <f t="shared" si="1244"/>
        <v>31.31</v>
      </c>
      <c r="HE589" s="463">
        <v>11.2</v>
      </c>
      <c r="HF589" s="463">
        <f t="shared" si="1206"/>
        <v>30.24</v>
      </c>
      <c r="HG589" s="582"/>
      <c r="HH589" s="575">
        <v>7</v>
      </c>
      <c r="HI589" s="583">
        <v>7920</v>
      </c>
      <c r="HJ589" s="406">
        <f t="shared" si="1199"/>
        <v>5306.4000000000005</v>
      </c>
      <c r="HK589" s="406"/>
      <c r="HL589" s="549">
        <v>1670</v>
      </c>
      <c r="HM589" s="584">
        <v>4.5999999999999996</v>
      </c>
      <c r="HN589" s="461">
        <v>5.85</v>
      </c>
      <c r="HO589" s="574">
        <v>0.19</v>
      </c>
      <c r="HP589" s="548">
        <v>0.04</v>
      </c>
      <c r="HQ589" s="585">
        <v>4.4000000000000004</v>
      </c>
      <c r="HR589" s="586">
        <v>0.28000000000000003</v>
      </c>
      <c r="HS589" s="520">
        <v>0.23</v>
      </c>
      <c r="HT589" s="587">
        <v>4</v>
      </c>
      <c r="HU589" s="522">
        <f t="shared" si="1200"/>
        <v>43.209416672874916</v>
      </c>
      <c r="HV589" s="513">
        <f t="shared" si="1245"/>
        <v>0.77149321266968329</v>
      </c>
      <c r="HW589" s="513">
        <f t="shared" si="1246"/>
        <v>0.87575396825396823</v>
      </c>
      <c r="HX589" s="513">
        <f t="shared" si="1247"/>
        <v>0.74784482758620685</v>
      </c>
      <c r="HY589" s="599" t="s">
        <v>263</v>
      </c>
    </row>
    <row r="590" spans="1:233" s="598" customFormat="1" ht="15" customHeight="1" x14ac:dyDescent="0.15">
      <c r="A590" s="400">
        <v>44072</v>
      </c>
      <c r="B590" s="515">
        <v>42998</v>
      </c>
      <c r="C590" s="402">
        <f t="shared" si="1124"/>
        <v>0.85995999999999995</v>
      </c>
      <c r="D590" s="571">
        <v>8.1300000000000008</v>
      </c>
      <c r="E590" s="572">
        <v>35.85</v>
      </c>
      <c r="F590" s="406">
        <v>155</v>
      </c>
      <c r="G590" s="406">
        <f t="shared" si="1207"/>
        <v>6664.69</v>
      </c>
      <c r="H590" s="402">
        <f t="shared" si="1208"/>
        <v>0.26658759999999998</v>
      </c>
      <c r="I590" s="573"/>
      <c r="J590" s="406"/>
      <c r="K590" s="574"/>
      <c r="L590" s="574"/>
      <c r="M590" s="574"/>
      <c r="N590" s="575"/>
      <c r="O590" s="575"/>
      <c r="P590" s="409"/>
      <c r="Q590" s="409">
        <v>1440</v>
      </c>
      <c r="R590" s="409"/>
      <c r="S590" s="409"/>
      <c r="T590" s="410">
        <v>4.6100000000000003</v>
      </c>
      <c r="U590" s="409">
        <f t="shared" si="1209"/>
        <v>3220.344827586207</v>
      </c>
      <c r="V590" s="409">
        <v>9339</v>
      </c>
      <c r="W590" s="409">
        <v>3772</v>
      </c>
      <c r="X590" s="516">
        <v>1200</v>
      </c>
      <c r="Y590" s="473"/>
      <c r="Z590" s="429"/>
      <c r="AA590" s="409"/>
      <c r="AB590" s="409"/>
      <c r="AC590" s="409"/>
      <c r="AD590" s="474"/>
      <c r="AE590" s="477"/>
      <c r="AF590" s="478">
        <f t="shared" si="1210"/>
        <v>2640</v>
      </c>
      <c r="AG590" s="477">
        <f t="shared" si="1211"/>
        <v>1.056</v>
      </c>
      <c r="AH590" s="478">
        <f t="shared" si="1212"/>
        <v>1780.846394984326</v>
      </c>
      <c r="AI590" s="478">
        <f t="shared" si="1213"/>
        <v>5164.454545454545</v>
      </c>
      <c r="AJ590" s="473">
        <f t="shared" si="1214"/>
        <v>13634.16</v>
      </c>
      <c r="AK590" s="477">
        <f t="shared" si="1215"/>
        <v>0.60596266666666665</v>
      </c>
      <c r="AL590" s="447">
        <v>37</v>
      </c>
      <c r="AM590" s="479"/>
      <c r="AN590" s="473">
        <v>2375</v>
      </c>
      <c r="AO590" s="473">
        <v>2378</v>
      </c>
      <c r="AP590" s="479">
        <v>7.54</v>
      </c>
      <c r="AQ590" s="447">
        <v>866</v>
      </c>
      <c r="AR590" s="473">
        <f t="shared" si="1205"/>
        <v>2511.4</v>
      </c>
      <c r="AS590" s="657">
        <f t="shared" si="1216"/>
        <v>2.9</v>
      </c>
      <c r="AT590" s="473">
        <v>6480</v>
      </c>
      <c r="AU590" s="447"/>
      <c r="AV590" s="480">
        <v>3</v>
      </c>
      <c r="AW590" s="479">
        <v>13.15</v>
      </c>
      <c r="AX590" s="479">
        <v>30.15</v>
      </c>
      <c r="AY590" s="480">
        <v>11.6</v>
      </c>
      <c r="AZ590" s="480">
        <v>1.7</v>
      </c>
      <c r="BA590" s="420">
        <f t="shared" si="1135"/>
        <v>43282</v>
      </c>
      <c r="BB590" s="421">
        <f t="shared" si="1136"/>
        <v>0.86563999999999997</v>
      </c>
      <c r="BC590" s="422"/>
      <c r="BD590" s="423">
        <v>8.0299999999999994</v>
      </c>
      <c r="BE590" s="424">
        <v>40.5</v>
      </c>
      <c r="BF590" s="420">
        <v>200</v>
      </c>
      <c r="BG590" s="426">
        <v>6970</v>
      </c>
      <c r="BH590" s="420">
        <f t="shared" si="1137"/>
        <v>4669.9000000000005</v>
      </c>
      <c r="BI590" s="432"/>
      <c r="BJ590" s="421"/>
      <c r="BK590" s="427">
        <v>21.3</v>
      </c>
      <c r="BL590" s="427"/>
      <c r="BM590" s="428"/>
      <c r="BN590" s="422"/>
      <c r="BO590" s="425">
        <v>91</v>
      </c>
      <c r="BP590" s="425"/>
      <c r="BQ590" s="423">
        <v>5.97</v>
      </c>
      <c r="BR590" s="421">
        <f t="shared" si="1138"/>
        <v>0.82916666666666661</v>
      </c>
      <c r="BS590" s="409">
        <f t="shared" si="1139"/>
        <v>45922</v>
      </c>
      <c r="BT590" s="429">
        <f t="shared" si="1140"/>
        <v>8.001830495187491</v>
      </c>
      <c r="BU590" s="430">
        <f t="shared" si="1217"/>
        <v>40.5</v>
      </c>
      <c r="BV590" s="430">
        <f t="shared" si="1142"/>
        <v>332.87957841557426</v>
      </c>
      <c r="BW590" s="430">
        <f t="shared" si="1218"/>
        <v>6569.4698837158658</v>
      </c>
      <c r="BX590" s="430">
        <f t="shared" si="1144"/>
        <v>4270.1554244153131</v>
      </c>
      <c r="BY590" s="430">
        <f t="shared" si="1219"/>
        <v>20.742358782283002</v>
      </c>
      <c r="BZ590" s="430"/>
      <c r="CA590" s="431"/>
      <c r="CB590" s="430">
        <f t="shared" si="1146"/>
        <v>91</v>
      </c>
      <c r="CC590" s="432">
        <v>21682</v>
      </c>
      <c r="CD590" s="411">
        <f t="shared" si="1147"/>
        <v>23002</v>
      </c>
      <c r="CE590" s="421">
        <f t="shared" si="1148"/>
        <v>0.92008000000000001</v>
      </c>
      <c r="CF590" s="433">
        <f t="shared" si="1149"/>
        <v>6.9906964611772882</v>
      </c>
      <c r="CG590" s="434"/>
      <c r="CH590" s="427"/>
      <c r="CI590" s="446">
        <f t="shared" si="1150"/>
        <v>9.9121815494304855</v>
      </c>
      <c r="CJ590" s="436">
        <v>33.1</v>
      </c>
      <c r="CK590" s="436">
        <v>2.0099999999999998</v>
      </c>
      <c r="CL590" s="423"/>
      <c r="CM590" s="423">
        <v>14.7</v>
      </c>
      <c r="CN590" s="423">
        <v>77</v>
      </c>
      <c r="CO590" s="432"/>
      <c r="CP590" s="432"/>
      <c r="CQ590" s="437"/>
      <c r="CR590" s="437">
        <v>0.89</v>
      </c>
      <c r="CS590" s="424"/>
      <c r="CT590" s="432">
        <f t="shared" si="1151"/>
        <v>3.651856360316494</v>
      </c>
      <c r="CU590" s="434">
        <v>6.44</v>
      </c>
      <c r="CV590" s="438"/>
      <c r="CW590" s="439"/>
      <c r="CX590" s="440"/>
      <c r="CY590" s="441"/>
      <c r="CZ590" s="442"/>
      <c r="DA590" s="442"/>
      <c r="DB590" s="442"/>
      <c r="DC590" s="442"/>
      <c r="DD590" s="443"/>
      <c r="DE590" s="440"/>
      <c r="DF590" s="444">
        <v>21600</v>
      </c>
      <c r="DG590" s="445">
        <f t="shared" si="1152"/>
        <v>22920</v>
      </c>
      <c r="DH590" s="421">
        <f t="shared" si="1153"/>
        <v>0.91679999999999995</v>
      </c>
      <c r="DI590" s="446">
        <f t="shared" si="1154"/>
        <v>7.0157068062827221</v>
      </c>
      <c r="DJ590" s="434">
        <v>7.86</v>
      </c>
      <c r="DK590" s="427">
        <v>3.1</v>
      </c>
      <c r="DL590" s="446">
        <f t="shared" si="1155"/>
        <v>9.9476439790575917</v>
      </c>
      <c r="DM590" s="422">
        <v>33</v>
      </c>
      <c r="DN590" s="422">
        <v>2.2200000000000002</v>
      </c>
      <c r="DO590" s="423">
        <v>7.86</v>
      </c>
      <c r="DP590" s="423">
        <v>15</v>
      </c>
      <c r="DQ590" s="423">
        <v>81</v>
      </c>
      <c r="DR590" s="432"/>
      <c r="DS590" s="432"/>
      <c r="DT590" s="437"/>
      <c r="DU590" s="437">
        <v>0.88</v>
      </c>
      <c r="DV590" s="424"/>
      <c r="DW590" s="446">
        <f t="shared" si="1156"/>
        <v>3.6649214659685869</v>
      </c>
      <c r="DX590" s="434">
        <v>7.23</v>
      </c>
      <c r="DY590" s="438">
        <v>8.09</v>
      </c>
      <c r="DZ590" s="439">
        <v>14.3</v>
      </c>
      <c r="EA590" s="660">
        <f t="shared" si="1204"/>
        <v>51.480000000000004</v>
      </c>
      <c r="EB590" s="441">
        <v>7490</v>
      </c>
      <c r="EC590" s="442">
        <v>6.6</v>
      </c>
      <c r="ED590" s="442"/>
      <c r="EE590" s="442"/>
      <c r="EF590" s="442"/>
      <c r="EG590" s="443">
        <v>7</v>
      </c>
      <c r="EH590" s="440"/>
      <c r="EI590" s="429">
        <f t="shared" si="1220"/>
        <v>8.09</v>
      </c>
      <c r="EJ590" s="447">
        <f t="shared" si="1221"/>
        <v>14.3</v>
      </c>
      <c r="EK590" s="448">
        <f t="shared" si="1222"/>
        <v>51.480000000000004</v>
      </c>
      <c r="EL590" s="417">
        <f t="shared" si="1223"/>
        <v>7490</v>
      </c>
      <c r="EM590" s="431">
        <f t="shared" si="1224"/>
        <v>6.6</v>
      </c>
      <c r="EN590" s="431"/>
      <c r="EO590" s="431"/>
      <c r="EP590" s="431"/>
      <c r="EQ590" s="430">
        <f t="shared" si="1225"/>
        <v>7</v>
      </c>
      <c r="ER590" s="448"/>
      <c r="ES590" s="449">
        <f t="shared" si="1163"/>
        <v>22.995514132659729</v>
      </c>
      <c r="ET590" s="450">
        <f t="shared" si="1164"/>
        <v>0.91844000000000003</v>
      </c>
      <c r="EU590" s="451">
        <f t="shared" si="1123"/>
        <v>0.34742036363636364</v>
      </c>
      <c r="EV590" s="450">
        <f t="shared" si="1165"/>
        <v>0.6433710437710437</v>
      </c>
      <c r="EW590" s="513">
        <f t="shared" si="1226"/>
        <v>0.68181053711030382</v>
      </c>
      <c r="EX590" s="514">
        <f t="shared" si="1227"/>
        <v>14.142358782283003</v>
      </c>
      <c r="EY590" s="513">
        <f t="shared" si="1228"/>
        <v>0.64691358024691359</v>
      </c>
      <c r="EZ590" s="514">
        <f t="shared" si="1229"/>
        <v>26.2</v>
      </c>
      <c r="FA590" s="450">
        <f t="shared" si="1170"/>
        <v>0.84534947969763641</v>
      </c>
      <c r="FB590" s="431">
        <f t="shared" si="1171"/>
        <v>281.39957841557424</v>
      </c>
      <c r="FC590" s="452"/>
      <c r="FD590" s="431"/>
      <c r="FE590" s="452">
        <f t="shared" si="1172"/>
        <v>0.92307692307692313</v>
      </c>
      <c r="FF590" s="430">
        <f t="shared" si="1173"/>
        <v>84</v>
      </c>
      <c r="FG590" s="405">
        <v>50400</v>
      </c>
      <c r="FH590" s="589"/>
      <c r="FI590" s="590"/>
      <c r="FJ590" s="591"/>
      <c r="FK590" s="455">
        <f t="shared" si="1174"/>
        <v>1.5678759635904358</v>
      </c>
      <c r="FL590" s="530">
        <v>2200</v>
      </c>
      <c r="FM590" s="455">
        <f t="shared" si="1175"/>
        <v>47.907321109707766</v>
      </c>
      <c r="FN590" s="530">
        <v>7228</v>
      </c>
      <c r="FO590" s="532">
        <f t="shared" si="1176"/>
        <v>0.54020926756352761</v>
      </c>
      <c r="FP590" s="449">
        <f t="shared" si="1177"/>
        <v>157.39732590043985</v>
      </c>
      <c r="FQ590" s="457">
        <v>43.2</v>
      </c>
      <c r="FR590" s="458">
        <f t="shared" si="1178"/>
        <v>0.94072557815426161</v>
      </c>
      <c r="FS590" s="576">
        <v>8.02</v>
      </c>
      <c r="FT590" s="577">
        <v>11.3</v>
      </c>
      <c r="FU590" s="660">
        <v>51</v>
      </c>
      <c r="FV590" s="579">
        <v>6</v>
      </c>
      <c r="FW590" s="580"/>
      <c r="FX590" s="579"/>
      <c r="FY590" s="452">
        <f t="shared" si="1179"/>
        <v>0.1428571428571429</v>
      </c>
      <c r="FZ590" s="452"/>
      <c r="GA590" s="429"/>
      <c r="GB590" s="513">
        <f t="shared" si="1230"/>
        <v>0.20979020979020979</v>
      </c>
      <c r="GC590" s="514">
        <f t="shared" si="1231"/>
        <v>3</v>
      </c>
      <c r="GD590" s="513">
        <f t="shared" si="1232"/>
        <v>9.3240093240094524E-3</v>
      </c>
      <c r="GE590" s="527">
        <f t="shared" si="1183"/>
        <v>0.48000000000000398</v>
      </c>
      <c r="GF590" s="461">
        <f t="shared" si="1184"/>
        <v>2.1427638169069292</v>
      </c>
      <c r="GG590" s="606">
        <v>20</v>
      </c>
      <c r="GH590" s="450">
        <f t="shared" si="1233"/>
        <v>0.25</v>
      </c>
      <c r="GI590" s="405">
        <v>140</v>
      </c>
      <c r="GJ590" s="462">
        <f t="shared" si="1234"/>
        <v>7</v>
      </c>
      <c r="GK590" s="463">
        <f t="shared" si="1187"/>
        <v>10.452506423936239</v>
      </c>
      <c r="GL590" s="464">
        <v>8.24</v>
      </c>
      <c r="GM590" s="529">
        <v>10.199999999999999</v>
      </c>
      <c r="GN590" s="406">
        <v>48</v>
      </c>
      <c r="GO590" s="513">
        <f t="shared" si="1235"/>
        <v>9.7345132743362983E-2</v>
      </c>
      <c r="GP590" s="450">
        <f t="shared" si="1236"/>
        <v>5.8823529411764719E-2</v>
      </c>
      <c r="GQ590" s="577">
        <v>8</v>
      </c>
      <c r="GR590" s="455">
        <f t="shared" si="1190"/>
        <v>2.2472888811462917</v>
      </c>
      <c r="GS590" s="531">
        <f t="shared" si="1237"/>
        <v>9.8000000000000007</v>
      </c>
      <c r="GT590" s="531">
        <f t="shared" si="1238"/>
        <v>30.380000000000003</v>
      </c>
      <c r="GU590" s="513">
        <f t="shared" si="1239"/>
        <v>3.9215686274509665E-2</v>
      </c>
      <c r="GV590" s="513">
        <f t="shared" si="1240"/>
        <v>0.36708333333333332</v>
      </c>
      <c r="GW590" s="513">
        <f t="shared" si="1241"/>
        <v>0.13274336283185839</v>
      </c>
      <c r="GX590" s="513">
        <f t="shared" si="1242"/>
        <v>0.40431372549019606</v>
      </c>
      <c r="GY590" s="462">
        <f t="shared" si="1243"/>
        <v>0.50691107778546263</v>
      </c>
      <c r="GZ590" s="405">
        <v>46761</v>
      </c>
      <c r="HA590" s="581">
        <v>8.14</v>
      </c>
      <c r="HB590" s="451">
        <v>8.0399999999999991</v>
      </c>
      <c r="HC590" s="577">
        <v>9.8000000000000007</v>
      </c>
      <c r="HD590" s="463">
        <f t="shared" si="1244"/>
        <v>30.380000000000003</v>
      </c>
      <c r="HE590" s="463">
        <v>11.8</v>
      </c>
      <c r="HF590" s="463">
        <f t="shared" si="1206"/>
        <v>31.860000000000003</v>
      </c>
      <c r="HG590" s="582"/>
      <c r="HH590" s="575">
        <v>8</v>
      </c>
      <c r="HI590" s="583">
        <v>7470</v>
      </c>
      <c r="HJ590" s="406">
        <f t="shared" si="1199"/>
        <v>5004.9000000000005</v>
      </c>
      <c r="HK590" s="406"/>
      <c r="HL590" s="549"/>
      <c r="HM590" s="584"/>
      <c r="HN590" s="461">
        <v>5.97</v>
      </c>
      <c r="HO590" s="574"/>
      <c r="HP590" s="548">
        <v>0.02</v>
      </c>
      <c r="HQ590" s="585"/>
      <c r="HR590" s="586"/>
      <c r="HS590" s="520">
        <v>0.27</v>
      </c>
      <c r="HT590" s="587">
        <v>4</v>
      </c>
      <c r="HU590" s="522">
        <f t="shared" si="1200"/>
        <v>40.201469433020655</v>
      </c>
      <c r="HV590" s="513">
        <f t="shared" si="1245"/>
        <v>0.75802469135802464</v>
      </c>
      <c r="HW590" s="513">
        <f t="shared" si="1246"/>
        <v>0.84809999999999997</v>
      </c>
      <c r="HX590" s="513">
        <f t="shared" si="1247"/>
        <v>0.71971830985915497</v>
      </c>
      <c r="HY590" s="599" t="s">
        <v>263</v>
      </c>
    </row>
    <row r="591" spans="1:233" ht="21" x14ac:dyDescent="0.15">
      <c r="A591" s="485">
        <v>44073</v>
      </c>
      <c r="B591" s="486">
        <v>43157</v>
      </c>
      <c r="C591" s="487">
        <f t="shared" si="1124"/>
        <v>0.86314000000000002</v>
      </c>
      <c r="D591" s="488">
        <v>8.24</v>
      </c>
      <c r="E591" s="489">
        <v>35.299999999999997</v>
      </c>
      <c r="F591" s="490">
        <v>217</v>
      </c>
      <c r="G591" s="490">
        <f t="shared" si="1207"/>
        <v>9365.0689999999995</v>
      </c>
      <c r="H591" s="487">
        <f t="shared" si="1208"/>
        <v>0.37460275999999998</v>
      </c>
      <c r="I591" s="490"/>
      <c r="J591" s="490"/>
      <c r="K591" s="491"/>
      <c r="L591" s="491"/>
      <c r="M591" s="491"/>
      <c r="N591" s="492"/>
      <c r="O591" s="492"/>
      <c r="P591" s="409"/>
      <c r="Q591" s="409">
        <v>1440</v>
      </c>
      <c r="R591" s="409"/>
      <c r="S591" s="409"/>
      <c r="T591" s="410">
        <v>5.1100000000000003</v>
      </c>
      <c r="U591" s="411">
        <f t="shared" si="1209"/>
        <v>4043.1034482758623</v>
      </c>
      <c r="V591" s="409">
        <v>11725</v>
      </c>
      <c r="W591" s="409">
        <v>4061</v>
      </c>
      <c r="X591" s="412">
        <v>1200</v>
      </c>
      <c r="Y591" s="473"/>
      <c r="Z591" s="429"/>
      <c r="AA591" s="447"/>
      <c r="AB591" s="409"/>
      <c r="AC591" s="409"/>
      <c r="AD591" s="474"/>
      <c r="AE591" s="477"/>
      <c r="AF591" s="478">
        <f t="shared" si="1210"/>
        <v>2640</v>
      </c>
      <c r="AG591" s="477">
        <f t="shared" si="1211"/>
        <v>1.056</v>
      </c>
      <c r="AH591" s="478">
        <f t="shared" si="1212"/>
        <v>2239.3416927899689</v>
      </c>
      <c r="AI591" s="478">
        <f t="shared" si="1213"/>
        <v>6494.090909090909</v>
      </c>
      <c r="AJ591" s="473">
        <f t="shared" si="1214"/>
        <v>17144.400000000001</v>
      </c>
      <c r="AK591" s="477">
        <f t="shared" si="1215"/>
        <v>0.76197333333333339</v>
      </c>
      <c r="AL591" s="447">
        <v>37</v>
      </c>
      <c r="AM591" s="479"/>
      <c r="AN591" s="473">
        <v>2307</v>
      </c>
      <c r="AO591" s="473">
        <v>2307</v>
      </c>
      <c r="AP591" s="479">
        <v>7.39</v>
      </c>
      <c r="AQ591" s="447">
        <v>751</v>
      </c>
      <c r="AR591" s="473">
        <f t="shared" si="1205"/>
        <v>2177.9</v>
      </c>
      <c r="AS591" s="657">
        <f t="shared" si="1216"/>
        <v>2.9</v>
      </c>
      <c r="AT591" s="473">
        <v>6610</v>
      </c>
      <c r="AU591" s="447"/>
      <c r="AV591" s="480">
        <v>1.5</v>
      </c>
      <c r="AW591" s="479">
        <v>12.65</v>
      </c>
      <c r="AX591" s="479">
        <v>30.05</v>
      </c>
      <c r="AY591" s="480">
        <v>12.9</v>
      </c>
      <c r="AZ591" s="480">
        <v>2.6</v>
      </c>
      <c r="BA591" s="420">
        <f t="shared" si="1135"/>
        <v>40585</v>
      </c>
      <c r="BB591" s="421">
        <f t="shared" si="1136"/>
        <v>0.81169999999999998</v>
      </c>
      <c r="BC591" s="422"/>
      <c r="BD591" s="423">
        <v>8.01</v>
      </c>
      <c r="BE591" s="424">
        <v>36.1</v>
      </c>
      <c r="BF591" s="425">
        <v>248</v>
      </c>
      <c r="BG591" s="426">
        <v>6980</v>
      </c>
      <c r="BH591" s="420">
        <f t="shared" si="1137"/>
        <v>4676.6000000000004</v>
      </c>
      <c r="BI591" s="420"/>
      <c r="BJ591" s="421"/>
      <c r="BK591" s="427">
        <v>20.5</v>
      </c>
      <c r="BL591" s="427"/>
      <c r="BM591" s="428"/>
      <c r="BN591" s="422"/>
      <c r="BO591" s="425">
        <v>177</v>
      </c>
      <c r="BP591" s="425"/>
      <c r="BQ591" s="423">
        <v>6.1</v>
      </c>
      <c r="BR591" s="421">
        <f t="shared" si="1138"/>
        <v>0.8472222222222221</v>
      </c>
      <c r="BS591" s="409">
        <f t="shared" si="1139"/>
        <v>43225</v>
      </c>
      <c r="BT591" s="429">
        <f t="shared" si="1140"/>
        <v>7.9721330248698656</v>
      </c>
      <c r="BU591" s="430">
        <f t="shared" si="1217"/>
        <v>36.1</v>
      </c>
      <c r="BV591" s="430">
        <f t="shared" si="1142"/>
        <v>365.87012145748986</v>
      </c>
      <c r="BW591" s="430">
        <f t="shared" si="1218"/>
        <v>6553.8682706766913</v>
      </c>
      <c r="BX591" s="430">
        <f t="shared" si="1144"/>
        <v>4260.0143759398497</v>
      </c>
      <c r="BY591" s="430">
        <f t="shared" si="1219"/>
        <v>20.035824175824175</v>
      </c>
      <c r="BZ591" s="430"/>
      <c r="CA591" s="431"/>
      <c r="CB591" s="430">
        <f t="shared" si="1146"/>
        <v>177</v>
      </c>
      <c r="CC591" s="432">
        <v>20204</v>
      </c>
      <c r="CD591" s="411">
        <f t="shared" si="1147"/>
        <v>21524</v>
      </c>
      <c r="CE591" s="421">
        <f t="shared" si="1148"/>
        <v>0.86095999999999995</v>
      </c>
      <c r="CF591" s="433">
        <f t="shared" si="1149"/>
        <v>7.4707303475190479</v>
      </c>
      <c r="CG591" s="434"/>
      <c r="CH591" s="427"/>
      <c r="CI591" s="446">
        <f t="shared" si="1150"/>
        <v>10.592826612153875</v>
      </c>
      <c r="CJ591" s="436">
        <v>33.200000000000003</v>
      </c>
      <c r="CK591" s="436">
        <v>2.34</v>
      </c>
      <c r="CL591" s="423"/>
      <c r="CM591" s="423">
        <v>14.8</v>
      </c>
      <c r="CN591" s="423">
        <v>76</v>
      </c>
      <c r="CO591" s="432"/>
      <c r="CP591" s="432"/>
      <c r="CQ591" s="437"/>
      <c r="CR591" s="437">
        <v>0.86</v>
      </c>
      <c r="CS591" s="481"/>
      <c r="CT591" s="432">
        <f t="shared" si="1151"/>
        <v>3.9026203307935328</v>
      </c>
      <c r="CU591" s="434">
        <v>6.7</v>
      </c>
      <c r="CV591" s="493"/>
      <c r="CW591" s="494"/>
      <c r="CX591" s="495"/>
      <c r="CY591" s="496"/>
      <c r="CZ591" s="497"/>
      <c r="DA591" s="497"/>
      <c r="DB591" s="497"/>
      <c r="DC591" s="497"/>
      <c r="DD591" s="498"/>
      <c r="DE591" s="498"/>
      <c r="DF591" s="432">
        <v>20381</v>
      </c>
      <c r="DG591" s="445">
        <f t="shared" si="1152"/>
        <v>21701</v>
      </c>
      <c r="DH591" s="421">
        <f t="shared" si="1153"/>
        <v>0.86804000000000003</v>
      </c>
      <c r="DI591" s="446">
        <f t="shared" si="1154"/>
        <v>7.4097967835583614</v>
      </c>
      <c r="DJ591" s="434">
        <v>7.68</v>
      </c>
      <c r="DK591" s="427">
        <v>1.2</v>
      </c>
      <c r="DL591" s="446">
        <f t="shared" si="1155"/>
        <v>10.506428275194692</v>
      </c>
      <c r="DM591" s="541">
        <v>33.1</v>
      </c>
      <c r="DN591" s="541">
        <v>2.2200000000000002</v>
      </c>
      <c r="DO591" s="542">
        <v>7.76</v>
      </c>
      <c r="DP591" s="542">
        <v>15.6</v>
      </c>
      <c r="DQ591" s="542">
        <v>82</v>
      </c>
      <c r="DR591" s="432"/>
      <c r="DS591" s="432"/>
      <c r="DT591" s="437"/>
      <c r="DU591" s="437">
        <v>0.84</v>
      </c>
      <c r="DV591" s="481"/>
      <c r="DW591" s="446">
        <f t="shared" si="1156"/>
        <v>3.8707893645454123</v>
      </c>
      <c r="DX591" s="434">
        <v>6.98</v>
      </c>
      <c r="DY591" s="493">
        <v>8.07</v>
      </c>
      <c r="DZ591" s="494">
        <v>14.7</v>
      </c>
      <c r="EA591" s="495">
        <f t="shared" si="1204"/>
        <v>52.92</v>
      </c>
      <c r="EB591" s="496">
        <v>7260</v>
      </c>
      <c r="EC591" s="497">
        <v>5.7</v>
      </c>
      <c r="ED591" s="497"/>
      <c r="EE591" s="497"/>
      <c r="EF591" s="497"/>
      <c r="EG591" s="498">
        <v>6</v>
      </c>
      <c r="EH591" s="495"/>
      <c r="EI591" s="429">
        <f t="shared" si="1220"/>
        <v>8.07</v>
      </c>
      <c r="EJ591" s="447">
        <f t="shared" si="1221"/>
        <v>14.7</v>
      </c>
      <c r="EK591" s="448">
        <f t="shared" si="1222"/>
        <v>52.92</v>
      </c>
      <c r="EL591" s="417">
        <f t="shared" si="1223"/>
        <v>7260</v>
      </c>
      <c r="EM591" s="431">
        <f t="shared" si="1224"/>
        <v>5.7</v>
      </c>
      <c r="EN591" s="431"/>
      <c r="EO591" s="431"/>
      <c r="EP591" s="431"/>
      <c r="EQ591" s="430">
        <f t="shared" si="1225"/>
        <v>6</v>
      </c>
      <c r="ER591" s="448"/>
      <c r="ES591" s="449">
        <f t="shared" si="1163"/>
        <v>24.430306535569692</v>
      </c>
      <c r="ET591" s="450">
        <f t="shared" si="1164"/>
        <v>0.86450000000000005</v>
      </c>
      <c r="EU591" s="451">
        <f t="shared" si="1123"/>
        <v>0.35942581818181824</v>
      </c>
      <c r="EV591" s="499">
        <f t="shared" si="1165"/>
        <v>0.66560336700336709</v>
      </c>
      <c r="EW591" s="513">
        <f t="shared" si="1226"/>
        <v>0.71550958173820511</v>
      </c>
      <c r="EX591" s="514">
        <f t="shared" si="1227"/>
        <v>14.335824175824175</v>
      </c>
      <c r="EY591" s="513">
        <f t="shared" si="1228"/>
        <v>0.59279778393351812</v>
      </c>
      <c r="EZ591" s="514">
        <f t="shared" si="1229"/>
        <v>21.400000000000002</v>
      </c>
      <c r="FA591" s="450">
        <f t="shared" si="1170"/>
        <v>0.8553585086719121</v>
      </c>
      <c r="FB591" s="431">
        <f t="shared" si="1171"/>
        <v>312.95012145748984</v>
      </c>
      <c r="FC591" s="452"/>
      <c r="FD591" s="431"/>
      <c r="FE591" s="452">
        <f t="shared" si="1172"/>
        <v>0.96610169491525422</v>
      </c>
      <c r="FF591" s="430">
        <f t="shared" si="1173"/>
        <v>171</v>
      </c>
      <c r="FG591" s="490">
        <v>50400</v>
      </c>
      <c r="FH591" s="498"/>
      <c r="FI591" s="501"/>
      <c r="FJ591" s="487"/>
      <c r="FK591" s="455">
        <f t="shared" si="1174"/>
        <v>1.6657027183342974</v>
      </c>
      <c r="FL591" s="490">
        <v>2000</v>
      </c>
      <c r="FM591" s="455">
        <f t="shared" si="1175"/>
        <v>46.26951995373048</v>
      </c>
      <c r="FN591" s="490">
        <v>7147</v>
      </c>
      <c r="FO591" s="532">
        <f t="shared" si="1176"/>
        <v>0.53415545590433489</v>
      </c>
      <c r="FP591" s="449">
        <f t="shared" si="1177"/>
        <v>165.34412955465589</v>
      </c>
      <c r="FQ591" s="503">
        <v>43.2</v>
      </c>
      <c r="FR591" s="458">
        <f t="shared" si="1178"/>
        <v>0.99942163100057857</v>
      </c>
      <c r="FS591" s="504">
        <v>8.09</v>
      </c>
      <c r="FT591" s="535">
        <v>12.7</v>
      </c>
      <c r="FU591" s="495">
        <v>61</v>
      </c>
      <c r="FV591" s="490">
        <v>4</v>
      </c>
      <c r="FW591" s="504"/>
      <c r="FX591" s="490"/>
      <c r="FY591" s="452">
        <f t="shared" si="1179"/>
        <v>0.33333333333333337</v>
      </c>
      <c r="FZ591" s="452"/>
      <c r="GA591" s="429"/>
      <c r="GB591" s="499">
        <f t="shared" si="1230"/>
        <v>0.13605442176870752</v>
      </c>
      <c r="GC591" s="514">
        <f t="shared" si="1231"/>
        <v>2</v>
      </c>
      <c r="GD591" s="499">
        <f t="shared" si="1232"/>
        <v>-0.15268329554043847</v>
      </c>
      <c r="GE591" s="527">
        <f t="shared" si="1183"/>
        <v>-8.0799999999999983</v>
      </c>
      <c r="GF591" s="461">
        <f t="shared" si="1184"/>
        <v>2.2764603817235396</v>
      </c>
      <c r="GG591" s="490">
        <v>20</v>
      </c>
      <c r="GH591" s="526">
        <f t="shared" si="1233"/>
        <v>0.25</v>
      </c>
      <c r="GI591" s="490">
        <v>140</v>
      </c>
      <c r="GJ591" s="544">
        <f t="shared" si="1234"/>
        <v>7</v>
      </c>
      <c r="GK591" s="463">
        <f t="shared" si="1187"/>
        <v>11.104684788895316</v>
      </c>
      <c r="GL591" s="507">
        <v>8.14</v>
      </c>
      <c r="GM591" s="535">
        <v>10.5</v>
      </c>
      <c r="GN591" s="536">
        <v>48</v>
      </c>
      <c r="GO591" s="526">
        <f t="shared" si="1235"/>
        <v>0.17322834645669283</v>
      </c>
      <c r="GP591" s="526">
        <f t="shared" si="1236"/>
        <v>0.21311475409836067</v>
      </c>
      <c r="GQ591" s="535">
        <v>8</v>
      </c>
      <c r="GR591" s="455">
        <f t="shared" si="1190"/>
        <v>2.3875072296124928</v>
      </c>
      <c r="GS591" s="536">
        <f t="shared" si="1237"/>
        <v>10.3</v>
      </c>
      <c r="GT591" s="536">
        <f t="shared" si="1238"/>
        <v>31.930000000000003</v>
      </c>
      <c r="GU591" s="526">
        <f t="shared" si="1239"/>
        <v>1.904761904761898E-2</v>
      </c>
      <c r="GV591" s="526">
        <f t="shared" si="1240"/>
        <v>0.3347916666666666</v>
      </c>
      <c r="GW591" s="526">
        <f t="shared" si="1241"/>
        <v>0.18897637795275579</v>
      </c>
      <c r="GX591" s="526">
        <f t="shared" si="1242"/>
        <v>0.47655737704918022</v>
      </c>
      <c r="GY591" s="544">
        <f t="shared" si="1243"/>
        <v>0.3819981007531929</v>
      </c>
      <c r="GZ591" s="490">
        <v>42071</v>
      </c>
      <c r="HA591" s="493">
        <v>8.3000000000000007</v>
      </c>
      <c r="HB591" s="493">
        <v>8</v>
      </c>
      <c r="HC591" s="494">
        <v>10.3</v>
      </c>
      <c r="HD591" s="498">
        <f t="shared" si="1244"/>
        <v>31.930000000000003</v>
      </c>
      <c r="HE591" s="498">
        <v>11.9</v>
      </c>
      <c r="HF591" s="498">
        <f t="shared" si="1206"/>
        <v>32.130000000000003</v>
      </c>
      <c r="HG591" s="498"/>
      <c r="HH591" s="492">
        <v>4</v>
      </c>
      <c r="HI591" s="508">
        <v>7360</v>
      </c>
      <c r="HJ591" s="490">
        <f t="shared" si="1199"/>
        <v>4931.2000000000007</v>
      </c>
      <c r="HK591" s="490"/>
      <c r="HL591" s="490"/>
      <c r="HM591" s="543"/>
      <c r="HN591" s="506">
        <v>4.95</v>
      </c>
      <c r="HO591" s="491"/>
      <c r="HP591" s="545">
        <v>0.02</v>
      </c>
      <c r="HQ591" s="523"/>
      <c r="HR591" s="524"/>
      <c r="HS591" s="524">
        <v>0.25</v>
      </c>
      <c r="HT591" s="511">
        <v>4</v>
      </c>
      <c r="HU591" s="525">
        <f t="shared" si="1200"/>
        <v>42.872982629050142</v>
      </c>
      <c r="HV591" s="526">
        <f t="shared" si="1245"/>
        <v>0.71468144044321336</v>
      </c>
      <c r="HW591" s="526">
        <f t="shared" si="1246"/>
        <v>0.87124999999999997</v>
      </c>
      <c r="HX591" s="526">
        <f t="shared" si="1247"/>
        <v>0.75853658536585367</v>
      </c>
      <c r="HY591" s="512" t="s">
        <v>263</v>
      </c>
    </row>
    <row r="592" spans="1:233" s="598" customFormat="1" ht="15" customHeight="1" x14ac:dyDescent="0.15">
      <c r="A592" s="400">
        <v>44074</v>
      </c>
      <c r="B592" s="515">
        <v>46747</v>
      </c>
      <c r="C592" s="402">
        <f t="shared" si="1124"/>
        <v>0.93493999999999999</v>
      </c>
      <c r="D592" s="571">
        <v>7.9</v>
      </c>
      <c r="E592" s="572">
        <v>32.450000000000003</v>
      </c>
      <c r="F592" s="406">
        <v>133</v>
      </c>
      <c r="G592" s="406">
        <f t="shared" si="1207"/>
        <v>6217.3509999999997</v>
      </c>
      <c r="H592" s="402">
        <f t="shared" si="1208"/>
        <v>0.24869403999999998</v>
      </c>
      <c r="I592" s="573"/>
      <c r="J592" s="406"/>
      <c r="K592" s="574"/>
      <c r="L592" s="574"/>
      <c r="M592" s="574"/>
      <c r="N592" s="575"/>
      <c r="O592" s="575"/>
      <c r="P592" s="409"/>
      <c r="Q592" s="409">
        <v>1440</v>
      </c>
      <c r="R592" s="409"/>
      <c r="S592" s="409"/>
      <c r="T592" s="410">
        <v>5.07</v>
      </c>
      <c r="U592" s="409">
        <f t="shared" si="1209"/>
        <v>3830</v>
      </c>
      <c r="V592" s="409">
        <v>11107</v>
      </c>
      <c r="W592" s="409">
        <v>4093</v>
      </c>
      <c r="X592" s="516">
        <v>1200</v>
      </c>
      <c r="Y592" s="473"/>
      <c r="Z592" s="429"/>
      <c r="AA592" s="447"/>
      <c r="AB592" s="409"/>
      <c r="AC592" s="409"/>
      <c r="AD592" s="474"/>
      <c r="AE592" s="477"/>
      <c r="AF592" s="478">
        <f t="shared" si="1210"/>
        <v>2640</v>
      </c>
      <c r="AG592" s="477">
        <f t="shared" si="1211"/>
        <v>1.056</v>
      </c>
      <c r="AH592" s="478">
        <f t="shared" si="1212"/>
        <v>2109.9373040752353</v>
      </c>
      <c r="AI592" s="478">
        <f t="shared" si="1213"/>
        <v>6118.818181818182</v>
      </c>
      <c r="AJ592" s="473">
        <f t="shared" si="1214"/>
        <v>16153.68</v>
      </c>
      <c r="AK592" s="477">
        <f t="shared" si="1215"/>
        <v>0.71794133333333332</v>
      </c>
      <c r="AL592" s="447">
        <v>37</v>
      </c>
      <c r="AM592" s="479"/>
      <c r="AN592" s="473">
        <v>2451</v>
      </c>
      <c r="AO592" s="473">
        <v>2439</v>
      </c>
      <c r="AP592" s="479">
        <v>7.59</v>
      </c>
      <c r="AQ592" s="447">
        <v>766</v>
      </c>
      <c r="AR592" s="473">
        <f t="shared" si="1205"/>
        <v>2221.4</v>
      </c>
      <c r="AS592" s="657">
        <f t="shared" si="1216"/>
        <v>2.9</v>
      </c>
      <c r="AT592" s="473">
        <v>6890</v>
      </c>
      <c r="AU592" s="447"/>
      <c r="AV592" s="480">
        <v>3</v>
      </c>
      <c r="AW592" s="479">
        <v>11.3</v>
      </c>
      <c r="AX592" s="479">
        <v>29.15</v>
      </c>
      <c r="AY592" s="480">
        <v>13.1</v>
      </c>
      <c r="AZ592" s="480">
        <v>2.2000000000000002</v>
      </c>
      <c r="BA592" s="420">
        <f t="shared" si="1135"/>
        <v>47797</v>
      </c>
      <c r="BB592" s="421">
        <f t="shared" si="1136"/>
        <v>0.95594000000000001</v>
      </c>
      <c r="BC592" s="422"/>
      <c r="BD592" s="423">
        <v>8.07</v>
      </c>
      <c r="BE592" s="424">
        <v>36.200000000000003</v>
      </c>
      <c r="BF592" s="420">
        <v>140</v>
      </c>
      <c r="BG592" s="426">
        <v>7030</v>
      </c>
      <c r="BH592" s="420">
        <f t="shared" si="1137"/>
        <v>4710.1000000000004</v>
      </c>
      <c r="BI592" s="432"/>
      <c r="BJ592" s="421"/>
      <c r="BK592" s="427">
        <v>21.7</v>
      </c>
      <c r="BL592" s="427"/>
      <c r="BM592" s="428"/>
      <c r="BN592" s="422"/>
      <c r="BO592" s="425">
        <v>143</v>
      </c>
      <c r="BP592" s="425"/>
      <c r="BQ592" s="423">
        <v>6.13</v>
      </c>
      <c r="BR592" s="421">
        <f t="shared" si="1138"/>
        <v>0.85138888888888886</v>
      </c>
      <c r="BS592" s="409">
        <f t="shared" si="1139"/>
        <v>50437</v>
      </c>
      <c r="BT592" s="429">
        <f t="shared" si="1140"/>
        <v>8.0448755873664179</v>
      </c>
      <c r="BU592" s="430">
        <f t="shared" si="1217"/>
        <v>36.200000000000003</v>
      </c>
      <c r="BV592" s="430">
        <f t="shared" si="1142"/>
        <v>248.94573428237206</v>
      </c>
      <c r="BW592" s="430">
        <f t="shared" si="1218"/>
        <v>6662.1838332969846</v>
      </c>
      <c r="BX592" s="430">
        <f t="shared" si="1144"/>
        <v>4330.4194916430406</v>
      </c>
      <c r="BY592" s="430">
        <f t="shared" si="1219"/>
        <v>21.24985427364831</v>
      </c>
      <c r="BZ592" s="430"/>
      <c r="CA592" s="431"/>
      <c r="CB592" s="430">
        <f t="shared" si="1146"/>
        <v>143</v>
      </c>
      <c r="CC592" s="432">
        <v>23884</v>
      </c>
      <c r="CD592" s="411">
        <f t="shared" si="1147"/>
        <v>25204</v>
      </c>
      <c r="CE592" s="421">
        <f t="shared" si="1148"/>
        <v>1.0081599999999999</v>
      </c>
      <c r="CF592" s="433">
        <f t="shared" si="1149"/>
        <v>6.3799396921123641</v>
      </c>
      <c r="CG592" s="434"/>
      <c r="CH592" s="427"/>
      <c r="CI592" s="446">
        <f t="shared" si="1150"/>
        <v>9.0461831455324546</v>
      </c>
      <c r="CJ592" s="436">
        <v>33.200000000000003</v>
      </c>
      <c r="CK592" s="436">
        <v>1.62</v>
      </c>
      <c r="CL592" s="423"/>
      <c r="CM592" s="423">
        <v>15.5</v>
      </c>
      <c r="CN592" s="423">
        <v>71</v>
      </c>
      <c r="CO592" s="432"/>
      <c r="CP592" s="432"/>
      <c r="CQ592" s="437"/>
      <c r="CR592" s="437">
        <v>0.91</v>
      </c>
      <c r="CS592" s="424"/>
      <c r="CT592" s="432">
        <f t="shared" si="1151"/>
        <v>3.3328043167751153</v>
      </c>
      <c r="CU592" s="434">
        <v>7.24</v>
      </c>
      <c r="CV592" s="438"/>
      <c r="CW592" s="439"/>
      <c r="CX592" s="440"/>
      <c r="CY592" s="441"/>
      <c r="CZ592" s="442"/>
      <c r="DA592" s="442"/>
      <c r="DB592" s="442"/>
      <c r="DC592" s="442"/>
      <c r="DD592" s="443"/>
      <c r="DE592" s="440"/>
      <c r="DF592" s="444">
        <v>23913</v>
      </c>
      <c r="DG592" s="445">
        <f t="shared" si="1152"/>
        <v>25233</v>
      </c>
      <c r="DH592" s="421">
        <f t="shared" si="1153"/>
        <v>1.00932</v>
      </c>
      <c r="DI592" s="446">
        <f t="shared" si="1154"/>
        <v>6.372607299964332</v>
      </c>
      <c r="DJ592" s="434">
        <v>7.83</v>
      </c>
      <c r="DK592" s="427">
        <v>2.2999999999999998</v>
      </c>
      <c r="DL592" s="446">
        <f t="shared" si="1155"/>
        <v>9.0357864700986816</v>
      </c>
      <c r="DM592" s="422">
        <v>33.5</v>
      </c>
      <c r="DN592" s="422">
        <v>1.1100000000000001</v>
      </c>
      <c r="DO592" s="423">
        <v>7.82</v>
      </c>
      <c r="DP592" s="423">
        <v>14.9</v>
      </c>
      <c r="DQ592" s="423">
        <v>78</v>
      </c>
      <c r="DR592" s="432"/>
      <c r="DS592" s="432"/>
      <c r="DT592" s="437"/>
      <c r="DU592" s="437">
        <v>0.88</v>
      </c>
      <c r="DV592" s="424"/>
      <c r="DW592" s="446">
        <f t="shared" si="1156"/>
        <v>3.3289739626679347</v>
      </c>
      <c r="DX592" s="434">
        <v>6.61</v>
      </c>
      <c r="DY592" s="438">
        <v>7.99</v>
      </c>
      <c r="DZ592" s="439">
        <v>15</v>
      </c>
      <c r="EA592" s="660">
        <f t="shared" si="1204"/>
        <v>54</v>
      </c>
      <c r="EB592" s="441">
        <v>7410</v>
      </c>
      <c r="EC592" s="442">
        <v>6</v>
      </c>
      <c r="ED592" s="442"/>
      <c r="EE592" s="442"/>
      <c r="EF592" s="442"/>
      <c r="EG592" s="443">
        <v>6</v>
      </c>
      <c r="EH592" s="440"/>
      <c r="EI592" s="429">
        <f t="shared" si="1220"/>
        <v>7.99</v>
      </c>
      <c r="EJ592" s="447">
        <f t="shared" si="1221"/>
        <v>15</v>
      </c>
      <c r="EK592" s="448">
        <f t="shared" si="1222"/>
        <v>54</v>
      </c>
      <c r="EL592" s="417">
        <f t="shared" si="1223"/>
        <v>7410</v>
      </c>
      <c r="EM592" s="431">
        <f t="shared" si="1224"/>
        <v>6</v>
      </c>
      <c r="EN592" s="431"/>
      <c r="EO592" s="431"/>
      <c r="EP592" s="431"/>
      <c r="EQ592" s="430">
        <f t="shared" si="1225"/>
        <v>6</v>
      </c>
      <c r="ER592" s="448"/>
      <c r="ES592" s="449">
        <f t="shared" si="1163"/>
        <v>20.937010527985407</v>
      </c>
      <c r="ET592" s="450">
        <f t="shared" si="1164"/>
        <v>1.00874</v>
      </c>
      <c r="EU592" s="451">
        <f t="shared" si="1123"/>
        <v>0.28536536363636361</v>
      </c>
      <c r="EV592" s="450">
        <f t="shared" si="1165"/>
        <v>0.52845437710437704</v>
      </c>
      <c r="EW592" s="513">
        <f t="shared" si="1226"/>
        <v>0.71764512251547408</v>
      </c>
      <c r="EX592" s="514">
        <f t="shared" si="1227"/>
        <v>15.24985427364831</v>
      </c>
      <c r="EY592" s="513">
        <f t="shared" si="1228"/>
        <v>0.58563535911602216</v>
      </c>
      <c r="EZ592" s="514">
        <f t="shared" si="1229"/>
        <v>21.200000000000003</v>
      </c>
      <c r="FA592" s="450">
        <f t="shared" si="1170"/>
        <v>0.78308525689076747</v>
      </c>
      <c r="FB592" s="431">
        <f t="shared" si="1171"/>
        <v>194.94573428237206</v>
      </c>
      <c r="FC592" s="452"/>
      <c r="FD592" s="431"/>
      <c r="FE592" s="452">
        <f t="shared" si="1172"/>
        <v>0.95804195804195802</v>
      </c>
      <c r="FF592" s="430">
        <f t="shared" si="1173"/>
        <v>137</v>
      </c>
      <c r="FG592" s="405">
        <v>50400</v>
      </c>
      <c r="FH592" s="589"/>
      <c r="FI592" s="590"/>
      <c r="FJ592" s="591"/>
      <c r="FK592" s="455">
        <f t="shared" si="1174"/>
        <v>1.4275234450899141</v>
      </c>
      <c r="FL592" s="530">
        <v>2200</v>
      </c>
      <c r="FM592" s="455">
        <f t="shared" si="1175"/>
        <v>43.618771933302938</v>
      </c>
      <c r="FN592" s="530">
        <v>7228</v>
      </c>
      <c r="FO592" s="532">
        <f t="shared" si="1176"/>
        <v>0.54020926756352761</v>
      </c>
      <c r="FP592" s="449">
        <f t="shared" si="1177"/>
        <v>143.30749251541528</v>
      </c>
      <c r="FQ592" s="457">
        <v>43.2</v>
      </c>
      <c r="FR592" s="458">
        <f t="shared" si="1178"/>
        <v>0.8565140670539485</v>
      </c>
      <c r="FS592" s="576">
        <v>7.99</v>
      </c>
      <c r="FT592" s="577">
        <v>11.5</v>
      </c>
      <c r="FU592" s="660">
        <v>54</v>
      </c>
      <c r="FV592" s="579">
        <v>2</v>
      </c>
      <c r="FW592" s="580"/>
      <c r="FX592" s="579"/>
      <c r="FY592" s="452">
        <f t="shared" si="1179"/>
        <v>0.66666666666666674</v>
      </c>
      <c r="FZ592" s="452"/>
      <c r="GA592" s="429"/>
      <c r="GB592" s="513">
        <f t="shared" si="1230"/>
        <v>0.23333333333333328</v>
      </c>
      <c r="GC592" s="514">
        <f t="shared" si="1231"/>
        <v>3.5</v>
      </c>
      <c r="GD592" s="513">
        <f t="shared" si="1232"/>
        <v>0</v>
      </c>
      <c r="GE592" s="527">
        <f t="shared" si="1183"/>
        <v>0</v>
      </c>
      <c r="GF592" s="461">
        <f t="shared" si="1184"/>
        <v>1.9509487082895494</v>
      </c>
      <c r="GG592" s="606">
        <v>20</v>
      </c>
      <c r="GH592" s="450">
        <f t="shared" si="1233"/>
        <v>0.25</v>
      </c>
      <c r="GI592" s="405">
        <v>140</v>
      </c>
      <c r="GJ592" s="462">
        <f t="shared" si="1234"/>
        <v>7</v>
      </c>
      <c r="GK592" s="463">
        <f t="shared" si="1187"/>
        <v>9.5168229672660942</v>
      </c>
      <c r="GL592" s="464">
        <v>8.09</v>
      </c>
      <c r="GM592" s="529">
        <v>10.8</v>
      </c>
      <c r="GN592" s="406">
        <v>52</v>
      </c>
      <c r="GO592" s="513">
        <f t="shared" si="1235"/>
        <v>6.0869565217391286E-2</v>
      </c>
      <c r="GP592" s="450">
        <f t="shared" si="1236"/>
        <v>3.703703703703709E-2</v>
      </c>
      <c r="GQ592" s="577">
        <v>8</v>
      </c>
      <c r="GR592" s="455">
        <f t="shared" si="1190"/>
        <v>2.0461169379622102</v>
      </c>
      <c r="GS592" s="531">
        <f t="shared" si="1237"/>
        <v>10.1</v>
      </c>
      <c r="GT592" s="531">
        <f t="shared" si="1238"/>
        <v>31.31</v>
      </c>
      <c r="GU592" s="513">
        <f t="shared" si="1239"/>
        <v>6.4814814814814881E-2</v>
      </c>
      <c r="GV592" s="513">
        <f t="shared" si="1240"/>
        <v>0.39788461538461539</v>
      </c>
      <c r="GW592" s="513">
        <f t="shared" si="1241"/>
        <v>0.12173913043478268</v>
      </c>
      <c r="GX592" s="513">
        <f t="shared" si="1242"/>
        <v>0.42018518518518522</v>
      </c>
      <c r="GY592" s="462">
        <f t="shared" si="1243"/>
        <v>0.41942807259877013</v>
      </c>
      <c r="GZ592" s="405">
        <v>49882</v>
      </c>
      <c r="HA592" s="581">
        <v>8.33</v>
      </c>
      <c r="HB592" s="451">
        <v>8</v>
      </c>
      <c r="HC592" s="577">
        <v>10.1</v>
      </c>
      <c r="HD592" s="463">
        <f t="shared" si="1244"/>
        <v>31.31</v>
      </c>
      <c r="HE592" s="463">
        <v>12</v>
      </c>
      <c r="HF592" s="463">
        <f t="shared" si="1206"/>
        <v>32.400000000000006</v>
      </c>
      <c r="HG592" s="582"/>
      <c r="HH592" s="575">
        <v>2</v>
      </c>
      <c r="HI592" s="583">
        <v>7380</v>
      </c>
      <c r="HJ592" s="406">
        <f t="shared" si="1199"/>
        <v>4944.6000000000004</v>
      </c>
      <c r="HK592" s="406"/>
      <c r="HL592" s="549"/>
      <c r="HM592" s="584"/>
      <c r="HN592" s="461">
        <v>5.22</v>
      </c>
      <c r="HO592" s="574"/>
      <c r="HP592" s="548">
        <v>0.02</v>
      </c>
      <c r="HQ592" s="585"/>
      <c r="HR592" s="586"/>
      <c r="HS592" s="520">
        <v>0.23</v>
      </c>
      <c r="HT592" s="587">
        <v>4</v>
      </c>
      <c r="HU592" s="522">
        <f t="shared" si="1200"/>
        <v>36.403958407431432</v>
      </c>
      <c r="HV592" s="513">
        <f t="shared" si="1245"/>
        <v>0.72099447513812165</v>
      </c>
      <c r="HW592" s="513">
        <f t="shared" si="1246"/>
        <v>0.77635714285714286</v>
      </c>
      <c r="HX592" s="513">
        <f t="shared" si="1247"/>
        <v>0.75944700460829495</v>
      </c>
      <c r="HY592" s="599" t="s">
        <v>263</v>
      </c>
    </row>
    <row r="593" spans="1:233" s="598" customFormat="1" ht="15" customHeight="1" x14ac:dyDescent="0.15">
      <c r="A593" s="400">
        <v>44075</v>
      </c>
      <c r="B593" s="515">
        <v>47840</v>
      </c>
      <c r="C593" s="402">
        <f t="shared" si="1124"/>
        <v>0.95679999999999998</v>
      </c>
      <c r="D593" s="571">
        <v>7.96</v>
      </c>
      <c r="E593" s="572">
        <v>40.75</v>
      </c>
      <c r="F593" s="406">
        <v>190</v>
      </c>
      <c r="G593" s="406">
        <f t="shared" si="1207"/>
        <v>9089.6</v>
      </c>
      <c r="H593" s="402">
        <f t="shared" si="1208"/>
        <v>0.36358400000000002</v>
      </c>
      <c r="I593" s="573"/>
      <c r="J593" s="406"/>
      <c r="K593" s="574"/>
      <c r="L593" s="574"/>
      <c r="M593" s="574"/>
      <c r="N593" s="575"/>
      <c r="O593" s="575"/>
      <c r="P593" s="409"/>
      <c r="Q593" s="409">
        <v>1440</v>
      </c>
      <c r="R593" s="409"/>
      <c r="S593" s="409"/>
      <c r="T593" s="410">
        <v>5.03</v>
      </c>
      <c r="U593" s="409">
        <f t="shared" si="1209"/>
        <v>3392.0689655172414</v>
      </c>
      <c r="V593" s="409">
        <v>9837</v>
      </c>
      <c r="W593" s="409">
        <v>4311</v>
      </c>
      <c r="X593" s="516">
        <v>1200</v>
      </c>
      <c r="Y593" s="473"/>
      <c r="Z593" s="429"/>
      <c r="AA593" s="447"/>
      <c r="AB593" s="409"/>
      <c r="AC593" s="409"/>
      <c r="AD593" s="474"/>
      <c r="AE593" s="477"/>
      <c r="AF593" s="478">
        <f t="shared" si="1210"/>
        <v>2640</v>
      </c>
      <c r="AG593" s="477">
        <f t="shared" si="1211"/>
        <v>1.056</v>
      </c>
      <c r="AH593" s="478">
        <f t="shared" si="1212"/>
        <v>1880</v>
      </c>
      <c r="AI593" s="478">
        <f t="shared" si="1213"/>
        <v>5452</v>
      </c>
      <c r="AJ593" s="473">
        <f t="shared" si="1214"/>
        <v>14393.28</v>
      </c>
      <c r="AK593" s="477">
        <f t="shared" si="1215"/>
        <v>0.63970133333333334</v>
      </c>
      <c r="AL593" s="447">
        <v>37</v>
      </c>
      <c r="AM593" s="479"/>
      <c r="AN593" s="473">
        <v>2443</v>
      </c>
      <c r="AO593" s="473">
        <v>2322</v>
      </c>
      <c r="AP593" s="479">
        <v>7.56</v>
      </c>
      <c r="AQ593" s="447">
        <v>842</v>
      </c>
      <c r="AR593" s="473">
        <f t="shared" si="1205"/>
        <v>2441.7999999999997</v>
      </c>
      <c r="AS593" s="657">
        <f t="shared" si="1216"/>
        <v>2.8999999999999995</v>
      </c>
      <c r="AT593" s="473">
        <v>7170</v>
      </c>
      <c r="AU593" s="447"/>
      <c r="AV593" s="480">
        <v>1</v>
      </c>
      <c r="AW593" s="479">
        <v>13.43</v>
      </c>
      <c r="AX593" s="479">
        <v>31.6</v>
      </c>
      <c r="AY593" s="480">
        <v>14.7</v>
      </c>
      <c r="AZ593" s="480">
        <v>3.7</v>
      </c>
      <c r="BA593" s="420">
        <f t="shared" si="1135"/>
        <v>45712</v>
      </c>
      <c r="BB593" s="421">
        <f t="shared" si="1136"/>
        <v>0.91424000000000005</v>
      </c>
      <c r="BC593" s="422"/>
      <c r="BD593" s="423">
        <v>7.83</v>
      </c>
      <c r="BE593" s="424">
        <v>47.8</v>
      </c>
      <c r="BF593" s="420">
        <v>249</v>
      </c>
      <c r="BG593" s="426">
        <v>7740</v>
      </c>
      <c r="BH593" s="420">
        <f t="shared" si="1137"/>
        <v>5185.8</v>
      </c>
      <c r="BI593" s="432">
        <v>1360</v>
      </c>
      <c r="BJ593" s="421">
        <f>BI593/35.5*(23+35.5)/BH593</f>
        <v>0.43216606127567203</v>
      </c>
      <c r="BK593" s="427">
        <v>16.600000000000001</v>
      </c>
      <c r="BL593" s="427">
        <v>10.9</v>
      </c>
      <c r="BM593" s="428">
        <v>5</v>
      </c>
      <c r="BN593" s="422">
        <v>2.1</v>
      </c>
      <c r="BO593" s="425">
        <v>158</v>
      </c>
      <c r="BP593" s="425">
        <v>32</v>
      </c>
      <c r="BQ593" s="423">
        <v>6.09</v>
      </c>
      <c r="BR593" s="421">
        <f t="shared" si="1138"/>
        <v>0.84583333333333333</v>
      </c>
      <c r="BS593" s="409">
        <f t="shared" si="1139"/>
        <v>48352</v>
      </c>
      <c r="BT593" s="429">
        <f t="shared" si="1140"/>
        <v>7.8152581072137668</v>
      </c>
      <c r="BU593" s="430">
        <f t="shared" si="1217"/>
        <v>47.800000000000004</v>
      </c>
      <c r="BV593" s="430">
        <f t="shared" si="1142"/>
        <v>368.72600926538718</v>
      </c>
      <c r="BW593" s="430">
        <f t="shared" si="1218"/>
        <v>7317.5574123097285</v>
      </c>
      <c r="BX593" s="430">
        <f t="shared" si="1144"/>
        <v>4756.4123180013239</v>
      </c>
      <c r="BY593" s="430">
        <f t="shared" si="1219"/>
        <v>16.49626075446724</v>
      </c>
      <c r="BZ593" s="430">
        <f>(BL593*BA593+AY593*AF593)/BS593</f>
        <v>11.107478491065521</v>
      </c>
      <c r="CA593" s="431">
        <f>(BN593*BA593+AZ593*AF593)/BS593</f>
        <v>2.1873593646591662</v>
      </c>
      <c r="CB593" s="430">
        <f t="shared" si="1146"/>
        <v>158</v>
      </c>
      <c r="CC593" s="432">
        <v>22886</v>
      </c>
      <c r="CD593" s="411">
        <f t="shared" si="1147"/>
        <v>24206</v>
      </c>
      <c r="CE593" s="421">
        <f t="shared" si="1148"/>
        <v>0.96823999999999999</v>
      </c>
      <c r="CF593" s="433">
        <f t="shared" si="1149"/>
        <v>6.642981079071304</v>
      </c>
      <c r="CG593" s="434"/>
      <c r="CH593" s="427"/>
      <c r="CI593" s="446">
        <f t="shared" si="1150"/>
        <v>9.419152276295133</v>
      </c>
      <c r="CJ593" s="436">
        <v>33.299999999999997</v>
      </c>
      <c r="CK593" s="436">
        <v>1.71</v>
      </c>
      <c r="CL593" s="423"/>
      <c r="CM593" s="423">
        <v>15.5</v>
      </c>
      <c r="CN593" s="423">
        <v>78</v>
      </c>
      <c r="CO593" s="432"/>
      <c r="CP593" s="432"/>
      <c r="CQ593" s="437"/>
      <c r="CR593" s="437">
        <v>0.9</v>
      </c>
      <c r="CS593" s="424"/>
      <c r="CT593" s="432">
        <f t="shared" si="1151"/>
        <v>3.470213996529786</v>
      </c>
      <c r="CU593" s="434">
        <v>6.98</v>
      </c>
      <c r="CV593" s="438"/>
      <c r="CW593" s="439"/>
      <c r="CX593" s="440"/>
      <c r="CY593" s="441"/>
      <c r="CZ593" s="442"/>
      <c r="DA593" s="442"/>
      <c r="DB593" s="442"/>
      <c r="DC593" s="442"/>
      <c r="DD593" s="443"/>
      <c r="DE593" s="440"/>
      <c r="DF593" s="444">
        <v>22826</v>
      </c>
      <c r="DG593" s="445">
        <f t="shared" si="1152"/>
        <v>24146</v>
      </c>
      <c r="DH593" s="421">
        <f t="shared" si="1153"/>
        <v>0.96584000000000003</v>
      </c>
      <c r="DI593" s="446">
        <f t="shared" si="1154"/>
        <v>6.6594881139733291</v>
      </c>
      <c r="DJ593" s="434">
        <v>7.79</v>
      </c>
      <c r="DK593" s="427">
        <v>3</v>
      </c>
      <c r="DL593" s="446">
        <f t="shared" si="1155"/>
        <v>9.4425577735442729</v>
      </c>
      <c r="DM593" s="422">
        <v>33.4</v>
      </c>
      <c r="DN593" s="422">
        <v>1.66</v>
      </c>
      <c r="DO593" s="423">
        <v>7.81</v>
      </c>
      <c r="DP593" s="423">
        <v>16.399999999999999</v>
      </c>
      <c r="DQ593" s="423">
        <v>82</v>
      </c>
      <c r="DR593" s="432">
        <v>4343</v>
      </c>
      <c r="DS593" s="432">
        <v>2201</v>
      </c>
      <c r="DT593" s="437">
        <f>DS593/DR593</f>
        <v>0.50679253971908822</v>
      </c>
      <c r="DU593" s="437">
        <v>0.89</v>
      </c>
      <c r="DV593" s="424"/>
      <c r="DW593" s="446">
        <f t="shared" si="1156"/>
        <v>3.4788370744636792</v>
      </c>
      <c r="DX593" s="434">
        <v>6.14</v>
      </c>
      <c r="DY593" s="438">
        <v>7.97</v>
      </c>
      <c r="DZ593" s="439">
        <v>14.3</v>
      </c>
      <c r="EA593" s="660">
        <f t="shared" si="1204"/>
        <v>51.480000000000004</v>
      </c>
      <c r="EB593" s="441">
        <v>7050</v>
      </c>
      <c r="EC593" s="442">
        <v>5.2</v>
      </c>
      <c r="ED593" s="442">
        <v>0.23</v>
      </c>
      <c r="EE593" s="442">
        <v>3.8</v>
      </c>
      <c r="EF593" s="442">
        <v>0.9</v>
      </c>
      <c r="EG593" s="443">
        <v>5</v>
      </c>
      <c r="EH593" s="440">
        <v>16</v>
      </c>
      <c r="EI593" s="429">
        <f t="shared" si="1220"/>
        <v>7.97</v>
      </c>
      <c r="EJ593" s="447">
        <f t="shared" si="1221"/>
        <v>14.3</v>
      </c>
      <c r="EK593" s="448">
        <f t="shared" si="1222"/>
        <v>51.480000000000004</v>
      </c>
      <c r="EL593" s="417">
        <f t="shared" si="1223"/>
        <v>7050</v>
      </c>
      <c r="EM593" s="431">
        <f t="shared" si="1224"/>
        <v>5.2</v>
      </c>
      <c r="EN593" s="431">
        <f>ED593</f>
        <v>0.23</v>
      </c>
      <c r="EO593" s="431">
        <f>EE593</f>
        <v>3.8</v>
      </c>
      <c r="EP593" s="431">
        <f>EF593</f>
        <v>0.9</v>
      </c>
      <c r="EQ593" s="430">
        <f t="shared" si="1225"/>
        <v>5</v>
      </c>
      <c r="ER593" s="448">
        <f>EH593</f>
        <v>16</v>
      </c>
      <c r="ES593" s="449">
        <f t="shared" si="1163"/>
        <v>21.83984116479153</v>
      </c>
      <c r="ET593" s="450">
        <f t="shared" si="1164"/>
        <v>0.96704000000000001</v>
      </c>
      <c r="EU593" s="451">
        <f t="shared" si="1123"/>
        <v>0.40519636363636363</v>
      </c>
      <c r="EV593" s="450">
        <f t="shared" si="1165"/>
        <v>0.75036363636363634</v>
      </c>
      <c r="EW593" s="513">
        <f t="shared" si="1226"/>
        <v>0.68477704872652279</v>
      </c>
      <c r="EX593" s="514">
        <f t="shared" si="1227"/>
        <v>11.296260754467241</v>
      </c>
      <c r="EY593" s="513">
        <f t="shared" si="1228"/>
        <v>0.70083682008368209</v>
      </c>
      <c r="EZ593" s="514">
        <f t="shared" si="1229"/>
        <v>33.5</v>
      </c>
      <c r="FA593" s="450">
        <f t="shared" si="1170"/>
        <v>0.86038413698408855</v>
      </c>
      <c r="FB593" s="431">
        <f t="shared" si="1171"/>
        <v>317.24600926538716</v>
      </c>
      <c r="FC593" s="452">
        <f>1-EP593/CA593</f>
        <v>0.58854497594626487</v>
      </c>
      <c r="FD593" s="431">
        <f>CA593-EP593</f>
        <v>1.2873593646591663</v>
      </c>
      <c r="FE593" s="452">
        <f t="shared" si="1172"/>
        <v>0.96835443037974689</v>
      </c>
      <c r="FF593" s="430">
        <f t="shared" si="1173"/>
        <v>153</v>
      </c>
      <c r="FG593" s="405">
        <v>50400</v>
      </c>
      <c r="FH593" s="589"/>
      <c r="FI593" s="590"/>
      <c r="FJ593" s="591"/>
      <c r="FK593" s="455">
        <f t="shared" si="1174"/>
        <v>1.4890800794176042</v>
      </c>
      <c r="FL593" s="530">
        <v>2200</v>
      </c>
      <c r="FM593" s="455">
        <f t="shared" si="1175"/>
        <v>45.499669093315688</v>
      </c>
      <c r="FN593" s="530">
        <v>7116</v>
      </c>
      <c r="FO593" s="532">
        <f t="shared" si="1176"/>
        <v>0.53183856502242155</v>
      </c>
      <c r="FP593" s="449">
        <f t="shared" si="1177"/>
        <v>147.17074784910656</v>
      </c>
      <c r="FQ593" s="457">
        <v>43.2</v>
      </c>
      <c r="FR593" s="458">
        <f t="shared" si="1178"/>
        <v>0.89344804765056252</v>
      </c>
      <c r="FS593" s="576">
        <v>8.07</v>
      </c>
      <c r="FT593" s="577">
        <v>10.1</v>
      </c>
      <c r="FU593" s="660">
        <v>49</v>
      </c>
      <c r="FV593" s="579">
        <v>4</v>
      </c>
      <c r="FW593" s="580">
        <v>0.3</v>
      </c>
      <c r="FX593" s="579">
        <v>8</v>
      </c>
      <c r="FY593" s="452">
        <f t="shared" si="1179"/>
        <v>0.19999999999999996</v>
      </c>
      <c r="FZ593" s="452">
        <f>1-FW593/(EF593+DC593)</f>
        <v>0.66666666666666674</v>
      </c>
      <c r="GA593" s="429">
        <f>EF593+DC593-FW593</f>
        <v>0.60000000000000009</v>
      </c>
      <c r="GB593" s="513">
        <f t="shared" si="1230"/>
        <v>0.29370629370629375</v>
      </c>
      <c r="GC593" s="514">
        <f t="shared" si="1231"/>
        <v>4.2000000000000011</v>
      </c>
      <c r="GD593" s="513">
        <f t="shared" si="1232"/>
        <v>4.8174048174048245E-2</v>
      </c>
      <c r="GE593" s="527">
        <f t="shared" si="1183"/>
        <v>2.480000000000004</v>
      </c>
      <c r="GF593" s="461">
        <f t="shared" si="1184"/>
        <v>2.0350761085373925</v>
      </c>
      <c r="GG593" s="606">
        <v>20</v>
      </c>
      <c r="GH593" s="450">
        <f t="shared" si="1233"/>
        <v>0.25</v>
      </c>
      <c r="GI593" s="405">
        <v>140</v>
      </c>
      <c r="GJ593" s="462">
        <f t="shared" si="1234"/>
        <v>7</v>
      </c>
      <c r="GK593" s="463">
        <f t="shared" si="1187"/>
        <v>9.927200529450694</v>
      </c>
      <c r="GL593" s="464">
        <v>8.24</v>
      </c>
      <c r="GM593" s="529">
        <v>9.6</v>
      </c>
      <c r="GN593" s="406">
        <v>40</v>
      </c>
      <c r="GO593" s="513">
        <f t="shared" si="1235"/>
        <v>4.9504950495049549E-2</v>
      </c>
      <c r="GP593" s="450">
        <f t="shared" si="1236"/>
        <v>0.18367346938775508</v>
      </c>
      <c r="GQ593" s="577">
        <v>8</v>
      </c>
      <c r="GR593" s="455">
        <f t="shared" si="1190"/>
        <v>2.1343481138318996</v>
      </c>
      <c r="GS593" s="531">
        <f t="shared" si="1237"/>
        <v>9.5</v>
      </c>
      <c r="GT593" s="531">
        <f t="shared" si="1238"/>
        <v>29.45</v>
      </c>
      <c r="GU593" s="513">
        <f t="shared" si="1239"/>
        <v>1.041666666666663E-2</v>
      </c>
      <c r="GV593" s="513">
        <f t="shared" si="1240"/>
        <v>0.26375000000000004</v>
      </c>
      <c r="GW593" s="513">
        <f t="shared" si="1241"/>
        <v>5.9405940594059348E-2</v>
      </c>
      <c r="GX593" s="513">
        <f t="shared" si="1242"/>
        <v>0.3989795918367347</v>
      </c>
      <c r="GY593" s="462">
        <f t="shared" si="1243"/>
        <v>0.50778519332228611</v>
      </c>
      <c r="GZ593" s="405">
        <v>47738</v>
      </c>
      <c r="HA593" s="581">
        <v>8.31</v>
      </c>
      <c r="HB593" s="451">
        <v>8.0399999999999991</v>
      </c>
      <c r="HC593" s="577">
        <v>9.5</v>
      </c>
      <c r="HD593" s="463">
        <f t="shared" si="1244"/>
        <v>29.45</v>
      </c>
      <c r="HE593" s="463">
        <v>11.8</v>
      </c>
      <c r="HF593" s="463">
        <f t="shared" si="1206"/>
        <v>31.860000000000003</v>
      </c>
      <c r="HG593" s="582"/>
      <c r="HH593" s="575">
        <v>6</v>
      </c>
      <c r="HI593" s="583">
        <v>7020</v>
      </c>
      <c r="HJ593" s="406">
        <f t="shared" si="1199"/>
        <v>4703.4000000000005</v>
      </c>
      <c r="HK593" s="406">
        <v>201</v>
      </c>
      <c r="HL593" s="549">
        <v>1555</v>
      </c>
      <c r="HM593" s="584">
        <v>5.0999999999999996</v>
      </c>
      <c r="HN593" s="461">
        <v>4.07</v>
      </c>
      <c r="HO593" s="574">
        <v>0.16</v>
      </c>
      <c r="HP593" s="548">
        <v>0.03</v>
      </c>
      <c r="HQ593" s="585">
        <v>4.2</v>
      </c>
      <c r="HR593" s="586">
        <v>0.28000000000000003</v>
      </c>
      <c r="HS593" s="520">
        <v>0.25</v>
      </c>
      <c r="HT593" s="587">
        <v>4</v>
      </c>
      <c r="HU593" s="522">
        <f t="shared" si="1200"/>
        <v>38.064403220161005</v>
      </c>
      <c r="HV593" s="513">
        <f t="shared" si="1245"/>
        <v>0.80125523012552302</v>
      </c>
      <c r="HW593" s="513">
        <f t="shared" si="1246"/>
        <v>0.88172690763052208</v>
      </c>
      <c r="HX593" s="513">
        <f t="shared" si="1247"/>
        <v>0.75481927710843377</v>
      </c>
      <c r="HY593" s="599" t="s">
        <v>264</v>
      </c>
    </row>
    <row r="594" spans="1:233" s="598" customFormat="1" ht="15" customHeight="1" x14ac:dyDescent="0.15">
      <c r="A594" s="400">
        <v>44076</v>
      </c>
      <c r="B594" s="515">
        <v>47832</v>
      </c>
      <c r="C594" s="402">
        <f t="shared" si="1124"/>
        <v>0.95664000000000005</v>
      </c>
      <c r="D594" s="571">
        <v>8.0500000000000007</v>
      </c>
      <c r="E594" s="572">
        <v>41.8</v>
      </c>
      <c r="F594" s="406">
        <v>191</v>
      </c>
      <c r="G594" s="406">
        <f t="shared" si="1207"/>
        <v>9135.9120000000003</v>
      </c>
      <c r="H594" s="402">
        <f t="shared" si="1208"/>
        <v>0.36543648000000001</v>
      </c>
      <c r="I594" s="573"/>
      <c r="J594" s="406"/>
      <c r="K594" s="574"/>
      <c r="L594" s="574"/>
      <c r="M594" s="574"/>
      <c r="N594" s="575"/>
      <c r="O594" s="575"/>
      <c r="P594" s="409"/>
      <c r="Q594" s="409">
        <v>1440</v>
      </c>
      <c r="R594" s="409"/>
      <c r="S594" s="409"/>
      <c r="T594" s="410">
        <v>5.05</v>
      </c>
      <c r="U594" s="409">
        <f t="shared" si="1209"/>
        <v>3470</v>
      </c>
      <c r="V594" s="409">
        <v>10063</v>
      </c>
      <c r="W594" s="409">
        <v>4394</v>
      </c>
      <c r="X594" s="516">
        <v>1200</v>
      </c>
      <c r="Y594" s="473"/>
      <c r="Z594" s="429"/>
      <c r="AA594" s="409"/>
      <c r="AB594" s="409"/>
      <c r="AC594" s="409"/>
      <c r="AD594" s="474"/>
      <c r="AE594" s="477"/>
      <c r="AF594" s="478">
        <f t="shared" si="1210"/>
        <v>2640</v>
      </c>
      <c r="AG594" s="477">
        <f t="shared" si="1211"/>
        <v>1.056</v>
      </c>
      <c r="AH594" s="478">
        <f t="shared" si="1212"/>
        <v>1922.664576802508</v>
      </c>
      <c r="AI594" s="478">
        <f t="shared" si="1213"/>
        <v>5575.727272727273</v>
      </c>
      <c r="AJ594" s="473">
        <f t="shared" si="1214"/>
        <v>14719.92</v>
      </c>
      <c r="AK594" s="477">
        <f t="shared" si="1215"/>
        <v>0.65421866666666662</v>
      </c>
      <c r="AL594" s="447">
        <v>37</v>
      </c>
      <c r="AM594" s="479"/>
      <c r="AN594" s="473">
        <v>2863</v>
      </c>
      <c r="AO594" s="473">
        <v>2871</v>
      </c>
      <c r="AP594" s="479">
        <v>7.71</v>
      </c>
      <c r="AQ594" s="447">
        <v>837</v>
      </c>
      <c r="AR594" s="473">
        <f t="shared" si="1205"/>
        <v>2427.2999999999997</v>
      </c>
      <c r="AS594" s="657">
        <f t="shared" si="1216"/>
        <v>2.8999999999999995</v>
      </c>
      <c r="AT594" s="473">
        <v>7260</v>
      </c>
      <c r="AU594" s="447"/>
      <c r="AV594" s="480">
        <v>1.5</v>
      </c>
      <c r="AW594" s="479">
        <v>9.9499999999999993</v>
      </c>
      <c r="AX594" s="479">
        <v>37.4</v>
      </c>
      <c r="AY594" s="480">
        <v>15.2</v>
      </c>
      <c r="AZ594" s="480">
        <v>4.05</v>
      </c>
      <c r="BA594" s="420">
        <f t="shared" si="1135"/>
        <v>47830</v>
      </c>
      <c r="BB594" s="421">
        <f t="shared" si="1136"/>
        <v>0.95660000000000001</v>
      </c>
      <c r="BC594" s="422"/>
      <c r="BD594" s="423">
        <v>8.2100000000000009</v>
      </c>
      <c r="BE594" s="424">
        <v>50.6</v>
      </c>
      <c r="BF594" s="420">
        <v>254</v>
      </c>
      <c r="BG594" s="426">
        <v>8360</v>
      </c>
      <c r="BH594" s="420">
        <f t="shared" si="1137"/>
        <v>5601.2000000000007</v>
      </c>
      <c r="BI594" s="432"/>
      <c r="BJ594" s="421"/>
      <c r="BK594" s="427">
        <v>18.399999999999999</v>
      </c>
      <c r="BL594" s="427"/>
      <c r="BM594" s="428"/>
      <c r="BN594" s="422"/>
      <c r="BO594" s="425">
        <v>121</v>
      </c>
      <c r="BP594" s="425"/>
      <c r="BQ594" s="423">
        <v>5.31</v>
      </c>
      <c r="BR594" s="421">
        <f t="shared" si="1138"/>
        <v>0.73749999999999993</v>
      </c>
      <c r="BS594" s="409">
        <f t="shared" si="1139"/>
        <v>50470</v>
      </c>
      <c r="BT594" s="429">
        <f t="shared" si="1140"/>
        <v>8.183845849019221</v>
      </c>
      <c r="BU594" s="430">
        <f t="shared" si="1217"/>
        <v>50.6</v>
      </c>
      <c r="BV594" s="430">
        <f t="shared" si="1142"/>
        <v>367.68163265306123</v>
      </c>
      <c r="BW594" s="430">
        <f t="shared" si="1218"/>
        <v>7922.8542896770359</v>
      </c>
      <c r="BX594" s="430">
        <f t="shared" si="1144"/>
        <v>5149.8552882900731</v>
      </c>
      <c r="BY594" s="430">
        <f t="shared" si="1219"/>
        <v>18.232613433723003</v>
      </c>
      <c r="BZ594" s="430"/>
      <c r="CA594" s="431"/>
      <c r="CB594" s="430">
        <f t="shared" si="1146"/>
        <v>121</v>
      </c>
      <c r="CC594" s="432">
        <v>23643</v>
      </c>
      <c r="CD594" s="411">
        <f t="shared" si="1147"/>
        <v>24963</v>
      </c>
      <c r="CE594" s="421">
        <f t="shared" si="1148"/>
        <v>0.99851999999999996</v>
      </c>
      <c r="CF594" s="433">
        <f t="shared" si="1149"/>
        <v>6.441533469534912</v>
      </c>
      <c r="CG594" s="434"/>
      <c r="CH594" s="427"/>
      <c r="CI594" s="446">
        <f t="shared" si="1150"/>
        <v>9.1335176060569658</v>
      </c>
      <c r="CJ594" s="436">
        <v>33.700000000000003</v>
      </c>
      <c r="CK594" s="436">
        <v>1.83</v>
      </c>
      <c r="CL594" s="423"/>
      <c r="CM594" s="423">
        <v>16.2</v>
      </c>
      <c r="CN594" s="423">
        <v>78</v>
      </c>
      <c r="CO594" s="432"/>
      <c r="CP594" s="432"/>
      <c r="CQ594" s="437"/>
      <c r="CR594" s="437">
        <v>0.9</v>
      </c>
      <c r="CS594" s="424"/>
      <c r="CT594" s="432">
        <f t="shared" si="1151"/>
        <v>3.3649801706525659</v>
      </c>
      <c r="CU594" s="434">
        <v>7.14</v>
      </c>
      <c r="CV594" s="438"/>
      <c r="CW594" s="439"/>
      <c r="CX594" s="440"/>
      <c r="CY594" s="441"/>
      <c r="CZ594" s="442"/>
      <c r="DA594" s="442"/>
      <c r="DB594" s="442"/>
      <c r="DC594" s="442"/>
      <c r="DD594" s="443"/>
      <c r="DE594" s="440"/>
      <c r="DF594" s="444">
        <v>24187</v>
      </c>
      <c r="DG594" s="445">
        <f t="shared" si="1152"/>
        <v>25507</v>
      </c>
      <c r="DH594" s="421">
        <f t="shared" si="1153"/>
        <v>1.0202800000000001</v>
      </c>
      <c r="DI594" s="446">
        <f t="shared" si="1154"/>
        <v>6.3041518014662632</v>
      </c>
      <c r="DJ594" s="434">
        <v>7.96</v>
      </c>
      <c r="DK594" s="427">
        <v>3.2</v>
      </c>
      <c r="DL594" s="446">
        <f t="shared" si="1155"/>
        <v>8.9387227035715693</v>
      </c>
      <c r="DM594" s="422">
        <v>33.6</v>
      </c>
      <c r="DN594" s="422">
        <v>1.69</v>
      </c>
      <c r="DO594" s="423">
        <v>7.95</v>
      </c>
      <c r="DP594" s="423">
        <v>16</v>
      </c>
      <c r="DQ594" s="423">
        <v>72</v>
      </c>
      <c r="DR594" s="432"/>
      <c r="DS594" s="432"/>
      <c r="DT594" s="437"/>
      <c r="DU594" s="437">
        <v>0.91</v>
      </c>
      <c r="DV594" s="424"/>
      <c r="DW594" s="446">
        <f t="shared" si="1156"/>
        <v>3.2932136276316308</v>
      </c>
      <c r="DX594" s="434">
        <v>6.44</v>
      </c>
      <c r="DY594" s="438">
        <v>8.1300000000000008</v>
      </c>
      <c r="DZ594" s="439">
        <v>16</v>
      </c>
      <c r="EA594" s="660">
        <f t="shared" si="1204"/>
        <v>57.6</v>
      </c>
      <c r="EB594" s="441">
        <v>7290</v>
      </c>
      <c r="EC594" s="442">
        <v>4.5999999999999996</v>
      </c>
      <c r="ED594" s="442"/>
      <c r="EE594" s="442"/>
      <c r="EF594" s="442"/>
      <c r="EG594" s="443">
        <v>5</v>
      </c>
      <c r="EH594" s="440"/>
      <c r="EI594" s="429">
        <f t="shared" si="1220"/>
        <v>8.1300000000000008</v>
      </c>
      <c r="EJ594" s="447">
        <f t="shared" si="1221"/>
        <v>16</v>
      </c>
      <c r="EK594" s="448">
        <f t="shared" si="1222"/>
        <v>57.6</v>
      </c>
      <c r="EL594" s="417">
        <f t="shared" si="1223"/>
        <v>7290</v>
      </c>
      <c r="EM594" s="431">
        <f t="shared" si="1224"/>
        <v>4.5999999999999996</v>
      </c>
      <c r="EN594" s="431"/>
      <c r="EO594" s="431"/>
      <c r="EP594" s="431"/>
      <c r="EQ594" s="430">
        <f t="shared" si="1225"/>
        <v>5</v>
      </c>
      <c r="ER594" s="448"/>
      <c r="ES594" s="449">
        <f t="shared" si="1163"/>
        <v>20.923320784624529</v>
      </c>
      <c r="ET594" s="450">
        <f t="shared" si="1164"/>
        <v>1.0094000000000001</v>
      </c>
      <c r="EU594" s="451">
        <f t="shared" si="1123"/>
        <v>0.42174754545454546</v>
      </c>
      <c r="EV594" s="450">
        <f t="shared" si="1165"/>
        <v>0.78101397306397302</v>
      </c>
      <c r="EW594" s="513">
        <f t="shared" si="1226"/>
        <v>0.74770484677244076</v>
      </c>
      <c r="EX594" s="514">
        <f t="shared" si="1227"/>
        <v>13.632613433723003</v>
      </c>
      <c r="EY594" s="513">
        <f t="shared" si="1228"/>
        <v>0.6837944664031621</v>
      </c>
      <c r="EZ594" s="514">
        <f t="shared" si="1229"/>
        <v>34.6</v>
      </c>
      <c r="FA594" s="450">
        <f t="shared" si="1170"/>
        <v>0.84334273217734956</v>
      </c>
      <c r="FB594" s="431">
        <f t="shared" si="1171"/>
        <v>310.08163265306121</v>
      </c>
      <c r="FC594" s="452"/>
      <c r="FD594" s="431"/>
      <c r="FE594" s="452">
        <f t="shared" si="1172"/>
        <v>0.95867768595041325</v>
      </c>
      <c r="FF594" s="430">
        <f t="shared" si="1173"/>
        <v>116</v>
      </c>
      <c r="FG594" s="405">
        <v>50400</v>
      </c>
      <c r="FH594" s="589"/>
      <c r="FI594" s="590"/>
      <c r="FJ594" s="591"/>
      <c r="FK594" s="455">
        <f t="shared" si="1174"/>
        <v>1.4265900534971272</v>
      </c>
      <c r="FL594" s="530">
        <v>2000</v>
      </c>
      <c r="FM594" s="455">
        <f t="shared" si="1175"/>
        <v>39.627501486031306</v>
      </c>
      <c r="FN594" s="530">
        <v>6616</v>
      </c>
      <c r="FO594" s="532">
        <f t="shared" si="1176"/>
        <v>0.49446935724962626</v>
      </c>
      <c r="FP594" s="449">
        <f t="shared" si="1177"/>
        <v>131.08777491579158</v>
      </c>
      <c r="FQ594" s="457">
        <v>43.2</v>
      </c>
      <c r="FR594" s="458">
        <f t="shared" si="1178"/>
        <v>0.85595403209827625</v>
      </c>
      <c r="FS594" s="576">
        <v>8.19</v>
      </c>
      <c r="FT594" s="577">
        <v>11.6</v>
      </c>
      <c r="FU594" s="660">
        <v>47</v>
      </c>
      <c r="FV594" s="579">
        <v>2</v>
      </c>
      <c r="FW594" s="580"/>
      <c r="FX594" s="579"/>
      <c r="FY594" s="452">
        <f t="shared" si="1179"/>
        <v>0.6</v>
      </c>
      <c r="FZ594" s="452"/>
      <c r="GA594" s="429"/>
      <c r="GB594" s="513">
        <f t="shared" si="1230"/>
        <v>0.27500000000000002</v>
      </c>
      <c r="GC594" s="514">
        <f t="shared" si="1231"/>
        <v>4.4000000000000004</v>
      </c>
      <c r="GD594" s="513">
        <f t="shared" si="1232"/>
        <v>0.18402777777777779</v>
      </c>
      <c r="GE594" s="527">
        <f t="shared" si="1183"/>
        <v>10.600000000000001</v>
      </c>
      <c r="GF594" s="461">
        <f t="shared" si="1184"/>
        <v>1.9496730731127401</v>
      </c>
      <c r="GG594" s="606">
        <v>20</v>
      </c>
      <c r="GH594" s="450">
        <f t="shared" si="1233"/>
        <v>0.25</v>
      </c>
      <c r="GI594" s="405">
        <v>140</v>
      </c>
      <c r="GJ594" s="462">
        <f t="shared" si="1234"/>
        <v>7</v>
      </c>
      <c r="GK594" s="463">
        <f t="shared" si="1187"/>
        <v>9.5106003566475152</v>
      </c>
      <c r="GL594" s="464">
        <v>8.2899999999999991</v>
      </c>
      <c r="GM594" s="529">
        <v>11.4</v>
      </c>
      <c r="GN594" s="406">
        <v>41</v>
      </c>
      <c r="GO594" s="513">
        <f t="shared" si="1235"/>
        <v>1.7241379310344751E-2</v>
      </c>
      <c r="GP594" s="450">
        <f t="shared" si="1236"/>
        <v>0.12765957446808507</v>
      </c>
      <c r="GQ594" s="577">
        <v>8</v>
      </c>
      <c r="GR594" s="455">
        <f t="shared" si="1190"/>
        <v>2.0447790766792151</v>
      </c>
      <c r="GS594" s="531">
        <f t="shared" si="1237"/>
        <v>11.2</v>
      </c>
      <c r="GT594" s="531">
        <f t="shared" si="1238"/>
        <v>34.72</v>
      </c>
      <c r="GU594" s="513">
        <f t="shared" si="1239"/>
        <v>1.7543859649122862E-2</v>
      </c>
      <c r="GV594" s="513">
        <f t="shared" si="1240"/>
        <v>0.1531707317073171</v>
      </c>
      <c r="GW594" s="513">
        <f t="shared" si="1241"/>
        <v>3.4482758620689724E-2</v>
      </c>
      <c r="GX594" s="513">
        <f t="shared" si="1242"/>
        <v>0.26127659574468087</v>
      </c>
      <c r="GY594" s="462">
        <f t="shared" si="1243"/>
        <v>0.77447885640452074</v>
      </c>
      <c r="GZ594" s="405">
        <v>49591</v>
      </c>
      <c r="HA594" s="581">
        <v>8.5</v>
      </c>
      <c r="HB594" s="451">
        <v>8.02</v>
      </c>
      <c r="HC594" s="577">
        <v>11.2</v>
      </c>
      <c r="HD594" s="463">
        <f t="shared" si="1244"/>
        <v>34.72</v>
      </c>
      <c r="HE594" s="463">
        <v>11.8</v>
      </c>
      <c r="HF594" s="463">
        <f t="shared" si="1206"/>
        <v>31.860000000000003</v>
      </c>
      <c r="HG594" s="582"/>
      <c r="HH594" s="575">
        <v>2</v>
      </c>
      <c r="HI594" s="583">
        <v>7160</v>
      </c>
      <c r="HJ594" s="406">
        <f t="shared" si="1199"/>
        <v>4797.2000000000007</v>
      </c>
      <c r="HK594" s="406"/>
      <c r="HL594" s="549"/>
      <c r="HM594" s="584"/>
      <c r="HN594" s="461">
        <v>4.21</v>
      </c>
      <c r="HO594" s="574"/>
      <c r="HP594" s="548">
        <v>0.04</v>
      </c>
      <c r="HQ594" s="585"/>
      <c r="HR594" s="586"/>
      <c r="HS594" s="520">
        <v>0.27</v>
      </c>
      <c r="HT594" s="587">
        <v>4</v>
      </c>
      <c r="HU594" s="522">
        <f t="shared" si="1200"/>
        <v>36.378841731131089</v>
      </c>
      <c r="HV594" s="513">
        <f t="shared" si="1245"/>
        <v>0.7786561264822135</v>
      </c>
      <c r="HW594" s="513">
        <f t="shared" si="1246"/>
        <v>0.86330708661417321</v>
      </c>
      <c r="HX594" s="513">
        <f t="shared" si="1247"/>
        <v>0.77119565217391306</v>
      </c>
      <c r="HY594" s="599" t="s">
        <v>265</v>
      </c>
    </row>
    <row r="595" spans="1:233" s="598" customFormat="1" ht="15" customHeight="1" x14ac:dyDescent="0.15">
      <c r="A595" s="400">
        <v>44077</v>
      </c>
      <c r="B595" s="515">
        <v>48011</v>
      </c>
      <c r="C595" s="402">
        <f t="shared" si="1124"/>
        <v>0.96021999999999996</v>
      </c>
      <c r="D595" s="571">
        <v>8.15</v>
      </c>
      <c r="E595" s="572">
        <v>43.15</v>
      </c>
      <c r="F595" s="406">
        <v>202</v>
      </c>
      <c r="G595" s="406">
        <f t="shared" si="1207"/>
        <v>9698.2219999999998</v>
      </c>
      <c r="H595" s="402">
        <f t="shared" si="1208"/>
        <v>0.38792887999999998</v>
      </c>
      <c r="I595" s="573"/>
      <c r="J595" s="406"/>
      <c r="K595" s="574"/>
      <c r="L595" s="574"/>
      <c r="M595" s="574"/>
      <c r="N595" s="575"/>
      <c r="O595" s="575"/>
      <c r="P595" s="409"/>
      <c r="Q595" s="409">
        <v>1440</v>
      </c>
      <c r="R595" s="409"/>
      <c r="S595" s="409"/>
      <c r="T595" s="410">
        <v>5.15</v>
      </c>
      <c r="U595" s="409">
        <f t="shared" si="1209"/>
        <v>3425.1724137931037</v>
      </c>
      <c r="V595" s="409">
        <v>9933</v>
      </c>
      <c r="W595" s="409">
        <v>4012</v>
      </c>
      <c r="X595" s="516">
        <v>1080</v>
      </c>
      <c r="Y595" s="473"/>
      <c r="Z595" s="429"/>
      <c r="AA595" s="409"/>
      <c r="AB595" s="409"/>
      <c r="AC595" s="409"/>
      <c r="AD595" s="474"/>
      <c r="AE595" s="477"/>
      <c r="AF595" s="478">
        <f t="shared" si="1210"/>
        <v>2520</v>
      </c>
      <c r="AG595" s="477">
        <f t="shared" si="1211"/>
        <v>1.008</v>
      </c>
      <c r="AH595" s="478">
        <f t="shared" si="1212"/>
        <v>1987.0935960591132</v>
      </c>
      <c r="AI595" s="478">
        <f t="shared" si="1213"/>
        <v>5762.5714285714284</v>
      </c>
      <c r="AJ595" s="473">
        <f t="shared" si="1214"/>
        <v>14521.68</v>
      </c>
      <c r="AK595" s="477">
        <f t="shared" si="1215"/>
        <v>0.64540799999999998</v>
      </c>
      <c r="AL595" s="447">
        <v>37</v>
      </c>
      <c r="AM595" s="479"/>
      <c r="AN595" s="473">
        <v>2828</v>
      </c>
      <c r="AO595" s="473">
        <v>2821</v>
      </c>
      <c r="AP595" s="479">
        <v>7.65</v>
      </c>
      <c r="AQ595" s="447">
        <v>842</v>
      </c>
      <c r="AR595" s="473">
        <f t="shared" si="1205"/>
        <v>2441.7999999999997</v>
      </c>
      <c r="AS595" s="657">
        <f t="shared" si="1216"/>
        <v>2.8999999999999995</v>
      </c>
      <c r="AT595" s="473">
        <v>7200</v>
      </c>
      <c r="AU595" s="447"/>
      <c r="AV595" s="480">
        <v>1.5</v>
      </c>
      <c r="AW595" s="479">
        <v>10.6</v>
      </c>
      <c r="AX595" s="479">
        <v>37.46</v>
      </c>
      <c r="AY595" s="480">
        <v>13.3</v>
      </c>
      <c r="AZ595" s="480">
        <v>4.2</v>
      </c>
      <c r="BA595" s="420">
        <f t="shared" si="1135"/>
        <v>46097</v>
      </c>
      <c r="BB595" s="421">
        <f t="shared" si="1136"/>
        <v>0.92193999999999998</v>
      </c>
      <c r="BC595" s="422"/>
      <c r="BD595" s="423">
        <v>8.11</v>
      </c>
      <c r="BE595" s="424">
        <v>49.6</v>
      </c>
      <c r="BF595" s="420">
        <v>232</v>
      </c>
      <c r="BG595" s="426">
        <v>7480</v>
      </c>
      <c r="BH595" s="420">
        <f t="shared" si="1137"/>
        <v>5011.6000000000004</v>
      </c>
      <c r="BI595" s="432"/>
      <c r="BJ595" s="421"/>
      <c r="BK595" s="427">
        <v>22.3</v>
      </c>
      <c r="BL595" s="427"/>
      <c r="BM595" s="428"/>
      <c r="BN595" s="422"/>
      <c r="BO595" s="425">
        <v>113</v>
      </c>
      <c r="BP595" s="425"/>
      <c r="BQ595" s="423">
        <v>5.5</v>
      </c>
      <c r="BR595" s="421">
        <f t="shared" si="1138"/>
        <v>0.76388888888888884</v>
      </c>
      <c r="BS595" s="409">
        <f t="shared" si="1139"/>
        <v>48617</v>
      </c>
      <c r="BT595" s="429">
        <f t="shared" si="1140"/>
        <v>8.0861564884711115</v>
      </c>
      <c r="BU595" s="430">
        <f t="shared" si="1217"/>
        <v>49.6</v>
      </c>
      <c r="BV595" s="430">
        <f t="shared" si="1142"/>
        <v>346.54215603595452</v>
      </c>
      <c r="BW595" s="430">
        <f t="shared" si="1218"/>
        <v>7092.4340868420513</v>
      </c>
      <c r="BX595" s="430">
        <f t="shared" si="1144"/>
        <v>4610.0821564473335</v>
      </c>
      <c r="BY595" s="430">
        <f t="shared" si="1219"/>
        <v>21.833496513565215</v>
      </c>
      <c r="BZ595" s="430"/>
      <c r="CA595" s="431"/>
      <c r="CB595" s="430">
        <f t="shared" si="1146"/>
        <v>113</v>
      </c>
      <c r="CC595" s="432">
        <v>23021</v>
      </c>
      <c r="CD595" s="411">
        <f t="shared" si="1147"/>
        <v>24281</v>
      </c>
      <c r="CE595" s="421">
        <f t="shared" si="1148"/>
        <v>0.97123999999999999</v>
      </c>
      <c r="CF595" s="433">
        <f t="shared" si="1149"/>
        <v>6.6224620073308351</v>
      </c>
      <c r="CG595" s="434"/>
      <c r="CH595" s="427"/>
      <c r="CI595" s="446">
        <f t="shared" si="1150"/>
        <v>9.3900580700959591</v>
      </c>
      <c r="CJ595" s="436">
        <v>34.299999999999997</v>
      </c>
      <c r="CK595" s="436">
        <v>2.2400000000000002</v>
      </c>
      <c r="CL595" s="423"/>
      <c r="CM595" s="423">
        <v>17.5</v>
      </c>
      <c r="CN595" s="423">
        <v>73</v>
      </c>
      <c r="CO595" s="432"/>
      <c r="CP595" s="432"/>
      <c r="CQ595" s="437"/>
      <c r="CR595" s="437">
        <v>0.91</v>
      </c>
      <c r="CS595" s="424"/>
      <c r="CT595" s="432">
        <f t="shared" si="1151"/>
        <v>3.4594950784564062</v>
      </c>
      <c r="CU595" s="434">
        <v>7.05</v>
      </c>
      <c r="CV595" s="438"/>
      <c r="CW595" s="439"/>
      <c r="CX595" s="440"/>
      <c r="CY595" s="441"/>
      <c r="CZ595" s="442"/>
      <c r="DA595" s="442"/>
      <c r="DB595" s="442"/>
      <c r="DC595" s="442"/>
      <c r="DD595" s="443"/>
      <c r="DE595" s="440"/>
      <c r="DF595" s="444">
        <v>23076</v>
      </c>
      <c r="DG595" s="445">
        <f t="shared" si="1152"/>
        <v>24336</v>
      </c>
      <c r="DH595" s="421">
        <f t="shared" si="1153"/>
        <v>0.97343999999999997</v>
      </c>
      <c r="DI595" s="446">
        <f t="shared" si="1154"/>
        <v>6.607495069033531</v>
      </c>
      <c r="DJ595" s="434">
        <v>7.88</v>
      </c>
      <c r="DK595" s="427">
        <v>2.9</v>
      </c>
      <c r="DL595" s="446">
        <f t="shared" si="1155"/>
        <v>9.3688362919132153</v>
      </c>
      <c r="DM595" s="422">
        <v>34.1</v>
      </c>
      <c r="DN595" s="422">
        <v>1.3</v>
      </c>
      <c r="DO595" s="423">
        <v>7.92</v>
      </c>
      <c r="DP595" s="423">
        <v>17.399999999999999</v>
      </c>
      <c r="DQ595" s="423">
        <v>72</v>
      </c>
      <c r="DR595" s="432"/>
      <c r="DS595" s="432"/>
      <c r="DT595" s="437"/>
      <c r="DU595" s="437">
        <v>0.91</v>
      </c>
      <c r="DV595" s="424"/>
      <c r="DW595" s="446">
        <f t="shared" si="1156"/>
        <v>3.4516765285996058</v>
      </c>
      <c r="DX595" s="434">
        <v>6.67</v>
      </c>
      <c r="DY595" s="438">
        <v>8.24</v>
      </c>
      <c r="DZ595" s="439">
        <v>17</v>
      </c>
      <c r="EA595" s="660">
        <f t="shared" si="1204"/>
        <v>61.2</v>
      </c>
      <c r="EB595" s="441">
        <v>7750</v>
      </c>
      <c r="EC595" s="442">
        <v>6.2</v>
      </c>
      <c r="ED595" s="442"/>
      <c r="EE595" s="442"/>
      <c r="EF595" s="442"/>
      <c r="EG595" s="443">
        <v>5</v>
      </c>
      <c r="EH595" s="440"/>
      <c r="EI595" s="429">
        <f t="shared" si="1220"/>
        <v>8.24</v>
      </c>
      <c r="EJ595" s="447">
        <f t="shared" si="1221"/>
        <v>17</v>
      </c>
      <c r="EK595" s="448">
        <f t="shared" si="1222"/>
        <v>61.2</v>
      </c>
      <c r="EL595" s="417">
        <f t="shared" si="1223"/>
        <v>7750</v>
      </c>
      <c r="EM595" s="431">
        <f t="shared" si="1224"/>
        <v>6.2</v>
      </c>
      <c r="EN595" s="431"/>
      <c r="EO595" s="431"/>
      <c r="EP595" s="431"/>
      <c r="EQ595" s="430">
        <f t="shared" si="1225"/>
        <v>5</v>
      </c>
      <c r="ER595" s="448"/>
      <c r="ES595" s="449">
        <f t="shared" si="1163"/>
        <v>21.720797251990046</v>
      </c>
      <c r="ET595" s="450">
        <f t="shared" si="1164"/>
        <v>0.97233999999999998</v>
      </c>
      <c r="EU595" s="451">
        <f t="shared" si="1123"/>
        <v>0.38290545454545455</v>
      </c>
      <c r="EV595" s="450">
        <f t="shared" si="1165"/>
        <v>0.70908417508417509</v>
      </c>
      <c r="EW595" s="513">
        <f t="shared" si="1226"/>
        <v>0.71603265669573712</v>
      </c>
      <c r="EX595" s="514">
        <f t="shared" si="1227"/>
        <v>15.633496513565216</v>
      </c>
      <c r="EY595" s="513">
        <f t="shared" si="1228"/>
        <v>0.657258064516129</v>
      </c>
      <c r="EZ595" s="514">
        <f t="shared" si="1229"/>
        <v>32.6</v>
      </c>
      <c r="FA595" s="450">
        <f t="shared" si="1170"/>
        <v>0.82339810919381951</v>
      </c>
      <c r="FB595" s="431">
        <f t="shared" si="1171"/>
        <v>285.34215603595453</v>
      </c>
      <c r="FC595" s="452"/>
      <c r="FD595" s="431"/>
      <c r="FE595" s="452">
        <f t="shared" si="1172"/>
        <v>0.95575221238938057</v>
      </c>
      <c r="FF595" s="430">
        <f t="shared" si="1173"/>
        <v>108</v>
      </c>
      <c r="FG595" s="405">
        <v>50400</v>
      </c>
      <c r="FH595" s="589"/>
      <c r="FI595" s="590"/>
      <c r="FJ595" s="591"/>
      <c r="FK595" s="455">
        <f t="shared" si="1174"/>
        <v>1.4809634489993213</v>
      </c>
      <c r="FL595" s="530">
        <v>2000</v>
      </c>
      <c r="FM595" s="455">
        <f t="shared" si="1175"/>
        <v>41.13787358331448</v>
      </c>
      <c r="FN595" s="530">
        <v>6728</v>
      </c>
      <c r="FO595" s="532">
        <f t="shared" si="1176"/>
        <v>0.50284005979073243</v>
      </c>
      <c r="FP595" s="449">
        <f t="shared" si="1177"/>
        <v>138.3878067342699</v>
      </c>
      <c r="FQ595" s="457">
        <v>43.2</v>
      </c>
      <c r="FR595" s="458">
        <f t="shared" si="1178"/>
        <v>0.88857806939959283</v>
      </c>
      <c r="FS595" s="576">
        <v>8.08</v>
      </c>
      <c r="FT595" s="577">
        <v>12</v>
      </c>
      <c r="FU595" s="660">
        <v>43</v>
      </c>
      <c r="FV595" s="579">
        <v>4</v>
      </c>
      <c r="FW595" s="580"/>
      <c r="FX595" s="579"/>
      <c r="FY595" s="452">
        <f t="shared" si="1179"/>
        <v>0.19999999999999996</v>
      </c>
      <c r="FZ595" s="452"/>
      <c r="GA595" s="429"/>
      <c r="GB595" s="513">
        <f t="shared" si="1230"/>
        <v>0.29411764705882348</v>
      </c>
      <c r="GC595" s="514">
        <f t="shared" si="1231"/>
        <v>5</v>
      </c>
      <c r="GD595" s="513">
        <f t="shared" si="1232"/>
        <v>0.29738562091503273</v>
      </c>
      <c r="GE595" s="527">
        <f t="shared" si="1183"/>
        <v>18.200000000000003</v>
      </c>
      <c r="GF595" s="461">
        <f t="shared" si="1184"/>
        <v>2.0239833802990725</v>
      </c>
      <c r="GG595" s="606">
        <v>20</v>
      </c>
      <c r="GH595" s="450">
        <f t="shared" si="1233"/>
        <v>0.25</v>
      </c>
      <c r="GI595" s="405">
        <v>140</v>
      </c>
      <c r="GJ595" s="462">
        <f t="shared" si="1234"/>
        <v>7</v>
      </c>
      <c r="GK595" s="463">
        <f t="shared" si="1187"/>
        <v>9.8730896599954754</v>
      </c>
      <c r="GL595" s="464">
        <v>8.18</v>
      </c>
      <c r="GM595" s="529">
        <v>11.8</v>
      </c>
      <c r="GN595" s="406">
        <v>42</v>
      </c>
      <c r="GO595" s="513">
        <f t="shared" si="1235"/>
        <v>1.6666666666666607E-2</v>
      </c>
      <c r="GP595" s="450">
        <f t="shared" si="1236"/>
        <v>2.3255813953488413E-2</v>
      </c>
      <c r="GQ595" s="577">
        <v>8</v>
      </c>
      <c r="GR595" s="455">
        <f t="shared" si="1190"/>
        <v>2.122714276899027</v>
      </c>
      <c r="GS595" s="531">
        <f t="shared" si="1237"/>
        <v>11.4</v>
      </c>
      <c r="GT595" s="531">
        <f t="shared" si="1238"/>
        <v>35.340000000000003</v>
      </c>
      <c r="GU595" s="513">
        <f t="shared" si="1239"/>
        <v>3.3898305084745783E-2</v>
      </c>
      <c r="GV595" s="513">
        <f t="shared" si="1240"/>
        <v>0.15857142857142847</v>
      </c>
      <c r="GW595" s="513">
        <f t="shared" si="1241"/>
        <v>4.9999999999999933E-2</v>
      </c>
      <c r="GX595" s="513">
        <f t="shared" si="1242"/>
        <v>0.17813953488372081</v>
      </c>
      <c r="GY595" s="462">
        <f t="shared" si="1243"/>
        <v>1.28891509921612</v>
      </c>
      <c r="GZ595" s="405">
        <v>49100</v>
      </c>
      <c r="HA595" s="581">
        <v>8.34</v>
      </c>
      <c r="HB595" s="451">
        <v>8.02</v>
      </c>
      <c r="HC595" s="577">
        <v>11.4</v>
      </c>
      <c r="HD595" s="463">
        <f t="shared" si="1244"/>
        <v>35.340000000000003</v>
      </c>
      <c r="HE595" s="463">
        <v>11.9</v>
      </c>
      <c r="HF595" s="463">
        <f t="shared" si="1206"/>
        <v>32.130000000000003</v>
      </c>
      <c r="HG595" s="582"/>
      <c r="HH595" s="575">
        <v>6</v>
      </c>
      <c r="HI595" s="583">
        <v>7330</v>
      </c>
      <c r="HJ595" s="406">
        <f t="shared" si="1199"/>
        <v>4911.1000000000004</v>
      </c>
      <c r="HK595" s="406"/>
      <c r="HL595" s="549"/>
      <c r="HM595" s="584"/>
      <c r="HN595" s="461">
        <v>4.79</v>
      </c>
      <c r="HO595" s="574"/>
      <c r="HP595" s="548">
        <v>0.03</v>
      </c>
      <c r="HQ595" s="585"/>
      <c r="HR595" s="586"/>
      <c r="HS595" s="520">
        <v>0.28000000000000003</v>
      </c>
      <c r="HT595" s="587">
        <v>4</v>
      </c>
      <c r="HU595" s="522">
        <f t="shared" si="1200"/>
        <v>37.746491094865178</v>
      </c>
      <c r="HV595" s="513">
        <f t="shared" si="1245"/>
        <v>0.77016129032258063</v>
      </c>
      <c r="HW595" s="513">
        <f t="shared" si="1246"/>
        <v>0.84767241379310343</v>
      </c>
      <c r="HX595" s="513">
        <f t="shared" si="1247"/>
        <v>0.78520179372197307</v>
      </c>
      <c r="HY595" s="599" t="s">
        <v>266</v>
      </c>
    </row>
    <row r="596" spans="1:233" s="598" customFormat="1" ht="15" customHeight="1" x14ac:dyDescent="0.15">
      <c r="A596" s="400">
        <v>44078</v>
      </c>
      <c r="B596" s="515">
        <v>50230</v>
      </c>
      <c r="C596" s="402">
        <f t="shared" si="1124"/>
        <v>1.0045999999999999</v>
      </c>
      <c r="D596" s="571">
        <v>7.86</v>
      </c>
      <c r="E596" s="572">
        <v>44.95</v>
      </c>
      <c r="F596" s="406">
        <v>164</v>
      </c>
      <c r="G596" s="406">
        <f t="shared" si="1207"/>
        <v>8237.7199999999993</v>
      </c>
      <c r="H596" s="402">
        <f t="shared" si="1208"/>
        <v>0.32950879999999999</v>
      </c>
      <c r="I596" s="573"/>
      <c r="J596" s="406"/>
      <c r="K596" s="574"/>
      <c r="L596" s="574"/>
      <c r="M596" s="574"/>
      <c r="N596" s="575"/>
      <c r="O596" s="575"/>
      <c r="P596" s="409"/>
      <c r="Q596" s="409">
        <v>1440</v>
      </c>
      <c r="R596" s="409"/>
      <c r="S596" s="409"/>
      <c r="T596" s="410">
        <v>5.03</v>
      </c>
      <c r="U596" s="409">
        <f t="shared" si="1209"/>
        <v>3380.344827586207</v>
      </c>
      <c r="V596" s="409">
        <v>9803</v>
      </c>
      <c r="W596" s="409">
        <v>4063</v>
      </c>
      <c r="X596" s="516">
        <v>1080</v>
      </c>
      <c r="Y596" s="473"/>
      <c r="Z596" s="429"/>
      <c r="AA596" s="409"/>
      <c r="AB596" s="409"/>
      <c r="AC596" s="409"/>
      <c r="AD596" s="474"/>
      <c r="AE596" s="477"/>
      <c r="AF596" s="478">
        <f t="shared" si="1210"/>
        <v>2520</v>
      </c>
      <c r="AG596" s="477">
        <f t="shared" si="1211"/>
        <v>1.008</v>
      </c>
      <c r="AH596" s="478">
        <f t="shared" si="1212"/>
        <v>1955.8620689655172</v>
      </c>
      <c r="AI596" s="478">
        <f t="shared" si="1213"/>
        <v>5672</v>
      </c>
      <c r="AJ596" s="473">
        <f t="shared" si="1214"/>
        <v>14293.44</v>
      </c>
      <c r="AK596" s="477">
        <f t="shared" si="1215"/>
        <v>0.63526400000000005</v>
      </c>
      <c r="AL596" s="447">
        <v>37</v>
      </c>
      <c r="AM596" s="479"/>
      <c r="AN596" s="473">
        <v>2808</v>
      </c>
      <c r="AO596" s="473">
        <v>2724</v>
      </c>
      <c r="AP596" s="479">
        <v>7.65</v>
      </c>
      <c r="AQ596" s="447">
        <v>844</v>
      </c>
      <c r="AR596" s="473">
        <f t="shared" si="1205"/>
        <v>2447.6</v>
      </c>
      <c r="AS596" s="657">
        <f t="shared" si="1216"/>
        <v>2.9</v>
      </c>
      <c r="AT596" s="473">
        <v>7340</v>
      </c>
      <c r="AU596" s="447"/>
      <c r="AV596" s="480">
        <v>2</v>
      </c>
      <c r="AW596" s="479">
        <v>10.14</v>
      </c>
      <c r="AX596" s="479">
        <v>40.799999999999997</v>
      </c>
      <c r="AY596" s="480">
        <v>13</v>
      </c>
      <c r="AZ596" s="480">
        <v>3.9</v>
      </c>
      <c r="BA596" s="420">
        <f t="shared" si="1135"/>
        <v>47498</v>
      </c>
      <c r="BB596" s="421">
        <f t="shared" si="1136"/>
        <v>0.94996000000000003</v>
      </c>
      <c r="BC596" s="422"/>
      <c r="BD596" s="423">
        <v>7.89</v>
      </c>
      <c r="BE596" s="424">
        <v>58.8</v>
      </c>
      <c r="BF596" s="420">
        <v>206</v>
      </c>
      <c r="BG596" s="426">
        <v>6830</v>
      </c>
      <c r="BH596" s="420">
        <f t="shared" si="1137"/>
        <v>4576.1000000000004</v>
      </c>
      <c r="BI596" s="432"/>
      <c r="BJ596" s="421"/>
      <c r="BK596" s="427">
        <v>19.100000000000001</v>
      </c>
      <c r="BL596" s="427">
        <v>12.7</v>
      </c>
      <c r="BM596" s="428">
        <v>4.0999999999999996</v>
      </c>
      <c r="BN596" s="422">
        <v>1.4</v>
      </c>
      <c r="BO596" s="425">
        <v>85</v>
      </c>
      <c r="BP596" s="425">
        <v>32</v>
      </c>
      <c r="BQ596" s="423">
        <v>5.85</v>
      </c>
      <c r="BR596" s="421">
        <f t="shared" si="1138"/>
        <v>0.81249999999999989</v>
      </c>
      <c r="BS596" s="409">
        <f t="shared" si="1139"/>
        <v>50018</v>
      </c>
      <c r="BT596" s="429">
        <f t="shared" si="1140"/>
        <v>7.8779083529929217</v>
      </c>
      <c r="BU596" s="430">
        <f t="shared" si="1217"/>
        <v>58.8</v>
      </c>
      <c r="BV596" s="430">
        <f t="shared" si="1142"/>
        <v>318.93598304610339</v>
      </c>
      <c r="BW596" s="430">
        <f t="shared" si="1218"/>
        <v>6486.0379863249227</v>
      </c>
      <c r="BX596" s="430">
        <f t="shared" si="1144"/>
        <v>4215.9246911111995</v>
      </c>
      <c r="BY596" s="430">
        <f t="shared" si="1219"/>
        <v>18.792670638570115</v>
      </c>
      <c r="BZ596" s="430">
        <f>(BL596*BA596+AY596*AF596)/BS596</f>
        <v>12.715114558758847</v>
      </c>
      <c r="CA596" s="431">
        <f>(BN596*BA596+AZ596*AF596)/BS596</f>
        <v>1.5259546563237234</v>
      </c>
      <c r="CB596" s="430">
        <f t="shared" si="1146"/>
        <v>85</v>
      </c>
      <c r="CC596" s="432">
        <v>23830</v>
      </c>
      <c r="CD596" s="411">
        <f t="shared" si="1147"/>
        <v>25090</v>
      </c>
      <c r="CE596" s="421">
        <f t="shared" si="1148"/>
        <v>1.0036</v>
      </c>
      <c r="CF596" s="433">
        <f t="shared" si="1149"/>
        <v>6.4089278597050612</v>
      </c>
      <c r="CG596" s="434"/>
      <c r="CH596" s="427"/>
      <c r="CI596" s="446">
        <f t="shared" si="1150"/>
        <v>9.0872857712235948</v>
      </c>
      <c r="CJ596" s="436">
        <v>33.5</v>
      </c>
      <c r="CK596" s="436">
        <v>1.57</v>
      </c>
      <c r="CL596" s="423"/>
      <c r="CM596" s="423">
        <v>20</v>
      </c>
      <c r="CN596" s="423">
        <v>77</v>
      </c>
      <c r="CO596" s="432"/>
      <c r="CP596" s="432"/>
      <c r="CQ596" s="437"/>
      <c r="CR596" s="437">
        <v>0.9</v>
      </c>
      <c r="CS596" s="424"/>
      <c r="CT596" s="432">
        <f t="shared" si="1151"/>
        <v>3.3479473893981666</v>
      </c>
      <c r="CU596" s="434">
        <v>7.02</v>
      </c>
      <c r="CV596" s="438"/>
      <c r="CW596" s="439"/>
      <c r="CX596" s="440"/>
      <c r="CY596" s="441"/>
      <c r="CZ596" s="442"/>
      <c r="DA596" s="442"/>
      <c r="DB596" s="442"/>
      <c r="DC596" s="442"/>
      <c r="DD596" s="443"/>
      <c r="DE596" s="440"/>
      <c r="DF596" s="444">
        <v>23668</v>
      </c>
      <c r="DG596" s="445">
        <f t="shared" si="1152"/>
        <v>24928</v>
      </c>
      <c r="DH596" s="421">
        <f t="shared" si="1153"/>
        <v>0.99712000000000001</v>
      </c>
      <c r="DI596" s="446">
        <f t="shared" si="1154"/>
        <v>6.450577663671373</v>
      </c>
      <c r="DJ596" s="434">
        <v>7.79</v>
      </c>
      <c r="DK596" s="427">
        <v>2.6</v>
      </c>
      <c r="DL596" s="446">
        <f t="shared" si="1155"/>
        <v>9.1463414634146343</v>
      </c>
      <c r="DM596" s="422">
        <v>33.700000000000003</v>
      </c>
      <c r="DN596" s="422">
        <v>0.98</v>
      </c>
      <c r="DO596" s="423">
        <v>7.83</v>
      </c>
      <c r="DP596" s="423">
        <v>19.8</v>
      </c>
      <c r="DQ596" s="423">
        <v>76</v>
      </c>
      <c r="DR596" s="432"/>
      <c r="DS596" s="432"/>
      <c r="DT596" s="437"/>
      <c r="DU596" s="437">
        <v>0.89</v>
      </c>
      <c r="DV596" s="424"/>
      <c r="DW596" s="446">
        <f t="shared" si="1156"/>
        <v>3.3697047496790757</v>
      </c>
      <c r="DX596" s="434">
        <v>6.7</v>
      </c>
      <c r="DY596" s="438">
        <v>8.19</v>
      </c>
      <c r="DZ596" s="439">
        <v>16.399999999999999</v>
      </c>
      <c r="EA596" s="660">
        <f t="shared" si="1204"/>
        <v>59.04</v>
      </c>
      <c r="EB596" s="441">
        <v>7150</v>
      </c>
      <c r="EC596" s="442">
        <v>6.3</v>
      </c>
      <c r="ED596" s="442">
        <v>0.24</v>
      </c>
      <c r="EE596" s="442">
        <v>3.9</v>
      </c>
      <c r="EF596" s="442">
        <v>0.95</v>
      </c>
      <c r="EG596" s="443">
        <v>6</v>
      </c>
      <c r="EH596" s="440">
        <v>16</v>
      </c>
      <c r="EI596" s="429">
        <f t="shared" si="1220"/>
        <v>8.19</v>
      </c>
      <c r="EJ596" s="447">
        <f t="shared" si="1221"/>
        <v>16.399999999999999</v>
      </c>
      <c r="EK596" s="448">
        <f t="shared" si="1222"/>
        <v>59.04</v>
      </c>
      <c r="EL596" s="417">
        <f t="shared" si="1223"/>
        <v>7150</v>
      </c>
      <c r="EM596" s="431">
        <f t="shared" si="1224"/>
        <v>6.3</v>
      </c>
      <c r="EN596" s="431">
        <f>ED596</f>
        <v>0.24</v>
      </c>
      <c r="EO596" s="431">
        <f>EE596</f>
        <v>3.9</v>
      </c>
      <c r="EP596" s="431">
        <f>EF596</f>
        <v>0.95</v>
      </c>
      <c r="EQ596" s="430">
        <f t="shared" si="1225"/>
        <v>6</v>
      </c>
      <c r="ER596" s="448">
        <f>EH596</f>
        <v>16</v>
      </c>
      <c r="ES596" s="449">
        <f t="shared" si="1163"/>
        <v>21.112399536166983</v>
      </c>
      <c r="ET596" s="450">
        <f t="shared" si="1164"/>
        <v>1.0003599999999999</v>
      </c>
      <c r="EU596" s="451">
        <f t="shared" si="1123"/>
        <v>0.36255772727272717</v>
      </c>
      <c r="EV596" s="450">
        <f t="shared" si="1165"/>
        <v>0.67140319865319842</v>
      </c>
      <c r="EW596" s="513">
        <f t="shared" si="1226"/>
        <v>0.66476292161105266</v>
      </c>
      <c r="EX596" s="514">
        <f t="shared" si="1227"/>
        <v>12.492670638570115</v>
      </c>
      <c r="EY596" s="513">
        <f t="shared" si="1228"/>
        <v>0.72108843537414968</v>
      </c>
      <c r="EZ596" s="514">
        <f t="shared" si="1229"/>
        <v>42.4</v>
      </c>
      <c r="FA596" s="450">
        <f t="shared" si="1170"/>
        <v>0.81488448109203926</v>
      </c>
      <c r="FB596" s="431">
        <f t="shared" si="1171"/>
        <v>259.89598304610337</v>
      </c>
      <c r="FC596" s="452">
        <f>1-EP596/CA596</f>
        <v>0.37743890615419284</v>
      </c>
      <c r="FD596" s="431">
        <f>CA596-EP596</f>
        <v>0.57595465632372345</v>
      </c>
      <c r="FE596" s="452">
        <f t="shared" si="1172"/>
        <v>0.92941176470588238</v>
      </c>
      <c r="FF596" s="430">
        <f t="shared" si="1173"/>
        <v>79</v>
      </c>
      <c r="FG596" s="405">
        <v>50400</v>
      </c>
      <c r="FH596" s="589"/>
      <c r="FI596" s="590"/>
      <c r="FJ596" s="591"/>
      <c r="FK596" s="455">
        <f t="shared" si="1174"/>
        <v>1.4394817865568394</v>
      </c>
      <c r="FL596" s="530">
        <v>2000</v>
      </c>
      <c r="FM596" s="455">
        <f t="shared" si="1175"/>
        <v>39.985605182134435</v>
      </c>
      <c r="FN596" s="530">
        <v>7033</v>
      </c>
      <c r="FO596" s="532">
        <f t="shared" si="1176"/>
        <v>0.5256352765321376</v>
      </c>
      <c r="FP596" s="449">
        <f t="shared" si="1177"/>
        <v>140.60938062297572</v>
      </c>
      <c r="FQ596" s="457">
        <v>43.2</v>
      </c>
      <c r="FR596" s="458">
        <f t="shared" si="1178"/>
        <v>0.86368907193410382</v>
      </c>
      <c r="FS596" s="576">
        <v>8.0299999999999994</v>
      </c>
      <c r="FT596" s="577">
        <v>12.5</v>
      </c>
      <c r="FU596" s="660">
        <v>35</v>
      </c>
      <c r="FV596" s="579">
        <v>4</v>
      </c>
      <c r="FW596" s="580">
        <v>0.3</v>
      </c>
      <c r="FX596" s="579">
        <v>8</v>
      </c>
      <c r="FY596" s="452">
        <f t="shared" si="1179"/>
        <v>0.33333333333333337</v>
      </c>
      <c r="FZ596" s="452">
        <f>1-FW596/(EF596+DC596)</f>
        <v>0.68421052631578949</v>
      </c>
      <c r="GA596" s="429">
        <f>EF596+DC596-FW596</f>
        <v>0.64999999999999991</v>
      </c>
      <c r="GB596" s="513">
        <f t="shared" si="1230"/>
        <v>0.23780487804878048</v>
      </c>
      <c r="GC596" s="514">
        <f t="shared" si="1231"/>
        <v>3.8999999999999986</v>
      </c>
      <c r="GD596" s="513">
        <f t="shared" si="1232"/>
        <v>0.40718157181571812</v>
      </c>
      <c r="GE596" s="527">
        <f t="shared" si="1183"/>
        <v>24.04</v>
      </c>
      <c r="GF596" s="461">
        <f t="shared" si="1184"/>
        <v>1.9672917749610139</v>
      </c>
      <c r="GG596" s="606">
        <v>20</v>
      </c>
      <c r="GH596" s="450">
        <f t="shared" si="1233"/>
        <v>0.25</v>
      </c>
      <c r="GI596" s="405">
        <v>140</v>
      </c>
      <c r="GJ596" s="462">
        <f t="shared" si="1234"/>
        <v>7</v>
      </c>
      <c r="GK596" s="463">
        <f t="shared" si="1187"/>
        <v>9.5965452437122636</v>
      </c>
      <c r="GL596" s="464">
        <v>8.15</v>
      </c>
      <c r="GM596" s="529">
        <v>12.2</v>
      </c>
      <c r="GN596" s="406">
        <v>40</v>
      </c>
      <c r="GO596" s="513">
        <f t="shared" si="1235"/>
        <v>2.4000000000000021E-2</v>
      </c>
      <c r="GP596" s="450">
        <f t="shared" si="1236"/>
        <v>-0.14285714285714279</v>
      </c>
      <c r="GQ596" s="577">
        <v>8</v>
      </c>
      <c r="GR596" s="455">
        <f t="shared" si="1190"/>
        <v>2.0632572273981364</v>
      </c>
      <c r="GS596" s="531">
        <f t="shared" si="1237"/>
        <v>12.1</v>
      </c>
      <c r="GT596" s="531">
        <f t="shared" si="1238"/>
        <v>37.51</v>
      </c>
      <c r="GU596" s="513">
        <f t="shared" si="1239"/>
        <v>8.1967213114754189E-3</v>
      </c>
      <c r="GV596" s="513">
        <f t="shared" si="1240"/>
        <v>6.2250000000000028E-2</v>
      </c>
      <c r="GW596" s="513">
        <f t="shared" si="1241"/>
        <v>3.2000000000000028E-2</v>
      </c>
      <c r="GX596" s="513">
        <f t="shared" si="1242"/>
        <v>-7.1714285714285619E-2</v>
      </c>
      <c r="GY596" s="462">
        <f t="shared" si="1243"/>
        <v>-3.8233247982917415</v>
      </c>
      <c r="GZ596" s="405">
        <v>48782</v>
      </c>
      <c r="HA596" s="581">
        <v>8.39</v>
      </c>
      <c r="HB596" s="451">
        <v>8.0299999999999994</v>
      </c>
      <c r="HC596" s="577">
        <v>12.1</v>
      </c>
      <c r="HD596" s="463">
        <f t="shared" si="1244"/>
        <v>37.51</v>
      </c>
      <c r="HE596" s="463">
        <v>11.5</v>
      </c>
      <c r="HF596" s="463">
        <f t="shared" si="1206"/>
        <v>31.05</v>
      </c>
      <c r="HG596" s="582"/>
      <c r="HH596" s="575">
        <v>2</v>
      </c>
      <c r="HI596" s="583">
        <v>7340</v>
      </c>
      <c r="HJ596" s="406">
        <f t="shared" si="1199"/>
        <v>4917.8</v>
      </c>
      <c r="HK596" s="406"/>
      <c r="HL596" s="549">
        <v>1253</v>
      </c>
      <c r="HM596" s="584">
        <v>5.4</v>
      </c>
      <c r="HN596" s="461">
        <v>4.91</v>
      </c>
      <c r="HO596" s="574">
        <v>0.21</v>
      </c>
      <c r="HP596" s="548">
        <v>0.03</v>
      </c>
      <c r="HQ596" s="585">
        <v>4.4000000000000004</v>
      </c>
      <c r="HR596" s="586">
        <v>0.3</v>
      </c>
      <c r="HS596" s="520">
        <v>0.27</v>
      </c>
      <c r="HT596" s="587">
        <v>4</v>
      </c>
      <c r="HU596" s="522">
        <f t="shared" si="1200"/>
        <v>36.633121394585032</v>
      </c>
      <c r="HV596" s="513">
        <f t="shared" si="1245"/>
        <v>0.79421768707482987</v>
      </c>
      <c r="HW596" s="513">
        <f t="shared" si="1246"/>
        <v>0.81791262135922338</v>
      </c>
      <c r="HX596" s="513">
        <f t="shared" si="1247"/>
        <v>0.74293193717277495</v>
      </c>
      <c r="HY596" s="599" t="s">
        <v>267</v>
      </c>
    </row>
    <row r="597" spans="1:233" s="598" customFormat="1" ht="15" customHeight="1" x14ac:dyDescent="0.15">
      <c r="A597" s="400">
        <v>44079</v>
      </c>
      <c r="B597" s="515">
        <v>45745</v>
      </c>
      <c r="C597" s="402">
        <f t="shared" si="1124"/>
        <v>0.91490000000000005</v>
      </c>
      <c r="D597" s="571">
        <v>8.1</v>
      </c>
      <c r="E597" s="572">
        <v>51.8</v>
      </c>
      <c r="F597" s="406">
        <v>158</v>
      </c>
      <c r="G597" s="406">
        <f t="shared" si="1207"/>
        <v>7227.71</v>
      </c>
      <c r="H597" s="402">
        <f t="shared" si="1208"/>
        <v>0.28910839999999999</v>
      </c>
      <c r="I597" s="573"/>
      <c r="J597" s="406"/>
      <c r="K597" s="574"/>
      <c r="L597" s="574"/>
      <c r="M597" s="574"/>
      <c r="N597" s="575"/>
      <c r="O597" s="575"/>
      <c r="P597" s="409"/>
      <c r="Q597" s="409">
        <v>1440</v>
      </c>
      <c r="R597" s="409"/>
      <c r="S597" s="409"/>
      <c r="T597" s="410">
        <v>5.14</v>
      </c>
      <c r="U597" s="409">
        <f t="shared" si="1209"/>
        <v>3580.344827586207</v>
      </c>
      <c r="V597" s="409">
        <v>10383</v>
      </c>
      <c r="W597" s="409">
        <v>3182</v>
      </c>
      <c r="X597" s="516">
        <v>1080</v>
      </c>
      <c r="Y597" s="473"/>
      <c r="Z597" s="429"/>
      <c r="AA597" s="409"/>
      <c r="AB597" s="409"/>
      <c r="AC597" s="409"/>
      <c r="AD597" s="474"/>
      <c r="AE597" s="477"/>
      <c r="AF597" s="478">
        <f t="shared" si="1210"/>
        <v>2520</v>
      </c>
      <c r="AG597" s="477">
        <f t="shared" si="1211"/>
        <v>1.008</v>
      </c>
      <c r="AH597" s="478">
        <f t="shared" si="1212"/>
        <v>2069.2610837438424</v>
      </c>
      <c r="AI597" s="478">
        <f t="shared" si="1213"/>
        <v>6000.8571428571431</v>
      </c>
      <c r="AJ597" s="473">
        <f t="shared" si="1214"/>
        <v>15122.16</v>
      </c>
      <c r="AK597" s="477">
        <f t="shared" si="1215"/>
        <v>0.67209600000000003</v>
      </c>
      <c r="AL597" s="447">
        <v>37</v>
      </c>
      <c r="AM597" s="479"/>
      <c r="AN597" s="473">
        <v>2825</v>
      </c>
      <c r="AO597" s="473">
        <v>2829</v>
      </c>
      <c r="AP597" s="479">
        <v>7.63</v>
      </c>
      <c r="AQ597" s="447">
        <v>813</v>
      </c>
      <c r="AR597" s="473">
        <f t="shared" si="1205"/>
        <v>2357.6999999999998</v>
      </c>
      <c r="AS597" s="657">
        <f t="shared" si="1216"/>
        <v>2.9</v>
      </c>
      <c r="AT597" s="473">
        <v>6920</v>
      </c>
      <c r="AU597" s="447"/>
      <c r="AV597" s="480">
        <v>1.5</v>
      </c>
      <c r="AW597" s="479">
        <v>10.26</v>
      </c>
      <c r="AX597" s="479">
        <v>40.96</v>
      </c>
      <c r="AY597" s="480">
        <v>10.5</v>
      </c>
      <c r="AZ597" s="480">
        <v>3.4</v>
      </c>
      <c r="BA597" s="420">
        <f t="shared" si="1135"/>
        <v>43560</v>
      </c>
      <c r="BB597" s="421">
        <f t="shared" si="1136"/>
        <v>0.87119999999999997</v>
      </c>
      <c r="BC597" s="422"/>
      <c r="BD597" s="423">
        <v>7.93</v>
      </c>
      <c r="BE597" s="424">
        <v>55.3</v>
      </c>
      <c r="BF597" s="420">
        <v>227</v>
      </c>
      <c r="BG597" s="426">
        <v>7160</v>
      </c>
      <c r="BH597" s="420">
        <f t="shared" si="1137"/>
        <v>4797.2000000000007</v>
      </c>
      <c r="BI597" s="432"/>
      <c r="BJ597" s="421"/>
      <c r="BK597" s="427">
        <v>19.5</v>
      </c>
      <c r="BL597" s="427"/>
      <c r="BM597" s="428"/>
      <c r="BN597" s="422"/>
      <c r="BO597" s="425">
        <v>93</v>
      </c>
      <c r="BP597" s="425"/>
      <c r="BQ597" s="423">
        <v>5.95</v>
      </c>
      <c r="BR597" s="421">
        <f t="shared" si="1138"/>
        <v>0.82638888888888884</v>
      </c>
      <c r="BS597" s="409">
        <f t="shared" si="1139"/>
        <v>46080</v>
      </c>
      <c r="BT597" s="429">
        <f t="shared" si="1140"/>
        <v>7.9135937499999995</v>
      </c>
      <c r="BU597" s="430">
        <f t="shared" si="1217"/>
        <v>55.3</v>
      </c>
      <c r="BV597" s="430">
        <f t="shared" si="1142"/>
        <v>343.52265625000001</v>
      </c>
      <c r="BW597" s="430">
        <f t="shared" si="1218"/>
        <v>6768.5960937500004</v>
      </c>
      <c r="BX597" s="430">
        <f t="shared" si="1144"/>
        <v>4399.5874609375005</v>
      </c>
      <c r="BY597" s="430">
        <f t="shared" si="1219"/>
        <v>19.0078125</v>
      </c>
      <c r="BZ597" s="430"/>
      <c r="CA597" s="431"/>
      <c r="CB597" s="430">
        <f t="shared" si="1146"/>
        <v>93</v>
      </c>
      <c r="CC597" s="432">
        <v>21760</v>
      </c>
      <c r="CD597" s="411">
        <f t="shared" si="1147"/>
        <v>23020</v>
      </c>
      <c r="CE597" s="421">
        <f t="shared" si="1148"/>
        <v>0.92079999999999995</v>
      </c>
      <c r="CF597" s="433">
        <f t="shared" si="1149"/>
        <v>6.9852302345786264</v>
      </c>
      <c r="CG597" s="434"/>
      <c r="CH597" s="427"/>
      <c r="CI597" s="446">
        <f t="shared" si="1150"/>
        <v>9.9044309296264128</v>
      </c>
      <c r="CJ597" s="436">
        <v>33.5</v>
      </c>
      <c r="CK597" s="436">
        <v>1.46</v>
      </c>
      <c r="CL597" s="423"/>
      <c r="CM597" s="423">
        <v>20.8</v>
      </c>
      <c r="CN597" s="423">
        <v>75</v>
      </c>
      <c r="CO597" s="432"/>
      <c r="CP597" s="432"/>
      <c r="CQ597" s="437"/>
      <c r="CR597" s="437">
        <v>0.93</v>
      </c>
      <c r="CS597" s="424"/>
      <c r="CT597" s="432">
        <f t="shared" si="1151"/>
        <v>3.6490008688097308</v>
      </c>
      <c r="CU597" s="434">
        <v>7.12</v>
      </c>
      <c r="CV597" s="438"/>
      <c r="CW597" s="439"/>
      <c r="CX597" s="440"/>
      <c r="CY597" s="441"/>
      <c r="CZ597" s="442"/>
      <c r="DA597" s="442"/>
      <c r="DB597" s="442"/>
      <c r="DC597" s="442"/>
      <c r="DD597" s="443"/>
      <c r="DE597" s="440"/>
      <c r="DF597" s="444">
        <v>21800</v>
      </c>
      <c r="DG597" s="445">
        <f t="shared" si="1152"/>
        <v>23060</v>
      </c>
      <c r="DH597" s="421">
        <f t="shared" si="1153"/>
        <v>0.9224</v>
      </c>
      <c r="DI597" s="446">
        <f t="shared" si="1154"/>
        <v>6.9731136166522116</v>
      </c>
      <c r="DJ597" s="434">
        <v>7.88</v>
      </c>
      <c r="DK597" s="427">
        <v>1.8</v>
      </c>
      <c r="DL597" s="446">
        <f t="shared" si="1155"/>
        <v>9.8872506504770161</v>
      </c>
      <c r="DM597" s="422">
        <v>33.6</v>
      </c>
      <c r="DN597" s="422">
        <v>1.23</v>
      </c>
      <c r="DO597" s="423">
        <v>7.89</v>
      </c>
      <c r="DP597" s="423">
        <v>20.6</v>
      </c>
      <c r="DQ597" s="423">
        <v>76</v>
      </c>
      <c r="DR597" s="432"/>
      <c r="DS597" s="432"/>
      <c r="DT597" s="437"/>
      <c r="DU597" s="437">
        <v>0.92</v>
      </c>
      <c r="DV597" s="424"/>
      <c r="DW597" s="446">
        <f t="shared" si="1156"/>
        <v>3.6426712922810056</v>
      </c>
      <c r="DX597" s="434">
        <v>6.63</v>
      </c>
      <c r="DY597" s="438">
        <v>8.07</v>
      </c>
      <c r="DZ597" s="439">
        <v>16.3</v>
      </c>
      <c r="EA597" s="660">
        <f t="shared" si="1204"/>
        <v>58.680000000000007</v>
      </c>
      <c r="EB597" s="441">
        <v>6900</v>
      </c>
      <c r="EC597" s="442">
        <v>6.7</v>
      </c>
      <c r="ED597" s="442"/>
      <c r="EE597" s="442"/>
      <c r="EF597" s="442"/>
      <c r="EG597" s="443">
        <v>7</v>
      </c>
      <c r="EH597" s="440"/>
      <c r="EI597" s="429">
        <f t="shared" si="1220"/>
        <v>8.07</v>
      </c>
      <c r="EJ597" s="447">
        <f t="shared" si="1221"/>
        <v>16.3</v>
      </c>
      <c r="EK597" s="448">
        <f t="shared" si="1222"/>
        <v>58.680000000000007</v>
      </c>
      <c r="EL597" s="417">
        <f t="shared" si="1223"/>
        <v>6900</v>
      </c>
      <c r="EM597" s="431">
        <f t="shared" si="1224"/>
        <v>6.7</v>
      </c>
      <c r="EN597" s="431"/>
      <c r="EO597" s="431"/>
      <c r="EP597" s="431"/>
      <c r="EQ597" s="430">
        <f t="shared" si="1225"/>
        <v>7</v>
      </c>
      <c r="ER597" s="448"/>
      <c r="ES597" s="449">
        <f t="shared" si="1163"/>
        <v>22.916666666666668</v>
      </c>
      <c r="ET597" s="450">
        <f t="shared" si="1164"/>
        <v>0.92159999999999997</v>
      </c>
      <c r="EU597" s="451">
        <f t="shared" si="1123"/>
        <v>0.35976190909090905</v>
      </c>
      <c r="EV597" s="450">
        <f t="shared" si="1165"/>
        <v>0.66622575757575742</v>
      </c>
      <c r="EW597" s="513">
        <f t="shared" si="1226"/>
        <v>0.64751335799424581</v>
      </c>
      <c r="EX597" s="514">
        <f t="shared" si="1227"/>
        <v>12.307812500000001</v>
      </c>
      <c r="EY597" s="513">
        <f t="shared" si="1228"/>
        <v>0.70524412296564187</v>
      </c>
      <c r="EZ597" s="514">
        <f t="shared" si="1229"/>
        <v>39</v>
      </c>
      <c r="FA597" s="450">
        <f t="shared" si="1170"/>
        <v>0.82918157235808221</v>
      </c>
      <c r="FB597" s="431">
        <f t="shared" si="1171"/>
        <v>284.84265625</v>
      </c>
      <c r="FC597" s="452"/>
      <c r="FD597" s="431"/>
      <c r="FE597" s="452">
        <f t="shared" si="1172"/>
        <v>0.92473118279569888</v>
      </c>
      <c r="FF597" s="430">
        <f t="shared" si="1173"/>
        <v>86</v>
      </c>
      <c r="FG597" s="405">
        <v>50400</v>
      </c>
      <c r="FH597" s="589"/>
      <c r="FI597" s="590"/>
      <c r="FJ597" s="591"/>
      <c r="FK597" s="455">
        <f t="shared" si="1174"/>
        <v>1.5625</v>
      </c>
      <c r="FL597" s="530">
        <v>2000</v>
      </c>
      <c r="FM597" s="455">
        <f t="shared" si="1175"/>
        <v>43.402777777777779</v>
      </c>
      <c r="FN597" s="530">
        <v>7006</v>
      </c>
      <c r="FO597" s="532">
        <f t="shared" si="1176"/>
        <v>0.52361733931240662</v>
      </c>
      <c r="FP597" s="449">
        <f t="shared" si="1177"/>
        <v>152.03993055555557</v>
      </c>
      <c r="FQ597" s="457">
        <v>43.2</v>
      </c>
      <c r="FR597" s="458">
        <f t="shared" si="1178"/>
        <v>0.93750000000000011</v>
      </c>
      <c r="FS597" s="576">
        <v>8.1300000000000008</v>
      </c>
      <c r="FT597" s="577">
        <v>13.8</v>
      </c>
      <c r="FU597" s="660">
        <v>40</v>
      </c>
      <c r="FV597" s="579">
        <v>4</v>
      </c>
      <c r="FW597" s="580"/>
      <c r="FX597" s="579"/>
      <c r="FY597" s="452">
        <f t="shared" si="1179"/>
        <v>0.4285714285714286</v>
      </c>
      <c r="FZ597" s="452"/>
      <c r="GA597" s="429"/>
      <c r="GB597" s="513">
        <f t="shared" si="1230"/>
        <v>0.15337423312883436</v>
      </c>
      <c r="GC597" s="514">
        <f t="shared" si="1231"/>
        <v>2.5</v>
      </c>
      <c r="GD597" s="513">
        <f t="shared" si="1232"/>
        <v>0.31833674164962511</v>
      </c>
      <c r="GE597" s="527">
        <f t="shared" si="1183"/>
        <v>18.680000000000007</v>
      </c>
      <c r="GF597" s="461">
        <f t="shared" si="1184"/>
        <v>2.135416666666667</v>
      </c>
      <c r="GG597" s="606">
        <v>20</v>
      </c>
      <c r="GH597" s="450">
        <f t="shared" si="1233"/>
        <v>0.25</v>
      </c>
      <c r="GI597" s="405">
        <v>140</v>
      </c>
      <c r="GJ597" s="462">
        <f t="shared" si="1234"/>
        <v>7</v>
      </c>
      <c r="GK597" s="463">
        <f t="shared" si="1187"/>
        <v>10.416666666666666</v>
      </c>
      <c r="GL597" s="464">
        <v>8.17</v>
      </c>
      <c r="GM597" s="529">
        <v>13.1</v>
      </c>
      <c r="GN597" s="406">
        <v>40</v>
      </c>
      <c r="GO597" s="513">
        <f t="shared" si="1235"/>
        <v>5.0724637681159535E-2</v>
      </c>
      <c r="GP597" s="450">
        <f t="shared" si="1236"/>
        <v>0</v>
      </c>
      <c r="GQ597" s="577">
        <v>8</v>
      </c>
      <c r="GR597" s="455">
        <f t="shared" si="1190"/>
        <v>2.2395833333333335</v>
      </c>
      <c r="GS597" s="531">
        <f t="shared" si="1237"/>
        <v>11.3</v>
      </c>
      <c r="GT597" s="531">
        <f t="shared" si="1238"/>
        <v>35.03</v>
      </c>
      <c r="GU597" s="513">
        <f t="shared" si="1239"/>
        <v>0.13740458015267165</v>
      </c>
      <c r="GV597" s="513">
        <f t="shared" si="1240"/>
        <v>0.12424999999999997</v>
      </c>
      <c r="GW597" s="513">
        <f t="shared" si="1241"/>
        <v>0.1811594202898551</v>
      </c>
      <c r="GX597" s="513">
        <f t="shared" si="1242"/>
        <v>0.12424999999999997</v>
      </c>
      <c r="GY597" s="462">
        <f t="shared" si="1243"/>
        <v>2.0959087860496313</v>
      </c>
      <c r="GZ597" s="405">
        <v>47335</v>
      </c>
      <c r="HA597" s="581">
        <v>8.32</v>
      </c>
      <c r="HB597" s="451">
        <v>7.97</v>
      </c>
      <c r="HC597" s="577">
        <v>11.3</v>
      </c>
      <c r="HD597" s="463">
        <f t="shared" si="1244"/>
        <v>35.03</v>
      </c>
      <c r="HE597" s="463">
        <v>10.8</v>
      </c>
      <c r="HF597" s="463">
        <f t="shared" si="1206"/>
        <v>29.160000000000004</v>
      </c>
      <c r="HG597" s="582"/>
      <c r="HH597" s="575">
        <v>8</v>
      </c>
      <c r="HI597" s="583">
        <v>7020</v>
      </c>
      <c r="HJ597" s="406">
        <f t="shared" si="1199"/>
        <v>4703.4000000000005</v>
      </c>
      <c r="HK597" s="406"/>
      <c r="HL597" s="549"/>
      <c r="HM597" s="584"/>
      <c r="HN597" s="461">
        <v>5.17</v>
      </c>
      <c r="HO597" s="574"/>
      <c r="HP597" s="548">
        <v>0.03</v>
      </c>
      <c r="HQ597" s="585"/>
      <c r="HR597" s="586"/>
      <c r="HS597" s="520">
        <v>0.21</v>
      </c>
      <c r="HT597" s="587">
        <v>4</v>
      </c>
      <c r="HU597" s="522">
        <f t="shared" si="1200"/>
        <v>39.944903581267219</v>
      </c>
      <c r="HV597" s="513">
        <f t="shared" si="1245"/>
        <v>0.79566003616636527</v>
      </c>
      <c r="HW597" s="513">
        <f t="shared" si="1246"/>
        <v>0.84568281938325995</v>
      </c>
      <c r="HX597" s="513">
        <f t="shared" si="1247"/>
        <v>0.73487179487179488</v>
      </c>
      <c r="HY597" s="599" t="s">
        <v>268</v>
      </c>
    </row>
    <row r="598" spans="1:233" ht="21" x14ac:dyDescent="0.15">
      <c r="A598" s="485">
        <v>44080</v>
      </c>
      <c r="B598" s="486">
        <v>44967</v>
      </c>
      <c r="C598" s="487">
        <f t="shared" si="1124"/>
        <v>0.89934000000000003</v>
      </c>
      <c r="D598" s="488">
        <v>8.09</v>
      </c>
      <c r="E598" s="489">
        <v>45.25</v>
      </c>
      <c r="F598" s="490">
        <v>157</v>
      </c>
      <c r="G598" s="490">
        <f t="shared" si="1207"/>
        <v>7059.8190000000004</v>
      </c>
      <c r="H598" s="487">
        <f t="shared" si="1208"/>
        <v>0.28239276000000002</v>
      </c>
      <c r="I598" s="490"/>
      <c r="J598" s="490"/>
      <c r="K598" s="491"/>
      <c r="L598" s="491"/>
      <c r="M598" s="491"/>
      <c r="N598" s="492"/>
      <c r="O598" s="492"/>
      <c r="P598" s="409"/>
      <c r="Q598" s="409">
        <v>1440</v>
      </c>
      <c r="R598" s="409"/>
      <c r="S598" s="409"/>
      <c r="T598" s="410">
        <v>5.34</v>
      </c>
      <c r="U598" s="411">
        <f t="shared" si="1209"/>
        <v>3352.4137931034484</v>
      </c>
      <c r="V598" s="409">
        <v>9722</v>
      </c>
      <c r="W598" s="409">
        <v>3895</v>
      </c>
      <c r="X598" s="412">
        <v>1080</v>
      </c>
      <c r="Y598" s="473"/>
      <c r="Z598" s="429"/>
      <c r="AA598" s="447"/>
      <c r="AB598" s="409"/>
      <c r="AC598" s="409"/>
      <c r="AD598" s="474"/>
      <c r="AE598" s="477"/>
      <c r="AF598" s="478">
        <f t="shared" si="1210"/>
        <v>2520</v>
      </c>
      <c r="AG598" s="477">
        <f t="shared" si="1211"/>
        <v>1.008</v>
      </c>
      <c r="AH598" s="478">
        <f t="shared" si="1212"/>
        <v>1938.8669950738915</v>
      </c>
      <c r="AI598" s="478">
        <f t="shared" si="1213"/>
        <v>5622.7142857142853</v>
      </c>
      <c r="AJ598" s="473">
        <f t="shared" si="1214"/>
        <v>14169.24</v>
      </c>
      <c r="AK598" s="477">
        <f t="shared" si="1215"/>
        <v>0.62974399999999997</v>
      </c>
      <c r="AL598" s="447">
        <v>37</v>
      </c>
      <c r="AM598" s="479"/>
      <c r="AN598" s="473">
        <v>2887</v>
      </c>
      <c r="AO598" s="473">
        <v>2899</v>
      </c>
      <c r="AP598" s="479">
        <v>7.49</v>
      </c>
      <c r="AQ598" s="447">
        <v>822</v>
      </c>
      <c r="AR598" s="473">
        <f t="shared" si="1205"/>
        <v>2383.7999999999997</v>
      </c>
      <c r="AS598" s="657">
        <f t="shared" si="1216"/>
        <v>2.8999999999999995</v>
      </c>
      <c r="AT598" s="473">
        <v>6800</v>
      </c>
      <c r="AU598" s="447"/>
      <c r="AV598" s="480">
        <v>2</v>
      </c>
      <c r="AW598" s="479">
        <v>11.06</v>
      </c>
      <c r="AX598" s="479">
        <v>39.15</v>
      </c>
      <c r="AY598" s="480">
        <v>12.5</v>
      </c>
      <c r="AZ598" s="480">
        <v>2.9</v>
      </c>
      <c r="BA598" s="420">
        <f t="shared" si="1135"/>
        <v>47997</v>
      </c>
      <c r="BB598" s="421">
        <f t="shared" si="1136"/>
        <v>0.95994000000000002</v>
      </c>
      <c r="BC598" s="422"/>
      <c r="BD598" s="423">
        <v>8.01</v>
      </c>
      <c r="BE598" s="424">
        <v>46</v>
      </c>
      <c r="BF598" s="425">
        <v>190</v>
      </c>
      <c r="BG598" s="426">
        <v>7650</v>
      </c>
      <c r="BH598" s="420">
        <f t="shared" si="1137"/>
        <v>5125.5</v>
      </c>
      <c r="BI598" s="420"/>
      <c r="BJ598" s="421"/>
      <c r="BK598" s="427">
        <v>19.100000000000001</v>
      </c>
      <c r="BL598" s="427"/>
      <c r="BM598" s="428"/>
      <c r="BN598" s="422"/>
      <c r="BO598" s="425">
        <v>76</v>
      </c>
      <c r="BP598" s="425"/>
      <c r="BQ598" s="423">
        <v>5.08</v>
      </c>
      <c r="BR598" s="421">
        <f t="shared" si="1138"/>
        <v>0.7055555555555556</v>
      </c>
      <c r="BS598" s="409">
        <f t="shared" si="1139"/>
        <v>50517</v>
      </c>
      <c r="BT598" s="429">
        <f t="shared" si="1140"/>
        <v>7.9840602173525737</v>
      </c>
      <c r="BU598" s="430">
        <f t="shared" si="1217"/>
        <v>46</v>
      </c>
      <c r="BV598" s="430">
        <f t="shared" si="1142"/>
        <v>299.43595225369677</v>
      </c>
      <c r="BW598" s="430">
        <f t="shared" si="1218"/>
        <v>7268.5305540709069</v>
      </c>
      <c r="BX598" s="430">
        <f t="shared" si="1144"/>
        <v>4724.5448601460894</v>
      </c>
      <c r="BY598" s="430">
        <f t="shared" si="1219"/>
        <v>18.770764297167293</v>
      </c>
      <c r="BZ598" s="430"/>
      <c r="CA598" s="431"/>
      <c r="CB598" s="430">
        <f t="shared" si="1146"/>
        <v>76</v>
      </c>
      <c r="CC598" s="432">
        <v>24145</v>
      </c>
      <c r="CD598" s="411">
        <f t="shared" si="1147"/>
        <v>25405</v>
      </c>
      <c r="CE598" s="421">
        <f t="shared" si="1148"/>
        <v>1.0162</v>
      </c>
      <c r="CF598" s="433">
        <f t="shared" si="1149"/>
        <v>6.3294627041920872</v>
      </c>
      <c r="CG598" s="434"/>
      <c r="CH598" s="427"/>
      <c r="CI598" s="446">
        <f t="shared" si="1150"/>
        <v>8.9746112969887815</v>
      </c>
      <c r="CJ598" s="436">
        <v>33.1</v>
      </c>
      <c r="CK598" s="436">
        <v>2.54</v>
      </c>
      <c r="CL598" s="423"/>
      <c r="CM598" s="423">
        <v>17.399999999999999</v>
      </c>
      <c r="CN598" s="423">
        <v>69</v>
      </c>
      <c r="CO598" s="432"/>
      <c r="CP598" s="432"/>
      <c r="CQ598" s="437"/>
      <c r="CR598" s="437">
        <v>0.93</v>
      </c>
      <c r="CS598" s="481"/>
      <c r="CT598" s="432">
        <f t="shared" si="1151"/>
        <v>3.3064357409958669</v>
      </c>
      <c r="CU598" s="434">
        <v>7.22</v>
      </c>
      <c r="CV598" s="493"/>
      <c r="CW598" s="494"/>
      <c r="CX598" s="495"/>
      <c r="CY598" s="496"/>
      <c r="CZ598" s="497"/>
      <c r="DA598" s="497"/>
      <c r="DB598" s="497"/>
      <c r="DC598" s="497"/>
      <c r="DD598" s="498"/>
      <c r="DE598" s="498"/>
      <c r="DF598" s="432">
        <v>23852</v>
      </c>
      <c r="DG598" s="445">
        <f t="shared" si="1152"/>
        <v>25112</v>
      </c>
      <c r="DH598" s="421">
        <f t="shared" si="1153"/>
        <v>1.00448</v>
      </c>
      <c r="DI598" s="446">
        <f t="shared" si="1154"/>
        <v>6.4033131570563873</v>
      </c>
      <c r="DJ598" s="434">
        <v>7.85</v>
      </c>
      <c r="DK598" s="427">
        <v>2.4</v>
      </c>
      <c r="DL598" s="446">
        <f t="shared" si="1155"/>
        <v>9.0793246256769677</v>
      </c>
      <c r="DM598" s="541">
        <v>33.200000000000003</v>
      </c>
      <c r="DN598" s="541">
        <v>1.38</v>
      </c>
      <c r="DO598" s="542">
        <v>7.88</v>
      </c>
      <c r="DP598" s="542">
        <v>19</v>
      </c>
      <c r="DQ598" s="542">
        <v>74</v>
      </c>
      <c r="DR598" s="432"/>
      <c r="DS598" s="432"/>
      <c r="DT598" s="437"/>
      <c r="DU598" s="437">
        <v>0.93</v>
      </c>
      <c r="DV598" s="481"/>
      <c r="DW598" s="446">
        <f t="shared" si="1156"/>
        <v>3.3450143357757245</v>
      </c>
      <c r="DX598" s="434">
        <v>6.53</v>
      </c>
      <c r="DY598" s="493">
        <v>8.17</v>
      </c>
      <c r="DZ598" s="494">
        <v>17.100000000000001</v>
      </c>
      <c r="EA598" s="495">
        <f t="shared" si="1204"/>
        <v>61.560000000000009</v>
      </c>
      <c r="EB598" s="496">
        <v>6920</v>
      </c>
      <c r="EC598" s="497">
        <v>6.6</v>
      </c>
      <c r="ED598" s="497"/>
      <c r="EE598" s="497"/>
      <c r="EF598" s="497"/>
      <c r="EG598" s="498">
        <v>7</v>
      </c>
      <c r="EH598" s="495"/>
      <c r="EI598" s="429">
        <f t="shared" si="1220"/>
        <v>8.17</v>
      </c>
      <c r="EJ598" s="447">
        <f t="shared" si="1221"/>
        <v>17.100000000000001</v>
      </c>
      <c r="EK598" s="448">
        <f t="shared" si="1222"/>
        <v>61.560000000000009</v>
      </c>
      <c r="EL598" s="417">
        <f t="shared" si="1223"/>
        <v>6920</v>
      </c>
      <c r="EM598" s="431">
        <f t="shared" si="1224"/>
        <v>6.6</v>
      </c>
      <c r="EN598" s="431"/>
      <c r="EO598" s="431"/>
      <c r="EP598" s="431"/>
      <c r="EQ598" s="430">
        <f t="shared" si="1225"/>
        <v>7</v>
      </c>
      <c r="ER598" s="448"/>
      <c r="ES598" s="449">
        <f t="shared" si="1163"/>
        <v>20.903854148108557</v>
      </c>
      <c r="ET598" s="450">
        <f t="shared" si="1164"/>
        <v>1.01034</v>
      </c>
      <c r="EU598" s="451">
        <f t="shared" si="1123"/>
        <v>0.34378649999999999</v>
      </c>
      <c r="EV598" s="499">
        <f t="shared" si="1165"/>
        <v>0.63664166666666666</v>
      </c>
      <c r="EW598" s="513">
        <f t="shared" si="1226"/>
        <v>0.64838938385710754</v>
      </c>
      <c r="EX598" s="514">
        <f t="shared" si="1227"/>
        <v>12.170764297167294</v>
      </c>
      <c r="EY598" s="513">
        <f t="shared" si="1228"/>
        <v>0.62826086956521743</v>
      </c>
      <c r="EZ598" s="514">
        <f t="shared" si="1229"/>
        <v>28.9</v>
      </c>
      <c r="FA598" s="450">
        <f t="shared" si="1170"/>
        <v>0.79441346459344542</v>
      </c>
      <c r="FB598" s="431">
        <f t="shared" si="1171"/>
        <v>237.87595225369677</v>
      </c>
      <c r="FC598" s="452"/>
      <c r="FD598" s="431"/>
      <c r="FE598" s="452">
        <f t="shared" si="1172"/>
        <v>0.90789473684210531</v>
      </c>
      <c r="FF598" s="430">
        <f t="shared" si="1173"/>
        <v>69</v>
      </c>
      <c r="FG598" s="490">
        <v>50400</v>
      </c>
      <c r="FH598" s="498"/>
      <c r="FI598" s="501"/>
      <c r="FJ598" s="487"/>
      <c r="FK598" s="455">
        <f t="shared" si="1174"/>
        <v>1.4252627828255835</v>
      </c>
      <c r="FL598" s="490">
        <v>2000</v>
      </c>
      <c r="FM598" s="455">
        <f t="shared" si="1175"/>
        <v>39.590632856266204</v>
      </c>
      <c r="FN598" s="490">
        <v>6867</v>
      </c>
      <c r="FO598" s="532">
        <f t="shared" si="1176"/>
        <v>0.51322869955156958</v>
      </c>
      <c r="FP598" s="449">
        <f t="shared" si="1177"/>
        <v>135.93443791199002</v>
      </c>
      <c r="FQ598" s="503">
        <v>43.2</v>
      </c>
      <c r="FR598" s="458">
        <f t="shared" si="1178"/>
        <v>0.85515766969535012</v>
      </c>
      <c r="FS598" s="504">
        <v>8.07</v>
      </c>
      <c r="FT598" s="535">
        <v>13.3</v>
      </c>
      <c r="FU598" s="495">
        <v>43</v>
      </c>
      <c r="FV598" s="490">
        <v>2</v>
      </c>
      <c r="FW598" s="504"/>
      <c r="FX598" s="490"/>
      <c r="FY598" s="452">
        <f t="shared" si="1179"/>
        <v>0.7142857142857143</v>
      </c>
      <c r="FZ598" s="452"/>
      <c r="GA598" s="429"/>
      <c r="GB598" s="499">
        <f t="shared" si="1230"/>
        <v>0.22222222222222221</v>
      </c>
      <c r="GC598" s="514">
        <f t="shared" si="1231"/>
        <v>3.8000000000000007</v>
      </c>
      <c r="GD598" s="499">
        <f t="shared" si="1232"/>
        <v>0.30149447693307352</v>
      </c>
      <c r="GE598" s="527">
        <f t="shared" si="1183"/>
        <v>18.560000000000009</v>
      </c>
      <c r="GF598" s="461">
        <f t="shared" si="1184"/>
        <v>1.9478591365282976</v>
      </c>
      <c r="GG598" s="490">
        <v>20</v>
      </c>
      <c r="GH598" s="526">
        <f t="shared" si="1233"/>
        <v>0.25</v>
      </c>
      <c r="GI598" s="490">
        <v>140</v>
      </c>
      <c r="GJ598" s="544">
        <f t="shared" si="1234"/>
        <v>7</v>
      </c>
      <c r="GK598" s="463">
        <f t="shared" si="1187"/>
        <v>9.5017518855038894</v>
      </c>
      <c r="GL598" s="507">
        <v>8.2200000000000006</v>
      </c>
      <c r="GM598" s="535">
        <v>12.6</v>
      </c>
      <c r="GN598" s="536">
        <v>45</v>
      </c>
      <c r="GO598" s="526">
        <f t="shared" si="1235"/>
        <v>5.2631578947368474E-2</v>
      </c>
      <c r="GP598" s="526">
        <f t="shared" si="1236"/>
        <v>-4.6511627906976827E-2</v>
      </c>
      <c r="GQ598" s="535">
        <v>8</v>
      </c>
      <c r="GR598" s="455">
        <f t="shared" si="1190"/>
        <v>2.0428766553833366</v>
      </c>
      <c r="GS598" s="536">
        <f t="shared" si="1237"/>
        <v>11.3</v>
      </c>
      <c r="GT598" s="536">
        <f t="shared" si="1238"/>
        <v>35.03</v>
      </c>
      <c r="GU598" s="526">
        <f t="shared" si="1239"/>
        <v>0.10317460317460314</v>
      </c>
      <c r="GV598" s="526">
        <f t="shared" si="1240"/>
        <v>0.22155555555555551</v>
      </c>
      <c r="GW598" s="526">
        <f t="shared" si="1241"/>
        <v>0.15037593984962405</v>
      </c>
      <c r="GX598" s="526">
        <f t="shared" si="1242"/>
        <v>0.18534883720930229</v>
      </c>
      <c r="GY598" s="544">
        <f t="shared" si="1243"/>
        <v>1.192189697051931</v>
      </c>
      <c r="GZ598" s="490">
        <v>50223</v>
      </c>
      <c r="HA598" s="493">
        <v>8.31</v>
      </c>
      <c r="HB598" s="493">
        <v>7.98</v>
      </c>
      <c r="HC598" s="494">
        <v>11.3</v>
      </c>
      <c r="HD598" s="498">
        <f t="shared" si="1244"/>
        <v>35.03</v>
      </c>
      <c r="HE598" s="498">
        <v>10.7</v>
      </c>
      <c r="HF598" s="498">
        <f t="shared" si="1206"/>
        <v>28.89</v>
      </c>
      <c r="HG598" s="498"/>
      <c r="HH598" s="492">
        <v>9</v>
      </c>
      <c r="HI598" s="508">
        <v>7060</v>
      </c>
      <c r="HJ598" s="490">
        <f t="shared" si="1199"/>
        <v>4730.2000000000007</v>
      </c>
      <c r="HK598" s="490"/>
      <c r="HL598" s="490"/>
      <c r="HM598" s="543"/>
      <c r="HN598" s="506">
        <v>5.33</v>
      </c>
      <c r="HO598" s="491"/>
      <c r="HP598" s="545">
        <v>0.04</v>
      </c>
      <c r="HQ598" s="523"/>
      <c r="HR598" s="524"/>
      <c r="HS598" s="524">
        <v>0.2</v>
      </c>
      <c r="HT598" s="511">
        <v>4</v>
      </c>
      <c r="HU598" s="525">
        <f t="shared" si="1200"/>
        <v>36.252265766610414</v>
      </c>
      <c r="HV598" s="526">
        <f t="shared" si="1245"/>
        <v>0.7543478260869565</v>
      </c>
      <c r="HW598" s="526">
        <f t="shared" si="1246"/>
        <v>0.81563157894736837</v>
      </c>
      <c r="HX598" s="526">
        <f t="shared" si="1247"/>
        <v>0.72094240837696333</v>
      </c>
      <c r="HY598" s="512" t="s">
        <v>269</v>
      </c>
    </row>
    <row r="599" spans="1:233" s="598" customFormat="1" ht="15" customHeight="1" x14ac:dyDescent="0.15">
      <c r="A599" s="400">
        <v>44081</v>
      </c>
      <c r="B599" s="515">
        <v>43547</v>
      </c>
      <c r="C599" s="402">
        <f t="shared" si="1124"/>
        <v>0.87094000000000005</v>
      </c>
      <c r="D599" s="571">
        <v>8</v>
      </c>
      <c r="E599" s="572">
        <v>38.700000000000003</v>
      </c>
      <c r="F599" s="406">
        <v>161</v>
      </c>
      <c r="G599" s="406">
        <f t="shared" si="1207"/>
        <v>7011.067</v>
      </c>
      <c r="H599" s="402">
        <f t="shared" si="1208"/>
        <v>0.28044268</v>
      </c>
      <c r="I599" s="573"/>
      <c r="J599" s="406"/>
      <c r="K599" s="574"/>
      <c r="L599" s="574"/>
      <c r="M599" s="574"/>
      <c r="N599" s="575"/>
      <c r="O599" s="575"/>
      <c r="P599" s="409"/>
      <c r="Q599" s="409">
        <v>1440</v>
      </c>
      <c r="R599" s="409"/>
      <c r="S599" s="409"/>
      <c r="T599" s="410">
        <v>5.09</v>
      </c>
      <c r="U599" s="409">
        <f t="shared" si="1209"/>
        <v>3355.8620689655172</v>
      </c>
      <c r="V599" s="409">
        <v>9732</v>
      </c>
      <c r="W599" s="409">
        <v>3418</v>
      </c>
      <c r="X599" s="516">
        <v>1080</v>
      </c>
      <c r="Y599" s="473"/>
      <c r="Z599" s="429"/>
      <c r="AA599" s="447"/>
      <c r="AB599" s="409"/>
      <c r="AC599" s="409"/>
      <c r="AD599" s="474"/>
      <c r="AE599" s="477"/>
      <c r="AF599" s="478">
        <f t="shared" si="1210"/>
        <v>2520</v>
      </c>
      <c r="AG599" s="477">
        <f t="shared" si="1211"/>
        <v>1.008</v>
      </c>
      <c r="AH599" s="478">
        <f t="shared" si="1212"/>
        <v>1941.4285714285713</v>
      </c>
      <c r="AI599" s="478">
        <f t="shared" si="1213"/>
        <v>5630.1428571428569</v>
      </c>
      <c r="AJ599" s="473">
        <f t="shared" si="1214"/>
        <v>14187.96</v>
      </c>
      <c r="AK599" s="477">
        <f t="shared" si="1215"/>
        <v>0.63057599999999991</v>
      </c>
      <c r="AL599" s="447">
        <v>37</v>
      </c>
      <c r="AM599" s="479"/>
      <c r="AN599" s="473">
        <v>2911</v>
      </c>
      <c r="AO599" s="473">
        <v>2914</v>
      </c>
      <c r="AP599" s="479">
        <v>7.54</v>
      </c>
      <c r="AQ599" s="447">
        <v>848</v>
      </c>
      <c r="AR599" s="473">
        <f t="shared" si="1205"/>
        <v>2459.1999999999998</v>
      </c>
      <c r="AS599" s="657">
        <f t="shared" si="1216"/>
        <v>2.9</v>
      </c>
      <c r="AT599" s="473">
        <v>6800</v>
      </c>
      <c r="AU599" s="447"/>
      <c r="AV599" s="480">
        <v>2</v>
      </c>
      <c r="AW599" s="479">
        <v>12.06</v>
      </c>
      <c r="AX599" s="479">
        <v>38.1</v>
      </c>
      <c r="AY599" s="480">
        <v>14.3</v>
      </c>
      <c r="AZ599" s="480">
        <v>3.1</v>
      </c>
      <c r="BA599" s="420">
        <f t="shared" si="1135"/>
        <v>41853</v>
      </c>
      <c r="BB599" s="421">
        <f t="shared" si="1136"/>
        <v>0.83706000000000003</v>
      </c>
      <c r="BC599" s="422"/>
      <c r="BD599" s="423">
        <v>7.93</v>
      </c>
      <c r="BE599" s="424">
        <v>47.4</v>
      </c>
      <c r="BF599" s="420">
        <v>222</v>
      </c>
      <c r="BG599" s="426">
        <v>8200</v>
      </c>
      <c r="BH599" s="420">
        <f t="shared" si="1137"/>
        <v>5494</v>
      </c>
      <c r="BI599" s="432"/>
      <c r="BJ599" s="421"/>
      <c r="BK599" s="427">
        <v>19.100000000000001</v>
      </c>
      <c r="BL599" s="427"/>
      <c r="BM599" s="428"/>
      <c r="BN599" s="422"/>
      <c r="BO599" s="425">
        <v>103</v>
      </c>
      <c r="BP599" s="425"/>
      <c r="BQ599" s="423">
        <v>4.59</v>
      </c>
      <c r="BR599" s="421">
        <f t="shared" si="1138"/>
        <v>0.63749999999999996</v>
      </c>
      <c r="BS599" s="409">
        <f t="shared" si="1139"/>
        <v>44373</v>
      </c>
      <c r="BT599" s="429">
        <f t="shared" si="1140"/>
        <v>7.9078513961192609</v>
      </c>
      <c r="BU599" s="430">
        <f t="shared" si="1217"/>
        <v>47.4</v>
      </c>
      <c r="BV599" s="430">
        <f t="shared" si="1142"/>
        <v>349.05347846663511</v>
      </c>
      <c r="BW599" s="430">
        <f t="shared" si="1218"/>
        <v>7734.4761003312824</v>
      </c>
      <c r="BX599" s="430">
        <f t="shared" si="1144"/>
        <v>5027.4094652153335</v>
      </c>
      <c r="BY599" s="430">
        <f t="shared" si="1219"/>
        <v>18.827401798390916</v>
      </c>
      <c r="BZ599" s="430"/>
      <c r="CA599" s="431"/>
      <c r="CB599" s="430">
        <f t="shared" si="1146"/>
        <v>103</v>
      </c>
      <c r="CC599" s="432">
        <v>20959</v>
      </c>
      <c r="CD599" s="411">
        <f t="shared" si="1147"/>
        <v>22219</v>
      </c>
      <c r="CE599" s="421">
        <f t="shared" si="1148"/>
        <v>0.88875999999999999</v>
      </c>
      <c r="CF599" s="433">
        <f t="shared" si="1149"/>
        <v>7.2370493721589639</v>
      </c>
      <c r="CG599" s="434"/>
      <c r="CH599" s="427"/>
      <c r="CI599" s="446">
        <f t="shared" si="1150"/>
        <v>10.261487915747784</v>
      </c>
      <c r="CJ599" s="436">
        <v>33.200000000000003</v>
      </c>
      <c r="CK599" s="436">
        <v>2.72</v>
      </c>
      <c r="CL599" s="423"/>
      <c r="CM599" s="423">
        <v>17.2</v>
      </c>
      <c r="CN599" s="423">
        <v>72</v>
      </c>
      <c r="CO599" s="432"/>
      <c r="CP599" s="432"/>
      <c r="CQ599" s="437"/>
      <c r="CR599" s="437">
        <v>0.94</v>
      </c>
      <c r="CS599" s="424"/>
      <c r="CT599" s="432">
        <f t="shared" si="1151"/>
        <v>3.7805481794860256</v>
      </c>
      <c r="CU599" s="434">
        <v>6.81</v>
      </c>
      <c r="CV599" s="438"/>
      <c r="CW599" s="439"/>
      <c r="CX599" s="440"/>
      <c r="CY599" s="441"/>
      <c r="CZ599" s="442"/>
      <c r="DA599" s="442"/>
      <c r="DB599" s="442"/>
      <c r="DC599" s="442"/>
      <c r="DD599" s="443"/>
      <c r="DE599" s="440"/>
      <c r="DF599" s="444">
        <v>20894</v>
      </c>
      <c r="DG599" s="445">
        <f t="shared" si="1152"/>
        <v>22154</v>
      </c>
      <c r="DH599" s="421">
        <f t="shared" si="1153"/>
        <v>0.88615999999999995</v>
      </c>
      <c r="DI599" s="446">
        <f t="shared" si="1154"/>
        <v>7.2582829285907735</v>
      </c>
      <c r="DJ599" s="434">
        <v>7.79</v>
      </c>
      <c r="DK599" s="427">
        <v>2.6</v>
      </c>
      <c r="DL599" s="446">
        <f t="shared" si="1155"/>
        <v>10.291595197255575</v>
      </c>
      <c r="DM599" s="422">
        <v>33.200000000000003</v>
      </c>
      <c r="DN599" s="422">
        <v>1.18</v>
      </c>
      <c r="DO599" s="423">
        <v>7.78</v>
      </c>
      <c r="DP599" s="423">
        <v>16.8</v>
      </c>
      <c r="DQ599" s="423">
        <v>71</v>
      </c>
      <c r="DR599" s="432"/>
      <c r="DS599" s="432"/>
      <c r="DT599" s="437"/>
      <c r="DU599" s="437">
        <v>0.94</v>
      </c>
      <c r="DV599" s="424"/>
      <c r="DW599" s="446">
        <f t="shared" si="1156"/>
        <v>3.7916403358310014</v>
      </c>
      <c r="DX599" s="434">
        <v>6.04</v>
      </c>
      <c r="DY599" s="438">
        <v>8.0500000000000007</v>
      </c>
      <c r="DZ599" s="439">
        <v>16</v>
      </c>
      <c r="EA599" s="660">
        <f t="shared" si="1204"/>
        <v>57.6</v>
      </c>
      <c r="EB599" s="441">
        <v>6900</v>
      </c>
      <c r="EC599" s="442">
        <v>7.2</v>
      </c>
      <c r="ED599" s="442"/>
      <c r="EE599" s="442"/>
      <c r="EF599" s="442"/>
      <c r="EG599" s="443">
        <v>7</v>
      </c>
      <c r="EH599" s="440"/>
      <c r="EI599" s="429">
        <f t="shared" si="1220"/>
        <v>8.0500000000000007</v>
      </c>
      <c r="EJ599" s="447">
        <f t="shared" si="1221"/>
        <v>16</v>
      </c>
      <c r="EK599" s="448">
        <f t="shared" si="1222"/>
        <v>57.6</v>
      </c>
      <c r="EL599" s="417">
        <f t="shared" si="1223"/>
        <v>6900</v>
      </c>
      <c r="EM599" s="431">
        <f t="shared" si="1224"/>
        <v>7.2</v>
      </c>
      <c r="EN599" s="431"/>
      <c r="EO599" s="431"/>
      <c r="EP599" s="431"/>
      <c r="EQ599" s="430">
        <f t="shared" si="1225"/>
        <v>7</v>
      </c>
      <c r="ER599" s="448"/>
      <c r="ES599" s="449">
        <f t="shared" si="1163"/>
        <v>23.798255696031369</v>
      </c>
      <c r="ET599" s="450">
        <f t="shared" si="1164"/>
        <v>0.88746000000000003</v>
      </c>
      <c r="EU599" s="451">
        <f t="shared" si="1123"/>
        <v>0.35201250000000001</v>
      </c>
      <c r="EV599" s="450">
        <f t="shared" si="1165"/>
        <v>0.65187499999999998</v>
      </c>
      <c r="EW599" s="513">
        <f t="shared" si="1226"/>
        <v>0.61757867192193516</v>
      </c>
      <c r="EX599" s="514">
        <f t="shared" si="1227"/>
        <v>11.627401798390917</v>
      </c>
      <c r="EY599" s="513">
        <f t="shared" si="1228"/>
        <v>0.66244725738396626</v>
      </c>
      <c r="EZ599" s="514">
        <f t="shared" si="1229"/>
        <v>31.4</v>
      </c>
      <c r="FA599" s="450">
        <f t="shared" si="1170"/>
        <v>0.83498230628431969</v>
      </c>
      <c r="FB599" s="431">
        <f t="shared" si="1171"/>
        <v>291.45347846663509</v>
      </c>
      <c r="FC599" s="452"/>
      <c r="FD599" s="431"/>
      <c r="FE599" s="452">
        <f t="shared" si="1172"/>
        <v>0.93203883495145634</v>
      </c>
      <c r="FF599" s="430">
        <f t="shared" si="1173"/>
        <v>96</v>
      </c>
      <c r="FG599" s="405">
        <v>50400</v>
      </c>
      <c r="FH599" s="589"/>
      <c r="FI599" s="590"/>
      <c r="FJ599" s="591"/>
      <c r="FK599" s="455">
        <f t="shared" si="1174"/>
        <v>1.6226083429112297</v>
      </c>
      <c r="FL599" s="530">
        <v>2000</v>
      </c>
      <c r="FM599" s="455">
        <f t="shared" si="1175"/>
        <v>45.072453969756381</v>
      </c>
      <c r="FN599" s="530">
        <v>6394</v>
      </c>
      <c r="FO599" s="532">
        <f t="shared" si="1176"/>
        <v>0.47787742899850527</v>
      </c>
      <c r="FP599" s="449">
        <f t="shared" si="1177"/>
        <v>144.09663534131116</v>
      </c>
      <c r="FQ599" s="457">
        <v>43.2</v>
      </c>
      <c r="FR599" s="458">
        <f t="shared" si="1178"/>
        <v>0.97356500574673799</v>
      </c>
      <c r="FS599" s="576">
        <v>8.0500000000000007</v>
      </c>
      <c r="FT599" s="577">
        <v>11.6</v>
      </c>
      <c r="FU599" s="660">
        <v>47</v>
      </c>
      <c r="FV599" s="579">
        <v>2</v>
      </c>
      <c r="FW599" s="580"/>
      <c r="FX599" s="579"/>
      <c r="FY599" s="452">
        <f t="shared" si="1179"/>
        <v>0.7142857142857143</v>
      </c>
      <c r="FZ599" s="452"/>
      <c r="GA599" s="429"/>
      <c r="GB599" s="513">
        <f t="shared" si="1230"/>
        <v>0.27500000000000002</v>
      </c>
      <c r="GC599" s="514">
        <f t="shared" si="1231"/>
        <v>4.4000000000000004</v>
      </c>
      <c r="GD599" s="513">
        <f t="shared" si="1232"/>
        <v>0.18402777777777779</v>
      </c>
      <c r="GE599" s="527">
        <f t="shared" si="1183"/>
        <v>10.600000000000001</v>
      </c>
      <c r="GF599" s="461">
        <f t="shared" si="1184"/>
        <v>2.2175647353120143</v>
      </c>
      <c r="GG599" s="606">
        <v>20</v>
      </c>
      <c r="GH599" s="450">
        <f t="shared" si="1233"/>
        <v>0.25</v>
      </c>
      <c r="GI599" s="405">
        <v>140</v>
      </c>
      <c r="GJ599" s="462">
        <f t="shared" si="1234"/>
        <v>7</v>
      </c>
      <c r="GK599" s="463">
        <f t="shared" si="1187"/>
        <v>10.817388952741533</v>
      </c>
      <c r="GL599" s="464">
        <v>8.25</v>
      </c>
      <c r="GM599" s="529">
        <v>11</v>
      </c>
      <c r="GN599" s="406">
        <v>44</v>
      </c>
      <c r="GO599" s="513">
        <f t="shared" si="1235"/>
        <v>5.1724137931034475E-2</v>
      </c>
      <c r="GP599" s="450">
        <f t="shared" si="1236"/>
        <v>6.3829787234042534E-2</v>
      </c>
      <c r="GQ599" s="577">
        <v>8</v>
      </c>
      <c r="GR599" s="455">
        <f t="shared" si="1190"/>
        <v>2.3257386248394294</v>
      </c>
      <c r="GS599" s="531">
        <f t="shared" si="1237"/>
        <v>10.1</v>
      </c>
      <c r="GT599" s="531">
        <f t="shared" si="1238"/>
        <v>31.31</v>
      </c>
      <c r="GU599" s="513">
        <f t="shared" si="1239"/>
        <v>8.1818181818181901E-2</v>
      </c>
      <c r="GV599" s="513">
        <f t="shared" si="1240"/>
        <v>0.28840909090909095</v>
      </c>
      <c r="GW599" s="513">
        <f t="shared" si="1241"/>
        <v>0.12931034482758619</v>
      </c>
      <c r="GX599" s="513">
        <f t="shared" si="1242"/>
        <v>0.33382978723404255</v>
      </c>
      <c r="GY599" s="462">
        <f t="shared" si="1243"/>
        <v>0.68944480259665597</v>
      </c>
      <c r="GZ599" s="405">
        <v>44925</v>
      </c>
      <c r="HA599" s="581">
        <v>8.26</v>
      </c>
      <c r="HB599" s="451">
        <v>8.01</v>
      </c>
      <c r="HC599" s="577">
        <v>10.1</v>
      </c>
      <c r="HD599" s="463">
        <f t="shared" si="1244"/>
        <v>31.31</v>
      </c>
      <c r="HE599" s="463">
        <v>10.199999999999999</v>
      </c>
      <c r="HF599" s="463">
        <f t="shared" si="1206"/>
        <v>27.54</v>
      </c>
      <c r="HG599" s="582"/>
      <c r="HH599" s="575">
        <v>8</v>
      </c>
      <c r="HI599" s="583">
        <v>6830</v>
      </c>
      <c r="HJ599" s="406">
        <f t="shared" si="1199"/>
        <v>4576.1000000000004</v>
      </c>
      <c r="HK599" s="406"/>
      <c r="HL599" s="549"/>
      <c r="HM599" s="584"/>
      <c r="HN599" s="461">
        <v>5.27</v>
      </c>
      <c r="HO599" s="574"/>
      <c r="HP599" s="548">
        <v>0.04</v>
      </c>
      <c r="HQ599" s="585"/>
      <c r="HR599" s="586"/>
      <c r="HS599" s="520">
        <v>0.2</v>
      </c>
      <c r="HT599" s="587">
        <v>4</v>
      </c>
      <c r="HU599" s="522">
        <f t="shared" si="1200"/>
        <v>41.574080711060141</v>
      </c>
      <c r="HV599" s="513">
        <f t="shared" si="1245"/>
        <v>0.78691983122362874</v>
      </c>
      <c r="HW599" s="513">
        <f t="shared" si="1246"/>
        <v>0.85896396396396391</v>
      </c>
      <c r="HX599" s="513">
        <f t="shared" si="1247"/>
        <v>0.72408376963350785</v>
      </c>
      <c r="HY599" s="599" t="s">
        <v>270</v>
      </c>
    </row>
    <row r="600" spans="1:233" s="598" customFormat="1" ht="15" customHeight="1" x14ac:dyDescent="0.15">
      <c r="A600" s="400">
        <v>44082</v>
      </c>
      <c r="B600" s="515">
        <v>45134</v>
      </c>
      <c r="C600" s="402">
        <f t="shared" si="1124"/>
        <v>0.90268000000000004</v>
      </c>
      <c r="D600" s="571">
        <v>8.25</v>
      </c>
      <c r="E600" s="572">
        <v>43</v>
      </c>
      <c r="F600" s="406">
        <v>186</v>
      </c>
      <c r="G600" s="406">
        <f t="shared" si="1207"/>
        <v>8394.9240000000009</v>
      </c>
      <c r="H600" s="402">
        <f t="shared" si="1208"/>
        <v>0.33579696000000003</v>
      </c>
      <c r="I600" s="573"/>
      <c r="J600" s="406"/>
      <c r="K600" s="574"/>
      <c r="L600" s="574"/>
      <c r="M600" s="574"/>
      <c r="N600" s="575"/>
      <c r="O600" s="575"/>
      <c r="P600" s="409"/>
      <c r="Q600" s="409">
        <v>1440</v>
      </c>
      <c r="R600" s="409"/>
      <c r="S600" s="409"/>
      <c r="T600" s="410">
        <v>5.15</v>
      </c>
      <c r="U600" s="409">
        <f t="shared" si="1209"/>
        <v>3775.8620689655172</v>
      </c>
      <c r="V600" s="409">
        <v>10950</v>
      </c>
      <c r="W600" s="409">
        <v>3798</v>
      </c>
      <c r="X600" s="516">
        <v>1080</v>
      </c>
      <c r="Y600" s="473"/>
      <c r="Z600" s="429"/>
      <c r="AA600" s="447"/>
      <c r="AB600" s="409"/>
      <c r="AC600" s="409"/>
      <c r="AD600" s="474"/>
      <c r="AE600" s="477"/>
      <c r="AF600" s="478">
        <f t="shared" si="1210"/>
        <v>2520</v>
      </c>
      <c r="AG600" s="477">
        <f t="shared" si="1211"/>
        <v>1.008</v>
      </c>
      <c r="AH600" s="478">
        <f t="shared" si="1212"/>
        <v>2185.1231527093596</v>
      </c>
      <c r="AI600" s="478">
        <f t="shared" si="1213"/>
        <v>6336.8571428571431</v>
      </c>
      <c r="AJ600" s="473">
        <f t="shared" si="1214"/>
        <v>15968.88</v>
      </c>
      <c r="AK600" s="477">
        <f t="shared" si="1215"/>
        <v>0.70972799999999991</v>
      </c>
      <c r="AL600" s="447">
        <v>37</v>
      </c>
      <c r="AM600" s="479"/>
      <c r="AN600" s="473">
        <v>3210</v>
      </c>
      <c r="AO600" s="473">
        <v>3226</v>
      </c>
      <c r="AP600" s="479">
        <v>7.86</v>
      </c>
      <c r="AQ600" s="447">
        <v>744.5</v>
      </c>
      <c r="AR600" s="473">
        <f t="shared" si="1205"/>
        <v>2159.0499999999997</v>
      </c>
      <c r="AS600" s="657">
        <f t="shared" si="1216"/>
        <v>2.8999999999999995</v>
      </c>
      <c r="AT600" s="473">
        <v>6680</v>
      </c>
      <c r="AU600" s="447"/>
      <c r="AV600" s="480">
        <v>2</v>
      </c>
      <c r="AW600" s="479">
        <v>8.66</v>
      </c>
      <c r="AX600" s="479">
        <v>43.17</v>
      </c>
      <c r="AY600" s="480">
        <v>17</v>
      </c>
      <c r="AZ600" s="480">
        <v>2.8</v>
      </c>
      <c r="BA600" s="420">
        <f t="shared" si="1135"/>
        <v>44791</v>
      </c>
      <c r="BB600" s="421">
        <f t="shared" si="1136"/>
        <v>0.89581999999999995</v>
      </c>
      <c r="BC600" s="422"/>
      <c r="BD600" s="423">
        <v>8.52</v>
      </c>
      <c r="BE600" s="424">
        <v>45.8</v>
      </c>
      <c r="BF600" s="420">
        <v>236</v>
      </c>
      <c r="BG600" s="426">
        <v>8150</v>
      </c>
      <c r="BH600" s="420">
        <f t="shared" si="1137"/>
        <v>5460.5</v>
      </c>
      <c r="BI600" s="432">
        <v>1544</v>
      </c>
      <c r="BJ600" s="421">
        <f>BI600/35.5*(23+35.5)/BH600</f>
        <v>0.46595330613845137</v>
      </c>
      <c r="BK600" s="427">
        <v>18.899999999999999</v>
      </c>
      <c r="BL600" s="427">
        <v>12.4</v>
      </c>
      <c r="BM600" s="428">
        <v>4</v>
      </c>
      <c r="BN600" s="422">
        <v>1.8</v>
      </c>
      <c r="BO600" s="425">
        <v>131</v>
      </c>
      <c r="BP600" s="425">
        <v>32</v>
      </c>
      <c r="BQ600" s="423">
        <v>3.98</v>
      </c>
      <c r="BR600" s="421">
        <f t="shared" si="1138"/>
        <v>0.55277777777777781</v>
      </c>
      <c r="BS600" s="409">
        <f t="shared" si="1139"/>
        <v>47311</v>
      </c>
      <c r="BT600" s="429">
        <f t="shared" si="1140"/>
        <v>8.4848453847942338</v>
      </c>
      <c r="BU600" s="430">
        <f t="shared" si="1217"/>
        <v>45.8</v>
      </c>
      <c r="BV600" s="430">
        <f t="shared" si="1142"/>
        <v>338.43042844158862</v>
      </c>
      <c r="BW600" s="430">
        <f t="shared" si="1218"/>
        <v>7716.0482340259132</v>
      </c>
      <c r="BX600" s="430">
        <f t="shared" si="1144"/>
        <v>5015.4313521168433</v>
      </c>
      <c r="BY600" s="430">
        <f t="shared" si="1219"/>
        <v>18.798797319862185</v>
      </c>
      <c r="BZ600" s="430">
        <f>(BL600*BA600+AY600*AF600)/BS600</f>
        <v>12.645017015070492</v>
      </c>
      <c r="CA600" s="431">
        <f>(BN600*BA600+AZ600*AF600)/BS600</f>
        <v>1.8532645684935851</v>
      </c>
      <c r="CB600" s="430">
        <f t="shared" si="1146"/>
        <v>131</v>
      </c>
      <c r="CC600" s="432">
        <v>22442</v>
      </c>
      <c r="CD600" s="411">
        <f t="shared" si="1147"/>
        <v>23702</v>
      </c>
      <c r="CE600" s="421">
        <f t="shared" si="1148"/>
        <v>0.94808000000000003</v>
      </c>
      <c r="CF600" s="433">
        <f t="shared" si="1149"/>
        <v>6.7842376170787286</v>
      </c>
      <c r="CG600" s="434"/>
      <c r="CH600" s="427"/>
      <c r="CI600" s="446">
        <f t="shared" si="1150"/>
        <v>9.6194413973504336</v>
      </c>
      <c r="CJ600" s="436">
        <v>33.5</v>
      </c>
      <c r="CK600" s="436">
        <v>1.85</v>
      </c>
      <c r="CL600" s="423"/>
      <c r="CM600" s="423">
        <v>17.2</v>
      </c>
      <c r="CN600" s="423">
        <v>72</v>
      </c>
      <c r="CO600" s="432"/>
      <c r="CP600" s="432"/>
      <c r="CQ600" s="437"/>
      <c r="CR600" s="437">
        <v>0.94</v>
      </c>
      <c r="CS600" s="424"/>
      <c r="CT600" s="432">
        <f t="shared" si="1151"/>
        <v>3.5440047253396338</v>
      </c>
      <c r="CU600" s="434">
        <v>6.9</v>
      </c>
      <c r="CV600" s="438"/>
      <c r="CW600" s="439"/>
      <c r="CX600" s="440"/>
      <c r="CY600" s="441"/>
      <c r="CZ600" s="442"/>
      <c r="DA600" s="442"/>
      <c r="DB600" s="442"/>
      <c r="DC600" s="442"/>
      <c r="DD600" s="443"/>
      <c r="DE600" s="440"/>
      <c r="DF600" s="444">
        <v>22349</v>
      </c>
      <c r="DG600" s="445">
        <f t="shared" si="1152"/>
        <v>23609</v>
      </c>
      <c r="DH600" s="421">
        <f t="shared" si="1153"/>
        <v>0.94435999999999998</v>
      </c>
      <c r="DI600" s="446">
        <f t="shared" si="1154"/>
        <v>6.8109619213011996</v>
      </c>
      <c r="DJ600" s="434">
        <v>8.0299999999999994</v>
      </c>
      <c r="DK600" s="427">
        <v>2.4</v>
      </c>
      <c r="DL600" s="446">
        <f t="shared" si="1155"/>
        <v>9.6573340675166257</v>
      </c>
      <c r="DM600" s="422">
        <v>33.6</v>
      </c>
      <c r="DN600" s="422">
        <v>1.6</v>
      </c>
      <c r="DO600" s="423">
        <v>8.0399999999999991</v>
      </c>
      <c r="DP600" s="423">
        <v>17.3</v>
      </c>
      <c r="DQ600" s="423">
        <v>74</v>
      </c>
      <c r="DR600" s="432">
        <v>4840</v>
      </c>
      <c r="DS600" s="432">
        <v>2380</v>
      </c>
      <c r="DT600" s="437">
        <f>DS600/DR600</f>
        <v>0.49173553719008267</v>
      </c>
      <c r="DU600" s="437">
        <v>0.94</v>
      </c>
      <c r="DV600" s="424"/>
      <c r="DW600" s="446">
        <f t="shared" si="1156"/>
        <v>3.5579651827692826</v>
      </c>
      <c r="DX600" s="434">
        <v>6.6</v>
      </c>
      <c r="DY600" s="438">
        <v>8.1999999999999993</v>
      </c>
      <c r="DZ600" s="439">
        <v>16.100000000000001</v>
      </c>
      <c r="EA600" s="660">
        <f t="shared" ref="EA600:EA611" si="1248">DZ600*3.6</f>
        <v>57.960000000000008</v>
      </c>
      <c r="EB600" s="441">
        <v>7010</v>
      </c>
      <c r="EC600" s="442">
        <v>6.7</v>
      </c>
      <c r="ED600" s="442">
        <v>0.24</v>
      </c>
      <c r="EE600" s="442">
        <v>4.4000000000000004</v>
      </c>
      <c r="EF600" s="442">
        <v>0.9</v>
      </c>
      <c r="EG600" s="443">
        <v>7</v>
      </c>
      <c r="EH600" s="440">
        <v>16</v>
      </c>
      <c r="EI600" s="429">
        <f t="shared" si="1220"/>
        <v>8.1999999999999993</v>
      </c>
      <c r="EJ600" s="447">
        <f t="shared" si="1221"/>
        <v>16.100000000000001</v>
      </c>
      <c r="EK600" s="448">
        <f t="shared" si="1222"/>
        <v>57.960000000000008</v>
      </c>
      <c r="EL600" s="417">
        <f t="shared" si="1223"/>
        <v>7010</v>
      </c>
      <c r="EM600" s="431">
        <f t="shared" si="1224"/>
        <v>6.7</v>
      </c>
      <c r="EN600" s="431">
        <f>ED600</f>
        <v>0.24</v>
      </c>
      <c r="EO600" s="431">
        <f>EE600</f>
        <v>4.4000000000000004</v>
      </c>
      <c r="EP600" s="431">
        <f>EF600</f>
        <v>0.9</v>
      </c>
      <c r="EQ600" s="430">
        <f t="shared" si="1225"/>
        <v>7</v>
      </c>
      <c r="ER600" s="448">
        <f>EH600</f>
        <v>16</v>
      </c>
      <c r="ES600" s="449">
        <f t="shared" si="1163"/>
        <v>22.32039060683562</v>
      </c>
      <c r="ET600" s="450">
        <f t="shared" si="1164"/>
        <v>0.94621999999999995</v>
      </c>
      <c r="EU600" s="451">
        <f t="shared" si="1123"/>
        <v>0.36389731818181814</v>
      </c>
      <c r="EV600" s="450">
        <f t="shared" si="1165"/>
        <v>0.67388392255892249</v>
      </c>
      <c r="EW600" s="513">
        <f t="shared" si="1226"/>
        <v>0.64359422116216969</v>
      </c>
      <c r="EX600" s="514">
        <f t="shared" si="1227"/>
        <v>12.098797319862186</v>
      </c>
      <c r="EY600" s="513">
        <f t="shared" si="1228"/>
        <v>0.64847161572052392</v>
      </c>
      <c r="EZ600" s="514">
        <f t="shared" si="1229"/>
        <v>29.699999999999996</v>
      </c>
      <c r="FA600" s="450">
        <f t="shared" si="1170"/>
        <v>0.82873880381591158</v>
      </c>
      <c r="FB600" s="431">
        <f t="shared" si="1171"/>
        <v>280.47042844158864</v>
      </c>
      <c r="FC600" s="452">
        <f>1-EP600/CA600</f>
        <v>0.51437047073556275</v>
      </c>
      <c r="FD600" s="431">
        <f>CA600-EP600</f>
        <v>0.9532645684935851</v>
      </c>
      <c r="FE600" s="452">
        <f t="shared" si="1172"/>
        <v>0.94656488549618323</v>
      </c>
      <c r="FF600" s="430">
        <f t="shared" si="1173"/>
        <v>124</v>
      </c>
      <c r="FG600" s="405">
        <v>50400</v>
      </c>
      <c r="FH600" s="589"/>
      <c r="FI600" s="590"/>
      <c r="FJ600" s="591"/>
      <c r="FK600" s="455">
        <f t="shared" si="1174"/>
        <v>1.5218448141024286</v>
      </c>
      <c r="FL600" s="530">
        <v>2000</v>
      </c>
      <c r="FM600" s="455">
        <f t="shared" si="1175"/>
        <v>42.27346705840079</v>
      </c>
      <c r="FN600" s="530">
        <v>6421</v>
      </c>
      <c r="FO600" s="532">
        <f t="shared" si="1176"/>
        <v>0.4798953662182362</v>
      </c>
      <c r="FP600" s="449">
        <f t="shared" si="1177"/>
        <v>135.71896599099574</v>
      </c>
      <c r="FQ600" s="457">
        <v>43.2</v>
      </c>
      <c r="FR600" s="458">
        <f t="shared" si="1178"/>
        <v>0.91310688846145716</v>
      </c>
      <c r="FS600" s="576">
        <v>8.34</v>
      </c>
      <c r="FT600" s="577">
        <v>12.4</v>
      </c>
      <c r="FU600" s="660">
        <v>52</v>
      </c>
      <c r="FV600" s="579">
        <v>4</v>
      </c>
      <c r="FW600" s="580">
        <v>0.32</v>
      </c>
      <c r="FX600" s="579">
        <v>8</v>
      </c>
      <c r="FY600" s="452">
        <f t="shared" si="1179"/>
        <v>0.4285714285714286</v>
      </c>
      <c r="FZ600" s="452">
        <f>1-FW600/(EF600+DC600)</f>
        <v>0.64444444444444438</v>
      </c>
      <c r="GA600" s="429">
        <f>EF600+DC600-FW600</f>
        <v>0.58000000000000007</v>
      </c>
      <c r="GB600" s="513">
        <f t="shared" si="1230"/>
        <v>0.22981366459627339</v>
      </c>
      <c r="GC600" s="514">
        <f t="shared" si="1231"/>
        <v>3.7000000000000011</v>
      </c>
      <c r="GD600" s="513">
        <f t="shared" si="1232"/>
        <v>0.10282953761214642</v>
      </c>
      <c r="GE600" s="527">
        <f t="shared" si="1183"/>
        <v>5.960000000000008</v>
      </c>
      <c r="GF600" s="461">
        <f t="shared" si="1184"/>
        <v>2.0798545792733192</v>
      </c>
      <c r="GG600" s="606">
        <v>20</v>
      </c>
      <c r="GH600" s="450">
        <f t="shared" si="1233"/>
        <v>0.25</v>
      </c>
      <c r="GI600" s="405">
        <v>140</v>
      </c>
      <c r="GJ600" s="462">
        <f t="shared" si="1234"/>
        <v>7</v>
      </c>
      <c r="GK600" s="463">
        <f t="shared" si="1187"/>
        <v>10.145632094016191</v>
      </c>
      <c r="GL600" s="464">
        <v>8.35</v>
      </c>
      <c r="GM600" s="529">
        <v>12</v>
      </c>
      <c r="GN600" s="406">
        <v>45</v>
      </c>
      <c r="GO600" s="513">
        <f t="shared" si="1235"/>
        <v>3.2258064516129115E-2</v>
      </c>
      <c r="GP600" s="450">
        <f t="shared" si="1236"/>
        <v>0.13461538461538458</v>
      </c>
      <c r="GQ600" s="577">
        <v>8</v>
      </c>
      <c r="GR600" s="455">
        <f t="shared" si="1190"/>
        <v>2.181310900213481</v>
      </c>
      <c r="GS600" s="531">
        <f t="shared" si="1237"/>
        <v>11</v>
      </c>
      <c r="GT600" s="531">
        <f t="shared" si="1238"/>
        <v>34.1</v>
      </c>
      <c r="GU600" s="513">
        <f t="shared" si="1239"/>
        <v>8.333333333333337E-2</v>
      </c>
      <c r="GV600" s="513">
        <f t="shared" si="1240"/>
        <v>0.24222222222222223</v>
      </c>
      <c r="GW600" s="513">
        <f t="shared" si="1241"/>
        <v>0.11290322580645162</v>
      </c>
      <c r="GX600" s="513">
        <f t="shared" si="1242"/>
        <v>0.34423076923076923</v>
      </c>
      <c r="GY600" s="462">
        <f t="shared" si="1243"/>
        <v>0.56679508905118392</v>
      </c>
      <c r="GZ600" s="405">
        <v>47756</v>
      </c>
      <c r="HA600" s="581">
        <v>8.41</v>
      </c>
      <c r="HB600" s="451">
        <v>8.07</v>
      </c>
      <c r="HC600" s="577">
        <v>11</v>
      </c>
      <c r="HD600" s="463">
        <f t="shared" si="1244"/>
        <v>34.1</v>
      </c>
      <c r="HE600" s="463">
        <v>11.5</v>
      </c>
      <c r="HF600" s="463">
        <f t="shared" si="1206"/>
        <v>31.05</v>
      </c>
      <c r="HG600" s="582"/>
      <c r="HH600" s="575">
        <v>4</v>
      </c>
      <c r="HI600" s="583">
        <v>6910</v>
      </c>
      <c r="HJ600" s="406">
        <f t="shared" si="1199"/>
        <v>4629.7000000000007</v>
      </c>
      <c r="HK600" s="406">
        <v>151</v>
      </c>
      <c r="HL600" s="549">
        <v>1212</v>
      </c>
      <c r="HM600" s="584">
        <v>6.7</v>
      </c>
      <c r="HN600" s="461">
        <v>5.3</v>
      </c>
      <c r="HO600" s="574">
        <v>0.19</v>
      </c>
      <c r="HP600" s="548">
        <v>0.04</v>
      </c>
      <c r="HQ600" s="585">
        <v>4.9000000000000004</v>
      </c>
      <c r="HR600" s="586">
        <v>0.25</v>
      </c>
      <c r="HS600" s="520">
        <v>0.23</v>
      </c>
      <c r="HT600" s="587">
        <v>4</v>
      </c>
      <c r="HU600" s="522">
        <f t="shared" si="1200"/>
        <v>38.847089817150767</v>
      </c>
      <c r="HV600" s="513">
        <f t="shared" si="1245"/>
        <v>0.75982532751091703</v>
      </c>
      <c r="HW600" s="513">
        <f t="shared" si="1246"/>
        <v>0.85550847457627122</v>
      </c>
      <c r="HX600" s="513">
        <f t="shared" si="1247"/>
        <v>0.71957671957671954</v>
      </c>
      <c r="HY600" s="599" t="s">
        <v>271</v>
      </c>
    </row>
    <row r="601" spans="1:233" s="598" customFormat="1" ht="15" customHeight="1" x14ac:dyDescent="0.15">
      <c r="A601" s="400">
        <v>44083</v>
      </c>
      <c r="B601" s="515">
        <v>45132</v>
      </c>
      <c r="C601" s="402">
        <f t="shared" si="1124"/>
        <v>0.90264</v>
      </c>
      <c r="D601" s="571">
        <v>8.11</v>
      </c>
      <c r="E601" s="572">
        <v>40.6</v>
      </c>
      <c r="F601" s="406">
        <v>175</v>
      </c>
      <c r="G601" s="406">
        <f t="shared" si="1207"/>
        <v>7898.1</v>
      </c>
      <c r="H601" s="402">
        <f t="shared" si="1208"/>
        <v>0.31592400000000004</v>
      </c>
      <c r="I601" s="573"/>
      <c r="J601" s="406"/>
      <c r="K601" s="574"/>
      <c r="L601" s="574"/>
      <c r="M601" s="574"/>
      <c r="N601" s="575"/>
      <c r="O601" s="575"/>
      <c r="P601" s="409"/>
      <c r="Q601" s="409">
        <v>1440</v>
      </c>
      <c r="R601" s="409"/>
      <c r="S601" s="409"/>
      <c r="T601" s="410">
        <v>5.14</v>
      </c>
      <c r="U601" s="409">
        <f t="shared" si="1209"/>
        <v>3526.2068965517242</v>
      </c>
      <c r="V601" s="409">
        <v>10226</v>
      </c>
      <c r="W601" s="409">
        <v>4371</v>
      </c>
      <c r="X601" s="516">
        <v>1080</v>
      </c>
      <c r="Y601" s="473"/>
      <c r="Z601" s="429"/>
      <c r="AA601" s="409"/>
      <c r="AB601" s="409"/>
      <c r="AC601" s="409"/>
      <c r="AD601" s="474"/>
      <c r="AE601" s="477"/>
      <c r="AF601" s="478">
        <f t="shared" si="1210"/>
        <v>2520</v>
      </c>
      <c r="AG601" s="477">
        <f t="shared" si="1211"/>
        <v>1.008</v>
      </c>
      <c r="AH601" s="478">
        <f t="shared" si="1212"/>
        <v>2040.8374384236454</v>
      </c>
      <c r="AI601" s="478">
        <f t="shared" si="1213"/>
        <v>5918.4285714285716</v>
      </c>
      <c r="AJ601" s="473">
        <f t="shared" si="1214"/>
        <v>14914.44</v>
      </c>
      <c r="AK601" s="477">
        <f t="shared" si="1215"/>
        <v>0.66286400000000001</v>
      </c>
      <c r="AL601" s="447">
        <v>37</v>
      </c>
      <c r="AM601" s="479"/>
      <c r="AN601" s="473">
        <v>3170</v>
      </c>
      <c r="AO601" s="473">
        <v>3114</v>
      </c>
      <c r="AP601" s="479">
        <v>7.72</v>
      </c>
      <c r="AQ601" s="447">
        <v>743</v>
      </c>
      <c r="AR601" s="473">
        <f t="shared" si="1205"/>
        <v>2154.6999999999998</v>
      </c>
      <c r="AS601" s="657">
        <f t="shared" si="1216"/>
        <v>2.9</v>
      </c>
      <c r="AT601" s="473">
        <v>7050</v>
      </c>
      <c r="AU601" s="447"/>
      <c r="AV601" s="480">
        <v>2.5</v>
      </c>
      <c r="AW601" s="479">
        <v>7.93</v>
      </c>
      <c r="AX601" s="479">
        <v>43.05</v>
      </c>
      <c r="AY601" s="480">
        <v>14.7</v>
      </c>
      <c r="AZ601" s="480">
        <v>3.7</v>
      </c>
      <c r="BA601" s="420">
        <f t="shared" si="1135"/>
        <v>41072</v>
      </c>
      <c r="BB601" s="421">
        <f t="shared" si="1136"/>
        <v>0.82143999999999995</v>
      </c>
      <c r="BC601" s="422"/>
      <c r="BD601" s="423">
        <v>8.15</v>
      </c>
      <c r="BE601" s="424">
        <v>52.4</v>
      </c>
      <c r="BF601" s="420">
        <v>264</v>
      </c>
      <c r="BG601" s="426">
        <v>7820</v>
      </c>
      <c r="BH601" s="420">
        <f t="shared" si="1137"/>
        <v>5239.4000000000005</v>
      </c>
      <c r="BI601" s="432"/>
      <c r="BJ601" s="421"/>
      <c r="BK601" s="427">
        <v>22.9</v>
      </c>
      <c r="BL601" s="427"/>
      <c r="BM601" s="428"/>
      <c r="BN601" s="422"/>
      <c r="BO601" s="425">
        <v>176</v>
      </c>
      <c r="BP601" s="425"/>
      <c r="BQ601" s="423">
        <v>4.1399999999999997</v>
      </c>
      <c r="BR601" s="421">
        <f t="shared" si="1138"/>
        <v>0.57499999999999996</v>
      </c>
      <c r="BS601" s="409">
        <f t="shared" si="1139"/>
        <v>43592</v>
      </c>
      <c r="BT601" s="429">
        <f t="shared" si="1140"/>
        <v>8.1251422279317307</v>
      </c>
      <c r="BU601" s="430">
        <f t="shared" si="1217"/>
        <v>52.4</v>
      </c>
      <c r="BV601" s="430">
        <f t="shared" si="1142"/>
        <v>373.29904569645805</v>
      </c>
      <c r="BW601" s="430">
        <f t="shared" si="1218"/>
        <v>7368.1030464305377</v>
      </c>
      <c r="BX601" s="430">
        <f t="shared" si="1144"/>
        <v>4789.2669801798493</v>
      </c>
      <c r="BY601" s="430">
        <f t="shared" si="1219"/>
        <v>22.425968067535326</v>
      </c>
      <c r="BZ601" s="430"/>
      <c r="CA601" s="431"/>
      <c r="CB601" s="430">
        <f t="shared" si="1146"/>
        <v>176</v>
      </c>
      <c r="CC601" s="432">
        <v>20589</v>
      </c>
      <c r="CD601" s="411">
        <f t="shared" si="1147"/>
        <v>21849</v>
      </c>
      <c r="CE601" s="421">
        <f t="shared" si="1148"/>
        <v>0.87395999999999996</v>
      </c>
      <c r="CF601" s="433">
        <f t="shared" si="1149"/>
        <v>7.3596045585610321</v>
      </c>
      <c r="CG601" s="434"/>
      <c r="CH601" s="427"/>
      <c r="CI601" s="446">
        <f t="shared" si="1150"/>
        <v>10.4352601949746</v>
      </c>
      <c r="CJ601" s="436">
        <v>33.9</v>
      </c>
      <c r="CK601" s="436">
        <v>2</v>
      </c>
      <c r="CL601" s="423"/>
      <c r="CM601" s="423">
        <v>19</v>
      </c>
      <c r="CN601" s="423">
        <v>73</v>
      </c>
      <c r="CO601" s="432"/>
      <c r="CP601" s="432"/>
      <c r="CQ601" s="437"/>
      <c r="CR601" s="437">
        <v>0.95</v>
      </c>
      <c r="CS601" s="424"/>
      <c r="CT601" s="432">
        <f t="shared" si="1151"/>
        <v>3.8445695455169577</v>
      </c>
      <c r="CU601" s="434">
        <v>5.85</v>
      </c>
      <c r="CV601" s="438"/>
      <c r="CW601" s="439"/>
      <c r="CX601" s="440"/>
      <c r="CY601" s="441"/>
      <c r="CZ601" s="442"/>
      <c r="DA601" s="442"/>
      <c r="DB601" s="442"/>
      <c r="DC601" s="442"/>
      <c r="DD601" s="443"/>
      <c r="DE601" s="440"/>
      <c r="DF601" s="444">
        <v>20483</v>
      </c>
      <c r="DG601" s="445">
        <f t="shared" si="1152"/>
        <v>21743</v>
      </c>
      <c r="DH601" s="421">
        <f t="shared" si="1153"/>
        <v>0.86972000000000005</v>
      </c>
      <c r="DI601" s="446">
        <f t="shared" si="1154"/>
        <v>7.3954836039185023</v>
      </c>
      <c r="DJ601" s="434">
        <v>7.8</v>
      </c>
      <c r="DK601" s="427">
        <v>2.9</v>
      </c>
      <c r="DL601" s="446">
        <f t="shared" si="1155"/>
        <v>10.486133468242652</v>
      </c>
      <c r="DM601" s="422">
        <v>34</v>
      </c>
      <c r="DN601" s="422">
        <v>2.66</v>
      </c>
      <c r="DO601" s="423">
        <v>7.99</v>
      </c>
      <c r="DP601" s="423">
        <v>19.399999999999999</v>
      </c>
      <c r="DQ601" s="423">
        <v>75</v>
      </c>
      <c r="DR601" s="432"/>
      <c r="DS601" s="432"/>
      <c r="DT601" s="437"/>
      <c r="DU601" s="437">
        <v>0.95</v>
      </c>
      <c r="DV601" s="424"/>
      <c r="DW601" s="446">
        <f t="shared" si="1156"/>
        <v>3.8633123304051877</v>
      </c>
      <c r="DX601" s="434">
        <v>6.57</v>
      </c>
      <c r="DY601" s="438">
        <v>8.26</v>
      </c>
      <c r="DZ601" s="439">
        <v>16.899999999999999</v>
      </c>
      <c r="EA601" s="660">
        <f t="shared" si="1248"/>
        <v>60.839999999999996</v>
      </c>
      <c r="EB601" s="441">
        <v>7200</v>
      </c>
      <c r="EC601" s="442">
        <v>6.54</v>
      </c>
      <c r="ED601" s="442"/>
      <c r="EE601" s="442"/>
      <c r="EF601" s="442"/>
      <c r="EG601" s="443">
        <v>6</v>
      </c>
      <c r="EH601" s="440"/>
      <c r="EI601" s="429">
        <f t="shared" si="1220"/>
        <v>8.26</v>
      </c>
      <c r="EJ601" s="447">
        <f t="shared" si="1221"/>
        <v>16.899999999999999</v>
      </c>
      <c r="EK601" s="448">
        <f t="shared" si="1222"/>
        <v>60.839999999999996</v>
      </c>
      <c r="EL601" s="417">
        <f t="shared" si="1223"/>
        <v>7200</v>
      </c>
      <c r="EM601" s="431">
        <f t="shared" si="1224"/>
        <v>6.54</v>
      </c>
      <c r="EN601" s="431"/>
      <c r="EO601" s="431"/>
      <c r="EP601" s="431"/>
      <c r="EQ601" s="430">
        <f t="shared" si="1225"/>
        <v>6</v>
      </c>
      <c r="ER601" s="448"/>
      <c r="ES601" s="449">
        <f t="shared" si="1163"/>
        <v>24.224628372178383</v>
      </c>
      <c r="ET601" s="450">
        <f t="shared" si="1164"/>
        <v>0.87183999999999995</v>
      </c>
      <c r="EU601" s="451">
        <f t="shared" si="1123"/>
        <v>0.36983754545454539</v>
      </c>
      <c r="EV601" s="450">
        <f t="shared" si="1165"/>
        <v>0.68488434343434323</v>
      </c>
      <c r="EW601" s="513">
        <f t="shared" si="1226"/>
        <v>0.70837379326034311</v>
      </c>
      <c r="EX601" s="514">
        <f t="shared" si="1227"/>
        <v>15.885968067535327</v>
      </c>
      <c r="EY601" s="513">
        <f t="shared" si="1228"/>
        <v>0.6774809160305344</v>
      </c>
      <c r="EZ601" s="514">
        <f t="shared" si="1229"/>
        <v>35.5</v>
      </c>
      <c r="FA601" s="450">
        <f t="shared" si="1170"/>
        <v>0.83702074596389131</v>
      </c>
      <c r="FB601" s="431">
        <f t="shared" si="1171"/>
        <v>312.45904569645808</v>
      </c>
      <c r="FC601" s="452"/>
      <c r="FD601" s="431"/>
      <c r="FE601" s="452">
        <f t="shared" si="1172"/>
        <v>0.96590909090909094</v>
      </c>
      <c r="FF601" s="430">
        <f t="shared" si="1173"/>
        <v>170</v>
      </c>
      <c r="FG601" s="405">
        <v>50400</v>
      </c>
      <c r="FH601" s="589"/>
      <c r="FI601" s="590"/>
      <c r="FJ601" s="591"/>
      <c r="FK601" s="455">
        <f t="shared" si="1174"/>
        <v>1.6516792071939808</v>
      </c>
      <c r="FL601" s="530">
        <v>2000</v>
      </c>
      <c r="FM601" s="455">
        <f t="shared" si="1175"/>
        <v>45.879977977610572</v>
      </c>
      <c r="FN601" s="530">
        <v>6065</v>
      </c>
      <c r="FO601" s="532">
        <f t="shared" si="1176"/>
        <v>0.45328849028400592</v>
      </c>
      <c r="FP601" s="449">
        <f t="shared" si="1177"/>
        <v>139.13103321710403</v>
      </c>
      <c r="FQ601" s="457">
        <v>43.2</v>
      </c>
      <c r="FR601" s="458">
        <f t="shared" si="1178"/>
        <v>0.99100752431638839</v>
      </c>
      <c r="FS601" s="576">
        <v>8.23</v>
      </c>
      <c r="FT601" s="577">
        <v>12.7</v>
      </c>
      <c r="FU601" s="660">
        <v>48</v>
      </c>
      <c r="FV601" s="579">
        <v>4</v>
      </c>
      <c r="FW601" s="580"/>
      <c r="FX601" s="579"/>
      <c r="FY601" s="452">
        <f t="shared" si="1179"/>
        <v>0.33333333333333337</v>
      </c>
      <c r="FZ601" s="452"/>
      <c r="GA601" s="429"/>
      <c r="GB601" s="513">
        <f t="shared" si="1230"/>
        <v>0.24852071005917153</v>
      </c>
      <c r="GC601" s="514">
        <f t="shared" si="1231"/>
        <v>4.1999999999999993</v>
      </c>
      <c r="GD601" s="513">
        <f t="shared" si="1232"/>
        <v>0.21104536489151871</v>
      </c>
      <c r="GE601" s="527">
        <f t="shared" si="1183"/>
        <v>12.839999999999996</v>
      </c>
      <c r="GF601" s="461">
        <f t="shared" si="1184"/>
        <v>2.2572949164984402</v>
      </c>
      <c r="GG601" s="606">
        <v>20</v>
      </c>
      <c r="GH601" s="450">
        <f t="shared" si="1233"/>
        <v>0.25</v>
      </c>
      <c r="GI601" s="405">
        <v>140</v>
      </c>
      <c r="GJ601" s="462">
        <f t="shared" si="1234"/>
        <v>7</v>
      </c>
      <c r="GK601" s="463">
        <f t="shared" si="1187"/>
        <v>11.011194714626537</v>
      </c>
      <c r="GL601" s="464">
        <v>8.3000000000000007</v>
      </c>
      <c r="GM601" s="529">
        <v>12.4</v>
      </c>
      <c r="GN601" s="406">
        <v>50</v>
      </c>
      <c r="GO601" s="513">
        <f t="shared" si="1235"/>
        <v>2.3622047244094446E-2</v>
      </c>
      <c r="GP601" s="450">
        <f t="shared" si="1236"/>
        <v>-4.1666666666666741E-2</v>
      </c>
      <c r="GQ601" s="577">
        <v>8</v>
      </c>
      <c r="GR601" s="455">
        <f t="shared" si="1190"/>
        <v>2.3674068636447054</v>
      </c>
      <c r="GS601" s="531">
        <f t="shared" si="1237"/>
        <v>11.5</v>
      </c>
      <c r="GT601" s="531">
        <f t="shared" si="1238"/>
        <v>35.65</v>
      </c>
      <c r="GU601" s="513">
        <f t="shared" si="1239"/>
        <v>7.2580645161290369E-2</v>
      </c>
      <c r="GV601" s="513">
        <f t="shared" si="1240"/>
        <v>0.28700000000000003</v>
      </c>
      <c r="GW601" s="513">
        <f t="shared" si="1241"/>
        <v>9.4488188976377896E-2</v>
      </c>
      <c r="GX601" s="513">
        <f t="shared" si="1242"/>
        <v>0.2572916666666667</v>
      </c>
      <c r="GY601" s="462">
        <f t="shared" si="1243"/>
        <v>0.89159471373494215</v>
      </c>
      <c r="GZ601" s="405">
        <v>42889</v>
      </c>
      <c r="HA601" s="581">
        <v>8.25</v>
      </c>
      <c r="HB601" s="451">
        <v>8.11</v>
      </c>
      <c r="HC601" s="577">
        <v>11.5</v>
      </c>
      <c r="HD601" s="463">
        <f t="shared" si="1244"/>
        <v>35.65</v>
      </c>
      <c r="HE601" s="463">
        <v>11.4</v>
      </c>
      <c r="HF601" s="463">
        <f t="shared" si="1206"/>
        <v>30.780000000000005</v>
      </c>
      <c r="HG601" s="582"/>
      <c r="HH601" s="575">
        <v>2</v>
      </c>
      <c r="HI601" s="583">
        <v>7060</v>
      </c>
      <c r="HJ601" s="406">
        <f t="shared" si="1199"/>
        <v>4730.2000000000007</v>
      </c>
      <c r="HK601" s="406"/>
      <c r="HL601" s="549"/>
      <c r="HM601" s="584"/>
      <c r="HN601" s="461">
        <v>5.79</v>
      </c>
      <c r="HO601" s="574"/>
      <c r="HP601" s="548">
        <v>0.04</v>
      </c>
      <c r="HQ601" s="585"/>
      <c r="HR601" s="586"/>
      <c r="HS601" s="520">
        <v>0.27</v>
      </c>
      <c r="HT601" s="587">
        <v>4</v>
      </c>
      <c r="HU601" s="522">
        <f t="shared" si="1200"/>
        <v>42.364627970393457</v>
      </c>
      <c r="HV601" s="513">
        <f t="shared" si="1245"/>
        <v>0.78053435114503822</v>
      </c>
      <c r="HW601" s="513">
        <f t="shared" si="1246"/>
        <v>0.86496212121212124</v>
      </c>
      <c r="HX601" s="513">
        <f t="shared" si="1247"/>
        <v>0.74716157205240175</v>
      </c>
      <c r="HY601" s="599" t="s">
        <v>272</v>
      </c>
    </row>
    <row r="602" spans="1:233" s="598" customFormat="1" ht="15" customHeight="1" x14ac:dyDescent="0.15">
      <c r="A602" s="400">
        <v>44084</v>
      </c>
      <c r="B602" s="515">
        <v>37874</v>
      </c>
      <c r="C602" s="402">
        <f t="shared" si="1124"/>
        <v>0.75748000000000004</v>
      </c>
      <c r="D602" s="571">
        <v>7.64</v>
      </c>
      <c r="E602" s="572">
        <v>38.25</v>
      </c>
      <c r="F602" s="406">
        <v>182</v>
      </c>
      <c r="G602" s="406">
        <f t="shared" si="1207"/>
        <v>6893.0680000000002</v>
      </c>
      <c r="H602" s="402">
        <f t="shared" si="1208"/>
        <v>0.27572272000000003</v>
      </c>
      <c r="I602" s="573"/>
      <c r="J602" s="406"/>
      <c r="K602" s="574"/>
      <c r="L602" s="574"/>
      <c r="M602" s="574"/>
      <c r="N602" s="575"/>
      <c r="O602" s="575"/>
      <c r="P602" s="409"/>
      <c r="Q602" s="409">
        <v>1440</v>
      </c>
      <c r="R602" s="409"/>
      <c r="S602" s="409"/>
      <c r="T602" s="410">
        <v>5.18</v>
      </c>
      <c r="U602" s="409">
        <f t="shared" si="1209"/>
        <v>3937.5862068965516</v>
      </c>
      <c r="V602" s="409">
        <v>11419</v>
      </c>
      <c r="W602" s="409">
        <v>4199</v>
      </c>
      <c r="X602" s="516">
        <v>1080</v>
      </c>
      <c r="Y602" s="473"/>
      <c r="Z602" s="429"/>
      <c r="AA602" s="409"/>
      <c r="AB602" s="409"/>
      <c r="AC602" s="409"/>
      <c r="AD602" s="474"/>
      <c r="AE602" s="477"/>
      <c r="AF602" s="478">
        <f t="shared" si="1210"/>
        <v>2520</v>
      </c>
      <c r="AG602" s="477">
        <f t="shared" si="1211"/>
        <v>1.008</v>
      </c>
      <c r="AH602" s="478">
        <f t="shared" si="1212"/>
        <v>2276.9458128078818</v>
      </c>
      <c r="AI602" s="478">
        <f t="shared" si="1213"/>
        <v>6603.1428571428569</v>
      </c>
      <c r="AJ602" s="473">
        <f t="shared" si="1214"/>
        <v>16639.919999999998</v>
      </c>
      <c r="AK602" s="477">
        <f t="shared" si="1215"/>
        <v>0.73955199999999988</v>
      </c>
      <c r="AL602" s="447">
        <v>37</v>
      </c>
      <c r="AM602" s="479"/>
      <c r="AN602" s="473">
        <v>3124</v>
      </c>
      <c r="AO602" s="473">
        <v>3035</v>
      </c>
      <c r="AP602" s="479">
        <v>7.67</v>
      </c>
      <c r="AQ602" s="447">
        <v>749</v>
      </c>
      <c r="AR602" s="473">
        <f t="shared" si="1205"/>
        <v>2172.1</v>
      </c>
      <c r="AS602" s="657">
        <f t="shared" si="1216"/>
        <v>2.9</v>
      </c>
      <c r="AT602" s="473">
        <v>6920</v>
      </c>
      <c r="AU602" s="447"/>
      <c r="AV602" s="480">
        <v>3</v>
      </c>
      <c r="AW602" s="479">
        <v>7.78</v>
      </c>
      <c r="AX602" s="479">
        <v>44.75</v>
      </c>
      <c r="AY602" s="480">
        <v>14.4</v>
      </c>
      <c r="AZ602" s="480">
        <v>3.1</v>
      </c>
      <c r="BA602" s="420">
        <f t="shared" si="1135"/>
        <v>39363</v>
      </c>
      <c r="BB602" s="421">
        <f t="shared" si="1136"/>
        <v>0.78725999999999996</v>
      </c>
      <c r="BC602" s="422"/>
      <c r="BD602" s="423">
        <v>8.14</v>
      </c>
      <c r="BE602" s="424">
        <v>50.5</v>
      </c>
      <c r="BF602" s="420">
        <v>235</v>
      </c>
      <c r="BG602" s="426">
        <v>7800</v>
      </c>
      <c r="BH602" s="420">
        <f t="shared" si="1137"/>
        <v>5226</v>
      </c>
      <c r="BI602" s="432"/>
      <c r="BJ602" s="421"/>
      <c r="BK602" s="427">
        <v>22.7</v>
      </c>
      <c r="BL602" s="427"/>
      <c r="BM602" s="428"/>
      <c r="BN602" s="422"/>
      <c r="BO602" s="425">
        <v>213</v>
      </c>
      <c r="BP602" s="425"/>
      <c r="BQ602" s="423">
        <v>3.89</v>
      </c>
      <c r="BR602" s="421">
        <f t="shared" si="1138"/>
        <v>0.54027777777777775</v>
      </c>
      <c r="BS602" s="409">
        <f t="shared" si="1139"/>
        <v>41883</v>
      </c>
      <c r="BT602" s="429">
        <f t="shared" si="1140"/>
        <v>8.1117212234080665</v>
      </c>
      <c r="BU602" s="430">
        <f t="shared" si="1217"/>
        <v>50.5</v>
      </c>
      <c r="BV602" s="430">
        <f t="shared" si="1142"/>
        <v>351.5506768856099</v>
      </c>
      <c r="BW602" s="430">
        <f t="shared" si="1218"/>
        <v>7330.8671298617573</v>
      </c>
      <c r="BX602" s="430">
        <f t="shared" si="1144"/>
        <v>4765.0636344101422</v>
      </c>
      <c r="BY602" s="430">
        <f t="shared" si="1219"/>
        <v>22.200608838908387</v>
      </c>
      <c r="BZ602" s="430"/>
      <c r="CA602" s="431"/>
      <c r="CB602" s="430">
        <f t="shared" si="1146"/>
        <v>213</v>
      </c>
      <c r="CC602" s="432">
        <v>19780</v>
      </c>
      <c r="CD602" s="411">
        <f t="shared" si="1147"/>
        <v>21040</v>
      </c>
      <c r="CE602" s="421">
        <f t="shared" si="1148"/>
        <v>0.84160000000000001</v>
      </c>
      <c r="CF602" s="433">
        <f t="shared" si="1149"/>
        <v>7.6425855513307983</v>
      </c>
      <c r="CG602" s="434"/>
      <c r="CH602" s="427"/>
      <c r="CI602" s="446">
        <f t="shared" si="1150"/>
        <v>10.836501901140684</v>
      </c>
      <c r="CJ602" s="436">
        <v>33.5</v>
      </c>
      <c r="CK602" s="436">
        <v>2.44</v>
      </c>
      <c r="CL602" s="423"/>
      <c r="CM602" s="423">
        <v>18.600000000000001</v>
      </c>
      <c r="CN602" s="423">
        <v>76</v>
      </c>
      <c r="CO602" s="432"/>
      <c r="CP602" s="432"/>
      <c r="CQ602" s="437"/>
      <c r="CR602" s="437">
        <v>0.94</v>
      </c>
      <c r="CS602" s="424"/>
      <c r="CT602" s="432">
        <f t="shared" si="1151"/>
        <v>3.9923954372623576</v>
      </c>
      <c r="CU602" s="434">
        <v>6.05</v>
      </c>
      <c r="CV602" s="438"/>
      <c r="CW602" s="439"/>
      <c r="CX602" s="440"/>
      <c r="CY602" s="441"/>
      <c r="CZ602" s="442"/>
      <c r="DA602" s="442"/>
      <c r="DB602" s="442"/>
      <c r="DC602" s="442"/>
      <c r="DD602" s="443"/>
      <c r="DE602" s="440"/>
      <c r="DF602" s="444">
        <v>19583</v>
      </c>
      <c r="DG602" s="445">
        <f t="shared" si="1152"/>
        <v>20843</v>
      </c>
      <c r="DH602" s="421">
        <f t="shared" si="1153"/>
        <v>0.83372000000000002</v>
      </c>
      <c r="DI602" s="446">
        <f t="shared" si="1154"/>
        <v>7.7148203233699562</v>
      </c>
      <c r="DJ602" s="434">
        <v>8.11</v>
      </c>
      <c r="DK602" s="427">
        <v>2.9</v>
      </c>
      <c r="DL602" s="446">
        <f t="shared" si="1155"/>
        <v>10.938924339106654</v>
      </c>
      <c r="DM602" s="422">
        <v>33.5</v>
      </c>
      <c r="DN602" s="422">
        <v>2.6</v>
      </c>
      <c r="DO602" s="423">
        <v>8.07</v>
      </c>
      <c r="DP602" s="423">
        <v>19.600000000000001</v>
      </c>
      <c r="DQ602" s="423">
        <v>74</v>
      </c>
      <c r="DR602" s="432"/>
      <c r="DS602" s="432"/>
      <c r="DT602" s="437"/>
      <c r="DU602" s="437">
        <v>0.95</v>
      </c>
      <c r="DV602" s="424"/>
      <c r="DW602" s="446">
        <f t="shared" si="1156"/>
        <v>4.0301300196708727</v>
      </c>
      <c r="DX602" s="434">
        <v>6.75</v>
      </c>
      <c r="DY602" s="438">
        <v>8.19</v>
      </c>
      <c r="DZ602" s="439">
        <v>17.5</v>
      </c>
      <c r="EA602" s="660">
        <f t="shared" si="1248"/>
        <v>63</v>
      </c>
      <c r="EB602" s="441">
        <v>7170</v>
      </c>
      <c r="EC602" s="442">
        <v>6.2</v>
      </c>
      <c r="ED602" s="442"/>
      <c r="EE602" s="442"/>
      <c r="EF602" s="442"/>
      <c r="EG602" s="443">
        <v>10</v>
      </c>
      <c r="EH602" s="440"/>
      <c r="EI602" s="429">
        <f t="shared" si="1220"/>
        <v>8.19</v>
      </c>
      <c r="EJ602" s="447">
        <f t="shared" si="1221"/>
        <v>17.5</v>
      </c>
      <c r="EK602" s="448">
        <f t="shared" si="1222"/>
        <v>63</v>
      </c>
      <c r="EL602" s="417">
        <f t="shared" si="1223"/>
        <v>7170</v>
      </c>
      <c r="EM602" s="431">
        <f t="shared" si="1224"/>
        <v>6.2</v>
      </c>
      <c r="EN602" s="431"/>
      <c r="EO602" s="431"/>
      <c r="EP602" s="431"/>
      <c r="EQ602" s="430">
        <f t="shared" si="1225"/>
        <v>10</v>
      </c>
      <c r="ER602" s="448"/>
      <c r="ES602" s="449">
        <f t="shared" si="1163"/>
        <v>25.213093617935677</v>
      </c>
      <c r="ET602" s="450">
        <f t="shared" si="1164"/>
        <v>0.83765999999999996</v>
      </c>
      <c r="EU602" s="451">
        <f t="shared" si="1123"/>
        <v>0.33463629545454548</v>
      </c>
      <c r="EV602" s="450">
        <f t="shared" si="1165"/>
        <v>0.6196968434343435</v>
      </c>
      <c r="EW602" s="513">
        <f t="shared" si="1226"/>
        <v>0.72072837979407156</v>
      </c>
      <c r="EX602" s="514">
        <f t="shared" si="1227"/>
        <v>16.000608838908388</v>
      </c>
      <c r="EY602" s="513">
        <f t="shared" si="1228"/>
        <v>0.65346534653465349</v>
      </c>
      <c r="EZ602" s="514">
        <f t="shared" si="1229"/>
        <v>33</v>
      </c>
      <c r="FA602" s="450">
        <f t="shared" si="1170"/>
        <v>0.82079397326690573</v>
      </c>
      <c r="FB602" s="431">
        <f t="shared" si="1171"/>
        <v>288.5506768856099</v>
      </c>
      <c r="FC602" s="452"/>
      <c r="FD602" s="431"/>
      <c r="FE602" s="452">
        <f t="shared" si="1172"/>
        <v>0.95305164319248825</v>
      </c>
      <c r="FF602" s="430">
        <f t="shared" si="1173"/>
        <v>203</v>
      </c>
      <c r="FG602" s="405">
        <v>50400</v>
      </c>
      <c r="FH602" s="589"/>
      <c r="FI602" s="590"/>
      <c r="FJ602" s="591"/>
      <c r="FK602" s="455">
        <f t="shared" si="1174"/>
        <v>1.7190745648592509</v>
      </c>
      <c r="FL602" s="530">
        <v>2000</v>
      </c>
      <c r="FM602" s="455">
        <f t="shared" si="1175"/>
        <v>47.752071246090303</v>
      </c>
      <c r="FN602" s="530">
        <v>6472</v>
      </c>
      <c r="FO602" s="532">
        <f t="shared" si="1176"/>
        <v>0.48370702541106136</v>
      </c>
      <c r="FP602" s="449">
        <f t="shared" si="1177"/>
        <v>154.52570255234821</v>
      </c>
      <c r="FQ602" s="457">
        <v>43.2</v>
      </c>
      <c r="FR602" s="458">
        <f t="shared" si="1178"/>
        <v>1.0314447389155506</v>
      </c>
      <c r="FS602" s="576">
        <v>8.2200000000000006</v>
      </c>
      <c r="FT602" s="577">
        <v>14.4</v>
      </c>
      <c r="FU602" s="660">
        <v>44</v>
      </c>
      <c r="FV602" s="579">
        <v>4</v>
      </c>
      <c r="FW602" s="580"/>
      <c r="FX602" s="579"/>
      <c r="FY602" s="452">
        <f t="shared" si="1179"/>
        <v>0.6</v>
      </c>
      <c r="FZ602" s="452"/>
      <c r="GA602" s="429"/>
      <c r="GB602" s="513">
        <f t="shared" si="1230"/>
        <v>0.17714285714285716</v>
      </c>
      <c r="GC602" s="514">
        <f t="shared" si="1231"/>
        <v>3.0999999999999996</v>
      </c>
      <c r="GD602" s="513">
        <f t="shared" si="1232"/>
        <v>0.30158730158730163</v>
      </c>
      <c r="GE602" s="527">
        <f t="shared" si="1183"/>
        <v>19</v>
      </c>
      <c r="GF602" s="461">
        <f t="shared" si="1184"/>
        <v>2.3494019053076425</v>
      </c>
      <c r="GG602" s="606">
        <v>20</v>
      </c>
      <c r="GH602" s="450">
        <f t="shared" si="1233"/>
        <v>0.25</v>
      </c>
      <c r="GI602" s="405">
        <v>140</v>
      </c>
      <c r="GJ602" s="462">
        <f t="shared" si="1234"/>
        <v>7</v>
      </c>
      <c r="GK602" s="463">
        <f t="shared" si="1187"/>
        <v>11.460497099061673</v>
      </c>
      <c r="GL602" s="464">
        <v>8.32</v>
      </c>
      <c r="GM602" s="529">
        <v>13.8</v>
      </c>
      <c r="GN602" s="406">
        <v>43</v>
      </c>
      <c r="GO602" s="513">
        <f t="shared" si="1235"/>
        <v>4.166666666666663E-2</v>
      </c>
      <c r="GP602" s="450">
        <f t="shared" si="1236"/>
        <v>2.2727272727272707E-2</v>
      </c>
      <c r="GQ602" s="577">
        <v>8</v>
      </c>
      <c r="GR602" s="455">
        <f t="shared" si="1190"/>
        <v>2.4640068762982597</v>
      </c>
      <c r="GS602" s="531">
        <f t="shared" si="1237"/>
        <v>12.3</v>
      </c>
      <c r="GT602" s="531">
        <f t="shared" si="1238"/>
        <v>38.130000000000003</v>
      </c>
      <c r="GU602" s="513">
        <f t="shared" si="1239"/>
        <v>0.10869565217391308</v>
      </c>
      <c r="GV602" s="513">
        <f t="shared" si="1240"/>
        <v>0.11325581395348827</v>
      </c>
      <c r="GW602" s="513">
        <f t="shared" si="1241"/>
        <v>0.14583333333333326</v>
      </c>
      <c r="GX602" s="513">
        <f t="shared" si="1242"/>
        <v>0.13340909090909081</v>
      </c>
      <c r="GY602" s="462">
        <f t="shared" si="1243"/>
        <v>1.9523845143205585</v>
      </c>
      <c r="GZ602" s="405">
        <v>41894</v>
      </c>
      <c r="HA602" s="581">
        <v>8.48</v>
      </c>
      <c r="HB602" s="451">
        <v>8.0500000000000007</v>
      </c>
      <c r="HC602" s="577">
        <v>12.3</v>
      </c>
      <c r="HD602" s="463">
        <f t="shared" si="1244"/>
        <v>38.130000000000003</v>
      </c>
      <c r="HE602" s="463">
        <v>11.2</v>
      </c>
      <c r="HF602" s="463">
        <f t="shared" si="1206"/>
        <v>30.24</v>
      </c>
      <c r="HG602" s="582"/>
      <c r="HH602" s="575">
        <v>6</v>
      </c>
      <c r="HI602" s="583">
        <v>7240</v>
      </c>
      <c r="HJ602" s="406">
        <f t="shared" si="1199"/>
        <v>4850.8</v>
      </c>
      <c r="HK602" s="406"/>
      <c r="HL602" s="549"/>
      <c r="HM602" s="584"/>
      <c r="HN602" s="461">
        <v>5.75</v>
      </c>
      <c r="HO602" s="574"/>
      <c r="HP602" s="548">
        <v>0.04</v>
      </c>
      <c r="HQ602" s="585"/>
      <c r="HR602" s="586"/>
      <c r="HS602" s="520">
        <v>0.19</v>
      </c>
      <c r="HT602" s="587">
        <v>4</v>
      </c>
      <c r="HU602" s="522">
        <f t="shared" si="1200"/>
        <v>44.203947869826997</v>
      </c>
      <c r="HV602" s="513">
        <f t="shared" si="1245"/>
        <v>0.75643564356435644</v>
      </c>
      <c r="HW602" s="513">
        <f t="shared" si="1246"/>
        <v>0.83774468085106379</v>
      </c>
      <c r="HX602" s="513">
        <f t="shared" si="1247"/>
        <v>0.74669603524229067</v>
      </c>
      <c r="HY602" s="599" t="s">
        <v>273</v>
      </c>
    </row>
    <row r="603" spans="1:233" s="598" customFormat="1" ht="15" customHeight="1" x14ac:dyDescent="0.15">
      <c r="A603" s="400">
        <v>44085</v>
      </c>
      <c r="B603" s="515">
        <v>45679</v>
      </c>
      <c r="C603" s="402">
        <f t="shared" si="1124"/>
        <v>0.91357999999999995</v>
      </c>
      <c r="D603" s="571">
        <v>8.15</v>
      </c>
      <c r="E603" s="572">
        <v>42.05</v>
      </c>
      <c r="F603" s="406">
        <v>272</v>
      </c>
      <c r="G603" s="406">
        <f t="shared" si="1207"/>
        <v>12424.688</v>
      </c>
      <c r="H603" s="402">
        <f t="shared" si="1208"/>
        <v>0.49698752000000002</v>
      </c>
      <c r="I603" s="573"/>
      <c r="J603" s="406"/>
      <c r="K603" s="574"/>
      <c r="L603" s="574"/>
      <c r="M603" s="574"/>
      <c r="N603" s="575"/>
      <c r="O603" s="575"/>
      <c r="P603" s="409"/>
      <c r="Q603" s="409">
        <v>1440</v>
      </c>
      <c r="R603" s="409"/>
      <c r="S603" s="409"/>
      <c r="T603" s="410">
        <v>5.0999999999999996</v>
      </c>
      <c r="U603" s="409">
        <f t="shared" si="1209"/>
        <v>2965.1724137931037</v>
      </c>
      <c r="V603" s="409">
        <v>8599</v>
      </c>
      <c r="W603" s="409">
        <v>4186</v>
      </c>
      <c r="X603" s="516">
        <v>1080</v>
      </c>
      <c r="Y603" s="473"/>
      <c r="Z603" s="429"/>
      <c r="AA603" s="409"/>
      <c r="AB603" s="409"/>
      <c r="AC603" s="409"/>
      <c r="AD603" s="474"/>
      <c r="AE603" s="477"/>
      <c r="AF603" s="478">
        <f t="shared" si="1210"/>
        <v>2520</v>
      </c>
      <c r="AG603" s="477">
        <f t="shared" si="1211"/>
        <v>1.008</v>
      </c>
      <c r="AH603" s="478">
        <f t="shared" si="1212"/>
        <v>1734.5812807881775</v>
      </c>
      <c r="AI603" s="478">
        <f t="shared" si="1213"/>
        <v>5030.2857142857147</v>
      </c>
      <c r="AJ603" s="473">
        <f t="shared" si="1214"/>
        <v>12676.32</v>
      </c>
      <c r="AK603" s="477">
        <f t="shared" si="1215"/>
        <v>0.563392</v>
      </c>
      <c r="AL603" s="447">
        <v>37</v>
      </c>
      <c r="AM603" s="479"/>
      <c r="AN603" s="473">
        <v>3402</v>
      </c>
      <c r="AO603" s="473">
        <v>3405</v>
      </c>
      <c r="AP603" s="479">
        <v>7.72</v>
      </c>
      <c r="AQ603" s="447">
        <v>697</v>
      </c>
      <c r="AR603" s="473">
        <f t="shared" si="1205"/>
        <v>2021.3</v>
      </c>
      <c r="AS603" s="657">
        <f t="shared" si="1216"/>
        <v>2.9</v>
      </c>
      <c r="AT603" s="473">
        <v>7010</v>
      </c>
      <c r="AU603" s="447"/>
      <c r="AV603" s="480">
        <v>5.5</v>
      </c>
      <c r="AW603" s="479">
        <v>5.73</v>
      </c>
      <c r="AX603" s="479">
        <v>41.53</v>
      </c>
      <c r="AY603" s="480">
        <v>15.9</v>
      </c>
      <c r="AZ603" s="480">
        <v>3</v>
      </c>
      <c r="BA603" s="420">
        <f t="shared" si="1135"/>
        <v>41150</v>
      </c>
      <c r="BB603" s="421">
        <f t="shared" si="1136"/>
        <v>0.82299999999999995</v>
      </c>
      <c r="BC603" s="422"/>
      <c r="BD603" s="423">
        <v>7.84</v>
      </c>
      <c r="BE603" s="424">
        <v>49</v>
      </c>
      <c r="BF603" s="420">
        <v>264</v>
      </c>
      <c r="BG603" s="426">
        <v>6780</v>
      </c>
      <c r="BH603" s="420">
        <f t="shared" si="1137"/>
        <v>4542.6000000000004</v>
      </c>
      <c r="BI603" s="432"/>
      <c r="BJ603" s="421"/>
      <c r="BK603" s="427">
        <v>18.899999999999999</v>
      </c>
      <c r="BL603" s="427">
        <v>11.9</v>
      </c>
      <c r="BM603" s="428">
        <v>3.6</v>
      </c>
      <c r="BN603" s="422">
        <v>2.4</v>
      </c>
      <c r="BO603" s="425">
        <v>211</v>
      </c>
      <c r="BP603" s="425">
        <v>32</v>
      </c>
      <c r="BQ603" s="423">
        <v>5.12</v>
      </c>
      <c r="BR603" s="421">
        <f t="shared" si="1138"/>
        <v>0.71111111111111114</v>
      </c>
      <c r="BS603" s="409">
        <f t="shared" si="1139"/>
        <v>43670</v>
      </c>
      <c r="BT603" s="429">
        <f t="shared" si="1140"/>
        <v>7.8330753377604765</v>
      </c>
      <c r="BU603" s="430">
        <f t="shared" si="1217"/>
        <v>49</v>
      </c>
      <c r="BV603" s="430">
        <f t="shared" si="1142"/>
        <v>365.40590794595835</v>
      </c>
      <c r="BW603" s="430">
        <f t="shared" si="1218"/>
        <v>6388.9239294710324</v>
      </c>
      <c r="BX603" s="430">
        <f t="shared" si="1144"/>
        <v>4152.8005541561715</v>
      </c>
      <c r="BY603" s="430">
        <f t="shared" si="1219"/>
        <v>18.726883444011904</v>
      </c>
      <c r="BZ603" s="430"/>
      <c r="CA603" s="431">
        <f>(BN603*BA603+AZ603*AF603)/BS603</f>
        <v>2.4346233111976185</v>
      </c>
      <c r="CB603" s="430">
        <f t="shared" si="1146"/>
        <v>211</v>
      </c>
      <c r="CC603" s="432">
        <v>20544</v>
      </c>
      <c r="CD603" s="411">
        <f t="shared" si="1147"/>
        <v>21804</v>
      </c>
      <c r="CE603" s="421">
        <f t="shared" si="1148"/>
        <v>0.87216000000000005</v>
      </c>
      <c r="CF603" s="433">
        <f t="shared" si="1149"/>
        <v>7.3747936158503027</v>
      </c>
      <c r="CG603" s="434"/>
      <c r="CH603" s="427"/>
      <c r="CI603" s="446">
        <f t="shared" si="1150"/>
        <v>10.456796917996698</v>
      </c>
      <c r="CJ603" s="436">
        <v>33.1</v>
      </c>
      <c r="CK603" s="436">
        <v>3.42</v>
      </c>
      <c r="CL603" s="423"/>
      <c r="CM603" s="423">
        <v>19.899999999999999</v>
      </c>
      <c r="CN603" s="423">
        <v>84</v>
      </c>
      <c r="CO603" s="432"/>
      <c r="CP603" s="432"/>
      <c r="CQ603" s="437"/>
      <c r="CR603" s="437">
        <v>0.95</v>
      </c>
      <c r="CS603" s="424"/>
      <c r="CT603" s="432">
        <f t="shared" si="1151"/>
        <v>3.8525041276829941</v>
      </c>
      <c r="CU603" s="434">
        <v>6.06</v>
      </c>
      <c r="CV603" s="438"/>
      <c r="CW603" s="439"/>
      <c r="CX603" s="440"/>
      <c r="CY603" s="441"/>
      <c r="CZ603" s="442"/>
      <c r="DA603" s="442"/>
      <c r="DB603" s="442"/>
      <c r="DC603" s="442"/>
      <c r="DD603" s="443"/>
      <c r="DE603" s="440"/>
      <c r="DF603" s="444">
        <v>20606</v>
      </c>
      <c r="DG603" s="445">
        <f t="shared" si="1152"/>
        <v>21866</v>
      </c>
      <c r="DH603" s="421">
        <f t="shared" si="1153"/>
        <v>0.87463999999999997</v>
      </c>
      <c r="DI603" s="446">
        <f t="shared" si="1154"/>
        <v>7.3538827403274496</v>
      </c>
      <c r="DJ603" s="434">
        <v>7.93</v>
      </c>
      <c r="DK603" s="427">
        <v>3.4</v>
      </c>
      <c r="DL603" s="446">
        <f t="shared" si="1155"/>
        <v>10.42714716912101</v>
      </c>
      <c r="DM603" s="422">
        <v>33.1</v>
      </c>
      <c r="DN603" s="422">
        <v>4.47</v>
      </c>
      <c r="DO603" s="423">
        <v>8.07</v>
      </c>
      <c r="DP603" s="423">
        <v>19.899999999999999</v>
      </c>
      <c r="DQ603" s="423">
        <v>83</v>
      </c>
      <c r="DR603" s="432"/>
      <c r="DS603" s="432"/>
      <c r="DT603" s="437"/>
      <c r="DU603" s="437">
        <v>0.95</v>
      </c>
      <c r="DV603" s="424"/>
      <c r="DW603" s="446">
        <f t="shared" si="1156"/>
        <v>3.8415805359919513</v>
      </c>
      <c r="DX603" s="434">
        <v>6.51</v>
      </c>
      <c r="DY603" s="438">
        <v>8.1999999999999993</v>
      </c>
      <c r="DZ603" s="439">
        <v>18.2</v>
      </c>
      <c r="EA603" s="660">
        <f t="shared" si="1248"/>
        <v>65.52</v>
      </c>
      <c r="EB603" s="441">
        <v>7220</v>
      </c>
      <c r="EC603" s="442">
        <v>5.5</v>
      </c>
      <c r="ED603" s="442">
        <v>0.2</v>
      </c>
      <c r="EE603" s="442">
        <v>4.5999999999999996</v>
      </c>
      <c r="EF603" s="442">
        <v>0.95</v>
      </c>
      <c r="EG603" s="443">
        <v>10</v>
      </c>
      <c r="EH603" s="440">
        <v>16</v>
      </c>
      <c r="EI603" s="429">
        <f t="shared" si="1220"/>
        <v>8.1999999999999993</v>
      </c>
      <c r="EJ603" s="447">
        <f t="shared" si="1221"/>
        <v>18.2</v>
      </c>
      <c r="EK603" s="448">
        <f t="shared" si="1222"/>
        <v>65.52</v>
      </c>
      <c r="EL603" s="417">
        <f t="shared" si="1223"/>
        <v>7220</v>
      </c>
      <c r="EM603" s="431">
        <f t="shared" si="1224"/>
        <v>5.5</v>
      </c>
      <c r="EN603" s="431">
        <f>ED603</f>
        <v>0.2</v>
      </c>
      <c r="EO603" s="431">
        <f>EE603</f>
        <v>4.5999999999999996</v>
      </c>
      <c r="EP603" s="431">
        <f>EF603</f>
        <v>0.95</v>
      </c>
      <c r="EQ603" s="430">
        <f t="shared" si="1225"/>
        <v>10</v>
      </c>
      <c r="ER603" s="448">
        <f>EH603</f>
        <v>16</v>
      </c>
      <c r="ES603" s="449">
        <f t="shared" si="1163"/>
        <v>24.181360201511335</v>
      </c>
      <c r="ET603" s="450">
        <f t="shared" si="1164"/>
        <v>0.87339999999999995</v>
      </c>
      <c r="EU603" s="451">
        <f t="shared" si="1123"/>
        <v>0.36266536363636365</v>
      </c>
      <c r="EV603" s="450">
        <f t="shared" si="1165"/>
        <v>0.67160252525252517</v>
      </c>
      <c r="EW603" s="513">
        <f t="shared" si="1226"/>
        <v>0.70630457457358309</v>
      </c>
      <c r="EX603" s="514">
        <f t="shared" si="1227"/>
        <v>13.226883444011904</v>
      </c>
      <c r="EY603" s="513">
        <f t="shared" si="1228"/>
        <v>0.62857142857142856</v>
      </c>
      <c r="EZ603" s="514">
        <f t="shared" si="1229"/>
        <v>30.8</v>
      </c>
      <c r="FA603" s="450">
        <f t="shared" si="1170"/>
        <v>0.82069255429310117</v>
      </c>
      <c r="FB603" s="431">
        <f t="shared" si="1171"/>
        <v>299.88590794595837</v>
      </c>
      <c r="FC603" s="452">
        <f>1-EP603/CA603</f>
        <v>0.60979589917231003</v>
      </c>
      <c r="FD603" s="431">
        <f>CA603-EP603</f>
        <v>1.4846233111976186</v>
      </c>
      <c r="FE603" s="452">
        <f t="shared" si="1172"/>
        <v>0.95260663507109</v>
      </c>
      <c r="FF603" s="430">
        <f t="shared" si="1173"/>
        <v>201</v>
      </c>
      <c r="FG603" s="405">
        <v>50400</v>
      </c>
      <c r="FH603" s="589"/>
      <c r="FI603" s="590"/>
      <c r="FJ603" s="591"/>
      <c r="FK603" s="455">
        <f t="shared" si="1174"/>
        <v>1.6487291046485002</v>
      </c>
      <c r="FL603" s="530">
        <v>2000</v>
      </c>
      <c r="FM603" s="455">
        <f t="shared" si="1175"/>
        <v>45.798030684680562</v>
      </c>
      <c r="FN603" s="530">
        <v>6060</v>
      </c>
      <c r="FO603" s="532">
        <f t="shared" si="1176"/>
        <v>0.45291479820627806</v>
      </c>
      <c r="FP603" s="449">
        <f t="shared" si="1177"/>
        <v>138.7680329745821</v>
      </c>
      <c r="FQ603" s="457">
        <v>43.2</v>
      </c>
      <c r="FR603" s="458">
        <f t="shared" si="1178"/>
        <v>0.98923746278910007</v>
      </c>
      <c r="FS603" s="576">
        <v>8.26</v>
      </c>
      <c r="FT603" s="577">
        <v>13.4</v>
      </c>
      <c r="FU603" s="660">
        <v>45</v>
      </c>
      <c r="FV603" s="579">
        <v>8</v>
      </c>
      <c r="FW603" s="580">
        <v>0.26</v>
      </c>
      <c r="FX603" s="579">
        <v>8</v>
      </c>
      <c r="FY603" s="452">
        <f t="shared" si="1179"/>
        <v>0.19999999999999996</v>
      </c>
      <c r="FZ603" s="452">
        <f>1-FW603/(EF603+DC603)</f>
        <v>0.72631578947368425</v>
      </c>
      <c r="GA603" s="429">
        <f>EF603+DC603-FW603</f>
        <v>0.69</v>
      </c>
      <c r="GB603" s="513">
        <f t="shared" si="1230"/>
        <v>0.26373626373626369</v>
      </c>
      <c r="GC603" s="514">
        <f t="shared" si="1231"/>
        <v>4.7999999999999989</v>
      </c>
      <c r="GD603" s="513">
        <f t="shared" si="1232"/>
        <v>0.31318681318681318</v>
      </c>
      <c r="GE603" s="527">
        <f t="shared" si="1183"/>
        <v>20.519999999999996</v>
      </c>
      <c r="GF603" s="461">
        <f t="shared" si="1184"/>
        <v>2.2532631096862836</v>
      </c>
      <c r="GG603" s="606">
        <v>20</v>
      </c>
      <c r="GH603" s="450">
        <f t="shared" si="1233"/>
        <v>0.25</v>
      </c>
      <c r="GI603" s="405">
        <v>140</v>
      </c>
      <c r="GJ603" s="462">
        <f t="shared" si="1234"/>
        <v>7</v>
      </c>
      <c r="GK603" s="463">
        <f t="shared" si="1187"/>
        <v>10.991527364323334</v>
      </c>
      <c r="GL603" s="464">
        <v>8.26</v>
      </c>
      <c r="GM603" s="529">
        <v>12.6</v>
      </c>
      <c r="GN603" s="406">
        <v>41</v>
      </c>
      <c r="GO603" s="513">
        <f t="shared" si="1235"/>
        <v>5.9701492537313494E-2</v>
      </c>
      <c r="GP603" s="450">
        <f t="shared" si="1236"/>
        <v>8.8888888888888906E-2</v>
      </c>
      <c r="GQ603" s="577">
        <v>8</v>
      </c>
      <c r="GR603" s="455">
        <f t="shared" si="1190"/>
        <v>2.363178383329517</v>
      </c>
      <c r="GS603" s="531">
        <f t="shared" si="1237"/>
        <v>11.5</v>
      </c>
      <c r="GT603" s="531">
        <f t="shared" si="1238"/>
        <v>35.65</v>
      </c>
      <c r="GU603" s="513">
        <f t="shared" si="1239"/>
        <v>8.7301587301587324E-2</v>
      </c>
      <c r="GV603" s="513">
        <f t="shared" si="1240"/>
        <v>0.13048780487804879</v>
      </c>
      <c r="GW603" s="513">
        <f t="shared" si="1241"/>
        <v>0.14179104477611948</v>
      </c>
      <c r="GX603" s="513">
        <f t="shared" si="1242"/>
        <v>0.20777777777777784</v>
      </c>
      <c r="GY603" s="462">
        <f t="shared" si="1243"/>
        <v>1.1755644239918002</v>
      </c>
      <c r="GZ603" s="405">
        <v>45350</v>
      </c>
      <c r="HA603" s="581">
        <v>8.36</v>
      </c>
      <c r="HB603" s="451">
        <v>8</v>
      </c>
      <c r="HC603" s="577">
        <v>11.5</v>
      </c>
      <c r="HD603" s="463">
        <f t="shared" si="1244"/>
        <v>35.65</v>
      </c>
      <c r="HE603" s="463">
        <v>10.6</v>
      </c>
      <c r="HF603" s="463">
        <f t="shared" si="1206"/>
        <v>28.62</v>
      </c>
      <c r="HG603" s="582"/>
      <c r="HH603" s="575">
        <v>9</v>
      </c>
      <c r="HI603" s="583">
        <v>6840</v>
      </c>
      <c r="HJ603" s="406">
        <f t="shared" si="1199"/>
        <v>4582.8</v>
      </c>
      <c r="HK603" s="406"/>
      <c r="HL603" s="549">
        <v>1334</v>
      </c>
      <c r="HM603" s="584">
        <v>6.7</v>
      </c>
      <c r="HN603" s="461">
        <v>5.42</v>
      </c>
      <c r="HO603" s="574">
        <v>0.17</v>
      </c>
      <c r="HP603" s="548">
        <v>0.05</v>
      </c>
      <c r="HQ603" s="585">
        <v>4.8</v>
      </c>
      <c r="HR603" s="586">
        <v>0.2</v>
      </c>
      <c r="HS603" s="520">
        <v>0.21</v>
      </c>
      <c r="HT603" s="587">
        <v>4</v>
      </c>
      <c r="HU603" s="522">
        <f t="shared" si="1200"/>
        <v>42.284325637910086</v>
      </c>
      <c r="HV603" s="513">
        <f t="shared" si="1245"/>
        <v>0.76530612244897955</v>
      </c>
      <c r="HW603" s="513">
        <f t="shared" si="1246"/>
        <v>0.86496212121212124</v>
      </c>
      <c r="HX603" s="513">
        <f t="shared" si="1247"/>
        <v>0.71322751322751321</v>
      </c>
      <c r="HY603" s="599" t="s">
        <v>274</v>
      </c>
    </row>
    <row r="604" spans="1:233" s="598" customFormat="1" ht="15" customHeight="1" x14ac:dyDescent="0.15">
      <c r="A604" s="400">
        <v>44086</v>
      </c>
      <c r="B604" s="515">
        <v>39801</v>
      </c>
      <c r="C604" s="402">
        <f t="shared" si="1124"/>
        <v>0.79601999999999995</v>
      </c>
      <c r="D604" s="571">
        <v>8.1999999999999993</v>
      </c>
      <c r="E604" s="572">
        <v>39.700000000000003</v>
      </c>
      <c r="F604" s="406">
        <v>171</v>
      </c>
      <c r="G604" s="406">
        <f t="shared" si="1207"/>
        <v>6805.9709999999995</v>
      </c>
      <c r="H604" s="402">
        <f t="shared" si="1208"/>
        <v>0.27223883999999998</v>
      </c>
      <c r="I604" s="573"/>
      <c r="J604" s="406"/>
      <c r="K604" s="574"/>
      <c r="L604" s="574"/>
      <c r="M604" s="574"/>
      <c r="N604" s="575"/>
      <c r="O604" s="575"/>
      <c r="P604" s="409"/>
      <c r="Q604" s="409">
        <v>1440</v>
      </c>
      <c r="R604" s="409"/>
      <c r="S604" s="409"/>
      <c r="T604" s="410">
        <v>4.93</v>
      </c>
      <c r="U604" s="409">
        <f t="shared" si="1209"/>
        <v>2768.6206896551726</v>
      </c>
      <c r="V604" s="409">
        <v>8029</v>
      </c>
      <c r="W604" s="409">
        <v>3094</v>
      </c>
      <c r="X604" s="516">
        <v>1080</v>
      </c>
      <c r="Y604" s="473"/>
      <c r="Z604" s="429"/>
      <c r="AA604" s="409"/>
      <c r="AB604" s="409"/>
      <c r="AC604" s="409"/>
      <c r="AD604" s="474"/>
      <c r="AE604" s="477"/>
      <c r="AF604" s="478">
        <f t="shared" si="1210"/>
        <v>2520</v>
      </c>
      <c r="AG604" s="477">
        <f t="shared" si="1211"/>
        <v>1.008</v>
      </c>
      <c r="AH604" s="478">
        <f t="shared" si="1212"/>
        <v>1607.3399014778327</v>
      </c>
      <c r="AI604" s="478">
        <f t="shared" si="1213"/>
        <v>4661.2857142857147</v>
      </c>
      <c r="AJ604" s="473">
        <f t="shared" si="1214"/>
        <v>11746.44</v>
      </c>
      <c r="AK604" s="477">
        <f t="shared" si="1215"/>
        <v>0.52206399999999997</v>
      </c>
      <c r="AL604" s="447">
        <v>36</v>
      </c>
      <c r="AM604" s="479"/>
      <c r="AN604" s="473">
        <v>3600</v>
      </c>
      <c r="AO604" s="473">
        <v>3686</v>
      </c>
      <c r="AP604" s="479">
        <v>7.78</v>
      </c>
      <c r="AQ604" s="447">
        <v>626</v>
      </c>
      <c r="AR604" s="473">
        <f t="shared" si="1205"/>
        <v>1815.3999999999999</v>
      </c>
      <c r="AS604" s="657">
        <f t="shared" si="1216"/>
        <v>2.9</v>
      </c>
      <c r="AT604" s="473">
        <v>6770</v>
      </c>
      <c r="AU604" s="447"/>
      <c r="AV604" s="480">
        <v>3.6</v>
      </c>
      <c r="AW604" s="479">
        <v>5.3</v>
      </c>
      <c r="AX604" s="479">
        <v>43.53</v>
      </c>
      <c r="AY604" s="480">
        <v>13.9</v>
      </c>
      <c r="AZ604" s="480">
        <v>2.8</v>
      </c>
      <c r="BA604" s="420">
        <f t="shared" si="1135"/>
        <v>43444</v>
      </c>
      <c r="BB604" s="421">
        <f t="shared" si="1136"/>
        <v>0.86887999999999999</v>
      </c>
      <c r="BC604" s="422"/>
      <c r="BD604" s="423">
        <v>8.18</v>
      </c>
      <c r="BE604" s="424">
        <v>42.6</v>
      </c>
      <c r="BF604" s="420">
        <v>195</v>
      </c>
      <c r="BG604" s="426">
        <v>7170</v>
      </c>
      <c r="BH604" s="420">
        <f t="shared" si="1137"/>
        <v>4803.9000000000005</v>
      </c>
      <c r="BI604" s="432"/>
      <c r="BJ604" s="421"/>
      <c r="BK604" s="427">
        <v>12.6</v>
      </c>
      <c r="BL604" s="427"/>
      <c r="BM604" s="428"/>
      <c r="BN604" s="422"/>
      <c r="BO604" s="425">
        <v>133</v>
      </c>
      <c r="BP604" s="425"/>
      <c r="BQ604" s="423">
        <v>3.66</v>
      </c>
      <c r="BR604" s="421">
        <f t="shared" si="1138"/>
        <v>0.5083333333333333</v>
      </c>
      <c r="BS604" s="409">
        <f t="shared" si="1139"/>
        <v>45964</v>
      </c>
      <c r="BT604" s="429">
        <f t="shared" si="1140"/>
        <v>8.1580697937516309</v>
      </c>
      <c r="BU604" s="430">
        <f t="shared" si="1217"/>
        <v>42.6</v>
      </c>
      <c r="BV604" s="430">
        <f t="shared" si="1142"/>
        <v>283.83926551213995</v>
      </c>
      <c r="BW604" s="430">
        <f t="shared" si="1218"/>
        <v>6777.0600469932988</v>
      </c>
      <c r="BX604" s="430">
        <f t="shared" si="1144"/>
        <v>4405.0890305456442</v>
      </c>
      <c r="BY604" s="430">
        <f t="shared" si="1219"/>
        <v>12.671273170307197</v>
      </c>
      <c r="BZ604" s="430"/>
      <c r="CA604" s="431"/>
      <c r="CB604" s="430">
        <f t="shared" si="1146"/>
        <v>133</v>
      </c>
      <c r="CC604" s="432">
        <v>21634</v>
      </c>
      <c r="CD604" s="411">
        <f t="shared" si="1147"/>
        <v>22894</v>
      </c>
      <c r="CE604" s="421">
        <f t="shared" si="1148"/>
        <v>0.91576000000000002</v>
      </c>
      <c r="CF604" s="433">
        <f t="shared" si="1149"/>
        <v>7.0236743251506946</v>
      </c>
      <c r="CG604" s="434"/>
      <c r="CH604" s="427"/>
      <c r="CI604" s="446">
        <f t="shared" si="1150"/>
        <v>9.9589412073032229</v>
      </c>
      <c r="CJ604" s="436">
        <v>32.6</v>
      </c>
      <c r="CK604" s="436">
        <v>3.65</v>
      </c>
      <c r="CL604" s="423"/>
      <c r="CM604" s="423">
        <v>19.100000000000001</v>
      </c>
      <c r="CN604" s="423">
        <v>82</v>
      </c>
      <c r="CO604" s="432"/>
      <c r="CP604" s="432"/>
      <c r="CQ604" s="437"/>
      <c r="CR604" s="437">
        <v>0.95</v>
      </c>
      <c r="CS604" s="424"/>
      <c r="CT604" s="432">
        <f t="shared" si="1151"/>
        <v>3.6690836026906615</v>
      </c>
      <c r="CU604" s="434">
        <v>6.21</v>
      </c>
      <c r="CV604" s="438"/>
      <c r="CW604" s="439"/>
      <c r="CX604" s="440"/>
      <c r="CY604" s="441"/>
      <c r="CZ604" s="442"/>
      <c r="DA604" s="442"/>
      <c r="DB604" s="442"/>
      <c r="DC604" s="442"/>
      <c r="DD604" s="443"/>
      <c r="DE604" s="440"/>
      <c r="DF604" s="444">
        <v>21810</v>
      </c>
      <c r="DG604" s="445">
        <f t="shared" si="1152"/>
        <v>23070</v>
      </c>
      <c r="DH604" s="421">
        <f t="shared" si="1153"/>
        <v>0.92279999999999995</v>
      </c>
      <c r="DI604" s="446">
        <f t="shared" si="1154"/>
        <v>6.9700910273081922</v>
      </c>
      <c r="DJ604" s="434">
        <v>7.99</v>
      </c>
      <c r="DK604" s="427">
        <v>2.9</v>
      </c>
      <c r="DL604" s="446">
        <f t="shared" si="1155"/>
        <v>9.8829648894668409</v>
      </c>
      <c r="DM604" s="422">
        <v>32.6</v>
      </c>
      <c r="DN604" s="422">
        <v>4.4000000000000004</v>
      </c>
      <c r="DO604" s="423">
        <v>8.0399999999999991</v>
      </c>
      <c r="DP604" s="423">
        <v>19</v>
      </c>
      <c r="DQ604" s="423">
        <v>83</v>
      </c>
      <c r="DR604" s="432"/>
      <c r="DS604" s="432"/>
      <c r="DT604" s="437"/>
      <c r="DU604" s="437">
        <v>0.95</v>
      </c>
      <c r="DV604" s="424"/>
      <c r="DW604" s="446">
        <f t="shared" si="1156"/>
        <v>3.6410923276983094</v>
      </c>
      <c r="DX604" s="434">
        <v>6.32</v>
      </c>
      <c r="DY604" s="438">
        <v>8.3800000000000008</v>
      </c>
      <c r="DZ604" s="439">
        <v>18.399999999999999</v>
      </c>
      <c r="EA604" s="660">
        <f t="shared" si="1248"/>
        <v>66.239999999999995</v>
      </c>
      <c r="EB604" s="441">
        <v>7160</v>
      </c>
      <c r="EC604" s="442">
        <v>4.8</v>
      </c>
      <c r="ED604" s="442"/>
      <c r="EE604" s="442"/>
      <c r="EF604" s="442"/>
      <c r="EG604" s="443">
        <v>6</v>
      </c>
      <c r="EH604" s="440"/>
      <c r="EI604" s="429">
        <f t="shared" si="1220"/>
        <v>8.3800000000000008</v>
      </c>
      <c r="EJ604" s="447">
        <f t="shared" si="1221"/>
        <v>18.399999999999999</v>
      </c>
      <c r="EK604" s="448">
        <f t="shared" si="1222"/>
        <v>66.239999999999995</v>
      </c>
      <c r="EL604" s="417">
        <f t="shared" si="1223"/>
        <v>7160</v>
      </c>
      <c r="EM604" s="431">
        <f t="shared" si="1224"/>
        <v>4.8</v>
      </c>
      <c r="EN604" s="431"/>
      <c r="EO604" s="431"/>
      <c r="EP604" s="431"/>
      <c r="EQ604" s="430">
        <f t="shared" si="1225"/>
        <v>6</v>
      </c>
      <c r="ER604" s="448"/>
      <c r="ES604" s="449">
        <f t="shared" si="1163"/>
        <v>22.974501784004872</v>
      </c>
      <c r="ET604" s="450">
        <f t="shared" si="1164"/>
        <v>0.91927999999999999</v>
      </c>
      <c r="EU604" s="451">
        <f t="shared" si="1123"/>
        <v>0.29650881818181823</v>
      </c>
      <c r="EV604" s="450">
        <f t="shared" si="1165"/>
        <v>0.5490904040404041</v>
      </c>
      <c r="EW604" s="513">
        <f t="shared" si="1226"/>
        <v>0.62119039377606355</v>
      </c>
      <c r="EX604" s="514">
        <f t="shared" si="1227"/>
        <v>7.8712731703071972</v>
      </c>
      <c r="EY604" s="513">
        <f t="shared" si="1228"/>
        <v>0.568075117370892</v>
      </c>
      <c r="EZ604" s="514">
        <f t="shared" si="1229"/>
        <v>24.200000000000003</v>
      </c>
      <c r="FA604" s="450">
        <f t="shared" si="1170"/>
        <v>0.76662848291803065</v>
      </c>
      <c r="FB604" s="431">
        <f t="shared" si="1171"/>
        <v>217.59926551213994</v>
      </c>
      <c r="FC604" s="452"/>
      <c r="FD604" s="431"/>
      <c r="FE604" s="452">
        <f t="shared" si="1172"/>
        <v>0.95488721804511278</v>
      </c>
      <c r="FF604" s="430">
        <f t="shared" si="1173"/>
        <v>127</v>
      </c>
      <c r="FG604" s="405">
        <v>50400</v>
      </c>
      <c r="FH604" s="589"/>
      <c r="FI604" s="590"/>
      <c r="FJ604" s="591"/>
      <c r="FK604" s="455">
        <f t="shared" si="1174"/>
        <v>1.5664433034548777</v>
      </c>
      <c r="FL604" s="530">
        <v>2000</v>
      </c>
      <c r="FM604" s="455">
        <f t="shared" si="1175"/>
        <v>43.512313984857713</v>
      </c>
      <c r="FN604" s="530">
        <v>6199</v>
      </c>
      <c r="FO604" s="532">
        <f t="shared" si="1176"/>
        <v>0.46330343796711515</v>
      </c>
      <c r="FP604" s="449">
        <f t="shared" si="1177"/>
        <v>134.86641719606649</v>
      </c>
      <c r="FQ604" s="457">
        <v>43.2</v>
      </c>
      <c r="FR604" s="458">
        <f t="shared" si="1178"/>
        <v>0.93986598207292671</v>
      </c>
      <c r="FS604" s="576">
        <v>8.39</v>
      </c>
      <c r="FT604" s="577">
        <v>14.6</v>
      </c>
      <c r="FU604" s="660">
        <v>51</v>
      </c>
      <c r="FV604" s="579">
        <v>4</v>
      </c>
      <c r="FW604" s="580"/>
      <c r="FX604" s="579"/>
      <c r="FY604" s="452">
        <f t="shared" si="1179"/>
        <v>0.33333333333333337</v>
      </c>
      <c r="FZ604" s="452"/>
      <c r="GA604" s="429"/>
      <c r="GB604" s="513">
        <f t="shared" si="1230"/>
        <v>0.2065217391304347</v>
      </c>
      <c r="GC604" s="514">
        <f t="shared" si="1231"/>
        <v>3.7999999999999989</v>
      </c>
      <c r="GD604" s="513">
        <f t="shared" si="1232"/>
        <v>0.23007246376811585</v>
      </c>
      <c r="GE604" s="527">
        <f t="shared" si="1183"/>
        <v>15.239999999999995</v>
      </c>
      <c r="GF604" s="461">
        <f t="shared" si="1184"/>
        <v>2.1408058480549998</v>
      </c>
      <c r="GG604" s="606">
        <v>20</v>
      </c>
      <c r="GH604" s="450">
        <f t="shared" si="1233"/>
        <v>0.25</v>
      </c>
      <c r="GI604" s="405">
        <v>140</v>
      </c>
      <c r="GJ604" s="462">
        <f t="shared" si="1234"/>
        <v>7</v>
      </c>
      <c r="GK604" s="463">
        <f t="shared" si="1187"/>
        <v>10.44295535636585</v>
      </c>
      <c r="GL604" s="464">
        <v>8.5500000000000007</v>
      </c>
      <c r="GM604" s="529">
        <v>12.6</v>
      </c>
      <c r="GN604" s="406">
        <v>47</v>
      </c>
      <c r="GO604" s="513">
        <f t="shared" si="1235"/>
        <v>0.13698630136986301</v>
      </c>
      <c r="GP604" s="450">
        <f t="shared" si="1236"/>
        <v>7.8431372549019662E-2</v>
      </c>
      <c r="GQ604" s="577">
        <v>8</v>
      </c>
      <c r="GR604" s="455">
        <f t="shared" si="1190"/>
        <v>2.245235401618658</v>
      </c>
      <c r="GS604" s="531">
        <f t="shared" si="1237"/>
        <v>12.5</v>
      </c>
      <c r="GT604" s="531">
        <f t="shared" si="1238"/>
        <v>38.75</v>
      </c>
      <c r="GU604" s="513">
        <f t="shared" si="1239"/>
        <v>7.9365079365079083E-3</v>
      </c>
      <c r="GV604" s="513">
        <f t="shared" si="1240"/>
        <v>0.17553191489361697</v>
      </c>
      <c r="GW604" s="513">
        <f t="shared" si="1241"/>
        <v>0.14383561643835618</v>
      </c>
      <c r="GX604" s="513">
        <f t="shared" si="1242"/>
        <v>0.24019607843137258</v>
      </c>
      <c r="GY604" s="462">
        <f t="shared" si="1243"/>
        <v>0.85248615154006935</v>
      </c>
      <c r="GZ604" s="405">
        <v>46638</v>
      </c>
      <c r="HA604" s="581">
        <v>8.35</v>
      </c>
      <c r="HB604" s="451">
        <v>8</v>
      </c>
      <c r="HC604" s="577">
        <v>12.5</v>
      </c>
      <c r="HD604" s="463">
        <f t="shared" si="1244"/>
        <v>38.75</v>
      </c>
      <c r="HE604" s="463">
        <v>10.9</v>
      </c>
      <c r="HF604" s="463">
        <f t="shared" si="1206"/>
        <v>29.430000000000003</v>
      </c>
      <c r="HG604" s="582"/>
      <c r="HH604" s="575">
        <v>4</v>
      </c>
      <c r="HI604" s="583">
        <v>7090</v>
      </c>
      <c r="HJ604" s="406">
        <f t="shared" si="1199"/>
        <v>4750.3</v>
      </c>
      <c r="HK604" s="406"/>
      <c r="HL604" s="549"/>
      <c r="HM604" s="584"/>
      <c r="HN604" s="461">
        <v>4.6100000000000003</v>
      </c>
      <c r="HO604" s="574"/>
      <c r="HP604" s="548">
        <v>0.05</v>
      </c>
      <c r="HQ604" s="585"/>
      <c r="HR604" s="586"/>
      <c r="HS604" s="520">
        <v>0.26</v>
      </c>
      <c r="HT604" s="587">
        <v>4</v>
      </c>
      <c r="HU604" s="522">
        <f t="shared" si="1200"/>
        <v>40.051560629776262</v>
      </c>
      <c r="HV604" s="513">
        <f t="shared" si="1245"/>
        <v>0.70657276995305163</v>
      </c>
      <c r="HW604" s="513">
        <f t="shared" si="1246"/>
        <v>0.80128205128205132</v>
      </c>
      <c r="HX604" s="513">
        <f t="shared" si="1247"/>
        <v>0.63412698412698409</v>
      </c>
      <c r="HY604" s="599" t="s">
        <v>275</v>
      </c>
    </row>
    <row r="605" spans="1:233" ht="21" x14ac:dyDescent="0.15">
      <c r="A605" s="485">
        <v>44087</v>
      </c>
      <c r="B605" s="486">
        <v>37271</v>
      </c>
      <c r="C605" s="487">
        <f t="shared" si="1124"/>
        <v>0.74541999999999997</v>
      </c>
      <c r="D605" s="488">
        <v>8.24</v>
      </c>
      <c r="E605" s="489">
        <v>37.950000000000003</v>
      </c>
      <c r="F605" s="490">
        <v>178</v>
      </c>
      <c r="G605" s="490">
        <f t="shared" si="1207"/>
        <v>6634.2380000000003</v>
      </c>
      <c r="H605" s="487">
        <f t="shared" si="1208"/>
        <v>0.26536952000000003</v>
      </c>
      <c r="I605" s="490"/>
      <c r="J605" s="490"/>
      <c r="K605" s="491"/>
      <c r="L605" s="491"/>
      <c r="M605" s="491"/>
      <c r="N605" s="492"/>
      <c r="O605" s="492"/>
      <c r="P605" s="409"/>
      <c r="Q605" s="409">
        <v>1440</v>
      </c>
      <c r="R605" s="409"/>
      <c r="S605" s="409"/>
      <c r="T605" s="410">
        <v>5.08</v>
      </c>
      <c r="U605" s="411">
        <f t="shared" si="1209"/>
        <v>2766.2068965517242</v>
      </c>
      <c r="V605" s="409">
        <v>8022</v>
      </c>
      <c r="W605" s="409">
        <v>3289</v>
      </c>
      <c r="X605" s="412">
        <v>1080</v>
      </c>
      <c r="Y605" s="473"/>
      <c r="Z605" s="429"/>
      <c r="AA605" s="447"/>
      <c r="AB605" s="409"/>
      <c r="AC605" s="409"/>
      <c r="AD605" s="474"/>
      <c r="AE605" s="477"/>
      <c r="AF605" s="478">
        <f t="shared" si="1210"/>
        <v>2520</v>
      </c>
      <c r="AG605" s="477">
        <f t="shared" si="1211"/>
        <v>1.008</v>
      </c>
      <c r="AH605" s="478">
        <f t="shared" si="1212"/>
        <v>1606.9950738916259</v>
      </c>
      <c r="AI605" s="478">
        <f t="shared" si="1213"/>
        <v>4660.2857142857147</v>
      </c>
      <c r="AJ605" s="473">
        <f t="shared" si="1214"/>
        <v>11743.92</v>
      </c>
      <c r="AK605" s="477">
        <f t="shared" si="1215"/>
        <v>0.52195199999999997</v>
      </c>
      <c r="AL605" s="447">
        <v>36</v>
      </c>
      <c r="AM605" s="479"/>
      <c r="AN605" s="473">
        <v>3541</v>
      </c>
      <c r="AO605" s="473">
        <v>3558</v>
      </c>
      <c r="AP605" s="479">
        <v>7.61</v>
      </c>
      <c r="AQ605" s="447">
        <v>644</v>
      </c>
      <c r="AR605" s="473">
        <f t="shared" si="1205"/>
        <v>1867.6</v>
      </c>
      <c r="AS605" s="657">
        <f t="shared" si="1216"/>
        <v>2.9</v>
      </c>
      <c r="AT605" s="473">
        <v>6820</v>
      </c>
      <c r="AU605" s="447"/>
      <c r="AV605" s="480">
        <v>4</v>
      </c>
      <c r="AW605" s="479">
        <v>6.57</v>
      </c>
      <c r="AX605" s="479">
        <v>37.799999999999997</v>
      </c>
      <c r="AY605" s="480">
        <v>13.8</v>
      </c>
      <c r="AZ605" s="480">
        <v>6.2</v>
      </c>
      <c r="BA605" s="420">
        <f t="shared" si="1135"/>
        <v>34040</v>
      </c>
      <c r="BB605" s="421">
        <f t="shared" si="1136"/>
        <v>0.68079999999999996</v>
      </c>
      <c r="BC605" s="422"/>
      <c r="BD605" s="423">
        <v>8.19</v>
      </c>
      <c r="BE605" s="424">
        <v>50.4</v>
      </c>
      <c r="BF605" s="425">
        <v>210</v>
      </c>
      <c r="BG605" s="426">
        <v>7770</v>
      </c>
      <c r="BH605" s="420">
        <f t="shared" si="1137"/>
        <v>5205.9000000000005</v>
      </c>
      <c r="BI605" s="420"/>
      <c r="BJ605" s="421"/>
      <c r="BK605" s="427">
        <v>13.3</v>
      </c>
      <c r="BL605" s="427"/>
      <c r="BM605" s="428"/>
      <c r="BN605" s="422"/>
      <c r="BO605" s="425">
        <v>215</v>
      </c>
      <c r="BP605" s="425"/>
      <c r="BQ605" s="423">
        <v>2.93</v>
      </c>
      <c r="BR605" s="421">
        <f t="shared" si="1138"/>
        <v>0.40694444444444444</v>
      </c>
      <c r="BS605" s="409">
        <f t="shared" si="1139"/>
        <v>36560</v>
      </c>
      <c r="BT605" s="429">
        <f t="shared" si="1140"/>
        <v>8.1500218818380734</v>
      </c>
      <c r="BU605" s="430">
        <f t="shared" si="1217"/>
        <v>50.4</v>
      </c>
      <c r="BV605" s="430">
        <f t="shared" si="1142"/>
        <v>324.25470459518601</v>
      </c>
      <c r="BW605" s="430">
        <f t="shared" si="1218"/>
        <v>7234.6309628008748</v>
      </c>
      <c r="BX605" s="430">
        <f t="shared" si="1144"/>
        <v>4702.5101258205686</v>
      </c>
      <c r="BY605" s="430">
        <f t="shared" si="1219"/>
        <v>13.334463894967177</v>
      </c>
      <c r="BZ605" s="430"/>
      <c r="CA605" s="431"/>
      <c r="CB605" s="430">
        <f t="shared" si="1146"/>
        <v>215</v>
      </c>
      <c r="CC605" s="432">
        <v>17040</v>
      </c>
      <c r="CD605" s="411">
        <f t="shared" si="1147"/>
        <v>18300</v>
      </c>
      <c r="CE605" s="421">
        <f t="shared" si="1148"/>
        <v>0.73199999999999998</v>
      </c>
      <c r="CF605" s="433">
        <f t="shared" si="1149"/>
        <v>8.7868852459016402</v>
      </c>
      <c r="CG605" s="434"/>
      <c r="CH605" s="427"/>
      <c r="CI605" s="446">
        <f t="shared" si="1150"/>
        <v>12.459016393442624</v>
      </c>
      <c r="CJ605" s="436">
        <v>32.4</v>
      </c>
      <c r="CK605" s="436">
        <v>3.1</v>
      </c>
      <c r="CL605" s="423"/>
      <c r="CM605" s="423">
        <v>19.5</v>
      </c>
      <c r="CN605" s="423">
        <v>88</v>
      </c>
      <c r="CO605" s="432"/>
      <c r="CP605" s="432"/>
      <c r="CQ605" s="437"/>
      <c r="CR605" s="437">
        <v>0.89</v>
      </c>
      <c r="CS605" s="481"/>
      <c r="CT605" s="432">
        <f t="shared" si="1151"/>
        <v>4.5901639344262293</v>
      </c>
      <c r="CU605" s="434">
        <v>6.27</v>
      </c>
      <c r="CV605" s="493"/>
      <c r="CW605" s="494"/>
      <c r="CX605" s="495"/>
      <c r="CY605" s="496"/>
      <c r="CZ605" s="497"/>
      <c r="DA605" s="497"/>
      <c r="DB605" s="497"/>
      <c r="DC605" s="497"/>
      <c r="DD605" s="498"/>
      <c r="DE605" s="498"/>
      <c r="DF605" s="432">
        <v>17000</v>
      </c>
      <c r="DG605" s="445">
        <f t="shared" si="1152"/>
        <v>18260</v>
      </c>
      <c r="DH605" s="421">
        <f t="shared" si="1153"/>
        <v>0.73040000000000005</v>
      </c>
      <c r="DI605" s="446">
        <f t="shared" si="1154"/>
        <v>8.8061336254107339</v>
      </c>
      <c r="DJ605" s="434">
        <v>7.67</v>
      </c>
      <c r="DK605" s="427">
        <v>3</v>
      </c>
      <c r="DL605" s="446">
        <f t="shared" si="1155"/>
        <v>12.48630887185104</v>
      </c>
      <c r="DM605" s="541">
        <v>32.5</v>
      </c>
      <c r="DN605" s="541">
        <v>2.65</v>
      </c>
      <c r="DO605" s="542">
        <v>7.83</v>
      </c>
      <c r="DP605" s="542">
        <v>20.3</v>
      </c>
      <c r="DQ605" s="542">
        <v>98</v>
      </c>
      <c r="DR605" s="432"/>
      <c r="DS605" s="432"/>
      <c r="DT605" s="437"/>
      <c r="DU605" s="437">
        <v>0.91</v>
      </c>
      <c r="DV605" s="481"/>
      <c r="DW605" s="446">
        <f t="shared" si="1156"/>
        <v>4.6002190580503832</v>
      </c>
      <c r="DX605" s="434">
        <v>7.15</v>
      </c>
      <c r="DY605" s="493">
        <v>8.11</v>
      </c>
      <c r="DZ605" s="494">
        <v>18.7</v>
      </c>
      <c r="EA605" s="495">
        <f t="shared" si="1248"/>
        <v>67.319999999999993</v>
      </c>
      <c r="EB605" s="496">
        <v>7480</v>
      </c>
      <c r="EC605" s="497">
        <v>5</v>
      </c>
      <c r="ED605" s="497"/>
      <c r="EE605" s="497"/>
      <c r="EF605" s="497"/>
      <c r="EG605" s="498">
        <v>7</v>
      </c>
      <c r="EH605" s="495"/>
      <c r="EI605" s="429">
        <f t="shared" si="1220"/>
        <v>8.11</v>
      </c>
      <c r="EJ605" s="447">
        <f t="shared" si="1221"/>
        <v>18.7</v>
      </c>
      <c r="EK605" s="448">
        <f t="shared" si="1222"/>
        <v>67.319999999999993</v>
      </c>
      <c r="EL605" s="417">
        <f t="shared" si="1223"/>
        <v>7480</v>
      </c>
      <c r="EM605" s="431">
        <f t="shared" si="1224"/>
        <v>5</v>
      </c>
      <c r="EN605" s="431"/>
      <c r="EO605" s="431"/>
      <c r="EP605" s="431"/>
      <c r="EQ605" s="430">
        <f t="shared" si="1225"/>
        <v>7</v>
      </c>
      <c r="ER605" s="448"/>
      <c r="ES605" s="449">
        <f t="shared" si="1163"/>
        <v>28.88402625820569</v>
      </c>
      <c r="ET605" s="450">
        <f t="shared" si="1164"/>
        <v>0.73119999999999996</v>
      </c>
      <c r="EU605" s="451">
        <f t="shared" si="1123"/>
        <v>0.26942618181818184</v>
      </c>
      <c r="EV605" s="499">
        <f t="shared" si="1165"/>
        <v>0.49893737373737373</v>
      </c>
      <c r="EW605" s="513">
        <f t="shared" si="1226"/>
        <v>0.62503179435004141</v>
      </c>
      <c r="EX605" s="514">
        <f t="shared" si="1227"/>
        <v>8.3344638949671772</v>
      </c>
      <c r="EY605" s="513">
        <f t="shared" si="1228"/>
        <v>0.62896825396825395</v>
      </c>
      <c r="EZ605" s="514">
        <f t="shared" si="1229"/>
        <v>31.7</v>
      </c>
      <c r="FA605" s="450">
        <f t="shared" si="1170"/>
        <v>0.7923854332844753</v>
      </c>
      <c r="FB605" s="431">
        <f t="shared" si="1171"/>
        <v>256.93470459518602</v>
      </c>
      <c r="FC605" s="452"/>
      <c r="FD605" s="431"/>
      <c r="FE605" s="452">
        <f t="shared" si="1172"/>
        <v>0.96744186046511627</v>
      </c>
      <c r="FF605" s="430">
        <f t="shared" si="1173"/>
        <v>208</v>
      </c>
      <c r="FG605" s="490">
        <v>50400</v>
      </c>
      <c r="FH605" s="498"/>
      <c r="FI605" s="501"/>
      <c r="FJ605" s="487"/>
      <c r="FK605" s="455">
        <f t="shared" si="1174"/>
        <v>1.9693654266958425</v>
      </c>
      <c r="FL605" s="490">
        <v>2000</v>
      </c>
      <c r="FM605" s="455">
        <f t="shared" si="1175"/>
        <v>54.704595185995622</v>
      </c>
      <c r="FN605" s="490">
        <v>5921</v>
      </c>
      <c r="FO605" s="532">
        <f t="shared" si="1176"/>
        <v>0.44252615844544096</v>
      </c>
      <c r="FP605" s="449">
        <f t="shared" si="1177"/>
        <v>161.95295404814007</v>
      </c>
      <c r="FQ605" s="503">
        <v>43.2</v>
      </c>
      <c r="FR605" s="458">
        <f t="shared" si="1178"/>
        <v>1.1816192560175054</v>
      </c>
      <c r="FS605" s="504">
        <v>8.17</v>
      </c>
      <c r="FT605" s="535">
        <v>13.8</v>
      </c>
      <c r="FU605" s="495">
        <v>52</v>
      </c>
      <c r="FV605" s="490">
        <v>7</v>
      </c>
      <c r="FW605" s="504"/>
      <c r="FX605" s="490"/>
      <c r="FY605" s="452">
        <f t="shared" si="1179"/>
        <v>0</v>
      </c>
      <c r="FZ605" s="452"/>
      <c r="GA605" s="429"/>
      <c r="GB605" s="499">
        <f t="shared" si="1230"/>
        <v>0.26203208556149726</v>
      </c>
      <c r="GC605" s="514">
        <f t="shared" si="1231"/>
        <v>4.8999999999999986</v>
      </c>
      <c r="GD605" s="499">
        <f t="shared" si="1232"/>
        <v>0.22756981580510982</v>
      </c>
      <c r="GE605" s="527">
        <f t="shared" si="1183"/>
        <v>15.319999999999993</v>
      </c>
      <c r="GF605" s="461">
        <f t="shared" si="1184"/>
        <v>2.6914660831509849</v>
      </c>
      <c r="GG605" s="490">
        <v>20</v>
      </c>
      <c r="GH605" s="526">
        <f t="shared" si="1233"/>
        <v>0.25</v>
      </c>
      <c r="GI605" s="490">
        <v>140</v>
      </c>
      <c r="GJ605" s="544">
        <f t="shared" si="1234"/>
        <v>7</v>
      </c>
      <c r="GK605" s="463">
        <f t="shared" si="1187"/>
        <v>13.12910284463895</v>
      </c>
      <c r="GL605" s="507">
        <v>8.49</v>
      </c>
      <c r="GM605" s="535">
        <v>12.3</v>
      </c>
      <c r="GN605" s="536">
        <v>45</v>
      </c>
      <c r="GO605" s="526">
        <f t="shared" si="1235"/>
        <v>0.10869565217391308</v>
      </c>
      <c r="GP605" s="526">
        <f t="shared" si="1236"/>
        <v>0.13461538461538458</v>
      </c>
      <c r="GQ605" s="535">
        <v>8</v>
      </c>
      <c r="GR605" s="455">
        <f t="shared" si="1190"/>
        <v>2.8227571115973742</v>
      </c>
      <c r="GS605" s="536">
        <f t="shared" si="1237"/>
        <v>12.2</v>
      </c>
      <c r="GT605" s="536">
        <f t="shared" si="1238"/>
        <v>37.82</v>
      </c>
      <c r="GU605" s="526">
        <f t="shared" si="1239"/>
        <v>8.1300813008131634E-3</v>
      </c>
      <c r="GV605" s="526">
        <f t="shared" si="1240"/>
        <v>0.15955555555555556</v>
      </c>
      <c r="GW605" s="526">
        <f t="shared" si="1241"/>
        <v>0.11594202898550732</v>
      </c>
      <c r="GX605" s="526">
        <f t="shared" si="1242"/>
        <v>0.27269230769230768</v>
      </c>
      <c r="GY605" s="544">
        <f t="shared" si="1243"/>
        <v>0.92588877606762698</v>
      </c>
      <c r="GZ605" s="490">
        <v>34134</v>
      </c>
      <c r="HA605" s="493">
        <v>8.43</v>
      </c>
      <c r="HB605" s="493">
        <v>8.08</v>
      </c>
      <c r="HC605" s="494">
        <v>12.2</v>
      </c>
      <c r="HD605" s="498">
        <f t="shared" si="1244"/>
        <v>37.82</v>
      </c>
      <c r="HE605" s="498">
        <v>10.5</v>
      </c>
      <c r="HF605" s="498">
        <f t="shared" si="1206"/>
        <v>28.35</v>
      </c>
      <c r="HG605" s="498"/>
      <c r="HH605" s="492">
        <v>8</v>
      </c>
      <c r="HI605" s="508">
        <v>7430</v>
      </c>
      <c r="HJ605" s="490">
        <f t="shared" si="1199"/>
        <v>4978.1000000000004</v>
      </c>
      <c r="HK605" s="490"/>
      <c r="HL605" s="490"/>
      <c r="HM605" s="543"/>
      <c r="HN605" s="506">
        <v>4.6100000000000003</v>
      </c>
      <c r="HO605" s="491"/>
      <c r="HP605" s="545">
        <v>0.05</v>
      </c>
      <c r="HQ605" s="523"/>
      <c r="HR605" s="524"/>
      <c r="HS605" s="524">
        <v>0.25</v>
      </c>
      <c r="HT605" s="511">
        <v>4</v>
      </c>
      <c r="HU605" s="525">
        <f t="shared" si="1200"/>
        <v>51.116333725029378</v>
      </c>
      <c r="HV605" s="526">
        <f t="shared" si="1245"/>
        <v>0.75793650793650791</v>
      </c>
      <c r="HW605" s="526">
        <f t="shared" si="1246"/>
        <v>0.81990476190476191</v>
      </c>
      <c r="HX605" s="526">
        <f t="shared" si="1247"/>
        <v>0.65338345864661651</v>
      </c>
      <c r="HY605" s="512" t="s">
        <v>276</v>
      </c>
    </row>
    <row r="606" spans="1:233" s="598" customFormat="1" ht="15" customHeight="1" x14ac:dyDescent="0.15">
      <c r="A606" s="400">
        <v>44088</v>
      </c>
      <c r="B606" s="515">
        <v>42850</v>
      </c>
      <c r="C606" s="402">
        <f t="shared" si="1124"/>
        <v>0.85699999999999998</v>
      </c>
      <c r="D606" s="571">
        <v>8.11</v>
      </c>
      <c r="E606" s="572">
        <v>45.35</v>
      </c>
      <c r="F606" s="406">
        <v>182</v>
      </c>
      <c r="G606" s="406">
        <f t="shared" si="1207"/>
        <v>7798.7</v>
      </c>
      <c r="H606" s="402">
        <f t="shared" si="1208"/>
        <v>0.311948</v>
      </c>
      <c r="I606" s="573"/>
      <c r="J606" s="406"/>
      <c r="K606" s="574"/>
      <c r="L606" s="574"/>
      <c r="M606" s="574"/>
      <c r="N606" s="575"/>
      <c r="O606" s="575"/>
      <c r="P606" s="409"/>
      <c r="Q606" s="409">
        <v>1440</v>
      </c>
      <c r="R606" s="409"/>
      <c r="S606" s="409"/>
      <c r="T606" s="410">
        <v>4.8899999999999997</v>
      </c>
      <c r="U606" s="409">
        <f t="shared" si="1209"/>
        <v>3418.2758620689656</v>
      </c>
      <c r="V606" s="409">
        <v>9913</v>
      </c>
      <c r="W606" s="409">
        <v>3455</v>
      </c>
      <c r="X606" s="516">
        <v>1080</v>
      </c>
      <c r="Y606" s="473"/>
      <c r="Z606" s="429"/>
      <c r="AA606" s="409"/>
      <c r="AB606" s="409"/>
      <c r="AC606" s="409"/>
      <c r="AD606" s="474"/>
      <c r="AE606" s="477"/>
      <c r="AF606" s="478">
        <f t="shared" si="1210"/>
        <v>2520</v>
      </c>
      <c r="AG606" s="477">
        <f t="shared" si="1211"/>
        <v>1.008</v>
      </c>
      <c r="AH606" s="478">
        <f t="shared" si="1212"/>
        <v>1980.1970443349753</v>
      </c>
      <c r="AI606" s="478">
        <f t="shared" si="1213"/>
        <v>5742.5714285714284</v>
      </c>
      <c r="AJ606" s="473">
        <f t="shared" si="1214"/>
        <v>14471.28</v>
      </c>
      <c r="AK606" s="477">
        <f t="shared" si="1215"/>
        <v>0.64316800000000007</v>
      </c>
      <c r="AL606" s="447">
        <v>36</v>
      </c>
      <c r="AM606" s="479"/>
      <c r="AN606" s="473">
        <v>3741</v>
      </c>
      <c r="AO606" s="473">
        <v>3558</v>
      </c>
      <c r="AP606" s="479">
        <v>7.4</v>
      </c>
      <c r="AQ606" s="447">
        <v>695</v>
      </c>
      <c r="AR606" s="473">
        <f t="shared" si="1205"/>
        <v>2015.5</v>
      </c>
      <c r="AS606" s="657">
        <f t="shared" si="1216"/>
        <v>2.9</v>
      </c>
      <c r="AT606" s="473">
        <v>6780</v>
      </c>
      <c r="AU606" s="447"/>
      <c r="AV606" s="480">
        <v>3.5</v>
      </c>
      <c r="AW606" s="479">
        <v>7.86</v>
      </c>
      <c r="AX606" s="479">
        <v>40.520000000000003</v>
      </c>
      <c r="AY606" s="480">
        <v>9.6</v>
      </c>
      <c r="AZ606" s="480">
        <v>5.3</v>
      </c>
      <c r="BA606" s="420">
        <f t="shared" si="1135"/>
        <v>37418</v>
      </c>
      <c r="BB606" s="421">
        <f t="shared" si="1136"/>
        <v>0.74836000000000003</v>
      </c>
      <c r="BC606" s="422"/>
      <c r="BD606" s="423">
        <v>8</v>
      </c>
      <c r="BE606" s="424">
        <v>54.7</v>
      </c>
      <c r="BF606" s="420">
        <v>269</v>
      </c>
      <c r="BG606" s="426">
        <v>7400</v>
      </c>
      <c r="BH606" s="420">
        <f t="shared" si="1137"/>
        <v>4958</v>
      </c>
      <c r="BI606" s="432"/>
      <c r="BJ606" s="421"/>
      <c r="BK606" s="427">
        <v>16.3</v>
      </c>
      <c r="BL606" s="427"/>
      <c r="BM606" s="428"/>
      <c r="BN606" s="422"/>
      <c r="BO606" s="425">
        <v>216</v>
      </c>
      <c r="BP606" s="425"/>
      <c r="BQ606" s="423">
        <v>5.24</v>
      </c>
      <c r="BR606" s="421">
        <f t="shared" si="1138"/>
        <v>0.72777777777777775</v>
      </c>
      <c r="BS606" s="409">
        <f t="shared" si="1139"/>
        <v>39938</v>
      </c>
      <c r="BT606" s="429">
        <f t="shared" si="1140"/>
        <v>7.9621413190445187</v>
      </c>
      <c r="BU606" s="430">
        <f t="shared" si="1217"/>
        <v>54.7</v>
      </c>
      <c r="BV606" s="430">
        <f t="shared" si="1142"/>
        <v>379.20031048124594</v>
      </c>
      <c r="BW606" s="430">
        <f t="shared" si="1218"/>
        <v>6933.2592518403526</v>
      </c>
      <c r="BX606" s="430">
        <f t="shared" si="1144"/>
        <v>4506.6185136962295</v>
      </c>
      <c r="BY606" s="430">
        <f t="shared" si="1219"/>
        <v>15.877244729330462</v>
      </c>
      <c r="BZ606" s="430"/>
      <c r="CA606" s="431"/>
      <c r="CB606" s="430">
        <f t="shared" si="1146"/>
        <v>216</v>
      </c>
      <c r="CC606" s="432">
        <v>18776</v>
      </c>
      <c r="CD606" s="411">
        <f t="shared" si="1147"/>
        <v>20036</v>
      </c>
      <c r="CE606" s="421">
        <f t="shared" si="1148"/>
        <v>0.80144000000000004</v>
      </c>
      <c r="CF606" s="433">
        <f t="shared" si="1149"/>
        <v>8.0255540027949692</v>
      </c>
      <c r="CG606" s="434"/>
      <c r="CH606" s="427"/>
      <c r="CI606" s="446">
        <f t="shared" si="1150"/>
        <v>11.379516869634658</v>
      </c>
      <c r="CJ606" s="436">
        <v>32.200000000000003</v>
      </c>
      <c r="CK606" s="436">
        <v>2.86</v>
      </c>
      <c r="CL606" s="423"/>
      <c r="CM606" s="423">
        <v>21.2</v>
      </c>
      <c r="CN606" s="423">
        <v>87</v>
      </c>
      <c r="CO606" s="432"/>
      <c r="CP606" s="432"/>
      <c r="CQ606" s="437"/>
      <c r="CR606" s="437">
        <v>0.96</v>
      </c>
      <c r="CS606" s="424"/>
      <c r="CT606" s="432">
        <f t="shared" si="1151"/>
        <v>4.1924535835496108</v>
      </c>
      <c r="CU606" s="434">
        <v>6.36</v>
      </c>
      <c r="CV606" s="438"/>
      <c r="CW606" s="439"/>
      <c r="CX606" s="440"/>
      <c r="CY606" s="441"/>
      <c r="CZ606" s="442"/>
      <c r="DA606" s="442"/>
      <c r="DB606" s="442"/>
      <c r="DC606" s="442"/>
      <c r="DD606" s="443"/>
      <c r="DE606" s="440"/>
      <c r="DF606" s="444">
        <v>18642</v>
      </c>
      <c r="DG606" s="445">
        <f t="shared" si="1152"/>
        <v>19902</v>
      </c>
      <c r="DH606" s="421">
        <f t="shared" si="1153"/>
        <v>0.79608000000000001</v>
      </c>
      <c r="DI606" s="446">
        <f t="shared" si="1154"/>
        <v>8.0795899909556823</v>
      </c>
      <c r="DJ606" s="434">
        <v>7.78</v>
      </c>
      <c r="DK606" s="427">
        <v>3.4</v>
      </c>
      <c r="DL606" s="446">
        <f t="shared" si="1155"/>
        <v>11.456135061802833</v>
      </c>
      <c r="DM606" s="422">
        <v>32.299999999999997</v>
      </c>
      <c r="DN606" s="422">
        <v>2.5499999999999998</v>
      </c>
      <c r="DO606" s="423">
        <v>7.92</v>
      </c>
      <c r="DP606" s="423">
        <v>20</v>
      </c>
      <c r="DQ606" s="423">
        <v>84</v>
      </c>
      <c r="DR606" s="432"/>
      <c r="DS606" s="432"/>
      <c r="DT606" s="437"/>
      <c r="DU606" s="437">
        <v>0.96</v>
      </c>
      <c r="DV606" s="424"/>
      <c r="DW606" s="446">
        <f t="shared" si="1156"/>
        <v>4.220681338558939</v>
      </c>
      <c r="DX606" s="434">
        <v>7.06</v>
      </c>
      <c r="DY606" s="438">
        <v>8.11</v>
      </c>
      <c r="DZ606" s="439">
        <v>19.399999999999999</v>
      </c>
      <c r="EA606" s="660">
        <f t="shared" si="1248"/>
        <v>69.84</v>
      </c>
      <c r="EB606" s="441">
        <v>7580</v>
      </c>
      <c r="EC606" s="442">
        <v>5.0999999999999996</v>
      </c>
      <c r="ED606" s="442"/>
      <c r="EE606" s="442"/>
      <c r="EF606" s="442"/>
      <c r="EG606" s="443">
        <v>11</v>
      </c>
      <c r="EH606" s="440"/>
      <c r="EI606" s="429">
        <f t="shared" si="1220"/>
        <v>8.11</v>
      </c>
      <c r="EJ606" s="447">
        <f t="shared" si="1221"/>
        <v>19.399999999999999</v>
      </c>
      <c r="EK606" s="448">
        <f t="shared" si="1222"/>
        <v>69.84</v>
      </c>
      <c r="EL606" s="417">
        <f t="shared" si="1223"/>
        <v>7580</v>
      </c>
      <c r="EM606" s="431">
        <f t="shared" si="1224"/>
        <v>5.0999999999999996</v>
      </c>
      <c r="EN606" s="431"/>
      <c r="EO606" s="431"/>
      <c r="EP606" s="431"/>
      <c r="EQ606" s="430">
        <f t="shared" si="1225"/>
        <v>11</v>
      </c>
      <c r="ER606" s="448"/>
      <c r="ES606" s="449">
        <f t="shared" si="1163"/>
        <v>26.440983524462915</v>
      </c>
      <c r="ET606" s="450">
        <f t="shared" si="1164"/>
        <v>0.79876000000000003</v>
      </c>
      <c r="EU606" s="451">
        <f t="shared" si="1123"/>
        <v>0.34419322727272728</v>
      </c>
      <c r="EV606" s="450">
        <f t="shared" si="1165"/>
        <v>0.63739486531986533</v>
      </c>
      <c r="EW606" s="513">
        <f t="shared" si="1226"/>
        <v>0.67878557728730904</v>
      </c>
      <c r="EX606" s="514">
        <f t="shared" si="1227"/>
        <v>10.777244729330462</v>
      </c>
      <c r="EY606" s="513">
        <f t="shared" si="1228"/>
        <v>0.64533820840950651</v>
      </c>
      <c r="EZ606" s="514">
        <f t="shared" si="1229"/>
        <v>35.300000000000004</v>
      </c>
      <c r="FA606" s="450">
        <f t="shared" si="1170"/>
        <v>0.81582293561056018</v>
      </c>
      <c r="FB606" s="431">
        <f t="shared" si="1171"/>
        <v>309.36031048124596</v>
      </c>
      <c r="FC606" s="452"/>
      <c r="FD606" s="431"/>
      <c r="FE606" s="452">
        <f t="shared" si="1172"/>
        <v>0.94907407407407407</v>
      </c>
      <c r="FF606" s="430">
        <f t="shared" si="1173"/>
        <v>205</v>
      </c>
      <c r="FG606" s="405">
        <v>50400</v>
      </c>
      <c r="FH606" s="589"/>
      <c r="FI606" s="590"/>
      <c r="FJ606" s="591"/>
      <c r="FK606" s="455">
        <f t="shared" si="1174"/>
        <v>1.8027943312133807</v>
      </c>
      <c r="FL606" s="530">
        <v>2200</v>
      </c>
      <c r="FM606" s="455">
        <f t="shared" si="1175"/>
        <v>55.085382342631078</v>
      </c>
      <c r="FN606" s="530">
        <v>5865</v>
      </c>
      <c r="FO606" s="532">
        <f t="shared" si="1176"/>
        <v>0.43834080717488788</v>
      </c>
      <c r="FP606" s="449">
        <f t="shared" si="1177"/>
        <v>146.8526215634233</v>
      </c>
      <c r="FQ606" s="457">
        <v>43.2</v>
      </c>
      <c r="FR606" s="458">
        <f t="shared" si="1178"/>
        <v>1.0816765987280286</v>
      </c>
      <c r="FS606" s="576">
        <v>8.15</v>
      </c>
      <c r="FT606" s="577">
        <v>13.6</v>
      </c>
      <c r="FU606" s="660">
        <v>56</v>
      </c>
      <c r="FV606" s="579">
        <v>2</v>
      </c>
      <c r="FW606" s="580"/>
      <c r="FX606" s="579"/>
      <c r="FY606" s="452">
        <f t="shared" si="1179"/>
        <v>0.81818181818181812</v>
      </c>
      <c r="FZ606" s="452"/>
      <c r="GA606" s="429"/>
      <c r="GB606" s="513">
        <f t="shared" si="1230"/>
        <v>0.29896907216494839</v>
      </c>
      <c r="GC606" s="514">
        <f t="shared" si="1231"/>
        <v>5.7999999999999989</v>
      </c>
      <c r="GD606" s="513">
        <f t="shared" si="1232"/>
        <v>0.19816723940435288</v>
      </c>
      <c r="GE606" s="527">
        <f t="shared" si="1183"/>
        <v>13.840000000000003</v>
      </c>
      <c r="GF606" s="461">
        <f t="shared" si="1184"/>
        <v>2.4638189193249538</v>
      </c>
      <c r="GG606" s="606">
        <v>20</v>
      </c>
      <c r="GH606" s="450">
        <f t="shared" si="1233"/>
        <v>0.25</v>
      </c>
      <c r="GI606" s="405">
        <v>140</v>
      </c>
      <c r="GJ606" s="462">
        <f t="shared" si="1234"/>
        <v>7</v>
      </c>
      <c r="GK606" s="463">
        <f t="shared" si="1187"/>
        <v>12.018628874755873</v>
      </c>
      <c r="GL606" s="464">
        <v>8.3800000000000008</v>
      </c>
      <c r="GM606" s="529">
        <v>12.7</v>
      </c>
      <c r="GN606" s="406">
        <v>52</v>
      </c>
      <c r="GO606" s="513">
        <f t="shared" si="1235"/>
        <v>6.6176470588235281E-2</v>
      </c>
      <c r="GP606" s="450">
        <f t="shared" si="1236"/>
        <v>7.1428571428571397E-2</v>
      </c>
      <c r="GQ606" s="577">
        <v>8</v>
      </c>
      <c r="GR606" s="455">
        <f t="shared" si="1190"/>
        <v>2.5840052080725124</v>
      </c>
      <c r="GS606" s="531">
        <f t="shared" si="1237"/>
        <v>12.3</v>
      </c>
      <c r="GT606" s="531">
        <f t="shared" si="1238"/>
        <v>38.130000000000003</v>
      </c>
      <c r="GU606" s="513">
        <f t="shared" si="1239"/>
        <v>3.1496062992125928E-2</v>
      </c>
      <c r="GV606" s="513">
        <f t="shared" si="1240"/>
        <v>0.26673076923076922</v>
      </c>
      <c r="GW606" s="513">
        <f t="shared" si="1241"/>
        <v>9.558823529411753E-2</v>
      </c>
      <c r="GX606" s="513">
        <f t="shared" si="1242"/>
        <v>0.31910714285714281</v>
      </c>
      <c r="GY606" s="462">
        <f t="shared" si="1243"/>
        <v>0.67255897452467117</v>
      </c>
      <c r="GZ606" s="405">
        <v>42528</v>
      </c>
      <c r="HA606" s="581">
        <v>8.43</v>
      </c>
      <c r="HB606" s="451">
        <v>8.0299999999999994</v>
      </c>
      <c r="HC606" s="577">
        <v>12.3</v>
      </c>
      <c r="HD606" s="463">
        <f t="shared" si="1244"/>
        <v>38.130000000000003</v>
      </c>
      <c r="HE606" s="463">
        <v>11.3</v>
      </c>
      <c r="HF606" s="463">
        <f t="shared" si="1206"/>
        <v>30.510000000000005</v>
      </c>
      <c r="HG606" s="582"/>
      <c r="HH606" s="575">
        <v>4</v>
      </c>
      <c r="HI606" s="583">
        <v>7590</v>
      </c>
      <c r="HJ606" s="406">
        <f t="shared" si="1199"/>
        <v>5085.3</v>
      </c>
      <c r="HK606" s="406"/>
      <c r="HL606" s="549"/>
      <c r="HM606" s="584"/>
      <c r="HN606" s="461">
        <v>4.8899999999999997</v>
      </c>
      <c r="HO606" s="574"/>
      <c r="HP606" s="548">
        <v>0.05</v>
      </c>
      <c r="HQ606" s="585"/>
      <c r="HR606" s="586"/>
      <c r="HS606" s="520">
        <v>0.24</v>
      </c>
      <c r="HT606" s="587">
        <v>4</v>
      </c>
      <c r="HU606" s="522">
        <f t="shared" si="1200"/>
        <v>46.50168368165054</v>
      </c>
      <c r="HV606" s="513">
        <f t="shared" si="1245"/>
        <v>0.77513711151736742</v>
      </c>
      <c r="HW606" s="513">
        <f t="shared" si="1246"/>
        <v>0.85825278810408923</v>
      </c>
      <c r="HX606" s="513">
        <f t="shared" si="1247"/>
        <v>0.7</v>
      </c>
      <c r="HY606" s="599" t="s">
        <v>277</v>
      </c>
    </row>
    <row r="607" spans="1:233" s="598" customFormat="1" ht="15" customHeight="1" x14ac:dyDescent="0.15">
      <c r="A607" s="400">
        <v>44089</v>
      </c>
      <c r="B607" s="515">
        <v>45325</v>
      </c>
      <c r="C607" s="402">
        <f t="shared" si="1124"/>
        <v>0.90649999999999997</v>
      </c>
      <c r="D607" s="571">
        <v>8.09</v>
      </c>
      <c r="E607" s="572">
        <v>44.8</v>
      </c>
      <c r="F607" s="406">
        <v>170</v>
      </c>
      <c r="G607" s="406">
        <f t="shared" si="1207"/>
        <v>7705.25</v>
      </c>
      <c r="H607" s="402">
        <f t="shared" si="1208"/>
        <v>0.30820999999999998</v>
      </c>
      <c r="I607" s="573"/>
      <c r="J607" s="406"/>
      <c r="K607" s="574"/>
      <c r="L607" s="574"/>
      <c r="M607" s="574"/>
      <c r="N607" s="575"/>
      <c r="O607" s="575"/>
      <c r="P607" s="409"/>
      <c r="Q607" s="409">
        <v>1440</v>
      </c>
      <c r="R607" s="409"/>
      <c r="S607" s="409"/>
      <c r="T607" s="410">
        <v>5.0199999999999996</v>
      </c>
      <c r="U607" s="409">
        <f t="shared" si="1209"/>
        <v>3588.6206896551726</v>
      </c>
      <c r="V607" s="409">
        <v>10407</v>
      </c>
      <c r="W607" s="409">
        <v>3194</v>
      </c>
      <c r="X607" s="516">
        <v>1080</v>
      </c>
      <c r="Y607" s="473"/>
      <c r="Z607" s="429"/>
      <c r="AA607" s="409"/>
      <c r="AB607" s="409"/>
      <c r="AC607" s="409"/>
      <c r="AD607" s="474"/>
      <c r="AE607" s="477"/>
      <c r="AF607" s="478">
        <f t="shared" si="1210"/>
        <v>2520</v>
      </c>
      <c r="AG607" s="477">
        <f t="shared" si="1211"/>
        <v>1.008</v>
      </c>
      <c r="AH607" s="478">
        <f t="shared" si="1212"/>
        <v>2075.7635467980294</v>
      </c>
      <c r="AI607" s="478">
        <f t="shared" si="1213"/>
        <v>6019.7142857142853</v>
      </c>
      <c r="AJ607" s="473">
        <f t="shared" si="1214"/>
        <v>15169.68</v>
      </c>
      <c r="AK607" s="477">
        <f t="shared" si="1215"/>
        <v>0.67420800000000003</v>
      </c>
      <c r="AL607" s="447">
        <v>37</v>
      </c>
      <c r="AM607" s="479"/>
      <c r="AN607" s="473">
        <v>3470</v>
      </c>
      <c r="AO607" s="473">
        <v>3762</v>
      </c>
      <c r="AP607" s="479">
        <v>7.59</v>
      </c>
      <c r="AQ607" s="447">
        <v>629</v>
      </c>
      <c r="AR607" s="473">
        <f t="shared" si="1205"/>
        <v>1824.1</v>
      </c>
      <c r="AS607" s="657">
        <f t="shared" si="1216"/>
        <v>2.9</v>
      </c>
      <c r="AT607" s="473">
        <v>6690</v>
      </c>
      <c r="AU607" s="447"/>
      <c r="AV607" s="480">
        <v>2</v>
      </c>
      <c r="AW607" s="479">
        <v>5.33</v>
      </c>
      <c r="AX607" s="479">
        <v>43.31</v>
      </c>
      <c r="AY607" s="480">
        <v>11.6</v>
      </c>
      <c r="AZ607" s="480">
        <v>5.7</v>
      </c>
      <c r="BA607" s="420">
        <f t="shared" si="1135"/>
        <v>42588</v>
      </c>
      <c r="BB607" s="421">
        <f t="shared" si="1136"/>
        <v>0.85175999999999996</v>
      </c>
      <c r="BC607" s="422"/>
      <c r="BD607" s="423">
        <v>7.95</v>
      </c>
      <c r="BE607" s="424">
        <v>50.3</v>
      </c>
      <c r="BF607" s="420">
        <v>233</v>
      </c>
      <c r="BG607" s="426">
        <v>6640</v>
      </c>
      <c r="BH607" s="420">
        <f t="shared" si="1137"/>
        <v>4448.8</v>
      </c>
      <c r="BI607" s="432">
        <v>1157</v>
      </c>
      <c r="BJ607" s="421">
        <f>BI607/35.5*(23+35.5)/BH607</f>
        <v>0.42856627265842856</v>
      </c>
      <c r="BK607" s="427">
        <v>16.7</v>
      </c>
      <c r="BL607" s="427">
        <v>13.2</v>
      </c>
      <c r="BM607" s="428">
        <v>4.5</v>
      </c>
      <c r="BN607" s="422">
        <v>1.8</v>
      </c>
      <c r="BO607" s="425">
        <v>154</v>
      </c>
      <c r="BP607" s="425">
        <v>32</v>
      </c>
      <c r="BQ607" s="423">
        <v>6.62</v>
      </c>
      <c r="BR607" s="421">
        <f t="shared" si="1138"/>
        <v>0.9194444444444444</v>
      </c>
      <c r="BS607" s="409">
        <f t="shared" si="1139"/>
        <v>45108</v>
      </c>
      <c r="BT607" s="429">
        <f t="shared" si="1140"/>
        <v>7.9298882681564251</v>
      </c>
      <c r="BU607" s="430">
        <f t="shared" si="1217"/>
        <v>50.3</v>
      </c>
      <c r="BV607" s="430">
        <f t="shared" si="1142"/>
        <v>321.8882681564246</v>
      </c>
      <c r="BW607" s="430">
        <f t="shared" si="1218"/>
        <v>6269.2122905027936</v>
      </c>
      <c r="BX607" s="430">
        <f t="shared" si="1144"/>
        <v>4074.987988826816</v>
      </c>
      <c r="BY607" s="430">
        <f t="shared" si="1219"/>
        <v>16.41508379888268</v>
      </c>
      <c r="BZ607" s="430">
        <f>(BL607*BA607+AY607*AF607)/BS607</f>
        <v>13.110614525139665</v>
      </c>
      <c r="CA607" s="431">
        <f>(BN607*BA607+AZ607*AF607)/BS607</f>
        <v>2.017877094972067</v>
      </c>
      <c r="CB607" s="430">
        <f t="shared" si="1146"/>
        <v>154</v>
      </c>
      <c r="CC607" s="432">
        <v>21198</v>
      </c>
      <c r="CD607" s="411">
        <f t="shared" si="1147"/>
        <v>22458</v>
      </c>
      <c r="CE607" s="421">
        <f t="shared" si="1148"/>
        <v>0.89832000000000001</v>
      </c>
      <c r="CF607" s="433">
        <f t="shared" si="1149"/>
        <v>7.1600320598450438</v>
      </c>
      <c r="CG607" s="434"/>
      <c r="CH607" s="427"/>
      <c r="CI607" s="446">
        <f t="shared" si="1150"/>
        <v>10.152284263959391</v>
      </c>
      <c r="CJ607" s="436">
        <v>32.200000000000003</v>
      </c>
      <c r="CK607" s="436">
        <v>3.11</v>
      </c>
      <c r="CL607" s="423"/>
      <c r="CM607" s="423">
        <v>19.7</v>
      </c>
      <c r="CN607" s="423">
        <v>86</v>
      </c>
      <c r="CO607" s="432"/>
      <c r="CP607" s="432"/>
      <c r="CQ607" s="437"/>
      <c r="CR607" s="437">
        <v>0.96</v>
      </c>
      <c r="CS607" s="424"/>
      <c r="CT607" s="432">
        <f t="shared" si="1151"/>
        <v>3.7403152551429333</v>
      </c>
      <c r="CU607" s="434">
        <v>6.25</v>
      </c>
      <c r="CV607" s="438"/>
      <c r="CW607" s="439"/>
      <c r="CX607" s="440"/>
      <c r="CY607" s="441"/>
      <c r="CZ607" s="442"/>
      <c r="DA607" s="442"/>
      <c r="DB607" s="442"/>
      <c r="DC607" s="442"/>
      <c r="DD607" s="443"/>
      <c r="DE607" s="440"/>
      <c r="DF607" s="444">
        <v>21390</v>
      </c>
      <c r="DG607" s="445">
        <f t="shared" si="1152"/>
        <v>22650</v>
      </c>
      <c r="DH607" s="421">
        <f t="shared" si="1153"/>
        <v>0.90600000000000003</v>
      </c>
      <c r="DI607" s="446">
        <f t="shared" si="1154"/>
        <v>7.0993377483443716</v>
      </c>
      <c r="DJ607" s="434">
        <v>7.82</v>
      </c>
      <c r="DK607" s="427">
        <v>3.1</v>
      </c>
      <c r="DL607" s="446">
        <f t="shared" si="1155"/>
        <v>10.066225165562914</v>
      </c>
      <c r="DM607" s="422">
        <v>32.1</v>
      </c>
      <c r="DN607" s="422">
        <v>3.25</v>
      </c>
      <c r="DO607" s="423">
        <v>7.91</v>
      </c>
      <c r="DP607" s="423">
        <v>19.8</v>
      </c>
      <c r="DQ607" s="423">
        <v>80</v>
      </c>
      <c r="DR607" s="432">
        <v>4903</v>
      </c>
      <c r="DS607" s="432">
        <v>2350</v>
      </c>
      <c r="DT607" s="437">
        <f>DS607/DR607</f>
        <v>0.47929838874158676</v>
      </c>
      <c r="DU607" s="437">
        <v>0.96</v>
      </c>
      <c r="DV607" s="424"/>
      <c r="DW607" s="446">
        <f t="shared" si="1156"/>
        <v>3.7086092715231791</v>
      </c>
      <c r="DX607" s="434">
        <v>6.52</v>
      </c>
      <c r="DY607" s="438">
        <v>8.15</v>
      </c>
      <c r="DZ607" s="439">
        <v>18.8</v>
      </c>
      <c r="EA607" s="660">
        <f t="shared" si="1248"/>
        <v>67.680000000000007</v>
      </c>
      <c r="EB607" s="441">
        <v>7220</v>
      </c>
      <c r="EC607" s="442">
        <v>5.5</v>
      </c>
      <c r="ED607" s="442">
        <v>0.27</v>
      </c>
      <c r="EE607" s="442">
        <v>4.7</v>
      </c>
      <c r="EF607" s="442">
        <v>1.1000000000000001</v>
      </c>
      <c r="EG607" s="443">
        <v>20</v>
      </c>
      <c r="EH607" s="440">
        <v>16</v>
      </c>
      <c r="EI607" s="429">
        <f t="shared" si="1220"/>
        <v>8.15</v>
      </c>
      <c r="EJ607" s="447">
        <f t="shared" si="1221"/>
        <v>18.8</v>
      </c>
      <c r="EK607" s="448">
        <f t="shared" si="1222"/>
        <v>67.680000000000007</v>
      </c>
      <c r="EL607" s="417">
        <f t="shared" si="1223"/>
        <v>7220</v>
      </c>
      <c r="EM607" s="431">
        <f t="shared" si="1224"/>
        <v>5.5</v>
      </c>
      <c r="EN607" s="431">
        <f>ED607</f>
        <v>0.27</v>
      </c>
      <c r="EO607" s="431">
        <f>EE607</f>
        <v>4.7</v>
      </c>
      <c r="EP607" s="431">
        <f>EF607</f>
        <v>1.1000000000000001</v>
      </c>
      <c r="EQ607" s="430">
        <f t="shared" si="1225"/>
        <v>20</v>
      </c>
      <c r="ER607" s="448">
        <f>EH607</f>
        <v>16</v>
      </c>
      <c r="ES607" s="449">
        <f t="shared" si="1163"/>
        <v>23.410481511040167</v>
      </c>
      <c r="ET607" s="450">
        <f t="shared" si="1164"/>
        <v>0.90215999999999996</v>
      </c>
      <c r="EU607" s="451">
        <f t="shared" si="1123"/>
        <v>0.32999400000000007</v>
      </c>
      <c r="EV607" s="450">
        <f t="shared" si="1165"/>
        <v>0.61110000000000009</v>
      </c>
      <c r="EW607" s="513">
        <f t="shared" si="1226"/>
        <v>0.66494231358268385</v>
      </c>
      <c r="EX607" s="514">
        <f t="shared" si="1227"/>
        <v>10.91508379888268</v>
      </c>
      <c r="EY607" s="513">
        <f t="shared" si="1228"/>
        <v>0.62624254473161023</v>
      </c>
      <c r="EZ607" s="514">
        <f t="shared" si="1229"/>
        <v>31.499999999999996</v>
      </c>
      <c r="FA607" s="450">
        <f t="shared" si="1170"/>
        <v>0.78974070602936575</v>
      </c>
      <c r="FB607" s="431">
        <f t="shared" si="1171"/>
        <v>254.20826815642459</v>
      </c>
      <c r="FC607" s="452">
        <f>1-EP607/CA607</f>
        <v>0.45487264673311179</v>
      </c>
      <c r="FD607" s="431">
        <f>CA607-EP607</f>
        <v>0.91787709497206693</v>
      </c>
      <c r="FE607" s="452">
        <f t="shared" si="1172"/>
        <v>0.87012987012987009</v>
      </c>
      <c r="FF607" s="430">
        <f t="shared" si="1173"/>
        <v>134</v>
      </c>
      <c r="FG607" s="405">
        <v>50400</v>
      </c>
      <c r="FH607" s="589"/>
      <c r="FI607" s="590"/>
      <c r="FJ607" s="591"/>
      <c r="FK607" s="455">
        <f t="shared" si="1174"/>
        <v>1.596169193934557</v>
      </c>
      <c r="FL607" s="530">
        <v>2400</v>
      </c>
      <c r="FM607" s="455">
        <f t="shared" si="1175"/>
        <v>53.20563979781857</v>
      </c>
      <c r="FN607" s="530">
        <v>6170</v>
      </c>
      <c r="FO607" s="532">
        <f t="shared" si="1176"/>
        <v>0.46113602391629299</v>
      </c>
      <c r="FP607" s="449">
        <f t="shared" si="1177"/>
        <v>136.78283231355857</v>
      </c>
      <c r="FQ607" s="457">
        <v>43.2</v>
      </c>
      <c r="FR607" s="458">
        <f t="shared" si="1178"/>
        <v>0.95770151636073431</v>
      </c>
      <c r="FS607" s="576">
        <v>8.06</v>
      </c>
      <c r="FT607" s="577">
        <v>14.2</v>
      </c>
      <c r="FU607" s="660">
        <v>50</v>
      </c>
      <c r="FV607" s="579">
        <v>4</v>
      </c>
      <c r="FW607" s="580">
        <v>0.36</v>
      </c>
      <c r="FX607" s="579">
        <v>8</v>
      </c>
      <c r="FY607" s="452">
        <f t="shared" si="1179"/>
        <v>0.8</v>
      </c>
      <c r="FZ607" s="452">
        <f>1-FW607/(EF607+DC607)</f>
        <v>0.67272727272727284</v>
      </c>
      <c r="GA607" s="429">
        <f>EF607+DC607-FW607</f>
        <v>0.7400000000000001</v>
      </c>
      <c r="GB607" s="513">
        <f t="shared" si="1230"/>
        <v>0.24468085106382986</v>
      </c>
      <c r="GC607" s="514">
        <f t="shared" si="1231"/>
        <v>4.6000000000000014</v>
      </c>
      <c r="GD607" s="513">
        <f t="shared" si="1232"/>
        <v>0.26122931442080388</v>
      </c>
      <c r="GE607" s="527">
        <f t="shared" si="1183"/>
        <v>17.680000000000007</v>
      </c>
      <c r="GF607" s="461">
        <f t="shared" si="1184"/>
        <v>2.1814312317105613</v>
      </c>
      <c r="GG607" s="606"/>
      <c r="GH607" s="450"/>
      <c r="GI607" s="405"/>
      <c r="GJ607" s="462"/>
      <c r="GK607" s="463">
        <f t="shared" si="1187"/>
        <v>0</v>
      </c>
      <c r="GL607" s="464"/>
      <c r="GM607" s="529"/>
      <c r="GN607" s="406"/>
      <c r="GO607" s="513"/>
      <c r="GP607" s="450"/>
      <c r="GQ607" s="577"/>
      <c r="GR607" s="455">
        <f t="shared" si="1190"/>
        <v>2.2878425113061986</v>
      </c>
      <c r="GS607" s="531"/>
      <c r="GT607" s="531"/>
      <c r="GU607" s="513"/>
      <c r="GV607" s="513"/>
      <c r="GW607" s="513"/>
      <c r="GX607" s="513"/>
      <c r="GY607" s="462"/>
      <c r="GZ607" s="405">
        <v>46363</v>
      </c>
      <c r="HA607" s="581">
        <v>8.31</v>
      </c>
      <c r="HB607" s="451">
        <v>7.96</v>
      </c>
      <c r="HC607" s="577">
        <v>13</v>
      </c>
      <c r="HD607" s="463">
        <f t="shared" si="1244"/>
        <v>40.300000000000004</v>
      </c>
      <c r="HE607" s="463">
        <v>13</v>
      </c>
      <c r="HF607" s="463">
        <f t="shared" si="1206"/>
        <v>35.1</v>
      </c>
      <c r="HG607" s="582"/>
      <c r="HH607" s="575">
        <v>9</v>
      </c>
      <c r="HI607" s="583">
        <v>7140</v>
      </c>
      <c r="HJ607" s="406">
        <f t="shared" si="1199"/>
        <v>4783.8</v>
      </c>
      <c r="HK607" s="406">
        <v>184</v>
      </c>
      <c r="HL607" s="549">
        <v>1277</v>
      </c>
      <c r="HM607" s="584">
        <v>5.2</v>
      </c>
      <c r="HN607" s="461">
        <v>5.45</v>
      </c>
      <c r="HO607" s="574">
        <v>0.21</v>
      </c>
      <c r="HP607" s="548">
        <v>0.06</v>
      </c>
      <c r="HQ607" s="585">
        <v>4.7</v>
      </c>
      <c r="HR607" s="586">
        <v>0.4</v>
      </c>
      <c r="HS607" s="520">
        <v>0.28999999999999998</v>
      </c>
      <c r="HT607" s="587">
        <v>4</v>
      </c>
      <c r="HU607" s="522">
        <f t="shared" si="1200"/>
        <v>40.856579318117781</v>
      </c>
      <c r="HV607" s="513">
        <f t="shared" si="1245"/>
        <v>0.74155069582504973</v>
      </c>
      <c r="HW607" s="513">
        <f t="shared" si="1246"/>
        <v>0.82703862660944205</v>
      </c>
      <c r="HX607" s="513">
        <f t="shared" si="1247"/>
        <v>0.67365269461077837</v>
      </c>
      <c r="HY607" s="599"/>
    </row>
    <row r="608" spans="1:233" s="598" customFormat="1" ht="15" customHeight="1" x14ac:dyDescent="0.15">
      <c r="A608" s="400">
        <v>44090</v>
      </c>
      <c r="B608" s="515">
        <v>50742</v>
      </c>
      <c r="C608" s="402">
        <f t="shared" si="1124"/>
        <v>1.01484</v>
      </c>
      <c r="D608" s="571">
        <v>8.1</v>
      </c>
      <c r="E608" s="572">
        <v>42.85</v>
      </c>
      <c r="F608" s="406">
        <v>155</v>
      </c>
      <c r="G608" s="406">
        <f t="shared" si="1207"/>
        <v>7865.01</v>
      </c>
      <c r="H608" s="402">
        <f t="shared" si="1208"/>
        <v>0.3146004</v>
      </c>
      <c r="I608" s="573"/>
      <c r="J608" s="406"/>
      <c r="K608" s="574"/>
      <c r="L608" s="574"/>
      <c r="M608" s="574"/>
      <c r="N608" s="575"/>
      <c r="O608" s="575"/>
      <c r="P608" s="409"/>
      <c r="Q608" s="409">
        <v>1440</v>
      </c>
      <c r="R608" s="409"/>
      <c r="S608" s="409"/>
      <c r="T608" s="410">
        <v>4.99</v>
      </c>
      <c r="U608" s="409">
        <f t="shared" si="1209"/>
        <v>3684.8275862068967</v>
      </c>
      <c r="V608" s="409">
        <v>10686</v>
      </c>
      <c r="W608" s="409">
        <v>3252</v>
      </c>
      <c r="X608" s="516">
        <v>960</v>
      </c>
      <c r="Y608" s="473"/>
      <c r="Z608" s="429"/>
      <c r="AA608" s="409"/>
      <c r="AB608" s="409"/>
      <c r="AC608" s="409"/>
      <c r="AD608" s="474"/>
      <c r="AE608" s="477"/>
      <c r="AF608" s="478">
        <f t="shared" si="1210"/>
        <v>2400</v>
      </c>
      <c r="AG608" s="477">
        <f t="shared" si="1211"/>
        <v>0.96</v>
      </c>
      <c r="AH608" s="478">
        <f t="shared" si="1212"/>
        <v>2232.2758620689656</v>
      </c>
      <c r="AI608" s="478">
        <f t="shared" si="1213"/>
        <v>6473.6</v>
      </c>
      <c r="AJ608" s="473">
        <f t="shared" si="1214"/>
        <v>15536.64</v>
      </c>
      <c r="AK608" s="477">
        <f t="shared" si="1215"/>
        <v>0.69051733333333332</v>
      </c>
      <c r="AL608" s="447">
        <v>37</v>
      </c>
      <c r="AM608" s="479"/>
      <c r="AN608" s="473">
        <v>3622</v>
      </c>
      <c r="AO608" s="473">
        <v>3600</v>
      </c>
      <c r="AP608" s="479">
        <v>7.37</v>
      </c>
      <c r="AQ608" s="447">
        <v>651</v>
      </c>
      <c r="AR608" s="473">
        <f t="shared" si="1205"/>
        <v>1887.8999999999999</v>
      </c>
      <c r="AS608" s="657">
        <f t="shared" si="1216"/>
        <v>2.9</v>
      </c>
      <c r="AT608" s="473">
        <v>6590</v>
      </c>
      <c r="AU608" s="447"/>
      <c r="AV608" s="480">
        <v>1.5</v>
      </c>
      <c r="AW608" s="479">
        <v>6.67</v>
      </c>
      <c r="AX608" s="479">
        <v>43.19</v>
      </c>
      <c r="AY608" s="480">
        <v>12.5</v>
      </c>
      <c r="AZ608" s="480">
        <v>5.7</v>
      </c>
      <c r="BA608" s="420">
        <f t="shared" si="1135"/>
        <v>49106</v>
      </c>
      <c r="BB608" s="421">
        <f t="shared" si="1136"/>
        <v>0.98211999999999999</v>
      </c>
      <c r="BC608" s="422"/>
      <c r="BD608" s="423">
        <v>8.1</v>
      </c>
      <c r="BE608" s="424">
        <v>51.3</v>
      </c>
      <c r="BF608" s="420">
        <v>223</v>
      </c>
      <c r="BG608" s="426">
        <v>7490</v>
      </c>
      <c r="BH608" s="420">
        <f t="shared" si="1137"/>
        <v>5018.3</v>
      </c>
      <c r="BI608" s="432"/>
      <c r="BJ608" s="421"/>
      <c r="BK608" s="427">
        <v>15.5</v>
      </c>
      <c r="BL608" s="427"/>
      <c r="BM608" s="428"/>
      <c r="BN608" s="422"/>
      <c r="BO608" s="425">
        <v>80</v>
      </c>
      <c r="BP608" s="425"/>
      <c r="BQ608" s="423">
        <v>5.69</v>
      </c>
      <c r="BR608" s="421">
        <f t="shared" si="1138"/>
        <v>0.79027777777777786</v>
      </c>
      <c r="BS608" s="409">
        <f t="shared" si="1139"/>
        <v>51506</v>
      </c>
      <c r="BT608" s="429">
        <f t="shared" si="1140"/>
        <v>8.0659845454898456</v>
      </c>
      <c r="BU608" s="430">
        <f t="shared" si="1217"/>
        <v>51.3</v>
      </c>
      <c r="BV608" s="430">
        <f t="shared" si="1142"/>
        <v>300.57853453966527</v>
      </c>
      <c r="BW608" s="430">
        <f t="shared" si="1218"/>
        <v>7141.127247310993</v>
      </c>
      <c r="BX608" s="430">
        <f t="shared" si="1144"/>
        <v>4641.732710752146</v>
      </c>
      <c r="BY608" s="430">
        <f t="shared" si="1219"/>
        <v>15.360210460917175</v>
      </c>
      <c r="BZ608" s="430"/>
      <c r="CA608" s="431"/>
      <c r="CB608" s="430">
        <f t="shared" si="1146"/>
        <v>80</v>
      </c>
      <c r="CC608" s="432">
        <v>24522</v>
      </c>
      <c r="CD608" s="411">
        <f t="shared" si="1147"/>
        <v>25722</v>
      </c>
      <c r="CE608" s="421">
        <f t="shared" si="1148"/>
        <v>1.02888</v>
      </c>
      <c r="CF608" s="433">
        <f t="shared" si="1149"/>
        <v>6.2514578959645437</v>
      </c>
      <c r="CG608" s="434"/>
      <c r="CH608" s="427"/>
      <c r="CI608" s="446">
        <f t="shared" si="1150"/>
        <v>8.8640074644273383</v>
      </c>
      <c r="CJ608" s="436">
        <v>31.6</v>
      </c>
      <c r="CK608" s="436">
        <v>3.55</v>
      </c>
      <c r="CL608" s="423"/>
      <c r="CM608" s="423">
        <v>19.5</v>
      </c>
      <c r="CN608" s="423">
        <v>82</v>
      </c>
      <c r="CO608" s="432"/>
      <c r="CP608" s="432"/>
      <c r="CQ608" s="437"/>
      <c r="CR608" s="437">
        <v>0.96</v>
      </c>
      <c r="CS608" s="424"/>
      <c r="CT608" s="432">
        <f t="shared" si="1151"/>
        <v>3.2656869605784928</v>
      </c>
      <c r="CU608" s="434">
        <v>6.23</v>
      </c>
      <c r="CV608" s="438"/>
      <c r="CW608" s="439"/>
      <c r="CX608" s="440"/>
      <c r="CY608" s="441"/>
      <c r="CZ608" s="442"/>
      <c r="DA608" s="442"/>
      <c r="DB608" s="442"/>
      <c r="DC608" s="442"/>
      <c r="DD608" s="443"/>
      <c r="DE608" s="440"/>
      <c r="DF608" s="444">
        <v>24584</v>
      </c>
      <c r="DG608" s="445">
        <f t="shared" si="1152"/>
        <v>25784</v>
      </c>
      <c r="DH608" s="421">
        <f t="shared" si="1153"/>
        <v>1.0313600000000001</v>
      </c>
      <c r="DI608" s="446">
        <f t="shared" si="1154"/>
        <v>6.2364256903506048</v>
      </c>
      <c r="DJ608" s="434">
        <v>7.81</v>
      </c>
      <c r="DK608" s="427">
        <v>3.3</v>
      </c>
      <c r="DL608" s="446">
        <f t="shared" si="1155"/>
        <v>8.84269314303444</v>
      </c>
      <c r="DM608" s="422">
        <v>31.7</v>
      </c>
      <c r="DN608" s="422">
        <v>4.37</v>
      </c>
      <c r="DO608" s="423">
        <v>7.93</v>
      </c>
      <c r="DP608" s="423">
        <v>18.7</v>
      </c>
      <c r="DQ608" s="423">
        <v>85</v>
      </c>
      <c r="DR608" s="432"/>
      <c r="DS608" s="432"/>
      <c r="DT608" s="437"/>
      <c r="DU608" s="437">
        <v>0.97</v>
      </c>
      <c r="DV608" s="424"/>
      <c r="DW608" s="446">
        <f t="shared" si="1156"/>
        <v>3.2578343158547938</v>
      </c>
      <c r="DX608" s="434">
        <v>6.85</v>
      </c>
      <c r="DY608" s="438">
        <v>8.34</v>
      </c>
      <c r="DZ608" s="439">
        <v>18.600000000000001</v>
      </c>
      <c r="EA608" s="660">
        <f t="shared" si="1248"/>
        <v>66.960000000000008</v>
      </c>
      <c r="EB608" s="441">
        <v>6790</v>
      </c>
      <c r="EC608" s="442">
        <v>5.8</v>
      </c>
      <c r="ED608" s="442"/>
      <c r="EE608" s="442"/>
      <c r="EF608" s="442"/>
      <c r="EG608" s="443">
        <v>6</v>
      </c>
      <c r="EH608" s="440"/>
      <c r="EI608" s="429">
        <f t="shared" si="1220"/>
        <v>8.34</v>
      </c>
      <c r="EJ608" s="447">
        <f t="shared" si="1221"/>
        <v>18.600000000000001</v>
      </c>
      <c r="EK608" s="448">
        <f t="shared" si="1222"/>
        <v>66.960000000000008</v>
      </c>
      <c r="EL608" s="417">
        <f t="shared" si="1223"/>
        <v>6790</v>
      </c>
      <c r="EM608" s="431">
        <f t="shared" si="1224"/>
        <v>5.8</v>
      </c>
      <c r="EN608" s="431"/>
      <c r="EO608" s="431"/>
      <c r="EP608" s="431"/>
      <c r="EQ608" s="430">
        <f t="shared" si="1225"/>
        <v>6</v>
      </c>
      <c r="ER608" s="448"/>
      <c r="ES608" s="449">
        <f t="shared" si="1163"/>
        <v>20.502465732147712</v>
      </c>
      <c r="ET608" s="450">
        <f t="shared" si="1164"/>
        <v>1.0301199999999999</v>
      </c>
      <c r="EU608" s="451">
        <f t="shared" si="1123"/>
        <v>0.35185449999999996</v>
      </c>
      <c r="EV608" s="450">
        <f t="shared" si="1165"/>
        <v>0.65158240740740725</v>
      </c>
      <c r="EW608" s="513">
        <f t="shared" si="1226"/>
        <v>0.62240100715041402</v>
      </c>
      <c r="EX608" s="514">
        <f t="shared" si="1227"/>
        <v>9.5602104609171761</v>
      </c>
      <c r="EY608" s="513">
        <f t="shared" si="1228"/>
        <v>0.63742690058479523</v>
      </c>
      <c r="EZ608" s="514">
        <f t="shared" si="1229"/>
        <v>32.699999999999996</v>
      </c>
      <c r="FA608" s="450">
        <f t="shared" si="1170"/>
        <v>0.77722960123367102</v>
      </c>
      <c r="FB608" s="431">
        <f t="shared" si="1171"/>
        <v>233.61853453966526</v>
      </c>
      <c r="FC608" s="452"/>
      <c r="FD608" s="431"/>
      <c r="FE608" s="452">
        <f t="shared" si="1172"/>
        <v>0.92500000000000004</v>
      </c>
      <c r="FF608" s="430">
        <f t="shared" si="1173"/>
        <v>74</v>
      </c>
      <c r="FG608" s="405">
        <v>50400</v>
      </c>
      <c r="FH608" s="589"/>
      <c r="FI608" s="590"/>
      <c r="FJ608" s="591"/>
      <c r="FK608" s="455">
        <f t="shared" si="1174"/>
        <v>1.397895390828253</v>
      </c>
      <c r="FL608" s="530">
        <v>2400</v>
      </c>
      <c r="FM608" s="455">
        <f t="shared" si="1175"/>
        <v>46.596513027608438</v>
      </c>
      <c r="FN608" s="530">
        <v>5977</v>
      </c>
      <c r="FO608" s="532">
        <f t="shared" si="1176"/>
        <v>0.44671150971599399</v>
      </c>
      <c r="FP608" s="449">
        <f t="shared" si="1177"/>
        <v>116.04473265250651</v>
      </c>
      <c r="FQ608" s="457">
        <v>43.2</v>
      </c>
      <c r="FR608" s="458">
        <f t="shared" si="1178"/>
        <v>0.83873723449695192</v>
      </c>
      <c r="FS608" s="576">
        <v>8.1</v>
      </c>
      <c r="FT608" s="577">
        <v>16.399999999999999</v>
      </c>
      <c r="FU608" s="660">
        <v>50</v>
      </c>
      <c r="FV608" s="579">
        <v>2</v>
      </c>
      <c r="FW608" s="580"/>
      <c r="FX608" s="579"/>
      <c r="FY608" s="452">
        <f t="shared" si="1179"/>
        <v>0.66666666666666674</v>
      </c>
      <c r="FZ608" s="452"/>
      <c r="GA608" s="429"/>
      <c r="GB608" s="513">
        <f t="shared" si="1230"/>
        <v>0.11827956989247324</v>
      </c>
      <c r="GC608" s="514">
        <f t="shared" si="1231"/>
        <v>2.2000000000000028</v>
      </c>
      <c r="GD608" s="513">
        <f t="shared" si="1232"/>
        <v>0.25328554360812439</v>
      </c>
      <c r="GE608" s="527">
        <f t="shared" si="1183"/>
        <v>16.960000000000008</v>
      </c>
      <c r="GF608" s="461">
        <f t="shared" si="1184"/>
        <v>1.9104570341319458</v>
      </c>
      <c r="GG608" s="606"/>
      <c r="GH608" s="450"/>
      <c r="GI608" s="405"/>
      <c r="GJ608" s="462"/>
      <c r="GK608" s="463">
        <f t="shared" si="1187"/>
        <v>0</v>
      </c>
      <c r="GL608" s="464"/>
      <c r="GM608" s="529"/>
      <c r="GN608" s="406"/>
      <c r="GO608" s="513"/>
      <c r="GP608" s="450"/>
      <c r="GQ608" s="577"/>
      <c r="GR608" s="455">
        <f t="shared" si="1190"/>
        <v>2.0036500601871627</v>
      </c>
      <c r="GS608" s="531"/>
      <c r="GT608" s="531"/>
      <c r="GU608" s="513"/>
      <c r="GV608" s="513"/>
      <c r="GW608" s="513"/>
      <c r="GX608" s="513"/>
      <c r="GY608" s="462"/>
      <c r="GZ608" s="405">
        <v>49179</v>
      </c>
      <c r="HA608" s="581">
        <v>8.36</v>
      </c>
      <c r="HB608" s="451">
        <v>8.3000000000000007</v>
      </c>
      <c r="HC608" s="577">
        <v>15.4</v>
      </c>
      <c r="HD608" s="463">
        <f t="shared" si="1244"/>
        <v>47.74</v>
      </c>
      <c r="HE608" s="463">
        <v>13.7</v>
      </c>
      <c r="HF608" s="463">
        <f t="shared" si="1206"/>
        <v>36.99</v>
      </c>
      <c r="HG608" s="582"/>
      <c r="HH608" s="575">
        <v>6</v>
      </c>
      <c r="HI608" s="583">
        <v>6720</v>
      </c>
      <c r="HJ608" s="406">
        <f t="shared" si="1199"/>
        <v>4502.4000000000005</v>
      </c>
      <c r="HK608" s="406"/>
      <c r="HL608" s="549"/>
      <c r="HM608" s="584"/>
      <c r="HN608" s="461">
        <v>4.91</v>
      </c>
      <c r="HO608" s="574"/>
      <c r="HP608" s="548">
        <v>0.06</v>
      </c>
      <c r="HQ608" s="585"/>
      <c r="HR608" s="586"/>
      <c r="HS608" s="520">
        <v>0.17</v>
      </c>
      <c r="HT608" s="587">
        <v>4</v>
      </c>
      <c r="HU608" s="522">
        <f t="shared" si="1200"/>
        <v>35.433551908117131</v>
      </c>
      <c r="HV608" s="513">
        <f t="shared" si="1245"/>
        <v>0.69980506822612076</v>
      </c>
      <c r="HW608" s="513">
        <f t="shared" si="1246"/>
        <v>0.78591928251121079</v>
      </c>
      <c r="HX608" s="513">
        <f t="shared" si="1247"/>
        <v>0.6832258064516129</v>
      </c>
      <c r="HY608" s="599" t="s">
        <v>278</v>
      </c>
    </row>
    <row r="609" spans="1:233" s="598" customFormat="1" ht="15" customHeight="1" x14ac:dyDescent="0.15">
      <c r="A609" s="400">
        <v>44091</v>
      </c>
      <c r="B609" s="515">
        <v>45149</v>
      </c>
      <c r="C609" s="402">
        <f t="shared" si="1124"/>
        <v>0.90298</v>
      </c>
      <c r="D609" s="571">
        <v>8.2200000000000006</v>
      </c>
      <c r="E609" s="572">
        <v>44.6</v>
      </c>
      <c r="F609" s="406">
        <v>161</v>
      </c>
      <c r="G609" s="406">
        <f t="shared" si="1207"/>
        <v>7268.9889999999996</v>
      </c>
      <c r="H609" s="402">
        <f t="shared" si="1208"/>
        <v>0.29075955999999997</v>
      </c>
      <c r="I609" s="573"/>
      <c r="J609" s="406"/>
      <c r="K609" s="574"/>
      <c r="L609" s="574"/>
      <c r="M609" s="574"/>
      <c r="N609" s="575"/>
      <c r="O609" s="575"/>
      <c r="P609" s="409"/>
      <c r="Q609" s="409">
        <v>1440</v>
      </c>
      <c r="R609" s="409"/>
      <c r="S609" s="409"/>
      <c r="T609" s="410">
        <v>4.8499999999999996</v>
      </c>
      <c r="U609" s="409">
        <f t="shared" si="1209"/>
        <v>3356.2068965517242</v>
      </c>
      <c r="V609" s="409">
        <v>9733</v>
      </c>
      <c r="W609" s="409">
        <v>3286</v>
      </c>
      <c r="X609" s="516">
        <v>960</v>
      </c>
      <c r="Y609" s="473"/>
      <c r="Z609" s="429"/>
      <c r="AA609" s="409"/>
      <c r="AB609" s="409"/>
      <c r="AC609" s="409"/>
      <c r="AD609" s="474"/>
      <c r="AE609" s="477"/>
      <c r="AF609" s="478">
        <f t="shared" si="1210"/>
        <v>2400</v>
      </c>
      <c r="AG609" s="477">
        <f t="shared" si="1211"/>
        <v>0.96</v>
      </c>
      <c r="AH609" s="478">
        <f t="shared" si="1212"/>
        <v>2035.9310344827586</v>
      </c>
      <c r="AI609" s="478">
        <f t="shared" si="1213"/>
        <v>5904.2</v>
      </c>
      <c r="AJ609" s="473">
        <f t="shared" si="1214"/>
        <v>14170.08</v>
      </c>
      <c r="AK609" s="477">
        <f t="shared" si="1215"/>
        <v>0.6297813333333333</v>
      </c>
      <c r="AL609" s="447">
        <v>37</v>
      </c>
      <c r="AM609" s="479"/>
      <c r="AN609" s="473">
        <v>4236</v>
      </c>
      <c r="AO609" s="473">
        <v>4223</v>
      </c>
      <c r="AP609" s="479">
        <v>7.68</v>
      </c>
      <c r="AQ609" s="447">
        <v>631</v>
      </c>
      <c r="AR609" s="473">
        <f t="shared" si="1205"/>
        <v>1829.8999999999999</v>
      </c>
      <c r="AS609" s="657">
        <f t="shared" si="1216"/>
        <v>2.9</v>
      </c>
      <c r="AT609" s="473">
        <v>6660</v>
      </c>
      <c r="AU609" s="447"/>
      <c r="AV609" s="480">
        <v>1</v>
      </c>
      <c r="AW609" s="479">
        <v>5.96</v>
      </c>
      <c r="AX609" s="479">
        <v>44</v>
      </c>
      <c r="AY609" s="480">
        <v>11.9</v>
      </c>
      <c r="AZ609" s="480">
        <v>4.3</v>
      </c>
      <c r="BA609" s="420">
        <f t="shared" si="1135"/>
        <v>46045</v>
      </c>
      <c r="BB609" s="421">
        <f t="shared" si="1136"/>
        <v>0.92090000000000005</v>
      </c>
      <c r="BC609" s="422"/>
      <c r="BD609" s="423">
        <v>7.97</v>
      </c>
      <c r="BE609" s="424">
        <v>51.5</v>
      </c>
      <c r="BF609" s="420">
        <v>218</v>
      </c>
      <c r="BG609" s="426">
        <v>7720</v>
      </c>
      <c r="BH609" s="420">
        <f t="shared" si="1137"/>
        <v>5172.4000000000005</v>
      </c>
      <c r="BI609" s="432"/>
      <c r="BJ609" s="421"/>
      <c r="BK609" s="427">
        <v>18.600000000000001</v>
      </c>
      <c r="BL609" s="427"/>
      <c r="BM609" s="428"/>
      <c r="BN609" s="422"/>
      <c r="BO609" s="425">
        <v>86</v>
      </c>
      <c r="BP609" s="425"/>
      <c r="BQ609" s="423">
        <v>4.6100000000000003</v>
      </c>
      <c r="BR609" s="421">
        <f t="shared" si="1138"/>
        <v>0.64027777777777783</v>
      </c>
      <c r="BS609" s="409">
        <f t="shared" si="1139"/>
        <v>48445</v>
      </c>
      <c r="BT609" s="429">
        <f t="shared" si="1140"/>
        <v>7.9556331922799046</v>
      </c>
      <c r="BU609" s="430">
        <f t="shared" si="1217"/>
        <v>51.5</v>
      </c>
      <c r="BV609" s="430">
        <f t="shared" si="1142"/>
        <v>297.85468056558983</v>
      </c>
      <c r="BW609" s="430">
        <f t="shared" si="1218"/>
        <v>7337.6893384250179</v>
      </c>
      <c r="BX609" s="430">
        <f t="shared" si="1144"/>
        <v>4769.4980699762618</v>
      </c>
      <c r="BY609" s="430">
        <f t="shared" si="1219"/>
        <v>18.268077200949534</v>
      </c>
      <c r="BZ609" s="430"/>
      <c r="CA609" s="431"/>
      <c r="CB609" s="430">
        <f t="shared" si="1146"/>
        <v>86</v>
      </c>
      <c r="CC609" s="432">
        <v>22962</v>
      </c>
      <c r="CD609" s="411">
        <f t="shared" si="1147"/>
        <v>24162</v>
      </c>
      <c r="CE609" s="421">
        <f t="shared" si="1148"/>
        <v>0.96648000000000001</v>
      </c>
      <c r="CF609" s="433">
        <f t="shared" si="1149"/>
        <v>6.6550782220014906</v>
      </c>
      <c r="CG609" s="434"/>
      <c r="CH609" s="427"/>
      <c r="CI609" s="446">
        <f t="shared" si="1150"/>
        <v>9.436304941643904</v>
      </c>
      <c r="CJ609" s="436">
        <v>31.5</v>
      </c>
      <c r="CK609" s="436">
        <v>3.3</v>
      </c>
      <c r="CL609" s="423"/>
      <c r="CM609" s="423">
        <v>19.2</v>
      </c>
      <c r="CN609" s="423">
        <v>77</v>
      </c>
      <c r="CO609" s="432"/>
      <c r="CP609" s="432"/>
      <c r="CQ609" s="437"/>
      <c r="CR609" s="437">
        <v>0.96</v>
      </c>
      <c r="CS609" s="424"/>
      <c r="CT609" s="432">
        <f t="shared" si="1151"/>
        <v>3.4765333995530172</v>
      </c>
      <c r="CU609" s="434">
        <v>6.5</v>
      </c>
      <c r="CV609" s="438"/>
      <c r="CW609" s="439"/>
      <c r="CX609" s="440"/>
      <c r="CY609" s="441"/>
      <c r="CZ609" s="442"/>
      <c r="DA609" s="442"/>
      <c r="DB609" s="442"/>
      <c r="DC609" s="442"/>
      <c r="DD609" s="443"/>
      <c r="DE609" s="440"/>
      <c r="DF609" s="444">
        <v>23083</v>
      </c>
      <c r="DG609" s="445">
        <f t="shared" si="1152"/>
        <v>24283</v>
      </c>
      <c r="DH609" s="421">
        <f t="shared" si="1153"/>
        <v>0.97131999999999996</v>
      </c>
      <c r="DI609" s="446">
        <f t="shared" si="1154"/>
        <v>6.621916567145739</v>
      </c>
      <c r="DJ609" s="434">
        <v>7.88</v>
      </c>
      <c r="DK609" s="427">
        <v>3.8</v>
      </c>
      <c r="DL609" s="446">
        <f t="shared" si="1155"/>
        <v>9.3892846847588842</v>
      </c>
      <c r="DM609" s="422">
        <v>31.3</v>
      </c>
      <c r="DN609" s="422">
        <v>3.6</v>
      </c>
      <c r="DO609" s="423">
        <v>7.9</v>
      </c>
      <c r="DP609" s="423">
        <v>19.100000000000001</v>
      </c>
      <c r="DQ609" s="423">
        <v>70</v>
      </c>
      <c r="DR609" s="432"/>
      <c r="DS609" s="432"/>
      <c r="DT609" s="437"/>
      <c r="DU609" s="437">
        <v>0.97</v>
      </c>
      <c r="DV609" s="424"/>
      <c r="DW609" s="446">
        <f t="shared" si="1156"/>
        <v>3.4592101470164311</v>
      </c>
      <c r="DX609" s="434">
        <v>6.77</v>
      </c>
      <c r="DY609" s="438">
        <v>8.18</v>
      </c>
      <c r="DZ609" s="439">
        <v>18.2</v>
      </c>
      <c r="EA609" s="660">
        <f t="shared" si="1248"/>
        <v>65.52</v>
      </c>
      <c r="EB609" s="441">
        <v>6890</v>
      </c>
      <c r="EC609" s="442">
        <v>5.3</v>
      </c>
      <c r="ED609" s="442"/>
      <c r="EE609" s="442"/>
      <c r="EF609" s="442"/>
      <c r="EG609" s="443">
        <v>6</v>
      </c>
      <c r="EH609" s="440"/>
      <c r="EI609" s="429">
        <f t="shared" si="1220"/>
        <v>8.18</v>
      </c>
      <c r="EJ609" s="447">
        <f t="shared" si="1221"/>
        <v>18.2</v>
      </c>
      <c r="EK609" s="448">
        <f t="shared" si="1222"/>
        <v>65.52</v>
      </c>
      <c r="EL609" s="417">
        <f t="shared" si="1223"/>
        <v>6890</v>
      </c>
      <c r="EM609" s="431">
        <f t="shared" si="1224"/>
        <v>5.3</v>
      </c>
      <c r="EN609" s="431"/>
      <c r="EO609" s="431"/>
      <c r="EP609" s="431"/>
      <c r="EQ609" s="430">
        <f t="shared" si="1225"/>
        <v>6</v>
      </c>
      <c r="ER609" s="448"/>
      <c r="ES609" s="449">
        <f t="shared" si="1163"/>
        <v>21.797915161523377</v>
      </c>
      <c r="ET609" s="450">
        <f t="shared" si="1164"/>
        <v>0.96889999999999998</v>
      </c>
      <c r="EU609" s="451">
        <f t="shared" si="1123"/>
        <v>0.32794477272727274</v>
      </c>
      <c r="EV609" s="450">
        <f t="shared" si="1165"/>
        <v>0.6073051346801347</v>
      </c>
      <c r="EW609" s="513">
        <f t="shared" si="1226"/>
        <v>0.70987641766017295</v>
      </c>
      <c r="EX609" s="514">
        <f t="shared" si="1227"/>
        <v>12.968077200949534</v>
      </c>
      <c r="EY609" s="513">
        <f t="shared" si="1228"/>
        <v>0.64660194174757279</v>
      </c>
      <c r="EZ609" s="514">
        <f t="shared" si="1229"/>
        <v>33.299999999999997</v>
      </c>
      <c r="FA609" s="450">
        <f t="shared" si="1170"/>
        <v>0.7800269585302958</v>
      </c>
      <c r="FB609" s="431">
        <f t="shared" si="1171"/>
        <v>232.33468056558985</v>
      </c>
      <c r="FC609" s="452"/>
      <c r="FD609" s="431"/>
      <c r="FE609" s="452">
        <f t="shared" si="1172"/>
        <v>0.93023255813953487</v>
      </c>
      <c r="FF609" s="430">
        <f t="shared" si="1173"/>
        <v>80</v>
      </c>
      <c r="FG609" s="405">
        <v>50400</v>
      </c>
      <c r="FH609" s="589"/>
      <c r="FI609" s="590"/>
      <c r="FJ609" s="591"/>
      <c r="FK609" s="455">
        <f t="shared" si="1174"/>
        <v>1.4862214882856848</v>
      </c>
      <c r="FL609" s="530">
        <v>2400</v>
      </c>
      <c r="FM609" s="455">
        <f t="shared" si="1175"/>
        <v>49.540716276189492</v>
      </c>
      <c r="FN609" s="530">
        <v>5838</v>
      </c>
      <c r="FO609" s="532">
        <f t="shared" si="1176"/>
        <v>0.43632286995515696</v>
      </c>
      <c r="FP609" s="449">
        <f t="shared" si="1177"/>
        <v>120.50779234183094</v>
      </c>
      <c r="FQ609" s="457">
        <v>43.2</v>
      </c>
      <c r="FR609" s="458">
        <f t="shared" si="1178"/>
        <v>0.8917328929714109</v>
      </c>
      <c r="FS609" s="576">
        <v>8.06</v>
      </c>
      <c r="FT609" s="577">
        <v>16.5</v>
      </c>
      <c r="FU609" s="660">
        <v>51</v>
      </c>
      <c r="FV609" s="579">
        <v>4</v>
      </c>
      <c r="FW609" s="580"/>
      <c r="FX609" s="579"/>
      <c r="FY609" s="452">
        <f t="shared" si="1179"/>
        <v>0.33333333333333337</v>
      </c>
      <c r="FZ609" s="452"/>
      <c r="GA609" s="429"/>
      <c r="GB609" s="513">
        <f t="shared" si="1230"/>
        <v>9.3406593406593408E-2</v>
      </c>
      <c r="GC609" s="514">
        <f t="shared" si="1231"/>
        <v>1.6999999999999993</v>
      </c>
      <c r="GD609" s="513">
        <f t="shared" si="1232"/>
        <v>0.2216117216117216</v>
      </c>
      <c r="GE609" s="527">
        <f t="shared" si="1183"/>
        <v>14.519999999999996</v>
      </c>
      <c r="GF609" s="461">
        <f t="shared" si="1184"/>
        <v>2.031169367323769</v>
      </c>
      <c r="GG609" s="606">
        <v>30</v>
      </c>
      <c r="GH609" s="450">
        <f t="shared" ref="GH609:GH640" si="1249">GG609/80</f>
        <v>0.375</v>
      </c>
      <c r="GI609" s="405">
        <v>195</v>
      </c>
      <c r="GJ609" s="462">
        <f t="shared" ref="GJ609:GJ640" si="1250">GI609/GG609</f>
        <v>6.5</v>
      </c>
      <c r="GK609" s="463">
        <f t="shared" si="1187"/>
        <v>14.862214882856847</v>
      </c>
      <c r="GL609" s="464">
        <v>8.23</v>
      </c>
      <c r="GM609" s="529">
        <v>15.7</v>
      </c>
      <c r="GN609" s="406">
        <v>50</v>
      </c>
      <c r="GO609" s="513">
        <f t="shared" ref="GO609:GP611" si="1251">1-GM609/FT609</f>
        <v>4.8484848484848575E-2</v>
      </c>
      <c r="GP609" s="450">
        <f t="shared" si="1251"/>
        <v>1.9607843137254943E-2</v>
      </c>
      <c r="GQ609" s="577">
        <v>8</v>
      </c>
      <c r="GR609" s="455">
        <f t="shared" si="1190"/>
        <v>2.1302507998761482</v>
      </c>
      <c r="GS609" s="531">
        <f t="shared" ref="GS609:GT611" si="1252">HC609</f>
        <v>13.8</v>
      </c>
      <c r="GT609" s="531">
        <f t="shared" si="1252"/>
        <v>42.78</v>
      </c>
      <c r="GU609" s="513">
        <f t="shared" ref="GU609:GV611" si="1253">1-GS609/GM609</f>
        <v>0.12101910828025464</v>
      </c>
      <c r="GV609" s="513">
        <f t="shared" si="1253"/>
        <v>0.14439999999999997</v>
      </c>
      <c r="GW609" s="513">
        <f t="shared" ref="GW609:GX611" si="1254">1-HC609/FT609</f>
        <v>0.16363636363636358</v>
      </c>
      <c r="GX609" s="513">
        <f t="shared" si="1254"/>
        <v>0.16117647058823525</v>
      </c>
      <c r="GY609" s="462">
        <f t="shared" ref="GY609:GY631" si="1255">GK609/(FU609-HD609)</f>
        <v>1.8080553385470619</v>
      </c>
      <c r="GZ609" s="405">
        <v>49671</v>
      </c>
      <c r="HA609" s="581">
        <v>8.31</v>
      </c>
      <c r="HB609" s="451">
        <v>8.1</v>
      </c>
      <c r="HC609" s="577">
        <v>13.8</v>
      </c>
      <c r="HD609" s="463">
        <f t="shared" si="1244"/>
        <v>42.78</v>
      </c>
      <c r="HE609" s="463">
        <v>11.6</v>
      </c>
      <c r="HF609" s="463">
        <f t="shared" si="1206"/>
        <v>31.32</v>
      </c>
      <c r="HG609" s="582"/>
      <c r="HH609" s="575">
        <v>6</v>
      </c>
      <c r="HI609" s="583">
        <v>6760</v>
      </c>
      <c r="HJ609" s="406">
        <f t="shared" si="1199"/>
        <v>4529.2</v>
      </c>
      <c r="HK609" s="406"/>
      <c r="HL609" s="549"/>
      <c r="HM609" s="584"/>
      <c r="HN609" s="461">
        <v>5.57</v>
      </c>
      <c r="HO609" s="574"/>
      <c r="HP609" s="548">
        <v>7.0000000000000007E-2</v>
      </c>
      <c r="HQ609" s="585"/>
      <c r="HR609" s="586"/>
      <c r="HS609" s="520">
        <v>0.18</v>
      </c>
      <c r="HT609" s="587">
        <v>4</v>
      </c>
      <c r="HU609" s="522">
        <f t="shared" si="1200"/>
        <v>37.789119339776306</v>
      </c>
      <c r="HV609" s="513">
        <f t="shared" si="1245"/>
        <v>0.73203883495145627</v>
      </c>
      <c r="HW609" s="513">
        <f t="shared" si="1246"/>
        <v>0.80376146788990832</v>
      </c>
      <c r="HX609" s="513">
        <f t="shared" si="1247"/>
        <v>0.70053763440860217</v>
      </c>
      <c r="HY609" s="599"/>
    </row>
    <row r="610" spans="1:233" s="598" customFormat="1" ht="15" customHeight="1" x14ac:dyDescent="0.15">
      <c r="A610" s="400">
        <v>44092</v>
      </c>
      <c r="B610" s="515">
        <v>49648</v>
      </c>
      <c r="C610" s="402">
        <f t="shared" si="1124"/>
        <v>0.99295999999999995</v>
      </c>
      <c r="D610" s="571">
        <v>7.97</v>
      </c>
      <c r="E610" s="572">
        <v>43.15</v>
      </c>
      <c r="F610" s="406">
        <v>164</v>
      </c>
      <c r="G610" s="406">
        <f t="shared" si="1207"/>
        <v>8142.2719999999999</v>
      </c>
      <c r="H610" s="402">
        <f t="shared" si="1208"/>
        <v>0.32569088000000002</v>
      </c>
      <c r="I610" s="573"/>
      <c r="J610" s="406"/>
      <c r="K610" s="574"/>
      <c r="L610" s="574"/>
      <c r="M610" s="574"/>
      <c r="N610" s="575"/>
      <c r="O610" s="575"/>
      <c r="P610" s="409"/>
      <c r="Q610" s="409">
        <v>1440</v>
      </c>
      <c r="R610" s="409"/>
      <c r="S610" s="409"/>
      <c r="T610" s="410">
        <v>4.9800000000000004</v>
      </c>
      <c r="U610" s="409">
        <f t="shared" si="1209"/>
        <v>3328.6206896551726</v>
      </c>
      <c r="V610" s="409">
        <v>9653</v>
      </c>
      <c r="W610" s="409">
        <v>3292</v>
      </c>
      <c r="X610" s="516">
        <v>720</v>
      </c>
      <c r="Y610" s="473"/>
      <c r="Z610" s="429"/>
      <c r="AA610" s="409"/>
      <c r="AB610" s="409"/>
      <c r="AC610" s="409"/>
      <c r="AD610" s="474"/>
      <c r="AE610" s="477"/>
      <c r="AF610" s="478">
        <f t="shared" si="1210"/>
        <v>2160</v>
      </c>
      <c r="AG610" s="477">
        <f t="shared" si="1211"/>
        <v>0.86399999999999999</v>
      </c>
      <c r="AH610" s="478">
        <f t="shared" si="1212"/>
        <v>2237.9310344827586</v>
      </c>
      <c r="AI610" s="478">
        <f t="shared" si="1213"/>
        <v>6490</v>
      </c>
      <c r="AJ610" s="473">
        <f t="shared" si="1214"/>
        <v>14018.4</v>
      </c>
      <c r="AK610" s="477">
        <f t="shared" si="1215"/>
        <v>0.62304000000000004</v>
      </c>
      <c r="AL610" s="447">
        <v>37</v>
      </c>
      <c r="AM610" s="479"/>
      <c r="AN610" s="473">
        <v>4144</v>
      </c>
      <c r="AO610" s="473">
        <v>4176</v>
      </c>
      <c r="AP610" s="479">
        <v>7.63</v>
      </c>
      <c r="AQ610" s="447">
        <v>633</v>
      </c>
      <c r="AR610" s="473">
        <f t="shared" si="1205"/>
        <v>1835.7</v>
      </c>
      <c r="AS610" s="657">
        <f t="shared" si="1216"/>
        <v>2.9</v>
      </c>
      <c r="AT610" s="473">
        <v>6480</v>
      </c>
      <c r="AU610" s="447"/>
      <c r="AV610" s="480">
        <v>1</v>
      </c>
      <c r="AW610" s="479">
        <v>5.7</v>
      </c>
      <c r="AX610" s="479">
        <v>44.05</v>
      </c>
      <c r="AY610" s="480">
        <v>10.9</v>
      </c>
      <c r="AZ610" s="480">
        <v>3.7</v>
      </c>
      <c r="BA610" s="420">
        <f t="shared" si="1135"/>
        <v>45978</v>
      </c>
      <c r="BB610" s="421">
        <f t="shared" si="1136"/>
        <v>0.91956000000000004</v>
      </c>
      <c r="BC610" s="422"/>
      <c r="BD610" s="423">
        <v>8.0399999999999991</v>
      </c>
      <c r="BE610" s="424">
        <v>45.9</v>
      </c>
      <c r="BF610" s="420">
        <v>187</v>
      </c>
      <c r="BG610" s="426">
        <v>6500</v>
      </c>
      <c r="BH610" s="420">
        <f t="shared" si="1137"/>
        <v>4355</v>
      </c>
      <c r="BI610" s="432"/>
      <c r="BJ610" s="421"/>
      <c r="BK610" s="427">
        <v>20</v>
      </c>
      <c r="BL610" s="427">
        <v>5.6</v>
      </c>
      <c r="BM610" s="428">
        <v>12</v>
      </c>
      <c r="BN610" s="422">
        <v>1</v>
      </c>
      <c r="BO610" s="425">
        <v>108</v>
      </c>
      <c r="BP610" s="425">
        <v>32</v>
      </c>
      <c r="BQ610" s="423">
        <v>5.45</v>
      </c>
      <c r="BR610" s="421">
        <f t="shared" si="1138"/>
        <v>0.75694444444444442</v>
      </c>
      <c r="BS610" s="409">
        <f t="shared" si="1139"/>
        <v>48138</v>
      </c>
      <c r="BT610" s="429">
        <f t="shared" si="1140"/>
        <v>8.0216028916864008</v>
      </c>
      <c r="BU610" s="430">
        <f t="shared" si="1217"/>
        <v>45.899999999999991</v>
      </c>
      <c r="BV610" s="430">
        <f t="shared" si="1142"/>
        <v>260.97881091860899</v>
      </c>
      <c r="BW610" s="430">
        <f t="shared" si="1218"/>
        <v>6208.4686526237065</v>
      </c>
      <c r="BX610" s="430">
        <f t="shared" si="1144"/>
        <v>4035.5046242054095</v>
      </c>
      <c r="BY610" s="430">
        <f t="shared" si="1219"/>
        <v>19.591673937429888</v>
      </c>
      <c r="BZ610" s="430">
        <f>(BL610*BA610+AY610*AF610)/BS610</f>
        <v>5.8378162782001741</v>
      </c>
      <c r="CA610" s="431">
        <f>(BN610*BA610+AZ610*AF610)/BS610</f>
        <v>1.1211516888944286</v>
      </c>
      <c r="CB610" s="430">
        <f t="shared" si="1146"/>
        <v>108</v>
      </c>
      <c r="CC610" s="432">
        <v>23168</v>
      </c>
      <c r="CD610" s="411">
        <f t="shared" si="1147"/>
        <v>24248</v>
      </c>
      <c r="CE610" s="421">
        <f t="shared" si="1148"/>
        <v>0.96992</v>
      </c>
      <c r="CF610" s="433">
        <f t="shared" si="1149"/>
        <v>6.6314747608050144</v>
      </c>
      <c r="CG610" s="434"/>
      <c r="CH610" s="427"/>
      <c r="CI610" s="446">
        <f t="shared" si="1150"/>
        <v>9.4028373474100952</v>
      </c>
      <c r="CJ610" s="436"/>
      <c r="CK610" s="436"/>
      <c r="CL610" s="423"/>
      <c r="CM610" s="423">
        <v>19.5</v>
      </c>
      <c r="CN610" s="423">
        <v>78</v>
      </c>
      <c r="CO610" s="432"/>
      <c r="CP610" s="432"/>
      <c r="CQ610" s="437"/>
      <c r="CR610" s="437">
        <v>0.97</v>
      </c>
      <c r="CS610" s="424"/>
      <c r="CT610" s="432">
        <f t="shared" si="1151"/>
        <v>3.4642032332563506</v>
      </c>
      <c r="CU610" s="434">
        <v>6.64</v>
      </c>
      <c r="CV610" s="438"/>
      <c r="CW610" s="439"/>
      <c r="CX610" s="440"/>
      <c r="CY610" s="441"/>
      <c r="CZ610" s="442"/>
      <c r="DA610" s="442"/>
      <c r="DB610" s="442"/>
      <c r="DC610" s="442"/>
      <c r="DD610" s="443"/>
      <c r="DE610" s="440"/>
      <c r="DF610" s="444">
        <v>22810</v>
      </c>
      <c r="DG610" s="445">
        <f t="shared" si="1152"/>
        <v>23890</v>
      </c>
      <c r="DH610" s="421">
        <f t="shared" si="1153"/>
        <v>0.9556</v>
      </c>
      <c r="DI610" s="446">
        <f t="shared" si="1154"/>
        <v>6.7308497279196322</v>
      </c>
      <c r="DJ610" s="434">
        <v>7.8</v>
      </c>
      <c r="DK610" s="427">
        <v>4.5</v>
      </c>
      <c r="DL610" s="446">
        <f t="shared" si="1155"/>
        <v>9.5437421515278356</v>
      </c>
      <c r="DM610" s="422"/>
      <c r="DN610" s="422"/>
      <c r="DO610" s="423">
        <v>8</v>
      </c>
      <c r="DP610" s="423">
        <v>21.1</v>
      </c>
      <c r="DQ610" s="423">
        <v>76</v>
      </c>
      <c r="DR610" s="432"/>
      <c r="DS610" s="432"/>
      <c r="DT610" s="437"/>
      <c r="DU610" s="437">
        <v>0.96</v>
      </c>
      <c r="DV610" s="424"/>
      <c r="DW610" s="446">
        <f t="shared" si="1156"/>
        <v>3.5161155295102553</v>
      </c>
      <c r="DX610" s="434"/>
      <c r="DY610" s="438">
        <v>8.18</v>
      </c>
      <c r="DZ610" s="439">
        <v>19.5</v>
      </c>
      <c r="EA610" s="660">
        <f t="shared" si="1248"/>
        <v>70.2</v>
      </c>
      <c r="EB610" s="441">
        <v>7160</v>
      </c>
      <c r="EC610" s="442">
        <v>5.5</v>
      </c>
      <c r="ED610" s="442">
        <v>0.21</v>
      </c>
      <c r="EE610" s="442">
        <v>4.7</v>
      </c>
      <c r="EF610" s="442">
        <v>0.85</v>
      </c>
      <c r="EG610" s="443">
        <v>6</v>
      </c>
      <c r="EH610" s="440">
        <v>16</v>
      </c>
      <c r="EI610" s="429">
        <f t="shared" si="1220"/>
        <v>8.18</v>
      </c>
      <c r="EJ610" s="447">
        <f t="shared" si="1221"/>
        <v>19.5</v>
      </c>
      <c r="EK610" s="448">
        <f t="shared" si="1222"/>
        <v>70.2</v>
      </c>
      <c r="EL610" s="417">
        <f t="shared" si="1223"/>
        <v>7160</v>
      </c>
      <c r="EM610" s="431">
        <f t="shared" si="1224"/>
        <v>5.5</v>
      </c>
      <c r="EN610" s="431">
        <f>ED610</f>
        <v>0.21</v>
      </c>
      <c r="EO610" s="431">
        <f>EE610</f>
        <v>4.7</v>
      </c>
      <c r="EP610" s="431">
        <f>EF610</f>
        <v>0.85</v>
      </c>
      <c r="EQ610" s="430">
        <f t="shared" si="1225"/>
        <v>6</v>
      </c>
      <c r="ER610" s="448">
        <f>EH610</f>
        <v>16</v>
      </c>
      <c r="ES610" s="449">
        <f t="shared" si="1163"/>
        <v>21.936931322447961</v>
      </c>
      <c r="ET610" s="450">
        <f t="shared" si="1164"/>
        <v>0.96275999999999995</v>
      </c>
      <c r="EU610" s="451">
        <f t="shared" si="1123"/>
        <v>0.2855226818181818</v>
      </c>
      <c r="EV610" s="450">
        <f t="shared" si="1165"/>
        <v>0.52874570707070701</v>
      </c>
      <c r="EW610" s="513">
        <f t="shared" si="1226"/>
        <v>0.7192685006107491</v>
      </c>
      <c r="EX610" s="514">
        <f t="shared" si="1227"/>
        <v>14.091673937429888</v>
      </c>
      <c r="EY610" s="513">
        <f t="shared" si="1228"/>
        <v>0.57516339869281041</v>
      </c>
      <c r="EZ610" s="514">
        <f t="shared" si="1229"/>
        <v>26.399999999999991</v>
      </c>
      <c r="FA610" s="450">
        <f t="shared" si="1170"/>
        <v>0.73101264523006371</v>
      </c>
      <c r="FB610" s="431">
        <f t="shared" si="1171"/>
        <v>190.778810918609</v>
      </c>
      <c r="FC610" s="452">
        <f>1-EP610/CA610</f>
        <v>0.2418510283490829</v>
      </c>
      <c r="FD610" s="431">
        <f>CA610-EP610</f>
        <v>0.27115168889442864</v>
      </c>
      <c r="FE610" s="452">
        <f t="shared" si="1172"/>
        <v>0.94444444444444442</v>
      </c>
      <c r="FF610" s="430">
        <f t="shared" si="1173"/>
        <v>102</v>
      </c>
      <c r="FG610" s="405">
        <v>50400</v>
      </c>
      <c r="FH610" s="589"/>
      <c r="FI610" s="590"/>
      <c r="FJ610" s="591"/>
      <c r="FK610" s="455">
        <f t="shared" si="1174"/>
        <v>1.4956998628941793</v>
      </c>
      <c r="FL610" s="530">
        <v>2400</v>
      </c>
      <c r="FM610" s="455">
        <f t="shared" si="1175"/>
        <v>49.85666209647264</v>
      </c>
      <c r="FN610" s="530">
        <v>6255</v>
      </c>
      <c r="FO610" s="532">
        <f t="shared" si="1176"/>
        <v>0.46748878923766818</v>
      </c>
      <c r="FP610" s="449">
        <f t="shared" si="1177"/>
        <v>129.93892558893182</v>
      </c>
      <c r="FQ610" s="457">
        <v>43.2</v>
      </c>
      <c r="FR610" s="458">
        <f t="shared" si="1178"/>
        <v>0.89741991773650753</v>
      </c>
      <c r="FS610" s="576">
        <v>8.15</v>
      </c>
      <c r="FT610" s="577">
        <v>15.8</v>
      </c>
      <c r="FU610" s="660">
        <v>51</v>
      </c>
      <c r="FV610" s="579">
        <v>8</v>
      </c>
      <c r="FW610" s="580">
        <v>0.28000000000000003</v>
      </c>
      <c r="FX610" s="579">
        <v>8</v>
      </c>
      <c r="FY610" s="452">
        <f t="shared" si="1179"/>
        <v>-0.33333333333333326</v>
      </c>
      <c r="FZ610" s="452">
        <f>1-FW610/(EF610+DC610)</f>
        <v>0.6705882352941176</v>
      </c>
      <c r="GA610" s="429">
        <f>EF610+DC610-FW610</f>
        <v>0.56999999999999995</v>
      </c>
      <c r="GB610" s="513">
        <f t="shared" si="1230"/>
        <v>0.18974358974358974</v>
      </c>
      <c r="GC610" s="514">
        <f t="shared" si="1231"/>
        <v>3.6999999999999993</v>
      </c>
      <c r="GD610" s="513">
        <f t="shared" si="1232"/>
        <v>0.27350427350427353</v>
      </c>
      <c r="GE610" s="527">
        <f t="shared" si="1183"/>
        <v>19.200000000000003</v>
      </c>
      <c r="GF610" s="461">
        <f t="shared" si="1184"/>
        <v>2.0441231459553784</v>
      </c>
      <c r="GG610" s="606">
        <v>20</v>
      </c>
      <c r="GH610" s="450">
        <f t="shared" si="1249"/>
        <v>0.25</v>
      </c>
      <c r="GI610" s="405">
        <v>140</v>
      </c>
      <c r="GJ610" s="462">
        <f t="shared" si="1250"/>
        <v>7</v>
      </c>
      <c r="GK610" s="463">
        <f t="shared" si="1187"/>
        <v>9.9713324192945283</v>
      </c>
      <c r="GL610" s="464">
        <v>8.26</v>
      </c>
      <c r="GM610" s="529">
        <v>14.1</v>
      </c>
      <c r="GN610" s="406">
        <v>50</v>
      </c>
      <c r="GO610" s="513">
        <f t="shared" si="1251"/>
        <v>0.10759493670886078</v>
      </c>
      <c r="GP610" s="450">
        <f t="shared" si="1251"/>
        <v>1.9607843137254943E-2</v>
      </c>
      <c r="GQ610" s="577">
        <v>8</v>
      </c>
      <c r="GR610" s="455">
        <f t="shared" si="1190"/>
        <v>2.1438364701483237</v>
      </c>
      <c r="GS610" s="531">
        <f t="shared" si="1252"/>
        <v>12.7</v>
      </c>
      <c r="GT610" s="531">
        <f t="shared" si="1252"/>
        <v>39.369999999999997</v>
      </c>
      <c r="GU610" s="513">
        <f t="shared" si="1253"/>
        <v>9.9290780141844004E-2</v>
      </c>
      <c r="GV610" s="513">
        <f t="shared" si="1253"/>
        <v>0.21260000000000001</v>
      </c>
      <c r="GW610" s="513">
        <f t="shared" si="1254"/>
        <v>0.19620253164556967</v>
      </c>
      <c r="GX610" s="513">
        <f t="shared" si="1254"/>
        <v>0.22803921568627461</v>
      </c>
      <c r="GY610" s="462">
        <f t="shared" si="1255"/>
        <v>0.857380259612599</v>
      </c>
      <c r="GZ610" s="405">
        <v>48183</v>
      </c>
      <c r="HA610" s="581">
        <v>8.3000000000000007</v>
      </c>
      <c r="HB610" s="451">
        <v>8.1300000000000008</v>
      </c>
      <c r="HC610" s="577">
        <v>12.7</v>
      </c>
      <c r="HD610" s="463">
        <f t="shared" si="1244"/>
        <v>39.369999999999997</v>
      </c>
      <c r="HE610" s="463">
        <v>12.7</v>
      </c>
      <c r="HF610" s="463">
        <f t="shared" si="1206"/>
        <v>34.29</v>
      </c>
      <c r="HG610" s="582"/>
      <c r="HH610" s="575">
        <v>4</v>
      </c>
      <c r="HI610" s="583">
        <v>6710</v>
      </c>
      <c r="HJ610" s="406">
        <f t="shared" si="1199"/>
        <v>4495.7</v>
      </c>
      <c r="HK610" s="406"/>
      <c r="HL610" s="549">
        <v>1262</v>
      </c>
      <c r="HM610" s="584">
        <v>4.5999999999999996</v>
      </c>
      <c r="HN610" s="461">
        <v>5.21</v>
      </c>
      <c r="HO610" s="574">
        <v>0.13</v>
      </c>
      <c r="HP610" s="548">
        <v>7.0000000000000007E-2</v>
      </c>
      <c r="HQ610" s="585">
        <v>4.5</v>
      </c>
      <c r="HR610" s="586">
        <v>0.16</v>
      </c>
      <c r="HS610" s="520">
        <v>0.21</v>
      </c>
      <c r="HT610" s="587">
        <v>4</v>
      </c>
      <c r="HU610" s="522">
        <f t="shared" si="1200"/>
        <v>37.844186349993471</v>
      </c>
      <c r="HV610" s="513">
        <f t="shared" si="1245"/>
        <v>0.72331154684095855</v>
      </c>
      <c r="HW610" s="513">
        <f t="shared" si="1246"/>
        <v>0.78946524064171131</v>
      </c>
      <c r="HX610" s="513">
        <f t="shared" si="1247"/>
        <v>0.73950000000000005</v>
      </c>
      <c r="HY610" s="599" t="s">
        <v>279</v>
      </c>
    </row>
    <row r="611" spans="1:233" s="598" customFormat="1" ht="15" customHeight="1" x14ac:dyDescent="0.15">
      <c r="A611" s="400">
        <v>44093</v>
      </c>
      <c r="B611" s="515">
        <v>37643</v>
      </c>
      <c r="C611" s="402">
        <f t="shared" si="1124"/>
        <v>0.75285999999999997</v>
      </c>
      <c r="D611" s="571">
        <v>8.07</v>
      </c>
      <c r="E611" s="572">
        <v>37.15</v>
      </c>
      <c r="F611" s="406">
        <v>160</v>
      </c>
      <c r="G611" s="406">
        <f t="shared" si="1207"/>
        <v>6022.88</v>
      </c>
      <c r="H611" s="402">
        <f t="shared" si="1208"/>
        <v>0.2409152</v>
      </c>
      <c r="I611" s="573"/>
      <c r="J611" s="406"/>
      <c r="K611" s="574"/>
      <c r="L611" s="574"/>
      <c r="M611" s="574"/>
      <c r="N611" s="575"/>
      <c r="O611" s="575"/>
      <c r="P611" s="409"/>
      <c r="Q611" s="409">
        <v>1440</v>
      </c>
      <c r="R611" s="409"/>
      <c r="S611" s="409"/>
      <c r="T611" s="410">
        <v>4.79</v>
      </c>
      <c r="U611" s="409">
        <f t="shared" si="1209"/>
        <v>2566.2068965517242</v>
      </c>
      <c r="V611" s="409">
        <v>7442</v>
      </c>
      <c r="W611" s="409">
        <v>3015</v>
      </c>
      <c r="X611" s="516">
        <v>720</v>
      </c>
      <c r="Y611" s="473"/>
      <c r="Z611" s="429"/>
      <c r="AA611" s="409"/>
      <c r="AB611" s="409"/>
      <c r="AC611" s="409"/>
      <c r="AD611" s="474"/>
      <c r="AE611" s="477"/>
      <c r="AF611" s="478">
        <f t="shared" si="1210"/>
        <v>2160</v>
      </c>
      <c r="AG611" s="477">
        <f t="shared" si="1211"/>
        <v>0.86399999999999999</v>
      </c>
      <c r="AH611" s="478">
        <f t="shared" si="1212"/>
        <v>1729.1954022988507</v>
      </c>
      <c r="AI611" s="478">
        <f t="shared" si="1213"/>
        <v>5014.666666666667</v>
      </c>
      <c r="AJ611" s="473">
        <f t="shared" si="1214"/>
        <v>10831.68</v>
      </c>
      <c r="AK611" s="477">
        <f t="shared" si="1215"/>
        <v>0.481408</v>
      </c>
      <c r="AL611" s="447">
        <v>38</v>
      </c>
      <c r="AM611" s="479"/>
      <c r="AN611" s="473">
        <v>4040</v>
      </c>
      <c r="AO611" s="473">
        <v>4064</v>
      </c>
      <c r="AP611" s="479">
        <v>7.53</v>
      </c>
      <c r="AQ611" s="447">
        <v>622</v>
      </c>
      <c r="AR611" s="473">
        <f t="shared" si="1205"/>
        <v>1803.8</v>
      </c>
      <c r="AS611" s="657">
        <f t="shared" si="1216"/>
        <v>2.9</v>
      </c>
      <c r="AT611" s="473">
        <v>6280</v>
      </c>
      <c r="AU611" s="447"/>
      <c r="AV611" s="480">
        <v>1</v>
      </c>
      <c r="AW611" s="479">
        <v>5.98</v>
      </c>
      <c r="AX611" s="479">
        <v>43.61</v>
      </c>
      <c r="AY611" s="480">
        <v>9.4</v>
      </c>
      <c r="AZ611" s="480">
        <v>3.7</v>
      </c>
      <c r="BA611" s="420">
        <f t="shared" si="1135"/>
        <v>43704</v>
      </c>
      <c r="BB611" s="421">
        <f t="shared" si="1136"/>
        <v>0.87407999999999997</v>
      </c>
      <c r="BC611" s="422"/>
      <c r="BD611" s="423">
        <v>8</v>
      </c>
      <c r="BE611" s="424">
        <v>39.1</v>
      </c>
      <c r="BF611" s="420">
        <v>191</v>
      </c>
      <c r="BG611" s="426">
        <v>6280</v>
      </c>
      <c r="BH611" s="420">
        <f t="shared" si="1137"/>
        <v>4207.6000000000004</v>
      </c>
      <c r="BI611" s="432"/>
      <c r="BJ611" s="421"/>
      <c r="BK611" s="427">
        <v>16.5</v>
      </c>
      <c r="BL611" s="427"/>
      <c r="BM611" s="428"/>
      <c r="BN611" s="422"/>
      <c r="BO611" s="425">
        <v>133</v>
      </c>
      <c r="BP611" s="425"/>
      <c r="BQ611" s="423">
        <v>3.81</v>
      </c>
      <c r="BR611" s="421">
        <f t="shared" si="1138"/>
        <v>0.52916666666666667</v>
      </c>
      <c r="BS611" s="409">
        <f t="shared" si="1139"/>
        <v>45864</v>
      </c>
      <c r="BT611" s="429">
        <f t="shared" si="1140"/>
        <v>7.9778649921507059</v>
      </c>
      <c r="BU611" s="430">
        <f t="shared" si="1217"/>
        <v>39.1</v>
      </c>
      <c r="BV611" s="430">
        <f t="shared" si="1142"/>
        <v>266.95604395604397</v>
      </c>
      <c r="BW611" s="430">
        <f t="shared" si="1218"/>
        <v>5984.3751962323395</v>
      </c>
      <c r="BX611" s="430">
        <f t="shared" si="1144"/>
        <v>3889.8438775510208</v>
      </c>
      <c r="BY611" s="430">
        <f t="shared" si="1219"/>
        <v>16.165620094191524</v>
      </c>
      <c r="BZ611" s="430"/>
      <c r="CA611" s="431"/>
      <c r="CB611" s="430">
        <f t="shared" si="1146"/>
        <v>133</v>
      </c>
      <c r="CC611" s="432">
        <v>21352</v>
      </c>
      <c r="CD611" s="411">
        <f t="shared" si="1147"/>
        <v>22432</v>
      </c>
      <c r="CE611" s="421">
        <f t="shared" si="1148"/>
        <v>0.89727999999999997</v>
      </c>
      <c r="CF611" s="433">
        <f t="shared" si="1149"/>
        <v>7.1683309557774617</v>
      </c>
      <c r="CG611" s="434"/>
      <c r="CH611" s="427"/>
      <c r="CI611" s="446">
        <f t="shared" si="1150"/>
        <v>10.164051355206848</v>
      </c>
      <c r="CJ611" s="436">
        <v>31.3</v>
      </c>
      <c r="CK611" s="436">
        <v>3.25</v>
      </c>
      <c r="CL611" s="423"/>
      <c r="CM611" s="423">
        <v>18</v>
      </c>
      <c r="CN611" s="423">
        <v>72</v>
      </c>
      <c r="CO611" s="432"/>
      <c r="CP611" s="432"/>
      <c r="CQ611" s="437"/>
      <c r="CR611" s="437">
        <v>0.96</v>
      </c>
      <c r="CS611" s="424"/>
      <c r="CT611" s="432">
        <f t="shared" si="1151"/>
        <v>3.7446504992867338</v>
      </c>
      <c r="CU611" s="434">
        <v>6.45</v>
      </c>
      <c r="CV611" s="438"/>
      <c r="CW611" s="439"/>
      <c r="CX611" s="440"/>
      <c r="CY611" s="441"/>
      <c r="CZ611" s="442"/>
      <c r="DA611" s="442"/>
      <c r="DB611" s="442"/>
      <c r="DC611" s="442"/>
      <c r="DD611" s="443"/>
      <c r="DE611" s="440"/>
      <c r="DF611" s="444">
        <v>22352</v>
      </c>
      <c r="DG611" s="445">
        <f t="shared" si="1152"/>
        <v>23432</v>
      </c>
      <c r="DH611" s="421">
        <f t="shared" si="1153"/>
        <v>0.93728</v>
      </c>
      <c r="DI611" s="446">
        <f t="shared" si="1154"/>
        <v>6.8624103789689315</v>
      </c>
      <c r="DJ611" s="434">
        <v>7.8</v>
      </c>
      <c r="DK611" s="427">
        <v>4.4000000000000004</v>
      </c>
      <c r="DL611" s="446">
        <f t="shared" si="1155"/>
        <v>9.7302833731649017</v>
      </c>
      <c r="DM611" s="422">
        <v>31.3</v>
      </c>
      <c r="DN611" s="422">
        <v>2.85</v>
      </c>
      <c r="DO611" s="423">
        <v>7.84</v>
      </c>
      <c r="DP611" s="423">
        <v>18.399999999999999</v>
      </c>
      <c r="DQ611" s="423">
        <v>71</v>
      </c>
      <c r="DR611" s="432"/>
      <c r="DS611" s="432"/>
      <c r="DT611" s="437"/>
      <c r="DU611" s="437">
        <v>0.97</v>
      </c>
      <c r="DV611" s="424"/>
      <c r="DW611" s="446">
        <f t="shared" si="1156"/>
        <v>3.5848412427449641</v>
      </c>
      <c r="DX611" s="434">
        <v>6.65</v>
      </c>
      <c r="DY611" s="438">
        <v>8.01</v>
      </c>
      <c r="DZ611" s="439">
        <v>18</v>
      </c>
      <c r="EA611" s="660">
        <f t="shared" si="1248"/>
        <v>64.8</v>
      </c>
      <c r="EB611" s="441">
        <v>6470</v>
      </c>
      <c r="EC611" s="442">
        <v>6.8</v>
      </c>
      <c r="ED611" s="442"/>
      <c r="EE611" s="442"/>
      <c r="EF611" s="442"/>
      <c r="EG611" s="443">
        <v>6</v>
      </c>
      <c r="EH611" s="440"/>
      <c r="EI611" s="429">
        <f t="shared" si="1220"/>
        <v>8.01</v>
      </c>
      <c r="EJ611" s="447">
        <f t="shared" si="1221"/>
        <v>18</v>
      </c>
      <c r="EK611" s="448">
        <f t="shared" si="1222"/>
        <v>64.8</v>
      </c>
      <c r="EL611" s="417">
        <f t="shared" si="1223"/>
        <v>6470</v>
      </c>
      <c r="EM611" s="431">
        <f t="shared" si="1224"/>
        <v>6.8</v>
      </c>
      <c r="EN611" s="431"/>
      <c r="EO611" s="431"/>
      <c r="EP611" s="431"/>
      <c r="EQ611" s="430">
        <f t="shared" si="1225"/>
        <v>6</v>
      </c>
      <c r="ER611" s="448"/>
      <c r="ES611" s="449">
        <f t="shared" si="1163"/>
        <v>23.024594453165882</v>
      </c>
      <c r="ET611" s="450">
        <f t="shared" si="1164"/>
        <v>0.91727999999999998</v>
      </c>
      <c r="EU611" s="451">
        <f t="shared" si="1123"/>
        <v>0.27826527272727275</v>
      </c>
      <c r="EV611" s="450">
        <f t="shared" si="1165"/>
        <v>0.51530606060606066</v>
      </c>
      <c r="EW611" s="513">
        <f t="shared" si="1226"/>
        <v>0.57935421218742422</v>
      </c>
      <c r="EX611" s="514">
        <f t="shared" si="1227"/>
        <v>9.3656200941915237</v>
      </c>
      <c r="EY611" s="513">
        <f t="shared" si="1228"/>
        <v>0.53964194373401542</v>
      </c>
      <c r="EZ611" s="514">
        <f t="shared" si="1229"/>
        <v>21.1</v>
      </c>
      <c r="FA611" s="450">
        <f t="shared" si="1170"/>
        <v>0.75726340921253033</v>
      </c>
      <c r="FB611" s="431">
        <f t="shared" si="1171"/>
        <v>202.15604395604396</v>
      </c>
      <c r="FC611" s="452"/>
      <c r="FD611" s="431"/>
      <c r="FE611" s="452">
        <f t="shared" si="1172"/>
        <v>0.95488721804511278</v>
      </c>
      <c r="FF611" s="430">
        <f t="shared" si="1173"/>
        <v>127</v>
      </c>
      <c r="FG611" s="405">
        <v>50400</v>
      </c>
      <c r="FH611" s="589"/>
      <c r="FI611" s="590"/>
      <c r="FJ611" s="591"/>
      <c r="FK611" s="455">
        <f t="shared" si="1174"/>
        <v>1.5698587127158554</v>
      </c>
      <c r="FL611" s="530">
        <v>2400</v>
      </c>
      <c r="FM611" s="455">
        <f t="shared" si="1175"/>
        <v>52.328623757195189</v>
      </c>
      <c r="FN611" s="530">
        <v>6072</v>
      </c>
      <c r="FO611" s="532">
        <f t="shared" si="1176"/>
        <v>0.45381165919282518</v>
      </c>
      <c r="FP611" s="449">
        <f t="shared" si="1177"/>
        <v>132.39141810570382</v>
      </c>
      <c r="FQ611" s="457">
        <v>43.2</v>
      </c>
      <c r="FR611" s="458">
        <f t="shared" si="1178"/>
        <v>0.94191522762951341</v>
      </c>
      <c r="FS611" s="576">
        <v>8.1300000000000008</v>
      </c>
      <c r="FT611" s="577">
        <v>14.1</v>
      </c>
      <c r="FU611" s="660">
        <v>42</v>
      </c>
      <c r="FV611" s="579">
        <v>4</v>
      </c>
      <c r="FW611" s="580"/>
      <c r="FX611" s="579"/>
      <c r="FY611" s="452">
        <f t="shared" si="1179"/>
        <v>0.33333333333333337</v>
      </c>
      <c r="FZ611" s="452"/>
      <c r="GA611" s="429"/>
      <c r="GB611" s="513">
        <f t="shared" si="1230"/>
        <v>0.21666666666666667</v>
      </c>
      <c r="GC611" s="514">
        <f t="shared" si="1231"/>
        <v>3.9000000000000004</v>
      </c>
      <c r="GD611" s="513">
        <f t="shared" si="1232"/>
        <v>0.35185185185185186</v>
      </c>
      <c r="GE611" s="527">
        <f t="shared" si="1183"/>
        <v>22.799999999999997</v>
      </c>
      <c r="GF611" s="461">
        <f t="shared" si="1184"/>
        <v>2.1454735740450026</v>
      </c>
      <c r="GG611" s="606">
        <v>20</v>
      </c>
      <c r="GH611" s="450">
        <f t="shared" si="1249"/>
        <v>0.25</v>
      </c>
      <c r="GI611" s="405">
        <v>140</v>
      </c>
      <c r="GJ611" s="462">
        <f t="shared" si="1250"/>
        <v>7</v>
      </c>
      <c r="GK611" s="463">
        <f t="shared" si="1187"/>
        <v>10.465724751439037</v>
      </c>
      <c r="GL611" s="464">
        <v>8.17</v>
      </c>
      <c r="GM611" s="529">
        <v>13.3</v>
      </c>
      <c r="GN611" s="406">
        <v>41</v>
      </c>
      <c r="GO611" s="513">
        <f t="shared" si="1251"/>
        <v>5.673758865248224E-2</v>
      </c>
      <c r="GP611" s="450">
        <f t="shared" si="1251"/>
        <v>2.3809523809523836E-2</v>
      </c>
      <c r="GQ611" s="577">
        <v>8</v>
      </c>
      <c r="GR611" s="455">
        <f t="shared" si="1190"/>
        <v>2.2501308215593929</v>
      </c>
      <c r="GS611" s="531">
        <f t="shared" si="1252"/>
        <v>12.3</v>
      </c>
      <c r="GT611" s="531">
        <f t="shared" si="1252"/>
        <v>38.130000000000003</v>
      </c>
      <c r="GU611" s="513">
        <f t="shared" si="1253"/>
        <v>7.5187969924812026E-2</v>
      </c>
      <c r="GV611" s="513">
        <f t="shared" si="1253"/>
        <v>6.9999999999999951E-2</v>
      </c>
      <c r="GW611" s="513">
        <f t="shared" si="1254"/>
        <v>0.12765957446808507</v>
      </c>
      <c r="GX611" s="513">
        <f t="shared" si="1254"/>
        <v>9.2142857142857082E-2</v>
      </c>
      <c r="GY611" s="462">
        <f t="shared" si="1255"/>
        <v>2.7043216411987192</v>
      </c>
      <c r="GZ611" s="405">
        <v>44656</v>
      </c>
      <c r="HA611" s="581">
        <v>8.36</v>
      </c>
      <c r="HB611" s="451">
        <v>8.1</v>
      </c>
      <c r="HC611" s="577">
        <v>12.3</v>
      </c>
      <c r="HD611" s="463">
        <f t="shared" si="1244"/>
        <v>38.130000000000003</v>
      </c>
      <c r="HE611" s="463">
        <v>10.9</v>
      </c>
      <c r="HF611" s="463">
        <f t="shared" si="1206"/>
        <v>29.430000000000003</v>
      </c>
      <c r="HG611" s="582"/>
      <c r="HH611" s="575">
        <v>6</v>
      </c>
      <c r="HI611" s="583">
        <v>6710</v>
      </c>
      <c r="HJ611" s="406">
        <f t="shared" si="1199"/>
        <v>4495.7</v>
      </c>
      <c r="HK611" s="406"/>
      <c r="HL611" s="549"/>
      <c r="HM611" s="584"/>
      <c r="HN611" s="461">
        <v>5.85</v>
      </c>
      <c r="HO611" s="574"/>
      <c r="HP611" s="548">
        <v>0.08</v>
      </c>
      <c r="HQ611" s="585"/>
      <c r="HR611" s="586"/>
      <c r="HS611" s="520">
        <v>0.13</v>
      </c>
      <c r="HT611" s="587">
        <v>4</v>
      </c>
      <c r="HU611" s="522">
        <f t="shared" si="1200"/>
        <v>39.813289401427781</v>
      </c>
      <c r="HV611" s="513">
        <f t="shared" si="1245"/>
        <v>0.68542199488491051</v>
      </c>
      <c r="HW611" s="513">
        <f t="shared" si="1246"/>
        <v>0.80036649214659683</v>
      </c>
      <c r="HX611" s="513">
        <f t="shared" si="1247"/>
        <v>0.6454545454545455</v>
      </c>
      <c r="HY611" s="599"/>
    </row>
    <row r="612" spans="1:233" x14ac:dyDescent="0.15">
      <c r="A612" s="485">
        <v>44094</v>
      </c>
      <c r="B612" s="486">
        <v>51488</v>
      </c>
      <c r="C612" s="487">
        <f t="shared" si="1124"/>
        <v>1.02976</v>
      </c>
      <c r="D612" s="488">
        <v>8.07</v>
      </c>
      <c r="E612" s="489"/>
      <c r="F612" s="490">
        <v>185</v>
      </c>
      <c r="G612" s="490">
        <f t="shared" si="1207"/>
        <v>9525.2800000000007</v>
      </c>
      <c r="H612" s="487">
        <f t="shared" si="1208"/>
        <v>0.38101120000000005</v>
      </c>
      <c r="I612" s="490"/>
      <c r="J612" s="490"/>
      <c r="K612" s="491"/>
      <c r="L612" s="491"/>
      <c r="M612" s="491"/>
      <c r="N612" s="492"/>
      <c r="O612" s="492"/>
      <c r="P612" s="409"/>
      <c r="Q612" s="409">
        <v>1440</v>
      </c>
      <c r="R612" s="409"/>
      <c r="S612" s="409"/>
      <c r="T612" s="410">
        <v>4.91</v>
      </c>
      <c r="U612" s="411">
        <f t="shared" si="1209"/>
        <v>3222.0689655172414</v>
      </c>
      <c r="V612" s="409">
        <v>9344</v>
      </c>
      <c r="W612" s="409">
        <v>3683</v>
      </c>
      <c r="X612" s="412">
        <v>720</v>
      </c>
      <c r="Y612" s="473"/>
      <c r="Z612" s="429"/>
      <c r="AA612" s="447"/>
      <c r="AB612" s="409"/>
      <c r="AC612" s="409"/>
      <c r="AD612" s="474"/>
      <c r="AE612" s="477"/>
      <c r="AF612" s="478">
        <f t="shared" si="1210"/>
        <v>2160</v>
      </c>
      <c r="AG612" s="477">
        <f t="shared" si="1211"/>
        <v>0.86399999999999999</v>
      </c>
      <c r="AH612" s="478">
        <f t="shared" si="1212"/>
        <v>2169.3103448275861</v>
      </c>
      <c r="AI612" s="478">
        <f t="shared" si="1213"/>
        <v>6291</v>
      </c>
      <c r="AJ612" s="473">
        <f t="shared" si="1214"/>
        <v>13588.56</v>
      </c>
      <c r="AK612" s="477">
        <f t="shared" si="1215"/>
        <v>0.60393600000000003</v>
      </c>
      <c r="AL612" s="447">
        <v>36</v>
      </c>
      <c r="AM612" s="479"/>
      <c r="AN612" s="473">
        <v>4352</v>
      </c>
      <c r="AO612" s="473">
        <v>4354</v>
      </c>
      <c r="AP612" s="479">
        <v>7.58</v>
      </c>
      <c r="AQ612" s="447"/>
      <c r="AR612" s="473">
        <v>1830</v>
      </c>
      <c r="AS612" s="657"/>
      <c r="AT612" s="473">
        <v>6290</v>
      </c>
      <c r="AU612" s="447"/>
      <c r="AV612" s="480">
        <v>3</v>
      </c>
      <c r="AW612" s="479">
        <v>5.75</v>
      </c>
      <c r="AX612" s="479">
        <v>41.47</v>
      </c>
      <c r="AY612" s="480">
        <v>8.6999999999999993</v>
      </c>
      <c r="AZ612" s="480">
        <v>3.6</v>
      </c>
      <c r="BA612" s="420">
        <f t="shared" si="1135"/>
        <v>46033</v>
      </c>
      <c r="BB612" s="421">
        <f t="shared" si="1136"/>
        <v>0.92066000000000003</v>
      </c>
      <c r="BC612" s="422"/>
      <c r="BD612" s="423">
        <v>7.8</v>
      </c>
      <c r="BE612" s="424"/>
      <c r="BF612" s="425">
        <v>168</v>
      </c>
      <c r="BG612" s="426">
        <v>6490</v>
      </c>
      <c r="BH612" s="420">
        <f t="shared" si="1137"/>
        <v>4348.3</v>
      </c>
      <c r="BI612" s="420"/>
      <c r="BJ612" s="421"/>
      <c r="BK612" s="427">
        <v>16.100000000000001</v>
      </c>
      <c r="BL612" s="427"/>
      <c r="BM612" s="428"/>
      <c r="BN612" s="422"/>
      <c r="BO612" s="425">
        <v>129</v>
      </c>
      <c r="BP612" s="425"/>
      <c r="BQ612" s="423">
        <v>3.95</v>
      </c>
      <c r="BR612" s="421">
        <f t="shared" si="1138"/>
        <v>0.54861111111111116</v>
      </c>
      <c r="BS612" s="409">
        <f t="shared" si="1139"/>
        <v>48193</v>
      </c>
      <c r="BT612" s="429">
        <f t="shared" si="1140"/>
        <v>7.7901396468366766</v>
      </c>
      <c r="BU612" s="430"/>
      <c r="BV612" s="430">
        <f t="shared" si="1142"/>
        <v>242.49048617019068</v>
      </c>
      <c r="BW612" s="430">
        <f t="shared" si="1218"/>
        <v>6199.1195816819873</v>
      </c>
      <c r="BX612" s="430">
        <f t="shared" si="1144"/>
        <v>4029.427728093292</v>
      </c>
      <c r="BY612" s="430">
        <f t="shared" si="1219"/>
        <v>15.768333575415518</v>
      </c>
      <c r="BZ612" s="430"/>
      <c r="CA612" s="431"/>
      <c r="CB612" s="430">
        <f t="shared" si="1146"/>
        <v>129</v>
      </c>
      <c r="CC612" s="432">
        <v>23719</v>
      </c>
      <c r="CD612" s="411">
        <f t="shared" si="1147"/>
        <v>24799</v>
      </c>
      <c r="CE612" s="421">
        <f t="shared" si="1148"/>
        <v>0.99195999999999995</v>
      </c>
      <c r="CF612" s="433">
        <f t="shared" si="1149"/>
        <v>6.4841324246945451</v>
      </c>
      <c r="CG612" s="434"/>
      <c r="CH612" s="427"/>
      <c r="CI612" s="446">
        <f t="shared" si="1150"/>
        <v>9.1939191096415183</v>
      </c>
      <c r="CJ612" s="436">
        <v>30.4</v>
      </c>
      <c r="CK612" s="436">
        <v>4.45</v>
      </c>
      <c r="CL612" s="423"/>
      <c r="CM612" s="423"/>
      <c r="CN612" s="423">
        <v>71</v>
      </c>
      <c r="CO612" s="432"/>
      <c r="CP612" s="432"/>
      <c r="CQ612" s="437"/>
      <c r="CR612" s="437">
        <v>0.94</v>
      </c>
      <c r="CS612" s="481"/>
      <c r="CT612" s="432">
        <f t="shared" si="1151"/>
        <v>3.3872333561837173</v>
      </c>
      <c r="CU612" s="434">
        <v>7.02</v>
      </c>
      <c r="CV612" s="493"/>
      <c r="CW612" s="494"/>
      <c r="CX612" s="495"/>
      <c r="CY612" s="496"/>
      <c r="CZ612" s="497"/>
      <c r="DA612" s="497"/>
      <c r="DB612" s="497"/>
      <c r="DC612" s="497"/>
      <c r="DD612" s="498"/>
      <c r="DE612" s="498"/>
      <c r="DF612" s="432">
        <v>22314</v>
      </c>
      <c r="DG612" s="445">
        <f t="shared" si="1152"/>
        <v>23394</v>
      </c>
      <c r="DH612" s="421">
        <f t="shared" si="1153"/>
        <v>0.93576000000000004</v>
      </c>
      <c r="DI612" s="446">
        <f t="shared" si="1154"/>
        <v>6.8735573223903561</v>
      </c>
      <c r="DJ612" s="434">
        <v>7.88</v>
      </c>
      <c r="DK612" s="427">
        <v>3.5</v>
      </c>
      <c r="DL612" s="446">
        <f t="shared" si="1155"/>
        <v>9.7460887407027439</v>
      </c>
      <c r="DM612" s="541">
        <v>30.6</v>
      </c>
      <c r="DN612" s="541">
        <v>4.4000000000000004</v>
      </c>
      <c r="DO612" s="542">
        <v>7.97</v>
      </c>
      <c r="DP612" s="542"/>
      <c r="DQ612" s="542">
        <v>78</v>
      </c>
      <c r="DR612" s="432"/>
      <c r="DS612" s="432"/>
      <c r="DT612" s="437"/>
      <c r="DU612" s="437">
        <v>0.96</v>
      </c>
      <c r="DV612" s="481"/>
      <c r="DW612" s="446">
        <f t="shared" si="1156"/>
        <v>3.5906642728904847</v>
      </c>
      <c r="DX612" s="434">
        <v>7.56</v>
      </c>
      <c r="DY612" s="493">
        <v>8.26</v>
      </c>
      <c r="DZ612" s="494"/>
      <c r="EA612" s="495">
        <v>55</v>
      </c>
      <c r="EB612" s="496">
        <v>6660</v>
      </c>
      <c r="EC612" s="497">
        <v>6.1</v>
      </c>
      <c r="ED612" s="497"/>
      <c r="EE612" s="497"/>
      <c r="EF612" s="497"/>
      <c r="EG612" s="498">
        <v>4</v>
      </c>
      <c r="EH612" s="495"/>
      <c r="EI612" s="429">
        <f t="shared" ref="EI612:EI643" si="1256">DY612</f>
        <v>8.26</v>
      </c>
      <c r="EJ612" s="447"/>
      <c r="EK612" s="448">
        <f>EA612</f>
        <v>55</v>
      </c>
      <c r="EL612" s="417">
        <f>EB612</f>
        <v>6660</v>
      </c>
      <c r="EM612" s="431">
        <f>EC612</f>
        <v>6.1</v>
      </c>
      <c r="EN612" s="431"/>
      <c r="EO612" s="431"/>
      <c r="EP612" s="431"/>
      <c r="EQ612" s="430">
        <f t="shared" si="1225"/>
        <v>4</v>
      </c>
      <c r="ER612" s="448"/>
      <c r="ES612" s="449">
        <f t="shared" si="1163"/>
        <v>21.911895918494388</v>
      </c>
      <c r="ET612" s="450">
        <f t="shared" si="1164"/>
        <v>0.96386000000000005</v>
      </c>
      <c r="EU612" s="451">
        <f t="shared" si="1123"/>
        <v>0.26559872727272726</v>
      </c>
      <c r="EV612" s="499">
        <f t="shared" si="1165"/>
        <v>0.49184949494949493</v>
      </c>
      <c r="EW612" s="513">
        <f t="shared" si="1226"/>
        <v>0.61314872171967894</v>
      </c>
      <c r="EX612" s="514">
        <f t="shared" si="1227"/>
        <v>9.6683335754155184</v>
      </c>
      <c r="EY612" s="513"/>
      <c r="EZ612" s="514"/>
      <c r="FA612" s="450">
        <f t="shared" si="1170"/>
        <v>0.77318697789488311</v>
      </c>
      <c r="FB612" s="431">
        <f t="shared" si="1171"/>
        <v>187.49048617019068</v>
      </c>
      <c r="FC612" s="452"/>
      <c r="FD612" s="431"/>
      <c r="FE612" s="452">
        <f t="shared" si="1172"/>
        <v>0.96899224806201545</v>
      </c>
      <c r="FF612" s="430">
        <f t="shared" si="1173"/>
        <v>125</v>
      </c>
      <c r="FG612" s="490">
        <v>50400</v>
      </c>
      <c r="FH612" s="498"/>
      <c r="FI612" s="501"/>
      <c r="FJ612" s="487"/>
      <c r="FK612" s="455">
        <f t="shared" si="1174"/>
        <v>1.4939929035337083</v>
      </c>
      <c r="FL612" s="490">
        <v>2400</v>
      </c>
      <c r="FM612" s="455">
        <f t="shared" si="1175"/>
        <v>49.79976345112361</v>
      </c>
      <c r="FN612" s="490">
        <v>6533</v>
      </c>
      <c r="FO612" s="532">
        <f t="shared" si="1176"/>
        <v>0.48826606875934231</v>
      </c>
      <c r="FP612" s="449">
        <f t="shared" si="1177"/>
        <v>135.55910609424603</v>
      </c>
      <c r="FQ612" s="503">
        <v>43.2</v>
      </c>
      <c r="FR612" s="458">
        <f t="shared" si="1178"/>
        <v>0.89639574212022499</v>
      </c>
      <c r="FS612" s="504">
        <v>8.09</v>
      </c>
      <c r="FT612" s="535"/>
      <c r="FU612" s="495">
        <v>48</v>
      </c>
      <c r="FV612" s="490">
        <v>4</v>
      </c>
      <c r="FW612" s="504"/>
      <c r="FX612" s="490"/>
      <c r="FY612" s="452">
        <f t="shared" si="1179"/>
        <v>0</v>
      </c>
      <c r="FZ612" s="452"/>
      <c r="GA612" s="429"/>
      <c r="GB612" s="499"/>
      <c r="GC612" s="514"/>
      <c r="GD612" s="499">
        <f t="shared" si="1232"/>
        <v>0.12727272727272732</v>
      </c>
      <c r="GE612" s="527">
        <f t="shared" si="1183"/>
        <v>7</v>
      </c>
      <c r="GF612" s="461">
        <f t="shared" si="1184"/>
        <v>2.0417903014960679</v>
      </c>
      <c r="GG612" s="490">
        <v>20</v>
      </c>
      <c r="GH612" s="526">
        <f t="shared" si="1249"/>
        <v>0.25</v>
      </c>
      <c r="GI612" s="490">
        <v>140</v>
      </c>
      <c r="GJ612" s="544">
        <f t="shared" si="1250"/>
        <v>7</v>
      </c>
      <c r="GK612" s="463">
        <f t="shared" si="1187"/>
        <v>9.9599526902247213</v>
      </c>
      <c r="GL612" s="507">
        <v>8.25</v>
      </c>
      <c r="GM612" s="535"/>
      <c r="GN612" s="536">
        <v>46</v>
      </c>
      <c r="GO612" s="526"/>
      <c r="GP612" s="526">
        <f t="shared" ref="GP612:GP643" si="1257">1-GN612/FU612</f>
        <v>4.166666666666663E-2</v>
      </c>
      <c r="GQ612" s="535">
        <v>8</v>
      </c>
      <c r="GR612" s="455">
        <f t="shared" si="1190"/>
        <v>2.141389828398315</v>
      </c>
      <c r="GS612" s="536"/>
      <c r="GT612" s="536">
        <f t="shared" ref="GT612:GT643" si="1258">HD612</f>
        <v>45</v>
      </c>
      <c r="GU612" s="526"/>
      <c r="GV612" s="526">
        <f t="shared" ref="GV612:GV643" si="1259">1-GT612/GN612</f>
        <v>2.1739130434782594E-2</v>
      </c>
      <c r="GW612" s="526"/>
      <c r="GX612" s="526">
        <f t="shared" ref="GX612:GX643" si="1260">1-HD612/FU612</f>
        <v>6.25E-2</v>
      </c>
      <c r="GY612" s="544">
        <f t="shared" si="1255"/>
        <v>3.319984230074907</v>
      </c>
      <c r="GZ612" s="490">
        <v>48695</v>
      </c>
      <c r="HA612" s="493">
        <v>8.5</v>
      </c>
      <c r="HB612" s="493">
        <v>8.08</v>
      </c>
      <c r="HC612" s="494"/>
      <c r="HD612" s="498">
        <v>45</v>
      </c>
      <c r="HE612" s="498">
        <v>10.9</v>
      </c>
      <c r="HF612" s="498">
        <f t="shared" si="1206"/>
        <v>29.430000000000003</v>
      </c>
      <c r="HG612" s="498"/>
      <c r="HH612" s="492">
        <v>6</v>
      </c>
      <c r="HI612" s="508">
        <v>6410</v>
      </c>
      <c r="HJ612" s="490">
        <f t="shared" si="1199"/>
        <v>4294.7</v>
      </c>
      <c r="HK612" s="490"/>
      <c r="HL612" s="490"/>
      <c r="HM612" s="543"/>
      <c r="HN612" s="506">
        <v>5.47</v>
      </c>
      <c r="HO612" s="491"/>
      <c r="HP612" s="545">
        <v>0.08</v>
      </c>
      <c r="HQ612" s="523"/>
      <c r="HR612" s="524"/>
      <c r="HS612" s="524">
        <v>0.11</v>
      </c>
      <c r="HT612" s="511">
        <v>4</v>
      </c>
      <c r="HU612" s="525">
        <f t="shared" si="1200"/>
        <v>37.798970303912412</v>
      </c>
      <c r="HV612" s="526"/>
      <c r="HW612" s="526">
        <f t="shared" ref="HW612:HW643" si="1261">1-HD612/BF612</f>
        <v>0.73214285714285721</v>
      </c>
      <c r="HX612" s="526">
        <f t="shared" si="1247"/>
        <v>0.660248447204969</v>
      </c>
      <c r="HY612" s="512" t="s">
        <v>280</v>
      </c>
    </row>
    <row r="613" spans="1:233" s="598" customFormat="1" ht="15" customHeight="1" x14ac:dyDescent="0.15">
      <c r="A613" s="400">
        <v>44095</v>
      </c>
      <c r="B613" s="515">
        <v>47465</v>
      </c>
      <c r="C613" s="402">
        <f t="shared" si="1124"/>
        <v>0.94930000000000003</v>
      </c>
      <c r="D613" s="571">
        <v>7.91</v>
      </c>
      <c r="E613" s="572"/>
      <c r="F613" s="406">
        <v>209</v>
      </c>
      <c r="G613" s="406">
        <f t="shared" si="1207"/>
        <v>9920.1849999999995</v>
      </c>
      <c r="H613" s="402">
        <f t="shared" si="1208"/>
        <v>0.39680739999999998</v>
      </c>
      <c r="I613" s="573"/>
      <c r="J613" s="406"/>
      <c r="K613" s="574"/>
      <c r="L613" s="574"/>
      <c r="M613" s="574"/>
      <c r="N613" s="575"/>
      <c r="O613" s="575"/>
      <c r="P613" s="409"/>
      <c r="Q613" s="409">
        <v>1440</v>
      </c>
      <c r="R613" s="409"/>
      <c r="S613" s="409"/>
      <c r="T613" s="410">
        <v>4.8499999999999996</v>
      </c>
      <c r="U613" s="409">
        <f t="shared" si="1209"/>
        <v>3194.8275862068967</v>
      </c>
      <c r="V613" s="409">
        <v>9265</v>
      </c>
      <c r="W613" s="409">
        <v>3313</v>
      </c>
      <c r="X613" s="516">
        <v>720</v>
      </c>
      <c r="Y613" s="473"/>
      <c r="Z613" s="429"/>
      <c r="AA613" s="409"/>
      <c r="AB613" s="409"/>
      <c r="AC613" s="409"/>
      <c r="AD613" s="474"/>
      <c r="AE613" s="477"/>
      <c r="AF613" s="478">
        <f t="shared" si="1210"/>
        <v>2160</v>
      </c>
      <c r="AG613" s="477">
        <f t="shared" si="1211"/>
        <v>0.86399999999999999</v>
      </c>
      <c r="AH613" s="478">
        <f t="shared" si="1212"/>
        <v>2153.9080459770116</v>
      </c>
      <c r="AI613" s="478">
        <f t="shared" si="1213"/>
        <v>6246.333333333333</v>
      </c>
      <c r="AJ613" s="473">
        <f t="shared" si="1214"/>
        <v>13492.08</v>
      </c>
      <c r="AK613" s="477">
        <f t="shared" si="1215"/>
        <v>0.59964799999999996</v>
      </c>
      <c r="AL613" s="447">
        <v>37</v>
      </c>
      <c r="AM613" s="479"/>
      <c r="AN613" s="473">
        <v>4875</v>
      </c>
      <c r="AO613" s="473">
        <v>4895</v>
      </c>
      <c r="AP613" s="479">
        <v>7.61</v>
      </c>
      <c r="AQ613" s="447"/>
      <c r="AR613" s="473">
        <v>1930</v>
      </c>
      <c r="AS613" s="657"/>
      <c r="AT613" s="473">
        <v>6190</v>
      </c>
      <c r="AU613" s="447"/>
      <c r="AV613" s="480">
        <v>2.5</v>
      </c>
      <c r="AW613" s="479">
        <v>6.01</v>
      </c>
      <c r="AX613" s="479">
        <v>44.43</v>
      </c>
      <c r="AY613" s="480">
        <v>7.2</v>
      </c>
      <c r="AZ613" s="480">
        <v>3.2</v>
      </c>
      <c r="BA613" s="420">
        <f t="shared" si="1135"/>
        <v>44896</v>
      </c>
      <c r="BB613" s="421">
        <f t="shared" si="1136"/>
        <v>0.89792000000000005</v>
      </c>
      <c r="BC613" s="422"/>
      <c r="BD613" s="423">
        <v>7.95</v>
      </c>
      <c r="BE613" s="424"/>
      <c r="BF613" s="420">
        <v>197</v>
      </c>
      <c r="BG613" s="426">
        <v>6830</v>
      </c>
      <c r="BH613" s="420">
        <f t="shared" si="1137"/>
        <v>4576.1000000000004</v>
      </c>
      <c r="BI613" s="432"/>
      <c r="BJ613" s="421"/>
      <c r="BK613" s="427"/>
      <c r="BL613" s="427"/>
      <c r="BM613" s="428"/>
      <c r="BN613" s="422"/>
      <c r="BO613" s="425">
        <v>116</v>
      </c>
      <c r="BP613" s="425"/>
      <c r="BQ613" s="423">
        <v>5.35</v>
      </c>
      <c r="BR613" s="421">
        <f t="shared" si="1138"/>
        <v>0.74305555555555547</v>
      </c>
      <c r="BS613" s="409">
        <f t="shared" si="1139"/>
        <v>47056</v>
      </c>
      <c r="BT613" s="429">
        <f t="shared" si="1140"/>
        <v>7.9343930635838147</v>
      </c>
      <c r="BU613" s="430"/>
      <c r="BV613" s="430">
        <f t="shared" si="1142"/>
        <v>276.5494729683781</v>
      </c>
      <c r="BW613" s="430">
        <f t="shared" si="1218"/>
        <v>6516.4841890513435</v>
      </c>
      <c r="BX613" s="430">
        <f t="shared" si="1144"/>
        <v>4235.7147228833737</v>
      </c>
      <c r="BY613" s="430"/>
      <c r="BZ613" s="430"/>
      <c r="CA613" s="431"/>
      <c r="CB613" s="430">
        <f t="shared" si="1146"/>
        <v>116</v>
      </c>
      <c r="CC613" s="432">
        <v>22441</v>
      </c>
      <c r="CD613" s="411">
        <f t="shared" si="1147"/>
        <v>23521</v>
      </c>
      <c r="CE613" s="421">
        <f t="shared" si="1148"/>
        <v>0.94084000000000001</v>
      </c>
      <c r="CF613" s="433">
        <f t="shared" si="1149"/>
        <v>6.8364440287402743</v>
      </c>
      <c r="CG613" s="434"/>
      <c r="CH613" s="427"/>
      <c r="CI613" s="446">
        <f t="shared" si="1150"/>
        <v>9.6934654138854643</v>
      </c>
      <c r="CJ613" s="436">
        <v>30.4</v>
      </c>
      <c r="CK613" s="436">
        <v>3.49</v>
      </c>
      <c r="CL613" s="423"/>
      <c r="CM613" s="423">
        <v>19.2</v>
      </c>
      <c r="CN613" s="423">
        <v>64</v>
      </c>
      <c r="CO613" s="432"/>
      <c r="CP613" s="432"/>
      <c r="CQ613" s="437"/>
      <c r="CR613" s="437">
        <v>0.96</v>
      </c>
      <c r="CS613" s="424"/>
      <c r="CT613" s="432">
        <f t="shared" si="1151"/>
        <v>3.5712767314314871</v>
      </c>
      <c r="CU613" s="434">
        <v>7.1</v>
      </c>
      <c r="CV613" s="438"/>
      <c r="CW613" s="439"/>
      <c r="CX613" s="440"/>
      <c r="CY613" s="441"/>
      <c r="CZ613" s="442"/>
      <c r="DA613" s="442"/>
      <c r="DB613" s="442"/>
      <c r="DC613" s="442"/>
      <c r="DD613" s="443"/>
      <c r="DE613" s="440"/>
      <c r="DF613" s="444">
        <v>22455</v>
      </c>
      <c r="DG613" s="445">
        <f t="shared" si="1152"/>
        <v>23535</v>
      </c>
      <c r="DH613" s="421">
        <f t="shared" si="1153"/>
        <v>0.94140000000000001</v>
      </c>
      <c r="DI613" s="446">
        <f t="shared" si="1154"/>
        <v>6.8323773103887824</v>
      </c>
      <c r="DJ613" s="434">
        <v>7.78</v>
      </c>
      <c r="DK613" s="427">
        <v>3</v>
      </c>
      <c r="DL613" s="446">
        <f t="shared" si="1155"/>
        <v>9.6876991714467806</v>
      </c>
      <c r="DM613" s="422">
        <v>30.5</v>
      </c>
      <c r="DN613" s="422">
        <v>4.03</v>
      </c>
      <c r="DO613" s="423">
        <v>7.85</v>
      </c>
      <c r="DP613" s="423">
        <v>17.5</v>
      </c>
      <c r="DQ613" s="423">
        <v>68</v>
      </c>
      <c r="DR613" s="432"/>
      <c r="DS613" s="432"/>
      <c r="DT613" s="437"/>
      <c r="DU613" s="437">
        <v>0.95</v>
      </c>
      <c r="DV613" s="424"/>
      <c r="DW613" s="446">
        <f t="shared" si="1156"/>
        <v>3.5691523263224982</v>
      </c>
      <c r="DX613" s="434">
        <v>7.53</v>
      </c>
      <c r="DY613" s="438">
        <v>8.2200000000000006</v>
      </c>
      <c r="DZ613" s="439"/>
      <c r="EA613" s="660">
        <v>50</v>
      </c>
      <c r="EB613" s="441">
        <v>6420</v>
      </c>
      <c r="EC613" s="442"/>
      <c r="ED613" s="442"/>
      <c r="EE613" s="442"/>
      <c r="EF613" s="442"/>
      <c r="EG613" s="443">
        <v>8</v>
      </c>
      <c r="EH613" s="440"/>
      <c r="EI613" s="429">
        <f t="shared" si="1256"/>
        <v>8.2200000000000006</v>
      </c>
      <c r="EJ613" s="447"/>
      <c r="EK613" s="448">
        <f t="shared" ref="EK613:EK644" si="1262">EA613</f>
        <v>50</v>
      </c>
      <c r="EL613" s="417">
        <f t="shared" ref="EL613:EL644" si="1263">EB613</f>
        <v>6420</v>
      </c>
      <c r="EM613" s="431"/>
      <c r="EN613" s="431"/>
      <c r="EO613" s="431"/>
      <c r="EP613" s="431"/>
      <c r="EQ613" s="430">
        <f t="shared" si="1225"/>
        <v>8</v>
      </c>
      <c r="ER613" s="448"/>
      <c r="ES613" s="449">
        <f t="shared" si="1163"/>
        <v>22.441346480788845</v>
      </c>
      <c r="ET613" s="450">
        <f t="shared" si="1164"/>
        <v>0.94111999999999996</v>
      </c>
      <c r="EU613" s="451">
        <f t="shared" si="1123"/>
        <v>0.29575709090909097</v>
      </c>
      <c r="EV613" s="450">
        <f t="shared" si="1165"/>
        <v>0.54769831649831657</v>
      </c>
      <c r="EW613" s="513"/>
      <c r="EX613" s="514"/>
      <c r="EY613" s="513"/>
      <c r="EZ613" s="514"/>
      <c r="FA613" s="450">
        <f t="shared" si="1170"/>
        <v>0.81920052327954629</v>
      </c>
      <c r="FB613" s="431">
        <f t="shared" si="1171"/>
        <v>226.5494729683781</v>
      </c>
      <c r="FC613" s="452"/>
      <c r="FD613" s="431"/>
      <c r="FE613" s="452">
        <f t="shared" si="1172"/>
        <v>0.93103448275862066</v>
      </c>
      <c r="FF613" s="430">
        <f t="shared" si="1173"/>
        <v>108</v>
      </c>
      <c r="FG613" s="405">
        <v>50400</v>
      </c>
      <c r="FH613" s="589"/>
      <c r="FI613" s="590"/>
      <c r="FJ613" s="591"/>
      <c r="FK613" s="455">
        <f t="shared" si="1174"/>
        <v>1.5300918055083303</v>
      </c>
      <c r="FL613" s="530">
        <v>2200</v>
      </c>
      <c r="FM613" s="455">
        <f t="shared" si="1175"/>
        <v>46.752805168310097</v>
      </c>
      <c r="FN613" s="530">
        <v>6116</v>
      </c>
      <c r="FO613" s="532">
        <f t="shared" si="1176"/>
        <v>0.45710014947683109</v>
      </c>
      <c r="FP613" s="449">
        <f t="shared" si="1177"/>
        <v>129.97279836790207</v>
      </c>
      <c r="FQ613" s="457">
        <v>43.2</v>
      </c>
      <c r="FR613" s="458">
        <f t="shared" si="1178"/>
        <v>0.91805508330499841</v>
      </c>
      <c r="FS613" s="576">
        <v>8.08</v>
      </c>
      <c r="FT613" s="577"/>
      <c r="FU613" s="660">
        <v>42</v>
      </c>
      <c r="FV613" s="579">
        <v>8</v>
      </c>
      <c r="FW613" s="580"/>
      <c r="FX613" s="579"/>
      <c r="FY613" s="452">
        <f t="shared" si="1179"/>
        <v>0</v>
      </c>
      <c r="FZ613" s="452"/>
      <c r="GA613" s="429"/>
      <c r="GB613" s="513"/>
      <c r="GC613" s="514"/>
      <c r="GD613" s="513">
        <f t="shared" si="1232"/>
        <v>0.16000000000000003</v>
      </c>
      <c r="GE613" s="527">
        <f t="shared" si="1183"/>
        <v>8</v>
      </c>
      <c r="GF613" s="461">
        <f t="shared" si="1184"/>
        <v>2.0911254675280517</v>
      </c>
      <c r="GG613" s="606">
        <v>20</v>
      </c>
      <c r="GH613" s="450">
        <f t="shared" si="1249"/>
        <v>0.25</v>
      </c>
      <c r="GI613" s="405">
        <v>140</v>
      </c>
      <c r="GJ613" s="462">
        <f t="shared" si="1250"/>
        <v>7</v>
      </c>
      <c r="GK613" s="463">
        <f t="shared" si="1187"/>
        <v>10.200612036722204</v>
      </c>
      <c r="GL613" s="464">
        <v>8.2200000000000006</v>
      </c>
      <c r="GM613" s="529"/>
      <c r="GN613" s="406">
        <v>43</v>
      </c>
      <c r="GO613" s="513"/>
      <c r="GP613" s="450">
        <f t="shared" si="1257"/>
        <v>-2.3809523809523725E-2</v>
      </c>
      <c r="GQ613" s="577">
        <v>8</v>
      </c>
      <c r="GR613" s="455">
        <f t="shared" si="1190"/>
        <v>2.193131587895274</v>
      </c>
      <c r="GS613" s="531"/>
      <c r="GT613" s="531">
        <f t="shared" si="1258"/>
        <v>40</v>
      </c>
      <c r="GU613" s="513"/>
      <c r="GV613" s="513">
        <f t="shared" si="1259"/>
        <v>6.9767441860465129E-2</v>
      </c>
      <c r="GW613" s="513"/>
      <c r="GX613" s="513">
        <f t="shared" si="1260"/>
        <v>4.7619047619047672E-2</v>
      </c>
      <c r="GY613" s="462">
        <f t="shared" si="1255"/>
        <v>5.1003060183611018</v>
      </c>
      <c r="GZ613" s="405">
        <v>47106</v>
      </c>
      <c r="HA613" s="581">
        <v>8.3000000000000007</v>
      </c>
      <c r="HB613" s="451">
        <v>8.01</v>
      </c>
      <c r="HC613" s="577"/>
      <c r="HD613" s="463">
        <v>40</v>
      </c>
      <c r="HE613" s="463">
        <v>9.3000000000000007</v>
      </c>
      <c r="HF613" s="463">
        <f t="shared" si="1206"/>
        <v>25.110000000000003</v>
      </c>
      <c r="HG613" s="582"/>
      <c r="HH613" s="575">
        <v>8</v>
      </c>
      <c r="HI613" s="583">
        <v>6510</v>
      </c>
      <c r="HJ613" s="406">
        <f t="shared" si="1199"/>
        <v>4361.7</v>
      </c>
      <c r="HK613" s="406"/>
      <c r="HL613" s="549"/>
      <c r="HM613" s="584"/>
      <c r="HN613" s="461">
        <v>4.6100000000000003</v>
      </c>
      <c r="HO613" s="574"/>
      <c r="HP613" s="548">
        <v>0.09</v>
      </c>
      <c r="HQ613" s="585"/>
      <c r="HR613" s="586"/>
      <c r="HS613" s="520">
        <v>0.13</v>
      </c>
      <c r="HT613" s="587">
        <v>4</v>
      </c>
      <c r="HU613" s="522">
        <f t="shared" si="1200"/>
        <v>38.756236635780468</v>
      </c>
      <c r="HV613" s="513"/>
      <c r="HW613" s="513">
        <f t="shared" si="1261"/>
        <v>0.79695431472081224</v>
      </c>
      <c r="HX613" s="513"/>
      <c r="HY613" s="599"/>
    </row>
    <row r="614" spans="1:233" s="598" customFormat="1" ht="15" customHeight="1" x14ac:dyDescent="0.15">
      <c r="A614" s="400">
        <v>44096</v>
      </c>
      <c r="B614" s="515">
        <v>47817</v>
      </c>
      <c r="C614" s="402">
        <f t="shared" si="1124"/>
        <v>0.95633999999999997</v>
      </c>
      <c r="D614" s="571">
        <v>7.93</v>
      </c>
      <c r="E614" s="572">
        <v>41.4</v>
      </c>
      <c r="F614" s="406">
        <v>172</v>
      </c>
      <c r="G614" s="406">
        <f t="shared" si="1207"/>
        <v>8224.5239999999994</v>
      </c>
      <c r="H614" s="402">
        <f t="shared" si="1208"/>
        <v>0.32898095999999999</v>
      </c>
      <c r="I614" s="573"/>
      <c r="J614" s="406"/>
      <c r="K614" s="574"/>
      <c r="L614" s="574"/>
      <c r="M614" s="574"/>
      <c r="N614" s="575"/>
      <c r="O614" s="575"/>
      <c r="P614" s="409"/>
      <c r="Q614" s="409">
        <v>540</v>
      </c>
      <c r="R614" s="409"/>
      <c r="S614" s="409"/>
      <c r="T614" s="410">
        <v>4.8</v>
      </c>
      <c r="U614" s="409">
        <f t="shared" si="1209"/>
        <v>3246.8965517241381</v>
      </c>
      <c r="V614" s="409">
        <v>9416</v>
      </c>
      <c r="W614" s="409">
        <v>3058</v>
      </c>
      <c r="X614" s="516">
        <v>270</v>
      </c>
      <c r="Y614" s="473"/>
      <c r="Z614" s="429"/>
      <c r="AA614" s="409"/>
      <c r="AB614" s="409"/>
      <c r="AC614" s="409"/>
      <c r="AD614" s="474"/>
      <c r="AE614" s="477"/>
      <c r="AF614" s="478">
        <f t="shared" si="1210"/>
        <v>810</v>
      </c>
      <c r="AG614" s="477">
        <f t="shared" si="1211"/>
        <v>0.32400000000000001</v>
      </c>
      <c r="AH614" s="478">
        <f t="shared" si="1212"/>
        <v>2184.3678160919544</v>
      </c>
      <c r="AI614" s="478">
        <f t="shared" si="1213"/>
        <v>6334.666666666667</v>
      </c>
      <c r="AJ614" s="473">
        <f t="shared" si="1214"/>
        <v>5131.08</v>
      </c>
      <c r="AK614" s="477">
        <f t="shared" si="1215"/>
        <v>0.228048</v>
      </c>
      <c r="AL614" s="447">
        <v>37</v>
      </c>
      <c r="AM614" s="479"/>
      <c r="AN614" s="473">
        <v>4803</v>
      </c>
      <c r="AO614" s="473">
        <v>4895</v>
      </c>
      <c r="AP614" s="479">
        <v>7.54</v>
      </c>
      <c r="AQ614" s="447">
        <v>646</v>
      </c>
      <c r="AR614" s="473">
        <f>AQ614*2.9</f>
        <v>1873.3999999999999</v>
      </c>
      <c r="AS614" s="657">
        <f>AR614/AQ614</f>
        <v>2.9</v>
      </c>
      <c r="AT614" s="473">
        <v>6050</v>
      </c>
      <c r="AU614" s="447"/>
      <c r="AV614" s="480">
        <v>0.8</v>
      </c>
      <c r="AW614" s="479">
        <v>5.76</v>
      </c>
      <c r="AX614" s="479">
        <v>43.91</v>
      </c>
      <c r="AY614" s="480">
        <v>6.6</v>
      </c>
      <c r="AZ614" s="480">
        <v>3.4</v>
      </c>
      <c r="BA614" s="420">
        <f t="shared" si="1135"/>
        <v>46791</v>
      </c>
      <c r="BB614" s="421">
        <f t="shared" si="1136"/>
        <v>0.93581999999999999</v>
      </c>
      <c r="BC614" s="422"/>
      <c r="BD614" s="423">
        <v>7.82</v>
      </c>
      <c r="BE614" s="424">
        <v>34.799999999999997</v>
      </c>
      <c r="BF614" s="420">
        <v>185</v>
      </c>
      <c r="BG614" s="426">
        <v>6010</v>
      </c>
      <c r="BH614" s="420">
        <f t="shared" si="1137"/>
        <v>4026.7000000000003</v>
      </c>
      <c r="BI614" s="432">
        <v>1102</v>
      </c>
      <c r="BJ614" s="421">
        <f>BI614/35.5*(23+35.5)/BH614</f>
        <v>0.45098264856729214</v>
      </c>
      <c r="BK614" s="427">
        <v>22.4</v>
      </c>
      <c r="BL614" s="427">
        <v>10.1</v>
      </c>
      <c r="BM614" s="428">
        <v>7</v>
      </c>
      <c r="BN614" s="422">
        <v>0.7</v>
      </c>
      <c r="BO614" s="425">
        <v>156</v>
      </c>
      <c r="BP614" s="425">
        <v>32</v>
      </c>
      <c r="BQ614" s="423">
        <v>5.0999999999999996</v>
      </c>
      <c r="BR614" s="421">
        <f t="shared" si="1138"/>
        <v>0.70833333333333326</v>
      </c>
      <c r="BS614" s="409">
        <f t="shared" si="1139"/>
        <v>47601</v>
      </c>
      <c r="BT614" s="429">
        <f t="shared" si="1140"/>
        <v>7.8152353942144073</v>
      </c>
      <c r="BU614" s="430">
        <f t="shared" ref="BU614:BU625" si="1264">(AQ614*Y614+BA614*BE614)/(BA614+Y614)</f>
        <v>34.799999999999997</v>
      </c>
      <c r="BV614" s="430">
        <f t="shared" si="1142"/>
        <v>213.73057288712423</v>
      </c>
      <c r="BW614" s="430">
        <f t="shared" si="1218"/>
        <v>5907.7804878048782</v>
      </c>
      <c r="BX614" s="430">
        <f t="shared" si="1144"/>
        <v>3840.0573170731709</v>
      </c>
      <c r="BY614" s="430">
        <f t="shared" ref="BY614:BY645" si="1265">(BK614*BA614+AY614*AF614)/BS614</f>
        <v>22.131140102098694</v>
      </c>
      <c r="BZ614" s="430">
        <f>(BL614*BA614+AY614*AF614)/BS614</f>
        <v>10.040442427680091</v>
      </c>
      <c r="CA614" s="431">
        <f>(BN614*BA614+AZ614*AF614)/BS614</f>
        <v>0.74594441293250136</v>
      </c>
      <c r="CB614" s="430">
        <f t="shared" si="1146"/>
        <v>156</v>
      </c>
      <c r="CC614" s="432">
        <v>23505</v>
      </c>
      <c r="CD614" s="411">
        <f t="shared" si="1147"/>
        <v>23910</v>
      </c>
      <c r="CE614" s="421">
        <f t="shared" si="1148"/>
        <v>0.95640000000000003</v>
      </c>
      <c r="CF614" s="433">
        <f t="shared" si="1149"/>
        <v>6.7252195734002509</v>
      </c>
      <c r="CG614" s="434"/>
      <c r="CH614" s="427"/>
      <c r="CI614" s="446">
        <f t="shared" si="1150"/>
        <v>9.5357590966122956</v>
      </c>
      <c r="CJ614" s="436">
        <v>30.4</v>
      </c>
      <c r="CK614" s="436">
        <v>3.75</v>
      </c>
      <c r="CL614" s="423"/>
      <c r="CM614" s="423">
        <v>15.6</v>
      </c>
      <c r="CN614" s="423">
        <v>65</v>
      </c>
      <c r="CO614" s="432"/>
      <c r="CP614" s="432"/>
      <c r="CQ614" s="437"/>
      <c r="CR614" s="437">
        <v>0.94</v>
      </c>
      <c r="CS614" s="424"/>
      <c r="CT614" s="432">
        <f t="shared" si="1151"/>
        <v>3.5131744040150563</v>
      </c>
      <c r="CU614" s="434">
        <v>6.99</v>
      </c>
      <c r="CV614" s="438"/>
      <c r="CW614" s="439"/>
      <c r="CX614" s="440"/>
      <c r="CY614" s="441"/>
      <c r="CZ614" s="442"/>
      <c r="DA614" s="442"/>
      <c r="DB614" s="442"/>
      <c r="DC614" s="442"/>
      <c r="DD614" s="443"/>
      <c r="DE614" s="440"/>
      <c r="DF614" s="444">
        <v>23286</v>
      </c>
      <c r="DG614" s="445">
        <f t="shared" si="1152"/>
        <v>23691</v>
      </c>
      <c r="DH614" s="421">
        <f t="shared" si="1153"/>
        <v>0.94764000000000004</v>
      </c>
      <c r="DI614" s="446">
        <f t="shared" si="1154"/>
        <v>6.7873876155502089</v>
      </c>
      <c r="DJ614" s="434">
        <v>7.73</v>
      </c>
      <c r="DK614" s="427">
        <v>4.0999999999999996</v>
      </c>
      <c r="DL614" s="446">
        <f t="shared" si="1155"/>
        <v>9.6239078130935809</v>
      </c>
      <c r="DM614" s="422">
        <v>30.3</v>
      </c>
      <c r="DN614" s="422">
        <v>2.63</v>
      </c>
      <c r="DO614" s="423">
        <v>7.84</v>
      </c>
      <c r="DP614" s="423">
        <v>15.5</v>
      </c>
      <c r="DQ614" s="423">
        <v>67</v>
      </c>
      <c r="DR614" s="432">
        <v>5413</v>
      </c>
      <c r="DS614" s="432">
        <v>2566</v>
      </c>
      <c r="DT614" s="437">
        <f>DS614/DR614</f>
        <v>0.4740439682246444</v>
      </c>
      <c r="DU614" s="437">
        <v>0.95</v>
      </c>
      <c r="DV614" s="424"/>
      <c r="DW614" s="446">
        <f t="shared" si="1156"/>
        <v>3.5456502469292142</v>
      </c>
      <c r="DX614" s="434">
        <v>7.41</v>
      </c>
      <c r="DY614" s="438">
        <v>8.1199999999999992</v>
      </c>
      <c r="DZ614" s="439">
        <v>15.4</v>
      </c>
      <c r="EA614" s="660">
        <f t="shared" ref="EA614:EA625" si="1266">DZ614*3.6</f>
        <v>55.440000000000005</v>
      </c>
      <c r="EB614" s="441">
        <v>6220</v>
      </c>
      <c r="EC614" s="442">
        <v>7.9</v>
      </c>
      <c r="ED614" s="442">
        <v>0.23</v>
      </c>
      <c r="EE614" s="442">
        <v>4.3</v>
      </c>
      <c r="EF614" s="442">
        <v>0.6</v>
      </c>
      <c r="EG614" s="443">
        <v>3</v>
      </c>
      <c r="EH614" s="440">
        <v>16</v>
      </c>
      <c r="EI614" s="429">
        <f t="shared" si="1256"/>
        <v>8.1199999999999992</v>
      </c>
      <c r="EJ614" s="447">
        <f t="shared" ref="EJ614:EJ625" si="1267">DZ614</f>
        <v>15.4</v>
      </c>
      <c r="EK614" s="448">
        <f t="shared" si="1262"/>
        <v>55.440000000000005</v>
      </c>
      <c r="EL614" s="417">
        <f t="shared" si="1263"/>
        <v>6220</v>
      </c>
      <c r="EM614" s="431">
        <f>EC614</f>
        <v>7.9</v>
      </c>
      <c r="EN614" s="431">
        <f>ED614</f>
        <v>0.23</v>
      </c>
      <c r="EO614" s="431">
        <f>EE614</f>
        <v>4.3</v>
      </c>
      <c r="EP614" s="431">
        <f>EF614</f>
        <v>0.6</v>
      </c>
      <c r="EQ614" s="430">
        <f t="shared" si="1225"/>
        <v>3</v>
      </c>
      <c r="ER614" s="448">
        <f>EH614</f>
        <v>16</v>
      </c>
      <c r="ES614" s="449">
        <f t="shared" si="1163"/>
        <v>22.184407890590535</v>
      </c>
      <c r="ET614" s="450">
        <f t="shared" si="1164"/>
        <v>0.95201999999999998</v>
      </c>
      <c r="EU614" s="451">
        <f t="shared" si="1123"/>
        <v>0.23122247727272727</v>
      </c>
      <c r="EV614" s="450">
        <f t="shared" si="1165"/>
        <v>0.42818977272727271</v>
      </c>
      <c r="EW614" s="513">
        <f t="shared" ref="EW614:EW645" si="1268">1-EM614/BY614</f>
        <v>0.64303691705196675</v>
      </c>
      <c r="EX614" s="514">
        <f t="shared" ref="EX614:EX645" si="1269">BY614-EM614</f>
        <v>14.231140102098694</v>
      </c>
      <c r="EY614" s="513">
        <f t="shared" ref="EY614:EY625" si="1270">1-EJ614/BU614</f>
        <v>0.55747126436781602</v>
      </c>
      <c r="EZ614" s="514">
        <f t="shared" ref="EZ614:EZ625" si="1271">BU614-EJ614</f>
        <v>19.399999999999999</v>
      </c>
      <c r="FA614" s="450">
        <f t="shared" si="1170"/>
        <v>0.74060800356681278</v>
      </c>
      <c r="FB614" s="431">
        <f t="shared" si="1171"/>
        <v>158.29057288712423</v>
      </c>
      <c r="FC614" s="452">
        <f>1-EP614/CA614</f>
        <v>0.19565052087293733</v>
      </c>
      <c r="FD614" s="431">
        <f>CA614-EP614</f>
        <v>0.14594441293250138</v>
      </c>
      <c r="FE614" s="452">
        <f t="shared" si="1172"/>
        <v>0.98076923076923073</v>
      </c>
      <c r="FF614" s="430">
        <f t="shared" si="1173"/>
        <v>153</v>
      </c>
      <c r="FG614" s="405">
        <v>50400</v>
      </c>
      <c r="FH614" s="589"/>
      <c r="FI614" s="590"/>
      <c r="FJ614" s="591"/>
      <c r="FK614" s="455">
        <f t="shared" si="1174"/>
        <v>1.5125732652675365</v>
      </c>
      <c r="FL614" s="530">
        <v>2200</v>
      </c>
      <c r="FM614" s="455">
        <f t="shared" si="1175"/>
        <v>46.217516438730279</v>
      </c>
      <c r="FN614" s="530">
        <v>5699</v>
      </c>
      <c r="FO614" s="532">
        <f t="shared" si="1176"/>
        <v>0.42593423019431986</v>
      </c>
      <c r="FP614" s="449">
        <f t="shared" si="1177"/>
        <v>119.72437553832903</v>
      </c>
      <c r="FQ614" s="457">
        <v>43.2</v>
      </c>
      <c r="FR614" s="458">
        <f t="shared" si="1178"/>
        <v>0.90754395916052188</v>
      </c>
      <c r="FS614" s="576">
        <v>7.99</v>
      </c>
      <c r="FT614" s="577">
        <v>12.7</v>
      </c>
      <c r="FU614" s="660">
        <v>41</v>
      </c>
      <c r="FV614" s="579">
        <v>6</v>
      </c>
      <c r="FW614" s="580">
        <v>0.4</v>
      </c>
      <c r="FX614" s="579">
        <v>8</v>
      </c>
      <c r="FY614" s="452">
        <f t="shared" si="1179"/>
        <v>-1</v>
      </c>
      <c r="FZ614" s="452">
        <f>1-FW614/(EF614+DC614)</f>
        <v>0.33333333333333326</v>
      </c>
      <c r="GA614" s="429">
        <f>EF614+DC614-FW614</f>
        <v>0.19999999999999996</v>
      </c>
      <c r="GB614" s="513">
        <f t="shared" ref="GB614:GB625" si="1272">1-FT614/DZ614</f>
        <v>0.17532467532467544</v>
      </c>
      <c r="GC614" s="514">
        <f t="shared" ref="GC614:GC625" si="1273">(CW614+DZ614-FT614)</f>
        <v>2.7000000000000011</v>
      </c>
      <c r="GD614" s="513">
        <f t="shared" si="1232"/>
        <v>0.26046176046176051</v>
      </c>
      <c r="GE614" s="527">
        <f t="shared" si="1183"/>
        <v>14.440000000000005</v>
      </c>
      <c r="GF614" s="461">
        <f t="shared" si="1184"/>
        <v>2.0671834625323</v>
      </c>
      <c r="GG614" s="606">
        <v>20</v>
      </c>
      <c r="GH614" s="450">
        <f t="shared" si="1249"/>
        <v>0.25</v>
      </c>
      <c r="GI614" s="405">
        <v>140</v>
      </c>
      <c r="GJ614" s="462">
        <f t="shared" si="1250"/>
        <v>7</v>
      </c>
      <c r="GK614" s="463">
        <f t="shared" si="1187"/>
        <v>10.083821768450242</v>
      </c>
      <c r="GL614" s="464">
        <v>8.11</v>
      </c>
      <c r="GM614" s="529">
        <v>11.8</v>
      </c>
      <c r="GN614" s="406">
        <v>40</v>
      </c>
      <c r="GO614" s="513">
        <f t="shared" ref="GO614:GO625" si="1274">1-GM614/FT614</f>
        <v>7.0866141732283339E-2</v>
      </c>
      <c r="GP614" s="450">
        <f t="shared" si="1257"/>
        <v>2.4390243902439046E-2</v>
      </c>
      <c r="GQ614" s="577">
        <v>8</v>
      </c>
      <c r="GR614" s="455">
        <f t="shared" si="1190"/>
        <v>2.1680216802168024</v>
      </c>
      <c r="GS614" s="531">
        <f t="shared" ref="GS614:GS645" si="1275">HC614</f>
        <v>10.199999999999999</v>
      </c>
      <c r="GT614" s="531">
        <f t="shared" si="1258"/>
        <v>31.619999999999997</v>
      </c>
      <c r="GU614" s="513">
        <f t="shared" ref="GU614:GU625" si="1276">1-GS614/GM614</f>
        <v>0.13559322033898313</v>
      </c>
      <c r="GV614" s="513">
        <f t="shared" si="1259"/>
        <v>0.20950000000000002</v>
      </c>
      <c r="GW614" s="513">
        <f t="shared" ref="GW614:GW625" si="1277">1-HC614/FT614</f>
        <v>0.19685039370078738</v>
      </c>
      <c r="GX614" s="513">
        <f t="shared" si="1260"/>
        <v>0.22878048780487814</v>
      </c>
      <c r="GY614" s="462">
        <f t="shared" si="1255"/>
        <v>1.0750343036727334</v>
      </c>
      <c r="GZ614" s="405">
        <v>47838</v>
      </c>
      <c r="HA614" s="581">
        <v>8.27</v>
      </c>
      <c r="HB614" s="451">
        <v>7.97</v>
      </c>
      <c r="HC614" s="577">
        <v>10.199999999999999</v>
      </c>
      <c r="HD614" s="463">
        <f t="shared" ref="HD614:HD625" si="1278">HC614*3.1</f>
        <v>31.619999999999997</v>
      </c>
      <c r="HE614" s="463">
        <v>9.8000000000000007</v>
      </c>
      <c r="HF614" s="463">
        <f t="shared" si="1206"/>
        <v>26.460000000000004</v>
      </c>
      <c r="HG614" s="582"/>
      <c r="HH614" s="575">
        <v>8</v>
      </c>
      <c r="HI614" s="583">
        <v>6310</v>
      </c>
      <c r="HJ614" s="406">
        <f t="shared" si="1199"/>
        <v>4227.7</v>
      </c>
      <c r="HK614" s="406">
        <v>182</v>
      </c>
      <c r="HL614" s="549">
        <v>1174</v>
      </c>
      <c r="HM614" s="584">
        <v>5.7</v>
      </c>
      <c r="HN614" s="461">
        <v>5.29</v>
      </c>
      <c r="HO614" s="574">
        <v>0.16</v>
      </c>
      <c r="HP614" s="548">
        <v>0.01</v>
      </c>
      <c r="HQ614" s="585">
        <v>4.0999999999999996</v>
      </c>
      <c r="HR614" s="586">
        <v>0.18</v>
      </c>
      <c r="HS614" s="520">
        <v>0.15</v>
      </c>
      <c r="HT614" s="587">
        <v>4</v>
      </c>
      <c r="HU614" s="522">
        <f t="shared" si="1200"/>
        <v>37.186638456113357</v>
      </c>
      <c r="HV614" s="513">
        <f t="shared" ref="HV614:HV625" si="1279">1-HC614/BE614</f>
        <v>0.7068965517241379</v>
      </c>
      <c r="HW614" s="513">
        <f t="shared" si="1261"/>
        <v>0.82908108108108114</v>
      </c>
      <c r="HX614" s="513">
        <f t="shared" ref="HX614:HX645" si="1280">1-HN614/BK614</f>
        <v>0.76383928571428572</v>
      </c>
      <c r="HY614" s="599" t="s">
        <v>281</v>
      </c>
    </row>
    <row r="615" spans="1:233" s="598" customFormat="1" ht="15" customHeight="1" x14ac:dyDescent="0.15">
      <c r="A615" s="400">
        <v>44097</v>
      </c>
      <c r="B615" s="515">
        <v>39488</v>
      </c>
      <c r="C615" s="402">
        <f t="shared" si="1124"/>
        <v>0.78976000000000002</v>
      </c>
      <c r="D615" s="571">
        <v>7.94</v>
      </c>
      <c r="E615" s="572">
        <v>40.65</v>
      </c>
      <c r="F615" s="406">
        <v>199</v>
      </c>
      <c r="G615" s="406">
        <f t="shared" si="1207"/>
        <v>7858.1120000000001</v>
      </c>
      <c r="H615" s="402">
        <f t="shared" si="1208"/>
        <v>0.31432448000000002</v>
      </c>
      <c r="I615" s="573"/>
      <c r="J615" s="406"/>
      <c r="K615" s="574"/>
      <c r="L615" s="574"/>
      <c r="M615" s="574"/>
      <c r="N615" s="575"/>
      <c r="O615" s="575"/>
      <c r="P615" s="409"/>
      <c r="Q615" s="409"/>
      <c r="R615" s="409"/>
      <c r="S615" s="409"/>
      <c r="T615" s="410"/>
      <c r="U615" s="409"/>
      <c r="V615" s="409"/>
      <c r="W615" s="409"/>
      <c r="X615" s="516"/>
      <c r="Y615" s="473"/>
      <c r="Z615" s="429"/>
      <c r="AA615" s="409"/>
      <c r="AB615" s="409"/>
      <c r="AC615" s="409"/>
      <c r="AD615" s="474"/>
      <c r="AE615" s="477"/>
      <c r="AF615" s="478"/>
      <c r="AG615" s="477"/>
      <c r="AH615" s="478"/>
      <c r="AI615" s="478"/>
      <c r="AJ615" s="473"/>
      <c r="AK615" s="477"/>
      <c r="AL615" s="447"/>
      <c r="AM615" s="479"/>
      <c r="AN615" s="473"/>
      <c r="AO615" s="473"/>
      <c r="AP615" s="479"/>
      <c r="AQ615" s="447"/>
      <c r="AR615" s="473"/>
      <c r="AS615" s="657"/>
      <c r="AT615" s="473"/>
      <c r="AU615" s="447"/>
      <c r="AV615" s="480"/>
      <c r="AW615" s="479"/>
      <c r="AX615" s="479"/>
      <c r="AY615" s="480"/>
      <c r="AZ615" s="480"/>
      <c r="BA615" s="420">
        <f t="shared" si="1135"/>
        <v>41414</v>
      </c>
      <c r="BB615" s="421">
        <f t="shared" si="1136"/>
        <v>0.82828000000000002</v>
      </c>
      <c r="BC615" s="422"/>
      <c r="BD615" s="423">
        <v>8.01</v>
      </c>
      <c r="BE615" s="424">
        <v>34.6</v>
      </c>
      <c r="BF615" s="420">
        <v>206</v>
      </c>
      <c r="BG615" s="426">
        <v>7420</v>
      </c>
      <c r="BH615" s="420">
        <f t="shared" si="1137"/>
        <v>4971.4000000000005</v>
      </c>
      <c r="BI615" s="432"/>
      <c r="BJ615" s="421"/>
      <c r="BK615" s="427">
        <v>21.7</v>
      </c>
      <c r="BL615" s="427"/>
      <c r="BM615" s="428"/>
      <c r="BN615" s="422"/>
      <c r="BO615" s="425">
        <v>292</v>
      </c>
      <c r="BP615" s="425"/>
      <c r="BQ615" s="423">
        <v>3.78</v>
      </c>
      <c r="BR615" s="421">
        <f t="shared" si="1138"/>
        <v>0.52499999999999991</v>
      </c>
      <c r="BS615" s="409">
        <f t="shared" si="1139"/>
        <v>41414</v>
      </c>
      <c r="BT615" s="429">
        <f t="shared" si="1140"/>
        <v>8.01</v>
      </c>
      <c r="BU615" s="430">
        <f t="shared" si="1264"/>
        <v>34.6</v>
      </c>
      <c r="BV615" s="430">
        <f t="shared" si="1142"/>
        <v>206</v>
      </c>
      <c r="BW615" s="430">
        <f t="shared" ref="BW615:BW624" si="1281">BG615</f>
        <v>7420</v>
      </c>
      <c r="BX615" s="430">
        <f t="shared" si="1144"/>
        <v>4823</v>
      </c>
      <c r="BY615" s="430">
        <f t="shared" si="1265"/>
        <v>21.7</v>
      </c>
      <c r="BZ615" s="430"/>
      <c r="CA615" s="431"/>
      <c r="CB615" s="430">
        <f t="shared" si="1146"/>
        <v>292</v>
      </c>
      <c r="CC615" s="432">
        <v>20827</v>
      </c>
      <c r="CD615" s="411">
        <f t="shared" si="1147"/>
        <v>20827</v>
      </c>
      <c r="CE615" s="421">
        <f t="shared" si="1148"/>
        <v>0.83308000000000004</v>
      </c>
      <c r="CF615" s="433">
        <f t="shared" si="1149"/>
        <v>7.7207471071205642</v>
      </c>
      <c r="CG615" s="434"/>
      <c r="CH615" s="427"/>
      <c r="CI615" s="446">
        <f t="shared" si="1150"/>
        <v>10.947327987708263</v>
      </c>
      <c r="CJ615" s="436">
        <v>29.9</v>
      </c>
      <c r="CK615" s="436">
        <v>3.35</v>
      </c>
      <c r="CL615" s="423"/>
      <c r="CM615" s="423">
        <v>15.7</v>
      </c>
      <c r="CN615" s="423">
        <v>60</v>
      </c>
      <c r="CO615" s="432"/>
      <c r="CP615" s="432"/>
      <c r="CQ615" s="437"/>
      <c r="CR615" s="437">
        <v>0.98</v>
      </c>
      <c r="CS615" s="424"/>
      <c r="CT615" s="432">
        <f t="shared" si="1151"/>
        <v>4.0332261007346233</v>
      </c>
      <c r="CU615" s="434">
        <v>7.06</v>
      </c>
      <c r="CV615" s="438"/>
      <c r="CW615" s="439"/>
      <c r="CX615" s="440"/>
      <c r="CY615" s="441"/>
      <c r="CZ615" s="442"/>
      <c r="DA615" s="442"/>
      <c r="DB615" s="442"/>
      <c r="DC615" s="442"/>
      <c r="DD615" s="443"/>
      <c r="DE615" s="440"/>
      <c r="DF615" s="444">
        <v>20587</v>
      </c>
      <c r="DG615" s="445">
        <f t="shared" si="1152"/>
        <v>20587</v>
      </c>
      <c r="DH615" s="421">
        <f t="shared" si="1153"/>
        <v>0.82347999999999999</v>
      </c>
      <c r="DI615" s="446">
        <f t="shared" si="1154"/>
        <v>7.8107543595472873</v>
      </c>
      <c r="DJ615" s="434">
        <v>7.8</v>
      </c>
      <c r="DK615" s="427">
        <v>9.9</v>
      </c>
      <c r="DL615" s="446">
        <f t="shared" si="1155"/>
        <v>11.074950211298393</v>
      </c>
      <c r="DM615" s="422">
        <v>29.9</v>
      </c>
      <c r="DN615" s="422">
        <v>3.14</v>
      </c>
      <c r="DO615" s="423">
        <v>7.84</v>
      </c>
      <c r="DP615" s="423">
        <v>16.2</v>
      </c>
      <c r="DQ615" s="423">
        <v>69</v>
      </c>
      <c r="DR615" s="432"/>
      <c r="DS615" s="432"/>
      <c r="DT615" s="437"/>
      <c r="DU615" s="437">
        <v>0.98</v>
      </c>
      <c r="DV615" s="424"/>
      <c r="DW615" s="446">
        <f t="shared" si="1156"/>
        <v>4.0802448146888812</v>
      </c>
      <c r="DX615" s="434">
        <v>7.55</v>
      </c>
      <c r="DY615" s="438">
        <v>8.15</v>
      </c>
      <c r="DZ615" s="439">
        <v>13.5</v>
      </c>
      <c r="EA615" s="660">
        <f t="shared" si="1266"/>
        <v>48.6</v>
      </c>
      <c r="EB615" s="441">
        <v>6240</v>
      </c>
      <c r="EC615" s="442">
        <v>13.7</v>
      </c>
      <c r="ED615" s="442"/>
      <c r="EE615" s="442"/>
      <c r="EF615" s="442"/>
      <c r="EG615" s="443">
        <v>3</v>
      </c>
      <c r="EH615" s="440"/>
      <c r="EI615" s="429">
        <f t="shared" si="1256"/>
        <v>8.15</v>
      </c>
      <c r="EJ615" s="447">
        <f t="shared" si="1267"/>
        <v>13.5</v>
      </c>
      <c r="EK615" s="448">
        <f t="shared" si="1262"/>
        <v>48.6</v>
      </c>
      <c r="EL615" s="417">
        <f t="shared" si="1263"/>
        <v>6240</v>
      </c>
      <c r="EM615" s="431">
        <f t="shared" ref="EM615:EM646" si="1282">EC615</f>
        <v>13.7</v>
      </c>
      <c r="EN615" s="431"/>
      <c r="EO615" s="431"/>
      <c r="EP615" s="431"/>
      <c r="EQ615" s="430">
        <f t="shared" si="1225"/>
        <v>3</v>
      </c>
      <c r="ER615" s="448"/>
      <c r="ES615" s="449">
        <f t="shared" si="1163"/>
        <v>25.498623653836869</v>
      </c>
      <c r="ET615" s="450">
        <f t="shared" si="1164"/>
        <v>0.82828000000000002</v>
      </c>
      <c r="EU615" s="451">
        <f t="shared" si="1123"/>
        <v>0.19389281818181814</v>
      </c>
      <c r="EV615" s="450">
        <f t="shared" si="1165"/>
        <v>0.35906077441077433</v>
      </c>
      <c r="EW615" s="513">
        <f t="shared" si="1268"/>
        <v>0.36866359447004604</v>
      </c>
      <c r="EX615" s="514">
        <f t="shared" si="1269"/>
        <v>8</v>
      </c>
      <c r="EY615" s="513">
        <f t="shared" si="1270"/>
        <v>0.60982658959537572</v>
      </c>
      <c r="EZ615" s="514">
        <f t="shared" si="1271"/>
        <v>21.1</v>
      </c>
      <c r="FA615" s="450">
        <f t="shared" si="1170"/>
        <v>0.76407766990291259</v>
      </c>
      <c r="FB615" s="431">
        <f t="shared" si="1171"/>
        <v>157.4</v>
      </c>
      <c r="FC615" s="452"/>
      <c r="FD615" s="431"/>
      <c r="FE615" s="452">
        <f t="shared" si="1172"/>
        <v>0.98972602739726023</v>
      </c>
      <c r="FF615" s="430">
        <f t="shared" si="1173"/>
        <v>289</v>
      </c>
      <c r="FG615" s="405">
        <v>50400</v>
      </c>
      <c r="FH615" s="589"/>
      <c r="FI615" s="590"/>
      <c r="FJ615" s="591"/>
      <c r="FK615" s="455">
        <f t="shared" si="1174"/>
        <v>1.7385425218525139</v>
      </c>
      <c r="FL615" s="530">
        <v>2200</v>
      </c>
      <c r="FM615" s="455">
        <f t="shared" si="1175"/>
        <v>53.122132612160136</v>
      </c>
      <c r="FN615" s="530">
        <v>5370</v>
      </c>
      <c r="FO615" s="532">
        <f t="shared" si="1176"/>
        <v>0.40134529147982062</v>
      </c>
      <c r="FP615" s="449">
        <f t="shared" si="1177"/>
        <v>129.66629642149999</v>
      </c>
      <c r="FQ615" s="457">
        <v>43.2</v>
      </c>
      <c r="FR615" s="458">
        <f t="shared" si="1178"/>
        <v>1.0431255131115083</v>
      </c>
      <c r="FS615" s="576">
        <v>7.94</v>
      </c>
      <c r="FT615" s="577">
        <v>12</v>
      </c>
      <c r="FU615" s="660">
        <v>43</v>
      </c>
      <c r="FV615" s="579">
        <v>2</v>
      </c>
      <c r="FW615" s="580"/>
      <c r="FX615" s="579"/>
      <c r="FY615" s="452">
        <f t="shared" si="1179"/>
        <v>0.33333333333333337</v>
      </c>
      <c r="FZ615" s="452"/>
      <c r="GA615" s="429"/>
      <c r="GB615" s="513">
        <f t="shared" si="1272"/>
        <v>0.11111111111111116</v>
      </c>
      <c r="GC615" s="514">
        <f t="shared" si="1273"/>
        <v>1.5</v>
      </c>
      <c r="GD615" s="513">
        <f t="shared" si="1232"/>
        <v>0.1152263374485597</v>
      </c>
      <c r="GE615" s="527">
        <f t="shared" si="1183"/>
        <v>5.6000000000000014</v>
      </c>
      <c r="GF615" s="461">
        <f t="shared" si="1184"/>
        <v>2.3760081131984352</v>
      </c>
      <c r="GG615" s="606">
        <v>20</v>
      </c>
      <c r="GH615" s="450">
        <f t="shared" si="1249"/>
        <v>0.25</v>
      </c>
      <c r="GI615" s="405">
        <v>140</v>
      </c>
      <c r="GJ615" s="462">
        <f t="shared" si="1250"/>
        <v>7</v>
      </c>
      <c r="GK615" s="463">
        <f t="shared" si="1187"/>
        <v>11.590283479016758</v>
      </c>
      <c r="GL615" s="464">
        <v>8.1300000000000008</v>
      </c>
      <c r="GM615" s="529">
        <v>11.9</v>
      </c>
      <c r="GN615" s="406">
        <v>43</v>
      </c>
      <c r="GO615" s="513">
        <f t="shared" si="1274"/>
        <v>8.3333333333333037E-3</v>
      </c>
      <c r="GP615" s="450">
        <f t="shared" si="1257"/>
        <v>0</v>
      </c>
      <c r="GQ615" s="577">
        <v>8</v>
      </c>
      <c r="GR615" s="455">
        <f t="shared" si="1190"/>
        <v>2.491910947988603</v>
      </c>
      <c r="GS615" s="531">
        <f t="shared" si="1275"/>
        <v>10.6</v>
      </c>
      <c r="GT615" s="531">
        <f t="shared" si="1258"/>
        <v>32.86</v>
      </c>
      <c r="GU615" s="513">
        <f t="shared" si="1276"/>
        <v>0.10924369747899165</v>
      </c>
      <c r="GV615" s="513">
        <f t="shared" si="1259"/>
        <v>0.23581395348837209</v>
      </c>
      <c r="GW615" s="513">
        <f t="shared" si="1277"/>
        <v>0.1166666666666667</v>
      </c>
      <c r="GX615" s="513">
        <f t="shared" si="1260"/>
        <v>0.23581395348837209</v>
      </c>
      <c r="GY615" s="462">
        <f t="shared" si="1255"/>
        <v>1.1430259841239405</v>
      </c>
      <c r="GZ615" s="405">
        <v>42077</v>
      </c>
      <c r="HA615" s="581">
        <v>8.2200000000000006</v>
      </c>
      <c r="HB615" s="451">
        <v>8.02</v>
      </c>
      <c r="HC615" s="577">
        <v>10.6</v>
      </c>
      <c r="HD615" s="463">
        <f t="shared" si="1278"/>
        <v>32.86</v>
      </c>
      <c r="HE615" s="463">
        <v>10.199999999999999</v>
      </c>
      <c r="HF615" s="463">
        <f t="shared" si="1206"/>
        <v>27.54</v>
      </c>
      <c r="HG615" s="582"/>
      <c r="HH615" s="575">
        <v>8</v>
      </c>
      <c r="HI615" s="583">
        <v>6110</v>
      </c>
      <c r="HJ615" s="406">
        <f t="shared" si="1199"/>
        <v>4093.7000000000003</v>
      </c>
      <c r="HK615" s="406"/>
      <c r="HL615" s="549"/>
      <c r="HM615" s="584"/>
      <c r="HN615" s="461">
        <v>11.28</v>
      </c>
      <c r="HO615" s="574"/>
      <c r="HP615" s="548">
        <v>0.01</v>
      </c>
      <c r="HQ615" s="585"/>
      <c r="HR615" s="586"/>
      <c r="HS615" s="520">
        <v>0.12</v>
      </c>
      <c r="HT615" s="587">
        <v>4</v>
      </c>
      <c r="HU615" s="522">
        <f t="shared" si="1200"/>
        <v>42.014777611435747</v>
      </c>
      <c r="HV615" s="513">
        <f t="shared" si="1279"/>
        <v>0.69364161849710992</v>
      </c>
      <c r="HW615" s="513">
        <f t="shared" si="1261"/>
        <v>0.84048543689320387</v>
      </c>
      <c r="HX615" s="513">
        <f t="shared" si="1280"/>
        <v>0.48018433179723508</v>
      </c>
      <c r="HY615" s="599"/>
    </row>
    <row r="616" spans="1:233" s="598" customFormat="1" ht="15" customHeight="1" x14ac:dyDescent="0.15">
      <c r="A616" s="400">
        <v>44098</v>
      </c>
      <c r="B616" s="515">
        <v>49423</v>
      </c>
      <c r="C616" s="402">
        <f t="shared" si="1124"/>
        <v>0.98846000000000001</v>
      </c>
      <c r="D616" s="571">
        <v>7.82</v>
      </c>
      <c r="E616" s="572">
        <v>37.5</v>
      </c>
      <c r="F616" s="406">
        <v>181</v>
      </c>
      <c r="G616" s="406">
        <f t="shared" si="1207"/>
        <v>8945.5630000000001</v>
      </c>
      <c r="H616" s="402">
        <f t="shared" si="1208"/>
        <v>0.35782251999999998</v>
      </c>
      <c r="I616" s="573"/>
      <c r="J616" s="406"/>
      <c r="K616" s="574"/>
      <c r="L616" s="574"/>
      <c r="M616" s="574"/>
      <c r="N616" s="575"/>
      <c r="O616" s="575"/>
      <c r="P616" s="409"/>
      <c r="Q616" s="409"/>
      <c r="R616" s="409"/>
      <c r="S616" s="409"/>
      <c r="T616" s="410"/>
      <c r="U616" s="409"/>
      <c r="V616" s="409"/>
      <c r="W616" s="409"/>
      <c r="X616" s="516"/>
      <c r="Y616" s="473"/>
      <c r="Z616" s="429"/>
      <c r="AA616" s="409"/>
      <c r="AB616" s="409"/>
      <c r="AC616" s="409"/>
      <c r="AD616" s="474"/>
      <c r="AE616" s="477"/>
      <c r="AF616" s="478"/>
      <c r="AG616" s="477"/>
      <c r="AH616" s="478"/>
      <c r="AI616" s="478"/>
      <c r="AJ616" s="473"/>
      <c r="AK616" s="477"/>
      <c r="AL616" s="447"/>
      <c r="AM616" s="479"/>
      <c r="AN616" s="473"/>
      <c r="AO616" s="473"/>
      <c r="AP616" s="479"/>
      <c r="AQ616" s="447"/>
      <c r="AR616" s="473"/>
      <c r="AS616" s="657"/>
      <c r="AT616" s="473"/>
      <c r="AU616" s="447"/>
      <c r="AV616" s="480"/>
      <c r="AW616" s="479"/>
      <c r="AX616" s="479"/>
      <c r="AY616" s="480"/>
      <c r="AZ616" s="480"/>
      <c r="BA616" s="420">
        <f t="shared" si="1135"/>
        <v>45201</v>
      </c>
      <c r="BB616" s="421">
        <f t="shared" si="1136"/>
        <v>0.90402000000000005</v>
      </c>
      <c r="BC616" s="422"/>
      <c r="BD616" s="423">
        <v>7.83</v>
      </c>
      <c r="BE616" s="424">
        <v>45.1</v>
      </c>
      <c r="BF616" s="420">
        <v>251</v>
      </c>
      <c r="BG616" s="426">
        <v>7220</v>
      </c>
      <c r="BH616" s="420">
        <f t="shared" si="1137"/>
        <v>4837.4000000000005</v>
      </c>
      <c r="BI616" s="432"/>
      <c r="BJ616" s="421"/>
      <c r="BK616" s="427">
        <v>22.7</v>
      </c>
      <c r="BL616" s="427"/>
      <c r="BM616" s="428"/>
      <c r="BN616" s="422"/>
      <c r="BO616" s="425">
        <v>130</v>
      </c>
      <c r="BP616" s="425"/>
      <c r="BQ616" s="423">
        <v>4.79</v>
      </c>
      <c r="BR616" s="421">
        <f t="shared" si="1138"/>
        <v>0.66527777777777775</v>
      </c>
      <c r="BS616" s="409">
        <f t="shared" si="1139"/>
        <v>45201</v>
      </c>
      <c r="BT616" s="429">
        <f t="shared" si="1140"/>
        <v>7.83</v>
      </c>
      <c r="BU616" s="430">
        <f t="shared" si="1264"/>
        <v>45.1</v>
      </c>
      <c r="BV616" s="430">
        <f t="shared" si="1142"/>
        <v>251</v>
      </c>
      <c r="BW616" s="430">
        <f t="shared" si="1281"/>
        <v>7220</v>
      </c>
      <c r="BX616" s="430">
        <f t="shared" si="1144"/>
        <v>4693</v>
      </c>
      <c r="BY616" s="430">
        <f t="shared" si="1265"/>
        <v>22.7</v>
      </c>
      <c r="BZ616" s="430"/>
      <c r="CA616" s="431"/>
      <c r="CB616" s="430">
        <f t="shared" si="1146"/>
        <v>130</v>
      </c>
      <c r="CC616" s="432">
        <v>22613</v>
      </c>
      <c r="CD616" s="411">
        <f t="shared" si="1147"/>
        <v>22613</v>
      </c>
      <c r="CE616" s="421">
        <f t="shared" si="1148"/>
        <v>0.90451999999999999</v>
      </c>
      <c r="CF616" s="433">
        <f t="shared" si="1149"/>
        <v>7.110953876088975</v>
      </c>
      <c r="CG616" s="434"/>
      <c r="CH616" s="427"/>
      <c r="CI616" s="446">
        <f t="shared" si="1150"/>
        <v>10.082695794454517</v>
      </c>
      <c r="CJ616" s="436">
        <v>30.2</v>
      </c>
      <c r="CK616" s="436">
        <v>4.1900000000000004</v>
      </c>
      <c r="CL616" s="423"/>
      <c r="CM616" s="423">
        <v>16.7</v>
      </c>
      <c r="CN616" s="423">
        <v>65</v>
      </c>
      <c r="CO616" s="432"/>
      <c r="CP616" s="432"/>
      <c r="CQ616" s="437"/>
      <c r="CR616" s="437">
        <v>0.97</v>
      </c>
      <c r="CS616" s="424"/>
      <c r="CT616" s="432">
        <f t="shared" si="1151"/>
        <v>3.7146773979569274</v>
      </c>
      <c r="CU616" s="434">
        <v>6.22</v>
      </c>
      <c r="CV616" s="438"/>
      <c r="CW616" s="439"/>
      <c r="CX616" s="440"/>
      <c r="CY616" s="441"/>
      <c r="CZ616" s="442"/>
      <c r="DA616" s="442"/>
      <c r="DB616" s="442"/>
      <c r="DC616" s="442"/>
      <c r="DD616" s="443"/>
      <c r="DE616" s="440"/>
      <c r="DF616" s="444">
        <v>22588</v>
      </c>
      <c r="DG616" s="445">
        <f t="shared" si="1152"/>
        <v>22588</v>
      </c>
      <c r="DH616" s="421">
        <f t="shared" si="1153"/>
        <v>0.90351999999999999</v>
      </c>
      <c r="DI616" s="446">
        <f t="shared" si="1154"/>
        <v>7.1188241544182755</v>
      </c>
      <c r="DJ616" s="434">
        <v>7.76</v>
      </c>
      <c r="DK616" s="427">
        <v>10.199999999999999</v>
      </c>
      <c r="DL616" s="446">
        <f t="shared" si="1155"/>
        <v>10.093855144324419</v>
      </c>
      <c r="DM616" s="422">
        <v>30.5</v>
      </c>
      <c r="DN616" s="422">
        <v>3.82</v>
      </c>
      <c r="DO616" s="423">
        <v>7.77</v>
      </c>
      <c r="DP616" s="423">
        <v>15.8</v>
      </c>
      <c r="DQ616" s="423">
        <v>66</v>
      </c>
      <c r="DR616" s="432"/>
      <c r="DS616" s="432"/>
      <c r="DT616" s="437"/>
      <c r="DU616" s="437">
        <v>0.98</v>
      </c>
      <c r="DV616" s="424"/>
      <c r="DW616" s="446">
        <f t="shared" si="1156"/>
        <v>3.7187887373826811</v>
      </c>
      <c r="DX616" s="434">
        <v>7.07</v>
      </c>
      <c r="DY616" s="438">
        <v>8.01</v>
      </c>
      <c r="DZ616" s="439">
        <v>16.5</v>
      </c>
      <c r="EA616" s="660">
        <f t="shared" si="1266"/>
        <v>59.4</v>
      </c>
      <c r="EB616" s="441">
        <v>6780</v>
      </c>
      <c r="EC616" s="442">
        <v>12.5</v>
      </c>
      <c r="ED616" s="442"/>
      <c r="EE616" s="442"/>
      <c r="EF616" s="442"/>
      <c r="EG616" s="443">
        <v>4</v>
      </c>
      <c r="EH616" s="440"/>
      <c r="EI616" s="429">
        <f t="shared" si="1256"/>
        <v>8.01</v>
      </c>
      <c r="EJ616" s="447">
        <f t="shared" si="1267"/>
        <v>16.5</v>
      </c>
      <c r="EK616" s="448">
        <f t="shared" si="1262"/>
        <v>59.4</v>
      </c>
      <c r="EL616" s="417">
        <f t="shared" si="1263"/>
        <v>6780</v>
      </c>
      <c r="EM616" s="431">
        <f t="shared" si="1282"/>
        <v>12.5</v>
      </c>
      <c r="EN616" s="431"/>
      <c r="EO616" s="431"/>
      <c r="EP616" s="431"/>
      <c r="EQ616" s="430">
        <f t="shared" si="1225"/>
        <v>4</v>
      </c>
      <c r="ER616" s="448"/>
      <c r="ES616" s="449">
        <f t="shared" si="1163"/>
        <v>23.362314993031127</v>
      </c>
      <c r="ET616" s="450">
        <f t="shared" si="1164"/>
        <v>0.90402000000000005</v>
      </c>
      <c r="EU616" s="451">
        <f t="shared" ref="EU616:EU679" si="1283">BV616/1000/ES616*24</f>
        <v>0.25785115909090905</v>
      </c>
      <c r="EV616" s="450">
        <f t="shared" si="1165"/>
        <v>0.47750214646464639</v>
      </c>
      <c r="EW616" s="513">
        <f t="shared" si="1268"/>
        <v>0.44933920704845809</v>
      </c>
      <c r="EX616" s="514">
        <f t="shared" si="1269"/>
        <v>10.199999999999999</v>
      </c>
      <c r="EY616" s="513">
        <f t="shared" si="1270"/>
        <v>0.63414634146341464</v>
      </c>
      <c r="EZ616" s="514">
        <f t="shared" si="1271"/>
        <v>28.6</v>
      </c>
      <c r="FA616" s="450">
        <f t="shared" si="1170"/>
        <v>0.76334661354581668</v>
      </c>
      <c r="FB616" s="431">
        <f t="shared" si="1171"/>
        <v>191.6</v>
      </c>
      <c r="FC616" s="452"/>
      <c r="FD616" s="431"/>
      <c r="FE616" s="452">
        <f t="shared" si="1172"/>
        <v>0.96923076923076923</v>
      </c>
      <c r="FF616" s="430">
        <f t="shared" si="1173"/>
        <v>126</v>
      </c>
      <c r="FG616" s="405">
        <v>50400</v>
      </c>
      <c r="FH616" s="589"/>
      <c r="FI616" s="590"/>
      <c r="FJ616" s="591"/>
      <c r="FK616" s="455">
        <f t="shared" si="1174"/>
        <v>1.5928851131612134</v>
      </c>
      <c r="FL616" s="530">
        <v>2200</v>
      </c>
      <c r="FM616" s="455">
        <f t="shared" si="1175"/>
        <v>48.671489568814849</v>
      </c>
      <c r="FN616" s="530">
        <v>5443</v>
      </c>
      <c r="FO616" s="532">
        <f t="shared" si="1176"/>
        <v>0.40680119581464874</v>
      </c>
      <c r="FP616" s="449">
        <f t="shared" si="1177"/>
        <v>120.41768987411783</v>
      </c>
      <c r="FQ616" s="457">
        <v>43.2</v>
      </c>
      <c r="FR616" s="458">
        <f t="shared" si="1178"/>
        <v>0.95573106789672801</v>
      </c>
      <c r="FS616" s="576">
        <v>8.07</v>
      </c>
      <c r="FT616" s="577">
        <v>13.8</v>
      </c>
      <c r="FU616" s="660">
        <v>40</v>
      </c>
      <c r="FV616" s="579">
        <v>2</v>
      </c>
      <c r="FW616" s="580"/>
      <c r="FX616" s="579"/>
      <c r="FY616" s="452">
        <f t="shared" si="1179"/>
        <v>0.5</v>
      </c>
      <c r="FZ616" s="452"/>
      <c r="GA616" s="429"/>
      <c r="GB616" s="513">
        <f t="shared" si="1272"/>
        <v>0.16363636363636358</v>
      </c>
      <c r="GC616" s="514">
        <f t="shared" si="1273"/>
        <v>2.6999999999999993</v>
      </c>
      <c r="GD616" s="513">
        <f t="shared" si="1232"/>
        <v>0.32659932659932656</v>
      </c>
      <c r="GE616" s="527">
        <f t="shared" si="1183"/>
        <v>19.399999999999999</v>
      </c>
      <c r="GF616" s="461">
        <f t="shared" si="1184"/>
        <v>2.1769429879869913</v>
      </c>
      <c r="GG616" s="606">
        <v>20</v>
      </c>
      <c r="GH616" s="450">
        <f t="shared" si="1249"/>
        <v>0.25</v>
      </c>
      <c r="GI616" s="405">
        <v>140</v>
      </c>
      <c r="GJ616" s="462">
        <f t="shared" si="1250"/>
        <v>7</v>
      </c>
      <c r="GK616" s="463">
        <f t="shared" si="1187"/>
        <v>10.619234087741422</v>
      </c>
      <c r="GL616" s="464">
        <v>8.0399999999999991</v>
      </c>
      <c r="GM616" s="529">
        <v>13.7</v>
      </c>
      <c r="GN616" s="406">
        <v>41</v>
      </c>
      <c r="GO616" s="513">
        <f t="shared" si="1274"/>
        <v>7.2463768115943461E-3</v>
      </c>
      <c r="GP616" s="450">
        <f t="shared" si="1257"/>
        <v>-2.4999999999999911E-2</v>
      </c>
      <c r="GQ616" s="577">
        <v>8</v>
      </c>
      <c r="GR616" s="455">
        <f t="shared" si="1190"/>
        <v>2.2831353288644056</v>
      </c>
      <c r="GS616" s="531">
        <f t="shared" si="1275"/>
        <v>11</v>
      </c>
      <c r="GT616" s="531">
        <f t="shared" si="1258"/>
        <v>34.1</v>
      </c>
      <c r="GU616" s="513">
        <f t="shared" si="1276"/>
        <v>0.1970802919708029</v>
      </c>
      <c r="GV616" s="513">
        <f t="shared" si="1259"/>
        <v>0.1682926829268292</v>
      </c>
      <c r="GW616" s="513">
        <f t="shared" si="1277"/>
        <v>0.20289855072463769</v>
      </c>
      <c r="GX616" s="513">
        <f t="shared" si="1260"/>
        <v>0.14749999999999996</v>
      </c>
      <c r="GY616" s="462">
        <f t="shared" si="1255"/>
        <v>1.7998701843629532</v>
      </c>
      <c r="GZ616" s="405">
        <v>43613</v>
      </c>
      <c r="HA616" s="581">
        <v>8.25</v>
      </c>
      <c r="HB616" s="451">
        <v>8.06</v>
      </c>
      <c r="HC616" s="577">
        <v>11</v>
      </c>
      <c r="HD616" s="463">
        <f t="shared" si="1278"/>
        <v>34.1</v>
      </c>
      <c r="HE616" s="463">
        <v>12</v>
      </c>
      <c r="HF616" s="463">
        <f t="shared" si="1206"/>
        <v>32.400000000000006</v>
      </c>
      <c r="HG616" s="582"/>
      <c r="HH616" s="575">
        <v>8</v>
      </c>
      <c r="HI616" s="583">
        <v>6620</v>
      </c>
      <c r="HJ616" s="406">
        <f t="shared" si="1199"/>
        <v>4435.4000000000005</v>
      </c>
      <c r="HK616" s="406"/>
      <c r="HL616" s="549"/>
      <c r="HM616" s="584"/>
      <c r="HN616" s="461">
        <v>11.84</v>
      </c>
      <c r="HO616" s="574"/>
      <c r="HP616" s="548">
        <v>0.01</v>
      </c>
      <c r="HQ616" s="585"/>
      <c r="HR616" s="586"/>
      <c r="HS616" s="520">
        <v>0.25</v>
      </c>
      <c r="HT616" s="587">
        <v>4</v>
      </c>
      <c r="HU616" s="522">
        <f t="shared" si="1200"/>
        <v>38.494723568062653</v>
      </c>
      <c r="HV616" s="513">
        <f t="shared" si="1279"/>
        <v>0.75609756097560976</v>
      </c>
      <c r="HW616" s="513">
        <f t="shared" si="1261"/>
        <v>0.86414342629482066</v>
      </c>
      <c r="HX616" s="513">
        <f t="shared" si="1280"/>
        <v>0.47841409691629955</v>
      </c>
      <c r="HY616" s="599"/>
    </row>
    <row r="617" spans="1:233" s="598" customFormat="1" ht="15" customHeight="1" x14ac:dyDescent="0.15">
      <c r="A617" s="400">
        <v>44099</v>
      </c>
      <c r="B617" s="515">
        <v>47330</v>
      </c>
      <c r="C617" s="402">
        <f t="shared" si="1124"/>
        <v>0.9466</v>
      </c>
      <c r="D617" s="571">
        <v>7.91</v>
      </c>
      <c r="E617" s="572">
        <v>42.5</v>
      </c>
      <c r="F617" s="406">
        <v>178</v>
      </c>
      <c r="G617" s="406">
        <f t="shared" si="1207"/>
        <v>8424.74</v>
      </c>
      <c r="H617" s="402">
        <f t="shared" si="1208"/>
        <v>0.3369896</v>
      </c>
      <c r="I617" s="573"/>
      <c r="J617" s="406"/>
      <c r="K617" s="574"/>
      <c r="L617" s="574"/>
      <c r="M617" s="574"/>
      <c r="N617" s="575"/>
      <c r="O617" s="575"/>
      <c r="P617" s="409"/>
      <c r="Q617" s="409"/>
      <c r="R617" s="409"/>
      <c r="S617" s="409"/>
      <c r="T617" s="410"/>
      <c r="U617" s="409"/>
      <c r="V617" s="409"/>
      <c r="W617" s="409"/>
      <c r="X617" s="516"/>
      <c r="Y617" s="473"/>
      <c r="Z617" s="429"/>
      <c r="AA617" s="409"/>
      <c r="AB617" s="409"/>
      <c r="AC617" s="409"/>
      <c r="AD617" s="474"/>
      <c r="AE617" s="477"/>
      <c r="AF617" s="478"/>
      <c r="AG617" s="477"/>
      <c r="AH617" s="478"/>
      <c r="AI617" s="478"/>
      <c r="AJ617" s="473"/>
      <c r="AK617" s="477"/>
      <c r="AL617" s="447"/>
      <c r="AM617" s="479"/>
      <c r="AN617" s="473"/>
      <c r="AO617" s="473"/>
      <c r="AP617" s="479"/>
      <c r="AQ617" s="447"/>
      <c r="AR617" s="473"/>
      <c r="AS617" s="657"/>
      <c r="AT617" s="473"/>
      <c r="AU617" s="447"/>
      <c r="AV617" s="480"/>
      <c r="AW617" s="479"/>
      <c r="AX617" s="479"/>
      <c r="AY617" s="480"/>
      <c r="AZ617" s="480"/>
      <c r="BA617" s="420">
        <f t="shared" si="1135"/>
        <v>44976</v>
      </c>
      <c r="BB617" s="421">
        <f t="shared" si="1136"/>
        <v>0.89951999999999999</v>
      </c>
      <c r="BC617" s="422"/>
      <c r="BD617" s="423">
        <v>7.79</v>
      </c>
      <c r="BE617" s="424">
        <v>54.6</v>
      </c>
      <c r="BF617" s="420">
        <v>263</v>
      </c>
      <c r="BG617" s="426">
        <v>6320</v>
      </c>
      <c r="BH617" s="420">
        <f t="shared" si="1137"/>
        <v>4234.4000000000005</v>
      </c>
      <c r="BI617" s="432"/>
      <c r="BJ617" s="421"/>
      <c r="BK617" s="427">
        <v>17</v>
      </c>
      <c r="BL617" s="427">
        <v>11.6</v>
      </c>
      <c r="BM617" s="428">
        <v>4.4000000000000004</v>
      </c>
      <c r="BN617" s="422">
        <v>1.5</v>
      </c>
      <c r="BO617" s="425">
        <v>102</v>
      </c>
      <c r="BP617" s="425">
        <v>32</v>
      </c>
      <c r="BQ617" s="423">
        <v>6.15</v>
      </c>
      <c r="BR617" s="421">
        <f t="shared" si="1138"/>
        <v>0.85416666666666674</v>
      </c>
      <c r="BS617" s="409">
        <f t="shared" si="1139"/>
        <v>44976</v>
      </c>
      <c r="BT617" s="429">
        <f t="shared" si="1140"/>
        <v>7.7899999999999991</v>
      </c>
      <c r="BU617" s="430">
        <f t="shared" si="1264"/>
        <v>54.6</v>
      </c>
      <c r="BV617" s="430">
        <f t="shared" si="1142"/>
        <v>263</v>
      </c>
      <c r="BW617" s="430">
        <f t="shared" si="1281"/>
        <v>6320</v>
      </c>
      <c r="BX617" s="430">
        <f t="shared" si="1144"/>
        <v>4108</v>
      </c>
      <c r="BY617" s="430">
        <f t="shared" si="1265"/>
        <v>17</v>
      </c>
      <c r="BZ617" s="430">
        <f>BL617</f>
        <v>11.6</v>
      </c>
      <c r="CA617" s="431">
        <f>BN617</f>
        <v>1.5</v>
      </c>
      <c r="CB617" s="430">
        <f t="shared" si="1146"/>
        <v>102</v>
      </c>
      <c r="CC617" s="432">
        <v>22647</v>
      </c>
      <c r="CD617" s="411">
        <f t="shared" si="1147"/>
        <v>22647</v>
      </c>
      <c r="CE617" s="421">
        <f t="shared" si="1148"/>
        <v>0.90588000000000002</v>
      </c>
      <c r="CF617" s="433">
        <f t="shared" si="1149"/>
        <v>7.100278182540734</v>
      </c>
      <c r="CG617" s="434"/>
      <c r="CH617" s="427"/>
      <c r="CI617" s="446">
        <f t="shared" si="1150"/>
        <v>10.067558617035369</v>
      </c>
      <c r="CJ617" s="436">
        <v>30.6</v>
      </c>
      <c r="CK617" s="436">
        <v>3.17</v>
      </c>
      <c r="CL617" s="423"/>
      <c r="CM617" s="423">
        <v>16.600000000000001</v>
      </c>
      <c r="CN617" s="423">
        <v>71</v>
      </c>
      <c r="CO617" s="432"/>
      <c r="CP617" s="432"/>
      <c r="CQ617" s="437"/>
      <c r="CR617" s="437">
        <v>0.97</v>
      </c>
      <c r="CS617" s="424"/>
      <c r="CT617" s="432">
        <f t="shared" si="1151"/>
        <v>3.7091005431182937</v>
      </c>
      <c r="CU617" s="434">
        <v>7.12</v>
      </c>
      <c r="CV617" s="438"/>
      <c r="CW617" s="439"/>
      <c r="CX617" s="440"/>
      <c r="CY617" s="441"/>
      <c r="CZ617" s="442"/>
      <c r="DA617" s="442"/>
      <c r="DB617" s="442"/>
      <c r="DC617" s="442"/>
      <c r="DD617" s="443"/>
      <c r="DE617" s="440"/>
      <c r="DF617" s="444">
        <v>22329</v>
      </c>
      <c r="DG617" s="445">
        <f t="shared" si="1152"/>
        <v>22329</v>
      </c>
      <c r="DH617" s="421">
        <f t="shared" si="1153"/>
        <v>0.89315999999999995</v>
      </c>
      <c r="DI617" s="446">
        <f t="shared" si="1154"/>
        <v>7.2013972860405744</v>
      </c>
      <c r="DJ617" s="434">
        <v>7.78</v>
      </c>
      <c r="DK617" s="427">
        <v>6</v>
      </c>
      <c r="DL617" s="446">
        <f t="shared" si="1155"/>
        <v>10.210936450356039</v>
      </c>
      <c r="DM617" s="422">
        <v>30.6</v>
      </c>
      <c r="DN617" s="422">
        <v>2.67</v>
      </c>
      <c r="DO617" s="423">
        <v>7.78</v>
      </c>
      <c r="DP617" s="423">
        <v>16</v>
      </c>
      <c r="DQ617" s="423">
        <v>70</v>
      </c>
      <c r="DR617" s="432"/>
      <c r="DS617" s="432"/>
      <c r="DT617" s="437"/>
      <c r="DU617" s="437">
        <v>0.97</v>
      </c>
      <c r="DV617" s="424"/>
      <c r="DW617" s="446">
        <f t="shared" si="1156"/>
        <v>3.7619239553943302</v>
      </c>
      <c r="DX617" s="434">
        <v>7</v>
      </c>
      <c r="DY617" s="438">
        <v>7.89</v>
      </c>
      <c r="DZ617" s="439">
        <v>16.600000000000001</v>
      </c>
      <c r="EA617" s="660">
        <f t="shared" si="1266"/>
        <v>59.760000000000005</v>
      </c>
      <c r="EB617" s="441">
        <v>6630</v>
      </c>
      <c r="EC617" s="442">
        <v>11.2</v>
      </c>
      <c r="ED617" s="442">
        <v>0.23</v>
      </c>
      <c r="EE617" s="442">
        <v>7.6</v>
      </c>
      <c r="EF617" s="442">
        <v>0.6</v>
      </c>
      <c r="EG617" s="443">
        <v>7</v>
      </c>
      <c r="EH617" s="440">
        <v>16</v>
      </c>
      <c r="EI617" s="429">
        <f t="shared" si="1256"/>
        <v>7.89</v>
      </c>
      <c r="EJ617" s="447">
        <f t="shared" si="1267"/>
        <v>16.600000000000001</v>
      </c>
      <c r="EK617" s="448">
        <f t="shared" si="1262"/>
        <v>59.760000000000005</v>
      </c>
      <c r="EL617" s="417">
        <f t="shared" si="1263"/>
        <v>6630</v>
      </c>
      <c r="EM617" s="431">
        <f t="shared" si="1282"/>
        <v>11.2</v>
      </c>
      <c r="EN617" s="431">
        <f>ED617</f>
        <v>0.23</v>
      </c>
      <c r="EO617" s="431">
        <f>EE617</f>
        <v>7.6</v>
      </c>
      <c r="EP617" s="431">
        <f>EF617</f>
        <v>0.6</v>
      </c>
      <c r="EQ617" s="430">
        <f t="shared" si="1225"/>
        <v>7</v>
      </c>
      <c r="ER617" s="448">
        <f>EH617</f>
        <v>16</v>
      </c>
      <c r="ES617" s="449">
        <f t="shared" si="1163"/>
        <v>23.479188900747065</v>
      </c>
      <c r="ET617" s="450">
        <f t="shared" si="1164"/>
        <v>0.89951999999999999</v>
      </c>
      <c r="EU617" s="451">
        <f t="shared" si="1283"/>
        <v>0.26883381818181817</v>
      </c>
      <c r="EV617" s="450">
        <f t="shared" si="1165"/>
        <v>0.49784040404040397</v>
      </c>
      <c r="EW617" s="513">
        <f t="shared" si="1268"/>
        <v>0.3411764705882353</v>
      </c>
      <c r="EX617" s="514">
        <f t="shared" si="1269"/>
        <v>5.8000000000000007</v>
      </c>
      <c r="EY617" s="513">
        <f t="shared" si="1270"/>
        <v>0.69597069597069594</v>
      </c>
      <c r="EZ617" s="514">
        <f t="shared" si="1271"/>
        <v>38</v>
      </c>
      <c r="FA617" s="450">
        <f t="shared" si="1170"/>
        <v>0.77277566539923948</v>
      </c>
      <c r="FB617" s="431">
        <f t="shared" si="1171"/>
        <v>203.24</v>
      </c>
      <c r="FC617" s="452">
        <f>1-EP617/CA617</f>
        <v>0.60000000000000009</v>
      </c>
      <c r="FD617" s="431">
        <f>CA617-EP617</f>
        <v>0.9</v>
      </c>
      <c r="FE617" s="452">
        <f t="shared" si="1172"/>
        <v>0.93137254901960786</v>
      </c>
      <c r="FF617" s="430">
        <f t="shared" si="1173"/>
        <v>95</v>
      </c>
      <c r="FG617" s="405">
        <v>50400</v>
      </c>
      <c r="FH617" s="589"/>
      <c r="FI617" s="590"/>
      <c r="FJ617" s="591"/>
      <c r="FK617" s="455">
        <f t="shared" si="1174"/>
        <v>1.6008537886872998</v>
      </c>
      <c r="FL617" s="530">
        <v>2200</v>
      </c>
      <c r="FM617" s="455">
        <f t="shared" si="1175"/>
        <v>48.914976876556388</v>
      </c>
      <c r="FN617" s="530">
        <v>6545</v>
      </c>
      <c r="FO617" s="532">
        <f t="shared" si="1176"/>
        <v>0.48916292974588943</v>
      </c>
      <c r="FP617" s="449">
        <f t="shared" si="1177"/>
        <v>145.52205620775524</v>
      </c>
      <c r="FQ617" s="457">
        <v>43.2</v>
      </c>
      <c r="FR617" s="458">
        <f t="shared" si="1178"/>
        <v>0.96051227321237997</v>
      </c>
      <c r="FS617" s="576">
        <v>8.09</v>
      </c>
      <c r="FT617" s="577">
        <v>13.7</v>
      </c>
      <c r="FU617" s="660">
        <v>41</v>
      </c>
      <c r="FV617" s="579">
        <v>12</v>
      </c>
      <c r="FW617" s="580">
        <v>0.18</v>
      </c>
      <c r="FX617" s="579">
        <v>8</v>
      </c>
      <c r="FY617" s="452">
        <f t="shared" si="1179"/>
        <v>-0.71428571428571419</v>
      </c>
      <c r="FZ617" s="452">
        <f>1-FW617/(EF617+DC617)</f>
        <v>0.7</v>
      </c>
      <c r="GA617" s="429">
        <f>EF617+DC617-FW617</f>
        <v>0.42</v>
      </c>
      <c r="GB617" s="513">
        <f t="shared" si="1272"/>
        <v>0.17469879518072295</v>
      </c>
      <c r="GC617" s="514">
        <f t="shared" si="1273"/>
        <v>2.9000000000000021</v>
      </c>
      <c r="GD617" s="513">
        <f t="shared" si="1232"/>
        <v>0.31392235609103081</v>
      </c>
      <c r="GE617" s="527">
        <f t="shared" si="1183"/>
        <v>18.760000000000005</v>
      </c>
      <c r="GF617" s="461">
        <f t="shared" si="1184"/>
        <v>2.1878335112059766</v>
      </c>
      <c r="GG617" s="606">
        <v>20</v>
      </c>
      <c r="GH617" s="450">
        <f t="shared" si="1249"/>
        <v>0.25</v>
      </c>
      <c r="GI617" s="405">
        <v>140</v>
      </c>
      <c r="GJ617" s="462">
        <f t="shared" si="1250"/>
        <v>7</v>
      </c>
      <c r="GK617" s="463">
        <f t="shared" si="1187"/>
        <v>10.672358591248667</v>
      </c>
      <c r="GL617" s="464">
        <v>8.11</v>
      </c>
      <c r="GM617" s="529">
        <v>13</v>
      </c>
      <c r="GN617" s="406">
        <v>42</v>
      </c>
      <c r="GO617" s="513">
        <f t="shared" si="1274"/>
        <v>5.1094890510948843E-2</v>
      </c>
      <c r="GP617" s="450">
        <f t="shared" si="1257"/>
        <v>-2.4390243902439046E-2</v>
      </c>
      <c r="GQ617" s="577">
        <v>8</v>
      </c>
      <c r="GR617" s="455">
        <f t="shared" si="1190"/>
        <v>2.2945570971184632</v>
      </c>
      <c r="GS617" s="531">
        <f t="shared" si="1275"/>
        <v>11.5</v>
      </c>
      <c r="GT617" s="531">
        <f t="shared" si="1258"/>
        <v>35.65</v>
      </c>
      <c r="GU617" s="513">
        <f t="shared" si="1276"/>
        <v>0.11538461538461542</v>
      </c>
      <c r="GV617" s="513">
        <f t="shared" si="1259"/>
        <v>0.15119047619047621</v>
      </c>
      <c r="GW617" s="513">
        <f t="shared" si="1277"/>
        <v>0.16058394160583933</v>
      </c>
      <c r="GX617" s="513">
        <f t="shared" si="1260"/>
        <v>0.13048780487804879</v>
      </c>
      <c r="GY617" s="462">
        <f t="shared" si="1255"/>
        <v>1.9948333815418064</v>
      </c>
      <c r="GZ617" s="405">
        <v>44587</v>
      </c>
      <c r="HA617" s="581">
        <v>8.26</v>
      </c>
      <c r="HB617" s="451">
        <v>8.0399999999999991</v>
      </c>
      <c r="HC617" s="577">
        <v>11.5</v>
      </c>
      <c r="HD617" s="463">
        <f t="shared" si="1278"/>
        <v>35.65</v>
      </c>
      <c r="HE617" s="463">
        <v>11.7</v>
      </c>
      <c r="HF617" s="463">
        <f t="shared" si="1206"/>
        <v>31.59</v>
      </c>
      <c r="HG617" s="582"/>
      <c r="HH617" s="575">
        <v>9</v>
      </c>
      <c r="HI617" s="583">
        <v>6640</v>
      </c>
      <c r="HJ617" s="406">
        <f t="shared" si="1199"/>
        <v>4448.8</v>
      </c>
      <c r="HK617" s="406"/>
      <c r="HL617" s="549">
        <v>1277</v>
      </c>
      <c r="HM617" s="584">
        <v>12</v>
      </c>
      <c r="HN617" s="461">
        <v>8.2200000000000006</v>
      </c>
      <c r="HO617" s="574">
        <v>0.15</v>
      </c>
      <c r="HP617" s="548">
        <v>0.11</v>
      </c>
      <c r="HQ617" s="585">
        <v>8.9</v>
      </c>
      <c r="HR617" s="586">
        <v>0.16</v>
      </c>
      <c r="HS617" s="520">
        <v>0.1</v>
      </c>
      <c r="HT617" s="587">
        <v>4</v>
      </c>
      <c r="HU617" s="522">
        <f t="shared" si="1200"/>
        <v>38.687299893276418</v>
      </c>
      <c r="HV617" s="513">
        <f t="shared" si="1279"/>
        <v>0.78937728937728935</v>
      </c>
      <c r="HW617" s="513">
        <f t="shared" si="1261"/>
        <v>0.86444866920152097</v>
      </c>
      <c r="HX617" s="513">
        <f t="shared" si="1280"/>
        <v>0.51647058823529401</v>
      </c>
      <c r="HY617" s="599"/>
    </row>
    <row r="618" spans="1:233" s="598" customFormat="1" ht="15" customHeight="1" x14ac:dyDescent="0.15">
      <c r="A618" s="400">
        <v>44100</v>
      </c>
      <c r="B618" s="515">
        <v>44945</v>
      </c>
      <c r="C618" s="402">
        <f t="shared" ref="C618:C681" si="1284">B618/$B$6</f>
        <v>0.89890000000000003</v>
      </c>
      <c r="D618" s="571">
        <v>7.89</v>
      </c>
      <c r="E618" s="572">
        <v>37.1</v>
      </c>
      <c r="F618" s="406">
        <v>191</v>
      </c>
      <c r="G618" s="406">
        <f t="shared" ref="G618:G649" si="1285">F618*B618/1000</f>
        <v>8584.4950000000008</v>
      </c>
      <c r="H618" s="402">
        <f t="shared" ref="H618:H649" si="1286">G618/$G$6</f>
        <v>0.34337980000000001</v>
      </c>
      <c r="I618" s="573"/>
      <c r="J618" s="406"/>
      <c r="K618" s="574"/>
      <c r="L618" s="574"/>
      <c r="M618" s="574"/>
      <c r="N618" s="575"/>
      <c r="O618" s="575"/>
      <c r="P618" s="409"/>
      <c r="Q618" s="409"/>
      <c r="R618" s="409"/>
      <c r="S618" s="409"/>
      <c r="T618" s="410"/>
      <c r="U618" s="409"/>
      <c r="V618" s="409"/>
      <c r="W618" s="409"/>
      <c r="X618" s="516"/>
      <c r="Y618" s="473"/>
      <c r="Z618" s="429"/>
      <c r="AA618" s="409"/>
      <c r="AB618" s="409"/>
      <c r="AC618" s="409"/>
      <c r="AD618" s="474"/>
      <c r="AE618" s="477"/>
      <c r="AF618" s="478"/>
      <c r="AG618" s="477"/>
      <c r="AH618" s="478"/>
      <c r="AI618" s="478"/>
      <c r="AJ618" s="473"/>
      <c r="AK618" s="477"/>
      <c r="AL618" s="447"/>
      <c r="AM618" s="479"/>
      <c r="AN618" s="473"/>
      <c r="AO618" s="473"/>
      <c r="AP618" s="479"/>
      <c r="AQ618" s="447"/>
      <c r="AR618" s="473"/>
      <c r="AS618" s="657"/>
      <c r="AT618" s="473"/>
      <c r="AU618" s="447"/>
      <c r="AV618" s="480"/>
      <c r="AW618" s="479"/>
      <c r="AX618" s="479"/>
      <c r="AY618" s="480"/>
      <c r="AZ618" s="480"/>
      <c r="BA618" s="420">
        <f t="shared" ref="BA618:BA681" si="1287">CC618+DF618</f>
        <v>44766</v>
      </c>
      <c r="BB618" s="421">
        <f t="shared" ref="BB618:BB681" si="1288">BA618/$BA$6</f>
        <v>0.89532</v>
      </c>
      <c r="BC618" s="422"/>
      <c r="BD618" s="423">
        <v>7.68</v>
      </c>
      <c r="BE618" s="424">
        <v>54.9</v>
      </c>
      <c r="BF618" s="420">
        <v>291</v>
      </c>
      <c r="BG618" s="426">
        <v>6540</v>
      </c>
      <c r="BH618" s="420">
        <f t="shared" ref="BH618:BH681" si="1289">BG618*0.67</f>
        <v>4381.8</v>
      </c>
      <c r="BI618" s="432"/>
      <c r="BJ618" s="421"/>
      <c r="BK618" s="427">
        <v>18.5</v>
      </c>
      <c r="BL618" s="427"/>
      <c r="BM618" s="428"/>
      <c r="BN618" s="422"/>
      <c r="BO618" s="425">
        <v>147</v>
      </c>
      <c r="BP618" s="425"/>
      <c r="BQ618" s="423">
        <v>5.89</v>
      </c>
      <c r="BR618" s="421">
        <f t="shared" ref="BR618:BR681" si="1290">BQ618/$BQ$6</f>
        <v>0.81805555555555554</v>
      </c>
      <c r="BS618" s="409">
        <f t="shared" ref="BS618:BS681" si="1291">BA618+AF618</f>
        <v>44766</v>
      </c>
      <c r="BT618" s="429">
        <f t="shared" ref="BT618:BT681" si="1292">(BD618*BA618+AP618*AF618)/(AF618+BA618)</f>
        <v>7.68</v>
      </c>
      <c r="BU618" s="430">
        <f t="shared" si="1264"/>
        <v>54.9</v>
      </c>
      <c r="BV618" s="430">
        <f t="shared" ref="BV618:BV681" si="1293">(BA618*BF618+AR618*AF618)/(AF618+BA618)</f>
        <v>291</v>
      </c>
      <c r="BW618" s="430">
        <f t="shared" si="1281"/>
        <v>6540</v>
      </c>
      <c r="BX618" s="430">
        <f t="shared" ref="BX618:BX681" si="1294">BW618*0.65</f>
        <v>4251</v>
      </c>
      <c r="BY618" s="430">
        <f t="shared" si="1265"/>
        <v>18.5</v>
      </c>
      <c r="BZ618" s="430"/>
      <c r="CA618" s="431"/>
      <c r="CB618" s="430">
        <f t="shared" ref="CB618:CB681" si="1295">BO618</f>
        <v>147</v>
      </c>
      <c r="CC618" s="432">
        <v>22378</v>
      </c>
      <c r="CD618" s="411">
        <f t="shared" ref="CD618:CD681" si="1296">CC618+AF618/2</f>
        <v>22378</v>
      </c>
      <c r="CE618" s="421">
        <f t="shared" ref="CE618:CE681" si="1297">CD618/25000</f>
        <v>0.89512000000000003</v>
      </c>
      <c r="CF618" s="433">
        <f t="shared" ref="CF618:CF681" si="1298">6700/CD618*24</f>
        <v>7.1856287425149699</v>
      </c>
      <c r="CG618" s="434"/>
      <c r="CH618" s="427"/>
      <c r="CI618" s="446">
        <f t="shared" ref="CI618:CI681" si="1299">9500/CD618*24</f>
        <v>10.188578067745107</v>
      </c>
      <c r="CJ618" s="436">
        <v>30.8</v>
      </c>
      <c r="CK618" s="436">
        <v>2.09</v>
      </c>
      <c r="CL618" s="423"/>
      <c r="CM618" s="423">
        <v>16.100000000000001</v>
      </c>
      <c r="CN618" s="423">
        <v>68</v>
      </c>
      <c r="CO618" s="432"/>
      <c r="CP618" s="432"/>
      <c r="CQ618" s="437"/>
      <c r="CR618" s="437">
        <v>0.97</v>
      </c>
      <c r="CS618" s="424"/>
      <c r="CT618" s="432">
        <f t="shared" ref="CT618:CT681" si="1300">3500/CD618*24</f>
        <v>3.7536866565376714</v>
      </c>
      <c r="CU618" s="434">
        <v>7.25</v>
      </c>
      <c r="CV618" s="438"/>
      <c r="CW618" s="439"/>
      <c r="CX618" s="440"/>
      <c r="CY618" s="441"/>
      <c r="CZ618" s="442"/>
      <c r="DA618" s="442"/>
      <c r="DB618" s="442"/>
      <c r="DC618" s="442"/>
      <c r="DD618" s="443"/>
      <c r="DE618" s="440"/>
      <c r="DF618" s="444">
        <v>22388</v>
      </c>
      <c r="DG618" s="445">
        <f t="shared" ref="DG618:DG681" si="1301">DF618+AF618/2</f>
        <v>22388</v>
      </c>
      <c r="DH618" s="421">
        <f t="shared" ref="DH618:DH681" si="1302">DG618/25000</f>
        <v>0.89551999999999998</v>
      </c>
      <c r="DI618" s="446">
        <f t="shared" ref="DI618:DI681" si="1303">6700/DG618*24</f>
        <v>7.1824191531177419</v>
      </c>
      <c r="DJ618" s="434">
        <v>7.65</v>
      </c>
      <c r="DK618" s="427">
        <v>4.7</v>
      </c>
      <c r="DL618" s="446">
        <f t="shared" ref="DL618:DL681" si="1304">9500/DG618*24</f>
        <v>10.184027157405755</v>
      </c>
      <c r="DM618" s="422">
        <v>30.7</v>
      </c>
      <c r="DN618" s="422">
        <v>2.67</v>
      </c>
      <c r="DO618" s="423">
        <v>7.79</v>
      </c>
      <c r="DP618" s="423">
        <v>16.399999999999999</v>
      </c>
      <c r="DQ618" s="423">
        <v>73</v>
      </c>
      <c r="DR618" s="432"/>
      <c r="DS618" s="432"/>
      <c r="DT618" s="437"/>
      <c r="DU618" s="437">
        <v>0.97</v>
      </c>
      <c r="DV618" s="424"/>
      <c r="DW618" s="446">
        <f t="shared" ref="DW618:DW681" si="1305">3500/DG618*24</f>
        <v>3.7520100053600141</v>
      </c>
      <c r="DX618" s="434">
        <v>7.4</v>
      </c>
      <c r="DY618" s="438">
        <v>8.14</v>
      </c>
      <c r="DZ618" s="439">
        <v>16.399999999999999</v>
      </c>
      <c r="EA618" s="660">
        <f t="shared" si="1266"/>
        <v>59.04</v>
      </c>
      <c r="EB618" s="441">
        <v>6670</v>
      </c>
      <c r="EC618" s="442">
        <v>8.5</v>
      </c>
      <c r="ED618" s="442"/>
      <c r="EE618" s="442"/>
      <c r="EF618" s="442"/>
      <c r="EG618" s="443">
        <v>4</v>
      </c>
      <c r="EH618" s="440"/>
      <c r="EI618" s="429">
        <f t="shared" si="1256"/>
        <v>8.14</v>
      </c>
      <c r="EJ618" s="447">
        <f t="shared" si="1267"/>
        <v>16.399999999999999</v>
      </c>
      <c r="EK618" s="448">
        <f t="shared" si="1262"/>
        <v>59.04</v>
      </c>
      <c r="EL618" s="417">
        <f t="shared" si="1263"/>
        <v>6670</v>
      </c>
      <c r="EM618" s="431">
        <f t="shared" si="1282"/>
        <v>8.5</v>
      </c>
      <c r="EN618" s="431"/>
      <c r="EO618" s="431"/>
      <c r="EP618" s="431"/>
      <c r="EQ618" s="430">
        <f t="shared" ref="EQ618:EQ649" si="1306">EG618</f>
        <v>4</v>
      </c>
      <c r="ER618" s="448"/>
      <c r="ES618" s="449">
        <f t="shared" ref="ES618:ES681" si="1307">44000/(BA618+AF618)*24</f>
        <v>23.589331188848682</v>
      </c>
      <c r="ET618" s="450">
        <f t="shared" ref="ET618:ET681" si="1308">(BA618+AF618)/BA$6</f>
        <v>0.89532</v>
      </c>
      <c r="EU618" s="451">
        <f t="shared" si="1283"/>
        <v>0.2960660454545454</v>
      </c>
      <c r="EV618" s="450">
        <f t="shared" ref="EV618:EV681" si="1309">EU618/$EU$6</f>
        <v>0.54827045454545442</v>
      </c>
      <c r="EW618" s="513">
        <f t="shared" si="1268"/>
        <v>0.54054054054054057</v>
      </c>
      <c r="EX618" s="514">
        <f t="shared" si="1269"/>
        <v>10</v>
      </c>
      <c r="EY618" s="513">
        <f t="shared" si="1270"/>
        <v>0.70127504553734066</v>
      </c>
      <c r="EZ618" s="514">
        <f t="shared" si="1271"/>
        <v>38.5</v>
      </c>
      <c r="FA618" s="450">
        <f t="shared" ref="FA618:FA681" si="1310">1-EK618/BV618</f>
        <v>0.79711340206185566</v>
      </c>
      <c r="FB618" s="431">
        <f t="shared" ref="FB618:FB681" si="1311">BV618-EK618</f>
        <v>231.96</v>
      </c>
      <c r="FC618" s="452"/>
      <c r="FD618" s="431"/>
      <c r="FE618" s="452">
        <f t="shared" ref="FE618:FE681" si="1312">1-EQ618/CB618</f>
        <v>0.97278911564625847</v>
      </c>
      <c r="FF618" s="430">
        <f t="shared" ref="FF618:FF681" si="1313">CB618-EQ618</f>
        <v>143</v>
      </c>
      <c r="FG618" s="405">
        <v>50400</v>
      </c>
      <c r="FH618" s="589"/>
      <c r="FI618" s="590"/>
      <c r="FJ618" s="591"/>
      <c r="FK618" s="455">
        <f t="shared" ref="FK618:FK681" si="1314">3000/BS618*24</f>
        <v>1.6083634901487738</v>
      </c>
      <c r="FL618" s="530">
        <v>2200</v>
      </c>
      <c r="FM618" s="455">
        <f t="shared" ref="FM618:FM681" si="1315">FL618/BS618*1000</f>
        <v>49.144439976768084</v>
      </c>
      <c r="FN618" s="530">
        <v>5835</v>
      </c>
      <c r="FO618" s="532">
        <f t="shared" ref="FO618:FO681" si="1316">FN618/11.15/1.2/1000</f>
        <v>0.43609865470852016</v>
      </c>
      <c r="FP618" s="449">
        <f t="shared" ref="FP618:FP681" si="1317">FN618/BS618*1000</f>
        <v>130.34445784747354</v>
      </c>
      <c r="FQ618" s="457">
        <v>43.2</v>
      </c>
      <c r="FR618" s="458">
        <f t="shared" ref="FR618:FR681" si="1318">FQ618/BS618*1000</f>
        <v>0.96501809408926431</v>
      </c>
      <c r="FS618" s="576">
        <v>7.94</v>
      </c>
      <c r="FT618" s="577">
        <v>13.4</v>
      </c>
      <c r="FU618" s="660">
        <v>35</v>
      </c>
      <c r="FV618" s="579">
        <v>4</v>
      </c>
      <c r="FW618" s="580"/>
      <c r="FX618" s="579"/>
      <c r="FY618" s="452">
        <f t="shared" ref="FY618:FY681" si="1319">1-FV618/(EG618+DD618)</f>
        <v>0</v>
      </c>
      <c r="FZ618" s="452"/>
      <c r="GA618" s="429"/>
      <c r="GB618" s="513">
        <f t="shared" si="1272"/>
        <v>0.18292682926829262</v>
      </c>
      <c r="GC618" s="514">
        <f t="shared" si="1273"/>
        <v>2.9999999999999982</v>
      </c>
      <c r="GD618" s="513">
        <f t="shared" ref="GD618:GD649" si="1320">1-FU618/EA618</f>
        <v>0.40718157181571812</v>
      </c>
      <c r="GE618" s="527">
        <f t="shared" ref="GE618:GE681" si="1321">CX618+EA618-FU618</f>
        <v>24.04</v>
      </c>
      <c r="GF618" s="461">
        <f t="shared" ref="GF618:GF681" si="1322">4100/BS618*24</f>
        <v>2.1980967698699905</v>
      </c>
      <c r="GG618" s="606">
        <v>20</v>
      </c>
      <c r="GH618" s="450">
        <f t="shared" si="1249"/>
        <v>0.25</v>
      </c>
      <c r="GI618" s="405">
        <v>140</v>
      </c>
      <c r="GJ618" s="462">
        <f t="shared" si="1250"/>
        <v>7</v>
      </c>
      <c r="GK618" s="463">
        <f t="shared" ref="GK618:GK681" si="1323">GG618/(BS618/24)*1000</f>
        <v>10.72242326765849</v>
      </c>
      <c r="GL618" s="464">
        <v>8.09</v>
      </c>
      <c r="GM618" s="529">
        <v>12.7</v>
      </c>
      <c r="GN618" s="406">
        <v>33</v>
      </c>
      <c r="GO618" s="513">
        <f t="shared" si="1274"/>
        <v>5.2238805970149294E-2</v>
      </c>
      <c r="GP618" s="450">
        <f t="shared" si="1257"/>
        <v>5.7142857142857162E-2</v>
      </c>
      <c r="GQ618" s="577">
        <v>8</v>
      </c>
      <c r="GR618" s="455">
        <f t="shared" ref="GR618:GR681" si="1324">4300/BS618*24</f>
        <v>2.3053210025465756</v>
      </c>
      <c r="GS618" s="531">
        <f t="shared" si="1275"/>
        <v>11.5</v>
      </c>
      <c r="GT618" s="531">
        <f t="shared" si="1258"/>
        <v>35.65</v>
      </c>
      <c r="GU618" s="513">
        <f t="shared" si="1276"/>
        <v>9.4488188976377896E-2</v>
      </c>
      <c r="GV618" s="513">
        <f t="shared" si="1259"/>
        <v>-8.0303030303030321E-2</v>
      </c>
      <c r="GW618" s="513">
        <f t="shared" si="1277"/>
        <v>0.14179104477611948</v>
      </c>
      <c r="GX618" s="513">
        <f t="shared" si="1260"/>
        <v>-1.8571428571428461E-2</v>
      </c>
      <c r="GY618" s="462">
        <f t="shared" si="1255"/>
        <v>-16.496035796397713</v>
      </c>
      <c r="GZ618" s="405">
        <v>45719</v>
      </c>
      <c r="HA618" s="581">
        <v>8.3000000000000007</v>
      </c>
      <c r="HB618" s="451">
        <v>8.0399999999999991</v>
      </c>
      <c r="HC618" s="577">
        <v>11.5</v>
      </c>
      <c r="HD618" s="463">
        <f t="shared" si="1278"/>
        <v>35.65</v>
      </c>
      <c r="HE618" s="463">
        <v>10.1</v>
      </c>
      <c r="HF618" s="463">
        <f t="shared" si="1206"/>
        <v>27.27</v>
      </c>
      <c r="HG618" s="582"/>
      <c r="HH618" s="575">
        <v>4</v>
      </c>
      <c r="HI618" s="583">
        <v>6710</v>
      </c>
      <c r="HJ618" s="406">
        <f t="shared" ref="HJ618:HJ681" si="1325">HI618*0.67</f>
        <v>4495.7</v>
      </c>
      <c r="HK618" s="406"/>
      <c r="HL618" s="549"/>
      <c r="HM618" s="584"/>
      <c r="HN618" s="461">
        <v>6.75</v>
      </c>
      <c r="HO618" s="574"/>
      <c r="HP618" s="548">
        <v>0.11</v>
      </c>
      <c r="HQ618" s="585"/>
      <c r="HR618" s="586"/>
      <c r="HS618" s="520">
        <v>0.08</v>
      </c>
      <c r="HT618" s="587">
        <v>4</v>
      </c>
      <c r="HU618" s="522">
        <f t="shared" ref="HU618:HU681" si="1326">72500/BA618*24</f>
        <v>38.868784345262029</v>
      </c>
      <c r="HV618" s="513">
        <f t="shared" si="1279"/>
        <v>0.79052823315118403</v>
      </c>
      <c r="HW618" s="513">
        <f t="shared" si="1261"/>
        <v>0.87749140893470789</v>
      </c>
      <c r="HX618" s="513">
        <f t="shared" si="1280"/>
        <v>0.63513513513513509</v>
      </c>
      <c r="HY618" s="599"/>
    </row>
    <row r="619" spans="1:233" ht="15" customHeight="1" x14ac:dyDescent="0.15">
      <c r="A619" s="485">
        <v>44101</v>
      </c>
      <c r="B619" s="486">
        <v>37471</v>
      </c>
      <c r="C619" s="487">
        <f t="shared" si="1284"/>
        <v>0.74941999999999998</v>
      </c>
      <c r="D619" s="488">
        <v>7.95</v>
      </c>
      <c r="E619" s="489">
        <v>35.15</v>
      </c>
      <c r="F619" s="490">
        <v>188</v>
      </c>
      <c r="G619" s="490">
        <f t="shared" si="1285"/>
        <v>7044.5479999999998</v>
      </c>
      <c r="H619" s="487">
        <f t="shared" si="1286"/>
        <v>0.28178191999999996</v>
      </c>
      <c r="I619" s="490"/>
      <c r="J619" s="490"/>
      <c r="K619" s="491"/>
      <c r="L619" s="491"/>
      <c r="M619" s="491"/>
      <c r="N619" s="492"/>
      <c r="O619" s="492"/>
      <c r="P619" s="409"/>
      <c r="Q619" s="409"/>
      <c r="R619" s="409"/>
      <c r="S619" s="409"/>
      <c r="T619" s="410"/>
      <c r="U619" s="411"/>
      <c r="V619" s="409"/>
      <c r="W619" s="409"/>
      <c r="X619" s="412"/>
      <c r="Y619" s="473"/>
      <c r="Z619" s="429"/>
      <c r="AA619" s="447"/>
      <c r="AB619" s="409"/>
      <c r="AC619" s="409"/>
      <c r="AD619" s="474"/>
      <c r="AE619" s="477"/>
      <c r="AF619" s="478"/>
      <c r="AG619" s="477"/>
      <c r="AH619" s="478"/>
      <c r="AI619" s="478"/>
      <c r="AJ619" s="473"/>
      <c r="AK619" s="477"/>
      <c r="AL619" s="447"/>
      <c r="AM619" s="479"/>
      <c r="AN619" s="473"/>
      <c r="AO619" s="473"/>
      <c r="AP619" s="479"/>
      <c r="AQ619" s="447"/>
      <c r="AR619" s="473"/>
      <c r="AS619" s="657"/>
      <c r="AT619" s="473"/>
      <c r="AU619" s="447"/>
      <c r="AV619" s="480"/>
      <c r="AW619" s="479"/>
      <c r="AX619" s="479"/>
      <c r="AY619" s="480"/>
      <c r="AZ619" s="480"/>
      <c r="BA619" s="420">
        <f t="shared" si="1287"/>
        <v>41346</v>
      </c>
      <c r="BB619" s="421">
        <f t="shared" si="1288"/>
        <v>0.82691999999999999</v>
      </c>
      <c r="BC619" s="422"/>
      <c r="BD619" s="423">
        <v>7.76</v>
      </c>
      <c r="BE619" s="424">
        <v>58.4</v>
      </c>
      <c r="BF619" s="425">
        <v>306</v>
      </c>
      <c r="BG619" s="426">
        <v>7490</v>
      </c>
      <c r="BH619" s="420">
        <f t="shared" si="1289"/>
        <v>5018.3</v>
      </c>
      <c r="BI619" s="420"/>
      <c r="BJ619" s="421"/>
      <c r="BK619" s="427">
        <v>17.2</v>
      </c>
      <c r="BL619" s="427"/>
      <c r="BM619" s="428"/>
      <c r="BN619" s="422"/>
      <c r="BO619" s="425">
        <v>153</v>
      </c>
      <c r="BP619" s="425"/>
      <c r="BQ619" s="423">
        <v>4.58</v>
      </c>
      <c r="BR619" s="421">
        <f t="shared" si="1290"/>
        <v>0.63611111111111107</v>
      </c>
      <c r="BS619" s="409">
        <f t="shared" si="1291"/>
        <v>41346</v>
      </c>
      <c r="BT619" s="429">
        <f t="shared" si="1292"/>
        <v>7.7599999999999989</v>
      </c>
      <c r="BU619" s="430">
        <f t="shared" si="1264"/>
        <v>58.4</v>
      </c>
      <c r="BV619" s="430">
        <f t="shared" si="1293"/>
        <v>306</v>
      </c>
      <c r="BW619" s="430">
        <f t="shared" si="1281"/>
        <v>7490</v>
      </c>
      <c r="BX619" s="430">
        <f t="shared" si="1294"/>
        <v>4868.5</v>
      </c>
      <c r="BY619" s="430">
        <f t="shared" si="1265"/>
        <v>17.2</v>
      </c>
      <c r="BZ619" s="430"/>
      <c r="CA619" s="431"/>
      <c r="CB619" s="430">
        <f t="shared" si="1295"/>
        <v>153</v>
      </c>
      <c r="CC619" s="432">
        <v>20341</v>
      </c>
      <c r="CD619" s="411">
        <f t="shared" si="1296"/>
        <v>20341</v>
      </c>
      <c r="CE619" s="421">
        <f t="shared" si="1297"/>
        <v>0.81364000000000003</v>
      </c>
      <c r="CF619" s="433">
        <f t="shared" si="1298"/>
        <v>7.9052160660734483</v>
      </c>
      <c r="CG619" s="434"/>
      <c r="CH619" s="427"/>
      <c r="CI619" s="446">
        <f t="shared" si="1299"/>
        <v>11.208888451895188</v>
      </c>
      <c r="CJ619" s="436">
        <v>30.8</v>
      </c>
      <c r="CK619" s="436">
        <v>2.2200000000000002</v>
      </c>
      <c r="CL619" s="423"/>
      <c r="CM619" s="423">
        <v>15.6</v>
      </c>
      <c r="CN619" s="423">
        <v>77</v>
      </c>
      <c r="CO619" s="432"/>
      <c r="CP619" s="432"/>
      <c r="CQ619" s="437"/>
      <c r="CR619" s="437">
        <v>0.95</v>
      </c>
      <c r="CS619" s="481"/>
      <c r="CT619" s="432">
        <f t="shared" si="1300"/>
        <v>4.1295904822771741</v>
      </c>
      <c r="CU619" s="434">
        <v>7.46</v>
      </c>
      <c r="CV619" s="493"/>
      <c r="CW619" s="494"/>
      <c r="CX619" s="495"/>
      <c r="CY619" s="496"/>
      <c r="CZ619" s="497"/>
      <c r="DA619" s="497"/>
      <c r="DB619" s="497"/>
      <c r="DC619" s="497"/>
      <c r="DD619" s="498"/>
      <c r="DE619" s="498"/>
      <c r="DF619" s="432">
        <v>21005</v>
      </c>
      <c r="DG619" s="445">
        <f t="shared" si="1301"/>
        <v>21005</v>
      </c>
      <c r="DH619" s="421">
        <f t="shared" si="1302"/>
        <v>0.84019999999999995</v>
      </c>
      <c r="DI619" s="446">
        <f t="shared" si="1303"/>
        <v>7.6553201618662232</v>
      </c>
      <c r="DJ619" s="434">
        <v>7.7</v>
      </c>
      <c r="DK619" s="427">
        <v>3.1</v>
      </c>
      <c r="DL619" s="446">
        <f t="shared" si="1304"/>
        <v>10.854558438467031</v>
      </c>
      <c r="DM619" s="541">
        <v>30.9</v>
      </c>
      <c r="DN619" s="541">
        <v>2.4500000000000002</v>
      </c>
      <c r="DO619" s="542">
        <v>7.68</v>
      </c>
      <c r="DP619" s="542">
        <v>16</v>
      </c>
      <c r="DQ619" s="542">
        <v>79</v>
      </c>
      <c r="DR619" s="432"/>
      <c r="DS619" s="432"/>
      <c r="DT619" s="437"/>
      <c r="DU619" s="437">
        <v>0.96</v>
      </c>
      <c r="DV619" s="481"/>
      <c r="DW619" s="446">
        <f t="shared" si="1305"/>
        <v>3.9990478457510115</v>
      </c>
      <c r="DX619" s="434">
        <v>7.28</v>
      </c>
      <c r="DY619" s="493">
        <v>7.89</v>
      </c>
      <c r="DZ619" s="494">
        <v>16</v>
      </c>
      <c r="EA619" s="495">
        <f t="shared" si="1266"/>
        <v>57.6</v>
      </c>
      <c r="EB619" s="496">
        <v>6580</v>
      </c>
      <c r="EC619" s="497">
        <v>7.7</v>
      </c>
      <c r="ED619" s="497"/>
      <c r="EE619" s="497"/>
      <c r="EF619" s="497"/>
      <c r="EG619" s="498">
        <v>4</v>
      </c>
      <c r="EH619" s="495"/>
      <c r="EI619" s="429">
        <f t="shared" si="1256"/>
        <v>7.89</v>
      </c>
      <c r="EJ619" s="447">
        <f t="shared" si="1267"/>
        <v>16</v>
      </c>
      <c r="EK619" s="448">
        <f t="shared" si="1262"/>
        <v>57.6</v>
      </c>
      <c r="EL619" s="417">
        <f t="shared" si="1263"/>
        <v>6580</v>
      </c>
      <c r="EM619" s="431">
        <f t="shared" si="1282"/>
        <v>7.7</v>
      </c>
      <c r="EN619" s="431"/>
      <c r="EO619" s="431"/>
      <c r="EP619" s="431"/>
      <c r="EQ619" s="430">
        <f t="shared" si="1306"/>
        <v>4</v>
      </c>
      <c r="ER619" s="448"/>
      <c r="ES619" s="449">
        <f t="shared" si="1307"/>
        <v>25.540560150921493</v>
      </c>
      <c r="ET619" s="450">
        <f t="shared" si="1308"/>
        <v>0.82691999999999999</v>
      </c>
      <c r="EU619" s="451">
        <f t="shared" si="1283"/>
        <v>0.28754263636363636</v>
      </c>
      <c r="EV619" s="499">
        <f t="shared" si="1309"/>
        <v>0.53248636363636359</v>
      </c>
      <c r="EW619" s="513">
        <f t="shared" si="1268"/>
        <v>0.55232558139534882</v>
      </c>
      <c r="EX619" s="514">
        <f t="shared" si="1269"/>
        <v>9.5</v>
      </c>
      <c r="EY619" s="513">
        <f t="shared" si="1270"/>
        <v>0.72602739726027399</v>
      </c>
      <c r="EZ619" s="514">
        <f t="shared" si="1271"/>
        <v>42.4</v>
      </c>
      <c r="FA619" s="450">
        <f t="shared" si="1310"/>
        <v>0.81176470588235294</v>
      </c>
      <c r="FB619" s="431">
        <f t="shared" si="1311"/>
        <v>248.4</v>
      </c>
      <c r="FC619" s="452"/>
      <c r="FD619" s="431"/>
      <c r="FE619" s="452">
        <f t="shared" si="1312"/>
        <v>0.97385620915032678</v>
      </c>
      <c r="FF619" s="430">
        <f t="shared" si="1313"/>
        <v>149</v>
      </c>
      <c r="FG619" s="490">
        <v>50400</v>
      </c>
      <c r="FH619" s="498"/>
      <c r="FI619" s="501"/>
      <c r="FJ619" s="487"/>
      <c r="FK619" s="455">
        <f t="shared" si="1314"/>
        <v>1.7414018284719199</v>
      </c>
      <c r="FL619" s="490">
        <v>2200</v>
      </c>
      <c r="FM619" s="455">
        <f t="shared" si="1315"/>
        <v>53.209500314419778</v>
      </c>
      <c r="FN619" s="490">
        <v>5304</v>
      </c>
      <c r="FO619" s="532">
        <f t="shared" si="1316"/>
        <v>0.39641255605381165</v>
      </c>
      <c r="FP619" s="449">
        <f t="shared" si="1317"/>
        <v>128.28326803076476</v>
      </c>
      <c r="FQ619" s="503">
        <v>43.2</v>
      </c>
      <c r="FR619" s="458">
        <f t="shared" si="1318"/>
        <v>1.0448410970831519</v>
      </c>
      <c r="FS619" s="504">
        <v>7.95</v>
      </c>
      <c r="FT619" s="535">
        <v>13.7</v>
      </c>
      <c r="FU619" s="495">
        <v>50</v>
      </c>
      <c r="FV619" s="490">
        <v>4</v>
      </c>
      <c r="FW619" s="504"/>
      <c r="FX619" s="490"/>
      <c r="FY619" s="452">
        <f t="shared" si="1319"/>
        <v>0</v>
      </c>
      <c r="FZ619" s="452"/>
      <c r="GA619" s="429"/>
      <c r="GB619" s="499">
        <f t="shared" si="1272"/>
        <v>0.14375000000000004</v>
      </c>
      <c r="GC619" s="514">
        <f t="shared" si="1273"/>
        <v>2.3000000000000007</v>
      </c>
      <c r="GD619" s="499">
        <f t="shared" si="1320"/>
        <v>0.13194444444444442</v>
      </c>
      <c r="GE619" s="527">
        <f t="shared" si="1321"/>
        <v>7.6000000000000014</v>
      </c>
      <c r="GF619" s="461">
        <f t="shared" si="1322"/>
        <v>2.379915832244957</v>
      </c>
      <c r="GG619" s="490">
        <v>20</v>
      </c>
      <c r="GH619" s="526">
        <f t="shared" si="1249"/>
        <v>0.25</v>
      </c>
      <c r="GI619" s="490">
        <v>140</v>
      </c>
      <c r="GJ619" s="544">
        <f t="shared" si="1250"/>
        <v>7</v>
      </c>
      <c r="GK619" s="463">
        <f t="shared" si="1323"/>
        <v>11.609345523146132</v>
      </c>
      <c r="GL619" s="507">
        <v>8.0299999999999994</v>
      </c>
      <c r="GM619" s="535">
        <v>11.3</v>
      </c>
      <c r="GN619" s="536">
        <v>49</v>
      </c>
      <c r="GO619" s="526">
        <f t="shared" si="1274"/>
        <v>0.17518248175182471</v>
      </c>
      <c r="GP619" s="526">
        <f t="shared" si="1257"/>
        <v>2.0000000000000018E-2</v>
      </c>
      <c r="GQ619" s="535">
        <v>8</v>
      </c>
      <c r="GR619" s="455">
        <f t="shared" si="1324"/>
        <v>2.4960092874764186</v>
      </c>
      <c r="GS619" s="536">
        <f t="shared" si="1275"/>
        <v>11.2</v>
      </c>
      <c r="GT619" s="536">
        <f t="shared" si="1258"/>
        <v>34.72</v>
      </c>
      <c r="GU619" s="526">
        <f t="shared" si="1276"/>
        <v>8.8495575221240186E-3</v>
      </c>
      <c r="GV619" s="526">
        <f t="shared" si="1259"/>
        <v>0.29142857142857148</v>
      </c>
      <c r="GW619" s="526">
        <f t="shared" si="1277"/>
        <v>0.18248175182481752</v>
      </c>
      <c r="GX619" s="526">
        <f t="shared" si="1260"/>
        <v>0.30559999999999998</v>
      </c>
      <c r="GY619" s="544">
        <f t="shared" si="1255"/>
        <v>0.75977392167186719</v>
      </c>
      <c r="GZ619" s="490">
        <v>41860</v>
      </c>
      <c r="HA619" s="493">
        <v>8.18</v>
      </c>
      <c r="HB619" s="493">
        <v>8.02</v>
      </c>
      <c r="HC619" s="494">
        <v>11.2</v>
      </c>
      <c r="HD619" s="498">
        <f t="shared" si="1278"/>
        <v>34.72</v>
      </c>
      <c r="HE619" s="498">
        <v>10.199999999999999</v>
      </c>
      <c r="HF619" s="498">
        <f t="shared" si="1206"/>
        <v>27.54</v>
      </c>
      <c r="HG619" s="498"/>
      <c r="HH619" s="492">
        <v>6</v>
      </c>
      <c r="HI619" s="508">
        <v>6470</v>
      </c>
      <c r="HJ619" s="490">
        <f t="shared" si="1325"/>
        <v>4334.9000000000005</v>
      </c>
      <c r="HK619" s="490"/>
      <c r="HL619" s="490"/>
      <c r="HM619" s="543"/>
      <c r="HN619" s="506">
        <v>5.95</v>
      </c>
      <c r="HO619" s="491"/>
      <c r="HP619" s="545">
        <v>0.13</v>
      </c>
      <c r="HQ619" s="523"/>
      <c r="HR619" s="524"/>
      <c r="HS619" s="524">
        <v>7.0000000000000007E-2</v>
      </c>
      <c r="HT619" s="511">
        <v>4</v>
      </c>
      <c r="HU619" s="525">
        <f t="shared" si="1326"/>
        <v>42.08387752140473</v>
      </c>
      <c r="HV619" s="526">
        <f t="shared" si="1279"/>
        <v>0.80821917808219179</v>
      </c>
      <c r="HW619" s="526">
        <f t="shared" si="1261"/>
        <v>0.88653594771241828</v>
      </c>
      <c r="HX619" s="526">
        <f t="shared" si="1280"/>
        <v>0.65406976744186052</v>
      </c>
      <c r="HY619" s="512"/>
    </row>
    <row r="620" spans="1:233" s="598" customFormat="1" ht="15" customHeight="1" x14ac:dyDescent="0.15">
      <c r="A620" s="400">
        <v>44102</v>
      </c>
      <c r="B620" s="515">
        <v>52919</v>
      </c>
      <c r="C620" s="402">
        <f t="shared" si="1284"/>
        <v>1.0583800000000001</v>
      </c>
      <c r="D620" s="571">
        <v>7.99</v>
      </c>
      <c r="E620" s="572">
        <v>36.9</v>
      </c>
      <c r="F620" s="406">
        <v>166</v>
      </c>
      <c r="G620" s="406">
        <f t="shared" si="1285"/>
        <v>8784.5540000000001</v>
      </c>
      <c r="H620" s="402">
        <f t="shared" si="1286"/>
        <v>0.35138216</v>
      </c>
      <c r="I620" s="573"/>
      <c r="J620" s="406"/>
      <c r="K620" s="574"/>
      <c r="L620" s="574"/>
      <c r="M620" s="574"/>
      <c r="N620" s="575"/>
      <c r="O620" s="575"/>
      <c r="P620" s="409"/>
      <c r="Q620" s="409"/>
      <c r="R620" s="409"/>
      <c r="S620" s="409"/>
      <c r="T620" s="410"/>
      <c r="U620" s="409"/>
      <c r="V620" s="409"/>
      <c r="W620" s="409"/>
      <c r="X620" s="516"/>
      <c r="Y620" s="473"/>
      <c r="Z620" s="429"/>
      <c r="AA620" s="409"/>
      <c r="AB620" s="409"/>
      <c r="AC620" s="409"/>
      <c r="AD620" s="474"/>
      <c r="AE620" s="477"/>
      <c r="AF620" s="478"/>
      <c r="AG620" s="477"/>
      <c r="AH620" s="478"/>
      <c r="AI620" s="478"/>
      <c r="AJ620" s="473"/>
      <c r="AK620" s="477"/>
      <c r="AL620" s="447"/>
      <c r="AM620" s="479"/>
      <c r="AN620" s="473"/>
      <c r="AO620" s="473"/>
      <c r="AP620" s="479"/>
      <c r="AQ620" s="447"/>
      <c r="AR620" s="473"/>
      <c r="AS620" s="657"/>
      <c r="AT620" s="473"/>
      <c r="AU620" s="447"/>
      <c r="AV620" s="480"/>
      <c r="AW620" s="479"/>
      <c r="AX620" s="479"/>
      <c r="AY620" s="480"/>
      <c r="AZ620" s="480"/>
      <c r="BA620" s="420">
        <f t="shared" si="1287"/>
        <v>46534</v>
      </c>
      <c r="BB620" s="421">
        <f t="shared" si="1288"/>
        <v>0.93067999999999995</v>
      </c>
      <c r="BC620" s="422"/>
      <c r="BD620" s="423">
        <v>7.94</v>
      </c>
      <c r="BE620" s="424">
        <v>53.3</v>
      </c>
      <c r="BF620" s="420">
        <v>266</v>
      </c>
      <c r="BG620" s="426">
        <v>7500</v>
      </c>
      <c r="BH620" s="420">
        <f t="shared" si="1289"/>
        <v>5025</v>
      </c>
      <c r="BI620" s="432"/>
      <c r="BJ620" s="421"/>
      <c r="BK620" s="427">
        <v>16.399999999999999</v>
      </c>
      <c r="BL620" s="427"/>
      <c r="BM620" s="428"/>
      <c r="BN620" s="422"/>
      <c r="BO620" s="425">
        <v>133</v>
      </c>
      <c r="BP620" s="425"/>
      <c r="BQ620" s="423">
        <v>5.95</v>
      </c>
      <c r="BR620" s="421">
        <f t="shared" si="1290"/>
        <v>0.82638888888888884</v>
      </c>
      <c r="BS620" s="409">
        <f t="shared" si="1291"/>
        <v>46534</v>
      </c>
      <c r="BT620" s="429">
        <f t="shared" si="1292"/>
        <v>7.94</v>
      </c>
      <c r="BU620" s="430">
        <f t="shared" si="1264"/>
        <v>53.3</v>
      </c>
      <c r="BV620" s="430">
        <f t="shared" si="1293"/>
        <v>266</v>
      </c>
      <c r="BW620" s="430">
        <f t="shared" si="1281"/>
        <v>7500</v>
      </c>
      <c r="BX620" s="430">
        <f t="shared" si="1294"/>
        <v>4875</v>
      </c>
      <c r="BY620" s="430">
        <f t="shared" si="1265"/>
        <v>16.399999999999999</v>
      </c>
      <c r="BZ620" s="430"/>
      <c r="CA620" s="431"/>
      <c r="CB620" s="430">
        <f t="shared" si="1295"/>
        <v>133</v>
      </c>
      <c r="CC620" s="432">
        <v>22977</v>
      </c>
      <c r="CD620" s="411">
        <f t="shared" si="1296"/>
        <v>22977</v>
      </c>
      <c r="CE620" s="421">
        <f t="shared" si="1297"/>
        <v>0.91908000000000001</v>
      </c>
      <c r="CF620" s="433">
        <f t="shared" si="1298"/>
        <v>6.998302650476564</v>
      </c>
      <c r="CG620" s="434"/>
      <c r="CH620" s="427"/>
      <c r="CI620" s="446">
        <f t="shared" si="1299"/>
        <v>9.9229664447055761</v>
      </c>
      <c r="CJ620" s="436">
        <v>30.6</v>
      </c>
      <c r="CK620" s="436">
        <v>2.4500000000000002</v>
      </c>
      <c r="CL620" s="423"/>
      <c r="CM620" s="423">
        <v>15.5</v>
      </c>
      <c r="CN620" s="423">
        <v>78</v>
      </c>
      <c r="CO620" s="432"/>
      <c r="CP620" s="432"/>
      <c r="CQ620" s="437"/>
      <c r="CR620" s="437">
        <v>0.97</v>
      </c>
      <c r="CS620" s="424"/>
      <c r="CT620" s="432">
        <f t="shared" si="1300"/>
        <v>3.6558297427862643</v>
      </c>
      <c r="CU620" s="434">
        <v>7.18</v>
      </c>
      <c r="CV620" s="438"/>
      <c r="CW620" s="439"/>
      <c r="CX620" s="440"/>
      <c r="CY620" s="441"/>
      <c r="CZ620" s="442"/>
      <c r="DA620" s="442"/>
      <c r="DB620" s="442"/>
      <c r="DC620" s="442"/>
      <c r="DD620" s="443"/>
      <c r="DE620" s="440"/>
      <c r="DF620" s="444">
        <v>23557</v>
      </c>
      <c r="DG620" s="445">
        <f t="shared" si="1301"/>
        <v>23557</v>
      </c>
      <c r="DH620" s="421">
        <f t="shared" si="1302"/>
        <v>0.94228000000000001</v>
      </c>
      <c r="DI620" s="446">
        <f t="shared" si="1303"/>
        <v>6.8259965190813769</v>
      </c>
      <c r="DJ620" s="434">
        <v>7.81</v>
      </c>
      <c r="DK620" s="427">
        <v>3.5</v>
      </c>
      <c r="DL620" s="446">
        <f t="shared" si="1304"/>
        <v>9.6786517807870283</v>
      </c>
      <c r="DM620" s="422">
        <v>30.8</v>
      </c>
      <c r="DN620" s="422">
        <v>2.2799999999999998</v>
      </c>
      <c r="DO620" s="423">
        <v>7.71</v>
      </c>
      <c r="DP620" s="423">
        <v>15</v>
      </c>
      <c r="DQ620" s="423">
        <v>73</v>
      </c>
      <c r="DR620" s="432"/>
      <c r="DS620" s="432"/>
      <c r="DT620" s="437"/>
      <c r="DU620" s="437">
        <v>0.96</v>
      </c>
      <c r="DV620" s="424"/>
      <c r="DW620" s="446">
        <f t="shared" si="1305"/>
        <v>3.5658190771320624</v>
      </c>
      <c r="DX620" s="434">
        <v>7.16</v>
      </c>
      <c r="DY620" s="438">
        <v>7.97</v>
      </c>
      <c r="DZ620" s="439">
        <v>15.5</v>
      </c>
      <c r="EA620" s="660">
        <f t="shared" si="1266"/>
        <v>55.800000000000004</v>
      </c>
      <c r="EB620" s="441">
        <v>6640</v>
      </c>
      <c r="EC620" s="442">
        <v>6.4</v>
      </c>
      <c r="ED620" s="442"/>
      <c r="EE620" s="442"/>
      <c r="EF620" s="442"/>
      <c r="EG620" s="443">
        <v>3</v>
      </c>
      <c r="EH620" s="440"/>
      <c r="EI620" s="429">
        <f t="shared" si="1256"/>
        <v>7.97</v>
      </c>
      <c r="EJ620" s="447">
        <f t="shared" si="1267"/>
        <v>15.5</v>
      </c>
      <c r="EK620" s="448">
        <f t="shared" si="1262"/>
        <v>55.800000000000004</v>
      </c>
      <c r="EL620" s="417">
        <f t="shared" si="1263"/>
        <v>6640</v>
      </c>
      <c r="EM620" s="431">
        <f t="shared" si="1282"/>
        <v>6.4</v>
      </c>
      <c r="EN620" s="431"/>
      <c r="EO620" s="431"/>
      <c r="EP620" s="431"/>
      <c r="EQ620" s="430">
        <f t="shared" si="1306"/>
        <v>3</v>
      </c>
      <c r="ER620" s="448"/>
      <c r="ES620" s="449">
        <f t="shared" si="1307"/>
        <v>22.693084626294752</v>
      </c>
      <c r="ET620" s="450">
        <f t="shared" si="1308"/>
        <v>0.93067999999999995</v>
      </c>
      <c r="EU620" s="451">
        <f t="shared" si="1283"/>
        <v>0.28131918181818183</v>
      </c>
      <c r="EV620" s="450">
        <f t="shared" si="1309"/>
        <v>0.52096144781144782</v>
      </c>
      <c r="EW620" s="513">
        <f t="shared" si="1268"/>
        <v>0.60975609756097549</v>
      </c>
      <c r="EX620" s="514">
        <f t="shared" si="1269"/>
        <v>9.9999999999999982</v>
      </c>
      <c r="EY620" s="513">
        <f t="shared" si="1270"/>
        <v>0.70919324577861165</v>
      </c>
      <c r="EZ620" s="514">
        <f t="shared" si="1271"/>
        <v>37.799999999999997</v>
      </c>
      <c r="FA620" s="450">
        <f t="shared" si="1310"/>
        <v>0.79022556390977439</v>
      </c>
      <c r="FB620" s="431">
        <f t="shared" si="1311"/>
        <v>210.2</v>
      </c>
      <c r="FC620" s="452"/>
      <c r="FD620" s="431"/>
      <c r="FE620" s="452">
        <f t="shared" si="1312"/>
        <v>0.97744360902255645</v>
      </c>
      <c r="FF620" s="430">
        <f t="shared" si="1313"/>
        <v>130</v>
      </c>
      <c r="FG620" s="405">
        <v>50400</v>
      </c>
      <c r="FH620" s="589"/>
      <c r="FI620" s="590"/>
      <c r="FJ620" s="591"/>
      <c r="FK620" s="455">
        <f t="shared" si="1314"/>
        <v>1.5472557699746421</v>
      </c>
      <c r="FL620" s="530">
        <v>2200</v>
      </c>
      <c r="FM620" s="455">
        <f t="shared" si="1315"/>
        <v>47.277259638114067</v>
      </c>
      <c r="FN620" s="530">
        <v>5143</v>
      </c>
      <c r="FO620" s="532">
        <f t="shared" si="1316"/>
        <v>0.3843796711509716</v>
      </c>
      <c r="FP620" s="449">
        <f t="shared" si="1317"/>
        <v>110.52133923582757</v>
      </c>
      <c r="FQ620" s="457">
        <v>43.2</v>
      </c>
      <c r="FR620" s="458">
        <f t="shared" si="1318"/>
        <v>0.92835346198478541</v>
      </c>
      <c r="FS620" s="576">
        <v>7.98</v>
      </c>
      <c r="FT620" s="577">
        <v>11.8</v>
      </c>
      <c r="FU620" s="660">
        <v>48</v>
      </c>
      <c r="FV620" s="579">
        <v>8</v>
      </c>
      <c r="FW620" s="580"/>
      <c r="FX620" s="579"/>
      <c r="FY620" s="452">
        <f t="shared" si="1319"/>
        <v>-1.6666666666666665</v>
      </c>
      <c r="FZ620" s="452"/>
      <c r="GA620" s="429"/>
      <c r="GB620" s="513">
        <f t="shared" si="1272"/>
        <v>0.23870967741935478</v>
      </c>
      <c r="GC620" s="514">
        <f t="shared" si="1273"/>
        <v>3.6999999999999993</v>
      </c>
      <c r="GD620" s="513">
        <f t="shared" si="1320"/>
        <v>0.13978494623655924</v>
      </c>
      <c r="GE620" s="527">
        <f t="shared" si="1321"/>
        <v>7.8000000000000043</v>
      </c>
      <c r="GF620" s="461">
        <f t="shared" si="1322"/>
        <v>2.1145828856320112</v>
      </c>
      <c r="GG620" s="606">
        <v>20</v>
      </c>
      <c r="GH620" s="450">
        <f t="shared" si="1249"/>
        <v>0.25</v>
      </c>
      <c r="GI620" s="405">
        <v>140</v>
      </c>
      <c r="GJ620" s="462">
        <f t="shared" si="1250"/>
        <v>7</v>
      </c>
      <c r="GK620" s="463">
        <f t="shared" si="1323"/>
        <v>10.315038466497613</v>
      </c>
      <c r="GL620" s="464">
        <v>8.09</v>
      </c>
      <c r="GM620" s="529">
        <v>11.8</v>
      </c>
      <c r="GN620" s="406">
        <v>45</v>
      </c>
      <c r="GO620" s="513">
        <f t="shared" si="1274"/>
        <v>0</v>
      </c>
      <c r="GP620" s="450">
        <f t="shared" si="1257"/>
        <v>6.25E-2</v>
      </c>
      <c r="GQ620" s="577">
        <v>8</v>
      </c>
      <c r="GR620" s="455">
        <f t="shared" si="1324"/>
        <v>2.2177332702969874</v>
      </c>
      <c r="GS620" s="531">
        <f t="shared" si="1275"/>
        <v>11.3</v>
      </c>
      <c r="GT620" s="531">
        <f t="shared" si="1258"/>
        <v>35.03</v>
      </c>
      <c r="GU620" s="513">
        <f t="shared" si="1276"/>
        <v>4.2372881355932202E-2</v>
      </c>
      <c r="GV620" s="513">
        <f t="shared" si="1259"/>
        <v>0.22155555555555551</v>
      </c>
      <c r="GW620" s="513">
        <f t="shared" si="1277"/>
        <v>4.2372881355932202E-2</v>
      </c>
      <c r="GX620" s="513">
        <f t="shared" si="1260"/>
        <v>0.27020833333333327</v>
      </c>
      <c r="GY620" s="462">
        <f t="shared" si="1255"/>
        <v>0.79529980466442673</v>
      </c>
      <c r="GZ620" s="405">
        <v>45997</v>
      </c>
      <c r="HA620" s="581">
        <v>8.18</v>
      </c>
      <c r="HB620" s="451">
        <v>8.0299999999999994</v>
      </c>
      <c r="HC620" s="577">
        <v>11.3</v>
      </c>
      <c r="HD620" s="463">
        <f t="shared" si="1278"/>
        <v>35.03</v>
      </c>
      <c r="HE620" s="463">
        <v>9.6999999999999993</v>
      </c>
      <c r="HF620" s="463">
        <f t="shared" si="1206"/>
        <v>26.19</v>
      </c>
      <c r="HG620" s="582"/>
      <c r="HH620" s="575">
        <v>6</v>
      </c>
      <c r="HI620" s="583">
        <v>6600</v>
      </c>
      <c r="HJ620" s="406">
        <f t="shared" si="1325"/>
        <v>4422</v>
      </c>
      <c r="HK620" s="406"/>
      <c r="HL620" s="549"/>
      <c r="HM620" s="584"/>
      <c r="HN620" s="461">
        <v>3.71</v>
      </c>
      <c r="HO620" s="574"/>
      <c r="HP620" s="548">
        <v>0.14000000000000001</v>
      </c>
      <c r="HQ620" s="585"/>
      <c r="HR620" s="586"/>
      <c r="HS620" s="520">
        <v>7.0000000000000007E-2</v>
      </c>
      <c r="HT620" s="587">
        <v>4</v>
      </c>
      <c r="HU620" s="522">
        <f t="shared" si="1326"/>
        <v>37.392014441053853</v>
      </c>
      <c r="HV620" s="513">
        <f t="shared" si="1279"/>
        <v>0.7879924953095685</v>
      </c>
      <c r="HW620" s="513">
        <f t="shared" si="1261"/>
        <v>0.8683082706766917</v>
      </c>
      <c r="HX620" s="513">
        <f t="shared" si="1280"/>
        <v>0.77378048780487807</v>
      </c>
      <c r="HY620" s="599"/>
    </row>
    <row r="621" spans="1:233" s="598" customFormat="1" ht="15" customHeight="1" x14ac:dyDescent="0.15">
      <c r="A621" s="400">
        <v>44103</v>
      </c>
      <c r="B621" s="515">
        <v>43032</v>
      </c>
      <c r="C621" s="402">
        <f t="shared" si="1284"/>
        <v>0.86063999999999996</v>
      </c>
      <c r="D621" s="571">
        <v>7.94</v>
      </c>
      <c r="E621" s="572">
        <v>41.55</v>
      </c>
      <c r="F621" s="406">
        <v>171</v>
      </c>
      <c r="G621" s="406">
        <f t="shared" si="1285"/>
        <v>7358.4719999999998</v>
      </c>
      <c r="H621" s="402">
        <f t="shared" si="1286"/>
        <v>0.29433887999999997</v>
      </c>
      <c r="I621" s="573"/>
      <c r="J621" s="406"/>
      <c r="K621" s="574"/>
      <c r="L621" s="574"/>
      <c r="M621" s="574"/>
      <c r="N621" s="575"/>
      <c r="O621" s="575"/>
      <c r="P621" s="409"/>
      <c r="Q621" s="409"/>
      <c r="R621" s="409"/>
      <c r="S621" s="409"/>
      <c r="T621" s="410"/>
      <c r="U621" s="409"/>
      <c r="V621" s="409"/>
      <c r="W621" s="409"/>
      <c r="X621" s="516"/>
      <c r="Y621" s="473"/>
      <c r="Z621" s="429"/>
      <c r="AA621" s="409"/>
      <c r="AB621" s="409"/>
      <c r="AC621" s="409"/>
      <c r="AD621" s="474"/>
      <c r="AE621" s="477"/>
      <c r="AF621" s="478"/>
      <c r="AG621" s="477"/>
      <c r="AH621" s="478"/>
      <c r="AI621" s="478"/>
      <c r="AJ621" s="473"/>
      <c r="AK621" s="477"/>
      <c r="AL621" s="447"/>
      <c r="AM621" s="479"/>
      <c r="AN621" s="473"/>
      <c r="AO621" s="473"/>
      <c r="AP621" s="479"/>
      <c r="AQ621" s="447"/>
      <c r="AR621" s="473"/>
      <c r="AS621" s="657"/>
      <c r="AT621" s="473"/>
      <c r="AU621" s="447"/>
      <c r="AV621" s="480"/>
      <c r="AW621" s="479"/>
      <c r="AX621" s="479"/>
      <c r="AY621" s="480"/>
      <c r="AZ621" s="480"/>
      <c r="BA621" s="420">
        <f t="shared" si="1287"/>
        <v>44058</v>
      </c>
      <c r="BB621" s="421">
        <f t="shared" si="1288"/>
        <v>0.88116000000000005</v>
      </c>
      <c r="BC621" s="422"/>
      <c r="BD621" s="423">
        <v>7.65</v>
      </c>
      <c r="BE621" s="424">
        <v>52.3</v>
      </c>
      <c r="BF621" s="420">
        <v>264</v>
      </c>
      <c r="BG621" s="426">
        <v>7180</v>
      </c>
      <c r="BH621" s="420">
        <f t="shared" si="1289"/>
        <v>4810.6000000000004</v>
      </c>
      <c r="BI621" s="432">
        <v>1370</v>
      </c>
      <c r="BJ621" s="421">
        <f>BI621/35.5*(23+35.5)/BH621</f>
        <v>0.46929814031572298</v>
      </c>
      <c r="BK621" s="427">
        <v>15.4</v>
      </c>
      <c r="BL621" s="427">
        <v>10.199999999999999</v>
      </c>
      <c r="BM621" s="428">
        <v>3.5</v>
      </c>
      <c r="BN621" s="422">
        <v>1.7</v>
      </c>
      <c r="BO621" s="425">
        <v>128</v>
      </c>
      <c r="BP621" s="425">
        <v>32</v>
      </c>
      <c r="BQ621" s="423">
        <v>5.25</v>
      </c>
      <c r="BR621" s="421">
        <f t="shared" si="1290"/>
        <v>0.72916666666666663</v>
      </c>
      <c r="BS621" s="409">
        <f t="shared" si="1291"/>
        <v>44058</v>
      </c>
      <c r="BT621" s="429">
        <f t="shared" si="1292"/>
        <v>7.65</v>
      </c>
      <c r="BU621" s="430">
        <f t="shared" si="1264"/>
        <v>52.3</v>
      </c>
      <c r="BV621" s="430">
        <f t="shared" si="1293"/>
        <v>264</v>
      </c>
      <c r="BW621" s="430">
        <f t="shared" si="1281"/>
        <v>7180</v>
      </c>
      <c r="BX621" s="430">
        <f t="shared" si="1294"/>
        <v>4667</v>
      </c>
      <c r="BY621" s="430">
        <f t="shared" si="1265"/>
        <v>15.400000000000002</v>
      </c>
      <c r="BZ621" s="430">
        <f>BL621</f>
        <v>10.199999999999999</v>
      </c>
      <c r="CA621" s="431">
        <f>BN621</f>
        <v>1.7</v>
      </c>
      <c r="CB621" s="430">
        <f t="shared" si="1295"/>
        <v>128</v>
      </c>
      <c r="CC621" s="432">
        <v>22041</v>
      </c>
      <c r="CD621" s="411">
        <f t="shared" si="1296"/>
        <v>22041</v>
      </c>
      <c r="CE621" s="421">
        <f t="shared" si="1297"/>
        <v>0.88163999999999998</v>
      </c>
      <c r="CF621" s="433">
        <f t="shared" si="1298"/>
        <v>7.2954947597658908</v>
      </c>
      <c r="CG621" s="434"/>
      <c r="CH621" s="427"/>
      <c r="CI621" s="446">
        <f t="shared" si="1299"/>
        <v>10.344358241459098</v>
      </c>
      <c r="CJ621" s="436">
        <v>30.5</v>
      </c>
      <c r="CK621" s="436">
        <v>2.25</v>
      </c>
      <c r="CL621" s="423"/>
      <c r="CM621" s="423">
        <v>16.100000000000001</v>
      </c>
      <c r="CN621" s="423">
        <v>78</v>
      </c>
      <c r="CO621" s="432"/>
      <c r="CP621" s="432"/>
      <c r="CQ621" s="437"/>
      <c r="CR621" s="437">
        <v>0.97</v>
      </c>
      <c r="CS621" s="424"/>
      <c r="CT621" s="432">
        <f t="shared" si="1300"/>
        <v>3.8110793521165105</v>
      </c>
      <c r="CU621" s="434">
        <v>7.09</v>
      </c>
      <c r="CV621" s="438"/>
      <c r="CW621" s="439"/>
      <c r="CX621" s="440"/>
      <c r="CY621" s="441"/>
      <c r="CZ621" s="442"/>
      <c r="DA621" s="442"/>
      <c r="DB621" s="442"/>
      <c r="DC621" s="442"/>
      <c r="DD621" s="443"/>
      <c r="DE621" s="440"/>
      <c r="DF621" s="444">
        <v>22017</v>
      </c>
      <c r="DG621" s="445">
        <f t="shared" si="1301"/>
        <v>22017</v>
      </c>
      <c r="DH621" s="421">
        <f t="shared" si="1302"/>
        <v>0.88068000000000002</v>
      </c>
      <c r="DI621" s="446">
        <f t="shared" si="1303"/>
        <v>7.3034473361493397</v>
      </c>
      <c r="DJ621" s="434">
        <v>7.62</v>
      </c>
      <c r="DK621" s="427">
        <v>3.3</v>
      </c>
      <c r="DL621" s="446">
        <f t="shared" si="1304"/>
        <v>10.355634282599809</v>
      </c>
      <c r="DM621" s="422">
        <v>30.6</v>
      </c>
      <c r="DN621" s="422">
        <v>2.5099999999999998</v>
      </c>
      <c r="DO621" s="423">
        <v>7.66</v>
      </c>
      <c r="DP621" s="423">
        <v>15.2</v>
      </c>
      <c r="DQ621" s="423">
        <v>70</v>
      </c>
      <c r="DR621" s="432">
        <v>4930</v>
      </c>
      <c r="DS621" s="432">
        <v>2337</v>
      </c>
      <c r="DT621" s="437">
        <f>DS621/DR621</f>
        <v>0.47403651115618661</v>
      </c>
      <c r="DU621" s="437">
        <v>0.96</v>
      </c>
      <c r="DV621" s="424"/>
      <c r="DW621" s="446">
        <f t="shared" si="1305"/>
        <v>3.8152336830630875</v>
      </c>
      <c r="DX621" s="434">
        <v>7.35</v>
      </c>
      <c r="DY621" s="438">
        <v>7.96</v>
      </c>
      <c r="DZ621" s="439">
        <v>14.7</v>
      </c>
      <c r="EA621" s="660">
        <f t="shared" si="1266"/>
        <v>52.92</v>
      </c>
      <c r="EB621" s="441">
        <v>6900</v>
      </c>
      <c r="EC621" s="442">
        <v>6.9</v>
      </c>
      <c r="ED621" s="442">
        <v>0.22</v>
      </c>
      <c r="EE621" s="442">
        <v>5.2</v>
      </c>
      <c r="EF621" s="442">
        <v>0.65</v>
      </c>
      <c r="EG621" s="443">
        <v>7</v>
      </c>
      <c r="EH621" s="440">
        <v>16</v>
      </c>
      <c r="EI621" s="429">
        <f t="shared" si="1256"/>
        <v>7.96</v>
      </c>
      <c r="EJ621" s="447">
        <f t="shared" si="1267"/>
        <v>14.7</v>
      </c>
      <c r="EK621" s="448">
        <f t="shared" si="1262"/>
        <v>52.92</v>
      </c>
      <c r="EL621" s="417">
        <f t="shared" si="1263"/>
        <v>6900</v>
      </c>
      <c r="EM621" s="431">
        <f t="shared" si="1282"/>
        <v>6.9</v>
      </c>
      <c r="EN621" s="431">
        <f>ED621</f>
        <v>0.22</v>
      </c>
      <c r="EO621" s="431">
        <f>EE621</f>
        <v>5.2</v>
      </c>
      <c r="EP621" s="431">
        <f>EF621</f>
        <v>0.65</v>
      </c>
      <c r="EQ621" s="430">
        <f t="shared" si="1306"/>
        <v>7</v>
      </c>
      <c r="ER621" s="448">
        <f>EH621</f>
        <v>16</v>
      </c>
      <c r="ES621" s="449">
        <f t="shared" si="1307"/>
        <v>23.968405283943891</v>
      </c>
      <c r="ET621" s="450">
        <f t="shared" si="1308"/>
        <v>0.88116000000000005</v>
      </c>
      <c r="EU621" s="451">
        <f t="shared" si="1283"/>
        <v>0.26434800000000003</v>
      </c>
      <c r="EV621" s="450">
        <f t="shared" si="1309"/>
        <v>0.48953333333333338</v>
      </c>
      <c r="EW621" s="513">
        <f t="shared" si="1268"/>
        <v>0.55194805194805197</v>
      </c>
      <c r="EX621" s="514">
        <f t="shared" si="1269"/>
        <v>8.5000000000000018</v>
      </c>
      <c r="EY621" s="513">
        <f t="shared" si="1270"/>
        <v>0.7189292543021033</v>
      </c>
      <c r="EZ621" s="514">
        <f t="shared" si="1271"/>
        <v>37.599999999999994</v>
      </c>
      <c r="FA621" s="450">
        <f t="shared" si="1310"/>
        <v>0.79954545454545456</v>
      </c>
      <c r="FB621" s="431">
        <f t="shared" si="1311"/>
        <v>211.07999999999998</v>
      </c>
      <c r="FC621" s="452">
        <f>1-EP621/CA621</f>
        <v>0.61764705882352944</v>
      </c>
      <c r="FD621" s="431">
        <f>CA621-EP621</f>
        <v>1.0499999999999998</v>
      </c>
      <c r="FE621" s="452">
        <f t="shared" si="1312"/>
        <v>0.9453125</v>
      </c>
      <c r="FF621" s="430">
        <f t="shared" si="1313"/>
        <v>121</v>
      </c>
      <c r="FG621" s="405">
        <v>50400</v>
      </c>
      <c r="FH621" s="589"/>
      <c r="FI621" s="590"/>
      <c r="FJ621" s="591"/>
      <c r="FK621" s="455">
        <f t="shared" si="1314"/>
        <v>1.6342094511779928</v>
      </c>
      <c r="FL621" s="530">
        <v>2200</v>
      </c>
      <c r="FM621" s="455">
        <f t="shared" si="1315"/>
        <v>49.934177674883109</v>
      </c>
      <c r="FN621" s="530">
        <v>5165</v>
      </c>
      <c r="FO621" s="532">
        <f t="shared" si="1316"/>
        <v>0.38602391629297461</v>
      </c>
      <c r="FP621" s="449">
        <f t="shared" si="1317"/>
        <v>117.23183076853239</v>
      </c>
      <c r="FQ621" s="457">
        <v>43.2</v>
      </c>
      <c r="FR621" s="458">
        <f t="shared" si="1318"/>
        <v>0.98052567070679553</v>
      </c>
      <c r="FS621" s="576">
        <v>7.9</v>
      </c>
      <c r="FT621" s="577">
        <v>12.6</v>
      </c>
      <c r="FU621" s="660">
        <v>54</v>
      </c>
      <c r="FV621" s="579">
        <v>2</v>
      </c>
      <c r="FW621" s="580">
        <v>0.18</v>
      </c>
      <c r="FX621" s="579">
        <v>8</v>
      </c>
      <c r="FY621" s="452">
        <f t="shared" si="1319"/>
        <v>0.7142857142857143</v>
      </c>
      <c r="FZ621" s="452">
        <f>1-FW621/(EF621+DC621)</f>
        <v>0.72307692307692317</v>
      </c>
      <c r="GA621" s="429">
        <f>EF621+DC621-FW621</f>
        <v>0.47000000000000003</v>
      </c>
      <c r="GB621" s="513">
        <f t="shared" si="1272"/>
        <v>0.14285714285714279</v>
      </c>
      <c r="GC621" s="514">
        <f t="shared" si="1273"/>
        <v>2.0999999999999996</v>
      </c>
      <c r="GD621" s="513">
        <f t="shared" si="1320"/>
        <v>-2.0408163265306145E-2</v>
      </c>
      <c r="GE621" s="527">
        <f t="shared" si="1321"/>
        <v>-1.0799999999999983</v>
      </c>
      <c r="GF621" s="461">
        <f t="shared" si="1322"/>
        <v>2.2334195832765897</v>
      </c>
      <c r="GG621" s="606">
        <v>20</v>
      </c>
      <c r="GH621" s="450">
        <f t="shared" si="1249"/>
        <v>0.25</v>
      </c>
      <c r="GI621" s="405">
        <v>140</v>
      </c>
      <c r="GJ621" s="462">
        <f t="shared" si="1250"/>
        <v>7</v>
      </c>
      <c r="GK621" s="463">
        <f t="shared" si="1323"/>
        <v>10.894729674519951</v>
      </c>
      <c r="GL621" s="464">
        <v>8.09</v>
      </c>
      <c r="GM621" s="529">
        <v>12.4</v>
      </c>
      <c r="GN621" s="406">
        <v>52</v>
      </c>
      <c r="GO621" s="513">
        <f t="shared" si="1274"/>
        <v>1.5873015873015817E-2</v>
      </c>
      <c r="GP621" s="450">
        <f t="shared" si="1257"/>
        <v>3.703703703703709E-2</v>
      </c>
      <c r="GQ621" s="577">
        <v>8</v>
      </c>
      <c r="GR621" s="455">
        <f t="shared" si="1324"/>
        <v>2.3423668800217894</v>
      </c>
      <c r="GS621" s="531">
        <f t="shared" si="1275"/>
        <v>11.2</v>
      </c>
      <c r="GT621" s="531">
        <f t="shared" si="1258"/>
        <v>34.72</v>
      </c>
      <c r="GU621" s="513">
        <f t="shared" si="1276"/>
        <v>9.6774193548387233E-2</v>
      </c>
      <c r="GV621" s="513">
        <f t="shared" si="1259"/>
        <v>0.3323076923076923</v>
      </c>
      <c r="GW621" s="513">
        <f t="shared" si="1277"/>
        <v>0.11111111111111116</v>
      </c>
      <c r="GX621" s="513">
        <f t="shared" si="1260"/>
        <v>0.35703703703703704</v>
      </c>
      <c r="GY621" s="462">
        <f t="shared" si="1255"/>
        <v>0.5650793399647277</v>
      </c>
      <c r="GZ621" s="405">
        <v>44509</v>
      </c>
      <c r="HA621" s="581">
        <v>8.14</v>
      </c>
      <c r="HB621" s="451">
        <v>8.0500000000000007</v>
      </c>
      <c r="HC621" s="577">
        <v>11.2</v>
      </c>
      <c r="HD621" s="463">
        <f t="shared" si="1278"/>
        <v>34.72</v>
      </c>
      <c r="HE621" s="463">
        <v>10.199999999999999</v>
      </c>
      <c r="HF621" s="463">
        <f t="shared" si="1206"/>
        <v>27.54</v>
      </c>
      <c r="HG621" s="582"/>
      <c r="HH621" s="575">
        <v>4</v>
      </c>
      <c r="HI621" s="583">
        <v>6940</v>
      </c>
      <c r="HJ621" s="406">
        <f t="shared" si="1325"/>
        <v>4649.8</v>
      </c>
      <c r="HK621" s="406"/>
      <c r="HL621" s="549">
        <v>1290</v>
      </c>
      <c r="HM621" s="584">
        <v>6.7</v>
      </c>
      <c r="HN621" s="461">
        <v>4.63</v>
      </c>
      <c r="HO621" s="574">
        <v>0.15</v>
      </c>
      <c r="HP621" s="548">
        <v>0.16</v>
      </c>
      <c r="HQ621" s="585">
        <v>5</v>
      </c>
      <c r="HR621" s="586">
        <v>0.22</v>
      </c>
      <c r="HS621" s="520">
        <v>0.09</v>
      </c>
      <c r="HT621" s="587">
        <v>4</v>
      </c>
      <c r="HU621" s="522">
        <f t="shared" si="1326"/>
        <v>39.493395070134824</v>
      </c>
      <c r="HV621" s="513">
        <f t="shared" si="1279"/>
        <v>0.78585086042065011</v>
      </c>
      <c r="HW621" s="513">
        <f t="shared" si="1261"/>
        <v>0.86848484848484853</v>
      </c>
      <c r="HX621" s="513">
        <f t="shared" si="1280"/>
        <v>0.69935064935064939</v>
      </c>
      <c r="HY621" s="599"/>
    </row>
    <row r="622" spans="1:233" s="598" customFormat="1" ht="15" customHeight="1" x14ac:dyDescent="0.15">
      <c r="A622" s="400">
        <v>44104</v>
      </c>
      <c r="B622" s="515">
        <v>44675</v>
      </c>
      <c r="C622" s="402">
        <f t="shared" si="1284"/>
        <v>0.89349999999999996</v>
      </c>
      <c r="D622" s="571">
        <v>7.72</v>
      </c>
      <c r="E622" s="572">
        <v>44.9</v>
      </c>
      <c r="F622" s="406">
        <v>302</v>
      </c>
      <c r="G622" s="406">
        <f t="shared" si="1285"/>
        <v>13491.85</v>
      </c>
      <c r="H622" s="402">
        <f t="shared" si="1286"/>
        <v>0.53967399999999999</v>
      </c>
      <c r="I622" s="573"/>
      <c r="J622" s="406"/>
      <c r="K622" s="574"/>
      <c r="L622" s="574"/>
      <c r="M622" s="574"/>
      <c r="N622" s="575"/>
      <c r="O622" s="575"/>
      <c r="P622" s="409"/>
      <c r="Q622" s="409"/>
      <c r="R622" s="409"/>
      <c r="S622" s="409"/>
      <c r="T622" s="410"/>
      <c r="U622" s="409"/>
      <c r="V622" s="409"/>
      <c r="W622" s="409"/>
      <c r="X622" s="516"/>
      <c r="Y622" s="473"/>
      <c r="Z622" s="429"/>
      <c r="AA622" s="409"/>
      <c r="AB622" s="409"/>
      <c r="AC622" s="409"/>
      <c r="AD622" s="474"/>
      <c r="AE622" s="477"/>
      <c r="AF622" s="478"/>
      <c r="AG622" s="477"/>
      <c r="AH622" s="478"/>
      <c r="AI622" s="478"/>
      <c r="AJ622" s="473"/>
      <c r="AK622" s="477"/>
      <c r="AL622" s="447"/>
      <c r="AM622" s="479"/>
      <c r="AN622" s="473"/>
      <c r="AO622" s="473"/>
      <c r="AP622" s="479"/>
      <c r="AQ622" s="447"/>
      <c r="AR622" s="473"/>
      <c r="AS622" s="657"/>
      <c r="AT622" s="473"/>
      <c r="AU622" s="447"/>
      <c r="AV622" s="480"/>
      <c r="AW622" s="479"/>
      <c r="AX622" s="479"/>
      <c r="AY622" s="480"/>
      <c r="AZ622" s="480"/>
      <c r="BA622" s="420">
        <f t="shared" si="1287"/>
        <v>46053</v>
      </c>
      <c r="BB622" s="421">
        <f t="shared" si="1288"/>
        <v>0.92105999999999999</v>
      </c>
      <c r="BC622" s="422"/>
      <c r="BD622" s="423">
        <v>8.0299999999999994</v>
      </c>
      <c r="BE622" s="424">
        <v>34.5</v>
      </c>
      <c r="BF622" s="420">
        <v>157</v>
      </c>
      <c r="BG622" s="426">
        <v>6300</v>
      </c>
      <c r="BH622" s="420">
        <f t="shared" si="1289"/>
        <v>4221</v>
      </c>
      <c r="BI622" s="432"/>
      <c r="BJ622" s="421"/>
      <c r="BK622" s="427">
        <v>17.600000000000001</v>
      </c>
      <c r="BL622" s="427"/>
      <c r="BM622" s="428"/>
      <c r="BN622" s="422"/>
      <c r="BO622" s="425">
        <v>48</v>
      </c>
      <c r="BP622" s="425"/>
      <c r="BQ622" s="423">
        <v>5.61</v>
      </c>
      <c r="BR622" s="421">
        <f t="shared" si="1290"/>
        <v>0.77916666666666667</v>
      </c>
      <c r="BS622" s="409">
        <f t="shared" si="1291"/>
        <v>46053</v>
      </c>
      <c r="BT622" s="429">
        <f t="shared" si="1292"/>
        <v>8.0299999999999994</v>
      </c>
      <c r="BU622" s="430">
        <f t="shared" si="1264"/>
        <v>34.5</v>
      </c>
      <c r="BV622" s="430">
        <f t="shared" si="1293"/>
        <v>157</v>
      </c>
      <c r="BW622" s="430">
        <f t="shared" si="1281"/>
        <v>6300</v>
      </c>
      <c r="BX622" s="430">
        <f t="shared" si="1294"/>
        <v>4095</v>
      </c>
      <c r="BY622" s="430">
        <f t="shared" si="1265"/>
        <v>17.600000000000001</v>
      </c>
      <c r="BZ622" s="430"/>
      <c r="CA622" s="431"/>
      <c r="CB622" s="430">
        <f t="shared" si="1295"/>
        <v>48</v>
      </c>
      <c r="CC622" s="432">
        <v>23003</v>
      </c>
      <c r="CD622" s="411">
        <f t="shared" si="1296"/>
        <v>23003</v>
      </c>
      <c r="CE622" s="421">
        <f t="shared" si="1297"/>
        <v>0.92012000000000005</v>
      </c>
      <c r="CF622" s="433">
        <f t="shared" si="1298"/>
        <v>6.9903925574925001</v>
      </c>
      <c r="CG622" s="434"/>
      <c r="CH622" s="427"/>
      <c r="CI622" s="446">
        <f t="shared" si="1299"/>
        <v>9.9117506412207099</v>
      </c>
      <c r="CJ622" s="436">
        <v>30.5</v>
      </c>
      <c r="CK622" s="436">
        <v>3.35</v>
      </c>
      <c r="CL622" s="423"/>
      <c r="CM622" s="423">
        <v>15.6</v>
      </c>
      <c r="CN622" s="423">
        <v>74</v>
      </c>
      <c r="CO622" s="432"/>
      <c r="CP622" s="432"/>
      <c r="CQ622" s="437"/>
      <c r="CR622" s="437">
        <v>0.97</v>
      </c>
      <c r="CS622" s="424"/>
      <c r="CT622" s="432">
        <f t="shared" si="1300"/>
        <v>3.6516976046602618</v>
      </c>
      <c r="CU622" s="434">
        <v>7.39</v>
      </c>
      <c r="CV622" s="438"/>
      <c r="CW622" s="439"/>
      <c r="CX622" s="440"/>
      <c r="CY622" s="441"/>
      <c r="CZ622" s="442"/>
      <c r="DA622" s="442"/>
      <c r="DB622" s="442"/>
      <c r="DC622" s="442"/>
      <c r="DD622" s="443"/>
      <c r="DE622" s="440"/>
      <c r="DF622" s="444">
        <v>23050</v>
      </c>
      <c r="DG622" s="445">
        <f t="shared" si="1301"/>
        <v>23050</v>
      </c>
      <c r="DH622" s="421">
        <f t="shared" si="1302"/>
        <v>0.92200000000000004</v>
      </c>
      <c r="DI622" s="446">
        <f t="shared" si="1303"/>
        <v>6.9761388286334061</v>
      </c>
      <c r="DJ622" s="434">
        <v>7.73</v>
      </c>
      <c r="DK622" s="427">
        <v>2.9</v>
      </c>
      <c r="DL622" s="446">
        <f t="shared" si="1304"/>
        <v>9.891540130151844</v>
      </c>
      <c r="DM622" s="422">
        <v>30.6</v>
      </c>
      <c r="DN622" s="422">
        <v>2.71</v>
      </c>
      <c r="DO622" s="423">
        <v>7.76</v>
      </c>
      <c r="DP622" s="423">
        <v>14.9</v>
      </c>
      <c r="DQ622" s="423">
        <v>76</v>
      </c>
      <c r="DR622" s="432"/>
      <c r="DS622" s="432"/>
      <c r="DT622" s="437"/>
      <c r="DU622" s="437">
        <v>0.97</v>
      </c>
      <c r="DV622" s="424"/>
      <c r="DW622" s="446">
        <f t="shared" si="1305"/>
        <v>3.6442516268980478</v>
      </c>
      <c r="DX622" s="434">
        <v>7.34</v>
      </c>
      <c r="DY622" s="438">
        <v>7.94</v>
      </c>
      <c r="DZ622" s="439">
        <v>14.7</v>
      </c>
      <c r="EA622" s="660">
        <f t="shared" si="1266"/>
        <v>52.92</v>
      </c>
      <c r="EB622" s="441">
        <v>6400</v>
      </c>
      <c r="EC622" s="442">
        <v>6.5</v>
      </c>
      <c r="ED622" s="442"/>
      <c r="EE622" s="442"/>
      <c r="EF622" s="442"/>
      <c r="EG622" s="443">
        <v>6</v>
      </c>
      <c r="EH622" s="440"/>
      <c r="EI622" s="429">
        <f t="shared" si="1256"/>
        <v>7.94</v>
      </c>
      <c r="EJ622" s="447">
        <f t="shared" si="1267"/>
        <v>14.7</v>
      </c>
      <c r="EK622" s="448">
        <f t="shared" si="1262"/>
        <v>52.92</v>
      </c>
      <c r="EL622" s="417">
        <f t="shared" si="1263"/>
        <v>6400</v>
      </c>
      <c r="EM622" s="431">
        <f t="shared" si="1282"/>
        <v>6.5</v>
      </c>
      <c r="EN622" s="431"/>
      <c r="EO622" s="431"/>
      <c r="EP622" s="431"/>
      <c r="EQ622" s="430">
        <f t="shared" si="1306"/>
        <v>6</v>
      </c>
      <c r="ER622" s="448"/>
      <c r="ES622" s="449">
        <f t="shared" si="1307"/>
        <v>22.930102273467526</v>
      </c>
      <c r="ET622" s="450">
        <f t="shared" si="1308"/>
        <v>0.92105999999999999</v>
      </c>
      <c r="EU622" s="451">
        <f t="shared" si="1283"/>
        <v>0.16432547727272728</v>
      </c>
      <c r="EV622" s="450">
        <f t="shared" si="1309"/>
        <v>0.30430643939393937</v>
      </c>
      <c r="EW622" s="513">
        <f t="shared" si="1268"/>
        <v>0.63068181818181823</v>
      </c>
      <c r="EX622" s="514">
        <f t="shared" si="1269"/>
        <v>11.100000000000001</v>
      </c>
      <c r="EY622" s="513">
        <f t="shared" si="1270"/>
        <v>0.57391304347826089</v>
      </c>
      <c r="EZ622" s="514">
        <f t="shared" si="1271"/>
        <v>19.8</v>
      </c>
      <c r="FA622" s="450">
        <f t="shared" si="1310"/>
        <v>0.66292993630573249</v>
      </c>
      <c r="FB622" s="431">
        <f t="shared" si="1311"/>
        <v>104.08</v>
      </c>
      <c r="FC622" s="452"/>
      <c r="FD622" s="431"/>
      <c r="FE622" s="452">
        <f t="shared" si="1312"/>
        <v>0.875</v>
      </c>
      <c r="FF622" s="430">
        <f t="shared" si="1313"/>
        <v>42</v>
      </c>
      <c r="FG622" s="405">
        <v>50400</v>
      </c>
      <c r="FH622" s="589"/>
      <c r="FI622" s="590"/>
      <c r="FJ622" s="591"/>
      <c r="FK622" s="455">
        <f t="shared" si="1314"/>
        <v>1.5634160641000585</v>
      </c>
      <c r="FL622" s="530">
        <v>2200</v>
      </c>
      <c r="FM622" s="455">
        <f t="shared" si="1315"/>
        <v>47.771046403057348</v>
      </c>
      <c r="FN622" s="530">
        <v>5448</v>
      </c>
      <c r="FO622" s="532">
        <f t="shared" si="1316"/>
        <v>0.40717488789237671</v>
      </c>
      <c r="FP622" s="449">
        <f t="shared" si="1317"/>
        <v>118.2984821835711</v>
      </c>
      <c r="FQ622" s="457">
        <v>43.2</v>
      </c>
      <c r="FR622" s="458">
        <f t="shared" si="1318"/>
        <v>0.9380496384600352</v>
      </c>
      <c r="FS622" s="576">
        <v>8.07</v>
      </c>
      <c r="FT622" s="577">
        <v>12.5</v>
      </c>
      <c r="FU622" s="660">
        <v>48</v>
      </c>
      <c r="FV622" s="579">
        <v>2</v>
      </c>
      <c r="FW622" s="580"/>
      <c r="FX622" s="579"/>
      <c r="FY622" s="452">
        <f t="shared" si="1319"/>
        <v>0.66666666666666674</v>
      </c>
      <c r="FZ622" s="452"/>
      <c r="GA622" s="429"/>
      <c r="GB622" s="513">
        <f t="shared" si="1272"/>
        <v>0.14965986394557818</v>
      </c>
      <c r="GC622" s="514">
        <f t="shared" si="1273"/>
        <v>2.1999999999999993</v>
      </c>
      <c r="GD622" s="513">
        <f t="shared" si="1320"/>
        <v>9.297052154195018E-2</v>
      </c>
      <c r="GE622" s="527">
        <f t="shared" si="1321"/>
        <v>4.9200000000000017</v>
      </c>
      <c r="GF622" s="461">
        <f t="shared" si="1322"/>
        <v>2.1366686209367467</v>
      </c>
      <c r="GG622" s="606">
        <v>20</v>
      </c>
      <c r="GH622" s="450">
        <f t="shared" si="1249"/>
        <v>0.25</v>
      </c>
      <c r="GI622" s="405">
        <v>140</v>
      </c>
      <c r="GJ622" s="462">
        <f t="shared" si="1250"/>
        <v>7</v>
      </c>
      <c r="GK622" s="463">
        <f t="shared" si="1323"/>
        <v>10.422773760667058</v>
      </c>
      <c r="GL622" s="464">
        <v>8.1</v>
      </c>
      <c r="GM622" s="529">
        <v>10.9</v>
      </c>
      <c r="GN622" s="406">
        <v>47</v>
      </c>
      <c r="GO622" s="513">
        <f t="shared" si="1274"/>
        <v>0.128</v>
      </c>
      <c r="GP622" s="450">
        <f t="shared" si="1257"/>
        <v>2.083333333333337E-2</v>
      </c>
      <c r="GQ622" s="577">
        <v>8</v>
      </c>
      <c r="GR622" s="455">
        <f t="shared" si="1324"/>
        <v>2.2408963585434174</v>
      </c>
      <c r="GS622" s="531">
        <f t="shared" si="1275"/>
        <v>10.3</v>
      </c>
      <c r="GT622" s="531">
        <f t="shared" si="1258"/>
        <v>31.930000000000003</v>
      </c>
      <c r="GU622" s="513">
        <f t="shared" si="1276"/>
        <v>5.5045871559633031E-2</v>
      </c>
      <c r="GV622" s="513">
        <f t="shared" si="1259"/>
        <v>0.32063829787234033</v>
      </c>
      <c r="GW622" s="513">
        <f t="shared" si="1277"/>
        <v>0.17599999999999993</v>
      </c>
      <c r="GX622" s="513">
        <f t="shared" si="1260"/>
        <v>0.3347916666666666</v>
      </c>
      <c r="GY622" s="462">
        <f t="shared" si="1255"/>
        <v>0.64858579717903297</v>
      </c>
      <c r="GZ622" s="405">
        <v>44823</v>
      </c>
      <c r="HA622" s="581">
        <v>8.07</v>
      </c>
      <c r="HB622" s="451">
        <v>8.06</v>
      </c>
      <c r="HC622" s="577">
        <v>10.3</v>
      </c>
      <c r="HD622" s="463">
        <f t="shared" si="1278"/>
        <v>31.930000000000003</v>
      </c>
      <c r="HE622" s="463">
        <v>8.5</v>
      </c>
      <c r="HF622" s="463">
        <f t="shared" si="1206"/>
        <v>22.950000000000003</v>
      </c>
      <c r="HG622" s="582"/>
      <c r="HH622" s="575">
        <v>4</v>
      </c>
      <c r="HI622" s="583">
        <v>6680</v>
      </c>
      <c r="HJ622" s="406">
        <f t="shared" si="1325"/>
        <v>4475.6000000000004</v>
      </c>
      <c r="HK622" s="406"/>
      <c r="HL622" s="549"/>
      <c r="HM622" s="584"/>
      <c r="HN622" s="461">
        <v>3.75</v>
      </c>
      <c r="HO622" s="574"/>
      <c r="HP622" s="548">
        <v>0.18</v>
      </c>
      <c r="HQ622" s="585"/>
      <c r="HR622" s="586"/>
      <c r="HS622" s="520">
        <v>0.15</v>
      </c>
      <c r="HT622" s="587">
        <v>4</v>
      </c>
      <c r="HU622" s="522">
        <f t="shared" si="1326"/>
        <v>37.782554882418083</v>
      </c>
      <c r="HV622" s="513">
        <f t="shared" si="1279"/>
        <v>0.70144927536231882</v>
      </c>
      <c r="HW622" s="513">
        <f t="shared" si="1261"/>
        <v>0.796624203821656</v>
      </c>
      <c r="HX622" s="513">
        <f t="shared" si="1280"/>
        <v>0.78693181818181823</v>
      </c>
      <c r="HY622" s="599"/>
    </row>
    <row r="623" spans="1:233" s="598" customFormat="1" ht="15" customHeight="1" x14ac:dyDescent="0.15">
      <c r="A623" s="400">
        <v>44105</v>
      </c>
      <c r="B623" s="515">
        <v>40088</v>
      </c>
      <c r="C623" s="402">
        <f t="shared" si="1284"/>
        <v>0.80176000000000003</v>
      </c>
      <c r="D623" s="571">
        <v>8.02</v>
      </c>
      <c r="E623" s="572">
        <v>49.3</v>
      </c>
      <c r="F623" s="406">
        <v>132</v>
      </c>
      <c r="G623" s="406">
        <f t="shared" si="1285"/>
        <v>5291.616</v>
      </c>
      <c r="H623" s="402">
        <f t="shared" si="1286"/>
        <v>0.21166463999999999</v>
      </c>
      <c r="I623" s="573"/>
      <c r="J623" s="406"/>
      <c r="K623" s="574"/>
      <c r="L623" s="574"/>
      <c r="M623" s="574"/>
      <c r="N623" s="575"/>
      <c r="O623" s="575"/>
      <c r="P623" s="409"/>
      <c r="Q623" s="409">
        <v>960</v>
      </c>
      <c r="R623" s="409"/>
      <c r="S623" s="409"/>
      <c r="T623" s="410">
        <v>5.09</v>
      </c>
      <c r="U623" s="409">
        <f t="shared" ref="U623:U654" si="1327">V623/2.9</f>
        <v>2494.1379310344828</v>
      </c>
      <c r="V623" s="409">
        <v>7233</v>
      </c>
      <c r="W623" s="409">
        <v>3348</v>
      </c>
      <c r="X623" s="516">
        <v>480</v>
      </c>
      <c r="Y623" s="473"/>
      <c r="Z623" s="429"/>
      <c r="AA623" s="409"/>
      <c r="AB623" s="409"/>
      <c r="AC623" s="409"/>
      <c r="AD623" s="474"/>
      <c r="AE623" s="477"/>
      <c r="AF623" s="478">
        <f t="shared" ref="AF623:AF654" si="1328">X623+Q623</f>
        <v>1440</v>
      </c>
      <c r="AG623" s="477">
        <f t="shared" ref="AG623:AG654" si="1329">AF623/$AF$6</f>
        <v>0.57599999999999996</v>
      </c>
      <c r="AH623" s="478">
        <f t="shared" ref="AH623:AH654" si="1330">AI623/2.9</f>
        <v>1677.9310344827586</v>
      </c>
      <c r="AI623" s="478">
        <f t="shared" ref="AI623:AI654" si="1331">(V623*Q623+F623*X623)/AF623</f>
        <v>4866</v>
      </c>
      <c r="AJ623" s="473">
        <f t="shared" ref="AJ623:AJ654" si="1332">(V623*Q623+X623*F623)/1000</f>
        <v>7007.04</v>
      </c>
      <c r="AK623" s="477">
        <f t="shared" ref="AK623:AK654" si="1333">AJ623/$AJ$6</f>
        <v>0.31142399999999998</v>
      </c>
      <c r="AL623" s="447">
        <v>37</v>
      </c>
      <c r="AM623" s="479"/>
      <c r="AN623" s="473">
        <v>4790</v>
      </c>
      <c r="AO623" s="473">
        <v>4800</v>
      </c>
      <c r="AP623" s="479"/>
      <c r="AQ623" s="447"/>
      <c r="AR623" s="473"/>
      <c r="AS623" s="657"/>
      <c r="AT623" s="473"/>
      <c r="AU623" s="447"/>
      <c r="AV623" s="480"/>
      <c r="AW623" s="479"/>
      <c r="AX623" s="479"/>
      <c r="AY623" s="480"/>
      <c r="AZ623" s="480"/>
      <c r="BA623" s="420">
        <f t="shared" si="1287"/>
        <v>40766</v>
      </c>
      <c r="BB623" s="421">
        <f t="shared" si="1288"/>
        <v>0.81532000000000004</v>
      </c>
      <c r="BC623" s="422"/>
      <c r="BD623" s="423">
        <v>7.81</v>
      </c>
      <c r="BE623" s="424">
        <v>55.2</v>
      </c>
      <c r="BF623" s="420">
        <v>277</v>
      </c>
      <c r="BG623" s="426">
        <v>7580</v>
      </c>
      <c r="BH623" s="420">
        <f t="shared" si="1289"/>
        <v>5078.6000000000004</v>
      </c>
      <c r="BI623" s="432"/>
      <c r="BJ623" s="421"/>
      <c r="BK623" s="427">
        <v>14.3</v>
      </c>
      <c r="BL623" s="427"/>
      <c r="BM623" s="428"/>
      <c r="BN623" s="422"/>
      <c r="BO623" s="425">
        <v>331</v>
      </c>
      <c r="BP623" s="425"/>
      <c r="BQ623" s="423">
        <v>4.3099999999999996</v>
      </c>
      <c r="BR623" s="421">
        <f t="shared" si="1290"/>
        <v>0.59861111111111109</v>
      </c>
      <c r="BS623" s="409">
        <f t="shared" si="1291"/>
        <v>42206</v>
      </c>
      <c r="BT623" s="429">
        <f t="shared" si="1292"/>
        <v>7.5435355162773057</v>
      </c>
      <c r="BU623" s="430">
        <f t="shared" si="1264"/>
        <v>55.2</v>
      </c>
      <c r="BV623" s="430">
        <f t="shared" si="1293"/>
        <v>267.54921101265222</v>
      </c>
      <c r="BW623" s="430">
        <f t="shared" si="1281"/>
        <v>7580</v>
      </c>
      <c r="BX623" s="430">
        <f t="shared" si="1294"/>
        <v>4927</v>
      </c>
      <c r="BY623" s="430">
        <f t="shared" si="1265"/>
        <v>13.812107283324647</v>
      </c>
      <c r="BZ623" s="430"/>
      <c r="CA623" s="431"/>
      <c r="CB623" s="430">
        <f t="shared" si="1295"/>
        <v>331</v>
      </c>
      <c r="CC623" s="432">
        <v>20303</v>
      </c>
      <c r="CD623" s="411">
        <f t="shared" si="1296"/>
        <v>21023</v>
      </c>
      <c r="CE623" s="421">
        <f t="shared" si="1297"/>
        <v>0.84092</v>
      </c>
      <c r="CF623" s="433">
        <f t="shared" si="1298"/>
        <v>7.6487656376349715</v>
      </c>
      <c r="CG623" s="434"/>
      <c r="CH623" s="427"/>
      <c r="CI623" s="446">
        <f t="shared" si="1299"/>
        <v>10.845264710079437</v>
      </c>
      <c r="CJ623" s="436">
        <v>30.6</v>
      </c>
      <c r="CK623" s="436">
        <v>3.12</v>
      </c>
      <c r="CL623" s="423"/>
      <c r="CM623" s="423">
        <v>15.9</v>
      </c>
      <c r="CN623" s="423">
        <v>72</v>
      </c>
      <c r="CO623" s="432"/>
      <c r="CP623" s="432"/>
      <c r="CQ623" s="437"/>
      <c r="CR623" s="437">
        <v>0.97</v>
      </c>
      <c r="CS623" s="424"/>
      <c r="CT623" s="432">
        <f t="shared" si="1300"/>
        <v>3.9956238405555817</v>
      </c>
      <c r="CU623" s="434">
        <v>7.25</v>
      </c>
      <c r="CV623" s="438"/>
      <c r="CW623" s="439"/>
      <c r="CX623" s="440"/>
      <c r="CY623" s="441"/>
      <c r="CZ623" s="442"/>
      <c r="DA623" s="442"/>
      <c r="DB623" s="442"/>
      <c r="DC623" s="442"/>
      <c r="DD623" s="443"/>
      <c r="DE623" s="440"/>
      <c r="DF623" s="444">
        <v>20463</v>
      </c>
      <c r="DG623" s="445">
        <f t="shared" si="1301"/>
        <v>21183</v>
      </c>
      <c r="DH623" s="421">
        <f t="shared" si="1302"/>
        <v>0.84731999999999996</v>
      </c>
      <c r="DI623" s="446">
        <f t="shared" si="1303"/>
        <v>7.5909927772270223</v>
      </c>
      <c r="DJ623" s="434">
        <v>7.75</v>
      </c>
      <c r="DK623" s="427">
        <v>3.3</v>
      </c>
      <c r="DL623" s="446">
        <f t="shared" si="1304"/>
        <v>10.763347967709956</v>
      </c>
      <c r="DM623" s="422">
        <v>30.5</v>
      </c>
      <c r="DN623" s="422">
        <v>2.93</v>
      </c>
      <c r="DO623" s="423">
        <v>7.68</v>
      </c>
      <c r="DP623" s="423">
        <v>17</v>
      </c>
      <c r="DQ623" s="423">
        <v>74</v>
      </c>
      <c r="DR623" s="432"/>
      <c r="DS623" s="432"/>
      <c r="DT623" s="437"/>
      <c r="DU623" s="437">
        <v>0.97</v>
      </c>
      <c r="DV623" s="424"/>
      <c r="DW623" s="446">
        <f t="shared" si="1305"/>
        <v>3.9654439881036678</v>
      </c>
      <c r="DX623" s="434">
        <v>7.16</v>
      </c>
      <c r="DY623" s="438">
        <v>7.97</v>
      </c>
      <c r="DZ623" s="439">
        <v>14.8</v>
      </c>
      <c r="EA623" s="660">
        <f t="shared" si="1266"/>
        <v>53.28</v>
      </c>
      <c r="EB623" s="441">
        <v>6700</v>
      </c>
      <c r="EC623" s="442">
        <v>5.8</v>
      </c>
      <c r="ED623" s="442"/>
      <c r="EE623" s="442"/>
      <c r="EF623" s="442"/>
      <c r="EG623" s="443">
        <v>9</v>
      </c>
      <c r="EH623" s="440"/>
      <c r="EI623" s="429">
        <f t="shared" si="1256"/>
        <v>7.97</v>
      </c>
      <c r="EJ623" s="447">
        <f t="shared" si="1267"/>
        <v>14.8</v>
      </c>
      <c r="EK623" s="448">
        <f t="shared" si="1262"/>
        <v>53.28</v>
      </c>
      <c r="EL623" s="417">
        <f t="shared" si="1263"/>
        <v>6700</v>
      </c>
      <c r="EM623" s="431">
        <f t="shared" si="1282"/>
        <v>5.8</v>
      </c>
      <c r="EN623" s="431"/>
      <c r="EO623" s="431"/>
      <c r="EP623" s="431"/>
      <c r="EQ623" s="430">
        <f t="shared" si="1306"/>
        <v>9</v>
      </c>
      <c r="ER623" s="448"/>
      <c r="ES623" s="449">
        <f t="shared" si="1307"/>
        <v>25.020139316684833</v>
      </c>
      <c r="ET623" s="450">
        <f t="shared" si="1308"/>
        <v>0.84411999999999998</v>
      </c>
      <c r="EU623" s="451">
        <f t="shared" si="1283"/>
        <v>0.25664049999999994</v>
      </c>
      <c r="EV623" s="450">
        <f t="shared" si="1309"/>
        <v>0.47526018518518504</v>
      </c>
      <c r="EW623" s="513">
        <f t="shared" si="1268"/>
        <v>0.58007855854100276</v>
      </c>
      <c r="EX623" s="514">
        <f t="shared" si="1269"/>
        <v>8.0121072833246458</v>
      </c>
      <c r="EY623" s="513">
        <f t="shared" si="1270"/>
        <v>0.73188405797101441</v>
      </c>
      <c r="EZ623" s="514">
        <f t="shared" si="1271"/>
        <v>40.400000000000006</v>
      </c>
      <c r="FA623" s="450">
        <f t="shared" si="1310"/>
        <v>0.80085906514790495</v>
      </c>
      <c r="FB623" s="431">
        <f t="shared" si="1311"/>
        <v>214.26921101265222</v>
      </c>
      <c r="FC623" s="452"/>
      <c r="FD623" s="431"/>
      <c r="FE623" s="452">
        <f t="shared" si="1312"/>
        <v>0.97280966767371602</v>
      </c>
      <c r="FF623" s="430">
        <f t="shared" si="1313"/>
        <v>322</v>
      </c>
      <c r="FG623" s="405">
        <v>50400</v>
      </c>
      <c r="FH623" s="589"/>
      <c r="FI623" s="590"/>
      <c r="FJ623" s="591"/>
      <c r="FK623" s="455">
        <f t="shared" si="1314"/>
        <v>1.7059185897739657</v>
      </c>
      <c r="FL623" s="530">
        <v>2200</v>
      </c>
      <c r="FM623" s="455">
        <f t="shared" si="1315"/>
        <v>52.125290243093396</v>
      </c>
      <c r="FN623" s="530">
        <v>5484</v>
      </c>
      <c r="FO623" s="532">
        <f t="shared" si="1316"/>
        <v>0.40986547085201797</v>
      </c>
      <c r="FP623" s="449">
        <f t="shared" si="1317"/>
        <v>129.93413258778372</v>
      </c>
      <c r="FQ623" s="457">
        <v>43.2</v>
      </c>
      <c r="FR623" s="458">
        <f t="shared" si="1318"/>
        <v>1.0235511538643796</v>
      </c>
      <c r="FS623" s="576">
        <v>8.0299999999999994</v>
      </c>
      <c r="FT623" s="577">
        <v>12</v>
      </c>
      <c r="FU623" s="660">
        <v>47</v>
      </c>
      <c r="FV623" s="579">
        <v>2</v>
      </c>
      <c r="FW623" s="580"/>
      <c r="FX623" s="579"/>
      <c r="FY623" s="452">
        <f t="shared" si="1319"/>
        <v>0.77777777777777779</v>
      </c>
      <c r="FZ623" s="452"/>
      <c r="GA623" s="429"/>
      <c r="GB623" s="513">
        <f t="shared" si="1272"/>
        <v>0.18918918918918926</v>
      </c>
      <c r="GC623" s="514">
        <f t="shared" si="1273"/>
        <v>2.8000000000000007</v>
      </c>
      <c r="GD623" s="513">
        <f t="shared" si="1320"/>
        <v>0.11786786786786785</v>
      </c>
      <c r="GE623" s="527">
        <f t="shared" si="1321"/>
        <v>6.2800000000000011</v>
      </c>
      <c r="GF623" s="461">
        <f t="shared" si="1322"/>
        <v>2.3314220726910868</v>
      </c>
      <c r="GG623" s="606">
        <v>20</v>
      </c>
      <c r="GH623" s="450">
        <f t="shared" si="1249"/>
        <v>0.25</v>
      </c>
      <c r="GI623" s="405">
        <v>140</v>
      </c>
      <c r="GJ623" s="462">
        <f t="shared" si="1250"/>
        <v>7</v>
      </c>
      <c r="GK623" s="463">
        <f t="shared" si="1323"/>
        <v>11.372790598493106</v>
      </c>
      <c r="GL623" s="464">
        <v>8.02</v>
      </c>
      <c r="GM623" s="529">
        <v>11.6</v>
      </c>
      <c r="GN623" s="406">
        <v>45</v>
      </c>
      <c r="GO623" s="513">
        <f t="shared" si="1274"/>
        <v>3.3333333333333326E-2</v>
      </c>
      <c r="GP623" s="450">
        <f t="shared" si="1257"/>
        <v>4.2553191489361653E-2</v>
      </c>
      <c r="GQ623" s="577">
        <v>8</v>
      </c>
      <c r="GR623" s="455">
        <f t="shared" si="1324"/>
        <v>2.4451499786760174</v>
      </c>
      <c r="GS623" s="531">
        <f t="shared" si="1275"/>
        <v>11.4</v>
      </c>
      <c r="GT623" s="531">
        <f t="shared" si="1258"/>
        <v>35.340000000000003</v>
      </c>
      <c r="GU623" s="513">
        <f t="shared" si="1276"/>
        <v>1.7241379310344751E-2</v>
      </c>
      <c r="GV623" s="513">
        <f t="shared" si="1259"/>
        <v>0.21466666666666656</v>
      </c>
      <c r="GW623" s="513">
        <f t="shared" si="1277"/>
        <v>4.9999999999999933E-2</v>
      </c>
      <c r="GX623" s="513">
        <f t="shared" si="1260"/>
        <v>0.24808510638297865</v>
      </c>
      <c r="GY623" s="462">
        <f t="shared" si="1255"/>
        <v>0.97536797585704194</v>
      </c>
      <c r="GZ623" s="405">
        <v>42487</v>
      </c>
      <c r="HA623" s="581">
        <v>8.2200000000000006</v>
      </c>
      <c r="HB623" s="451">
        <v>8.06</v>
      </c>
      <c r="HC623" s="577">
        <v>11.4</v>
      </c>
      <c r="HD623" s="463">
        <f t="shared" si="1278"/>
        <v>35.340000000000003</v>
      </c>
      <c r="HE623" s="463">
        <v>9.3000000000000007</v>
      </c>
      <c r="HF623" s="463">
        <f t="shared" si="1206"/>
        <v>25.110000000000003</v>
      </c>
      <c r="HG623" s="582"/>
      <c r="HH623" s="575">
        <v>9</v>
      </c>
      <c r="HI623" s="583">
        <v>6570</v>
      </c>
      <c r="HJ623" s="406">
        <f t="shared" si="1325"/>
        <v>4401.9000000000005</v>
      </c>
      <c r="HK623" s="406"/>
      <c r="HL623" s="549"/>
      <c r="HM623" s="584"/>
      <c r="HN623" s="461">
        <v>3.65</v>
      </c>
      <c r="HO623" s="574"/>
      <c r="HP623" s="548">
        <v>0.19</v>
      </c>
      <c r="HQ623" s="585"/>
      <c r="HR623" s="586"/>
      <c r="HS623" s="520">
        <v>0.16</v>
      </c>
      <c r="HT623" s="587">
        <v>4</v>
      </c>
      <c r="HU623" s="522">
        <f t="shared" si="1326"/>
        <v>42.682627679929354</v>
      </c>
      <c r="HV623" s="513">
        <f t="shared" si="1279"/>
        <v>0.79347826086956519</v>
      </c>
      <c r="HW623" s="513">
        <f t="shared" si="1261"/>
        <v>0.8724187725631769</v>
      </c>
      <c r="HX623" s="513">
        <f t="shared" si="1280"/>
        <v>0.74475524475524479</v>
      </c>
      <c r="HY623" s="599"/>
    </row>
    <row r="624" spans="1:233" s="598" customFormat="1" ht="15" customHeight="1" x14ac:dyDescent="0.15">
      <c r="A624" s="400">
        <v>44106</v>
      </c>
      <c r="B624" s="515">
        <v>41284</v>
      </c>
      <c r="C624" s="402">
        <f t="shared" si="1284"/>
        <v>0.82567999999999997</v>
      </c>
      <c r="D624" s="571">
        <v>7.99</v>
      </c>
      <c r="E624" s="572">
        <v>37.700000000000003</v>
      </c>
      <c r="F624" s="406">
        <v>143</v>
      </c>
      <c r="G624" s="406">
        <f t="shared" si="1285"/>
        <v>5903.6120000000001</v>
      </c>
      <c r="H624" s="402">
        <f t="shared" si="1286"/>
        <v>0.23614447999999999</v>
      </c>
      <c r="I624" s="573"/>
      <c r="J624" s="406"/>
      <c r="K624" s="574"/>
      <c r="L624" s="574"/>
      <c r="M624" s="574"/>
      <c r="N624" s="575"/>
      <c r="O624" s="575"/>
      <c r="P624" s="409"/>
      <c r="Q624" s="409">
        <v>960</v>
      </c>
      <c r="R624" s="409"/>
      <c r="S624" s="409"/>
      <c r="T624" s="410">
        <v>5.05</v>
      </c>
      <c r="U624" s="409">
        <f t="shared" si="1327"/>
        <v>2580</v>
      </c>
      <c r="V624" s="409">
        <v>7482</v>
      </c>
      <c r="W624" s="409">
        <v>3123</v>
      </c>
      <c r="X624" s="516">
        <v>480</v>
      </c>
      <c r="Y624" s="473"/>
      <c r="Z624" s="429"/>
      <c r="AA624" s="409"/>
      <c r="AB624" s="409"/>
      <c r="AC624" s="409"/>
      <c r="AD624" s="474"/>
      <c r="AE624" s="477"/>
      <c r="AF624" s="478">
        <f t="shared" si="1328"/>
        <v>1440</v>
      </c>
      <c r="AG624" s="477">
        <f t="shared" si="1329"/>
        <v>0.57599999999999996</v>
      </c>
      <c r="AH624" s="478">
        <f t="shared" si="1330"/>
        <v>1736.4367816091956</v>
      </c>
      <c r="AI624" s="478">
        <f t="shared" si="1331"/>
        <v>5035.666666666667</v>
      </c>
      <c r="AJ624" s="473">
        <f t="shared" si="1332"/>
        <v>7251.36</v>
      </c>
      <c r="AK624" s="477">
        <f t="shared" si="1333"/>
        <v>0.32228266666666666</v>
      </c>
      <c r="AL624" s="447">
        <v>37</v>
      </c>
      <c r="AM624" s="479"/>
      <c r="AN624" s="473">
        <v>4766</v>
      </c>
      <c r="AO624" s="473">
        <v>4763</v>
      </c>
      <c r="AP624" s="479"/>
      <c r="AQ624" s="447"/>
      <c r="AR624" s="473"/>
      <c r="AS624" s="657"/>
      <c r="AT624" s="473"/>
      <c r="AU624" s="447"/>
      <c r="AV624" s="480"/>
      <c r="AW624" s="479"/>
      <c r="AX624" s="479"/>
      <c r="AY624" s="480"/>
      <c r="AZ624" s="480"/>
      <c r="BA624" s="420">
        <f t="shared" si="1287"/>
        <v>41159</v>
      </c>
      <c r="BB624" s="421">
        <f t="shared" si="1288"/>
        <v>0.82318000000000002</v>
      </c>
      <c r="BC624" s="422"/>
      <c r="BD624" s="423">
        <v>7.76</v>
      </c>
      <c r="BE624" s="424">
        <v>49.3</v>
      </c>
      <c r="BF624" s="420">
        <v>267</v>
      </c>
      <c r="BG624" s="426">
        <v>7870</v>
      </c>
      <c r="BH624" s="420">
        <f t="shared" si="1289"/>
        <v>5272.9000000000005</v>
      </c>
      <c r="BI624" s="432"/>
      <c r="BJ624" s="421"/>
      <c r="BK624" s="427">
        <v>12.8</v>
      </c>
      <c r="BL624" s="427">
        <v>10.4</v>
      </c>
      <c r="BM624" s="428">
        <v>3.73</v>
      </c>
      <c r="BN624" s="422">
        <v>0.8</v>
      </c>
      <c r="BO624" s="425">
        <v>225</v>
      </c>
      <c r="BP624" s="425">
        <v>32</v>
      </c>
      <c r="BQ624" s="423">
        <v>4.2699999999999996</v>
      </c>
      <c r="BR624" s="421">
        <f t="shared" si="1290"/>
        <v>0.59305555555555545</v>
      </c>
      <c r="BS624" s="409">
        <f t="shared" si="1291"/>
        <v>42599</v>
      </c>
      <c r="BT624" s="429">
        <f t="shared" si="1292"/>
        <v>7.4976839831920925</v>
      </c>
      <c r="BU624" s="430">
        <f t="shared" si="1264"/>
        <v>49.3</v>
      </c>
      <c r="BV624" s="430">
        <f t="shared" si="1293"/>
        <v>257.97443601962487</v>
      </c>
      <c r="BW624" s="430">
        <f t="shared" si="1281"/>
        <v>7870</v>
      </c>
      <c r="BX624" s="430">
        <f t="shared" si="1294"/>
        <v>5115.5</v>
      </c>
      <c r="BY624" s="430">
        <f t="shared" si="1265"/>
        <v>12.36731378670861</v>
      </c>
      <c r="BZ624" s="430">
        <f>BL624</f>
        <v>10.4</v>
      </c>
      <c r="CA624" s="431">
        <f>BN624</f>
        <v>0.8</v>
      </c>
      <c r="CB624" s="430">
        <f t="shared" si="1295"/>
        <v>225</v>
      </c>
      <c r="CC624" s="432">
        <v>20537</v>
      </c>
      <c r="CD624" s="411">
        <f t="shared" si="1296"/>
        <v>21257</v>
      </c>
      <c r="CE624" s="421">
        <f t="shared" si="1297"/>
        <v>0.85028000000000004</v>
      </c>
      <c r="CF624" s="433">
        <f t="shared" si="1298"/>
        <v>7.5645669661758479</v>
      </c>
      <c r="CG624" s="434"/>
      <c r="CH624" s="427"/>
      <c r="CI624" s="446">
        <f t="shared" si="1299"/>
        <v>10.725878534129935</v>
      </c>
      <c r="CJ624" s="436">
        <v>31</v>
      </c>
      <c r="CK624" s="436">
        <v>3.02</v>
      </c>
      <c r="CL624" s="423"/>
      <c r="CM624" s="423">
        <v>16.3</v>
      </c>
      <c r="CN624" s="423">
        <v>71</v>
      </c>
      <c r="CO624" s="432"/>
      <c r="CP624" s="432"/>
      <c r="CQ624" s="437"/>
      <c r="CR624" s="437">
        <v>0.98</v>
      </c>
      <c r="CS624" s="424"/>
      <c r="CT624" s="432">
        <f t="shared" si="1300"/>
        <v>3.9516394599426072</v>
      </c>
      <c r="CU624" s="434">
        <v>6.93</v>
      </c>
      <c r="CV624" s="438"/>
      <c r="CW624" s="439"/>
      <c r="CX624" s="440"/>
      <c r="CY624" s="441"/>
      <c r="CZ624" s="442"/>
      <c r="DA624" s="442"/>
      <c r="DB624" s="442"/>
      <c r="DC624" s="442"/>
      <c r="DD624" s="443"/>
      <c r="DE624" s="440"/>
      <c r="DF624" s="444">
        <v>20622</v>
      </c>
      <c r="DG624" s="445">
        <f t="shared" si="1301"/>
        <v>21342</v>
      </c>
      <c r="DH624" s="421">
        <f t="shared" si="1302"/>
        <v>0.85367999999999999</v>
      </c>
      <c r="DI624" s="446">
        <f t="shared" si="1303"/>
        <v>7.5344391341017714</v>
      </c>
      <c r="DJ624" s="434">
        <v>7.75</v>
      </c>
      <c r="DK624" s="427">
        <v>3.35</v>
      </c>
      <c r="DL624" s="446">
        <f t="shared" si="1304"/>
        <v>10.683159966263705</v>
      </c>
      <c r="DM624" s="422">
        <v>30.9</v>
      </c>
      <c r="DN624" s="422">
        <v>2.5299999999999998</v>
      </c>
      <c r="DO624" s="423">
        <v>7.87</v>
      </c>
      <c r="DP624" s="423">
        <v>18</v>
      </c>
      <c r="DQ624" s="423">
        <v>83</v>
      </c>
      <c r="DR624" s="432"/>
      <c r="DS624" s="432"/>
      <c r="DT624" s="437"/>
      <c r="DU624" s="437">
        <v>0.98</v>
      </c>
      <c r="DV624" s="424"/>
      <c r="DW624" s="446">
        <f t="shared" si="1305"/>
        <v>3.9359010402024177</v>
      </c>
      <c r="DX624" s="434">
        <v>7.23</v>
      </c>
      <c r="DY624" s="438">
        <v>8.07</v>
      </c>
      <c r="DZ624" s="439">
        <v>14.9</v>
      </c>
      <c r="EA624" s="660">
        <f t="shared" si="1266"/>
        <v>53.64</v>
      </c>
      <c r="EB624" s="441">
        <v>6790</v>
      </c>
      <c r="EC624" s="442">
        <v>6.4</v>
      </c>
      <c r="ED624" s="442">
        <v>0.24</v>
      </c>
      <c r="EE624" s="442">
        <v>4.9000000000000004</v>
      </c>
      <c r="EF624" s="442">
        <v>0.7</v>
      </c>
      <c r="EG624" s="443">
        <v>4</v>
      </c>
      <c r="EH624" s="440">
        <v>16</v>
      </c>
      <c r="EI624" s="429">
        <f t="shared" si="1256"/>
        <v>8.07</v>
      </c>
      <c r="EJ624" s="447">
        <f t="shared" si="1267"/>
        <v>14.9</v>
      </c>
      <c r="EK624" s="448">
        <f t="shared" si="1262"/>
        <v>53.64</v>
      </c>
      <c r="EL624" s="417">
        <f t="shared" si="1263"/>
        <v>6790</v>
      </c>
      <c r="EM624" s="431">
        <f t="shared" si="1282"/>
        <v>6.4</v>
      </c>
      <c r="EN624" s="431">
        <f>ED624</f>
        <v>0.24</v>
      </c>
      <c r="EO624" s="431">
        <f>EE624</f>
        <v>4.9000000000000004</v>
      </c>
      <c r="EP624" s="431">
        <f>EF624</f>
        <v>0.7</v>
      </c>
      <c r="EQ624" s="430">
        <f t="shared" si="1306"/>
        <v>4</v>
      </c>
      <c r="ER624" s="448">
        <f>EH624</f>
        <v>16</v>
      </c>
      <c r="ES624" s="449">
        <f t="shared" si="1307"/>
        <v>24.789314303152658</v>
      </c>
      <c r="ET624" s="450">
        <f t="shared" si="1308"/>
        <v>0.85197999999999996</v>
      </c>
      <c r="EU624" s="451">
        <f t="shared" si="1283"/>
        <v>0.24976029545454545</v>
      </c>
      <c r="EV624" s="450">
        <f t="shared" si="1309"/>
        <v>0.46251906565656564</v>
      </c>
      <c r="EW624" s="513">
        <f t="shared" si="1268"/>
        <v>0.48250686362642448</v>
      </c>
      <c r="EX624" s="514">
        <f t="shared" si="1269"/>
        <v>5.9673137867086101</v>
      </c>
      <c r="EY624" s="513">
        <f t="shared" si="1270"/>
        <v>0.69776876267748478</v>
      </c>
      <c r="EZ624" s="514">
        <f t="shared" si="1271"/>
        <v>34.4</v>
      </c>
      <c r="FA624" s="450">
        <f t="shared" si="1310"/>
        <v>0.79207242071102169</v>
      </c>
      <c r="FB624" s="431">
        <f t="shared" si="1311"/>
        <v>204.33443601962489</v>
      </c>
      <c r="FC624" s="452">
        <f>1-EP624/CA624</f>
        <v>0.12500000000000011</v>
      </c>
      <c r="FD624" s="431">
        <f>CA624-EP624</f>
        <v>0.10000000000000009</v>
      </c>
      <c r="FE624" s="452">
        <f t="shared" si="1312"/>
        <v>0.98222222222222222</v>
      </c>
      <c r="FF624" s="430">
        <f t="shared" si="1313"/>
        <v>221</v>
      </c>
      <c r="FG624" s="405">
        <v>50400</v>
      </c>
      <c r="FH624" s="589"/>
      <c r="FI624" s="590"/>
      <c r="FJ624" s="591"/>
      <c r="FK624" s="455">
        <f t="shared" si="1314"/>
        <v>1.6901805206694993</v>
      </c>
      <c r="FL624" s="530">
        <v>2200</v>
      </c>
      <c r="FM624" s="455">
        <f t="shared" si="1315"/>
        <v>51.644404798234696</v>
      </c>
      <c r="FN624" s="530">
        <v>5490</v>
      </c>
      <c r="FO624" s="532">
        <f t="shared" si="1316"/>
        <v>0.41031390134529144</v>
      </c>
      <c r="FP624" s="449">
        <f t="shared" si="1317"/>
        <v>128.87626470104931</v>
      </c>
      <c r="FQ624" s="457">
        <v>43.2</v>
      </c>
      <c r="FR624" s="458">
        <f t="shared" si="1318"/>
        <v>1.0141083124016996</v>
      </c>
      <c r="FS624" s="576">
        <v>8.01</v>
      </c>
      <c r="FT624" s="577">
        <v>11.6</v>
      </c>
      <c r="FU624" s="660">
        <v>46</v>
      </c>
      <c r="FV624" s="579">
        <v>2</v>
      </c>
      <c r="FW624" s="580">
        <v>0.16</v>
      </c>
      <c r="FX624" s="579">
        <v>8</v>
      </c>
      <c r="FY624" s="452">
        <f t="shared" si="1319"/>
        <v>0.5</v>
      </c>
      <c r="FZ624" s="452">
        <f>1-FW624/(EF624+DC624)</f>
        <v>0.77142857142857135</v>
      </c>
      <c r="GA624" s="429">
        <f>EF624+DC624-FW624</f>
        <v>0.53999999999999992</v>
      </c>
      <c r="GB624" s="513">
        <f t="shared" si="1272"/>
        <v>0.22147651006711411</v>
      </c>
      <c r="GC624" s="514">
        <f t="shared" si="1273"/>
        <v>3.3000000000000007</v>
      </c>
      <c r="GD624" s="513">
        <f t="shared" si="1320"/>
        <v>0.14243102162565247</v>
      </c>
      <c r="GE624" s="527">
        <f t="shared" si="1321"/>
        <v>7.6400000000000006</v>
      </c>
      <c r="GF624" s="461">
        <f t="shared" si="1322"/>
        <v>2.3099133782483157</v>
      </c>
      <c r="GG624" s="606">
        <v>20</v>
      </c>
      <c r="GH624" s="450">
        <f t="shared" si="1249"/>
        <v>0.25</v>
      </c>
      <c r="GI624" s="405">
        <v>140</v>
      </c>
      <c r="GJ624" s="462">
        <f t="shared" si="1250"/>
        <v>7</v>
      </c>
      <c r="GK624" s="463">
        <f t="shared" si="1323"/>
        <v>11.267870137796661</v>
      </c>
      <c r="GL624" s="464">
        <v>8.11</v>
      </c>
      <c r="GM624" s="529">
        <v>11.1</v>
      </c>
      <c r="GN624" s="406">
        <v>43</v>
      </c>
      <c r="GO624" s="513">
        <f t="shared" si="1274"/>
        <v>4.31034482758621E-2</v>
      </c>
      <c r="GP624" s="450">
        <f t="shared" si="1257"/>
        <v>6.5217391304347783E-2</v>
      </c>
      <c r="GQ624" s="577">
        <v>8</v>
      </c>
      <c r="GR624" s="455">
        <f t="shared" si="1324"/>
        <v>2.4225920796262823</v>
      </c>
      <c r="GS624" s="531">
        <f t="shared" si="1275"/>
        <v>11</v>
      </c>
      <c r="GT624" s="531">
        <f t="shared" si="1258"/>
        <v>34.1</v>
      </c>
      <c r="GU624" s="513">
        <f t="shared" si="1276"/>
        <v>9.009009009009028E-3</v>
      </c>
      <c r="GV624" s="513">
        <f t="shared" si="1259"/>
        <v>0.2069767441860465</v>
      </c>
      <c r="GW624" s="513">
        <f t="shared" si="1277"/>
        <v>5.1724137931034475E-2</v>
      </c>
      <c r="GX624" s="513">
        <f t="shared" si="1260"/>
        <v>0.25869565217391299</v>
      </c>
      <c r="GY624" s="462">
        <f t="shared" si="1255"/>
        <v>0.94687984351232457</v>
      </c>
      <c r="GZ624" s="405">
        <v>41434</v>
      </c>
      <c r="HA624" s="581">
        <v>8.34</v>
      </c>
      <c r="HB624" s="451">
        <v>8.06</v>
      </c>
      <c r="HC624" s="577">
        <v>11</v>
      </c>
      <c r="HD624" s="463">
        <f t="shared" si="1278"/>
        <v>34.1</v>
      </c>
      <c r="HE624" s="463">
        <v>9.5</v>
      </c>
      <c r="HF624" s="463">
        <f t="shared" si="1206"/>
        <v>25.650000000000002</v>
      </c>
      <c r="HG624" s="582"/>
      <c r="HH624" s="575">
        <v>4</v>
      </c>
      <c r="HI624" s="583">
        <v>6630</v>
      </c>
      <c r="HJ624" s="406">
        <f t="shared" si="1325"/>
        <v>4442.1000000000004</v>
      </c>
      <c r="HK624" s="406"/>
      <c r="HL624" s="549"/>
      <c r="HM624" s="584">
        <v>6</v>
      </c>
      <c r="HN624" s="461">
        <v>3.97</v>
      </c>
      <c r="HO624" s="574">
        <v>0.15</v>
      </c>
      <c r="HP624" s="548">
        <v>0.2</v>
      </c>
      <c r="HQ624" s="585">
        <v>4.66</v>
      </c>
      <c r="HR624" s="586">
        <v>0.24</v>
      </c>
      <c r="HS624" s="520">
        <v>0.13</v>
      </c>
      <c r="HT624" s="587">
        <v>4</v>
      </c>
      <c r="HU624" s="522">
        <f t="shared" si="1326"/>
        <v>42.275079569474478</v>
      </c>
      <c r="HV624" s="513">
        <f t="shared" si="1279"/>
        <v>0.77687626774847862</v>
      </c>
      <c r="HW624" s="513">
        <f t="shared" si="1261"/>
        <v>0.87228464419475649</v>
      </c>
      <c r="HX624" s="513">
        <f t="shared" si="1280"/>
        <v>0.68984374999999998</v>
      </c>
      <c r="HY624" s="599"/>
    </row>
    <row r="625" spans="1:233" s="598" customFormat="1" ht="15" customHeight="1" x14ac:dyDescent="0.15">
      <c r="A625" s="400">
        <v>44107</v>
      </c>
      <c r="B625" s="515">
        <v>38986</v>
      </c>
      <c r="C625" s="402">
        <f t="shared" si="1284"/>
        <v>0.77971999999999997</v>
      </c>
      <c r="D625" s="571">
        <v>7.93</v>
      </c>
      <c r="E625" s="572">
        <v>42.4</v>
      </c>
      <c r="F625" s="406">
        <v>146</v>
      </c>
      <c r="G625" s="406">
        <f t="shared" si="1285"/>
        <v>5691.9560000000001</v>
      </c>
      <c r="H625" s="402">
        <f t="shared" si="1286"/>
        <v>0.22767824</v>
      </c>
      <c r="I625" s="573"/>
      <c r="J625" s="406"/>
      <c r="K625" s="574"/>
      <c r="L625" s="574"/>
      <c r="M625" s="574"/>
      <c r="N625" s="575"/>
      <c r="O625" s="575"/>
      <c r="P625" s="409"/>
      <c r="Q625" s="409">
        <v>960</v>
      </c>
      <c r="R625" s="409"/>
      <c r="S625" s="409"/>
      <c r="T625" s="410">
        <v>5.18</v>
      </c>
      <c r="U625" s="409">
        <f t="shared" si="1327"/>
        <v>2673.7931034482758</v>
      </c>
      <c r="V625" s="409">
        <v>7754</v>
      </c>
      <c r="W625" s="409">
        <v>3435</v>
      </c>
      <c r="X625" s="516">
        <v>480</v>
      </c>
      <c r="Y625" s="473"/>
      <c r="Z625" s="429"/>
      <c r="AA625" s="409"/>
      <c r="AB625" s="409"/>
      <c r="AC625" s="409"/>
      <c r="AD625" s="474"/>
      <c r="AE625" s="477"/>
      <c r="AF625" s="478">
        <f t="shared" si="1328"/>
        <v>1440</v>
      </c>
      <c r="AG625" s="477">
        <f t="shared" si="1329"/>
        <v>0.57599999999999996</v>
      </c>
      <c r="AH625" s="478">
        <f t="shared" si="1330"/>
        <v>1799.3103448275863</v>
      </c>
      <c r="AI625" s="478">
        <f t="shared" si="1331"/>
        <v>5218</v>
      </c>
      <c r="AJ625" s="473">
        <f t="shared" si="1332"/>
        <v>7513.92</v>
      </c>
      <c r="AK625" s="477">
        <f t="shared" si="1333"/>
        <v>0.33395200000000003</v>
      </c>
      <c r="AL625" s="447">
        <v>38</v>
      </c>
      <c r="AM625" s="479"/>
      <c r="AN625" s="473">
        <v>4836</v>
      </c>
      <c r="AO625" s="473">
        <v>4875</v>
      </c>
      <c r="AP625" s="479">
        <v>7.35</v>
      </c>
      <c r="AQ625" s="447">
        <v>548</v>
      </c>
      <c r="AR625" s="473">
        <f t="shared" ref="AR625:AR640" si="1334">AQ625*2.9</f>
        <v>1589.2</v>
      </c>
      <c r="AS625" s="657">
        <f t="shared" ref="AS625:AS656" si="1335">AR625/AQ625</f>
        <v>2.9</v>
      </c>
      <c r="AT625" s="473">
        <v>5700</v>
      </c>
      <c r="AU625" s="447"/>
      <c r="AV625" s="480">
        <v>1.2</v>
      </c>
      <c r="AW625" s="479">
        <v>7.21</v>
      </c>
      <c r="AX625" s="479">
        <v>32.85</v>
      </c>
      <c r="AY625" s="480">
        <v>29</v>
      </c>
      <c r="AZ625" s="480">
        <v>4.7</v>
      </c>
      <c r="BA625" s="420">
        <f t="shared" si="1287"/>
        <v>39717</v>
      </c>
      <c r="BB625" s="421">
        <f t="shared" si="1288"/>
        <v>0.79434000000000005</v>
      </c>
      <c r="BC625" s="422"/>
      <c r="BD625" s="423">
        <v>7.76</v>
      </c>
      <c r="BE625" s="424">
        <v>56.7</v>
      </c>
      <c r="BF625" s="420">
        <v>212</v>
      </c>
      <c r="BG625" s="426">
        <v>7310</v>
      </c>
      <c r="BH625" s="420">
        <f t="shared" si="1289"/>
        <v>4897.7000000000007</v>
      </c>
      <c r="BI625" s="432"/>
      <c r="BJ625" s="421"/>
      <c r="BK625" s="427">
        <v>15.5</v>
      </c>
      <c r="BL625" s="427"/>
      <c r="BM625" s="428"/>
      <c r="BN625" s="422"/>
      <c r="BO625" s="425">
        <v>138</v>
      </c>
      <c r="BP625" s="425"/>
      <c r="BQ625" s="423">
        <v>4.1900000000000004</v>
      </c>
      <c r="BR625" s="421">
        <f t="shared" si="1290"/>
        <v>0.58194444444444449</v>
      </c>
      <c r="BS625" s="409">
        <f t="shared" si="1291"/>
        <v>41157</v>
      </c>
      <c r="BT625" s="429">
        <f t="shared" si="1292"/>
        <v>7.7456549311174276</v>
      </c>
      <c r="BU625" s="430">
        <f t="shared" si="1264"/>
        <v>56.699999999999996</v>
      </c>
      <c r="BV625" s="430">
        <f t="shared" si="1293"/>
        <v>260.18543625628689</v>
      </c>
      <c r="BW625" s="430">
        <f t="shared" ref="BW625:BW656" si="1336">(BA625*BG625+AS625*AF625)/(AF625+BA625)</f>
        <v>7054.3393833369782</v>
      </c>
      <c r="BX625" s="430">
        <f t="shared" si="1294"/>
        <v>4585.3205991690356</v>
      </c>
      <c r="BY625" s="430">
        <f t="shared" si="1265"/>
        <v>15.972337633938334</v>
      </c>
      <c r="BZ625" s="430"/>
      <c r="CA625" s="431"/>
      <c r="CB625" s="430">
        <f t="shared" si="1295"/>
        <v>138</v>
      </c>
      <c r="CC625" s="432">
        <v>19676</v>
      </c>
      <c r="CD625" s="411">
        <f t="shared" si="1296"/>
        <v>20396</v>
      </c>
      <c r="CE625" s="421">
        <f t="shared" si="1297"/>
        <v>0.81584000000000001</v>
      </c>
      <c r="CF625" s="433">
        <f t="shared" si="1298"/>
        <v>7.8838988036869981</v>
      </c>
      <c r="CG625" s="434"/>
      <c r="CH625" s="427"/>
      <c r="CI625" s="446">
        <f t="shared" si="1299"/>
        <v>11.178662482839773</v>
      </c>
      <c r="CJ625" s="436">
        <v>30.6</v>
      </c>
      <c r="CK625" s="436">
        <v>2.42</v>
      </c>
      <c r="CL625" s="423"/>
      <c r="CM625" s="423">
        <v>21.1</v>
      </c>
      <c r="CN625" s="423">
        <v>78</v>
      </c>
      <c r="CO625" s="432"/>
      <c r="CP625" s="432"/>
      <c r="CQ625" s="437"/>
      <c r="CR625" s="437">
        <v>0.97</v>
      </c>
      <c r="CS625" s="424"/>
      <c r="CT625" s="432">
        <f t="shared" si="1300"/>
        <v>4.1184545989409695</v>
      </c>
      <c r="CU625" s="434">
        <v>7.24</v>
      </c>
      <c r="CV625" s="438"/>
      <c r="CW625" s="439"/>
      <c r="CX625" s="440"/>
      <c r="CY625" s="441"/>
      <c r="CZ625" s="442"/>
      <c r="DA625" s="442"/>
      <c r="DB625" s="442"/>
      <c r="DC625" s="442"/>
      <c r="DD625" s="443"/>
      <c r="DE625" s="440"/>
      <c r="DF625" s="444">
        <v>20041</v>
      </c>
      <c r="DG625" s="445">
        <f t="shared" si="1301"/>
        <v>20761</v>
      </c>
      <c r="DH625" s="421">
        <f t="shared" si="1302"/>
        <v>0.83043999999999996</v>
      </c>
      <c r="DI625" s="446">
        <f t="shared" si="1303"/>
        <v>7.7452916526178894</v>
      </c>
      <c r="DJ625" s="434">
        <v>7.81</v>
      </c>
      <c r="DK625" s="427">
        <v>3.2</v>
      </c>
      <c r="DL625" s="446">
        <f t="shared" si="1304"/>
        <v>10.982129955204471</v>
      </c>
      <c r="DM625" s="422">
        <v>30.7</v>
      </c>
      <c r="DN625" s="422">
        <v>2.73</v>
      </c>
      <c r="DO625" s="423">
        <v>7.69</v>
      </c>
      <c r="DP625" s="423">
        <v>22.4</v>
      </c>
      <c r="DQ625" s="423">
        <v>90</v>
      </c>
      <c r="DR625" s="432"/>
      <c r="DS625" s="432"/>
      <c r="DT625" s="437"/>
      <c r="DU625" s="437">
        <v>0.97</v>
      </c>
      <c r="DV625" s="424"/>
      <c r="DW625" s="446">
        <f t="shared" si="1305"/>
        <v>4.0460478782332263</v>
      </c>
      <c r="DX625" s="434">
        <v>7.2</v>
      </c>
      <c r="DY625" s="438">
        <v>7.9</v>
      </c>
      <c r="DZ625" s="439">
        <v>18.899999999999999</v>
      </c>
      <c r="EA625" s="660">
        <f t="shared" si="1266"/>
        <v>68.039999999999992</v>
      </c>
      <c r="EB625" s="441">
        <v>6560</v>
      </c>
      <c r="EC625" s="442">
        <v>6.2</v>
      </c>
      <c r="ED625" s="442"/>
      <c r="EE625" s="442"/>
      <c r="EF625" s="442"/>
      <c r="EG625" s="443">
        <v>3</v>
      </c>
      <c r="EH625" s="440"/>
      <c r="EI625" s="429">
        <f t="shared" si="1256"/>
        <v>7.9</v>
      </c>
      <c r="EJ625" s="447">
        <f t="shared" si="1267"/>
        <v>18.899999999999999</v>
      </c>
      <c r="EK625" s="448">
        <f t="shared" si="1262"/>
        <v>68.039999999999992</v>
      </c>
      <c r="EL625" s="417">
        <f t="shared" si="1263"/>
        <v>6560</v>
      </c>
      <c r="EM625" s="431">
        <f t="shared" si="1282"/>
        <v>6.2</v>
      </c>
      <c r="EN625" s="431"/>
      <c r="EO625" s="431"/>
      <c r="EP625" s="431"/>
      <c r="EQ625" s="430">
        <f t="shared" si="1306"/>
        <v>3</v>
      </c>
      <c r="ER625" s="448"/>
      <c r="ES625" s="449">
        <f t="shared" si="1307"/>
        <v>25.65784678183541</v>
      </c>
      <c r="ET625" s="450">
        <f t="shared" si="1308"/>
        <v>0.82313999999999998</v>
      </c>
      <c r="EU625" s="451">
        <f t="shared" si="1283"/>
        <v>0.24337390909090906</v>
      </c>
      <c r="EV625" s="450">
        <f t="shared" si="1309"/>
        <v>0.45069242424242417</v>
      </c>
      <c r="EW625" s="513">
        <f t="shared" si="1268"/>
        <v>0.61182889179439082</v>
      </c>
      <c r="EX625" s="514">
        <f t="shared" si="1269"/>
        <v>9.772337633938335</v>
      </c>
      <c r="EY625" s="513">
        <f t="shared" si="1270"/>
        <v>0.66666666666666674</v>
      </c>
      <c r="EZ625" s="514">
        <f t="shared" si="1271"/>
        <v>37.799999999999997</v>
      </c>
      <c r="FA625" s="450">
        <f t="shared" si="1310"/>
        <v>0.73849420252338993</v>
      </c>
      <c r="FB625" s="431">
        <f t="shared" si="1311"/>
        <v>192.1454362562869</v>
      </c>
      <c r="FC625" s="452"/>
      <c r="FD625" s="431"/>
      <c r="FE625" s="452">
        <f t="shared" si="1312"/>
        <v>0.97826086956521741</v>
      </c>
      <c r="FF625" s="430">
        <f t="shared" si="1313"/>
        <v>135</v>
      </c>
      <c r="FG625" s="405">
        <v>50400</v>
      </c>
      <c r="FH625" s="589"/>
      <c r="FI625" s="590"/>
      <c r="FJ625" s="591"/>
      <c r="FK625" s="455">
        <f t="shared" si="1314"/>
        <v>1.7493986442160507</v>
      </c>
      <c r="FL625" s="530">
        <v>2200</v>
      </c>
      <c r="FM625" s="455">
        <f t="shared" si="1315"/>
        <v>53.4538474621571</v>
      </c>
      <c r="FN625" s="530">
        <v>5143</v>
      </c>
      <c r="FO625" s="532">
        <f t="shared" si="1316"/>
        <v>0.3843796711509716</v>
      </c>
      <c r="FP625" s="449">
        <f t="shared" si="1317"/>
        <v>124.96051704448818</v>
      </c>
      <c r="FQ625" s="457">
        <v>43.2</v>
      </c>
      <c r="FR625" s="458">
        <f t="shared" si="1318"/>
        <v>1.0496391865296304</v>
      </c>
      <c r="FS625" s="576">
        <v>7.81</v>
      </c>
      <c r="FT625" s="577">
        <v>16.899999999999999</v>
      </c>
      <c r="FU625" s="660">
        <v>46</v>
      </c>
      <c r="FV625" s="579">
        <v>4</v>
      </c>
      <c r="FW625" s="580"/>
      <c r="FX625" s="579"/>
      <c r="FY625" s="452">
        <f t="shared" si="1319"/>
        <v>-0.33333333333333326</v>
      </c>
      <c r="FZ625" s="452"/>
      <c r="GA625" s="429"/>
      <c r="GB625" s="513">
        <f t="shared" si="1272"/>
        <v>0.10582010582010581</v>
      </c>
      <c r="GC625" s="514">
        <f t="shared" si="1273"/>
        <v>2</v>
      </c>
      <c r="GD625" s="513">
        <f t="shared" si="1320"/>
        <v>0.32392710170487937</v>
      </c>
      <c r="GE625" s="527">
        <f t="shared" si="1321"/>
        <v>22.039999999999992</v>
      </c>
      <c r="GF625" s="461">
        <f t="shared" si="1322"/>
        <v>2.390844813761936</v>
      </c>
      <c r="GG625" s="606">
        <v>35</v>
      </c>
      <c r="GH625" s="450">
        <f t="shared" si="1249"/>
        <v>0.4375</v>
      </c>
      <c r="GI625" s="405">
        <v>228</v>
      </c>
      <c r="GJ625" s="462">
        <f t="shared" si="1250"/>
        <v>6.5142857142857142</v>
      </c>
      <c r="GK625" s="463">
        <f t="shared" si="1323"/>
        <v>20.409650849187258</v>
      </c>
      <c r="GL625" s="464">
        <v>7.93</v>
      </c>
      <c r="GM625" s="529">
        <v>15.9</v>
      </c>
      <c r="GN625" s="406">
        <v>44</v>
      </c>
      <c r="GO625" s="513">
        <f t="shared" si="1274"/>
        <v>5.9171597633135953E-2</v>
      </c>
      <c r="GP625" s="450">
        <f t="shared" si="1257"/>
        <v>4.3478260869565188E-2</v>
      </c>
      <c r="GQ625" s="577">
        <v>8</v>
      </c>
      <c r="GR625" s="455">
        <f t="shared" si="1324"/>
        <v>2.5074713900430061</v>
      </c>
      <c r="GS625" s="531">
        <f t="shared" si="1275"/>
        <v>12.2</v>
      </c>
      <c r="GT625" s="531">
        <f t="shared" si="1258"/>
        <v>37.82</v>
      </c>
      <c r="GU625" s="513">
        <f t="shared" si="1276"/>
        <v>0.23270440251572333</v>
      </c>
      <c r="GV625" s="513">
        <f t="shared" si="1259"/>
        <v>0.1404545454545455</v>
      </c>
      <c r="GW625" s="513">
        <f t="shared" si="1277"/>
        <v>0.27810650887573962</v>
      </c>
      <c r="GX625" s="513">
        <f t="shared" si="1260"/>
        <v>0.17782608695652169</v>
      </c>
      <c r="GY625" s="462">
        <f t="shared" si="1255"/>
        <v>2.4950673409764375</v>
      </c>
      <c r="GZ625" s="405">
        <v>41385</v>
      </c>
      <c r="HA625" s="581">
        <v>8.24</v>
      </c>
      <c r="HB625" s="451">
        <v>8.08</v>
      </c>
      <c r="HC625" s="577">
        <v>12.2</v>
      </c>
      <c r="HD625" s="463">
        <f t="shared" si="1278"/>
        <v>37.82</v>
      </c>
      <c r="HE625" s="463">
        <v>11.2</v>
      </c>
      <c r="HF625" s="463">
        <f t="shared" si="1206"/>
        <v>30.24</v>
      </c>
      <c r="HG625" s="582"/>
      <c r="HH625" s="575">
        <v>4</v>
      </c>
      <c r="HI625" s="583">
        <v>6660</v>
      </c>
      <c r="HJ625" s="406">
        <f t="shared" si="1325"/>
        <v>4462.2</v>
      </c>
      <c r="HK625" s="406"/>
      <c r="HL625" s="549"/>
      <c r="HM625" s="584"/>
      <c r="HN625" s="461">
        <v>4.8499999999999996</v>
      </c>
      <c r="HO625" s="574"/>
      <c r="HP625" s="548">
        <v>0.22</v>
      </c>
      <c r="HQ625" s="585"/>
      <c r="HR625" s="586"/>
      <c r="HS625" s="520">
        <v>0.16</v>
      </c>
      <c r="HT625" s="587">
        <v>4</v>
      </c>
      <c r="HU625" s="522">
        <f t="shared" si="1326"/>
        <v>43.809955434700505</v>
      </c>
      <c r="HV625" s="513">
        <f t="shared" si="1279"/>
        <v>0.78483245149911818</v>
      </c>
      <c r="HW625" s="513">
        <f t="shared" si="1261"/>
        <v>0.82160377358490566</v>
      </c>
      <c r="HX625" s="513">
        <f t="shared" si="1280"/>
        <v>0.68709677419354842</v>
      </c>
      <c r="HY625" s="599"/>
    </row>
    <row r="626" spans="1:233" ht="15" customHeight="1" x14ac:dyDescent="0.15">
      <c r="A626" s="485">
        <v>44108</v>
      </c>
      <c r="B626" s="486">
        <v>36243</v>
      </c>
      <c r="C626" s="487">
        <f t="shared" si="1284"/>
        <v>0.72485999999999995</v>
      </c>
      <c r="D626" s="488">
        <v>7.88</v>
      </c>
      <c r="E626" s="489"/>
      <c r="F626" s="490">
        <v>263</v>
      </c>
      <c r="G626" s="490">
        <f t="shared" si="1285"/>
        <v>9531.9089999999997</v>
      </c>
      <c r="H626" s="487">
        <f t="shared" si="1286"/>
        <v>0.38127635999999998</v>
      </c>
      <c r="I626" s="490"/>
      <c r="J626" s="490"/>
      <c r="K626" s="491"/>
      <c r="L626" s="491"/>
      <c r="M626" s="491"/>
      <c r="N626" s="492"/>
      <c r="O626" s="492"/>
      <c r="P626" s="409"/>
      <c r="Q626" s="409">
        <v>960</v>
      </c>
      <c r="R626" s="409"/>
      <c r="S626" s="409"/>
      <c r="T626" s="410">
        <v>5.04</v>
      </c>
      <c r="U626" s="411">
        <f t="shared" si="1327"/>
        <v>3100.344827586207</v>
      </c>
      <c r="V626" s="409">
        <v>8991</v>
      </c>
      <c r="W626" s="409">
        <v>2895</v>
      </c>
      <c r="X626" s="412">
        <v>480</v>
      </c>
      <c r="Y626" s="473"/>
      <c r="Z626" s="429"/>
      <c r="AA626" s="447"/>
      <c r="AB626" s="409"/>
      <c r="AC626" s="409"/>
      <c r="AD626" s="474"/>
      <c r="AE626" s="477"/>
      <c r="AF626" s="478">
        <f t="shared" si="1328"/>
        <v>1440</v>
      </c>
      <c r="AG626" s="477">
        <f t="shared" si="1329"/>
        <v>0.57599999999999996</v>
      </c>
      <c r="AH626" s="478">
        <f t="shared" si="1330"/>
        <v>2097.1264367816093</v>
      </c>
      <c r="AI626" s="478">
        <f t="shared" si="1331"/>
        <v>6081.666666666667</v>
      </c>
      <c r="AJ626" s="473">
        <f t="shared" si="1332"/>
        <v>8757.6</v>
      </c>
      <c r="AK626" s="477">
        <f t="shared" si="1333"/>
        <v>0.38922666666666667</v>
      </c>
      <c r="AL626" s="447">
        <v>38</v>
      </c>
      <c r="AM626" s="479"/>
      <c r="AN626" s="473">
        <v>4760</v>
      </c>
      <c r="AO626" s="473">
        <v>4790</v>
      </c>
      <c r="AP626" s="479">
        <v>7.27</v>
      </c>
      <c r="AQ626" s="447">
        <v>557</v>
      </c>
      <c r="AR626" s="473">
        <f t="shared" si="1334"/>
        <v>1615.3</v>
      </c>
      <c r="AS626" s="657">
        <f t="shared" si="1335"/>
        <v>2.9</v>
      </c>
      <c r="AT626" s="473">
        <v>5370</v>
      </c>
      <c r="AU626" s="447"/>
      <c r="AV626" s="480">
        <v>0.9</v>
      </c>
      <c r="AW626" s="479">
        <v>4.6399999999999997</v>
      </c>
      <c r="AX626" s="479">
        <v>34.15</v>
      </c>
      <c r="AY626" s="480">
        <v>26.1</v>
      </c>
      <c r="AZ626" s="480">
        <v>4.5</v>
      </c>
      <c r="BA626" s="420">
        <f t="shared" si="1287"/>
        <v>34413</v>
      </c>
      <c r="BB626" s="421">
        <f t="shared" si="1288"/>
        <v>0.68825999999999998</v>
      </c>
      <c r="BC626" s="422"/>
      <c r="BD626" s="423">
        <v>7.8</v>
      </c>
      <c r="BE626" s="424"/>
      <c r="BF626" s="425">
        <v>234</v>
      </c>
      <c r="BG626" s="426">
        <v>6790</v>
      </c>
      <c r="BH626" s="420">
        <f t="shared" si="1289"/>
        <v>4549.3</v>
      </c>
      <c r="BI626" s="420"/>
      <c r="BJ626" s="421"/>
      <c r="BK626" s="427">
        <v>16.7</v>
      </c>
      <c r="BL626" s="427"/>
      <c r="BM626" s="428"/>
      <c r="BN626" s="422"/>
      <c r="BO626" s="425">
        <v>118</v>
      </c>
      <c r="BP626" s="425"/>
      <c r="BQ626" s="423">
        <v>3.94</v>
      </c>
      <c r="BR626" s="421">
        <f t="shared" si="1290"/>
        <v>0.54722222222222217</v>
      </c>
      <c r="BS626" s="409">
        <f t="shared" si="1291"/>
        <v>35853</v>
      </c>
      <c r="BT626" s="429">
        <f t="shared" si="1292"/>
        <v>7.7787130784034799</v>
      </c>
      <c r="BU626" s="430"/>
      <c r="BV626" s="430">
        <f t="shared" si="1293"/>
        <v>289.4785373608903</v>
      </c>
      <c r="BW626" s="430">
        <f t="shared" si="1336"/>
        <v>6517.4028951552173</v>
      </c>
      <c r="BX626" s="430">
        <f t="shared" si="1294"/>
        <v>4236.311881850891</v>
      </c>
      <c r="BY626" s="430">
        <f t="shared" si="1265"/>
        <v>17.077541628315622</v>
      </c>
      <c r="BZ626" s="430"/>
      <c r="CA626" s="431"/>
      <c r="CB626" s="430">
        <f t="shared" si="1295"/>
        <v>118</v>
      </c>
      <c r="CC626" s="432">
        <v>17191</v>
      </c>
      <c r="CD626" s="411">
        <f t="shared" si="1296"/>
        <v>17911</v>
      </c>
      <c r="CE626" s="421">
        <f t="shared" si="1297"/>
        <v>0.71643999999999997</v>
      </c>
      <c r="CF626" s="433">
        <f t="shared" si="1298"/>
        <v>8.9777231868684044</v>
      </c>
      <c r="CG626" s="434"/>
      <c r="CH626" s="427"/>
      <c r="CI626" s="446">
        <f t="shared" si="1299"/>
        <v>12.729607503768634</v>
      </c>
      <c r="CJ626" s="436">
        <v>30.6</v>
      </c>
      <c r="CK626" s="436">
        <v>2.84</v>
      </c>
      <c r="CL626" s="423"/>
      <c r="CM626" s="423"/>
      <c r="CN626" s="423">
        <v>75</v>
      </c>
      <c r="CO626" s="432"/>
      <c r="CP626" s="432"/>
      <c r="CQ626" s="437"/>
      <c r="CR626" s="437">
        <v>0.96</v>
      </c>
      <c r="CS626" s="481"/>
      <c r="CT626" s="432">
        <f t="shared" si="1300"/>
        <v>4.689855396125286</v>
      </c>
      <c r="CU626" s="434">
        <v>7.49</v>
      </c>
      <c r="CV626" s="493"/>
      <c r="CW626" s="494"/>
      <c r="CX626" s="495"/>
      <c r="CY626" s="496"/>
      <c r="CZ626" s="497"/>
      <c r="DA626" s="497"/>
      <c r="DB626" s="497"/>
      <c r="DC626" s="497"/>
      <c r="DD626" s="498"/>
      <c r="DE626" s="498"/>
      <c r="DF626" s="432">
        <v>17222</v>
      </c>
      <c r="DG626" s="445">
        <f t="shared" si="1301"/>
        <v>17942</v>
      </c>
      <c r="DH626" s="421">
        <f t="shared" si="1302"/>
        <v>0.71767999999999998</v>
      </c>
      <c r="DI626" s="446">
        <f t="shared" si="1303"/>
        <v>8.9622115706164305</v>
      </c>
      <c r="DJ626" s="434">
        <v>7.68</v>
      </c>
      <c r="DK626" s="427">
        <v>3.7</v>
      </c>
      <c r="DL626" s="446">
        <f t="shared" si="1304"/>
        <v>12.707613421023296</v>
      </c>
      <c r="DM626" s="541">
        <v>30.7</v>
      </c>
      <c r="DN626" s="541">
        <v>3.23</v>
      </c>
      <c r="DO626" s="542">
        <v>7.61</v>
      </c>
      <c r="DP626" s="542"/>
      <c r="DQ626" s="542">
        <v>88</v>
      </c>
      <c r="DR626" s="432"/>
      <c r="DS626" s="432"/>
      <c r="DT626" s="437"/>
      <c r="DU626" s="437">
        <v>0.96</v>
      </c>
      <c r="DV626" s="481"/>
      <c r="DW626" s="446">
        <f t="shared" si="1305"/>
        <v>4.681752313008583</v>
      </c>
      <c r="DX626" s="434">
        <v>7.53</v>
      </c>
      <c r="DY626" s="493">
        <v>7.93</v>
      </c>
      <c r="DZ626" s="494"/>
      <c r="EA626" s="495">
        <v>66</v>
      </c>
      <c r="EB626" s="496">
        <v>6240</v>
      </c>
      <c r="EC626" s="497">
        <v>6.9</v>
      </c>
      <c r="ED626" s="497"/>
      <c r="EE626" s="497"/>
      <c r="EF626" s="497"/>
      <c r="EG626" s="498">
        <v>4</v>
      </c>
      <c r="EH626" s="495"/>
      <c r="EI626" s="429">
        <f t="shared" si="1256"/>
        <v>7.93</v>
      </c>
      <c r="EJ626" s="447"/>
      <c r="EK626" s="448">
        <f t="shared" si="1262"/>
        <v>66</v>
      </c>
      <c r="EL626" s="417">
        <f t="shared" si="1263"/>
        <v>6240</v>
      </c>
      <c r="EM626" s="431">
        <f t="shared" si="1282"/>
        <v>6.9</v>
      </c>
      <c r="EN626" s="431"/>
      <c r="EO626" s="431"/>
      <c r="EP626" s="431"/>
      <c r="EQ626" s="430">
        <f t="shared" si="1306"/>
        <v>4</v>
      </c>
      <c r="ER626" s="448"/>
      <c r="ES626" s="449">
        <f t="shared" si="1307"/>
        <v>29.453602209020161</v>
      </c>
      <c r="ET626" s="450">
        <f t="shared" si="1308"/>
        <v>0.71706000000000003</v>
      </c>
      <c r="EU626" s="451">
        <f t="shared" si="1283"/>
        <v>0.23587895454545454</v>
      </c>
      <c r="EV626" s="499">
        <f t="shared" si="1309"/>
        <v>0.43681287878787878</v>
      </c>
      <c r="EW626" s="513">
        <f t="shared" si="1268"/>
        <v>0.59596058085085424</v>
      </c>
      <c r="EX626" s="514">
        <f t="shared" si="1269"/>
        <v>10.177541628315621</v>
      </c>
      <c r="EY626" s="513"/>
      <c r="EZ626" s="514"/>
      <c r="FA626" s="450">
        <f t="shared" si="1310"/>
        <v>0.77200382245361976</v>
      </c>
      <c r="FB626" s="431">
        <f t="shared" si="1311"/>
        <v>223.4785373608903</v>
      </c>
      <c r="FC626" s="452"/>
      <c r="FD626" s="431"/>
      <c r="FE626" s="452">
        <f t="shared" si="1312"/>
        <v>0.96610169491525422</v>
      </c>
      <c r="FF626" s="430">
        <f t="shared" si="1313"/>
        <v>114</v>
      </c>
      <c r="FG626" s="490">
        <v>50400</v>
      </c>
      <c r="FH626" s="498"/>
      <c r="FI626" s="501"/>
      <c r="FJ626" s="487"/>
      <c r="FK626" s="455">
        <f t="shared" si="1314"/>
        <v>2.0082001506150116</v>
      </c>
      <c r="FL626" s="490">
        <v>2800</v>
      </c>
      <c r="FM626" s="455">
        <f t="shared" si="1315"/>
        <v>78.096672523917107</v>
      </c>
      <c r="FN626" s="490">
        <v>4865</v>
      </c>
      <c r="FO626" s="532">
        <f t="shared" si="1316"/>
        <v>0.36360239162929747</v>
      </c>
      <c r="FP626" s="449">
        <f t="shared" si="1317"/>
        <v>135.69296851030597</v>
      </c>
      <c r="FQ626" s="503">
        <v>43.2</v>
      </c>
      <c r="FR626" s="458">
        <f t="shared" si="1318"/>
        <v>1.2049200903690069</v>
      </c>
      <c r="FS626" s="504">
        <v>7.84</v>
      </c>
      <c r="FT626" s="535"/>
      <c r="FU626" s="495">
        <v>56</v>
      </c>
      <c r="FV626" s="490">
        <v>8</v>
      </c>
      <c r="FW626" s="504"/>
      <c r="FX626" s="490"/>
      <c r="FY626" s="452">
        <f t="shared" si="1319"/>
        <v>-1</v>
      </c>
      <c r="FZ626" s="452"/>
      <c r="GA626" s="429"/>
      <c r="GB626" s="499"/>
      <c r="GC626" s="514"/>
      <c r="GD626" s="499">
        <f t="shared" si="1320"/>
        <v>0.15151515151515149</v>
      </c>
      <c r="GE626" s="527">
        <f t="shared" si="1321"/>
        <v>10</v>
      </c>
      <c r="GF626" s="461">
        <f t="shared" si="1322"/>
        <v>2.7445402058405155</v>
      </c>
      <c r="GG626" s="490">
        <v>20</v>
      </c>
      <c r="GH626" s="526">
        <f t="shared" si="1249"/>
        <v>0.25</v>
      </c>
      <c r="GI626" s="490">
        <v>140</v>
      </c>
      <c r="GJ626" s="544">
        <f t="shared" si="1250"/>
        <v>7</v>
      </c>
      <c r="GK626" s="463">
        <f t="shared" si="1323"/>
        <v>13.388001004100074</v>
      </c>
      <c r="GL626" s="507">
        <v>7.95</v>
      </c>
      <c r="GM626" s="535"/>
      <c r="GN626" s="536">
        <v>56</v>
      </c>
      <c r="GO626" s="526"/>
      <c r="GP626" s="526">
        <f t="shared" si="1257"/>
        <v>0</v>
      </c>
      <c r="GQ626" s="535">
        <v>8</v>
      </c>
      <c r="GR626" s="455">
        <f t="shared" si="1324"/>
        <v>2.8784202158815164</v>
      </c>
      <c r="GS626" s="536">
        <f t="shared" si="1275"/>
        <v>0</v>
      </c>
      <c r="GT626" s="536">
        <f t="shared" si="1258"/>
        <v>48</v>
      </c>
      <c r="GU626" s="526"/>
      <c r="GV626" s="526">
        <f t="shared" si="1259"/>
        <v>0.1428571428571429</v>
      </c>
      <c r="GW626" s="526"/>
      <c r="GX626" s="526">
        <f t="shared" si="1260"/>
        <v>0.1428571428571429</v>
      </c>
      <c r="GY626" s="544">
        <f t="shared" si="1255"/>
        <v>1.6735001255125093</v>
      </c>
      <c r="GZ626" s="490">
        <v>35423</v>
      </c>
      <c r="HA626" s="493">
        <v>8.26</v>
      </c>
      <c r="HB626" s="493">
        <v>8.1</v>
      </c>
      <c r="HC626" s="494"/>
      <c r="HD626" s="498">
        <v>48</v>
      </c>
      <c r="HE626" s="498">
        <v>10.3</v>
      </c>
      <c r="HF626" s="498">
        <f t="shared" si="1206"/>
        <v>27.810000000000002</v>
      </c>
      <c r="HG626" s="498"/>
      <c r="HH626" s="492">
        <v>8</v>
      </c>
      <c r="HI626" s="508">
        <v>6490</v>
      </c>
      <c r="HJ626" s="490">
        <f t="shared" si="1325"/>
        <v>4348.3</v>
      </c>
      <c r="HK626" s="490"/>
      <c r="HL626" s="490"/>
      <c r="HM626" s="543"/>
      <c r="HN626" s="506">
        <v>6.03</v>
      </c>
      <c r="HO626" s="491"/>
      <c r="HP626" s="545">
        <v>0.23</v>
      </c>
      <c r="HQ626" s="523"/>
      <c r="HR626" s="524"/>
      <c r="HS626" s="524">
        <v>0.17</v>
      </c>
      <c r="HT626" s="511">
        <v>4</v>
      </c>
      <c r="HU626" s="525">
        <f t="shared" si="1326"/>
        <v>50.562287507627929</v>
      </c>
      <c r="HV626" s="526"/>
      <c r="HW626" s="526">
        <f t="shared" si="1261"/>
        <v>0.79487179487179493</v>
      </c>
      <c r="HX626" s="526">
        <f t="shared" si="1280"/>
        <v>0.63892215568862265</v>
      </c>
      <c r="HY626" s="512" t="s">
        <v>280</v>
      </c>
    </row>
    <row r="627" spans="1:233" s="598" customFormat="1" ht="15" customHeight="1" x14ac:dyDescent="0.15">
      <c r="A627" s="400">
        <v>44109</v>
      </c>
      <c r="B627" s="515">
        <v>40496</v>
      </c>
      <c r="C627" s="402">
        <f t="shared" si="1284"/>
        <v>0.80991999999999997</v>
      </c>
      <c r="D627" s="571">
        <v>7.97</v>
      </c>
      <c r="E627" s="572"/>
      <c r="F627" s="406">
        <v>250</v>
      </c>
      <c r="G627" s="406">
        <f t="shared" si="1285"/>
        <v>10124</v>
      </c>
      <c r="H627" s="402">
        <f t="shared" si="1286"/>
        <v>0.40495999999999999</v>
      </c>
      <c r="I627" s="573"/>
      <c r="J627" s="406"/>
      <c r="K627" s="574"/>
      <c r="L627" s="574"/>
      <c r="M627" s="574"/>
      <c r="N627" s="575"/>
      <c r="O627" s="575"/>
      <c r="P627" s="409"/>
      <c r="Q627" s="409">
        <v>1200</v>
      </c>
      <c r="R627" s="409"/>
      <c r="S627" s="409"/>
      <c r="T627" s="410">
        <v>5.34</v>
      </c>
      <c r="U627" s="409">
        <f t="shared" si="1327"/>
        <v>2934.1379310344828</v>
      </c>
      <c r="V627" s="409">
        <v>8509</v>
      </c>
      <c r="W627" s="409">
        <v>3147</v>
      </c>
      <c r="X627" s="516">
        <v>480</v>
      </c>
      <c r="Y627" s="473"/>
      <c r="Z627" s="429"/>
      <c r="AA627" s="409"/>
      <c r="AB627" s="409"/>
      <c r="AC627" s="409"/>
      <c r="AD627" s="474"/>
      <c r="AE627" s="477"/>
      <c r="AF627" s="478">
        <f t="shared" si="1328"/>
        <v>1680</v>
      </c>
      <c r="AG627" s="477">
        <f t="shared" si="1329"/>
        <v>0.67200000000000004</v>
      </c>
      <c r="AH627" s="478">
        <f t="shared" si="1330"/>
        <v>2120.4433497536947</v>
      </c>
      <c r="AI627" s="478">
        <f t="shared" si="1331"/>
        <v>6149.2857142857147</v>
      </c>
      <c r="AJ627" s="473">
        <f t="shared" si="1332"/>
        <v>10330.799999999999</v>
      </c>
      <c r="AK627" s="477">
        <f t="shared" si="1333"/>
        <v>0.45914666666666665</v>
      </c>
      <c r="AL627" s="447">
        <v>38</v>
      </c>
      <c r="AM627" s="479"/>
      <c r="AN627" s="473">
        <v>4793</v>
      </c>
      <c r="AO627" s="473">
        <v>4787</v>
      </c>
      <c r="AP627" s="479">
        <v>7.46</v>
      </c>
      <c r="AQ627" s="447">
        <v>703.5</v>
      </c>
      <c r="AR627" s="473">
        <f t="shared" si="1334"/>
        <v>2040.1499999999999</v>
      </c>
      <c r="AS627" s="657">
        <f t="shared" si="1335"/>
        <v>2.9</v>
      </c>
      <c r="AT627" s="473">
        <v>5480</v>
      </c>
      <c r="AU627" s="447"/>
      <c r="AV627" s="480">
        <v>0.9</v>
      </c>
      <c r="AW627" s="479">
        <v>4.82</v>
      </c>
      <c r="AX627" s="479">
        <v>34.380000000000003</v>
      </c>
      <c r="AY627" s="480">
        <v>21.7</v>
      </c>
      <c r="AZ627" s="480">
        <v>5.2</v>
      </c>
      <c r="BA627" s="420">
        <f t="shared" si="1287"/>
        <v>36731</v>
      </c>
      <c r="BB627" s="421">
        <f t="shared" si="1288"/>
        <v>0.73462000000000005</v>
      </c>
      <c r="BC627" s="422"/>
      <c r="BD627" s="423">
        <v>7.86</v>
      </c>
      <c r="BE627" s="424"/>
      <c r="BF627" s="420">
        <v>239</v>
      </c>
      <c r="BG627" s="426">
        <v>7340</v>
      </c>
      <c r="BH627" s="420">
        <f t="shared" si="1289"/>
        <v>4917.8</v>
      </c>
      <c r="BI627" s="432"/>
      <c r="BJ627" s="421"/>
      <c r="BK627" s="427">
        <v>21.5</v>
      </c>
      <c r="BL627" s="427"/>
      <c r="BM627" s="428"/>
      <c r="BN627" s="422"/>
      <c r="BO627" s="425">
        <v>230</v>
      </c>
      <c r="BP627" s="425"/>
      <c r="BQ627" s="423">
        <v>4.53</v>
      </c>
      <c r="BR627" s="421">
        <f t="shared" si="1290"/>
        <v>0.62916666666666665</v>
      </c>
      <c r="BS627" s="409">
        <f t="shared" si="1291"/>
        <v>38411</v>
      </c>
      <c r="BT627" s="429">
        <f t="shared" si="1292"/>
        <v>7.8425050115852235</v>
      </c>
      <c r="BU627" s="430"/>
      <c r="BV627" s="430">
        <f t="shared" si="1293"/>
        <v>317.77774595818909</v>
      </c>
      <c r="BW627" s="430">
        <f t="shared" si="1336"/>
        <v>7019.0938012548486</v>
      </c>
      <c r="BX627" s="430">
        <f t="shared" si="1294"/>
        <v>4562.410970815652</v>
      </c>
      <c r="BY627" s="430">
        <f t="shared" si="1265"/>
        <v>21.508747494207388</v>
      </c>
      <c r="BZ627" s="430"/>
      <c r="CA627" s="431"/>
      <c r="CB627" s="430">
        <f t="shared" si="1295"/>
        <v>230</v>
      </c>
      <c r="CC627" s="432">
        <v>18251</v>
      </c>
      <c r="CD627" s="411">
        <f t="shared" si="1296"/>
        <v>19091</v>
      </c>
      <c r="CE627" s="421">
        <f t="shared" si="1297"/>
        <v>0.76363999999999999</v>
      </c>
      <c r="CF627" s="433">
        <f t="shared" si="1298"/>
        <v>8.4228170342045985</v>
      </c>
      <c r="CG627" s="434"/>
      <c r="CH627" s="427"/>
      <c r="CI627" s="446">
        <f t="shared" si="1299"/>
        <v>11.942800272379657</v>
      </c>
      <c r="CJ627" s="436">
        <v>30.6</v>
      </c>
      <c r="CK627" s="436">
        <v>3.05</v>
      </c>
      <c r="CL627" s="423"/>
      <c r="CM627" s="423"/>
      <c r="CN627" s="423">
        <v>70</v>
      </c>
      <c r="CO627" s="432"/>
      <c r="CP627" s="432"/>
      <c r="CQ627" s="437"/>
      <c r="CR627" s="437">
        <v>0.97</v>
      </c>
      <c r="CS627" s="424"/>
      <c r="CT627" s="432">
        <f t="shared" si="1300"/>
        <v>4.3999790477188201</v>
      </c>
      <c r="CU627" s="434">
        <v>7.22</v>
      </c>
      <c r="CV627" s="438"/>
      <c r="CW627" s="439"/>
      <c r="CX627" s="440"/>
      <c r="CY627" s="441"/>
      <c r="CZ627" s="442"/>
      <c r="DA627" s="442"/>
      <c r="DB627" s="442"/>
      <c r="DC627" s="442"/>
      <c r="DD627" s="443"/>
      <c r="DE627" s="440"/>
      <c r="DF627" s="444">
        <v>18480</v>
      </c>
      <c r="DG627" s="445">
        <f t="shared" si="1301"/>
        <v>19320</v>
      </c>
      <c r="DH627" s="421">
        <f t="shared" si="1302"/>
        <v>0.77280000000000004</v>
      </c>
      <c r="DI627" s="446">
        <f t="shared" si="1303"/>
        <v>8.3229813664596275</v>
      </c>
      <c r="DJ627" s="434">
        <v>7.72</v>
      </c>
      <c r="DK627" s="427">
        <v>4.5599999999999996</v>
      </c>
      <c r="DL627" s="446">
        <f t="shared" si="1304"/>
        <v>11.801242236024844</v>
      </c>
      <c r="DM627" s="422">
        <v>30.6</v>
      </c>
      <c r="DN627" s="422">
        <v>2.85</v>
      </c>
      <c r="DO627" s="423">
        <v>7.76</v>
      </c>
      <c r="DP627" s="423"/>
      <c r="DQ627" s="423">
        <v>74</v>
      </c>
      <c r="DR627" s="432"/>
      <c r="DS627" s="432"/>
      <c r="DT627" s="437"/>
      <c r="DU627" s="437">
        <v>0.98</v>
      </c>
      <c r="DV627" s="424"/>
      <c r="DW627" s="446">
        <f t="shared" si="1305"/>
        <v>4.3478260869565215</v>
      </c>
      <c r="DX627" s="434">
        <v>7.36</v>
      </c>
      <c r="DY627" s="438">
        <v>8.01</v>
      </c>
      <c r="DZ627" s="439"/>
      <c r="EA627" s="660">
        <v>58</v>
      </c>
      <c r="EB627" s="441">
        <v>6370</v>
      </c>
      <c r="EC627" s="442">
        <v>7.4</v>
      </c>
      <c r="ED627" s="442"/>
      <c r="EE627" s="442"/>
      <c r="EF627" s="442"/>
      <c r="EG627" s="443">
        <v>8</v>
      </c>
      <c r="EH627" s="440"/>
      <c r="EI627" s="429">
        <f t="shared" si="1256"/>
        <v>8.01</v>
      </c>
      <c r="EJ627" s="447"/>
      <c r="EK627" s="448">
        <f t="shared" si="1262"/>
        <v>58</v>
      </c>
      <c r="EL627" s="417">
        <f t="shared" si="1263"/>
        <v>6370</v>
      </c>
      <c r="EM627" s="431">
        <f t="shared" si="1282"/>
        <v>7.4</v>
      </c>
      <c r="EN627" s="431"/>
      <c r="EO627" s="431"/>
      <c r="EP627" s="431"/>
      <c r="EQ627" s="430">
        <f t="shared" si="1306"/>
        <v>8</v>
      </c>
      <c r="ER627" s="448"/>
      <c r="ES627" s="449">
        <f t="shared" si="1307"/>
        <v>27.492124651792455</v>
      </c>
      <c r="ET627" s="450">
        <f t="shared" si="1308"/>
        <v>0.76822000000000001</v>
      </c>
      <c r="EU627" s="451">
        <f t="shared" si="1283"/>
        <v>0.27741275000000004</v>
      </c>
      <c r="EV627" s="450">
        <f t="shared" si="1309"/>
        <v>0.51372731481481482</v>
      </c>
      <c r="EW627" s="513">
        <f t="shared" si="1268"/>
        <v>0.65595393213886921</v>
      </c>
      <c r="EX627" s="514">
        <f t="shared" si="1269"/>
        <v>14.108747494207387</v>
      </c>
      <c r="EY627" s="513"/>
      <c r="EZ627" s="514"/>
      <c r="FA627" s="450">
        <f t="shared" si="1310"/>
        <v>0.81748249920675309</v>
      </c>
      <c r="FB627" s="431">
        <f t="shared" si="1311"/>
        <v>259.77774595818909</v>
      </c>
      <c r="FC627" s="452"/>
      <c r="FD627" s="431"/>
      <c r="FE627" s="452">
        <f t="shared" si="1312"/>
        <v>0.9652173913043478</v>
      </c>
      <c r="FF627" s="430">
        <f t="shared" si="1313"/>
        <v>222</v>
      </c>
      <c r="FG627" s="405">
        <v>50400</v>
      </c>
      <c r="FH627" s="589"/>
      <c r="FI627" s="590"/>
      <c r="FJ627" s="591"/>
      <c r="FK627" s="455">
        <f t="shared" si="1314"/>
        <v>1.8744630444403945</v>
      </c>
      <c r="FL627" s="530">
        <v>2800</v>
      </c>
      <c r="FM627" s="455">
        <f t="shared" si="1315"/>
        <v>72.895785061570905</v>
      </c>
      <c r="FN627" s="530">
        <v>7367</v>
      </c>
      <c r="FO627" s="532">
        <f t="shared" si="1316"/>
        <v>0.55059790732436475</v>
      </c>
      <c r="FP627" s="449">
        <f t="shared" si="1317"/>
        <v>191.79401733878316</v>
      </c>
      <c r="FQ627" s="457">
        <v>43.2</v>
      </c>
      <c r="FR627" s="458">
        <f t="shared" si="1318"/>
        <v>1.124677826664237</v>
      </c>
      <c r="FS627" s="576">
        <v>8.0299999999999994</v>
      </c>
      <c r="FT627" s="577"/>
      <c r="FU627" s="660">
        <v>46</v>
      </c>
      <c r="FV627" s="579">
        <v>4</v>
      </c>
      <c r="FW627" s="580"/>
      <c r="FX627" s="579"/>
      <c r="FY627" s="452">
        <f t="shared" si="1319"/>
        <v>0.5</v>
      </c>
      <c r="FZ627" s="452"/>
      <c r="GA627" s="429"/>
      <c r="GB627" s="513"/>
      <c r="GC627" s="514"/>
      <c r="GD627" s="513">
        <f t="shared" si="1320"/>
        <v>0.2068965517241379</v>
      </c>
      <c r="GE627" s="527">
        <f t="shared" si="1321"/>
        <v>12</v>
      </c>
      <c r="GF627" s="461">
        <f t="shared" si="1322"/>
        <v>2.561766160735206</v>
      </c>
      <c r="GG627" s="606">
        <v>20</v>
      </c>
      <c r="GH627" s="450">
        <f t="shared" si="1249"/>
        <v>0.25</v>
      </c>
      <c r="GI627" s="405">
        <v>140</v>
      </c>
      <c r="GJ627" s="462">
        <f t="shared" si="1250"/>
        <v>7</v>
      </c>
      <c r="GK627" s="463">
        <f t="shared" si="1323"/>
        <v>12.496420296269298</v>
      </c>
      <c r="GL627" s="464">
        <v>8.15</v>
      </c>
      <c r="GM627" s="529"/>
      <c r="GN627" s="406">
        <v>40</v>
      </c>
      <c r="GO627" s="513"/>
      <c r="GP627" s="450">
        <f t="shared" si="1257"/>
        <v>0.13043478260869568</v>
      </c>
      <c r="GQ627" s="577">
        <v>8</v>
      </c>
      <c r="GR627" s="455">
        <f t="shared" si="1324"/>
        <v>2.6867303636978992</v>
      </c>
      <c r="GS627" s="531">
        <f t="shared" si="1275"/>
        <v>0</v>
      </c>
      <c r="GT627" s="531">
        <f t="shared" si="1258"/>
        <v>39</v>
      </c>
      <c r="GU627" s="513"/>
      <c r="GV627" s="513">
        <f t="shared" si="1259"/>
        <v>2.5000000000000022E-2</v>
      </c>
      <c r="GW627" s="513"/>
      <c r="GX627" s="513">
        <f t="shared" si="1260"/>
        <v>0.15217391304347827</v>
      </c>
      <c r="GY627" s="462">
        <f t="shared" si="1255"/>
        <v>1.7852028994670426</v>
      </c>
      <c r="GZ627" s="405">
        <v>39617</v>
      </c>
      <c r="HA627" s="581">
        <v>8.44</v>
      </c>
      <c r="HB627" s="451">
        <v>8.1199999999999992</v>
      </c>
      <c r="HC627" s="577"/>
      <c r="HD627" s="463">
        <v>39</v>
      </c>
      <c r="HE627" s="463">
        <v>8.6</v>
      </c>
      <c r="HF627" s="463">
        <f t="shared" si="1206"/>
        <v>23.22</v>
      </c>
      <c r="HG627" s="582"/>
      <c r="HH627" s="575">
        <v>2</v>
      </c>
      <c r="HI627" s="583">
        <v>6270</v>
      </c>
      <c r="HJ627" s="406">
        <f t="shared" si="1325"/>
        <v>4200.9000000000005</v>
      </c>
      <c r="HK627" s="406"/>
      <c r="HL627" s="549"/>
      <c r="HM627" s="584"/>
      <c r="HN627" s="461">
        <v>5.55</v>
      </c>
      <c r="HO627" s="574"/>
      <c r="HP627" s="548">
        <v>0.25</v>
      </c>
      <c r="HQ627" s="585"/>
      <c r="HR627" s="586"/>
      <c r="HS627" s="520">
        <v>0.19</v>
      </c>
      <c r="HT627" s="587">
        <v>4</v>
      </c>
      <c r="HU627" s="522">
        <f t="shared" si="1326"/>
        <v>47.371430127140563</v>
      </c>
      <c r="HV627" s="513"/>
      <c r="HW627" s="513">
        <f t="shared" si="1261"/>
        <v>0.83682008368200833</v>
      </c>
      <c r="HX627" s="513">
        <f t="shared" si="1280"/>
        <v>0.74186046511627901</v>
      </c>
      <c r="HY627" s="599"/>
    </row>
    <row r="628" spans="1:233" s="598" customFormat="1" ht="15" customHeight="1" x14ac:dyDescent="0.15">
      <c r="A628" s="400">
        <v>44110</v>
      </c>
      <c r="B628" s="515">
        <v>39348</v>
      </c>
      <c r="C628" s="402">
        <f t="shared" si="1284"/>
        <v>0.78695999999999999</v>
      </c>
      <c r="D628" s="571">
        <v>7.9</v>
      </c>
      <c r="E628" s="572"/>
      <c r="F628" s="406">
        <v>189</v>
      </c>
      <c r="G628" s="406">
        <f t="shared" si="1285"/>
        <v>7436.7719999999999</v>
      </c>
      <c r="H628" s="402">
        <f t="shared" si="1286"/>
        <v>0.29747087999999999</v>
      </c>
      <c r="I628" s="573"/>
      <c r="J628" s="406"/>
      <c r="K628" s="574"/>
      <c r="L628" s="574"/>
      <c r="M628" s="574"/>
      <c r="N628" s="575"/>
      <c r="O628" s="575"/>
      <c r="P628" s="409"/>
      <c r="Q628" s="409">
        <v>1200</v>
      </c>
      <c r="R628" s="409"/>
      <c r="S628" s="409"/>
      <c r="T628" s="410">
        <v>5.21</v>
      </c>
      <c r="U628" s="409">
        <f t="shared" si="1327"/>
        <v>2673.4482758620688</v>
      </c>
      <c r="V628" s="409">
        <v>7753</v>
      </c>
      <c r="W628" s="409">
        <v>3171</v>
      </c>
      <c r="X628" s="516">
        <v>480</v>
      </c>
      <c r="Y628" s="473"/>
      <c r="Z628" s="429"/>
      <c r="AA628" s="409"/>
      <c r="AB628" s="409"/>
      <c r="AC628" s="409"/>
      <c r="AD628" s="474"/>
      <c r="AE628" s="477"/>
      <c r="AF628" s="478">
        <f t="shared" si="1328"/>
        <v>1680</v>
      </c>
      <c r="AG628" s="477">
        <f t="shared" si="1329"/>
        <v>0.67200000000000004</v>
      </c>
      <c r="AH628" s="478">
        <f t="shared" si="1330"/>
        <v>1928.2266009852219</v>
      </c>
      <c r="AI628" s="478">
        <f t="shared" si="1331"/>
        <v>5591.8571428571431</v>
      </c>
      <c r="AJ628" s="473">
        <f t="shared" si="1332"/>
        <v>9394.32</v>
      </c>
      <c r="AK628" s="477">
        <f t="shared" si="1333"/>
        <v>0.4175253333333333</v>
      </c>
      <c r="AL628" s="447">
        <v>37</v>
      </c>
      <c r="AM628" s="479"/>
      <c r="AN628" s="473">
        <v>4788</v>
      </c>
      <c r="AO628" s="473">
        <v>4752</v>
      </c>
      <c r="AP628" s="479">
        <v>7.47</v>
      </c>
      <c r="AQ628" s="447">
        <v>807</v>
      </c>
      <c r="AR628" s="473">
        <f t="shared" si="1334"/>
        <v>2340.2999999999997</v>
      </c>
      <c r="AS628" s="657">
        <f t="shared" si="1335"/>
        <v>2.8999999999999995</v>
      </c>
      <c r="AT628" s="473">
        <v>5270</v>
      </c>
      <c r="AU628" s="447"/>
      <c r="AV628" s="480">
        <v>2</v>
      </c>
      <c r="AW628" s="479">
        <v>5.52</v>
      </c>
      <c r="AX628" s="479">
        <v>34.43</v>
      </c>
      <c r="AY628" s="480">
        <v>16.600000000000001</v>
      </c>
      <c r="AZ628" s="480">
        <v>3.8</v>
      </c>
      <c r="BA628" s="420">
        <f t="shared" si="1287"/>
        <v>40894</v>
      </c>
      <c r="BB628" s="421">
        <f t="shared" si="1288"/>
        <v>0.81788000000000005</v>
      </c>
      <c r="BC628" s="422"/>
      <c r="BD628" s="423">
        <v>7.81</v>
      </c>
      <c r="BE628" s="424"/>
      <c r="BF628" s="420">
        <v>207</v>
      </c>
      <c r="BG628" s="426">
        <v>6220</v>
      </c>
      <c r="BH628" s="420">
        <f t="shared" si="1289"/>
        <v>4167.4000000000005</v>
      </c>
      <c r="BI628" s="432">
        <v>1113</v>
      </c>
      <c r="BJ628" s="421">
        <f>BI628/35.5*(23+35.5)/BH628</f>
        <v>0.44010620328005368</v>
      </c>
      <c r="BK628" s="427">
        <v>19.7</v>
      </c>
      <c r="BL628" s="427">
        <v>22.2</v>
      </c>
      <c r="BM628" s="428">
        <v>2.6</v>
      </c>
      <c r="BN628" s="422">
        <v>2</v>
      </c>
      <c r="BO628" s="425">
        <v>126</v>
      </c>
      <c r="BP628" s="425">
        <v>32</v>
      </c>
      <c r="BQ628" s="423">
        <v>4.47</v>
      </c>
      <c r="BR628" s="421">
        <f t="shared" si="1290"/>
        <v>0.62083333333333324</v>
      </c>
      <c r="BS628" s="409">
        <f t="shared" si="1291"/>
        <v>42574</v>
      </c>
      <c r="BT628" s="429">
        <f t="shared" si="1292"/>
        <v>7.796583360736598</v>
      </c>
      <c r="BU628" s="430"/>
      <c r="BV628" s="430">
        <f t="shared" si="1293"/>
        <v>291.18151923709308</v>
      </c>
      <c r="BW628" s="430">
        <f t="shared" si="1336"/>
        <v>5974.6688589279838</v>
      </c>
      <c r="BX628" s="430">
        <f t="shared" si="1294"/>
        <v>3883.5347583031894</v>
      </c>
      <c r="BY628" s="430">
        <f t="shared" si="1265"/>
        <v>19.577671818480763</v>
      </c>
      <c r="BZ628" s="430">
        <f>(BL628*BA628+AY628*AF628)/BS628</f>
        <v>21.979020059191054</v>
      </c>
      <c r="CA628" s="431">
        <f>(BN628*BA628+AZ628*AF628)/BS628</f>
        <v>2.0710292666885892</v>
      </c>
      <c r="CB628" s="430">
        <f t="shared" si="1295"/>
        <v>126</v>
      </c>
      <c r="CC628" s="432">
        <v>20386</v>
      </c>
      <c r="CD628" s="411">
        <f t="shared" si="1296"/>
        <v>21226</v>
      </c>
      <c r="CE628" s="421">
        <f t="shared" si="1297"/>
        <v>0.84904000000000002</v>
      </c>
      <c r="CF628" s="433">
        <f t="shared" si="1298"/>
        <v>7.5756148120229909</v>
      </c>
      <c r="CG628" s="434"/>
      <c r="CH628" s="427"/>
      <c r="CI628" s="446">
        <f t="shared" si="1299"/>
        <v>10.741543390181853</v>
      </c>
      <c r="CJ628" s="436">
        <v>29.9</v>
      </c>
      <c r="CK628" s="436">
        <v>2.99</v>
      </c>
      <c r="CL628" s="423"/>
      <c r="CM628" s="423"/>
      <c r="CN628" s="423">
        <v>71</v>
      </c>
      <c r="CO628" s="432"/>
      <c r="CP628" s="432"/>
      <c r="CQ628" s="437"/>
      <c r="CR628" s="437">
        <v>0.97</v>
      </c>
      <c r="CS628" s="424"/>
      <c r="CT628" s="432">
        <f t="shared" si="1300"/>
        <v>3.9574107226985777</v>
      </c>
      <c r="CU628" s="434">
        <v>6.44</v>
      </c>
      <c r="CV628" s="438"/>
      <c r="CW628" s="439"/>
      <c r="CX628" s="440"/>
      <c r="CY628" s="441"/>
      <c r="CZ628" s="442"/>
      <c r="DA628" s="442"/>
      <c r="DB628" s="442"/>
      <c r="DC628" s="442"/>
      <c r="DD628" s="443"/>
      <c r="DE628" s="440"/>
      <c r="DF628" s="444">
        <v>20508</v>
      </c>
      <c r="DG628" s="445">
        <f t="shared" si="1301"/>
        <v>21348</v>
      </c>
      <c r="DH628" s="421">
        <f t="shared" si="1302"/>
        <v>0.85392000000000001</v>
      </c>
      <c r="DI628" s="446">
        <f t="shared" si="1303"/>
        <v>7.532321528948847</v>
      </c>
      <c r="DJ628" s="434">
        <v>7.69</v>
      </c>
      <c r="DK628" s="427">
        <v>4.4000000000000004</v>
      </c>
      <c r="DL628" s="446">
        <f t="shared" si="1304"/>
        <v>10.680157391793143</v>
      </c>
      <c r="DM628" s="422">
        <v>29.8</v>
      </c>
      <c r="DN628" s="422">
        <v>2.31</v>
      </c>
      <c r="DO628" s="423">
        <v>7.64</v>
      </c>
      <c r="DP628" s="423"/>
      <c r="DQ628" s="423">
        <v>74</v>
      </c>
      <c r="DR628" s="432">
        <v>5583</v>
      </c>
      <c r="DS628" s="432">
        <v>2780</v>
      </c>
      <c r="DT628" s="437">
        <f>DS628/DR628</f>
        <v>0.49794017553286762</v>
      </c>
      <c r="DU628" s="437">
        <v>0.97</v>
      </c>
      <c r="DV628" s="424"/>
      <c r="DW628" s="446">
        <f t="shared" si="1305"/>
        <v>3.9347948285553684</v>
      </c>
      <c r="DX628" s="434">
        <v>7.45</v>
      </c>
      <c r="DY628" s="438">
        <v>7.93</v>
      </c>
      <c r="DZ628" s="439"/>
      <c r="EA628" s="660">
        <v>55</v>
      </c>
      <c r="EB628" s="441">
        <v>6330</v>
      </c>
      <c r="EC628" s="442">
        <v>7.5</v>
      </c>
      <c r="ED628" s="442">
        <v>0.26</v>
      </c>
      <c r="EE628" s="442">
        <v>5.3</v>
      </c>
      <c r="EF628" s="442">
        <v>0.9</v>
      </c>
      <c r="EG628" s="443">
        <v>4</v>
      </c>
      <c r="EH628" s="440">
        <v>16</v>
      </c>
      <c r="EI628" s="429">
        <f t="shared" si="1256"/>
        <v>7.93</v>
      </c>
      <c r="EJ628" s="447"/>
      <c r="EK628" s="448">
        <f t="shared" si="1262"/>
        <v>55</v>
      </c>
      <c r="EL628" s="417">
        <f t="shared" si="1263"/>
        <v>6330</v>
      </c>
      <c r="EM628" s="431">
        <f t="shared" si="1282"/>
        <v>7.5</v>
      </c>
      <c r="EN628" s="431">
        <f>ED628</f>
        <v>0.26</v>
      </c>
      <c r="EO628" s="431">
        <f>EE628</f>
        <v>5.3</v>
      </c>
      <c r="EP628" s="431">
        <f>EF628</f>
        <v>0.9</v>
      </c>
      <c r="EQ628" s="430">
        <f t="shared" si="1306"/>
        <v>4</v>
      </c>
      <c r="ER628" s="448">
        <f>EH628</f>
        <v>16</v>
      </c>
      <c r="ES628" s="449">
        <f t="shared" si="1307"/>
        <v>24.803870907126417</v>
      </c>
      <c r="ET628" s="450">
        <f t="shared" si="1308"/>
        <v>0.85148000000000001</v>
      </c>
      <c r="EU628" s="451">
        <f t="shared" si="1283"/>
        <v>0.28174459090909088</v>
      </c>
      <c r="EV628" s="450">
        <f t="shared" si="1309"/>
        <v>0.52174924242424237</v>
      </c>
      <c r="EW628" s="513">
        <f t="shared" si="1268"/>
        <v>0.61691052595333562</v>
      </c>
      <c r="EX628" s="514">
        <f t="shared" si="1269"/>
        <v>12.077671818480763</v>
      </c>
      <c r="EY628" s="513"/>
      <c r="EZ628" s="514"/>
      <c r="FA628" s="450">
        <f t="shared" si="1310"/>
        <v>0.81111438615986986</v>
      </c>
      <c r="FB628" s="431">
        <f t="shared" si="1311"/>
        <v>236.18151923709308</v>
      </c>
      <c r="FC628" s="452">
        <f>1-EP628/CA628</f>
        <v>0.56543347094315655</v>
      </c>
      <c r="FD628" s="431">
        <f>CA628-EP628</f>
        <v>1.1710292666885893</v>
      </c>
      <c r="FE628" s="452">
        <f t="shared" si="1312"/>
        <v>0.96825396825396826</v>
      </c>
      <c r="FF628" s="430">
        <f t="shared" si="1313"/>
        <v>122</v>
      </c>
      <c r="FG628" s="405">
        <v>50400</v>
      </c>
      <c r="FH628" s="589"/>
      <c r="FI628" s="590"/>
      <c r="FJ628" s="591"/>
      <c r="FK628" s="455">
        <f t="shared" si="1314"/>
        <v>1.6911730163949827</v>
      </c>
      <c r="FL628" s="530">
        <v>2800</v>
      </c>
      <c r="FM628" s="455">
        <f t="shared" si="1315"/>
        <v>65.767839526471562</v>
      </c>
      <c r="FN628" s="530">
        <v>8479</v>
      </c>
      <c r="FO628" s="532">
        <f t="shared" si="1316"/>
        <v>0.63370702541106128</v>
      </c>
      <c r="FP628" s="449">
        <f t="shared" si="1317"/>
        <v>199.15911119462581</v>
      </c>
      <c r="FQ628" s="457">
        <v>43.2</v>
      </c>
      <c r="FR628" s="458">
        <f t="shared" si="1318"/>
        <v>1.0147038098369898</v>
      </c>
      <c r="FS628" s="576">
        <v>7.65</v>
      </c>
      <c r="FT628" s="577"/>
      <c r="FU628" s="660">
        <v>43</v>
      </c>
      <c r="FV628" s="579">
        <v>2</v>
      </c>
      <c r="FW628" s="580">
        <v>0.2</v>
      </c>
      <c r="FX628" s="579">
        <v>8</v>
      </c>
      <c r="FY628" s="452">
        <f t="shared" si="1319"/>
        <v>0.5</v>
      </c>
      <c r="FZ628" s="452">
        <f>1-FW628/(EF628+DC628)</f>
        <v>0.77777777777777779</v>
      </c>
      <c r="GA628" s="429">
        <f>EF628+DC628-FW628</f>
        <v>0.7</v>
      </c>
      <c r="GB628" s="513"/>
      <c r="GC628" s="514"/>
      <c r="GD628" s="513">
        <f t="shared" si="1320"/>
        <v>0.21818181818181814</v>
      </c>
      <c r="GE628" s="527">
        <f t="shared" si="1321"/>
        <v>12</v>
      </c>
      <c r="GF628" s="461">
        <f t="shared" si="1322"/>
        <v>2.3112697890731435</v>
      </c>
      <c r="GG628" s="606">
        <v>20</v>
      </c>
      <c r="GH628" s="450">
        <f t="shared" si="1249"/>
        <v>0.25</v>
      </c>
      <c r="GI628" s="405">
        <v>140</v>
      </c>
      <c r="GJ628" s="462">
        <f t="shared" si="1250"/>
        <v>7</v>
      </c>
      <c r="GK628" s="463">
        <f t="shared" si="1323"/>
        <v>11.274486775966551</v>
      </c>
      <c r="GL628" s="464">
        <v>7.89</v>
      </c>
      <c r="GM628" s="529"/>
      <c r="GN628" s="406">
        <v>39</v>
      </c>
      <c r="GO628" s="513"/>
      <c r="GP628" s="450">
        <f t="shared" si="1257"/>
        <v>9.3023255813953543E-2</v>
      </c>
      <c r="GQ628" s="577">
        <v>8</v>
      </c>
      <c r="GR628" s="455">
        <f t="shared" si="1324"/>
        <v>2.4240146568328091</v>
      </c>
      <c r="GS628" s="531">
        <f t="shared" si="1275"/>
        <v>0</v>
      </c>
      <c r="GT628" s="531">
        <f t="shared" si="1258"/>
        <v>36</v>
      </c>
      <c r="GU628" s="513"/>
      <c r="GV628" s="513">
        <f t="shared" si="1259"/>
        <v>7.6923076923076872E-2</v>
      </c>
      <c r="GW628" s="513"/>
      <c r="GX628" s="513">
        <f t="shared" si="1260"/>
        <v>0.16279069767441856</v>
      </c>
      <c r="GY628" s="462">
        <f t="shared" si="1255"/>
        <v>1.6106409679952216</v>
      </c>
      <c r="GZ628" s="405">
        <v>41755</v>
      </c>
      <c r="HA628" s="581">
        <v>8.1</v>
      </c>
      <c r="HB628" s="451">
        <v>8.09</v>
      </c>
      <c r="HC628" s="577"/>
      <c r="HD628" s="463">
        <v>36</v>
      </c>
      <c r="HE628" s="463">
        <v>8.8000000000000007</v>
      </c>
      <c r="HF628" s="463">
        <f t="shared" si="1206"/>
        <v>23.760000000000005</v>
      </c>
      <c r="HG628" s="582"/>
      <c r="HH628" s="575">
        <v>6</v>
      </c>
      <c r="HI628" s="583">
        <v>6530</v>
      </c>
      <c r="HJ628" s="406">
        <f t="shared" si="1325"/>
        <v>4375.1000000000004</v>
      </c>
      <c r="HK628" s="406"/>
      <c r="HL628" s="549">
        <v>1249</v>
      </c>
      <c r="HM628" s="584">
        <v>6.5</v>
      </c>
      <c r="HN628" s="461">
        <v>5.55</v>
      </c>
      <c r="HO628" s="574">
        <v>0.19</v>
      </c>
      <c r="HP628" s="548">
        <v>0.27</v>
      </c>
      <c r="HQ628" s="585">
        <v>5.8</v>
      </c>
      <c r="HR628" s="586">
        <v>0.28000000000000003</v>
      </c>
      <c r="HS628" s="520">
        <v>0.17</v>
      </c>
      <c r="HT628" s="587">
        <v>4</v>
      </c>
      <c r="HU628" s="522">
        <f t="shared" si="1326"/>
        <v>42.549029197437278</v>
      </c>
      <c r="HV628" s="513"/>
      <c r="HW628" s="513">
        <f t="shared" si="1261"/>
        <v>0.82608695652173914</v>
      </c>
      <c r="HX628" s="513">
        <f t="shared" si="1280"/>
        <v>0.71827411167512689</v>
      </c>
      <c r="HY628" s="599"/>
    </row>
    <row r="629" spans="1:233" s="598" customFormat="1" ht="15" customHeight="1" x14ac:dyDescent="0.15">
      <c r="A629" s="400">
        <v>44111</v>
      </c>
      <c r="B629" s="515">
        <v>36891</v>
      </c>
      <c r="C629" s="402">
        <f t="shared" si="1284"/>
        <v>0.73782000000000003</v>
      </c>
      <c r="D629" s="571">
        <v>7.78</v>
      </c>
      <c r="E629" s="572"/>
      <c r="F629" s="406">
        <v>157</v>
      </c>
      <c r="G629" s="406">
        <f t="shared" si="1285"/>
        <v>5791.8869999999997</v>
      </c>
      <c r="H629" s="402">
        <f t="shared" si="1286"/>
        <v>0.23167547999999999</v>
      </c>
      <c r="I629" s="573"/>
      <c r="J629" s="406"/>
      <c r="K629" s="574"/>
      <c r="L629" s="574"/>
      <c r="M629" s="574"/>
      <c r="N629" s="575"/>
      <c r="O629" s="575"/>
      <c r="P629" s="409"/>
      <c r="Q629" s="409">
        <v>1440</v>
      </c>
      <c r="R629" s="409"/>
      <c r="S629" s="409"/>
      <c r="T629" s="410">
        <v>5.15</v>
      </c>
      <c r="U629" s="409">
        <f t="shared" si="1327"/>
        <v>2466.5517241379312</v>
      </c>
      <c r="V629" s="409">
        <v>7153</v>
      </c>
      <c r="W629" s="409">
        <v>3040</v>
      </c>
      <c r="X629" s="516">
        <v>480</v>
      </c>
      <c r="Y629" s="473"/>
      <c r="Z629" s="429"/>
      <c r="AA629" s="409"/>
      <c r="AB629" s="409"/>
      <c r="AC629" s="409"/>
      <c r="AD629" s="474"/>
      <c r="AE629" s="477"/>
      <c r="AF629" s="478">
        <f t="shared" si="1328"/>
        <v>1920</v>
      </c>
      <c r="AG629" s="477">
        <f t="shared" si="1329"/>
        <v>0.76800000000000002</v>
      </c>
      <c r="AH629" s="478">
        <f t="shared" si="1330"/>
        <v>1863.4482758620691</v>
      </c>
      <c r="AI629" s="478">
        <f t="shared" si="1331"/>
        <v>5404</v>
      </c>
      <c r="AJ629" s="473">
        <f t="shared" si="1332"/>
        <v>10375.68</v>
      </c>
      <c r="AK629" s="477">
        <f t="shared" si="1333"/>
        <v>0.46114133333333335</v>
      </c>
      <c r="AL629" s="447">
        <v>37</v>
      </c>
      <c r="AM629" s="479"/>
      <c r="AN629" s="473">
        <v>4634</v>
      </c>
      <c r="AO629" s="473">
        <v>4635</v>
      </c>
      <c r="AP629" s="479">
        <v>7.32</v>
      </c>
      <c r="AQ629" s="447">
        <v>829</v>
      </c>
      <c r="AR629" s="473">
        <f t="shared" si="1334"/>
        <v>2404.1</v>
      </c>
      <c r="AS629" s="657">
        <f t="shared" si="1335"/>
        <v>2.9</v>
      </c>
      <c r="AT629" s="473">
        <v>5300</v>
      </c>
      <c r="AU629" s="447"/>
      <c r="AV629" s="480">
        <v>1.3</v>
      </c>
      <c r="AW629" s="479">
        <v>6.25</v>
      </c>
      <c r="AX629" s="479">
        <v>32.75</v>
      </c>
      <c r="AY629" s="480">
        <v>13.6</v>
      </c>
      <c r="AZ629" s="480">
        <v>3.3</v>
      </c>
      <c r="BA629" s="420">
        <f t="shared" si="1287"/>
        <v>37528</v>
      </c>
      <c r="BB629" s="421">
        <f t="shared" si="1288"/>
        <v>0.75056</v>
      </c>
      <c r="BC629" s="422"/>
      <c r="BD629" s="423">
        <v>7.5</v>
      </c>
      <c r="BE629" s="424"/>
      <c r="BF629" s="420">
        <v>201</v>
      </c>
      <c r="BG629" s="426">
        <v>8210</v>
      </c>
      <c r="BH629" s="420">
        <f t="shared" si="1289"/>
        <v>5500.7000000000007</v>
      </c>
      <c r="BI629" s="432"/>
      <c r="BJ629" s="421"/>
      <c r="BK629" s="427">
        <v>15.8</v>
      </c>
      <c r="BL629" s="427"/>
      <c r="BM629" s="428"/>
      <c r="BN629" s="422"/>
      <c r="BO629" s="425">
        <v>159</v>
      </c>
      <c r="BP629" s="425"/>
      <c r="BQ629" s="423">
        <v>3.99</v>
      </c>
      <c r="BR629" s="421">
        <f t="shared" si="1290"/>
        <v>0.5541666666666667</v>
      </c>
      <c r="BS629" s="409">
        <f t="shared" si="1291"/>
        <v>39448</v>
      </c>
      <c r="BT629" s="429">
        <f t="shared" si="1292"/>
        <v>7.4912390995741234</v>
      </c>
      <c r="BU629" s="430"/>
      <c r="BV629" s="430">
        <f t="shared" si="1293"/>
        <v>308.22855404583248</v>
      </c>
      <c r="BW629" s="430">
        <f t="shared" si="1336"/>
        <v>7810.5467450821334</v>
      </c>
      <c r="BX629" s="430">
        <f t="shared" si="1294"/>
        <v>5076.8553843033869</v>
      </c>
      <c r="BY629" s="430">
        <f t="shared" si="1265"/>
        <v>15.692922328128169</v>
      </c>
      <c r="BZ629" s="430"/>
      <c r="CA629" s="431"/>
      <c r="CB629" s="430">
        <f t="shared" si="1295"/>
        <v>159</v>
      </c>
      <c r="CC629" s="432">
        <v>18773</v>
      </c>
      <c r="CD629" s="411">
        <f t="shared" si="1296"/>
        <v>19733</v>
      </c>
      <c r="CE629" s="421">
        <f t="shared" si="1297"/>
        <v>0.78932000000000002</v>
      </c>
      <c r="CF629" s="433">
        <f t="shared" si="1298"/>
        <v>8.1487862970658291</v>
      </c>
      <c r="CG629" s="434"/>
      <c r="CH629" s="427"/>
      <c r="CI629" s="446">
        <f t="shared" si="1299"/>
        <v>11.554249227182892</v>
      </c>
      <c r="CJ629" s="436">
        <v>29.3</v>
      </c>
      <c r="CK629" s="436">
        <v>2.15</v>
      </c>
      <c r="CL629" s="423"/>
      <c r="CM629" s="423"/>
      <c r="CN629" s="423">
        <v>66</v>
      </c>
      <c r="CO629" s="432"/>
      <c r="CP629" s="432"/>
      <c r="CQ629" s="437"/>
      <c r="CR629" s="437">
        <v>0.98</v>
      </c>
      <c r="CS629" s="424"/>
      <c r="CT629" s="432">
        <f t="shared" si="1300"/>
        <v>4.2568286626463285</v>
      </c>
      <c r="CU629" s="434">
        <v>6.56</v>
      </c>
      <c r="CV629" s="438"/>
      <c r="CW629" s="439"/>
      <c r="CX629" s="440"/>
      <c r="CY629" s="441"/>
      <c r="CZ629" s="442"/>
      <c r="DA629" s="442"/>
      <c r="DB629" s="442"/>
      <c r="DC629" s="442"/>
      <c r="DD629" s="443"/>
      <c r="DE629" s="440"/>
      <c r="DF629" s="444">
        <v>18755</v>
      </c>
      <c r="DG629" s="445">
        <f t="shared" si="1301"/>
        <v>19715</v>
      </c>
      <c r="DH629" s="421">
        <f t="shared" si="1302"/>
        <v>0.78859999999999997</v>
      </c>
      <c r="DI629" s="446">
        <f t="shared" si="1303"/>
        <v>8.1562262236875469</v>
      </c>
      <c r="DJ629" s="434">
        <v>7.78</v>
      </c>
      <c r="DK629" s="427">
        <v>3.9</v>
      </c>
      <c r="DL629" s="446">
        <f t="shared" si="1304"/>
        <v>11.564798376870403</v>
      </c>
      <c r="DM629" s="422">
        <v>29.4</v>
      </c>
      <c r="DN629" s="422">
        <v>2.5299999999999998</v>
      </c>
      <c r="DO629" s="423">
        <v>7.71</v>
      </c>
      <c r="DP629" s="423"/>
      <c r="DQ629" s="423">
        <v>68</v>
      </c>
      <c r="DR629" s="432"/>
      <c r="DS629" s="432"/>
      <c r="DT629" s="437"/>
      <c r="DU629" s="437">
        <v>0.97</v>
      </c>
      <c r="DV629" s="424"/>
      <c r="DW629" s="446">
        <f t="shared" si="1305"/>
        <v>4.2607151914785693</v>
      </c>
      <c r="DX629" s="434">
        <v>7.68</v>
      </c>
      <c r="DY629" s="438">
        <v>7.8</v>
      </c>
      <c r="DZ629" s="439"/>
      <c r="EA629" s="660">
        <v>51</v>
      </c>
      <c r="EB629" s="441">
        <v>6480</v>
      </c>
      <c r="EC629" s="442">
        <v>7.6</v>
      </c>
      <c r="ED629" s="442"/>
      <c r="EE629" s="442"/>
      <c r="EF629" s="442"/>
      <c r="EG629" s="443">
        <v>6</v>
      </c>
      <c r="EH629" s="440"/>
      <c r="EI629" s="429">
        <f t="shared" si="1256"/>
        <v>7.8</v>
      </c>
      <c r="EJ629" s="447"/>
      <c r="EK629" s="448">
        <f t="shared" si="1262"/>
        <v>51</v>
      </c>
      <c r="EL629" s="417">
        <f t="shared" si="1263"/>
        <v>6480</v>
      </c>
      <c r="EM629" s="431">
        <f t="shared" si="1282"/>
        <v>7.6</v>
      </c>
      <c r="EN629" s="431"/>
      <c r="EO629" s="431"/>
      <c r="EP629" s="431"/>
      <c r="EQ629" s="430">
        <f t="shared" si="1306"/>
        <v>6</v>
      </c>
      <c r="ER629" s="448"/>
      <c r="ES629" s="449">
        <f t="shared" si="1307"/>
        <v>26.769417967957818</v>
      </c>
      <c r="ET629" s="450">
        <f t="shared" si="1308"/>
        <v>0.78895999999999999</v>
      </c>
      <c r="EU629" s="451">
        <f t="shared" si="1283"/>
        <v>0.27634090909090914</v>
      </c>
      <c r="EV629" s="450">
        <f t="shared" si="1309"/>
        <v>0.51174242424242433</v>
      </c>
      <c r="EW629" s="513">
        <f t="shared" si="1268"/>
        <v>0.51570524335179591</v>
      </c>
      <c r="EX629" s="514">
        <f t="shared" si="1269"/>
        <v>8.0929223281281697</v>
      </c>
      <c r="EY629" s="513"/>
      <c r="EZ629" s="514"/>
      <c r="FA629" s="450">
        <f t="shared" si="1310"/>
        <v>0.83453836664199355</v>
      </c>
      <c r="FB629" s="431">
        <f t="shared" si="1311"/>
        <v>257.22855404583248</v>
      </c>
      <c r="FC629" s="452"/>
      <c r="FD629" s="431"/>
      <c r="FE629" s="452">
        <f t="shared" si="1312"/>
        <v>0.96226415094339623</v>
      </c>
      <c r="FF629" s="430">
        <f t="shared" si="1313"/>
        <v>153</v>
      </c>
      <c r="FG629" s="405">
        <v>50400</v>
      </c>
      <c r="FH629" s="589"/>
      <c r="FI629" s="590"/>
      <c r="FJ629" s="591"/>
      <c r="FK629" s="455">
        <f t="shared" si="1314"/>
        <v>1.8251875887243965</v>
      </c>
      <c r="FL629" s="530">
        <v>2800</v>
      </c>
      <c r="FM629" s="455">
        <f t="shared" si="1315"/>
        <v>70.979517339282097</v>
      </c>
      <c r="FN629" s="530">
        <v>5838</v>
      </c>
      <c r="FO629" s="532">
        <f t="shared" si="1316"/>
        <v>0.43632286995515696</v>
      </c>
      <c r="FP629" s="449">
        <f t="shared" si="1317"/>
        <v>147.99229365240316</v>
      </c>
      <c r="FQ629" s="457">
        <v>43.2</v>
      </c>
      <c r="FR629" s="458">
        <f t="shared" si="1318"/>
        <v>1.0951125532346382</v>
      </c>
      <c r="FS629" s="576">
        <v>7.82</v>
      </c>
      <c r="FT629" s="577"/>
      <c r="FU629" s="660">
        <v>49</v>
      </c>
      <c r="FV629" s="579">
        <v>2</v>
      </c>
      <c r="FW629" s="580"/>
      <c r="FX629" s="579"/>
      <c r="FY629" s="452">
        <f t="shared" si="1319"/>
        <v>0.66666666666666674</v>
      </c>
      <c r="FZ629" s="452"/>
      <c r="GA629" s="429"/>
      <c r="GB629" s="513"/>
      <c r="GC629" s="514"/>
      <c r="GD629" s="513">
        <f t="shared" si="1320"/>
        <v>3.9215686274509776E-2</v>
      </c>
      <c r="GE629" s="527">
        <f t="shared" si="1321"/>
        <v>2</v>
      </c>
      <c r="GF629" s="461">
        <f t="shared" si="1322"/>
        <v>2.4944230379233421</v>
      </c>
      <c r="GG629" s="606">
        <v>20</v>
      </c>
      <c r="GH629" s="450">
        <f t="shared" si="1249"/>
        <v>0.25</v>
      </c>
      <c r="GI629" s="405">
        <v>140</v>
      </c>
      <c r="GJ629" s="462">
        <f t="shared" si="1250"/>
        <v>7</v>
      </c>
      <c r="GK629" s="463">
        <f t="shared" si="1323"/>
        <v>12.167917258162644</v>
      </c>
      <c r="GL629" s="464">
        <v>7.88</v>
      </c>
      <c r="GM629" s="529"/>
      <c r="GN629" s="406">
        <v>38</v>
      </c>
      <c r="GO629" s="513"/>
      <c r="GP629" s="450">
        <f t="shared" si="1257"/>
        <v>0.22448979591836737</v>
      </c>
      <c r="GQ629" s="577">
        <v>8</v>
      </c>
      <c r="GR629" s="455">
        <f t="shared" si="1324"/>
        <v>2.6161022105049687</v>
      </c>
      <c r="GS629" s="531">
        <f t="shared" si="1275"/>
        <v>0</v>
      </c>
      <c r="GT629" s="531">
        <f t="shared" si="1258"/>
        <v>35</v>
      </c>
      <c r="GU629" s="513"/>
      <c r="GV629" s="513">
        <f t="shared" si="1259"/>
        <v>7.8947368421052655E-2</v>
      </c>
      <c r="GW629" s="513"/>
      <c r="GX629" s="513">
        <f t="shared" si="1260"/>
        <v>0.2857142857142857</v>
      </c>
      <c r="GY629" s="462">
        <f t="shared" si="1255"/>
        <v>0.86913694701161748</v>
      </c>
      <c r="GZ629" s="405">
        <v>40276</v>
      </c>
      <c r="HA629" s="581">
        <v>8.09</v>
      </c>
      <c r="HB629" s="451">
        <v>8.0500000000000007</v>
      </c>
      <c r="HC629" s="577"/>
      <c r="HD629" s="463">
        <v>35</v>
      </c>
      <c r="HE629" s="463">
        <v>9.6</v>
      </c>
      <c r="HF629" s="463">
        <f t="shared" si="1206"/>
        <v>25.92</v>
      </c>
      <c r="HG629" s="582"/>
      <c r="HH629" s="575">
        <v>2</v>
      </c>
      <c r="HI629" s="583">
        <v>6210</v>
      </c>
      <c r="HJ629" s="406">
        <f t="shared" si="1325"/>
        <v>4160.7</v>
      </c>
      <c r="HK629" s="406"/>
      <c r="HL629" s="549"/>
      <c r="HM629" s="584"/>
      <c r="HN629" s="461">
        <v>5.55</v>
      </c>
      <c r="HO629" s="574"/>
      <c r="HP629" s="548">
        <v>0.28000000000000003</v>
      </c>
      <c r="HQ629" s="585"/>
      <c r="HR629" s="586"/>
      <c r="HS629" s="520">
        <v>0.15</v>
      </c>
      <c r="HT629" s="587">
        <v>4</v>
      </c>
      <c r="HU629" s="522">
        <f t="shared" si="1326"/>
        <v>46.365380515881476</v>
      </c>
      <c r="HV629" s="513"/>
      <c r="HW629" s="513">
        <f t="shared" si="1261"/>
        <v>0.82587064676616917</v>
      </c>
      <c r="HX629" s="513">
        <f t="shared" si="1280"/>
        <v>0.64873417721518989</v>
      </c>
      <c r="HY629" s="599"/>
    </row>
    <row r="630" spans="1:233" s="598" customFormat="1" ht="15" customHeight="1" x14ac:dyDescent="0.15">
      <c r="A630" s="400">
        <v>44112</v>
      </c>
      <c r="B630" s="515">
        <v>38572</v>
      </c>
      <c r="C630" s="402">
        <f t="shared" si="1284"/>
        <v>0.77144000000000001</v>
      </c>
      <c r="D630" s="571">
        <v>7.96</v>
      </c>
      <c r="E630" s="572">
        <v>37.200000000000003</v>
      </c>
      <c r="F630" s="406">
        <v>122</v>
      </c>
      <c r="G630" s="406">
        <f t="shared" si="1285"/>
        <v>4705.7839999999997</v>
      </c>
      <c r="H630" s="402">
        <f t="shared" si="1286"/>
        <v>0.18823135999999999</v>
      </c>
      <c r="I630" s="573"/>
      <c r="J630" s="406"/>
      <c r="K630" s="574"/>
      <c r="L630" s="574"/>
      <c r="M630" s="574"/>
      <c r="N630" s="575"/>
      <c r="O630" s="575"/>
      <c r="P630" s="409"/>
      <c r="Q630" s="409">
        <v>1440</v>
      </c>
      <c r="R630" s="409"/>
      <c r="S630" s="409"/>
      <c r="T630" s="410">
        <v>5.24</v>
      </c>
      <c r="U630" s="409">
        <f t="shared" si="1327"/>
        <v>2722.4137931034484</v>
      </c>
      <c r="V630" s="409">
        <v>7895</v>
      </c>
      <c r="W630" s="409">
        <v>3331</v>
      </c>
      <c r="X630" s="516">
        <v>480</v>
      </c>
      <c r="Y630" s="473"/>
      <c r="Z630" s="429"/>
      <c r="AA630" s="409"/>
      <c r="AB630" s="409"/>
      <c r="AC630" s="409"/>
      <c r="AD630" s="474"/>
      <c r="AE630" s="477"/>
      <c r="AF630" s="478">
        <f t="shared" si="1328"/>
        <v>1920</v>
      </c>
      <c r="AG630" s="477">
        <f t="shared" si="1329"/>
        <v>0.76800000000000002</v>
      </c>
      <c r="AH630" s="478">
        <f t="shared" si="1330"/>
        <v>2052.3275862068967</v>
      </c>
      <c r="AI630" s="478">
        <f t="shared" si="1331"/>
        <v>5951.75</v>
      </c>
      <c r="AJ630" s="473">
        <f t="shared" si="1332"/>
        <v>11427.36</v>
      </c>
      <c r="AK630" s="477">
        <f t="shared" si="1333"/>
        <v>0.5078826666666667</v>
      </c>
      <c r="AL630" s="447">
        <v>38</v>
      </c>
      <c r="AM630" s="479"/>
      <c r="AN630" s="473">
        <v>4943</v>
      </c>
      <c r="AO630" s="473">
        <v>4964</v>
      </c>
      <c r="AP630" s="479">
        <v>7.15</v>
      </c>
      <c r="AQ630" s="447">
        <v>790</v>
      </c>
      <c r="AR630" s="473">
        <f t="shared" si="1334"/>
        <v>2291</v>
      </c>
      <c r="AS630" s="657">
        <f t="shared" si="1335"/>
        <v>2.9</v>
      </c>
      <c r="AT630" s="473">
        <v>5360</v>
      </c>
      <c r="AU630" s="447"/>
      <c r="AV630" s="480">
        <v>1.1000000000000001</v>
      </c>
      <c r="AW630" s="479">
        <v>7.36</v>
      </c>
      <c r="AX630" s="479">
        <v>34.54</v>
      </c>
      <c r="AY630" s="480">
        <v>12.1</v>
      </c>
      <c r="AZ630" s="480">
        <v>3.7</v>
      </c>
      <c r="BA630" s="420">
        <f t="shared" si="1287"/>
        <v>35067</v>
      </c>
      <c r="BB630" s="421">
        <f t="shared" si="1288"/>
        <v>0.70133999999999996</v>
      </c>
      <c r="BC630" s="422"/>
      <c r="BD630" s="423">
        <v>7.94</v>
      </c>
      <c r="BE630" s="424">
        <v>33.9</v>
      </c>
      <c r="BF630" s="420">
        <v>175</v>
      </c>
      <c r="BG630" s="426">
        <v>8630</v>
      </c>
      <c r="BH630" s="420">
        <f t="shared" si="1289"/>
        <v>5782.1</v>
      </c>
      <c r="BI630" s="432"/>
      <c r="BJ630" s="421"/>
      <c r="BK630" s="427">
        <v>18.8</v>
      </c>
      <c r="BL630" s="427"/>
      <c r="BM630" s="428"/>
      <c r="BN630" s="422"/>
      <c r="BO630" s="425">
        <v>135</v>
      </c>
      <c r="BP630" s="425"/>
      <c r="BQ630" s="423">
        <v>4.38</v>
      </c>
      <c r="BR630" s="421">
        <f t="shared" si="1290"/>
        <v>0.60833333333333328</v>
      </c>
      <c r="BS630" s="409">
        <f t="shared" si="1291"/>
        <v>36987</v>
      </c>
      <c r="BT630" s="429">
        <f t="shared" si="1292"/>
        <v>7.8989909968367273</v>
      </c>
      <c r="BU630" s="430">
        <f t="shared" ref="BU630:BU661" si="1337">(AQ630*Y630+BA630*BE630)/(BA630+Y630)</f>
        <v>33.9</v>
      </c>
      <c r="BV630" s="430">
        <f t="shared" si="1293"/>
        <v>284.8418363208695</v>
      </c>
      <c r="BW630" s="430">
        <f t="shared" si="1336"/>
        <v>8182.1661124178763</v>
      </c>
      <c r="BX630" s="430">
        <f t="shared" si="1294"/>
        <v>5318.4079730716194</v>
      </c>
      <c r="BY630" s="430">
        <f t="shared" si="1265"/>
        <v>18.452202125070972</v>
      </c>
      <c r="BZ630" s="430"/>
      <c r="CA630" s="431"/>
      <c r="CB630" s="430">
        <f t="shared" si="1295"/>
        <v>135</v>
      </c>
      <c r="CC630" s="432">
        <v>17388</v>
      </c>
      <c r="CD630" s="411">
        <f t="shared" si="1296"/>
        <v>18348</v>
      </c>
      <c r="CE630" s="421">
        <f t="shared" si="1297"/>
        <v>0.73392000000000002</v>
      </c>
      <c r="CF630" s="433">
        <f t="shared" si="1298"/>
        <v>8.7638979725310655</v>
      </c>
      <c r="CG630" s="434"/>
      <c r="CH630" s="427"/>
      <c r="CI630" s="446">
        <f t="shared" si="1299"/>
        <v>12.426422498364946</v>
      </c>
      <c r="CJ630" s="436">
        <v>29.6</v>
      </c>
      <c r="CK630" s="436">
        <v>2.15</v>
      </c>
      <c r="CL630" s="423"/>
      <c r="CM630" s="423">
        <v>15.7</v>
      </c>
      <c r="CN630" s="423">
        <v>64</v>
      </c>
      <c r="CO630" s="432"/>
      <c r="CP630" s="432"/>
      <c r="CQ630" s="437"/>
      <c r="CR630" s="437">
        <v>0.97</v>
      </c>
      <c r="CS630" s="424"/>
      <c r="CT630" s="432">
        <f t="shared" si="1300"/>
        <v>4.5781556572923474</v>
      </c>
      <c r="CU630" s="434">
        <v>6.87</v>
      </c>
      <c r="CV630" s="438"/>
      <c r="CW630" s="439"/>
      <c r="CX630" s="440"/>
      <c r="CY630" s="441"/>
      <c r="CZ630" s="442"/>
      <c r="DA630" s="442"/>
      <c r="DB630" s="442"/>
      <c r="DC630" s="442"/>
      <c r="DD630" s="443"/>
      <c r="DE630" s="440"/>
      <c r="DF630" s="444">
        <v>17679</v>
      </c>
      <c r="DG630" s="445">
        <f t="shared" si="1301"/>
        <v>18639</v>
      </c>
      <c r="DH630" s="421">
        <f t="shared" si="1302"/>
        <v>0.74556</v>
      </c>
      <c r="DI630" s="446">
        <f t="shared" si="1303"/>
        <v>8.6270722678255272</v>
      </c>
      <c r="DJ630" s="434">
        <v>7.61</v>
      </c>
      <c r="DK630" s="427">
        <v>3.8</v>
      </c>
      <c r="DL630" s="446">
        <f t="shared" si="1304"/>
        <v>12.232415902140673</v>
      </c>
      <c r="DM630" s="422">
        <v>29.7</v>
      </c>
      <c r="DN630" s="422">
        <v>2.63</v>
      </c>
      <c r="DO630" s="423">
        <v>7.72</v>
      </c>
      <c r="DP630" s="423">
        <v>15.9</v>
      </c>
      <c r="DQ630" s="423">
        <v>77</v>
      </c>
      <c r="DR630" s="432"/>
      <c r="DS630" s="432"/>
      <c r="DT630" s="437"/>
      <c r="DU630" s="437">
        <v>0.97</v>
      </c>
      <c r="DV630" s="424"/>
      <c r="DW630" s="446">
        <f t="shared" si="1305"/>
        <v>4.5066795428939326</v>
      </c>
      <c r="DX630" s="434">
        <v>7.64</v>
      </c>
      <c r="DY630" s="438">
        <v>7.5</v>
      </c>
      <c r="DZ630" s="439">
        <v>13.2</v>
      </c>
      <c r="EA630" s="660">
        <f t="shared" ref="EA630:EA670" si="1338">DZ630*3.6</f>
        <v>47.519999999999996</v>
      </c>
      <c r="EB630" s="441">
        <v>6760</v>
      </c>
      <c r="EC630" s="442">
        <v>6.5</v>
      </c>
      <c r="ED630" s="442"/>
      <c r="EE630" s="442"/>
      <c r="EF630" s="442"/>
      <c r="EG630" s="443">
        <v>3</v>
      </c>
      <c r="EH630" s="440"/>
      <c r="EI630" s="429">
        <f t="shared" si="1256"/>
        <v>7.5</v>
      </c>
      <c r="EJ630" s="447">
        <f t="shared" ref="EJ630:EJ670" si="1339">DZ630</f>
        <v>13.2</v>
      </c>
      <c r="EK630" s="448">
        <f t="shared" si="1262"/>
        <v>47.519999999999996</v>
      </c>
      <c r="EL630" s="417">
        <f t="shared" si="1263"/>
        <v>6760</v>
      </c>
      <c r="EM630" s="431">
        <f t="shared" si="1282"/>
        <v>6.5</v>
      </c>
      <c r="EN630" s="431"/>
      <c r="EO630" s="431"/>
      <c r="EP630" s="431"/>
      <c r="EQ630" s="430">
        <f t="shared" si="1306"/>
        <v>3</v>
      </c>
      <c r="ER630" s="448"/>
      <c r="ES630" s="449">
        <f t="shared" si="1307"/>
        <v>28.550571822532241</v>
      </c>
      <c r="ET630" s="450">
        <f t="shared" si="1308"/>
        <v>0.73973999999999995</v>
      </c>
      <c r="EU630" s="451">
        <f t="shared" si="1283"/>
        <v>0.23944193181818185</v>
      </c>
      <c r="EV630" s="450">
        <f t="shared" si="1309"/>
        <v>0.4434109848484849</v>
      </c>
      <c r="EW630" s="513">
        <f t="shared" si="1268"/>
        <v>0.64773852161696932</v>
      </c>
      <c r="EX630" s="514">
        <f t="shared" si="1269"/>
        <v>11.952202125070972</v>
      </c>
      <c r="EY630" s="513">
        <f t="shared" ref="EY630:EY661" si="1340">1-EJ630/BU630</f>
        <v>0.61061946902654873</v>
      </c>
      <c r="EZ630" s="514">
        <f t="shared" ref="EZ630:EZ661" si="1341">BU630-EJ630</f>
        <v>20.7</v>
      </c>
      <c r="FA630" s="450">
        <f t="shared" si="1310"/>
        <v>0.83317057419026919</v>
      </c>
      <c r="FB630" s="431">
        <f t="shared" si="1311"/>
        <v>237.32183632086952</v>
      </c>
      <c r="FC630" s="452"/>
      <c r="FD630" s="431"/>
      <c r="FE630" s="452">
        <f t="shared" si="1312"/>
        <v>0.97777777777777775</v>
      </c>
      <c r="FF630" s="430">
        <f t="shared" si="1313"/>
        <v>132</v>
      </c>
      <c r="FG630" s="405">
        <v>50400</v>
      </c>
      <c r="FH630" s="589"/>
      <c r="FI630" s="590"/>
      <c r="FJ630" s="591"/>
      <c r="FK630" s="455">
        <f t="shared" si="1314"/>
        <v>1.9466298969908347</v>
      </c>
      <c r="FL630" s="530">
        <v>2500</v>
      </c>
      <c r="FM630" s="455">
        <f t="shared" si="1315"/>
        <v>67.591315867737308</v>
      </c>
      <c r="FN630" s="530">
        <v>5421</v>
      </c>
      <c r="FO630" s="532">
        <f t="shared" si="1316"/>
        <v>0.40515695067264573</v>
      </c>
      <c r="FP630" s="449">
        <f t="shared" si="1317"/>
        <v>146.56500932760159</v>
      </c>
      <c r="FQ630" s="457">
        <v>43.2</v>
      </c>
      <c r="FR630" s="458">
        <f t="shared" si="1318"/>
        <v>1.1679779381945008</v>
      </c>
      <c r="FS630" s="576">
        <v>7.88</v>
      </c>
      <c r="FT630" s="577">
        <v>12.8</v>
      </c>
      <c r="FU630" s="660">
        <v>43</v>
      </c>
      <c r="FV630" s="579">
        <v>2</v>
      </c>
      <c r="FW630" s="580"/>
      <c r="FX630" s="579"/>
      <c r="FY630" s="452">
        <f t="shared" si="1319"/>
        <v>0.33333333333333337</v>
      </c>
      <c r="FZ630" s="452"/>
      <c r="GA630" s="429"/>
      <c r="GB630" s="513">
        <f t="shared" ref="GB630:GB669" si="1342">1-FT630/DZ630</f>
        <v>3.0303030303030165E-2</v>
      </c>
      <c r="GC630" s="514">
        <f t="shared" ref="GC630:GC670" si="1343">(CW630+DZ630-FT630)</f>
        <v>0.39999999999999858</v>
      </c>
      <c r="GD630" s="513">
        <f t="shared" si="1320"/>
        <v>9.5117845117845046E-2</v>
      </c>
      <c r="GE630" s="527">
        <f t="shared" si="1321"/>
        <v>4.519999999999996</v>
      </c>
      <c r="GF630" s="461">
        <f t="shared" si="1322"/>
        <v>2.6603941925541408</v>
      </c>
      <c r="GG630" s="606">
        <v>20</v>
      </c>
      <c r="GH630" s="450">
        <f t="shared" si="1249"/>
        <v>0.25</v>
      </c>
      <c r="GI630" s="405">
        <v>140</v>
      </c>
      <c r="GJ630" s="462">
        <f t="shared" si="1250"/>
        <v>7</v>
      </c>
      <c r="GK630" s="463">
        <f t="shared" si="1323"/>
        <v>12.977532646605564</v>
      </c>
      <c r="GL630" s="464">
        <v>8.07</v>
      </c>
      <c r="GM630" s="529">
        <v>10.9</v>
      </c>
      <c r="GN630" s="406">
        <v>37</v>
      </c>
      <c r="GO630" s="513">
        <f t="shared" ref="GO630:GO661" si="1344">1-GM630/FT630</f>
        <v>0.1484375</v>
      </c>
      <c r="GP630" s="450">
        <f t="shared" si="1257"/>
        <v>0.13953488372093026</v>
      </c>
      <c r="GQ630" s="577">
        <v>8</v>
      </c>
      <c r="GR630" s="455">
        <f t="shared" si="1324"/>
        <v>2.7901695190201963</v>
      </c>
      <c r="GS630" s="531">
        <f t="shared" si="1275"/>
        <v>9.6999999999999993</v>
      </c>
      <c r="GT630" s="531">
        <f t="shared" si="1258"/>
        <v>30.07</v>
      </c>
      <c r="GU630" s="513">
        <f t="shared" ref="GU630:GU661" si="1345">1-GS630/GM630</f>
        <v>0.11009174311926617</v>
      </c>
      <c r="GV630" s="513">
        <f t="shared" si="1259"/>
        <v>0.18729729729729727</v>
      </c>
      <c r="GW630" s="513">
        <f t="shared" ref="GW630:GW661" si="1346">1-HC630/FT630</f>
        <v>0.24218750000000011</v>
      </c>
      <c r="GX630" s="513">
        <f t="shared" si="1260"/>
        <v>0.30069767441860462</v>
      </c>
      <c r="GY630" s="462">
        <f t="shared" si="1255"/>
        <v>1.0036761520963313</v>
      </c>
      <c r="GZ630" s="405">
        <v>35299</v>
      </c>
      <c r="HA630" s="581">
        <v>8.18</v>
      </c>
      <c r="HB630" s="451">
        <v>8.06</v>
      </c>
      <c r="HC630" s="577">
        <v>9.6999999999999993</v>
      </c>
      <c r="HD630" s="463">
        <f t="shared" ref="HD630:HD661" si="1347">HC630*3.1</f>
        <v>30.07</v>
      </c>
      <c r="HE630" s="463">
        <v>10.1</v>
      </c>
      <c r="HF630" s="463">
        <f t="shared" si="1206"/>
        <v>27.27</v>
      </c>
      <c r="HG630" s="582"/>
      <c r="HH630" s="575">
        <v>4</v>
      </c>
      <c r="HI630" s="583">
        <v>6500</v>
      </c>
      <c r="HJ630" s="406">
        <f t="shared" si="1325"/>
        <v>4355</v>
      </c>
      <c r="HK630" s="406"/>
      <c r="HL630" s="549"/>
      <c r="HM630" s="584"/>
      <c r="HN630" s="461">
        <v>5.61</v>
      </c>
      <c r="HO630" s="574"/>
      <c r="HP630" s="548">
        <v>0.31</v>
      </c>
      <c r="HQ630" s="585"/>
      <c r="HR630" s="586"/>
      <c r="HS630" s="520">
        <v>0.16</v>
      </c>
      <c r="HT630" s="587">
        <v>4</v>
      </c>
      <c r="HU630" s="522">
        <f t="shared" si="1326"/>
        <v>49.61930019676619</v>
      </c>
      <c r="HV630" s="513">
        <f t="shared" ref="HV630:HV661" si="1348">1-HC630/BE630</f>
        <v>0.71386430678466084</v>
      </c>
      <c r="HW630" s="513">
        <f t="shared" si="1261"/>
        <v>0.82817142857142856</v>
      </c>
      <c r="HX630" s="513">
        <f t="shared" si="1280"/>
        <v>0.70159574468085106</v>
      </c>
      <c r="HY630" s="599" t="s">
        <v>282</v>
      </c>
    </row>
    <row r="631" spans="1:233" s="598" customFormat="1" ht="15" customHeight="1" x14ac:dyDescent="0.15">
      <c r="A631" s="400">
        <v>44113</v>
      </c>
      <c r="B631" s="515">
        <v>34873</v>
      </c>
      <c r="C631" s="402">
        <f t="shared" si="1284"/>
        <v>0.69745999999999997</v>
      </c>
      <c r="D631" s="571">
        <v>7.76</v>
      </c>
      <c r="E631" s="572">
        <v>32.450000000000003</v>
      </c>
      <c r="F631" s="406">
        <v>185</v>
      </c>
      <c r="G631" s="406">
        <f t="shared" si="1285"/>
        <v>6451.5050000000001</v>
      </c>
      <c r="H631" s="402">
        <f t="shared" si="1286"/>
        <v>0.25806020000000002</v>
      </c>
      <c r="I631" s="573"/>
      <c r="J631" s="406"/>
      <c r="K631" s="574"/>
      <c r="L631" s="574"/>
      <c r="M631" s="574"/>
      <c r="N631" s="575"/>
      <c r="O631" s="575"/>
      <c r="P631" s="409"/>
      <c r="Q631" s="409">
        <v>1440</v>
      </c>
      <c r="R631" s="409"/>
      <c r="S631" s="409"/>
      <c r="T631" s="410">
        <v>5.23</v>
      </c>
      <c r="U631" s="409">
        <f t="shared" si="1327"/>
        <v>2771.7241379310344</v>
      </c>
      <c r="V631" s="409">
        <v>8038</v>
      </c>
      <c r="W631" s="409">
        <v>2955</v>
      </c>
      <c r="X631" s="516">
        <v>480</v>
      </c>
      <c r="Y631" s="473"/>
      <c r="Z631" s="429"/>
      <c r="AA631" s="409"/>
      <c r="AB631" s="409"/>
      <c r="AC631" s="409"/>
      <c r="AD631" s="474"/>
      <c r="AE631" s="477"/>
      <c r="AF631" s="478">
        <f t="shared" si="1328"/>
        <v>1920</v>
      </c>
      <c r="AG631" s="477">
        <f t="shared" si="1329"/>
        <v>0.76800000000000002</v>
      </c>
      <c r="AH631" s="478">
        <f t="shared" si="1330"/>
        <v>2094.7413793103451</v>
      </c>
      <c r="AI631" s="478">
        <f t="shared" si="1331"/>
        <v>6074.75</v>
      </c>
      <c r="AJ631" s="473">
        <f t="shared" si="1332"/>
        <v>11663.52</v>
      </c>
      <c r="AK631" s="477">
        <f t="shared" si="1333"/>
        <v>0.51837866666666665</v>
      </c>
      <c r="AL631" s="447">
        <v>38</v>
      </c>
      <c r="AM631" s="479"/>
      <c r="AN631" s="473">
        <v>4740</v>
      </c>
      <c r="AO631" s="473">
        <v>4768</v>
      </c>
      <c r="AP631" s="479">
        <v>7.23</v>
      </c>
      <c r="AQ631" s="447">
        <v>706</v>
      </c>
      <c r="AR631" s="473">
        <f t="shared" si="1334"/>
        <v>2047.3999999999999</v>
      </c>
      <c r="AS631" s="657">
        <f t="shared" si="1335"/>
        <v>2.9</v>
      </c>
      <c r="AT631" s="473">
        <v>5320</v>
      </c>
      <c r="AU631" s="447"/>
      <c r="AV631" s="480">
        <v>1</v>
      </c>
      <c r="AW631" s="479">
        <v>6.75</v>
      </c>
      <c r="AX631" s="479">
        <v>34.4</v>
      </c>
      <c r="AY631" s="480">
        <v>11.6</v>
      </c>
      <c r="AZ631" s="480">
        <v>3.3</v>
      </c>
      <c r="BA631" s="420">
        <f t="shared" si="1287"/>
        <v>33633</v>
      </c>
      <c r="BB631" s="421">
        <f t="shared" si="1288"/>
        <v>0.67266000000000004</v>
      </c>
      <c r="BC631" s="422"/>
      <c r="BD631" s="423">
        <v>7.79</v>
      </c>
      <c r="BE631" s="424">
        <v>32.9</v>
      </c>
      <c r="BF631" s="420">
        <v>188</v>
      </c>
      <c r="BG631" s="426">
        <v>7120</v>
      </c>
      <c r="BH631" s="420">
        <f t="shared" si="1289"/>
        <v>4770.4000000000005</v>
      </c>
      <c r="BI631" s="432"/>
      <c r="BJ631" s="421"/>
      <c r="BK631" s="427">
        <v>19.2</v>
      </c>
      <c r="BL631" s="427">
        <v>15</v>
      </c>
      <c r="BM631" s="428">
        <v>2.4</v>
      </c>
      <c r="BN631" s="422">
        <v>1.7</v>
      </c>
      <c r="BO631" s="425">
        <v>94</v>
      </c>
      <c r="BP631" s="425">
        <v>32</v>
      </c>
      <c r="BQ631" s="423">
        <v>4.3600000000000003</v>
      </c>
      <c r="BR631" s="421">
        <f t="shared" si="1290"/>
        <v>0.60555555555555562</v>
      </c>
      <c r="BS631" s="409">
        <f t="shared" si="1291"/>
        <v>35553</v>
      </c>
      <c r="BT631" s="429">
        <f t="shared" si="1292"/>
        <v>7.7597578263437681</v>
      </c>
      <c r="BU631" s="430">
        <f t="shared" si="1337"/>
        <v>32.9</v>
      </c>
      <c r="BV631" s="430">
        <f t="shared" si="1293"/>
        <v>288.41481731499454</v>
      </c>
      <c r="BW631" s="430">
        <f t="shared" si="1336"/>
        <v>6735.6489747700616</v>
      </c>
      <c r="BX631" s="430">
        <f t="shared" si="1294"/>
        <v>4378.1718336005406</v>
      </c>
      <c r="BY631" s="430">
        <f t="shared" si="1265"/>
        <v>18.789570500379714</v>
      </c>
      <c r="BZ631" s="430"/>
      <c r="CA631" s="431">
        <f>(BN631*BA631+AZ631*AF631)/BS631</f>
        <v>1.7864062104463758</v>
      </c>
      <c r="CB631" s="430">
        <f t="shared" si="1295"/>
        <v>94</v>
      </c>
      <c r="CC631" s="432">
        <v>16502</v>
      </c>
      <c r="CD631" s="411">
        <f t="shared" si="1296"/>
        <v>17462</v>
      </c>
      <c r="CE631" s="421">
        <f t="shared" si="1297"/>
        <v>0.69847999999999999</v>
      </c>
      <c r="CF631" s="433">
        <f t="shared" si="1298"/>
        <v>9.2085671744359185</v>
      </c>
      <c r="CG631" s="434"/>
      <c r="CH631" s="427"/>
      <c r="CI631" s="446">
        <f t="shared" si="1299"/>
        <v>13.056923605543465</v>
      </c>
      <c r="CJ631" s="436">
        <v>29.8</v>
      </c>
      <c r="CK631" s="436">
        <v>2.39</v>
      </c>
      <c r="CL631" s="423"/>
      <c r="CM631" s="423">
        <v>13.7</v>
      </c>
      <c r="CN631" s="423">
        <v>68</v>
      </c>
      <c r="CO631" s="432"/>
      <c r="CP631" s="432"/>
      <c r="CQ631" s="437"/>
      <c r="CR631" s="437">
        <v>0.99</v>
      </c>
      <c r="CS631" s="424"/>
      <c r="CT631" s="432">
        <f t="shared" si="1300"/>
        <v>4.8104455388844345</v>
      </c>
      <c r="CU631" s="434">
        <v>6.89</v>
      </c>
      <c r="CV631" s="438"/>
      <c r="CW631" s="439"/>
      <c r="CX631" s="440"/>
      <c r="CY631" s="441"/>
      <c r="CZ631" s="442"/>
      <c r="DA631" s="442"/>
      <c r="DB631" s="442"/>
      <c r="DC631" s="442"/>
      <c r="DD631" s="443"/>
      <c r="DE631" s="440"/>
      <c r="DF631" s="444">
        <v>17131</v>
      </c>
      <c r="DG631" s="445">
        <f t="shared" si="1301"/>
        <v>18091</v>
      </c>
      <c r="DH631" s="421">
        <f t="shared" si="1302"/>
        <v>0.72363999999999995</v>
      </c>
      <c r="DI631" s="446">
        <f t="shared" si="1303"/>
        <v>8.8883975457409754</v>
      </c>
      <c r="DJ631" s="434">
        <v>7.55</v>
      </c>
      <c r="DK631" s="427">
        <v>3.2</v>
      </c>
      <c r="DL631" s="446">
        <f t="shared" si="1304"/>
        <v>12.602951743961086</v>
      </c>
      <c r="DM631" s="422">
        <v>29.8</v>
      </c>
      <c r="DN631" s="422">
        <v>2.57</v>
      </c>
      <c r="DO631" s="423">
        <v>7.64</v>
      </c>
      <c r="DP631" s="423">
        <v>15.4</v>
      </c>
      <c r="DQ631" s="423">
        <v>72</v>
      </c>
      <c r="DR631" s="432"/>
      <c r="DS631" s="432"/>
      <c r="DT631" s="437"/>
      <c r="DU631" s="437">
        <v>0.97</v>
      </c>
      <c r="DV631" s="424"/>
      <c r="DW631" s="446">
        <f t="shared" si="1305"/>
        <v>4.6431927477751369</v>
      </c>
      <c r="DX631" s="434">
        <v>7.38</v>
      </c>
      <c r="DY631" s="438">
        <v>8</v>
      </c>
      <c r="DZ631" s="439">
        <v>13.1</v>
      </c>
      <c r="EA631" s="660">
        <f t="shared" si="1338"/>
        <v>47.16</v>
      </c>
      <c r="EB631" s="441">
        <v>6880</v>
      </c>
      <c r="EC631" s="442">
        <v>6.8</v>
      </c>
      <c r="ED631" s="442">
        <v>0.22</v>
      </c>
      <c r="EE631" s="442">
        <v>4.9000000000000004</v>
      </c>
      <c r="EF631" s="442">
        <v>0.85</v>
      </c>
      <c r="EG631" s="443">
        <v>6</v>
      </c>
      <c r="EH631" s="440">
        <v>16</v>
      </c>
      <c r="EI631" s="429">
        <f t="shared" si="1256"/>
        <v>8</v>
      </c>
      <c r="EJ631" s="447">
        <f t="shared" si="1339"/>
        <v>13.1</v>
      </c>
      <c r="EK631" s="448">
        <f t="shared" si="1262"/>
        <v>47.16</v>
      </c>
      <c r="EL631" s="417">
        <f t="shared" si="1263"/>
        <v>6880</v>
      </c>
      <c r="EM631" s="431">
        <f t="shared" si="1282"/>
        <v>6.8</v>
      </c>
      <c r="EN631" s="431">
        <f>ED631</f>
        <v>0.22</v>
      </c>
      <c r="EO631" s="431">
        <f>EE631</f>
        <v>4.9000000000000004</v>
      </c>
      <c r="EP631" s="431">
        <f>EF631</f>
        <v>0.85</v>
      </c>
      <c r="EQ631" s="430">
        <f t="shared" si="1306"/>
        <v>6</v>
      </c>
      <c r="ER631" s="448">
        <f>EH631</f>
        <v>16</v>
      </c>
      <c r="ES631" s="449">
        <f t="shared" si="1307"/>
        <v>29.702134840941689</v>
      </c>
      <c r="ET631" s="450">
        <f t="shared" si="1308"/>
        <v>0.71106000000000003</v>
      </c>
      <c r="EU631" s="451">
        <f t="shared" si="1283"/>
        <v>0.23304572727272732</v>
      </c>
      <c r="EV631" s="450">
        <f t="shared" si="1309"/>
        <v>0.43156616161616168</v>
      </c>
      <c r="EW631" s="513">
        <f t="shared" si="1268"/>
        <v>0.63809710286551891</v>
      </c>
      <c r="EX631" s="514">
        <f t="shared" si="1269"/>
        <v>11.989570500379713</v>
      </c>
      <c r="EY631" s="513">
        <f t="shared" si="1340"/>
        <v>0.60182370820668685</v>
      </c>
      <c r="EZ631" s="514">
        <f t="shared" si="1341"/>
        <v>19.799999999999997</v>
      </c>
      <c r="FA631" s="450">
        <f t="shared" si="1310"/>
        <v>0.83648551610823163</v>
      </c>
      <c r="FB631" s="431">
        <f t="shared" si="1311"/>
        <v>241.25481731499454</v>
      </c>
      <c r="FC631" s="452">
        <f>1-EP631/CA631</f>
        <v>0.52418436801806267</v>
      </c>
      <c r="FD631" s="431">
        <f>CA631-EP631</f>
        <v>0.93640621044637584</v>
      </c>
      <c r="FE631" s="452">
        <f t="shared" si="1312"/>
        <v>0.93617021276595747</v>
      </c>
      <c r="FF631" s="430">
        <f t="shared" si="1313"/>
        <v>88</v>
      </c>
      <c r="FG631" s="405">
        <v>50400</v>
      </c>
      <c r="FH631" s="589"/>
      <c r="FI631" s="590"/>
      <c r="FJ631" s="591"/>
      <c r="FK631" s="455">
        <f t="shared" si="1314"/>
        <v>2.0251455573369337</v>
      </c>
      <c r="FL631" s="530">
        <v>2500</v>
      </c>
      <c r="FM631" s="455">
        <f t="shared" si="1315"/>
        <v>70.31755407419908</v>
      </c>
      <c r="FN631" s="530">
        <v>5365</v>
      </c>
      <c r="FO631" s="532">
        <f t="shared" si="1316"/>
        <v>0.4009715994020927</v>
      </c>
      <c r="FP631" s="449">
        <f t="shared" si="1317"/>
        <v>150.90147104323123</v>
      </c>
      <c r="FQ631" s="457">
        <v>43.2</v>
      </c>
      <c r="FR631" s="458">
        <f t="shared" si="1318"/>
        <v>1.2150873344021602</v>
      </c>
      <c r="FS631" s="576">
        <v>7.92</v>
      </c>
      <c r="FT631" s="577">
        <v>11.9</v>
      </c>
      <c r="FU631" s="660">
        <v>46</v>
      </c>
      <c r="FV631" s="579">
        <v>2</v>
      </c>
      <c r="FW631" s="580">
        <v>0.2</v>
      </c>
      <c r="FX631" s="579">
        <v>8</v>
      </c>
      <c r="FY631" s="452">
        <f t="shared" si="1319"/>
        <v>0.66666666666666674</v>
      </c>
      <c r="FZ631" s="452">
        <f>1-FW631/(EF631+DC631)</f>
        <v>0.76470588235294112</v>
      </c>
      <c r="GA631" s="429">
        <f>EF631+DC631-FW631</f>
        <v>0.64999999999999991</v>
      </c>
      <c r="GB631" s="513">
        <f t="shared" si="1342"/>
        <v>9.1603053435114434E-2</v>
      </c>
      <c r="GC631" s="514">
        <f t="shared" si="1343"/>
        <v>1.1999999999999993</v>
      </c>
      <c r="GD631" s="513">
        <f t="shared" si="1320"/>
        <v>2.4597116200169578E-2</v>
      </c>
      <c r="GE631" s="527">
        <f t="shared" si="1321"/>
        <v>1.1599999999999966</v>
      </c>
      <c r="GF631" s="461">
        <f t="shared" si="1322"/>
        <v>2.7676989283604758</v>
      </c>
      <c r="GG631" s="606">
        <v>20</v>
      </c>
      <c r="GH631" s="450">
        <f t="shared" si="1249"/>
        <v>0.25</v>
      </c>
      <c r="GI631" s="405">
        <v>140</v>
      </c>
      <c r="GJ631" s="462">
        <f t="shared" si="1250"/>
        <v>7</v>
      </c>
      <c r="GK631" s="463">
        <f t="shared" si="1323"/>
        <v>13.500970382246223</v>
      </c>
      <c r="GL631" s="464">
        <v>8.0399999999999991</v>
      </c>
      <c r="GM631" s="529">
        <v>11.6</v>
      </c>
      <c r="GN631" s="406">
        <v>39</v>
      </c>
      <c r="GO631" s="513">
        <f t="shared" si="1344"/>
        <v>2.5210084033613467E-2</v>
      </c>
      <c r="GP631" s="450">
        <f t="shared" si="1257"/>
        <v>0.15217391304347827</v>
      </c>
      <c r="GQ631" s="577">
        <v>8</v>
      </c>
      <c r="GR631" s="455">
        <f t="shared" si="1324"/>
        <v>2.9027086321829381</v>
      </c>
      <c r="GS631" s="531">
        <f t="shared" si="1275"/>
        <v>10.5</v>
      </c>
      <c r="GT631" s="531">
        <f t="shared" si="1258"/>
        <v>32.550000000000004</v>
      </c>
      <c r="GU631" s="513">
        <f t="shared" si="1345"/>
        <v>9.4827586206896575E-2</v>
      </c>
      <c r="GV631" s="513">
        <f t="shared" si="1259"/>
        <v>0.16538461538461524</v>
      </c>
      <c r="GW631" s="513">
        <f t="shared" si="1346"/>
        <v>0.11764705882352944</v>
      </c>
      <c r="GX631" s="513">
        <f t="shared" si="1260"/>
        <v>0.29239130434782601</v>
      </c>
      <c r="GY631" s="462">
        <f t="shared" si="1255"/>
        <v>1.0037896194978608</v>
      </c>
      <c r="GZ631" s="405">
        <v>36376</v>
      </c>
      <c r="HA631" s="581">
        <v>8.14</v>
      </c>
      <c r="HB631" s="451">
        <v>8.0500000000000007</v>
      </c>
      <c r="HC631" s="577">
        <v>10.5</v>
      </c>
      <c r="HD631" s="463">
        <f t="shared" si="1347"/>
        <v>32.550000000000004</v>
      </c>
      <c r="HE631" s="463">
        <v>10</v>
      </c>
      <c r="HF631" s="463">
        <f t="shared" si="1206"/>
        <v>27</v>
      </c>
      <c r="HG631" s="582"/>
      <c r="HH631" s="575">
        <v>6</v>
      </c>
      <c r="HI631" s="583">
        <v>6850</v>
      </c>
      <c r="HJ631" s="406">
        <f t="shared" si="1325"/>
        <v>4589.5</v>
      </c>
      <c r="HK631" s="406"/>
      <c r="HL631" s="549">
        <v>1282</v>
      </c>
      <c r="HM631" s="584">
        <v>6</v>
      </c>
      <c r="HN631" s="461">
        <v>5.72</v>
      </c>
      <c r="HO631" s="574">
        <v>0.14000000000000001</v>
      </c>
      <c r="HP631" s="548">
        <v>0.33</v>
      </c>
      <c r="HQ631" s="585">
        <v>4.8</v>
      </c>
      <c r="HR631" s="586">
        <v>0.18</v>
      </c>
      <c r="HS631" s="520">
        <v>0.16</v>
      </c>
      <c r="HT631" s="587">
        <v>4</v>
      </c>
      <c r="HU631" s="522">
        <f t="shared" si="1326"/>
        <v>51.734903220051734</v>
      </c>
      <c r="HV631" s="513">
        <f t="shared" si="1348"/>
        <v>0.68085106382978722</v>
      </c>
      <c r="HW631" s="513">
        <f t="shared" si="1261"/>
        <v>0.82686170212765953</v>
      </c>
      <c r="HX631" s="513">
        <f t="shared" si="1280"/>
        <v>0.70208333333333339</v>
      </c>
      <c r="HY631" s="599"/>
    </row>
    <row r="632" spans="1:233" s="598" customFormat="1" ht="15" customHeight="1" x14ac:dyDescent="0.15">
      <c r="A632" s="400">
        <v>44114</v>
      </c>
      <c r="B632" s="515">
        <v>38896</v>
      </c>
      <c r="C632" s="402">
        <f t="shared" si="1284"/>
        <v>0.77791999999999994</v>
      </c>
      <c r="D632" s="571">
        <v>7.88</v>
      </c>
      <c r="E632" s="572">
        <v>31.65</v>
      </c>
      <c r="F632" s="406">
        <v>144</v>
      </c>
      <c r="G632" s="406">
        <f t="shared" si="1285"/>
        <v>5601.0240000000003</v>
      </c>
      <c r="H632" s="402">
        <f t="shared" si="1286"/>
        <v>0.22404096000000001</v>
      </c>
      <c r="I632" s="573"/>
      <c r="J632" s="406"/>
      <c r="K632" s="574"/>
      <c r="L632" s="574"/>
      <c r="M632" s="574"/>
      <c r="N632" s="575"/>
      <c r="O632" s="575"/>
      <c r="P632" s="409"/>
      <c r="Q632" s="409">
        <v>1440</v>
      </c>
      <c r="R632" s="409"/>
      <c r="S632" s="409"/>
      <c r="T632" s="410">
        <v>5.25</v>
      </c>
      <c r="U632" s="409">
        <f t="shared" si="1327"/>
        <v>2658.9655172413795</v>
      </c>
      <c r="V632" s="409">
        <v>7711</v>
      </c>
      <c r="W632" s="409">
        <v>2886</v>
      </c>
      <c r="X632" s="516">
        <v>480</v>
      </c>
      <c r="Y632" s="473"/>
      <c r="Z632" s="429"/>
      <c r="AA632" s="409"/>
      <c r="AB632" s="409"/>
      <c r="AC632" s="409"/>
      <c r="AD632" s="474"/>
      <c r="AE632" s="477"/>
      <c r="AF632" s="478">
        <f t="shared" si="1328"/>
        <v>1920</v>
      </c>
      <c r="AG632" s="477">
        <f t="shared" si="1329"/>
        <v>0.76800000000000002</v>
      </c>
      <c r="AH632" s="478">
        <f t="shared" si="1330"/>
        <v>2006.6379310344828</v>
      </c>
      <c r="AI632" s="478">
        <f t="shared" si="1331"/>
        <v>5819.25</v>
      </c>
      <c r="AJ632" s="473">
        <f t="shared" si="1332"/>
        <v>11172.96</v>
      </c>
      <c r="AK632" s="477">
        <f t="shared" si="1333"/>
        <v>0.49657599999999996</v>
      </c>
      <c r="AL632" s="447">
        <v>37</v>
      </c>
      <c r="AM632" s="479"/>
      <c r="AN632" s="473">
        <v>4821</v>
      </c>
      <c r="AO632" s="473">
        <v>4860</v>
      </c>
      <c r="AP632" s="479">
        <v>7.32</v>
      </c>
      <c r="AQ632" s="447">
        <v>703</v>
      </c>
      <c r="AR632" s="473">
        <f t="shared" si="1334"/>
        <v>2038.7</v>
      </c>
      <c r="AS632" s="657">
        <f t="shared" si="1335"/>
        <v>2.9</v>
      </c>
      <c r="AT632" s="473">
        <v>5180</v>
      </c>
      <c r="AU632" s="447"/>
      <c r="AV632" s="480">
        <v>0.6</v>
      </c>
      <c r="AW632" s="479">
        <v>6.62</v>
      </c>
      <c r="AX632" s="479">
        <v>33.9</v>
      </c>
      <c r="AY632" s="480">
        <v>9.1</v>
      </c>
      <c r="AZ632" s="480">
        <v>3.1</v>
      </c>
      <c r="BA632" s="420">
        <f t="shared" si="1287"/>
        <v>38145</v>
      </c>
      <c r="BB632" s="421">
        <f t="shared" si="1288"/>
        <v>0.76290000000000002</v>
      </c>
      <c r="BC632" s="422"/>
      <c r="BD632" s="423">
        <v>7.81</v>
      </c>
      <c r="BE632" s="424">
        <v>31</v>
      </c>
      <c r="BF632" s="420">
        <v>176</v>
      </c>
      <c r="BG632" s="426">
        <v>7980</v>
      </c>
      <c r="BH632" s="420">
        <f t="shared" si="1289"/>
        <v>5346.6</v>
      </c>
      <c r="BI632" s="432"/>
      <c r="BJ632" s="421"/>
      <c r="BK632" s="427">
        <v>16.7</v>
      </c>
      <c r="BL632" s="427"/>
      <c r="BM632" s="428"/>
      <c r="BN632" s="422"/>
      <c r="BO632" s="425">
        <v>81</v>
      </c>
      <c r="BP632" s="425"/>
      <c r="BQ632" s="423">
        <v>4.0599999999999996</v>
      </c>
      <c r="BR632" s="421">
        <f t="shared" si="1290"/>
        <v>0.56388888888888877</v>
      </c>
      <c r="BS632" s="409">
        <f t="shared" si="1291"/>
        <v>40065</v>
      </c>
      <c r="BT632" s="429">
        <f t="shared" si="1292"/>
        <v>7.7865181579932621</v>
      </c>
      <c r="BU632" s="430">
        <f t="shared" si="1337"/>
        <v>31</v>
      </c>
      <c r="BV632" s="430">
        <f t="shared" si="1293"/>
        <v>265.26454511418945</v>
      </c>
      <c r="BW632" s="430">
        <f t="shared" si="1336"/>
        <v>7597.7204043429429</v>
      </c>
      <c r="BX632" s="430">
        <f t="shared" si="1294"/>
        <v>4938.5182628229131</v>
      </c>
      <c r="BY632" s="430">
        <f t="shared" si="1265"/>
        <v>16.335791838262821</v>
      </c>
      <c r="BZ632" s="430"/>
      <c r="CA632" s="431"/>
      <c r="CB632" s="430">
        <f t="shared" si="1295"/>
        <v>81</v>
      </c>
      <c r="CC632" s="432">
        <v>18998</v>
      </c>
      <c r="CD632" s="411">
        <f t="shared" si="1296"/>
        <v>19958</v>
      </c>
      <c r="CE632" s="421">
        <f t="shared" si="1297"/>
        <v>0.79832000000000003</v>
      </c>
      <c r="CF632" s="433">
        <f t="shared" si="1298"/>
        <v>8.0569195310151311</v>
      </c>
      <c r="CG632" s="434"/>
      <c r="CH632" s="427"/>
      <c r="CI632" s="446">
        <f t="shared" si="1299"/>
        <v>11.423990379797576</v>
      </c>
      <c r="CJ632" s="436">
        <v>29.6</v>
      </c>
      <c r="CK632" s="436">
        <v>2.92</v>
      </c>
      <c r="CL632" s="423"/>
      <c r="CM632" s="423">
        <v>14.7</v>
      </c>
      <c r="CN632" s="423">
        <v>58</v>
      </c>
      <c r="CO632" s="432"/>
      <c r="CP632" s="432"/>
      <c r="CQ632" s="437"/>
      <c r="CR632" s="437">
        <v>0.97</v>
      </c>
      <c r="CS632" s="424"/>
      <c r="CT632" s="432">
        <f t="shared" si="1300"/>
        <v>4.2088385609780543</v>
      </c>
      <c r="CU632" s="434">
        <v>6.91</v>
      </c>
      <c r="CV632" s="438"/>
      <c r="CW632" s="439"/>
      <c r="CX632" s="440"/>
      <c r="CY632" s="441"/>
      <c r="CZ632" s="442"/>
      <c r="DA632" s="442"/>
      <c r="DB632" s="442"/>
      <c r="DC632" s="442"/>
      <c r="DD632" s="443"/>
      <c r="DE632" s="440"/>
      <c r="DF632" s="444">
        <v>19147</v>
      </c>
      <c r="DG632" s="445">
        <f t="shared" si="1301"/>
        <v>20107</v>
      </c>
      <c r="DH632" s="421">
        <f t="shared" si="1302"/>
        <v>0.80427999999999999</v>
      </c>
      <c r="DI632" s="446">
        <f t="shared" si="1303"/>
        <v>7.9972149002834829</v>
      </c>
      <c r="DJ632" s="434">
        <v>7.56</v>
      </c>
      <c r="DK632" s="427">
        <v>3.4</v>
      </c>
      <c r="DL632" s="446">
        <f t="shared" si="1304"/>
        <v>11.339334560103447</v>
      </c>
      <c r="DM632" s="422">
        <v>29.6</v>
      </c>
      <c r="DN632" s="422">
        <v>2.0699999999999998</v>
      </c>
      <c r="DO632" s="423">
        <v>7.62</v>
      </c>
      <c r="DP632" s="423">
        <v>15.4</v>
      </c>
      <c r="DQ632" s="423">
        <v>77</v>
      </c>
      <c r="DR632" s="432"/>
      <c r="DS632" s="432"/>
      <c r="DT632" s="437"/>
      <c r="DU632" s="437">
        <v>0.97</v>
      </c>
      <c r="DV632" s="424"/>
      <c r="DW632" s="446">
        <f t="shared" si="1305"/>
        <v>4.1776495747749536</v>
      </c>
      <c r="DX632" s="434">
        <v>7.54</v>
      </c>
      <c r="DY632" s="438">
        <v>7.9</v>
      </c>
      <c r="DZ632" s="439">
        <v>12.7</v>
      </c>
      <c r="EA632" s="660">
        <f t="shared" si="1338"/>
        <v>45.72</v>
      </c>
      <c r="EB632" s="441">
        <v>7020</v>
      </c>
      <c r="EC632" s="442">
        <v>7.3</v>
      </c>
      <c r="ED632" s="442"/>
      <c r="EE632" s="442"/>
      <c r="EF632" s="442"/>
      <c r="EG632" s="443">
        <v>5</v>
      </c>
      <c r="EH632" s="440"/>
      <c r="EI632" s="429">
        <f t="shared" si="1256"/>
        <v>7.9</v>
      </c>
      <c r="EJ632" s="447">
        <f t="shared" si="1339"/>
        <v>12.7</v>
      </c>
      <c r="EK632" s="448">
        <f t="shared" si="1262"/>
        <v>45.72</v>
      </c>
      <c r="EL632" s="417">
        <f t="shared" si="1263"/>
        <v>7020</v>
      </c>
      <c r="EM632" s="431">
        <f t="shared" si="1282"/>
        <v>7.3</v>
      </c>
      <c r="EN632" s="431"/>
      <c r="EO632" s="431"/>
      <c r="EP632" s="431"/>
      <c r="EQ632" s="430">
        <f t="shared" si="1306"/>
        <v>5</v>
      </c>
      <c r="ER632" s="448"/>
      <c r="ES632" s="449">
        <f t="shared" si="1307"/>
        <v>26.357169599400976</v>
      </c>
      <c r="ET632" s="450">
        <f t="shared" si="1308"/>
        <v>0.80130000000000001</v>
      </c>
      <c r="EU632" s="451">
        <f t="shared" si="1283"/>
        <v>0.2415414545454545</v>
      </c>
      <c r="EV632" s="450">
        <f t="shared" si="1309"/>
        <v>0.44729898989898981</v>
      </c>
      <c r="EW632" s="513">
        <f t="shared" si="1268"/>
        <v>0.55312848790706093</v>
      </c>
      <c r="EX632" s="514">
        <f t="shared" si="1269"/>
        <v>9.0357918382628206</v>
      </c>
      <c r="EY632" s="513">
        <f t="shared" si="1340"/>
        <v>0.5903225806451613</v>
      </c>
      <c r="EZ632" s="514">
        <f t="shared" si="1341"/>
        <v>18.3</v>
      </c>
      <c r="FA632" s="450">
        <f t="shared" si="1310"/>
        <v>0.82764375849656524</v>
      </c>
      <c r="FB632" s="431">
        <f t="shared" si="1311"/>
        <v>219.54454511418945</v>
      </c>
      <c r="FC632" s="452"/>
      <c r="FD632" s="431"/>
      <c r="FE632" s="452">
        <f t="shared" si="1312"/>
        <v>0.93827160493827155</v>
      </c>
      <c r="FF632" s="430">
        <f t="shared" si="1313"/>
        <v>76</v>
      </c>
      <c r="FG632" s="405">
        <v>50400</v>
      </c>
      <c r="FH632" s="589"/>
      <c r="FI632" s="590"/>
      <c r="FJ632" s="591"/>
      <c r="FK632" s="455">
        <f t="shared" si="1314"/>
        <v>1.7970797454137029</v>
      </c>
      <c r="FL632" s="530">
        <v>2200</v>
      </c>
      <c r="FM632" s="455">
        <f t="shared" si="1315"/>
        <v>54.910769998752031</v>
      </c>
      <c r="FN632" s="530">
        <v>5385</v>
      </c>
      <c r="FO632" s="532">
        <f t="shared" si="1316"/>
        <v>0.40246636771300448</v>
      </c>
      <c r="FP632" s="449">
        <f t="shared" si="1317"/>
        <v>134.40658929239984</v>
      </c>
      <c r="FQ632" s="457">
        <v>43.2</v>
      </c>
      <c r="FR632" s="458">
        <f t="shared" si="1318"/>
        <v>1.0782478472482218</v>
      </c>
      <c r="FS632" s="576">
        <v>7.86</v>
      </c>
      <c r="FT632" s="577">
        <v>12</v>
      </c>
      <c r="FU632" s="660">
        <v>42</v>
      </c>
      <c r="FV632" s="579">
        <v>2</v>
      </c>
      <c r="FW632" s="580"/>
      <c r="FX632" s="579"/>
      <c r="FY632" s="452">
        <f t="shared" si="1319"/>
        <v>0.6</v>
      </c>
      <c r="FZ632" s="452"/>
      <c r="GA632" s="429"/>
      <c r="GB632" s="513">
        <f t="shared" si="1342"/>
        <v>5.5118110236220375E-2</v>
      </c>
      <c r="GC632" s="514">
        <f t="shared" si="1343"/>
        <v>0.69999999999999929</v>
      </c>
      <c r="GD632" s="513">
        <f t="shared" si="1320"/>
        <v>8.1364829396325389E-2</v>
      </c>
      <c r="GE632" s="527">
        <f t="shared" si="1321"/>
        <v>3.7199999999999989</v>
      </c>
      <c r="GF632" s="461">
        <f t="shared" si="1322"/>
        <v>2.4560089853987268</v>
      </c>
      <c r="GG632" s="606">
        <v>20</v>
      </c>
      <c r="GH632" s="450">
        <f t="shared" si="1249"/>
        <v>0.25</v>
      </c>
      <c r="GI632" s="405">
        <v>140</v>
      </c>
      <c r="GJ632" s="462">
        <f t="shared" si="1250"/>
        <v>7</v>
      </c>
      <c r="GK632" s="463">
        <f t="shared" si="1323"/>
        <v>11.980531636091353</v>
      </c>
      <c r="GL632" s="464">
        <v>8.02</v>
      </c>
      <c r="GM632" s="529">
        <v>11.5</v>
      </c>
      <c r="GN632" s="406">
        <f>GM632*3.6</f>
        <v>41.4</v>
      </c>
      <c r="GO632" s="513">
        <f t="shared" si="1344"/>
        <v>4.166666666666663E-2</v>
      </c>
      <c r="GP632" s="450">
        <f t="shared" si="1257"/>
        <v>1.4285714285714346E-2</v>
      </c>
      <c r="GQ632" s="577">
        <v>8</v>
      </c>
      <c r="GR632" s="455">
        <f t="shared" si="1324"/>
        <v>2.5758143017596407</v>
      </c>
      <c r="GS632" s="531">
        <f t="shared" si="1275"/>
        <v>11.3</v>
      </c>
      <c r="GT632" s="531">
        <f t="shared" si="1258"/>
        <v>35.03</v>
      </c>
      <c r="GU632" s="513">
        <f t="shared" si="1345"/>
        <v>1.7391304347825987E-2</v>
      </c>
      <c r="GV632" s="513">
        <f t="shared" si="1259"/>
        <v>0.15386473429951686</v>
      </c>
      <c r="GW632" s="513">
        <f t="shared" si="1346"/>
        <v>5.8333333333333237E-2</v>
      </c>
      <c r="GX632" s="513">
        <f t="shared" si="1260"/>
        <v>0.16595238095238096</v>
      </c>
      <c r="GY632" s="462"/>
      <c r="GZ632" s="405">
        <v>39835</v>
      </c>
      <c r="HA632" s="581">
        <v>8.23</v>
      </c>
      <c r="HB632" s="451">
        <v>8.06</v>
      </c>
      <c r="HC632" s="577">
        <v>11.3</v>
      </c>
      <c r="HD632" s="463">
        <f t="shared" si="1347"/>
        <v>35.03</v>
      </c>
      <c r="HE632" s="463">
        <v>10</v>
      </c>
      <c r="HF632" s="463">
        <f t="shared" si="1206"/>
        <v>27</v>
      </c>
      <c r="HG632" s="582"/>
      <c r="HH632" s="575">
        <v>2</v>
      </c>
      <c r="HI632" s="583">
        <v>6880</v>
      </c>
      <c r="HJ632" s="406">
        <f t="shared" si="1325"/>
        <v>4609.6000000000004</v>
      </c>
      <c r="HK632" s="406"/>
      <c r="HL632" s="549"/>
      <c r="HM632" s="584"/>
      <c r="HN632" s="461">
        <v>5.07</v>
      </c>
      <c r="HO632" s="574"/>
      <c r="HP632" s="548">
        <v>0.35</v>
      </c>
      <c r="HQ632" s="585"/>
      <c r="HR632" s="586"/>
      <c r="HS632" s="520">
        <v>0.2</v>
      </c>
      <c r="HT632" s="587">
        <v>4</v>
      </c>
      <c r="HU632" s="522">
        <f t="shared" si="1326"/>
        <v>45.615414864333459</v>
      </c>
      <c r="HV632" s="513">
        <f t="shared" si="1348"/>
        <v>0.63548387096774195</v>
      </c>
      <c r="HW632" s="513">
        <f t="shared" si="1261"/>
        <v>0.80096590909090915</v>
      </c>
      <c r="HX632" s="513">
        <f t="shared" si="1280"/>
        <v>0.69640718562874249</v>
      </c>
      <c r="HY632" s="599"/>
    </row>
    <row r="633" spans="1:233" ht="15" customHeight="1" x14ac:dyDescent="0.15">
      <c r="A633" s="485">
        <v>44115</v>
      </c>
      <c r="B633" s="486">
        <v>36019</v>
      </c>
      <c r="C633" s="487">
        <f t="shared" si="1284"/>
        <v>0.72038000000000002</v>
      </c>
      <c r="D633" s="488">
        <v>7.79</v>
      </c>
      <c r="E633" s="489">
        <v>31.8</v>
      </c>
      <c r="F633" s="490">
        <v>217</v>
      </c>
      <c r="G633" s="490">
        <f t="shared" si="1285"/>
        <v>7816.1229999999996</v>
      </c>
      <c r="H633" s="487">
        <f t="shared" si="1286"/>
        <v>0.31264491999999999</v>
      </c>
      <c r="I633" s="490"/>
      <c r="J633" s="490"/>
      <c r="K633" s="491"/>
      <c r="L633" s="491"/>
      <c r="M633" s="491"/>
      <c r="N633" s="492"/>
      <c r="O633" s="492"/>
      <c r="P633" s="409"/>
      <c r="Q633" s="409">
        <v>1440</v>
      </c>
      <c r="R633" s="409"/>
      <c r="S633" s="409"/>
      <c r="T633" s="410">
        <v>5.38</v>
      </c>
      <c r="U633" s="411">
        <f t="shared" si="1327"/>
        <v>3299.3103448275865</v>
      </c>
      <c r="V633" s="409">
        <v>9568</v>
      </c>
      <c r="W633" s="409">
        <v>3915</v>
      </c>
      <c r="X633" s="412">
        <v>480</v>
      </c>
      <c r="Y633" s="473"/>
      <c r="Z633" s="429"/>
      <c r="AA633" s="447"/>
      <c r="AB633" s="409"/>
      <c r="AC633" s="409"/>
      <c r="AD633" s="474"/>
      <c r="AE633" s="477"/>
      <c r="AF633" s="478">
        <f t="shared" si="1328"/>
        <v>1920</v>
      </c>
      <c r="AG633" s="477">
        <f t="shared" si="1329"/>
        <v>0.76800000000000002</v>
      </c>
      <c r="AH633" s="478">
        <f t="shared" si="1330"/>
        <v>2493.1896551724139</v>
      </c>
      <c r="AI633" s="478">
        <f t="shared" si="1331"/>
        <v>7230.25</v>
      </c>
      <c r="AJ633" s="473">
        <f t="shared" si="1332"/>
        <v>13882.08</v>
      </c>
      <c r="AK633" s="477">
        <f t="shared" si="1333"/>
        <v>0.61698133333333338</v>
      </c>
      <c r="AL633" s="447">
        <v>37</v>
      </c>
      <c r="AM633" s="479"/>
      <c r="AN633" s="473">
        <v>4639</v>
      </c>
      <c r="AO633" s="473">
        <v>4659</v>
      </c>
      <c r="AP633" s="479">
        <v>7.27</v>
      </c>
      <c r="AQ633" s="447">
        <v>696</v>
      </c>
      <c r="AR633" s="473">
        <f t="shared" si="1334"/>
        <v>2018.3999999999999</v>
      </c>
      <c r="AS633" s="657">
        <f t="shared" si="1335"/>
        <v>2.9</v>
      </c>
      <c r="AT633" s="473">
        <v>5440</v>
      </c>
      <c r="AU633" s="447"/>
      <c r="AV633" s="480">
        <v>0.8</v>
      </c>
      <c r="AW633" s="479">
        <v>6.49</v>
      </c>
      <c r="AX633" s="479">
        <v>36.43</v>
      </c>
      <c r="AY633" s="480">
        <v>7.7</v>
      </c>
      <c r="AZ633" s="480">
        <v>3.3</v>
      </c>
      <c r="BA633" s="420">
        <f t="shared" si="1287"/>
        <v>36627</v>
      </c>
      <c r="BB633" s="421">
        <f t="shared" si="1288"/>
        <v>0.73253999999999997</v>
      </c>
      <c r="BC633" s="422"/>
      <c r="BD633" s="423">
        <v>7.66</v>
      </c>
      <c r="BE633" s="424">
        <v>31.1</v>
      </c>
      <c r="BF633" s="425">
        <v>190</v>
      </c>
      <c r="BG633" s="426">
        <v>7170</v>
      </c>
      <c r="BH633" s="420">
        <f t="shared" si="1289"/>
        <v>4803.9000000000005</v>
      </c>
      <c r="BI633" s="420"/>
      <c r="BJ633" s="421"/>
      <c r="BK633" s="427">
        <v>23.4</v>
      </c>
      <c r="BL633" s="427"/>
      <c r="BM633" s="428"/>
      <c r="BN633" s="422"/>
      <c r="BO633" s="425">
        <v>99</v>
      </c>
      <c r="BP633" s="425"/>
      <c r="BQ633" s="423">
        <v>5.68</v>
      </c>
      <c r="BR633" s="421">
        <f t="shared" si="1290"/>
        <v>0.78888888888888886</v>
      </c>
      <c r="BS633" s="409">
        <f t="shared" si="1291"/>
        <v>38547</v>
      </c>
      <c r="BT633" s="429">
        <f t="shared" si="1292"/>
        <v>7.6405743637637178</v>
      </c>
      <c r="BU633" s="430">
        <f t="shared" si="1337"/>
        <v>31.099999999999998</v>
      </c>
      <c r="BV633" s="430">
        <f t="shared" si="1293"/>
        <v>281.07136742158923</v>
      </c>
      <c r="BW633" s="430">
        <f t="shared" si="1336"/>
        <v>6813.0115962331702</v>
      </c>
      <c r="BX633" s="430">
        <f t="shared" si="1294"/>
        <v>4428.4575375515606</v>
      </c>
      <c r="BY633" s="430">
        <f t="shared" si="1265"/>
        <v>22.617993618180403</v>
      </c>
      <c r="BZ633" s="430"/>
      <c r="CA633" s="431"/>
      <c r="CB633" s="430">
        <f t="shared" si="1295"/>
        <v>99</v>
      </c>
      <c r="CC633" s="432">
        <v>18059</v>
      </c>
      <c r="CD633" s="411">
        <f t="shared" si="1296"/>
        <v>19019</v>
      </c>
      <c r="CE633" s="421">
        <f t="shared" si="1297"/>
        <v>0.76075999999999999</v>
      </c>
      <c r="CF633" s="433">
        <f t="shared" si="1298"/>
        <v>8.4547031915452973</v>
      </c>
      <c r="CG633" s="434"/>
      <c r="CH633" s="427"/>
      <c r="CI633" s="446">
        <f t="shared" si="1299"/>
        <v>11.988011988011989</v>
      </c>
      <c r="CJ633" s="436">
        <v>29.3</v>
      </c>
      <c r="CK633" s="436">
        <v>2.15</v>
      </c>
      <c r="CL633" s="423"/>
      <c r="CM633" s="423">
        <v>12.9</v>
      </c>
      <c r="CN633" s="423">
        <v>68</v>
      </c>
      <c r="CO633" s="432"/>
      <c r="CP633" s="432"/>
      <c r="CQ633" s="437"/>
      <c r="CR633" s="437">
        <v>0.97</v>
      </c>
      <c r="CS633" s="481"/>
      <c r="CT633" s="432">
        <f t="shared" si="1300"/>
        <v>4.4166359955833636</v>
      </c>
      <c r="CU633" s="434">
        <v>6.56</v>
      </c>
      <c r="CV633" s="493"/>
      <c r="CW633" s="494"/>
      <c r="CX633" s="495"/>
      <c r="CY633" s="496"/>
      <c r="CZ633" s="497"/>
      <c r="DA633" s="497"/>
      <c r="DB633" s="497"/>
      <c r="DC633" s="497"/>
      <c r="DD633" s="498"/>
      <c r="DE633" s="498"/>
      <c r="DF633" s="432">
        <v>18568</v>
      </c>
      <c r="DG633" s="445">
        <f t="shared" si="1301"/>
        <v>19528</v>
      </c>
      <c r="DH633" s="421">
        <f t="shared" si="1302"/>
        <v>0.78112000000000004</v>
      </c>
      <c r="DI633" s="446">
        <f t="shared" si="1303"/>
        <v>8.2343301925440393</v>
      </c>
      <c r="DJ633" s="434">
        <v>7.64</v>
      </c>
      <c r="DK633" s="427">
        <v>4.0999999999999996</v>
      </c>
      <c r="DL633" s="446">
        <f t="shared" si="1304"/>
        <v>11.675542810323638</v>
      </c>
      <c r="DM633" s="541">
        <v>29.4</v>
      </c>
      <c r="DN633" s="541">
        <v>2.5299999999999998</v>
      </c>
      <c r="DO633" s="542">
        <v>7.73</v>
      </c>
      <c r="DP633" s="542">
        <v>14.4</v>
      </c>
      <c r="DQ633" s="542">
        <v>74</v>
      </c>
      <c r="DR633" s="432"/>
      <c r="DS633" s="432"/>
      <c r="DT633" s="437"/>
      <c r="DU633" s="437">
        <v>0.98</v>
      </c>
      <c r="DV633" s="481"/>
      <c r="DW633" s="446">
        <f t="shared" si="1305"/>
        <v>4.3015157722244979</v>
      </c>
      <c r="DX633" s="434">
        <v>7.68</v>
      </c>
      <c r="DY633" s="493">
        <v>7.86</v>
      </c>
      <c r="DZ633" s="494">
        <v>13.4</v>
      </c>
      <c r="EA633" s="495">
        <f t="shared" si="1338"/>
        <v>48.24</v>
      </c>
      <c r="EB633" s="496">
        <v>7190</v>
      </c>
      <c r="EC633" s="497">
        <v>7.7</v>
      </c>
      <c r="ED633" s="497"/>
      <c r="EE633" s="497"/>
      <c r="EF633" s="497"/>
      <c r="EG633" s="498">
        <v>5</v>
      </c>
      <c r="EH633" s="495"/>
      <c r="EI633" s="429">
        <f t="shared" si="1256"/>
        <v>7.86</v>
      </c>
      <c r="EJ633" s="447">
        <f t="shared" si="1339"/>
        <v>13.4</v>
      </c>
      <c r="EK633" s="448">
        <f t="shared" si="1262"/>
        <v>48.24</v>
      </c>
      <c r="EL633" s="417">
        <f t="shared" si="1263"/>
        <v>7190</v>
      </c>
      <c r="EM633" s="431">
        <f t="shared" si="1282"/>
        <v>7.7</v>
      </c>
      <c r="EN633" s="431"/>
      <c r="EO633" s="431"/>
      <c r="EP633" s="431"/>
      <c r="EQ633" s="430">
        <f t="shared" si="1306"/>
        <v>5</v>
      </c>
      <c r="ER633" s="448"/>
      <c r="ES633" s="449">
        <f t="shared" si="1307"/>
        <v>27.395128025527278</v>
      </c>
      <c r="ET633" s="450">
        <f t="shared" si="1308"/>
        <v>0.77093999999999996</v>
      </c>
      <c r="EU633" s="451">
        <f t="shared" si="1283"/>
        <v>0.24623768181818184</v>
      </c>
      <c r="EV633" s="499">
        <f t="shared" si="1309"/>
        <v>0.45599570707070708</v>
      </c>
      <c r="EW633" s="513">
        <f t="shared" si="1268"/>
        <v>0.65956308371177896</v>
      </c>
      <c r="EX633" s="514">
        <f t="shared" si="1269"/>
        <v>14.917993618180404</v>
      </c>
      <c r="EY633" s="513">
        <f t="shared" si="1340"/>
        <v>0.56913183279742763</v>
      </c>
      <c r="EZ633" s="514">
        <f t="shared" si="1341"/>
        <v>17.699999999999996</v>
      </c>
      <c r="FA633" s="450">
        <f t="shared" si="1310"/>
        <v>0.8283709918853347</v>
      </c>
      <c r="FB633" s="431">
        <f t="shared" si="1311"/>
        <v>232.83136742158922</v>
      </c>
      <c r="FC633" s="452"/>
      <c r="FD633" s="431"/>
      <c r="FE633" s="452">
        <f t="shared" si="1312"/>
        <v>0.9494949494949495</v>
      </c>
      <c r="FF633" s="430">
        <f t="shared" si="1313"/>
        <v>94</v>
      </c>
      <c r="FG633" s="490">
        <v>50400</v>
      </c>
      <c r="FH633" s="498"/>
      <c r="FI633" s="501"/>
      <c r="FJ633" s="487"/>
      <c r="FK633" s="455">
        <f t="shared" si="1314"/>
        <v>1.8678496381041325</v>
      </c>
      <c r="FL633" s="490">
        <v>2200</v>
      </c>
      <c r="FM633" s="455">
        <f t="shared" si="1315"/>
        <v>57.073183386515169</v>
      </c>
      <c r="FN633" s="490">
        <v>5309</v>
      </c>
      <c r="FO633" s="532">
        <f t="shared" si="1316"/>
        <v>0.39678624813153962</v>
      </c>
      <c r="FP633" s="449">
        <f t="shared" si="1317"/>
        <v>137.72796845409499</v>
      </c>
      <c r="FQ633" s="503">
        <v>43.2</v>
      </c>
      <c r="FR633" s="458">
        <f t="shared" si="1318"/>
        <v>1.1207097828624797</v>
      </c>
      <c r="FS633" s="504">
        <v>7.87</v>
      </c>
      <c r="FT633" s="535">
        <v>11.8</v>
      </c>
      <c r="FU633" s="495">
        <v>49</v>
      </c>
      <c r="FV633" s="490">
        <v>2</v>
      </c>
      <c r="FW633" s="504"/>
      <c r="FX633" s="490"/>
      <c r="FY633" s="452">
        <f t="shared" si="1319"/>
        <v>0.6</v>
      </c>
      <c r="FZ633" s="452"/>
      <c r="GA633" s="429"/>
      <c r="GB633" s="499">
        <f t="shared" si="1342"/>
        <v>0.11940298507462688</v>
      </c>
      <c r="GC633" s="514">
        <f t="shared" si="1343"/>
        <v>1.5999999999999996</v>
      </c>
      <c r="GD633" s="499">
        <f t="shared" si="1320"/>
        <v>-1.5754560530679917E-2</v>
      </c>
      <c r="GE633" s="527">
        <f t="shared" si="1321"/>
        <v>-0.75999999999999801</v>
      </c>
      <c r="GF633" s="461">
        <f t="shared" si="1322"/>
        <v>2.5527278387423147</v>
      </c>
      <c r="GG633" s="490">
        <v>20</v>
      </c>
      <c r="GH633" s="526">
        <f t="shared" si="1249"/>
        <v>0.25</v>
      </c>
      <c r="GI633" s="490">
        <v>140</v>
      </c>
      <c r="GJ633" s="544">
        <f t="shared" si="1250"/>
        <v>7</v>
      </c>
      <c r="GK633" s="463">
        <f t="shared" si="1323"/>
        <v>12.452330920694218</v>
      </c>
      <c r="GL633" s="507">
        <v>7.99</v>
      </c>
      <c r="GM633" s="535">
        <v>11.2</v>
      </c>
      <c r="GN633" s="536">
        <v>484</v>
      </c>
      <c r="GO633" s="526">
        <f t="shared" si="1344"/>
        <v>5.0847457627118731E-2</v>
      </c>
      <c r="GP633" s="526">
        <f t="shared" si="1257"/>
        <v>-8.8775510204081627</v>
      </c>
      <c r="GQ633" s="535">
        <v>8</v>
      </c>
      <c r="GR633" s="455">
        <f t="shared" si="1324"/>
        <v>2.6772511479492569</v>
      </c>
      <c r="GS633" s="536">
        <f t="shared" si="1275"/>
        <v>10.3</v>
      </c>
      <c r="GT633" s="536">
        <f t="shared" si="1258"/>
        <v>31.930000000000003</v>
      </c>
      <c r="GU633" s="526">
        <f t="shared" si="1345"/>
        <v>8.0357142857142683E-2</v>
      </c>
      <c r="GV633" s="526">
        <f t="shared" si="1259"/>
        <v>0.93402892561983475</v>
      </c>
      <c r="GW633" s="526">
        <f t="shared" si="1346"/>
        <v>0.1271186440677966</v>
      </c>
      <c r="GX633" s="526">
        <f t="shared" si="1260"/>
        <v>0.34836734693877547</v>
      </c>
      <c r="GY633" s="544">
        <f t="shared" ref="GY633:GY664" si="1349">GK633/(FU633-HD633)</f>
        <v>0.72948628709397889</v>
      </c>
      <c r="GZ633" s="490">
        <v>38190</v>
      </c>
      <c r="HA633" s="493">
        <v>8.15</v>
      </c>
      <c r="HB633" s="493">
        <v>8.07</v>
      </c>
      <c r="HC633" s="494">
        <v>10.3</v>
      </c>
      <c r="HD633" s="498">
        <f t="shared" si="1347"/>
        <v>31.930000000000003</v>
      </c>
      <c r="HE633" s="498">
        <v>9.8000000000000007</v>
      </c>
      <c r="HF633" s="498">
        <f t="shared" si="1206"/>
        <v>26.460000000000004</v>
      </c>
      <c r="HG633" s="498"/>
      <c r="HH633" s="492">
        <v>6</v>
      </c>
      <c r="HI633" s="508">
        <v>7040</v>
      </c>
      <c r="HJ633" s="490">
        <f t="shared" si="1325"/>
        <v>4716.8</v>
      </c>
      <c r="HK633" s="490"/>
      <c r="HL633" s="490"/>
      <c r="HM633" s="543"/>
      <c r="HN633" s="506">
        <v>5.47</v>
      </c>
      <c r="HO633" s="491"/>
      <c r="HP633" s="545">
        <v>0.38</v>
      </c>
      <c r="HQ633" s="523"/>
      <c r="HR633" s="524"/>
      <c r="HS633" s="524">
        <v>0.23</v>
      </c>
      <c r="HT633" s="511">
        <v>4</v>
      </c>
      <c r="HU633" s="525">
        <f t="shared" si="1326"/>
        <v>47.505938242280287</v>
      </c>
      <c r="HV633" s="526">
        <f t="shared" si="1348"/>
        <v>0.6688102893890675</v>
      </c>
      <c r="HW633" s="526">
        <f t="shared" si="1261"/>
        <v>0.83194736842105255</v>
      </c>
      <c r="HX633" s="526">
        <f t="shared" si="1280"/>
        <v>0.76623931623931618</v>
      </c>
      <c r="HY633" s="512"/>
    </row>
    <row r="634" spans="1:233" s="598" customFormat="1" ht="15" customHeight="1" x14ac:dyDescent="0.15">
      <c r="A634" s="400">
        <v>44116</v>
      </c>
      <c r="B634" s="515">
        <v>37071</v>
      </c>
      <c r="C634" s="402">
        <f t="shared" si="1284"/>
        <v>0.74141999999999997</v>
      </c>
      <c r="D634" s="571">
        <v>7.83</v>
      </c>
      <c r="E634" s="572">
        <v>33</v>
      </c>
      <c r="F634" s="406">
        <v>189</v>
      </c>
      <c r="G634" s="406">
        <f t="shared" si="1285"/>
        <v>7006.4189999999999</v>
      </c>
      <c r="H634" s="402">
        <f t="shared" si="1286"/>
        <v>0.28025675999999999</v>
      </c>
      <c r="I634" s="573"/>
      <c r="J634" s="406"/>
      <c r="K634" s="574"/>
      <c r="L634" s="574"/>
      <c r="M634" s="574"/>
      <c r="N634" s="575"/>
      <c r="O634" s="575"/>
      <c r="P634" s="409"/>
      <c r="Q634" s="409">
        <v>1440</v>
      </c>
      <c r="R634" s="409"/>
      <c r="S634" s="409"/>
      <c r="T634" s="410">
        <v>5.3</v>
      </c>
      <c r="U634" s="409">
        <f t="shared" si="1327"/>
        <v>2995.1724137931037</v>
      </c>
      <c r="V634" s="409">
        <v>8686</v>
      </c>
      <c r="W634" s="409">
        <v>3598</v>
      </c>
      <c r="X634" s="516">
        <v>480</v>
      </c>
      <c r="Y634" s="473"/>
      <c r="Z634" s="429"/>
      <c r="AA634" s="409"/>
      <c r="AB634" s="409"/>
      <c r="AC634" s="409"/>
      <c r="AD634" s="474"/>
      <c r="AE634" s="477"/>
      <c r="AF634" s="478">
        <f t="shared" si="1328"/>
        <v>1920</v>
      </c>
      <c r="AG634" s="477">
        <f t="shared" si="1329"/>
        <v>0.76800000000000002</v>
      </c>
      <c r="AH634" s="478">
        <f t="shared" si="1330"/>
        <v>2262.6724137931037</v>
      </c>
      <c r="AI634" s="478">
        <f t="shared" si="1331"/>
        <v>6561.75</v>
      </c>
      <c r="AJ634" s="473">
        <f t="shared" si="1332"/>
        <v>12598.56</v>
      </c>
      <c r="AK634" s="477">
        <f t="shared" si="1333"/>
        <v>0.55993599999999999</v>
      </c>
      <c r="AL634" s="447">
        <v>37</v>
      </c>
      <c r="AM634" s="479"/>
      <c r="AN634" s="473">
        <v>4920</v>
      </c>
      <c r="AO634" s="473">
        <v>4914</v>
      </c>
      <c r="AP634" s="479">
        <v>7.39</v>
      </c>
      <c r="AQ634" s="447">
        <v>753</v>
      </c>
      <c r="AR634" s="473">
        <f t="shared" si="1334"/>
        <v>2183.6999999999998</v>
      </c>
      <c r="AS634" s="657">
        <f t="shared" si="1335"/>
        <v>2.9</v>
      </c>
      <c r="AT634" s="473">
        <v>5610</v>
      </c>
      <c r="AU634" s="447"/>
      <c r="AV634" s="480">
        <v>0.1</v>
      </c>
      <c r="AW634" s="479">
        <v>7.6</v>
      </c>
      <c r="AX634" s="479">
        <v>37.44</v>
      </c>
      <c r="AY634" s="480">
        <v>6.6</v>
      </c>
      <c r="AZ634" s="480">
        <v>3</v>
      </c>
      <c r="BA634" s="420">
        <f t="shared" si="1287"/>
        <v>37246</v>
      </c>
      <c r="BB634" s="421">
        <f t="shared" si="1288"/>
        <v>0.74492000000000003</v>
      </c>
      <c r="BC634" s="422"/>
      <c r="BD634" s="423">
        <v>8.01</v>
      </c>
      <c r="BE634" s="424">
        <v>31.8</v>
      </c>
      <c r="BF634" s="420">
        <v>182</v>
      </c>
      <c r="BG634" s="426">
        <v>7910</v>
      </c>
      <c r="BH634" s="420">
        <f t="shared" si="1289"/>
        <v>5299.7000000000007</v>
      </c>
      <c r="BI634" s="432"/>
      <c r="BJ634" s="421"/>
      <c r="BK634" s="427">
        <v>19</v>
      </c>
      <c r="BL634" s="427"/>
      <c r="BM634" s="428"/>
      <c r="BN634" s="422"/>
      <c r="BO634" s="425">
        <v>164</v>
      </c>
      <c r="BP634" s="425"/>
      <c r="BQ634" s="423">
        <v>3.45</v>
      </c>
      <c r="BR634" s="421">
        <f t="shared" si="1290"/>
        <v>0.47916666666666669</v>
      </c>
      <c r="BS634" s="409">
        <f t="shared" si="1291"/>
        <v>39166</v>
      </c>
      <c r="BT634" s="429">
        <f t="shared" si="1292"/>
        <v>7.9796062911709136</v>
      </c>
      <c r="BU634" s="430">
        <f t="shared" si="1337"/>
        <v>31.8</v>
      </c>
      <c r="BV634" s="430">
        <f t="shared" si="1293"/>
        <v>280.12755961803606</v>
      </c>
      <c r="BW634" s="430">
        <f t="shared" si="1336"/>
        <v>7522.3772659960168</v>
      </c>
      <c r="BX634" s="430">
        <f t="shared" si="1294"/>
        <v>4889.5452228974109</v>
      </c>
      <c r="BY634" s="430">
        <f t="shared" si="1265"/>
        <v>18.392125823418272</v>
      </c>
      <c r="BZ634" s="430"/>
      <c r="CA634" s="431"/>
      <c r="CB634" s="430">
        <f t="shared" si="1295"/>
        <v>164</v>
      </c>
      <c r="CC634" s="432">
        <v>18475</v>
      </c>
      <c r="CD634" s="411">
        <f t="shared" si="1296"/>
        <v>19435</v>
      </c>
      <c r="CE634" s="421">
        <f t="shared" si="1297"/>
        <v>0.77739999999999998</v>
      </c>
      <c r="CF634" s="433">
        <f t="shared" si="1298"/>
        <v>8.2737329560072048</v>
      </c>
      <c r="CG634" s="434"/>
      <c r="CH634" s="427"/>
      <c r="CI634" s="446">
        <f t="shared" si="1299"/>
        <v>11.731412400308722</v>
      </c>
      <c r="CJ634" s="436">
        <v>29.5</v>
      </c>
      <c r="CK634" s="436">
        <v>2.4500000000000002</v>
      </c>
      <c r="CL634" s="423"/>
      <c r="CM634" s="423">
        <v>15.4</v>
      </c>
      <c r="CN634" s="423">
        <v>74</v>
      </c>
      <c r="CO634" s="432"/>
      <c r="CP634" s="432"/>
      <c r="CQ634" s="437"/>
      <c r="CR634" s="437">
        <v>0.98</v>
      </c>
      <c r="CS634" s="424"/>
      <c r="CT634" s="432">
        <f t="shared" si="1300"/>
        <v>4.3220993053768968</v>
      </c>
      <c r="CU634" s="434">
        <v>7.13</v>
      </c>
      <c r="CV634" s="438"/>
      <c r="CW634" s="439"/>
      <c r="CX634" s="440"/>
      <c r="CY634" s="441"/>
      <c r="CZ634" s="442"/>
      <c r="DA634" s="442"/>
      <c r="DB634" s="442"/>
      <c r="DC634" s="442"/>
      <c r="DD634" s="443"/>
      <c r="DE634" s="440"/>
      <c r="DF634" s="444">
        <v>18771</v>
      </c>
      <c r="DG634" s="445">
        <f t="shared" si="1301"/>
        <v>19731</v>
      </c>
      <c r="DH634" s="421">
        <f t="shared" si="1302"/>
        <v>0.78924000000000005</v>
      </c>
      <c r="DI634" s="446">
        <f t="shared" si="1303"/>
        <v>8.1496122852364294</v>
      </c>
      <c r="DJ634" s="434">
        <v>7.64</v>
      </c>
      <c r="DK634" s="427">
        <v>3.3</v>
      </c>
      <c r="DL634" s="446">
        <f t="shared" si="1304"/>
        <v>11.555420404439714</v>
      </c>
      <c r="DM634" s="422">
        <v>29.7</v>
      </c>
      <c r="DN634" s="422">
        <v>2.73</v>
      </c>
      <c r="DO634" s="423">
        <v>7.68</v>
      </c>
      <c r="DP634" s="423">
        <v>16.899999999999999</v>
      </c>
      <c r="DQ634" s="423">
        <v>82</v>
      </c>
      <c r="DR634" s="432"/>
      <c r="DS634" s="432"/>
      <c r="DT634" s="437"/>
      <c r="DU634" s="437">
        <v>0.99</v>
      </c>
      <c r="DV634" s="424"/>
      <c r="DW634" s="446">
        <f t="shared" si="1305"/>
        <v>4.2572601490041055</v>
      </c>
      <c r="DX634" s="434">
        <v>7.74</v>
      </c>
      <c r="DY634" s="438">
        <v>7.64</v>
      </c>
      <c r="DZ634" s="439">
        <v>13.2</v>
      </c>
      <c r="EA634" s="660">
        <f t="shared" si="1338"/>
        <v>47.519999999999996</v>
      </c>
      <c r="EB634" s="441">
        <v>7000</v>
      </c>
      <c r="EC634" s="442">
        <v>7.6</v>
      </c>
      <c r="ED634" s="442"/>
      <c r="EE634" s="442"/>
      <c r="EF634" s="442"/>
      <c r="EG634" s="443">
        <v>10</v>
      </c>
      <c r="EH634" s="440"/>
      <c r="EI634" s="429">
        <f t="shared" si="1256"/>
        <v>7.64</v>
      </c>
      <c r="EJ634" s="447">
        <f t="shared" si="1339"/>
        <v>13.2</v>
      </c>
      <c r="EK634" s="448">
        <f t="shared" si="1262"/>
        <v>47.519999999999996</v>
      </c>
      <c r="EL634" s="417">
        <f t="shared" si="1263"/>
        <v>7000</v>
      </c>
      <c r="EM634" s="431">
        <f t="shared" si="1282"/>
        <v>7.6</v>
      </c>
      <c r="EN634" s="431"/>
      <c r="EO634" s="431"/>
      <c r="EP634" s="431"/>
      <c r="EQ634" s="430">
        <f t="shared" si="1306"/>
        <v>10</v>
      </c>
      <c r="ER634" s="448"/>
      <c r="ES634" s="449">
        <f t="shared" si="1307"/>
        <v>26.962161058060566</v>
      </c>
      <c r="ET634" s="450">
        <f t="shared" si="1308"/>
        <v>0.78332000000000002</v>
      </c>
      <c r="EU634" s="451">
        <f t="shared" si="1283"/>
        <v>0.24935172727272725</v>
      </c>
      <c r="EV634" s="450">
        <f t="shared" si="1309"/>
        <v>0.46176245791245785</v>
      </c>
      <c r="EW634" s="513">
        <f t="shared" si="1268"/>
        <v>0.58677968642846645</v>
      </c>
      <c r="EX634" s="514">
        <f t="shared" si="1269"/>
        <v>10.792125823418273</v>
      </c>
      <c r="EY634" s="513">
        <f t="shared" si="1340"/>
        <v>0.58490566037735858</v>
      </c>
      <c r="EZ634" s="514">
        <f t="shared" si="1341"/>
        <v>18.600000000000001</v>
      </c>
      <c r="FA634" s="450">
        <f t="shared" si="1310"/>
        <v>0.83036299582663264</v>
      </c>
      <c r="FB634" s="431">
        <f t="shared" si="1311"/>
        <v>232.60755961803608</v>
      </c>
      <c r="FC634" s="452"/>
      <c r="FD634" s="431"/>
      <c r="FE634" s="452">
        <f t="shared" si="1312"/>
        <v>0.93902439024390238</v>
      </c>
      <c r="FF634" s="430">
        <f t="shared" si="1313"/>
        <v>154</v>
      </c>
      <c r="FG634" s="405">
        <v>50400</v>
      </c>
      <c r="FH634" s="589"/>
      <c r="FI634" s="590"/>
      <c r="FJ634" s="591"/>
      <c r="FK634" s="455">
        <f t="shared" si="1314"/>
        <v>1.8383291630495839</v>
      </c>
      <c r="FL634" s="530">
        <v>2200</v>
      </c>
      <c r="FM634" s="455">
        <f t="shared" si="1315"/>
        <v>56.171168870959505</v>
      </c>
      <c r="FN634" s="530">
        <v>8757</v>
      </c>
      <c r="FO634" s="532">
        <f t="shared" si="1316"/>
        <v>0.65448430493273546</v>
      </c>
      <c r="FP634" s="449">
        <f t="shared" si="1317"/>
        <v>223.58678445590562</v>
      </c>
      <c r="FQ634" s="457">
        <v>46.8</v>
      </c>
      <c r="FR634" s="458">
        <f t="shared" si="1318"/>
        <v>1.1949139559822295</v>
      </c>
      <c r="FS634" s="576">
        <v>7.89</v>
      </c>
      <c r="FT634" s="577">
        <v>11.9</v>
      </c>
      <c r="FU634" s="660">
        <v>49</v>
      </c>
      <c r="FV634" s="579">
        <v>2</v>
      </c>
      <c r="FW634" s="580"/>
      <c r="FX634" s="579"/>
      <c r="FY634" s="452">
        <f t="shared" si="1319"/>
        <v>0.8</v>
      </c>
      <c r="FZ634" s="452"/>
      <c r="GA634" s="429"/>
      <c r="GB634" s="513">
        <f t="shared" si="1342"/>
        <v>9.8484848484848397E-2</v>
      </c>
      <c r="GC634" s="514">
        <f t="shared" si="1343"/>
        <v>1.2999999999999989</v>
      </c>
      <c r="GD634" s="513">
        <f t="shared" si="1320"/>
        <v>-3.1144781144781142E-2</v>
      </c>
      <c r="GE634" s="527">
        <f t="shared" si="1321"/>
        <v>-1.480000000000004</v>
      </c>
      <c r="GF634" s="461">
        <f t="shared" si="1322"/>
        <v>2.5123831895010977</v>
      </c>
      <c r="GG634" s="606">
        <v>20</v>
      </c>
      <c r="GH634" s="450">
        <f t="shared" si="1249"/>
        <v>0.25</v>
      </c>
      <c r="GI634" s="405">
        <v>140</v>
      </c>
      <c r="GJ634" s="462">
        <f t="shared" si="1250"/>
        <v>7</v>
      </c>
      <c r="GK634" s="463">
        <f t="shared" si="1323"/>
        <v>12.255527753663893</v>
      </c>
      <c r="GL634" s="464">
        <v>8.0399999999999991</v>
      </c>
      <c r="GM634" s="529">
        <v>11.3</v>
      </c>
      <c r="GN634" s="406">
        <v>41</v>
      </c>
      <c r="GO634" s="513">
        <f t="shared" si="1344"/>
        <v>5.0420168067226823E-2</v>
      </c>
      <c r="GP634" s="450">
        <f t="shared" si="1257"/>
        <v>0.16326530612244894</v>
      </c>
      <c r="GQ634" s="577">
        <v>8</v>
      </c>
      <c r="GR634" s="455">
        <f t="shared" si="1324"/>
        <v>2.6349384670377365</v>
      </c>
      <c r="GS634" s="531">
        <f t="shared" si="1275"/>
        <v>10.6</v>
      </c>
      <c r="GT634" s="531">
        <f t="shared" si="1258"/>
        <v>32.86</v>
      </c>
      <c r="GU634" s="513">
        <f t="shared" si="1345"/>
        <v>6.1946902654867353E-2</v>
      </c>
      <c r="GV634" s="513">
        <f t="shared" si="1259"/>
        <v>0.19853658536585372</v>
      </c>
      <c r="GW634" s="513">
        <f t="shared" si="1346"/>
        <v>0.10924369747899165</v>
      </c>
      <c r="GX634" s="513">
        <f t="shared" si="1260"/>
        <v>0.32938775510204088</v>
      </c>
      <c r="GY634" s="462">
        <f t="shared" si="1349"/>
        <v>0.75932637878958442</v>
      </c>
      <c r="GZ634" s="405">
        <v>39522</v>
      </c>
      <c r="HA634" s="581">
        <v>8.2200000000000006</v>
      </c>
      <c r="HB634" s="451">
        <v>8.08</v>
      </c>
      <c r="HC634" s="577">
        <v>10.6</v>
      </c>
      <c r="HD634" s="463">
        <f t="shared" si="1347"/>
        <v>32.86</v>
      </c>
      <c r="HE634" s="463">
        <v>9.6</v>
      </c>
      <c r="HF634" s="463">
        <f t="shared" si="1206"/>
        <v>25.92</v>
      </c>
      <c r="HG634" s="582"/>
      <c r="HH634" s="575">
        <v>6</v>
      </c>
      <c r="HI634" s="583">
        <v>7090</v>
      </c>
      <c r="HJ634" s="406">
        <f t="shared" si="1325"/>
        <v>4750.3</v>
      </c>
      <c r="HK634" s="406"/>
      <c r="HL634" s="549"/>
      <c r="HM634" s="584"/>
      <c r="HN634" s="461">
        <v>6.46</v>
      </c>
      <c r="HO634" s="574"/>
      <c r="HP634" s="548">
        <v>0.41</v>
      </c>
      <c r="HQ634" s="585"/>
      <c r="HR634" s="586"/>
      <c r="HS634" s="520">
        <v>0.23</v>
      </c>
      <c r="HT634" s="587">
        <v>4</v>
      </c>
      <c r="HU634" s="522">
        <f t="shared" si="1326"/>
        <v>46.716425924931535</v>
      </c>
      <c r="HV634" s="513">
        <f t="shared" si="1348"/>
        <v>0.66666666666666674</v>
      </c>
      <c r="HW634" s="513">
        <f t="shared" si="1261"/>
        <v>0.81945054945054951</v>
      </c>
      <c r="HX634" s="513">
        <f t="shared" si="1280"/>
        <v>0.65999999999999992</v>
      </c>
      <c r="HY634" s="599"/>
    </row>
    <row r="635" spans="1:233" s="598" customFormat="1" ht="15" customHeight="1" x14ac:dyDescent="0.15">
      <c r="A635" s="400">
        <v>44117</v>
      </c>
      <c r="B635" s="515">
        <v>35612</v>
      </c>
      <c r="C635" s="402">
        <f t="shared" si="1284"/>
        <v>0.71223999999999998</v>
      </c>
      <c r="D635" s="571">
        <v>8.14</v>
      </c>
      <c r="E635" s="572">
        <v>33</v>
      </c>
      <c r="F635" s="406">
        <v>168</v>
      </c>
      <c r="G635" s="406">
        <f t="shared" si="1285"/>
        <v>5982.8159999999998</v>
      </c>
      <c r="H635" s="402">
        <f t="shared" si="1286"/>
        <v>0.23931263999999999</v>
      </c>
      <c r="I635" s="573"/>
      <c r="J635" s="406"/>
      <c r="K635" s="574"/>
      <c r="L635" s="574"/>
      <c r="M635" s="574"/>
      <c r="N635" s="575"/>
      <c r="O635" s="575"/>
      <c r="P635" s="409"/>
      <c r="Q635" s="409">
        <v>1440</v>
      </c>
      <c r="R635" s="409"/>
      <c r="S635" s="409"/>
      <c r="T635" s="410">
        <v>5.5</v>
      </c>
      <c r="U635" s="409">
        <f t="shared" si="1327"/>
        <v>3191.0344827586209</v>
      </c>
      <c r="V635" s="409">
        <v>9254</v>
      </c>
      <c r="W635" s="409">
        <v>3599</v>
      </c>
      <c r="X635" s="516">
        <v>480</v>
      </c>
      <c r="Y635" s="473"/>
      <c r="Z635" s="429"/>
      <c r="AA635" s="409"/>
      <c r="AB635" s="409"/>
      <c r="AC635" s="409"/>
      <c r="AD635" s="474"/>
      <c r="AE635" s="477"/>
      <c r="AF635" s="478">
        <f t="shared" si="1328"/>
        <v>1920</v>
      </c>
      <c r="AG635" s="477">
        <f t="shared" si="1329"/>
        <v>0.76800000000000002</v>
      </c>
      <c r="AH635" s="478">
        <f t="shared" si="1330"/>
        <v>2407.7586206896553</v>
      </c>
      <c r="AI635" s="478">
        <f t="shared" si="1331"/>
        <v>6982.5</v>
      </c>
      <c r="AJ635" s="473">
        <f t="shared" si="1332"/>
        <v>13406.4</v>
      </c>
      <c r="AK635" s="477">
        <f t="shared" si="1333"/>
        <v>0.59584000000000004</v>
      </c>
      <c r="AL635" s="447">
        <v>37</v>
      </c>
      <c r="AM635" s="479"/>
      <c r="AN635" s="473">
        <v>4711</v>
      </c>
      <c r="AO635" s="473">
        <v>4713</v>
      </c>
      <c r="AP635" s="479">
        <v>7.31</v>
      </c>
      <c r="AQ635" s="447">
        <v>795</v>
      </c>
      <c r="AR635" s="473">
        <f t="shared" si="1334"/>
        <v>2305.5</v>
      </c>
      <c r="AS635" s="657">
        <f t="shared" si="1335"/>
        <v>2.9</v>
      </c>
      <c r="AT635" s="473">
        <v>5630</v>
      </c>
      <c r="AU635" s="447"/>
      <c r="AV635" s="480">
        <v>0.6</v>
      </c>
      <c r="AW635" s="479">
        <v>8.02</v>
      </c>
      <c r="AX635" s="479">
        <v>36.840000000000003</v>
      </c>
      <c r="AY635" s="480">
        <v>7.5</v>
      </c>
      <c r="AZ635" s="480">
        <v>3</v>
      </c>
      <c r="BA635" s="420">
        <f t="shared" si="1287"/>
        <v>32135</v>
      </c>
      <c r="BB635" s="421">
        <f t="shared" si="1288"/>
        <v>0.64270000000000005</v>
      </c>
      <c r="BC635" s="422"/>
      <c r="BD635" s="423">
        <v>7.96</v>
      </c>
      <c r="BE635" s="424">
        <v>30.3</v>
      </c>
      <c r="BF635" s="420">
        <v>173</v>
      </c>
      <c r="BG635" s="426">
        <v>7240</v>
      </c>
      <c r="BH635" s="420">
        <f t="shared" si="1289"/>
        <v>4850.8</v>
      </c>
      <c r="BI635" s="432">
        <v>1352</v>
      </c>
      <c r="BJ635" s="421">
        <f>BI635/35.5*(23+35.5)/BH635</f>
        <v>0.45929406736452355</v>
      </c>
      <c r="BK635" s="427">
        <v>20.2</v>
      </c>
      <c r="BL635" s="427">
        <v>12.8</v>
      </c>
      <c r="BM635" s="428">
        <v>3.2</v>
      </c>
      <c r="BN635" s="422">
        <v>1.5</v>
      </c>
      <c r="BO635" s="425">
        <v>70</v>
      </c>
      <c r="BP635" s="425">
        <v>32</v>
      </c>
      <c r="BQ635" s="423">
        <v>4.3899999999999997</v>
      </c>
      <c r="BR635" s="421">
        <f t="shared" si="1290"/>
        <v>0.60972222222222217</v>
      </c>
      <c r="BS635" s="409">
        <f t="shared" si="1291"/>
        <v>34055</v>
      </c>
      <c r="BT635" s="429">
        <f t="shared" si="1292"/>
        <v>7.9233533989135223</v>
      </c>
      <c r="BU635" s="430">
        <f t="shared" si="1337"/>
        <v>30.3</v>
      </c>
      <c r="BV635" s="430">
        <f t="shared" si="1293"/>
        <v>293.22904125679048</v>
      </c>
      <c r="BW635" s="430">
        <f t="shared" si="1336"/>
        <v>6831.9767435031563</v>
      </c>
      <c r="BX635" s="430">
        <f t="shared" si="1294"/>
        <v>4440.7848832770514</v>
      </c>
      <c r="BY635" s="430">
        <f t="shared" si="1265"/>
        <v>19.483981794156513</v>
      </c>
      <c r="BZ635" s="430">
        <f>(BL635*BA635+AY635*AF635)/BS635</f>
        <v>12.50118925267949</v>
      </c>
      <c r="CA635" s="431">
        <f>(BN635*BA635+AZ635*AF635)/BS635</f>
        <v>1.5845690794303333</v>
      </c>
      <c r="CB635" s="430">
        <f t="shared" si="1295"/>
        <v>70</v>
      </c>
      <c r="CC635" s="432">
        <v>16355</v>
      </c>
      <c r="CD635" s="411">
        <f t="shared" si="1296"/>
        <v>17315</v>
      </c>
      <c r="CE635" s="421">
        <f t="shared" si="1297"/>
        <v>0.69259999999999999</v>
      </c>
      <c r="CF635" s="433">
        <f t="shared" si="1298"/>
        <v>9.286745596303783</v>
      </c>
      <c r="CG635" s="434"/>
      <c r="CH635" s="427"/>
      <c r="CI635" s="446">
        <f t="shared" si="1299"/>
        <v>13.167773606699395</v>
      </c>
      <c r="CJ635" s="436">
        <v>29.7</v>
      </c>
      <c r="CK635" s="436">
        <v>2.31</v>
      </c>
      <c r="CL635" s="423"/>
      <c r="CM635" s="423">
        <v>14.5</v>
      </c>
      <c r="CN635" s="423">
        <v>67</v>
      </c>
      <c r="CO635" s="432"/>
      <c r="CP635" s="432"/>
      <c r="CQ635" s="437"/>
      <c r="CR635" s="437">
        <v>0.97</v>
      </c>
      <c r="CS635" s="424"/>
      <c r="CT635" s="432">
        <f t="shared" si="1300"/>
        <v>4.8512850129945129</v>
      </c>
      <c r="CU635" s="434">
        <v>7.24</v>
      </c>
      <c r="CV635" s="438"/>
      <c r="CW635" s="439"/>
      <c r="CX635" s="440"/>
      <c r="CY635" s="441"/>
      <c r="CZ635" s="442"/>
      <c r="DA635" s="442"/>
      <c r="DB635" s="442"/>
      <c r="DC635" s="442"/>
      <c r="DD635" s="443"/>
      <c r="DE635" s="440"/>
      <c r="DF635" s="444">
        <v>15780</v>
      </c>
      <c r="DG635" s="445">
        <f t="shared" si="1301"/>
        <v>16740</v>
      </c>
      <c r="DH635" s="421">
        <f t="shared" si="1302"/>
        <v>0.66959999999999997</v>
      </c>
      <c r="DI635" s="446">
        <f t="shared" si="1303"/>
        <v>9.6057347670250905</v>
      </c>
      <c r="DJ635" s="434">
        <v>7.95</v>
      </c>
      <c r="DK635" s="427">
        <v>3.8</v>
      </c>
      <c r="DL635" s="446">
        <f t="shared" si="1304"/>
        <v>13.620071684587813</v>
      </c>
      <c r="DM635" s="422">
        <v>29.7</v>
      </c>
      <c r="DN635" s="422">
        <v>2.89</v>
      </c>
      <c r="DO635" s="423">
        <v>7.96</v>
      </c>
      <c r="DP635" s="423">
        <v>14.9</v>
      </c>
      <c r="DQ635" s="423">
        <v>73</v>
      </c>
      <c r="DR635" s="432">
        <v>5497</v>
      </c>
      <c r="DS635" s="432">
        <v>2647</v>
      </c>
      <c r="DT635" s="437">
        <f>DS635/DR635</f>
        <v>0.48153538293614701</v>
      </c>
      <c r="DU635" s="437">
        <v>0.99</v>
      </c>
      <c r="DV635" s="424"/>
      <c r="DW635" s="446">
        <f t="shared" si="1305"/>
        <v>5.0179211469534053</v>
      </c>
      <c r="DX635" s="434">
        <v>7.53</v>
      </c>
      <c r="DY635" s="438">
        <v>7.91</v>
      </c>
      <c r="DZ635" s="439">
        <v>13</v>
      </c>
      <c r="EA635" s="660">
        <f t="shared" si="1338"/>
        <v>46.800000000000004</v>
      </c>
      <c r="EB635" s="441">
        <v>6950</v>
      </c>
      <c r="EC635" s="442">
        <v>7.5</v>
      </c>
      <c r="ED635" s="442">
        <v>0.22</v>
      </c>
      <c r="EE635" s="442">
        <v>5.4</v>
      </c>
      <c r="EF635" s="442">
        <v>1.1499999999999999</v>
      </c>
      <c r="EG635" s="443">
        <v>5</v>
      </c>
      <c r="EH635" s="440">
        <v>16</v>
      </c>
      <c r="EI635" s="429">
        <f t="shared" si="1256"/>
        <v>7.91</v>
      </c>
      <c r="EJ635" s="447">
        <f t="shared" si="1339"/>
        <v>13</v>
      </c>
      <c r="EK635" s="448">
        <f t="shared" si="1262"/>
        <v>46.800000000000004</v>
      </c>
      <c r="EL635" s="417">
        <f t="shared" si="1263"/>
        <v>6950</v>
      </c>
      <c r="EM635" s="431">
        <f t="shared" si="1282"/>
        <v>7.5</v>
      </c>
      <c r="EN635" s="431">
        <f>ED635</f>
        <v>0.22</v>
      </c>
      <c r="EO635" s="431">
        <f>EE635</f>
        <v>5.4</v>
      </c>
      <c r="EP635" s="431">
        <f>EF635</f>
        <v>1.1499999999999999</v>
      </c>
      <c r="EQ635" s="430">
        <f t="shared" si="1306"/>
        <v>5</v>
      </c>
      <c r="ER635" s="448">
        <f>EH635</f>
        <v>16</v>
      </c>
      <c r="ES635" s="449">
        <f t="shared" si="1307"/>
        <v>31.008662457788873</v>
      </c>
      <c r="ET635" s="450">
        <f t="shared" si="1308"/>
        <v>0.68110000000000004</v>
      </c>
      <c r="EU635" s="451">
        <f t="shared" si="1283"/>
        <v>0.22695261363636365</v>
      </c>
      <c r="EV635" s="450">
        <f t="shared" si="1309"/>
        <v>0.42028261784511783</v>
      </c>
      <c r="EW635" s="513">
        <f t="shared" si="1268"/>
        <v>0.61506841469902507</v>
      </c>
      <c r="EX635" s="514">
        <f t="shared" si="1269"/>
        <v>11.983981794156513</v>
      </c>
      <c r="EY635" s="513">
        <f t="shared" si="1340"/>
        <v>0.57095709570957098</v>
      </c>
      <c r="EZ635" s="514">
        <f t="shared" si="1341"/>
        <v>17.3</v>
      </c>
      <c r="FA635" s="450">
        <f t="shared" si="1310"/>
        <v>0.84039780030172495</v>
      </c>
      <c r="FB635" s="431">
        <f t="shared" si="1311"/>
        <v>246.42904125679047</v>
      </c>
      <c r="FC635" s="452">
        <f>1-EP635/CA635</f>
        <v>0.2742506370164467</v>
      </c>
      <c r="FD635" s="431">
        <f>CA635-EP635</f>
        <v>0.4345690794303334</v>
      </c>
      <c r="FE635" s="452">
        <f t="shared" si="1312"/>
        <v>0.9285714285714286</v>
      </c>
      <c r="FF635" s="430">
        <f t="shared" si="1313"/>
        <v>65</v>
      </c>
      <c r="FG635" s="405">
        <v>50400</v>
      </c>
      <c r="FH635" s="589"/>
      <c r="FI635" s="590"/>
      <c r="FJ635" s="591"/>
      <c r="FK635" s="455">
        <f t="shared" si="1314"/>
        <v>2.1142269857583322</v>
      </c>
      <c r="FL635" s="530">
        <v>2200</v>
      </c>
      <c r="FM635" s="455">
        <f t="shared" si="1315"/>
        <v>64.601380120393486</v>
      </c>
      <c r="FN635" s="530">
        <v>7976</v>
      </c>
      <c r="FO635" s="532">
        <f t="shared" si="1316"/>
        <v>0.59611360239162925</v>
      </c>
      <c r="FP635" s="449">
        <f t="shared" si="1317"/>
        <v>234.20936720011744</v>
      </c>
      <c r="FQ635" s="457">
        <v>46.8</v>
      </c>
      <c r="FR635" s="458">
        <f t="shared" si="1318"/>
        <v>1.3742475407429158</v>
      </c>
      <c r="FS635" s="576">
        <v>7.89</v>
      </c>
      <c r="FT635" s="577">
        <v>12</v>
      </c>
      <c r="FU635" s="660">
        <v>40</v>
      </c>
      <c r="FV635" s="579">
        <v>2</v>
      </c>
      <c r="FW635" s="580">
        <v>0.2</v>
      </c>
      <c r="FX635" s="579">
        <v>8</v>
      </c>
      <c r="FY635" s="452">
        <f t="shared" si="1319"/>
        <v>0.6</v>
      </c>
      <c r="FZ635" s="452">
        <f>1-FW635/(EF635+DC635)</f>
        <v>0.82608695652173914</v>
      </c>
      <c r="GA635" s="429">
        <f>EF635+DC635-FW635</f>
        <v>0.95</v>
      </c>
      <c r="GB635" s="513">
        <f t="shared" si="1342"/>
        <v>7.6923076923076872E-2</v>
      </c>
      <c r="GC635" s="514">
        <f t="shared" si="1343"/>
        <v>1</v>
      </c>
      <c r="GD635" s="513">
        <f t="shared" si="1320"/>
        <v>0.14529914529914534</v>
      </c>
      <c r="GE635" s="527">
        <f t="shared" si="1321"/>
        <v>6.8000000000000043</v>
      </c>
      <c r="GF635" s="461">
        <f t="shared" si="1322"/>
        <v>2.8894435472030535</v>
      </c>
      <c r="GG635" s="606">
        <v>20</v>
      </c>
      <c r="GH635" s="450">
        <f t="shared" si="1249"/>
        <v>0.25</v>
      </c>
      <c r="GI635" s="405">
        <v>140</v>
      </c>
      <c r="GJ635" s="462">
        <f t="shared" si="1250"/>
        <v>7</v>
      </c>
      <c r="GK635" s="463">
        <f t="shared" si="1323"/>
        <v>14.094846571722215</v>
      </c>
      <c r="GL635" s="464">
        <v>7.96</v>
      </c>
      <c r="GM635" s="529">
        <v>11</v>
      </c>
      <c r="GN635" s="406">
        <v>36</v>
      </c>
      <c r="GO635" s="513">
        <f t="shared" si="1344"/>
        <v>8.333333333333337E-2</v>
      </c>
      <c r="GP635" s="450">
        <f t="shared" si="1257"/>
        <v>9.9999999999999978E-2</v>
      </c>
      <c r="GQ635" s="577">
        <v>8</v>
      </c>
      <c r="GR635" s="455">
        <f t="shared" si="1324"/>
        <v>3.0303920129202755</v>
      </c>
      <c r="GS635" s="531">
        <f t="shared" si="1275"/>
        <v>10.7</v>
      </c>
      <c r="GT635" s="531">
        <f t="shared" si="1258"/>
        <v>33.17</v>
      </c>
      <c r="GU635" s="513">
        <f t="shared" si="1345"/>
        <v>2.7272727272727337E-2</v>
      </c>
      <c r="GV635" s="513">
        <f t="shared" si="1259"/>
        <v>7.8611111111111076E-2</v>
      </c>
      <c r="GW635" s="513">
        <f t="shared" si="1346"/>
        <v>0.10833333333333339</v>
      </c>
      <c r="GX635" s="513">
        <f t="shared" si="1260"/>
        <v>0.17074999999999996</v>
      </c>
      <c r="GY635" s="462">
        <f t="shared" si="1349"/>
        <v>2.0636671408085241</v>
      </c>
      <c r="GZ635" s="405">
        <v>34242</v>
      </c>
      <c r="HA635" s="581">
        <v>8.1</v>
      </c>
      <c r="HB635" s="451">
        <v>8.01</v>
      </c>
      <c r="HC635" s="577">
        <v>10.7</v>
      </c>
      <c r="HD635" s="463">
        <f t="shared" si="1347"/>
        <v>33.17</v>
      </c>
      <c r="HE635" s="463">
        <v>9.9</v>
      </c>
      <c r="HF635" s="463">
        <f t="shared" si="1206"/>
        <v>26.730000000000004</v>
      </c>
      <c r="HG635" s="582"/>
      <c r="HH635" s="575">
        <v>2</v>
      </c>
      <c r="HI635" s="583">
        <v>6990</v>
      </c>
      <c r="HJ635" s="406">
        <f t="shared" si="1325"/>
        <v>4683.3</v>
      </c>
      <c r="HK635" s="406">
        <v>202</v>
      </c>
      <c r="HL635" s="549">
        <v>1279</v>
      </c>
      <c r="HM635" s="584">
        <v>7.9</v>
      </c>
      <c r="HN635" s="461">
        <v>5.79</v>
      </c>
      <c r="HO635" s="574">
        <v>0.14000000000000001</v>
      </c>
      <c r="HP635" s="548">
        <v>0.44</v>
      </c>
      <c r="HQ635" s="585">
        <v>5.8</v>
      </c>
      <c r="HR635" s="586">
        <v>0.2</v>
      </c>
      <c r="HS635" s="520">
        <v>0.16</v>
      </c>
      <c r="HT635" s="587">
        <v>4</v>
      </c>
      <c r="HU635" s="522">
        <f t="shared" si="1326"/>
        <v>54.146569161350548</v>
      </c>
      <c r="HV635" s="513">
        <f t="shared" si="1348"/>
        <v>0.64686468646864692</v>
      </c>
      <c r="HW635" s="513">
        <f t="shared" si="1261"/>
        <v>0.8082658959537572</v>
      </c>
      <c r="HX635" s="513">
        <f t="shared" si="1280"/>
        <v>0.71336633663366333</v>
      </c>
      <c r="HY635" s="599"/>
    </row>
    <row r="636" spans="1:233" s="598" customFormat="1" ht="15" customHeight="1" x14ac:dyDescent="0.15">
      <c r="A636" s="400">
        <v>44118</v>
      </c>
      <c r="B636" s="515">
        <v>36480</v>
      </c>
      <c r="C636" s="402">
        <f t="shared" si="1284"/>
        <v>0.72960000000000003</v>
      </c>
      <c r="D636" s="571">
        <v>7.88</v>
      </c>
      <c r="E636" s="572">
        <v>30.9</v>
      </c>
      <c r="F636" s="406">
        <v>169</v>
      </c>
      <c r="G636" s="406">
        <f t="shared" si="1285"/>
        <v>6165.12</v>
      </c>
      <c r="H636" s="402">
        <f t="shared" si="1286"/>
        <v>0.24660479999999999</v>
      </c>
      <c r="I636" s="573"/>
      <c r="J636" s="406"/>
      <c r="K636" s="574"/>
      <c r="L636" s="574"/>
      <c r="M636" s="574"/>
      <c r="N636" s="575"/>
      <c r="O636" s="575"/>
      <c r="P636" s="409"/>
      <c r="Q636" s="409">
        <v>1440</v>
      </c>
      <c r="R636" s="409"/>
      <c r="S636" s="409"/>
      <c r="T636" s="410">
        <v>5.18</v>
      </c>
      <c r="U636" s="409">
        <f t="shared" si="1327"/>
        <v>3049.655172413793</v>
      </c>
      <c r="V636" s="409">
        <v>8844</v>
      </c>
      <c r="W636" s="409">
        <v>3100</v>
      </c>
      <c r="X636" s="516">
        <v>480</v>
      </c>
      <c r="Y636" s="473"/>
      <c r="Z636" s="429"/>
      <c r="AA636" s="409"/>
      <c r="AB636" s="409"/>
      <c r="AC636" s="409"/>
      <c r="AD636" s="474"/>
      <c r="AE636" s="477"/>
      <c r="AF636" s="478">
        <f t="shared" si="1328"/>
        <v>1920</v>
      </c>
      <c r="AG636" s="477">
        <f t="shared" si="1329"/>
        <v>0.76800000000000002</v>
      </c>
      <c r="AH636" s="478">
        <f t="shared" si="1330"/>
        <v>2301.8103448275861</v>
      </c>
      <c r="AI636" s="478">
        <f t="shared" si="1331"/>
        <v>6675.25</v>
      </c>
      <c r="AJ636" s="473">
        <f t="shared" si="1332"/>
        <v>12816.48</v>
      </c>
      <c r="AK636" s="477">
        <f t="shared" si="1333"/>
        <v>0.56962133333333331</v>
      </c>
      <c r="AL636" s="447">
        <v>37</v>
      </c>
      <c r="AM636" s="479"/>
      <c r="AN636" s="473">
        <v>4821</v>
      </c>
      <c r="AO636" s="473">
        <v>4829</v>
      </c>
      <c r="AP636" s="479">
        <v>7.43</v>
      </c>
      <c r="AQ636" s="447">
        <v>821</v>
      </c>
      <c r="AR636" s="473">
        <f t="shared" si="1334"/>
        <v>2380.9</v>
      </c>
      <c r="AS636" s="657">
        <f t="shared" si="1335"/>
        <v>2.9</v>
      </c>
      <c r="AT636" s="473">
        <v>5830</v>
      </c>
      <c r="AU636" s="447"/>
      <c r="AV636" s="480">
        <v>0.6</v>
      </c>
      <c r="AW636" s="479">
        <v>9.15</v>
      </c>
      <c r="AX636" s="479">
        <v>37.81</v>
      </c>
      <c r="AY636" s="480">
        <v>5.6</v>
      </c>
      <c r="AZ636" s="480">
        <v>3.2</v>
      </c>
      <c r="BA636" s="420">
        <f t="shared" si="1287"/>
        <v>38545</v>
      </c>
      <c r="BB636" s="421">
        <f t="shared" si="1288"/>
        <v>0.77090000000000003</v>
      </c>
      <c r="BC636" s="422"/>
      <c r="BD636" s="423">
        <v>7.93</v>
      </c>
      <c r="BE636" s="424">
        <v>33.5</v>
      </c>
      <c r="BF636" s="420">
        <v>170</v>
      </c>
      <c r="BG636" s="426">
        <v>8190</v>
      </c>
      <c r="BH636" s="420">
        <f t="shared" si="1289"/>
        <v>5487.3</v>
      </c>
      <c r="BI636" s="432"/>
      <c r="BJ636" s="421"/>
      <c r="BK636" s="427">
        <v>21.2</v>
      </c>
      <c r="BL636" s="427"/>
      <c r="BM636" s="428"/>
      <c r="BN636" s="422"/>
      <c r="BO636" s="425">
        <v>65</v>
      </c>
      <c r="BP636" s="425"/>
      <c r="BQ636" s="423">
        <v>5.39</v>
      </c>
      <c r="BR636" s="421">
        <f t="shared" si="1290"/>
        <v>0.74861111111111101</v>
      </c>
      <c r="BS636" s="409">
        <f t="shared" si="1291"/>
        <v>40465</v>
      </c>
      <c r="BT636" s="429">
        <f t="shared" si="1292"/>
        <v>7.9062757938959587</v>
      </c>
      <c r="BU636" s="430">
        <f t="shared" si="1337"/>
        <v>33.5</v>
      </c>
      <c r="BV636" s="430">
        <f t="shared" si="1293"/>
        <v>274.90369455084641</v>
      </c>
      <c r="BW636" s="430">
        <f t="shared" si="1336"/>
        <v>7801.5351044112194</v>
      </c>
      <c r="BX636" s="430">
        <f t="shared" si="1294"/>
        <v>5070.9978178672927</v>
      </c>
      <c r="BY636" s="430">
        <f t="shared" si="1265"/>
        <v>20.459804769553937</v>
      </c>
      <c r="BZ636" s="430"/>
      <c r="CA636" s="431"/>
      <c r="CB636" s="430">
        <f t="shared" si="1295"/>
        <v>65</v>
      </c>
      <c r="CC636" s="432">
        <v>19354</v>
      </c>
      <c r="CD636" s="411">
        <f t="shared" si="1296"/>
        <v>20314</v>
      </c>
      <c r="CE636" s="421">
        <f t="shared" si="1297"/>
        <v>0.81255999999999995</v>
      </c>
      <c r="CF636" s="433">
        <f t="shared" si="1298"/>
        <v>7.9157231465984044</v>
      </c>
      <c r="CG636" s="434"/>
      <c r="CH636" s="427"/>
      <c r="CI636" s="446">
        <f t="shared" si="1299"/>
        <v>11.223786551146992</v>
      </c>
      <c r="CJ636" s="436">
        <v>29.6</v>
      </c>
      <c r="CK636" s="436">
        <v>3.05</v>
      </c>
      <c r="CL636" s="423"/>
      <c r="CM636" s="423">
        <v>13.7</v>
      </c>
      <c r="CN636" s="423">
        <v>69</v>
      </c>
      <c r="CO636" s="432"/>
      <c r="CP636" s="432"/>
      <c r="CQ636" s="437"/>
      <c r="CR636" s="437">
        <v>0.97</v>
      </c>
      <c r="CS636" s="424"/>
      <c r="CT636" s="432">
        <f t="shared" si="1300"/>
        <v>4.1350792556857341</v>
      </c>
      <c r="CU636" s="434">
        <v>6.65</v>
      </c>
      <c r="CV636" s="438"/>
      <c r="CW636" s="439"/>
      <c r="CX636" s="440"/>
      <c r="CY636" s="441"/>
      <c r="CZ636" s="442"/>
      <c r="DA636" s="442"/>
      <c r="DB636" s="442"/>
      <c r="DC636" s="442"/>
      <c r="DD636" s="443"/>
      <c r="DE636" s="440"/>
      <c r="DF636" s="444">
        <v>19191</v>
      </c>
      <c r="DG636" s="445">
        <f t="shared" si="1301"/>
        <v>20151</v>
      </c>
      <c r="DH636" s="421">
        <f t="shared" si="1302"/>
        <v>0.80603999999999998</v>
      </c>
      <c r="DI636" s="446">
        <f t="shared" si="1303"/>
        <v>7.9797528658627366</v>
      </c>
      <c r="DJ636" s="434">
        <v>7.76</v>
      </c>
      <c r="DK636" s="427">
        <v>3</v>
      </c>
      <c r="DL636" s="446">
        <f t="shared" si="1304"/>
        <v>11.314574959059104</v>
      </c>
      <c r="DM636" s="422">
        <v>29.6</v>
      </c>
      <c r="DN636" s="422">
        <v>2.95</v>
      </c>
      <c r="DO636" s="423">
        <v>7.73</v>
      </c>
      <c r="DP636" s="423">
        <v>15.5</v>
      </c>
      <c r="DQ636" s="423">
        <v>82</v>
      </c>
      <c r="DR636" s="432"/>
      <c r="DS636" s="432"/>
      <c r="DT636" s="437"/>
      <c r="DU636" s="437">
        <v>0.95</v>
      </c>
      <c r="DV636" s="424"/>
      <c r="DW636" s="446">
        <f t="shared" si="1305"/>
        <v>4.1685276164954592</v>
      </c>
      <c r="DX636" s="434">
        <v>7.54</v>
      </c>
      <c r="DY636" s="438">
        <v>8.0399999999999991</v>
      </c>
      <c r="DZ636" s="439">
        <v>12.7</v>
      </c>
      <c r="EA636" s="660">
        <f t="shared" si="1338"/>
        <v>45.72</v>
      </c>
      <c r="EB636" s="441">
        <v>7170</v>
      </c>
      <c r="EC636" s="442">
        <v>6.5</v>
      </c>
      <c r="ED636" s="442"/>
      <c r="EE636" s="442"/>
      <c r="EF636" s="442"/>
      <c r="EG636" s="443">
        <v>12</v>
      </c>
      <c r="EH636" s="440"/>
      <c r="EI636" s="429">
        <f t="shared" si="1256"/>
        <v>8.0399999999999991</v>
      </c>
      <c r="EJ636" s="447">
        <f t="shared" si="1339"/>
        <v>12.7</v>
      </c>
      <c r="EK636" s="448">
        <f t="shared" si="1262"/>
        <v>45.72</v>
      </c>
      <c r="EL636" s="417">
        <f t="shared" si="1263"/>
        <v>7170</v>
      </c>
      <c r="EM636" s="431">
        <f t="shared" si="1282"/>
        <v>6.5</v>
      </c>
      <c r="EN636" s="431"/>
      <c r="EO636" s="431"/>
      <c r="EP636" s="431"/>
      <c r="EQ636" s="430">
        <f t="shared" si="1306"/>
        <v>12</v>
      </c>
      <c r="ER636" s="448"/>
      <c r="ES636" s="449">
        <f t="shared" si="1307"/>
        <v>26.096626714444582</v>
      </c>
      <c r="ET636" s="450">
        <f t="shared" si="1308"/>
        <v>0.80930000000000002</v>
      </c>
      <c r="EU636" s="451">
        <f t="shared" si="1283"/>
        <v>0.25281768181818182</v>
      </c>
      <c r="EV636" s="450">
        <f t="shared" si="1309"/>
        <v>0.46818089225589221</v>
      </c>
      <c r="EW636" s="513">
        <f t="shared" si="1268"/>
        <v>0.68230390889787007</v>
      </c>
      <c r="EX636" s="514">
        <f t="shared" si="1269"/>
        <v>13.959804769553937</v>
      </c>
      <c r="EY636" s="513">
        <f t="shared" si="1340"/>
        <v>0.62089552238805967</v>
      </c>
      <c r="EZ636" s="514">
        <f t="shared" si="1341"/>
        <v>20.8</v>
      </c>
      <c r="FA636" s="450">
        <f t="shared" si="1310"/>
        <v>0.8336872115352979</v>
      </c>
      <c r="FB636" s="431">
        <f t="shared" si="1311"/>
        <v>229.18369455084641</v>
      </c>
      <c r="FC636" s="452"/>
      <c r="FD636" s="431"/>
      <c r="FE636" s="452">
        <f t="shared" si="1312"/>
        <v>0.81538461538461537</v>
      </c>
      <c r="FF636" s="430">
        <f t="shared" si="1313"/>
        <v>53</v>
      </c>
      <c r="FG636" s="405">
        <v>50400</v>
      </c>
      <c r="FH636" s="589"/>
      <c r="FI636" s="590"/>
      <c r="FJ636" s="591"/>
      <c r="FK636" s="455">
        <f t="shared" si="1314"/>
        <v>1.7793154578030399</v>
      </c>
      <c r="FL636" s="530">
        <v>2200</v>
      </c>
      <c r="FM636" s="455">
        <f t="shared" si="1315"/>
        <v>54.367972321759545</v>
      </c>
      <c r="FN636" s="530">
        <v>6116</v>
      </c>
      <c r="FO636" s="532">
        <f t="shared" si="1316"/>
        <v>0.45710014947683109</v>
      </c>
      <c r="FP636" s="449">
        <f t="shared" si="1317"/>
        <v>151.14296305449153</v>
      </c>
      <c r="FQ636" s="457">
        <v>46.8</v>
      </c>
      <c r="FR636" s="458">
        <f t="shared" si="1318"/>
        <v>1.1565550475719757</v>
      </c>
      <c r="FS636" s="576">
        <v>7.97</v>
      </c>
      <c r="FT636" s="577">
        <v>12.1</v>
      </c>
      <c r="FU636" s="660">
        <v>50</v>
      </c>
      <c r="FV636" s="579">
        <v>4</v>
      </c>
      <c r="FW636" s="580"/>
      <c r="FX636" s="579"/>
      <c r="FY636" s="452">
        <f t="shared" si="1319"/>
        <v>0.66666666666666674</v>
      </c>
      <c r="FZ636" s="452"/>
      <c r="GA636" s="429"/>
      <c r="GB636" s="513">
        <f t="shared" si="1342"/>
        <v>4.7244094488189003E-2</v>
      </c>
      <c r="GC636" s="514">
        <f t="shared" si="1343"/>
        <v>0.59999999999999964</v>
      </c>
      <c r="GD636" s="513">
        <f t="shared" si="1320"/>
        <v>-9.3613298337707818E-2</v>
      </c>
      <c r="GE636" s="527">
        <f t="shared" si="1321"/>
        <v>-4.2800000000000011</v>
      </c>
      <c r="GF636" s="461">
        <f t="shared" si="1322"/>
        <v>2.4317311256641538</v>
      </c>
      <c r="GG636" s="606">
        <v>20</v>
      </c>
      <c r="GH636" s="450">
        <f t="shared" si="1249"/>
        <v>0.25</v>
      </c>
      <c r="GI636" s="405">
        <v>140</v>
      </c>
      <c r="GJ636" s="462">
        <f t="shared" si="1250"/>
        <v>7</v>
      </c>
      <c r="GK636" s="463">
        <f t="shared" si="1323"/>
        <v>11.862103052020263</v>
      </c>
      <c r="GL636" s="464">
        <v>8.1</v>
      </c>
      <c r="GM636" s="529">
        <v>12</v>
      </c>
      <c r="GN636" s="406">
        <v>49</v>
      </c>
      <c r="GO636" s="513">
        <f t="shared" si="1344"/>
        <v>8.2644628099173278E-3</v>
      </c>
      <c r="GP636" s="450">
        <f t="shared" si="1257"/>
        <v>2.0000000000000018E-2</v>
      </c>
      <c r="GQ636" s="577">
        <v>8</v>
      </c>
      <c r="GR636" s="455">
        <f t="shared" si="1324"/>
        <v>2.5503521561843572</v>
      </c>
      <c r="GS636" s="531">
        <f t="shared" si="1275"/>
        <v>11.1</v>
      </c>
      <c r="GT636" s="531">
        <f t="shared" si="1258"/>
        <v>34.409999999999997</v>
      </c>
      <c r="GU636" s="513">
        <f t="shared" si="1345"/>
        <v>7.5000000000000067E-2</v>
      </c>
      <c r="GV636" s="513">
        <f t="shared" si="1259"/>
        <v>0.29775510204081634</v>
      </c>
      <c r="GW636" s="513">
        <f t="shared" si="1346"/>
        <v>8.2644628099173612E-2</v>
      </c>
      <c r="GX636" s="513">
        <f t="shared" si="1260"/>
        <v>0.31180000000000008</v>
      </c>
      <c r="GY636" s="462">
        <f t="shared" si="1349"/>
        <v>0.76087896420912515</v>
      </c>
      <c r="GZ636" s="405">
        <v>40035</v>
      </c>
      <c r="HA636" s="581">
        <v>8.2200000000000006</v>
      </c>
      <c r="HB636" s="451">
        <v>8.07</v>
      </c>
      <c r="HC636" s="577">
        <v>11.1</v>
      </c>
      <c r="HD636" s="463">
        <f t="shared" si="1347"/>
        <v>34.409999999999997</v>
      </c>
      <c r="HE636" s="463">
        <v>10.1</v>
      </c>
      <c r="HF636" s="463">
        <f t="shared" ref="HF636:HF699" si="1350">HE636*2.7</f>
        <v>27.27</v>
      </c>
      <c r="HG636" s="582"/>
      <c r="HH636" s="575">
        <v>4</v>
      </c>
      <c r="HI636" s="583">
        <v>7150</v>
      </c>
      <c r="HJ636" s="406">
        <f t="shared" si="1325"/>
        <v>4790.5</v>
      </c>
      <c r="HK636" s="406"/>
      <c r="HL636" s="549"/>
      <c r="HM636" s="584"/>
      <c r="HN636" s="461">
        <v>5.43</v>
      </c>
      <c r="HO636" s="574"/>
      <c r="HP636" s="548">
        <v>0.49</v>
      </c>
      <c r="HQ636" s="585"/>
      <c r="HR636" s="586"/>
      <c r="HS636" s="520">
        <v>0.17</v>
      </c>
      <c r="HT636" s="587">
        <v>4</v>
      </c>
      <c r="HU636" s="522">
        <f t="shared" si="1326"/>
        <v>45.142041769360489</v>
      </c>
      <c r="HV636" s="513">
        <f t="shared" si="1348"/>
        <v>0.66865671641791047</v>
      </c>
      <c r="HW636" s="513">
        <f t="shared" si="1261"/>
        <v>0.79758823529411771</v>
      </c>
      <c r="HX636" s="513">
        <f t="shared" si="1280"/>
        <v>0.74386792452830197</v>
      </c>
      <c r="HY636" s="599"/>
    </row>
    <row r="637" spans="1:233" s="598" customFormat="1" ht="15" customHeight="1" x14ac:dyDescent="0.15">
      <c r="A637" s="400">
        <v>44119</v>
      </c>
      <c r="B637" s="515">
        <v>36566</v>
      </c>
      <c r="C637" s="402">
        <f t="shared" si="1284"/>
        <v>0.73131999999999997</v>
      </c>
      <c r="D637" s="571">
        <v>7.91</v>
      </c>
      <c r="E637" s="572">
        <v>30</v>
      </c>
      <c r="F637" s="406">
        <v>210</v>
      </c>
      <c r="G637" s="406">
        <f t="shared" si="1285"/>
        <v>7678.86</v>
      </c>
      <c r="H637" s="402">
        <f t="shared" si="1286"/>
        <v>0.30715439999999999</v>
      </c>
      <c r="I637" s="573"/>
      <c r="J637" s="406"/>
      <c r="K637" s="574"/>
      <c r="L637" s="574"/>
      <c r="M637" s="574"/>
      <c r="N637" s="575"/>
      <c r="O637" s="575"/>
      <c r="P637" s="409"/>
      <c r="Q637" s="409">
        <v>1440</v>
      </c>
      <c r="R637" s="409"/>
      <c r="S637" s="409"/>
      <c r="T637" s="410">
        <v>5.32</v>
      </c>
      <c r="U637" s="409">
        <f t="shared" si="1327"/>
        <v>3410</v>
      </c>
      <c r="V637" s="409">
        <v>9889</v>
      </c>
      <c r="W637" s="409">
        <v>3708</v>
      </c>
      <c r="X637" s="516">
        <v>480</v>
      </c>
      <c r="Y637" s="473"/>
      <c r="Z637" s="429"/>
      <c r="AA637" s="409"/>
      <c r="AB637" s="409"/>
      <c r="AC637" s="409"/>
      <c r="AD637" s="474"/>
      <c r="AE637" s="477"/>
      <c r="AF637" s="478">
        <f t="shared" si="1328"/>
        <v>1920</v>
      </c>
      <c r="AG637" s="477">
        <f t="shared" si="1329"/>
        <v>0.76800000000000002</v>
      </c>
      <c r="AH637" s="478">
        <f t="shared" si="1330"/>
        <v>2575.6034482758623</v>
      </c>
      <c r="AI637" s="478">
        <f t="shared" si="1331"/>
        <v>7469.25</v>
      </c>
      <c r="AJ637" s="473">
        <f t="shared" si="1332"/>
        <v>14340.96</v>
      </c>
      <c r="AK637" s="477">
        <f t="shared" si="1333"/>
        <v>0.63737599999999994</v>
      </c>
      <c r="AL637" s="447">
        <v>37</v>
      </c>
      <c r="AM637" s="479"/>
      <c r="AN637" s="473">
        <v>4607</v>
      </c>
      <c r="AO637" s="473">
        <v>4604</v>
      </c>
      <c r="AP637" s="479">
        <v>7.4</v>
      </c>
      <c r="AQ637" s="447">
        <v>833</v>
      </c>
      <c r="AR637" s="473">
        <f t="shared" si="1334"/>
        <v>2415.6999999999998</v>
      </c>
      <c r="AS637" s="657">
        <f t="shared" si="1335"/>
        <v>2.9</v>
      </c>
      <c r="AT637" s="473">
        <v>5860</v>
      </c>
      <c r="AU637" s="447"/>
      <c r="AV637" s="480">
        <v>0.3</v>
      </c>
      <c r="AW637" s="479">
        <v>10.07</v>
      </c>
      <c r="AX637" s="479">
        <v>35.82</v>
      </c>
      <c r="AY637" s="480">
        <v>7.9</v>
      </c>
      <c r="AZ637" s="480">
        <v>3.2</v>
      </c>
      <c r="BA637" s="420">
        <f t="shared" si="1287"/>
        <v>36244</v>
      </c>
      <c r="BB637" s="421">
        <f t="shared" si="1288"/>
        <v>0.72487999999999997</v>
      </c>
      <c r="BC637" s="422"/>
      <c r="BD637" s="423">
        <v>7.88</v>
      </c>
      <c r="BE637" s="424">
        <v>31.6</v>
      </c>
      <c r="BF637" s="420">
        <v>179</v>
      </c>
      <c r="BG637" s="426">
        <v>8730</v>
      </c>
      <c r="BH637" s="420">
        <f t="shared" si="1289"/>
        <v>5849.1</v>
      </c>
      <c r="BI637" s="432"/>
      <c r="BJ637" s="421"/>
      <c r="BK637" s="427">
        <v>18.7</v>
      </c>
      <c r="BL637" s="427"/>
      <c r="BM637" s="428"/>
      <c r="BN637" s="422"/>
      <c r="BO637" s="425">
        <v>109</v>
      </c>
      <c r="BP637" s="425"/>
      <c r="BQ637" s="423">
        <v>3.51</v>
      </c>
      <c r="BR637" s="421">
        <f t="shared" si="1290"/>
        <v>0.48749999999999993</v>
      </c>
      <c r="BS637" s="409">
        <f t="shared" si="1291"/>
        <v>38164</v>
      </c>
      <c r="BT637" s="429">
        <f t="shared" si="1292"/>
        <v>7.8558515878838691</v>
      </c>
      <c r="BU637" s="430">
        <f t="shared" si="1337"/>
        <v>31.600000000000005</v>
      </c>
      <c r="BV637" s="430">
        <f t="shared" si="1293"/>
        <v>291.52656954197676</v>
      </c>
      <c r="BW637" s="430">
        <f t="shared" si="1336"/>
        <v>8290.9466512944127</v>
      </c>
      <c r="BX637" s="430">
        <f t="shared" si="1294"/>
        <v>5389.1153233413688</v>
      </c>
      <c r="BY637" s="430">
        <f t="shared" si="1265"/>
        <v>18.156660727387063</v>
      </c>
      <c r="BZ637" s="430"/>
      <c r="CA637" s="431"/>
      <c r="CB637" s="430">
        <f t="shared" si="1295"/>
        <v>109</v>
      </c>
      <c r="CC637" s="432">
        <v>18032</v>
      </c>
      <c r="CD637" s="411">
        <f t="shared" si="1296"/>
        <v>18992</v>
      </c>
      <c r="CE637" s="421">
        <f t="shared" si="1297"/>
        <v>0.75968000000000002</v>
      </c>
      <c r="CF637" s="433">
        <f t="shared" si="1298"/>
        <v>8.4667228306655424</v>
      </c>
      <c r="CG637" s="434"/>
      <c r="CH637" s="427"/>
      <c r="CI637" s="446">
        <f t="shared" si="1299"/>
        <v>12.005054759898904</v>
      </c>
      <c r="CJ637" s="436">
        <v>29.3</v>
      </c>
      <c r="CK637" s="436">
        <v>2.76</v>
      </c>
      <c r="CL637" s="423"/>
      <c r="CM637" s="423">
        <v>15.7</v>
      </c>
      <c r="CN637" s="423">
        <v>77</v>
      </c>
      <c r="CO637" s="432"/>
      <c r="CP637" s="432"/>
      <c r="CQ637" s="437"/>
      <c r="CR637" s="437">
        <v>0.97</v>
      </c>
      <c r="CS637" s="424"/>
      <c r="CT637" s="432">
        <f t="shared" si="1300"/>
        <v>4.4229149115417021</v>
      </c>
      <c r="CU637" s="434">
        <v>6.57</v>
      </c>
      <c r="CV637" s="438"/>
      <c r="CW637" s="439"/>
      <c r="CX637" s="440"/>
      <c r="CY637" s="441"/>
      <c r="CZ637" s="442"/>
      <c r="DA637" s="442"/>
      <c r="DB637" s="442"/>
      <c r="DC637" s="442"/>
      <c r="DD637" s="443"/>
      <c r="DE637" s="440"/>
      <c r="DF637" s="444">
        <v>18212</v>
      </c>
      <c r="DG637" s="445">
        <f t="shared" si="1301"/>
        <v>19172</v>
      </c>
      <c r="DH637" s="421">
        <f t="shared" si="1302"/>
        <v>0.76688000000000001</v>
      </c>
      <c r="DI637" s="446">
        <f t="shared" si="1303"/>
        <v>8.3872313790945121</v>
      </c>
      <c r="DJ637" s="434">
        <v>7.77</v>
      </c>
      <c r="DK637" s="427">
        <v>3</v>
      </c>
      <c r="DL637" s="446">
        <f t="shared" si="1304"/>
        <v>11.892343000208637</v>
      </c>
      <c r="DM637" s="422">
        <v>29.2</v>
      </c>
      <c r="DN637" s="422">
        <v>2.19</v>
      </c>
      <c r="DO637" s="423">
        <v>7.75</v>
      </c>
      <c r="DP637" s="423">
        <v>17.100000000000001</v>
      </c>
      <c r="DQ637" s="423">
        <v>83</v>
      </c>
      <c r="DR637" s="432"/>
      <c r="DS637" s="432"/>
      <c r="DT637" s="437"/>
      <c r="DU637" s="437">
        <v>0.97</v>
      </c>
      <c r="DV637" s="424"/>
      <c r="DW637" s="446">
        <f t="shared" si="1305"/>
        <v>4.3813895263926561</v>
      </c>
      <c r="DX637" s="434">
        <v>7.36</v>
      </c>
      <c r="DY637" s="438">
        <v>8.0399999999999991</v>
      </c>
      <c r="DZ637" s="439">
        <v>13.6</v>
      </c>
      <c r="EA637" s="660">
        <f t="shared" si="1338"/>
        <v>48.96</v>
      </c>
      <c r="EB637" s="441">
        <v>7470</v>
      </c>
      <c r="EC637" s="442">
        <v>6</v>
      </c>
      <c r="ED637" s="442"/>
      <c r="EE637" s="442"/>
      <c r="EF637" s="442"/>
      <c r="EG637" s="443">
        <v>6</v>
      </c>
      <c r="EH637" s="440"/>
      <c r="EI637" s="429">
        <f t="shared" si="1256"/>
        <v>8.0399999999999991</v>
      </c>
      <c r="EJ637" s="447">
        <f t="shared" si="1339"/>
        <v>13.6</v>
      </c>
      <c r="EK637" s="448">
        <f t="shared" si="1262"/>
        <v>48.96</v>
      </c>
      <c r="EL637" s="417">
        <f t="shared" si="1263"/>
        <v>7470</v>
      </c>
      <c r="EM637" s="431">
        <f t="shared" si="1282"/>
        <v>6</v>
      </c>
      <c r="EN637" s="431"/>
      <c r="EO637" s="431"/>
      <c r="EP637" s="431"/>
      <c r="EQ637" s="430">
        <f t="shared" si="1306"/>
        <v>6</v>
      </c>
      <c r="ER637" s="448"/>
      <c r="ES637" s="449">
        <f t="shared" si="1307"/>
        <v>27.67005554973273</v>
      </c>
      <c r="ET637" s="450">
        <f t="shared" si="1308"/>
        <v>0.76327999999999996</v>
      </c>
      <c r="EU637" s="451">
        <f t="shared" si="1283"/>
        <v>0.25285954545454548</v>
      </c>
      <c r="EV637" s="450">
        <f t="shared" si="1309"/>
        <v>0.46825841750841751</v>
      </c>
      <c r="EW637" s="513">
        <f t="shared" si="1268"/>
        <v>0.6695427595367387</v>
      </c>
      <c r="EX637" s="514">
        <f t="shared" si="1269"/>
        <v>12.156660727387063</v>
      </c>
      <c r="EY637" s="513">
        <f t="shared" si="1340"/>
        <v>0.56962025316455711</v>
      </c>
      <c r="EZ637" s="514">
        <f t="shared" si="1341"/>
        <v>18.000000000000007</v>
      </c>
      <c r="FA637" s="450">
        <f t="shared" si="1310"/>
        <v>0.83205647403966632</v>
      </c>
      <c r="FB637" s="431">
        <f t="shared" si="1311"/>
        <v>242.56656954197675</v>
      </c>
      <c r="FC637" s="452"/>
      <c r="FD637" s="431"/>
      <c r="FE637" s="452">
        <f t="shared" si="1312"/>
        <v>0.94495412844036697</v>
      </c>
      <c r="FF637" s="430">
        <f t="shared" si="1313"/>
        <v>103</v>
      </c>
      <c r="FG637" s="405">
        <v>50400</v>
      </c>
      <c r="FH637" s="589"/>
      <c r="FI637" s="590"/>
      <c r="FJ637" s="591"/>
      <c r="FK637" s="455">
        <f t="shared" si="1314"/>
        <v>1.8865946965726863</v>
      </c>
      <c r="FL637" s="530">
        <v>2200</v>
      </c>
      <c r="FM637" s="455">
        <f t="shared" si="1315"/>
        <v>57.645949061943199</v>
      </c>
      <c r="FN637" s="530">
        <v>6255</v>
      </c>
      <c r="FO637" s="532">
        <f t="shared" si="1316"/>
        <v>0.46748878923766818</v>
      </c>
      <c r="FP637" s="449">
        <f t="shared" si="1317"/>
        <v>163.8979142647521</v>
      </c>
      <c r="FQ637" s="457">
        <v>46.8</v>
      </c>
      <c r="FR637" s="458">
        <f t="shared" si="1318"/>
        <v>1.226286552772246</v>
      </c>
      <c r="FS637" s="576">
        <v>7.91</v>
      </c>
      <c r="FT637" s="577">
        <v>12.7</v>
      </c>
      <c r="FU637" s="660">
        <v>47</v>
      </c>
      <c r="FV637" s="579">
        <v>2</v>
      </c>
      <c r="FW637" s="580"/>
      <c r="FX637" s="579"/>
      <c r="FY637" s="452">
        <f t="shared" si="1319"/>
        <v>0.66666666666666674</v>
      </c>
      <c r="FZ637" s="452"/>
      <c r="GA637" s="429"/>
      <c r="GB637" s="513">
        <f t="shared" si="1342"/>
        <v>6.6176470588235281E-2</v>
      </c>
      <c r="GC637" s="514">
        <f t="shared" si="1343"/>
        <v>0.90000000000000036</v>
      </c>
      <c r="GD637" s="513">
        <f t="shared" si="1320"/>
        <v>4.003267973856206E-2</v>
      </c>
      <c r="GE637" s="527">
        <f t="shared" si="1321"/>
        <v>1.9600000000000009</v>
      </c>
      <c r="GF637" s="461">
        <f t="shared" si="1322"/>
        <v>2.5783460853160047</v>
      </c>
      <c r="GG637" s="606">
        <v>20</v>
      </c>
      <c r="GH637" s="450">
        <f t="shared" si="1249"/>
        <v>0.25</v>
      </c>
      <c r="GI637" s="405">
        <v>140</v>
      </c>
      <c r="GJ637" s="462">
        <f t="shared" si="1250"/>
        <v>7</v>
      </c>
      <c r="GK637" s="463">
        <f t="shared" si="1323"/>
        <v>12.577297977151241</v>
      </c>
      <c r="GL637" s="464">
        <v>8.07</v>
      </c>
      <c r="GM637" s="529">
        <v>11.8</v>
      </c>
      <c r="GN637" s="406">
        <v>42</v>
      </c>
      <c r="GO637" s="513">
        <f t="shared" si="1344"/>
        <v>7.0866141732283339E-2</v>
      </c>
      <c r="GP637" s="450">
        <f t="shared" si="1257"/>
        <v>0.1063829787234043</v>
      </c>
      <c r="GQ637" s="577">
        <v>8</v>
      </c>
      <c r="GR637" s="455">
        <f t="shared" si="1324"/>
        <v>2.7041190650875171</v>
      </c>
      <c r="GS637" s="531">
        <f t="shared" si="1275"/>
        <v>11.4</v>
      </c>
      <c r="GT637" s="531">
        <f t="shared" si="1258"/>
        <v>35.340000000000003</v>
      </c>
      <c r="GU637" s="513">
        <f t="shared" si="1345"/>
        <v>3.3898305084745783E-2</v>
      </c>
      <c r="GV637" s="513">
        <f t="shared" si="1259"/>
        <v>0.15857142857142847</v>
      </c>
      <c r="GW637" s="513">
        <f t="shared" si="1346"/>
        <v>0.10236220472440938</v>
      </c>
      <c r="GX637" s="513">
        <f t="shared" si="1260"/>
        <v>0.24808510638297865</v>
      </c>
      <c r="GY637" s="462">
        <f t="shared" si="1349"/>
        <v>1.0786704954675168</v>
      </c>
      <c r="GZ637" s="405">
        <v>37151</v>
      </c>
      <c r="HA637" s="581">
        <v>8.24</v>
      </c>
      <c r="HB637" s="451">
        <v>8.06</v>
      </c>
      <c r="HC637" s="577">
        <v>11.4</v>
      </c>
      <c r="HD637" s="463">
        <f t="shared" si="1347"/>
        <v>35.340000000000003</v>
      </c>
      <c r="HE637" s="463">
        <v>10.5</v>
      </c>
      <c r="HF637" s="463">
        <f t="shared" si="1350"/>
        <v>28.35</v>
      </c>
      <c r="HG637" s="582"/>
      <c r="HH637" s="575">
        <v>4</v>
      </c>
      <c r="HI637" s="583">
        <v>7240</v>
      </c>
      <c r="HJ637" s="406">
        <f t="shared" si="1325"/>
        <v>4850.8</v>
      </c>
      <c r="HK637" s="406"/>
      <c r="HL637" s="549"/>
      <c r="HM637" s="584"/>
      <c r="HN637" s="461">
        <v>4.6900000000000004</v>
      </c>
      <c r="HO637" s="574"/>
      <c r="HP637" s="548">
        <v>0.54</v>
      </c>
      <c r="HQ637" s="585"/>
      <c r="HR637" s="586"/>
      <c r="HS637" s="520">
        <v>0.22</v>
      </c>
      <c r="HT637" s="587">
        <v>4</v>
      </c>
      <c r="HU637" s="522">
        <f t="shared" si="1326"/>
        <v>48.007946142809843</v>
      </c>
      <c r="HV637" s="513">
        <f t="shared" si="1348"/>
        <v>0.639240506329114</v>
      </c>
      <c r="HW637" s="513">
        <f t="shared" si="1261"/>
        <v>0.80256983240223456</v>
      </c>
      <c r="HX637" s="513">
        <f t="shared" si="1280"/>
        <v>0.7491978609625668</v>
      </c>
      <c r="HY637" s="599"/>
    </row>
    <row r="638" spans="1:233" s="598" customFormat="1" ht="15" customHeight="1" x14ac:dyDescent="0.15">
      <c r="A638" s="400">
        <v>44120</v>
      </c>
      <c r="B638" s="515">
        <v>43350</v>
      </c>
      <c r="C638" s="402">
        <f t="shared" si="1284"/>
        <v>0.86699999999999999</v>
      </c>
      <c r="D638" s="571">
        <v>7.83</v>
      </c>
      <c r="E638" s="572">
        <v>30</v>
      </c>
      <c r="F638" s="406">
        <v>173</v>
      </c>
      <c r="G638" s="406">
        <f t="shared" si="1285"/>
        <v>7499.55</v>
      </c>
      <c r="H638" s="402">
        <f t="shared" si="1286"/>
        <v>0.29998200000000003</v>
      </c>
      <c r="I638" s="573"/>
      <c r="J638" s="406"/>
      <c r="K638" s="574"/>
      <c r="L638" s="574"/>
      <c r="M638" s="574"/>
      <c r="N638" s="575"/>
      <c r="O638" s="575"/>
      <c r="P638" s="409"/>
      <c r="Q638" s="409">
        <v>1440</v>
      </c>
      <c r="R638" s="409"/>
      <c r="S638" s="409"/>
      <c r="T638" s="410">
        <v>5.48</v>
      </c>
      <c r="U638" s="409">
        <f t="shared" si="1327"/>
        <v>3195.1724137931037</v>
      </c>
      <c r="V638" s="409">
        <v>9266</v>
      </c>
      <c r="W638" s="409">
        <v>3948</v>
      </c>
      <c r="X638" s="516">
        <v>480</v>
      </c>
      <c r="Y638" s="473"/>
      <c r="Z638" s="429"/>
      <c r="AA638" s="409"/>
      <c r="AB638" s="409"/>
      <c r="AC638" s="409"/>
      <c r="AD638" s="474"/>
      <c r="AE638" s="477"/>
      <c r="AF638" s="478">
        <f t="shared" si="1328"/>
        <v>1920</v>
      </c>
      <c r="AG638" s="477">
        <f t="shared" si="1329"/>
        <v>0.76800000000000002</v>
      </c>
      <c r="AH638" s="478">
        <f t="shared" si="1330"/>
        <v>2411.2931034482758</v>
      </c>
      <c r="AI638" s="478">
        <f t="shared" si="1331"/>
        <v>6992.75</v>
      </c>
      <c r="AJ638" s="473">
        <f t="shared" si="1332"/>
        <v>13426.08</v>
      </c>
      <c r="AK638" s="477">
        <f t="shared" si="1333"/>
        <v>0.59671466666666662</v>
      </c>
      <c r="AL638" s="447">
        <v>38</v>
      </c>
      <c r="AM638" s="479"/>
      <c r="AN638" s="473">
        <v>4934</v>
      </c>
      <c r="AO638" s="473">
        <v>4908</v>
      </c>
      <c r="AP638" s="479">
        <v>7.24</v>
      </c>
      <c r="AQ638" s="447">
        <v>807</v>
      </c>
      <c r="AR638" s="473">
        <f t="shared" si="1334"/>
        <v>2340.2999999999997</v>
      </c>
      <c r="AS638" s="657">
        <f t="shared" si="1335"/>
        <v>2.8999999999999995</v>
      </c>
      <c r="AT638" s="473">
        <v>6080</v>
      </c>
      <c r="AU638" s="447"/>
      <c r="AV638" s="480">
        <v>1.1000000000000001</v>
      </c>
      <c r="AW638" s="479">
        <v>9.27</v>
      </c>
      <c r="AX638" s="479">
        <v>37.31</v>
      </c>
      <c r="AY638" s="480">
        <v>7.4</v>
      </c>
      <c r="AZ638" s="480">
        <v>3.1</v>
      </c>
      <c r="BA638" s="420">
        <f t="shared" si="1287"/>
        <v>38176</v>
      </c>
      <c r="BB638" s="421">
        <f t="shared" si="1288"/>
        <v>0.76351999999999998</v>
      </c>
      <c r="BC638" s="422"/>
      <c r="BD638" s="423">
        <v>7.76</v>
      </c>
      <c r="BE638" s="424">
        <v>31.6</v>
      </c>
      <c r="BF638" s="420">
        <v>214</v>
      </c>
      <c r="BG638" s="426">
        <v>8190</v>
      </c>
      <c r="BH638" s="420">
        <f t="shared" si="1289"/>
        <v>5487.3</v>
      </c>
      <c r="BI638" s="432"/>
      <c r="BJ638" s="421"/>
      <c r="BK638" s="427">
        <v>19.2</v>
      </c>
      <c r="BL638" s="427">
        <v>10.4</v>
      </c>
      <c r="BM638" s="428">
        <v>3.3</v>
      </c>
      <c r="BN638" s="422">
        <v>1.8</v>
      </c>
      <c r="BO638" s="425">
        <v>242</v>
      </c>
      <c r="BP638" s="425">
        <v>32</v>
      </c>
      <c r="BQ638" s="423">
        <v>4.33</v>
      </c>
      <c r="BR638" s="421">
        <f t="shared" si="1290"/>
        <v>0.60138888888888886</v>
      </c>
      <c r="BS638" s="409">
        <f t="shared" si="1291"/>
        <v>40096</v>
      </c>
      <c r="BT638" s="429">
        <f t="shared" si="1292"/>
        <v>7.735099760574621</v>
      </c>
      <c r="BU638" s="430">
        <f t="shared" si="1337"/>
        <v>31.6</v>
      </c>
      <c r="BV638" s="430">
        <f t="shared" si="1293"/>
        <v>315.81803671189147</v>
      </c>
      <c r="BW638" s="430">
        <f t="shared" si="1336"/>
        <v>7797.9600957701514</v>
      </c>
      <c r="BX638" s="430">
        <f t="shared" si="1294"/>
        <v>5068.6740622505986</v>
      </c>
      <c r="BY638" s="430">
        <f t="shared" si="1265"/>
        <v>18.634956105347165</v>
      </c>
      <c r="BZ638" s="430">
        <f>(BL638*BA638+AY638*AF638)/BS638</f>
        <v>10.256344772545891</v>
      </c>
      <c r="CA638" s="431">
        <f>(BN638*BA638+AZ638*AF638)/BS638</f>
        <v>1.8622505985634479</v>
      </c>
      <c r="CB638" s="430">
        <f t="shared" si="1295"/>
        <v>242</v>
      </c>
      <c r="CC638" s="432">
        <v>18857</v>
      </c>
      <c r="CD638" s="411">
        <f t="shared" si="1296"/>
        <v>19817</v>
      </c>
      <c r="CE638" s="421">
        <f t="shared" si="1297"/>
        <v>0.79268000000000005</v>
      </c>
      <c r="CF638" s="433">
        <f t="shared" si="1298"/>
        <v>8.1142453449058891</v>
      </c>
      <c r="CG638" s="434"/>
      <c r="CH638" s="427"/>
      <c r="CI638" s="446">
        <f t="shared" si="1299"/>
        <v>11.505273250239693</v>
      </c>
      <c r="CJ638" s="436">
        <v>28.9</v>
      </c>
      <c r="CK638" s="436">
        <v>4.32</v>
      </c>
      <c r="CL638" s="423"/>
      <c r="CM638" s="423">
        <v>15.1</v>
      </c>
      <c r="CN638" s="423">
        <v>75</v>
      </c>
      <c r="CO638" s="432"/>
      <c r="CP638" s="432"/>
      <c r="CQ638" s="437"/>
      <c r="CR638" s="437">
        <v>0.98</v>
      </c>
      <c r="CS638" s="424"/>
      <c r="CT638" s="432">
        <f t="shared" si="1300"/>
        <v>4.2387848816672555</v>
      </c>
      <c r="CU638" s="434">
        <v>7.77</v>
      </c>
      <c r="CV638" s="438"/>
      <c r="CW638" s="439"/>
      <c r="CX638" s="440"/>
      <c r="CY638" s="441"/>
      <c r="CZ638" s="442"/>
      <c r="DA638" s="442"/>
      <c r="DB638" s="442"/>
      <c r="DC638" s="442"/>
      <c r="DD638" s="443"/>
      <c r="DE638" s="440"/>
      <c r="DF638" s="444">
        <v>19319</v>
      </c>
      <c r="DG638" s="445">
        <f t="shared" si="1301"/>
        <v>20279</v>
      </c>
      <c r="DH638" s="421">
        <f t="shared" si="1302"/>
        <v>0.81115999999999999</v>
      </c>
      <c r="DI638" s="446">
        <f t="shared" si="1303"/>
        <v>7.9293850781596724</v>
      </c>
      <c r="DJ638" s="434">
        <v>7.66</v>
      </c>
      <c r="DK638" s="427">
        <v>3.5</v>
      </c>
      <c r="DL638" s="446">
        <f t="shared" si="1304"/>
        <v>11.243157946644313</v>
      </c>
      <c r="DM638" s="422">
        <v>28.8</v>
      </c>
      <c r="DN638" s="422">
        <v>3.49</v>
      </c>
      <c r="DO638" s="423">
        <v>7.76</v>
      </c>
      <c r="DP638" s="423">
        <v>16.2</v>
      </c>
      <c r="DQ638" s="423">
        <v>69</v>
      </c>
      <c r="DR638" s="432"/>
      <c r="DS638" s="432"/>
      <c r="DT638" s="437"/>
      <c r="DU638" s="437">
        <v>0.98</v>
      </c>
      <c r="DV638" s="424"/>
      <c r="DW638" s="446">
        <f t="shared" si="1305"/>
        <v>4.1422160856057992</v>
      </c>
      <c r="DX638" s="434">
        <v>7.25</v>
      </c>
      <c r="DY638" s="438">
        <v>8</v>
      </c>
      <c r="DZ638" s="439">
        <v>13.6</v>
      </c>
      <c r="EA638" s="660">
        <f t="shared" si="1338"/>
        <v>48.96</v>
      </c>
      <c r="EB638" s="441">
        <v>7730</v>
      </c>
      <c r="EC638" s="442">
        <v>6</v>
      </c>
      <c r="ED638" s="442">
        <v>0.17</v>
      </c>
      <c r="EE638" s="442">
        <v>4.5</v>
      </c>
      <c r="EF638" s="442">
        <v>0.75</v>
      </c>
      <c r="EG638" s="443">
        <v>5</v>
      </c>
      <c r="EH638" s="440">
        <v>16</v>
      </c>
      <c r="EI638" s="429">
        <f t="shared" si="1256"/>
        <v>8</v>
      </c>
      <c r="EJ638" s="447">
        <f t="shared" si="1339"/>
        <v>13.6</v>
      </c>
      <c r="EK638" s="448">
        <f t="shared" si="1262"/>
        <v>48.96</v>
      </c>
      <c r="EL638" s="417">
        <f t="shared" si="1263"/>
        <v>7730</v>
      </c>
      <c r="EM638" s="431">
        <f t="shared" si="1282"/>
        <v>6</v>
      </c>
      <c r="EN638" s="431">
        <f>ED638</f>
        <v>0.17</v>
      </c>
      <c r="EO638" s="431">
        <f>EE638</f>
        <v>4.5</v>
      </c>
      <c r="EP638" s="431">
        <f>EF638</f>
        <v>0.75</v>
      </c>
      <c r="EQ638" s="430">
        <f t="shared" si="1306"/>
        <v>5</v>
      </c>
      <c r="ER638" s="448">
        <f>EH638</f>
        <v>16</v>
      </c>
      <c r="ES638" s="449">
        <f t="shared" si="1307"/>
        <v>26.336791699920191</v>
      </c>
      <c r="ET638" s="450">
        <f t="shared" si="1308"/>
        <v>0.80191999999999997</v>
      </c>
      <c r="EU638" s="451">
        <f t="shared" si="1283"/>
        <v>0.28779636363636363</v>
      </c>
      <c r="EV638" s="450">
        <f t="shared" si="1309"/>
        <v>0.53295622895622885</v>
      </c>
      <c r="EW638" s="513">
        <f t="shared" si="1268"/>
        <v>0.67802446294583207</v>
      </c>
      <c r="EX638" s="514">
        <f t="shared" si="1269"/>
        <v>12.634956105347165</v>
      </c>
      <c r="EY638" s="513">
        <f t="shared" si="1340"/>
        <v>0.569620253164557</v>
      </c>
      <c r="EZ638" s="514">
        <f t="shared" si="1341"/>
        <v>18</v>
      </c>
      <c r="FA638" s="450">
        <f t="shared" si="1310"/>
        <v>0.84497402203578287</v>
      </c>
      <c r="FB638" s="431">
        <f t="shared" si="1311"/>
        <v>266.85803671189149</v>
      </c>
      <c r="FC638" s="452">
        <f>1-EP638/CA638</f>
        <v>0.59726150681409107</v>
      </c>
      <c r="FD638" s="431">
        <f>CA638-EP638</f>
        <v>1.1122505985634479</v>
      </c>
      <c r="FE638" s="452">
        <f t="shared" si="1312"/>
        <v>0.97933884297520657</v>
      </c>
      <c r="FF638" s="430">
        <f t="shared" si="1313"/>
        <v>237</v>
      </c>
      <c r="FG638" s="405">
        <v>50400</v>
      </c>
      <c r="FH638" s="589"/>
      <c r="FI638" s="590"/>
      <c r="FJ638" s="591"/>
      <c r="FK638" s="455">
        <f t="shared" si="1314"/>
        <v>1.7956903431763767</v>
      </c>
      <c r="FL638" s="530">
        <v>2000</v>
      </c>
      <c r="FM638" s="455">
        <f t="shared" si="1315"/>
        <v>49.880287310454904</v>
      </c>
      <c r="FN638" s="530">
        <v>6533</v>
      </c>
      <c r="FO638" s="532">
        <f t="shared" si="1316"/>
        <v>0.48826606875934231</v>
      </c>
      <c r="FP638" s="449">
        <f t="shared" si="1317"/>
        <v>162.93395849960095</v>
      </c>
      <c r="FQ638" s="457">
        <v>46.8</v>
      </c>
      <c r="FR638" s="458">
        <f t="shared" si="1318"/>
        <v>1.1671987230646448</v>
      </c>
      <c r="FS638" s="576">
        <v>7.84</v>
      </c>
      <c r="FT638" s="577">
        <v>12.6</v>
      </c>
      <c r="FU638" s="660">
        <v>41</v>
      </c>
      <c r="FV638" s="579">
        <v>6</v>
      </c>
      <c r="FW638" s="580">
        <v>0.22</v>
      </c>
      <c r="FX638" s="579">
        <v>8</v>
      </c>
      <c r="FY638" s="452">
        <f t="shared" si="1319"/>
        <v>-0.19999999999999996</v>
      </c>
      <c r="FZ638" s="452">
        <f>1-FW638/(EF638+DC638)</f>
        <v>0.70666666666666667</v>
      </c>
      <c r="GA638" s="429">
        <f>EF638+DC638-FW638</f>
        <v>0.53</v>
      </c>
      <c r="GB638" s="513">
        <f t="shared" si="1342"/>
        <v>7.3529411764705843E-2</v>
      </c>
      <c r="GC638" s="514">
        <f t="shared" si="1343"/>
        <v>1</v>
      </c>
      <c r="GD638" s="513">
        <f t="shared" si="1320"/>
        <v>0.16258169934640521</v>
      </c>
      <c r="GE638" s="527">
        <f t="shared" si="1321"/>
        <v>7.9600000000000009</v>
      </c>
      <c r="GF638" s="461">
        <f t="shared" si="1322"/>
        <v>2.4541101356743815</v>
      </c>
      <c r="GG638" s="606">
        <v>20</v>
      </c>
      <c r="GH638" s="450">
        <f t="shared" si="1249"/>
        <v>0.25</v>
      </c>
      <c r="GI638" s="405">
        <v>140</v>
      </c>
      <c r="GJ638" s="462">
        <f t="shared" si="1250"/>
        <v>7</v>
      </c>
      <c r="GK638" s="463">
        <f t="shared" si="1323"/>
        <v>11.971268954509176</v>
      </c>
      <c r="GL638" s="464">
        <v>8.08</v>
      </c>
      <c r="GM638" s="529">
        <v>11.8</v>
      </c>
      <c r="GN638" s="406">
        <v>40</v>
      </c>
      <c r="GO638" s="513">
        <f t="shared" si="1344"/>
        <v>6.3492063492063378E-2</v>
      </c>
      <c r="GP638" s="450">
        <f t="shared" si="1257"/>
        <v>2.4390243902439046E-2</v>
      </c>
      <c r="GQ638" s="577">
        <v>8</v>
      </c>
      <c r="GR638" s="455">
        <f t="shared" si="1324"/>
        <v>2.573822825219473</v>
      </c>
      <c r="GS638" s="531">
        <f t="shared" si="1275"/>
        <v>11.5</v>
      </c>
      <c r="GT638" s="531">
        <f t="shared" si="1258"/>
        <v>35.65</v>
      </c>
      <c r="GU638" s="513">
        <f t="shared" si="1345"/>
        <v>2.5423728813559365E-2</v>
      </c>
      <c r="GV638" s="513">
        <f t="shared" si="1259"/>
        <v>0.10875000000000001</v>
      </c>
      <c r="GW638" s="513">
        <f t="shared" si="1346"/>
        <v>8.7301587301587324E-2</v>
      </c>
      <c r="GX638" s="513">
        <f t="shared" si="1260"/>
        <v>0.13048780487804879</v>
      </c>
      <c r="GY638" s="462">
        <f t="shared" si="1349"/>
        <v>2.2376203653288171</v>
      </c>
      <c r="GZ638" s="405">
        <v>39034</v>
      </c>
      <c r="HA638" s="581">
        <v>8.2799999999999994</v>
      </c>
      <c r="HB638" s="451">
        <v>8.07</v>
      </c>
      <c r="HC638" s="577">
        <v>11.5</v>
      </c>
      <c r="HD638" s="463">
        <f t="shared" si="1347"/>
        <v>35.65</v>
      </c>
      <c r="HE638" s="463">
        <v>10.5</v>
      </c>
      <c r="HF638" s="463">
        <f t="shared" si="1350"/>
        <v>28.35</v>
      </c>
      <c r="HG638" s="582"/>
      <c r="HH638" s="575">
        <v>2</v>
      </c>
      <c r="HI638" s="583">
        <v>7660</v>
      </c>
      <c r="HJ638" s="406">
        <f t="shared" si="1325"/>
        <v>5132.2000000000007</v>
      </c>
      <c r="HK638" s="406"/>
      <c r="HL638" s="549">
        <v>1358</v>
      </c>
      <c r="HM638" s="584">
        <v>5.6</v>
      </c>
      <c r="HN638" s="461">
        <v>4.91</v>
      </c>
      <c r="HO638" s="574">
        <v>0.19</v>
      </c>
      <c r="HP638" s="548">
        <v>0.69</v>
      </c>
      <c r="HQ638" s="585">
        <v>4.0999999999999996</v>
      </c>
      <c r="HR638" s="586">
        <v>0.24</v>
      </c>
      <c r="HS638" s="520">
        <v>0.18</v>
      </c>
      <c r="HT638" s="587">
        <v>4</v>
      </c>
      <c r="HU638" s="522">
        <f t="shared" si="1326"/>
        <v>45.578373847443423</v>
      </c>
      <c r="HV638" s="513">
        <f t="shared" si="1348"/>
        <v>0.63607594936708867</v>
      </c>
      <c r="HW638" s="513">
        <f t="shared" si="1261"/>
        <v>0.83341121495327108</v>
      </c>
      <c r="HX638" s="513">
        <f t="shared" si="1280"/>
        <v>0.74427083333333333</v>
      </c>
      <c r="HY638" s="599"/>
    </row>
    <row r="639" spans="1:233" s="598" customFormat="1" ht="15" customHeight="1" x14ac:dyDescent="0.15">
      <c r="A639" s="400">
        <v>44121</v>
      </c>
      <c r="B639" s="515">
        <v>40286</v>
      </c>
      <c r="C639" s="402">
        <f t="shared" si="1284"/>
        <v>0.80571999999999999</v>
      </c>
      <c r="D639" s="571">
        <v>7.93</v>
      </c>
      <c r="E639" s="572">
        <v>31</v>
      </c>
      <c r="F639" s="406">
        <v>161</v>
      </c>
      <c r="G639" s="406">
        <f t="shared" si="1285"/>
        <v>6486.0460000000003</v>
      </c>
      <c r="H639" s="402">
        <f t="shared" si="1286"/>
        <v>0.25944184000000003</v>
      </c>
      <c r="I639" s="573"/>
      <c r="J639" s="406"/>
      <c r="K639" s="574"/>
      <c r="L639" s="574"/>
      <c r="M639" s="574"/>
      <c r="N639" s="575"/>
      <c r="O639" s="575"/>
      <c r="P639" s="409"/>
      <c r="Q639" s="409">
        <v>1440</v>
      </c>
      <c r="R639" s="409"/>
      <c r="S639" s="409"/>
      <c r="T639" s="410">
        <v>5.47</v>
      </c>
      <c r="U639" s="409">
        <f t="shared" si="1327"/>
        <v>3330</v>
      </c>
      <c r="V639" s="409">
        <v>9657</v>
      </c>
      <c r="W639" s="409">
        <v>3681</v>
      </c>
      <c r="X639" s="516">
        <v>480</v>
      </c>
      <c r="Y639" s="473"/>
      <c r="Z639" s="429"/>
      <c r="AA639" s="409"/>
      <c r="AB639" s="409"/>
      <c r="AC639" s="409"/>
      <c r="AD639" s="474"/>
      <c r="AE639" s="477"/>
      <c r="AF639" s="478">
        <f t="shared" si="1328"/>
        <v>1920</v>
      </c>
      <c r="AG639" s="477">
        <f t="shared" si="1329"/>
        <v>0.76800000000000002</v>
      </c>
      <c r="AH639" s="478">
        <f t="shared" si="1330"/>
        <v>2511.3793103448274</v>
      </c>
      <c r="AI639" s="478">
        <f t="shared" si="1331"/>
        <v>7283</v>
      </c>
      <c r="AJ639" s="473">
        <f t="shared" si="1332"/>
        <v>13983.36</v>
      </c>
      <c r="AK639" s="477">
        <f t="shared" si="1333"/>
        <v>0.62148266666666674</v>
      </c>
      <c r="AL639" s="447">
        <v>37</v>
      </c>
      <c r="AM639" s="479"/>
      <c r="AN639" s="473">
        <v>4784</v>
      </c>
      <c r="AO639" s="473">
        <v>4781</v>
      </c>
      <c r="AP639" s="479">
        <v>7.41</v>
      </c>
      <c r="AQ639" s="447">
        <v>807</v>
      </c>
      <c r="AR639" s="473">
        <f t="shared" si="1334"/>
        <v>2340.2999999999997</v>
      </c>
      <c r="AS639" s="657">
        <f t="shared" si="1335"/>
        <v>2.8999999999999995</v>
      </c>
      <c r="AT639" s="473">
        <v>5910</v>
      </c>
      <c r="AU639" s="447"/>
      <c r="AV639" s="480">
        <v>1</v>
      </c>
      <c r="AW639" s="479">
        <v>8.2100000000000009</v>
      </c>
      <c r="AX639" s="479">
        <v>40.119999999999997</v>
      </c>
      <c r="AY639" s="480">
        <v>10.7</v>
      </c>
      <c r="AZ639" s="480">
        <v>3.3</v>
      </c>
      <c r="BA639" s="420">
        <f t="shared" si="1287"/>
        <v>37701</v>
      </c>
      <c r="BB639" s="421">
        <f t="shared" si="1288"/>
        <v>0.75402000000000002</v>
      </c>
      <c r="BC639" s="422"/>
      <c r="BD639" s="423">
        <v>7.74</v>
      </c>
      <c r="BE639" s="424">
        <v>31</v>
      </c>
      <c r="BF639" s="420">
        <v>159</v>
      </c>
      <c r="BG639" s="426">
        <v>7000</v>
      </c>
      <c r="BH639" s="420">
        <f t="shared" si="1289"/>
        <v>4690</v>
      </c>
      <c r="BI639" s="432"/>
      <c r="BJ639" s="421"/>
      <c r="BK639" s="427">
        <v>19.899999999999999</v>
      </c>
      <c r="BL639" s="427"/>
      <c r="BM639" s="428"/>
      <c r="BN639" s="422"/>
      <c r="BO639" s="425">
        <v>75</v>
      </c>
      <c r="BP639" s="425"/>
      <c r="BQ639" s="423">
        <v>6.47</v>
      </c>
      <c r="BR639" s="421">
        <f t="shared" si="1290"/>
        <v>0.89861111111111103</v>
      </c>
      <c r="BS639" s="409">
        <f t="shared" si="1291"/>
        <v>39621</v>
      </c>
      <c r="BT639" s="429">
        <f t="shared" si="1292"/>
        <v>7.7240084803513289</v>
      </c>
      <c r="BU639" s="430">
        <f t="shared" si="1337"/>
        <v>31</v>
      </c>
      <c r="BV639" s="430">
        <f t="shared" si="1293"/>
        <v>264.70394487771637</v>
      </c>
      <c r="BW639" s="430">
        <f t="shared" si="1336"/>
        <v>6660.9264783826757</v>
      </c>
      <c r="BX639" s="430">
        <f t="shared" si="1294"/>
        <v>4329.6022109487394</v>
      </c>
      <c r="BY639" s="430">
        <f t="shared" si="1265"/>
        <v>19.454175815855226</v>
      </c>
      <c r="BZ639" s="430"/>
      <c r="CA639" s="431"/>
      <c r="CB639" s="430">
        <f t="shared" si="1295"/>
        <v>75</v>
      </c>
      <c r="CC639" s="432">
        <v>18649</v>
      </c>
      <c r="CD639" s="411">
        <f t="shared" si="1296"/>
        <v>19609</v>
      </c>
      <c r="CE639" s="421">
        <f t="shared" si="1297"/>
        <v>0.78435999999999995</v>
      </c>
      <c r="CF639" s="433">
        <f t="shared" si="1298"/>
        <v>8.2003161813453005</v>
      </c>
      <c r="CG639" s="434"/>
      <c r="CH639" s="427"/>
      <c r="CI639" s="446">
        <f t="shared" si="1299"/>
        <v>11.627313988474681</v>
      </c>
      <c r="CJ639" s="436">
        <v>29.1</v>
      </c>
      <c r="CK639" s="436">
        <v>3.11</v>
      </c>
      <c r="CL639" s="423"/>
      <c r="CM639" s="423">
        <v>15.3</v>
      </c>
      <c r="CN639" s="423">
        <v>76</v>
      </c>
      <c r="CO639" s="432"/>
      <c r="CP639" s="432"/>
      <c r="CQ639" s="437"/>
      <c r="CR639" s="437">
        <v>0.97</v>
      </c>
      <c r="CS639" s="424"/>
      <c r="CT639" s="432">
        <f t="shared" si="1300"/>
        <v>4.283747258911724</v>
      </c>
      <c r="CU639" s="434">
        <v>6.85</v>
      </c>
      <c r="CV639" s="438"/>
      <c r="CW639" s="439"/>
      <c r="CX639" s="440"/>
      <c r="CY639" s="441"/>
      <c r="CZ639" s="442"/>
      <c r="DA639" s="442"/>
      <c r="DB639" s="442"/>
      <c r="DC639" s="442"/>
      <c r="DD639" s="443"/>
      <c r="DE639" s="440"/>
      <c r="DF639" s="444">
        <v>19052</v>
      </c>
      <c r="DG639" s="445">
        <f t="shared" si="1301"/>
        <v>20012</v>
      </c>
      <c r="DH639" s="421">
        <f t="shared" si="1302"/>
        <v>0.80047999999999997</v>
      </c>
      <c r="DI639" s="446">
        <f t="shared" si="1303"/>
        <v>8.0351788926644012</v>
      </c>
      <c r="DJ639" s="434">
        <v>7.68</v>
      </c>
      <c r="DK639" s="427">
        <v>2.8</v>
      </c>
      <c r="DL639" s="446">
        <f t="shared" si="1304"/>
        <v>11.393164101539076</v>
      </c>
      <c r="DM639" s="422">
        <v>29.2</v>
      </c>
      <c r="DN639" s="422">
        <v>2.94</v>
      </c>
      <c r="DO639" s="423">
        <v>7.74</v>
      </c>
      <c r="DP639" s="423">
        <v>17.100000000000001</v>
      </c>
      <c r="DQ639" s="423">
        <v>81</v>
      </c>
      <c r="DR639" s="432"/>
      <c r="DS639" s="432"/>
      <c r="DT639" s="437"/>
      <c r="DU639" s="437">
        <v>0.96</v>
      </c>
      <c r="DV639" s="424"/>
      <c r="DW639" s="446">
        <f t="shared" si="1305"/>
        <v>4.1974815110933434</v>
      </c>
      <c r="DX639" s="434">
        <v>7.35</v>
      </c>
      <c r="DY639" s="438">
        <v>8.09</v>
      </c>
      <c r="DZ639" s="439">
        <v>14.6</v>
      </c>
      <c r="EA639" s="660">
        <f t="shared" si="1338"/>
        <v>52.56</v>
      </c>
      <c r="EB639" s="441">
        <v>7370</v>
      </c>
      <c r="EC639" s="442">
        <v>5</v>
      </c>
      <c r="ED639" s="442"/>
      <c r="EE639" s="442"/>
      <c r="EF639" s="442"/>
      <c r="EG639" s="443">
        <v>8</v>
      </c>
      <c r="EH639" s="440"/>
      <c r="EI639" s="429">
        <f t="shared" si="1256"/>
        <v>8.09</v>
      </c>
      <c r="EJ639" s="447">
        <f t="shared" si="1339"/>
        <v>14.6</v>
      </c>
      <c r="EK639" s="448">
        <f t="shared" si="1262"/>
        <v>52.56</v>
      </c>
      <c r="EL639" s="417">
        <f t="shared" si="1263"/>
        <v>7370</v>
      </c>
      <c r="EM639" s="431">
        <f t="shared" si="1282"/>
        <v>5</v>
      </c>
      <c r="EN639" s="431"/>
      <c r="EO639" s="431"/>
      <c r="EP639" s="431"/>
      <c r="EQ639" s="430">
        <f t="shared" si="1306"/>
        <v>8</v>
      </c>
      <c r="ER639" s="448"/>
      <c r="ES639" s="449">
        <f t="shared" si="1307"/>
        <v>26.652532747785266</v>
      </c>
      <c r="ET639" s="450">
        <f t="shared" si="1308"/>
        <v>0.79242000000000001</v>
      </c>
      <c r="EU639" s="451">
        <f t="shared" si="1283"/>
        <v>0.23835988636363636</v>
      </c>
      <c r="EV639" s="450">
        <f t="shared" si="1309"/>
        <v>0.44140719696969694</v>
      </c>
      <c r="EW639" s="513">
        <f t="shared" si="1268"/>
        <v>0.74298577090451801</v>
      </c>
      <c r="EX639" s="514">
        <f t="shared" si="1269"/>
        <v>14.454175815855226</v>
      </c>
      <c r="EY639" s="513">
        <f t="shared" si="1340"/>
        <v>0.52903225806451615</v>
      </c>
      <c r="EZ639" s="514">
        <f t="shared" si="1341"/>
        <v>16.399999999999999</v>
      </c>
      <c r="FA639" s="450">
        <f t="shared" si="1310"/>
        <v>0.80143854665905789</v>
      </c>
      <c r="FB639" s="431">
        <f t="shared" si="1311"/>
        <v>212.14394487771636</v>
      </c>
      <c r="FC639" s="452"/>
      <c r="FD639" s="431"/>
      <c r="FE639" s="452">
        <f t="shared" si="1312"/>
        <v>0.89333333333333331</v>
      </c>
      <c r="FF639" s="430">
        <f t="shared" si="1313"/>
        <v>67</v>
      </c>
      <c r="FG639" s="405">
        <v>50400</v>
      </c>
      <c r="FH639" s="589"/>
      <c r="FI639" s="590"/>
      <c r="FJ639" s="591"/>
      <c r="FK639" s="455">
        <f t="shared" si="1314"/>
        <v>1.81721814189445</v>
      </c>
      <c r="FL639" s="530">
        <v>2000</v>
      </c>
      <c r="FM639" s="455">
        <f t="shared" si="1315"/>
        <v>50.478281719290273</v>
      </c>
      <c r="FN639" s="530">
        <v>5838</v>
      </c>
      <c r="FO639" s="532">
        <f t="shared" si="1316"/>
        <v>0.43632286995515696</v>
      </c>
      <c r="FP639" s="449">
        <f t="shared" si="1317"/>
        <v>147.34610433860831</v>
      </c>
      <c r="FQ639" s="457">
        <v>46.8</v>
      </c>
      <c r="FR639" s="458">
        <f t="shared" si="1318"/>
        <v>1.1811917922313924</v>
      </c>
      <c r="FS639" s="576">
        <v>7.9</v>
      </c>
      <c r="FT639" s="577">
        <v>13.5</v>
      </c>
      <c r="FU639" s="660">
        <v>39</v>
      </c>
      <c r="FV639" s="579">
        <v>2</v>
      </c>
      <c r="FW639" s="580"/>
      <c r="FX639" s="579"/>
      <c r="FY639" s="452">
        <f t="shared" si="1319"/>
        <v>0.75</v>
      </c>
      <c r="FZ639" s="452"/>
      <c r="GA639" s="429"/>
      <c r="GB639" s="513">
        <f t="shared" si="1342"/>
        <v>7.5342465753424626E-2</v>
      </c>
      <c r="GC639" s="514">
        <f t="shared" si="1343"/>
        <v>1.0999999999999996</v>
      </c>
      <c r="GD639" s="513">
        <f t="shared" si="1320"/>
        <v>0.25799086757990874</v>
      </c>
      <c r="GE639" s="527">
        <f t="shared" si="1321"/>
        <v>13.560000000000002</v>
      </c>
      <c r="GF639" s="461">
        <f t="shared" si="1322"/>
        <v>2.4835314605890817</v>
      </c>
      <c r="GG639" s="606">
        <v>20</v>
      </c>
      <c r="GH639" s="450">
        <f t="shared" si="1249"/>
        <v>0.25</v>
      </c>
      <c r="GI639" s="405">
        <v>140</v>
      </c>
      <c r="GJ639" s="462">
        <f t="shared" si="1250"/>
        <v>7</v>
      </c>
      <c r="GK639" s="463">
        <f t="shared" si="1323"/>
        <v>12.114787612629666</v>
      </c>
      <c r="GL639" s="464">
        <v>8.11</v>
      </c>
      <c r="GM639" s="529">
        <v>12.9</v>
      </c>
      <c r="GN639" s="406">
        <v>40</v>
      </c>
      <c r="GO639" s="513">
        <f t="shared" si="1344"/>
        <v>4.4444444444444398E-2</v>
      </c>
      <c r="GP639" s="450">
        <f t="shared" si="1257"/>
        <v>-2.564102564102555E-2</v>
      </c>
      <c r="GQ639" s="577">
        <v>8</v>
      </c>
      <c r="GR639" s="455">
        <f t="shared" si="1324"/>
        <v>2.6046793367153782</v>
      </c>
      <c r="GS639" s="531">
        <f t="shared" si="1275"/>
        <v>11.6</v>
      </c>
      <c r="GT639" s="531">
        <f t="shared" si="1258"/>
        <v>35.96</v>
      </c>
      <c r="GU639" s="513">
        <f t="shared" si="1345"/>
        <v>0.10077519379844968</v>
      </c>
      <c r="GV639" s="513">
        <f t="shared" si="1259"/>
        <v>0.10099999999999998</v>
      </c>
      <c r="GW639" s="513">
        <f t="shared" si="1346"/>
        <v>0.14074074074074072</v>
      </c>
      <c r="GX639" s="513">
        <f t="shared" si="1260"/>
        <v>7.7948717948717938E-2</v>
      </c>
      <c r="GY639" s="462">
        <f t="shared" si="1349"/>
        <v>3.9851275041544967</v>
      </c>
      <c r="GZ639" s="405">
        <v>38864</v>
      </c>
      <c r="HA639" s="581">
        <v>8.23</v>
      </c>
      <c r="HB639" s="451">
        <v>8.07</v>
      </c>
      <c r="HC639" s="577">
        <v>11.6</v>
      </c>
      <c r="HD639" s="463">
        <f t="shared" si="1347"/>
        <v>35.96</v>
      </c>
      <c r="HE639" s="463">
        <v>10.1</v>
      </c>
      <c r="HF639" s="463">
        <f t="shared" si="1350"/>
        <v>27.27</v>
      </c>
      <c r="HG639" s="582"/>
      <c r="HH639" s="575">
        <v>6</v>
      </c>
      <c r="HI639" s="583">
        <v>7610</v>
      </c>
      <c r="HJ639" s="406">
        <f t="shared" si="1325"/>
        <v>5098.7000000000007</v>
      </c>
      <c r="HK639" s="406"/>
      <c r="HL639" s="549"/>
      <c r="HM639" s="584"/>
      <c r="HN639" s="461">
        <v>5.61</v>
      </c>
      <c r="HO639" s="574"/>
      <c r="HP639" s="548">
        <v>0.91</v>
      </c>
      <c r="HQ639" s="585"/>
      <c r="HR639" s="586"/>
      <c r="HS639" s="520">
        <v>0.2</v>
      </c>
      <c r="HT639" s="587">
        <v>4</v>
      </c>
      <c r="HU639" s="522">
        <f t="shared" si="1326"/>
        <v>46.152621946367468</v>
      </c>
      <c r="HV639" s="513">
        <f t="shared" si="1348"/>
        <v>0.62580645161290316</v>
      </c>
      <c r="HW639" s="513">
        <f t="shared" si="1261"/>
        <v>0.77383647798742139</v>
      </c>
      <c r="HX639" s="513">
        <f t="shared" si="1280"/>
        <v>0.71809045226130652</v>
      </c>
      <c r="HY639" s="599"/>
    </row>
    <row r="640" spans="1:233" ht="15" customHeight="1" x14ac:dyDescent="0.15">
      <c r="A640" s="485">
        <v>44122</v>
      </c>
      <c r="B640" s="486">
        <v>42849</v>
      </c>
      <c r="C640" s="487">
        <f t="shared" si="1284"/>
        <v>0.85697999999999996</v>
      </c>
      <c r="D640" s="488">
        <v>8.0500000000000007</v>
      </c>
      <c r="E640" s="489">
        <v>38</v>
      </c>
      <c r="F640" s="490">
        <v>181</v>
      </c>
      <c r="G640" s="490">
        <f t="shared" si="1285"/>
        <v>7755.6689999999999</v>
      </c>
      <c r="H640" s="487">
        <f t="shared" si="1286"/>
        <v>0.31022675999999999</v>
      </c>
      <c r="I640" s="490"/>
      <c r="J640" s="490"/>
      <c r="K640" s="491"/>
      <c r="L640" s="491"/>
      <c r="M640" s="491"/>
      <c r="N640" s="492"/>
      <c r="O640" s="492"/>
      <c r="P640" s="409"/>
      <c r="Q640" s="409">
        <v>1440</v>
      </c>
      <c r="R640" s="409"/>
      <c r="S640" s="409"/>
      <c r="T640" s="410">
        <v>5.18</v>
      </c>
      <c r="U640" s="411">
        <f t="shared" si="1327"/>
        <v>2779.655172413793</v>
      </c>
      <c r="V640" s="409">
        <v>8061</v>
      </c>
      <c r="W640" s="409">
        <v>2922</v>
      </c>
      <c r="X640" s="412">
        <v>480</v>
      </c>
      <c r="Y640" s="473"/>
      <c r="Z640" s="429"/>
      <c r="AA640" s="447"/>
      <c r="AB640" s="409"/>
      <c r="AC640" s="409"/>
      <c r="AD640" s="474"/>
      <c r="AE640" s="477"/>
      <c r="AF640" s="478">
        <f t="shared" si="1328"/>
        <v>1920</v>
      </c>
      <c r="AG640" s="477">
        <f t="shared" si="1329"/>
        <v>0.76800000000000002</v>
      </c>
      <c r="AH640" s="478">
        <f t="shared" si="1330"/>
        <v>2100.344827586207</v>
      </c>
      <c r="AI640" s="478">
        <f t="shared" si="1331"/>
        <v>6091</v>
      </c>
      <c r="AJ640" s="473">
        <f t="shared" si="1332"/>
        <v>11694.72</v>
      </c>
      <c r="AK640" s="477">
        <f t="shared" si="1333"/>
        <v>0.5197653333333333</v>
      </c>
      <c r="AL640" s="447">
        <v>37</v>
      </c>
      <c r="AM640" s="479"/>
      <c r="AN640" s="473">
        <v>4805</v>
      </c>
      <c r="AO640" s="473">
        <v>4815</v>
      </c>
      <c r="AP640" s="479">
        <v>7.37</v>
      </c>
      <c r="AQ640" s="447">
        <v>739</v>
      </c>
      <c r="AR640" s="473">
        <f t="shared" si="1334"/>
        <v>2143.1</v>
      </c>
      <c r="AS640" s="657">
        <f t="shared" si="1335"/>
        <v>2.9</v>
      </c>
      <c r="AT640" s="473">
        <v>5680</v>
      </c>
      <c r="AU640" s="447"/>
      <c r="AV640" s="480">
        <v>0.3</v>
      </c>
      <c r="AW640" s="479">
        <v>8.02</v>
      </c>
      <c r="AX640" s="479">
        <v>39.94</v>
      </c>
      <c r="AY640" s="480">
        <v>10.3</v>
      </c>
      <c r="AZ640" s="480">
        <v>3.3</v>
      </c>
      <c r="BA640" s="420">
        <f t="shared" si="1287"/>
        <v>41871</v>
      </c>
      <c r="BB640" s="421">
        <f t="shared" si="1288"/>
        <v>0.83742000000000005</v>
      </c>
      <c r="BC640" s="422"/>
      <c r="BD640" s="423">
        <v>7.68</v>
      </c>
      <c r="BE640" s="424">
        <v>37</v>
      </c>
      <c r="BF640" s="425">
        <v>172</v>
      </c>
      <c r="BG640" s="426">
        <v>7830</v>
      </c>
      <c r="BH640" s="420">
        <f t="shared" si="1289"/>
        <v>5246.1</v>
      </c>
      <c r="BI640" s="420"/>
      <c r="BJ640" s="421"/>
      <c r="BK640" s="427">
        <v>21.8</v>
      </c>
      <c r="BL640" s="427"/>
      <c r="BM640" s="428"/>
      <c r="BN640" s="422"/>
      <c r="BO640" s="425">
        <v>82</v>
      </c>
      <c r="BP640" s="425"/>
      <c r="BQ640" s="423">
        <v>6.03</v>
      </c>
      <c r="BR640" s="421">
        <f t="shared" si="1290"/>
        <v>0.83750000000000002</v>
      </c>
      <c r="BS640" s="409">
        <f t="shared" si="1291"/>
        <v>43791</v>
      </c>
      <c r="BT640" s="429">
        <f t="shared" si="1292"/>
        <v>7.6664081660615198</v>
      </c>
      <c r="BU640" s="430">
        <f t="shared" si="1337"/>
        <v>37</v>
      </c>
      <c r="BV640" s="430">
        <f t="shared" si="1293"/>
        <v>258.42214153593204</v>
      </c>
      <c r="BW640" s="430">
        <f t="shared" si="1336"/>
        <v>7486.8237309036103</v>
      </c>
      <c r="BX640" s="430">
        <f t="shared" si="1294"/>
        <v>4866.4354250873466</v>
      </c>
      <c r="BY640" s="430">
        <f t="shared" si="1265"/>
        <v>21.295786805507984</v>
      </c>
      <c r="BZ640" s="430"/>
      <c r="CA640" s="431"/>
      <c r="CB640" s="430">
        <f t="shared" si="1295"/>
        <v>82</v>
      </c>
      <c r="CC640" s="432">
        <v>20908</v>
      </c>
      <c r="CD640" s="411">
        <f t="shared" si="1296"/>
        <v>21868</v>
      </c>
      <c r="CE640" s="421">
        <f t="shared" si="1297"/>
        <v>0.87472000000000005</v>
      </c>
      <c r="CF640" s="433">
        <f t="shared" si="1298"/>
        <v>7.3532101701115788</v>
      </c>
      <c r="CG640" s="434"/>
      <c r="CH640" s="427"/>
      <c r="CI640" s="446">
        <f t="shared" si="1299"/>
        <v>10.426193524785074</v>
      </c>
      <c r="CJ640" s="436">
        <v>27.8</v>
      </c>
      <c r="CK640" s="436">
        <v>1.68</v>
      </c>
      <c r="CL640" s="423"/>
      <c r="CM640" s="423">
        <v>16.399999999999999</v>
      </c>
      <c r="CN640" s="423">
        <v>78</v>
      </c>
      <c r="CO640" s="432"/>
      <c r="CP640" s="432"/>
      <c r="CQ640" s="437"/>
      <c r="CR640" s="437">
        <v>0.97</v>
      </c>
      <c r="CS640" s="481"/>
      <c r="CT640" s="432">
        <f t="shared" si="1300"/>
        <v>3.841229193341869</v>
      </c>
      <c r="CU640" s="434">
        <v>6.89</v>
      </c>
      <c r="CV640" s="493"/>
      <c r="CW640" s="494"/>
      <c r="CX640" s="495"/>
      <c r="CY640" s="496"/>
      <c r="CZ640" s="497"/>
      <c r="DA640" s="497"/>
      <c r="DB640" s="497"/>
      <c r="DC640" s="497"/>
      <c r="DD640" s="498"/>
      <c r="DE640" s="498"/>
      <c r="DF640" s="432">
        <v>20963</v>
      </c>
      <c r="DG640" s="445">
        <f t="shared" si="1301"/>
        <v>21923</v>
      </c>
      <c r="DH640" s="421">
        <f t="shared" si="1302"/>
        <v>0.87692000000000003</v>
      </c>
      <c r="DI640" s="446">
        <f t="shared" si="1303"/>
        <v>7.3347625781143098</v>
      </c>
      <c r="DJ640" s="434">
        <v>7.72</v>
      </c>
      <c r="DK640" s="427">
        <v>2.97</v>
      </c>
      <c r="DL640" s="446">
        <f t="shared" si="1304"/>
        <v>10.400036491356111</v>
      </c>
      <c r="DM640" s="541">
        <v>27.9</v>
      </c>
      <c r="DN640" s="541">
        <v>2.12</v>
      </c>
      <c r="DO640" s="542">
        <v>7.73</v>
      </c>
      <c r="DP640" s="542">
        <v>18.8</v>
      </c>
      <c r="DQ640" s="542">
        <v>88</v>
      </c>
      <c r="DR640" s="432"/>
      <c r="DS640" s="432"/>
      <c r="DT640" s="437"/>
      <c r="DU640" s="437">
        <v>0.98</v>
      </c>
      <c r="DV640" s="481"/>
      <c r="DW640" s="446">
        <f t="shared" si="1305"/>
        <v>3.8315923915522512</v>
      </c>
      <c r="DX640" s="434">
        <v>7.83</v>
      </c>
      <c r="DY640" s="493">
        <v>7.89</v>
      </c>
      <c r="DZ640" s="494">
        <v>15.9</v>
      </c>
      <c r="EA640" s="495">
        <f t="shared" si="1338"/>
        <v>57.24</v>
      </c>
      <c r="EB640" s="496">
        <v>7090</v>
      </c>
      <c r="EC640" s="497">
        <v>6.7</v>
      </c>
      <c r="ED640" s="497"/>
      <c r="EE640" s="497"/>
      <c r="EF640" s="497"/>
      <c r="EG640" s="498">
        <v>4</v>
      </c>
      <c r="EH640" s="495"/>
      <c r="EI640" s="429">
        <f t="shared" si="1256"/>
        <v>7.89</v>
      </c>
      <c r="EJ640" s="447">
        <f t="shared" si="1339"/>
        <v>15.9</v>
      </c>
      <c r="EK640" s="448">
        <f t="shared" si="1262"/>
        <v>57.24</v>
      </c>
      <c r="EL640" s="417">
        <f t="shared" si="1263"/>
        <v>7090</v>
      </c>
      <c r="EM640" s="431">
        <f t="shared" si="1282"/>
        <v>6.7</v>
      </c>
      <c r="EN640" s="431"/>
      <c r="EO640" s="431"/>
      <c r="EP640" s="431"/>
      <c r="EQ640" s="430">
        <f t="shared" si="1306"/>
        <v>4</v>
      </c>
      <c r="ER640" s="448"/>
      <c r="ES640" s="449">
        <f t="shared" si="1307"/>
        <v>24.114544084400904</v>
      </c>
      <c r="ET640" s="450">
        <f t="shared" si="1308"/>
        <v>0.87582000000000004</v>
      </c>
      <c r="EU640" s="451">
        <f t="shared" si="1283"/>
        <v>0.25719463636363638</v>
      </c>
      <c r="EV640" s="499">
        <f t="shared" si="1309"/>
        <v>0.47628636363636362</v>
      </c>
      <c r="EW640" s="513">
        <f t="shared" si="1268"/>
        <v>0.68538377749597401</v>
      </c>
      <c r="EX640" s="514">
        <f t="shared" si="1269"/>
        <v>14.595786805507984</v>
      </c>
      <c r="EY640" s="513">
        <f t="shared" si="1340"/>
        <v>0.57027027027027022</v>
      </c>
      <c r="EZ640" s="514">
        <f t="shared" si="1341"/>
        <v>21.1</v>
      </c>
      <c r="FA640" s="450">
        <f t="shared" si="1310"/>
        <v>0.77850195165246272</v>
      </c>
      <c r="FB640" s="431">
        <f t="shared" si="1311"/>
        <v>201.18214153593203</v>
      </c>
      <c r="FC640" s="452"/>
      <c r="FD640" s="431"/>
      <c r="FE640" s="452">
        <f t="shared" si="1312"/>
        <v>0.95121951219512191</v>
      </c>
      <c r="FF640" s="430">
        <f t="shared" si="1313"/>
        <v>78</v>
      </c>
      <c r="FG640" s="490">
        <v>50400</v>
      </c>
      <c r="FH640" s="498"/>
      <c r="FI640" s="501"/>
      <c r="FJ640" s="487"/>
      <c r="FK640" s="455">
        <f t="shared" si="1314"/>
        <v>1.6441734603000617</v>
      </c>
      <c r="FL640" s="490">
        <v>2400</v>
      </c>
      <c r="FM640" s="455">
        <f t="shared" si="1315"/>
        <v>54.805782010002055</v>
      </c>
      <c r="FN640" s="490">
        <v>7923</v>
      </c>
      <c r="FO640" s="532">
        <f t="shared" si="1316"/>
        <v>0.59215246636771302</v>
      </c>
      <c r="FP640" s="449">
        <f t="shared" si="1317"/>
        <v>180.92758786051928</v>
      </c>
      <c r="FQ640" s="503">
        <v>46.8</v>
      </c>
      <c r="FR640" s="458">
        <f t="shared" si="1318"/>
        <v>1.0687127491950401</v>
      </c>
      <c r="FS640" s="504">
        <v>7.91</v>
      </c>
      <c r="FT640" s="535">
        <v>13.4</v>
      </c>
      <c r="FU640" s="495">
        <v>40</v>
      </c>
      <c r="FV640" s="490">
        <v>4</v>
      </c>
      <c r="FW640" s="504"/>
      <c r="FX640" s="490"/>
      <c r="FY640" s="452">
        <f t="shared" si="1319"/>
        <v>0</v>
      </c>
      <c r="FZ640" s="452"/>
      <c r="GA640" s="429"/>
      <c r="GB640" s="499">
        <f t="shared" si="1342"/>
        <v>0.15723270440251569</v>
      </c>
      <c r="GC640" s="514">
        <f t="shared" si="1343"/>
        <v>2.5</v>
      </c>
      <c r="GD640" s="499">
        <f t="shared" si="1320"/>
        <v>0.30118798043326345</v>
      </c>
      <c r="GE640" s="527">
        <f t="shared" si="1321"/>
        <v>17.240000000000002</v>
      </c>
      <c r="GF640" s="461">
        <f t="shared" si="1322"/>
        <v>2.2470370624100844</v>
      </c>
      <c r="GG640" s="490">
        <v>20</v>
      </c>
      <c r="GH640" s="526">
        <f t="shared" si="1249"/>
        <v>0.25</v>
      </c>
      <c r="GI640" s="490">
        <v>140</v>
      </c>
      <c r="GJ640" s="544">
        <f t="shared" si="1250"/>
        <v>7</v>
      </c>
      <c r="GK640" s="463">
        <f t="shared" si="1323"/>
        <v>10.961156402000412</v>
      </c>
      <c r="GL640" s="507">
        <v>8.23</v>
      </c>
      <c r="GM640" s="535">
        <v>12.5</v>
      </c>
      <c r="GN640" s="536">
        <v>39</v>
      </c>
      <c r="GO640" s="526">
        <f t="shared" si="1344"/>
        <v>6.7164179104477584E-2</v>
      </c>
      <c r="GP640" s="526">
        <f t="shared" si="1257"/>
        <v>2.5000000000000022E-2</v>
      </c>
      <c r="GQ640" s="535">
        <v>8</v>
      </c>
      <c r="GR640" s="455">
        <f t="shared" si="1324"/>
        <v>2.3566486264300885</v>
      </c>
      <c r="GS640" s="536">
        <f t="shared" si="1275"/>
        <v>11.5</v>
      </c>
      <c r="GT640" s="536">
        <f t="shared" si="1258"/>
        <v>35.65</v>
      </c>
      <c r="GU640" s="526">
        <f t="shared" si="1345"/>
        <v>7.999999999999996E-2</v>
      </c>
      <c r="GV640" s="526">
        <f t="shared" si="1259"/>
        <v>8.5897435897435925E-2</v>
      </c>
      <c r="GW640" s="526">
        <f t="shared" si="1346"/>
        <v>0.14179104477611948</v>
      </c>
      <c r="GX640" s="526">
        <f t="shared" si="1260"/>
        <v>0.10875000000000001</v>
      </c>
      <c r="GY640" s="544">
        <f t="shared" si="1349"/>
        <v>2.5198060694253814</v>
      </c>
      <c r="GZ640" s="490">
        <v>42073</v>
      </c>
      <c r="HA640" s="493">
        <v>8.23</v>
      </c>
      <c r="HB640" s="493">
        <v>8.0399999999999991</v>
      </c>
      <c r="HC640" s="494">
        <v>11.5</v>
      </c>
      <c r="HD640" s="498">
        <f t="shared" si="1347"/>
        <v>35.65</v>
      </c>
      <c r="HE640" s="498">
        <v>11.3</v>
      </c>
      <c r="HF640" s="498">
        <f t="shared" si="1350"/>
        <v>30.510000000000005</v>
      </c>
      <c r="HG640" s="498"/>
      <c r="HH640" s="492">
        <v>4</v>
      </c>
      <c r="HI640" s="508">
        <v>7100</v>
      </c>
      <c r="HJ640" s="490">
        <f t="shared" si="1325"/>
        <v>4757</v>
      </c>
      <c r="HK640" s="490"/>
      <c r="HL640" s="490"/>
      <c r="HM640" s="543"/>
      <c r="HN640" s="506">
        <v>5.27</v>
      </c>
      <c r="HO640" s="491"/>
      <c r="HP640" s="545">
        <v>0.01</v>
      </c>
      <c r="HQ640" s="523"/>
      <c r="HR640" s="524"/>
      <c r="HS640" s="524">
        <v>0.17</v>
      </c>
      <c r="HT640" s="511">
        <v>4</v>
      </c>
      <c r="HU640" s="525">
        <f t="shared" si="1326"/>
        <v>41.556208354230847</v>
      </c>
      <c r="HV640" s="526">
        <f t="shared" si="1348"/>
        <v>0.68918918918918926</v>
      </c>
      <c r="HW640" s="526">
        <f t="shared" si="1261"/>
        <v>0.79273255813953492</v>
      </c>
      <c r="HX640" s="526">
        <f t="shared" si="1280"/>
        <v>0.75825688073394493</v>
      </c>
      <c r="HY640" s="512"/>
    </row>
    <row r="641" spans="1:233" s="598" customFormat="1" ht="15" customHeight="1" x14ac:dyDescent="0.15">
      <c r="A641" s="400">
        <v>44123</v>
      </c>
      <c r="B641" s="515">
        <v>34792</v>
      </c>
      <c r="C641" s="402">
        <f t="shared" si="1284"/>
        <v>0.69584000000000001</v>
      </c>
      <c r="D641" s="571">
        <v>7.98</v>
      </c>
      <c r="E641" s="572">
        <v>39.799999999999997</v>
      </c>
      <c r="F641" s="406">
        <v>198</v>
      </c>
      <c r="G641" s="406">
        <f t="shared" si="1285"/>
        <v>6888.8159999999998</v>
      </c>
      <c r="H641" s="402">
        <f t="shared" si="1286"/>
        <v>0.27555264000000002</v>
      </c>
      <c r="I641" s="573"/>
      <c r="J641" s="406"/>
      <c r="K641" s="574"/>
      <c r="L641" s="574"/>
      <c r="M641" s="574"/>
      <c r="N641" s="575"/>
      <c r="O641" s="575"/>
      <c r="P641" s="409"/>
      <c r="Q641" s="409">
        <v>1440</v>
      </c>
      <c r="R641" s="409"/>
      <c r="S641" s="409"/>
      <c r="T641" s="410">
        <v>5.43</v>
      </c>
      <c r="U641" s="409">
        <f t="shared" si="1327"/>
        <v>2882.7586206896553</v>
      </c>
      <c r="V641" s="409">
        <v>8360</v>
      </c>
      <c r="W641" s="409">
        <v>3065</v>
      </c>
      <c r="X641" s="516">
        <v>480</v>
      </c>
      <c r="Y641" s="473"/>
      <c r="Z641" s="429"/>
      <c r="AA641" s="409"/>
      <c r="AB641" s="409"/>
      <c r="AC641" s="409"/>
      <c r="AD641" s="474"/>
      <c r="AE641" s="477"/>
      <c r="AF641" s="478">
        <f t="shared" si="1328"/>
        <v>1920</v>
      </c>
      <c r="AG641" s="477">
        <f t="shared" si="1329"/>
        <v>0.76800000000000002</v>
      </c>
      <c r="AH641" s="478">
        <f t="shared" si="1330"/>
        <v>2179.1379310344828</v>
      </c>
      <c r="AI641" s="478">
        <f t="shared" si="1331"/>
        <v>6319.5</v>
      </c>
      <c r="AJ641" s="473">
        <f t="shared" si="1332"/>
        <v>12133.44</v>
      </c>
      <c r="AK641" s="477">
        <f t="shared" si="1333"/>
        <v>0.53926400000000008</v>
      </c>
      <c r="AL641" s="447">
        <v>37</v>
      </c>
      <c r="AM641" s="479"/>
      <c r="AN641" s="473">
        <v>4645</v>
      </c>
      <c r="AO641" s="473">
        <v>4638</v>
      </c>
      <c r="AP641" s="479">
        <v>7.36</v>
      </c>
      <c r="AQ641" s="447">
        <v>682</v>
      </c>
      <c r="AR641" s="473">
        <f t="shared" ref="AR641:AR672" si="1351">AQ641*3</f>
        <v>2046</v>
      </c>
      <c r="AS641" s="657">
        <f t="shared" si="1335"/>
        <v>3</v>
      </c>
      <c r="AT641" s="473">
        <v>5680</v>
      </c>
      <c r="AU641" s="447"/>
      <c r="AV641" s="480">
        <v>0.6</v>
      </c>
      <c r="AW641" s="479">
        <v>6.63</v>
      </c>
      <c r="AX641" s="479">
        <v>38.86</v>
      </c>
      <c r="AY641" s="480">
        <v>11</v>
      </c>
      <c r="AZ641" s="480">
        <v>2.8</v>
      </c>
      <c r="BA641" s="420">
        <f t="shared" si="1287"/>
        <v>38683</v>
      </c>
      <c r="BB641" s="421">
        <f t="shared" si="1288"/>
        <v>0.77366000000000001</v>
      </c>
      <c r="BC641" s="422"/>
      <c r="BD641" s="423">
        <v>8.06</v>
      </c>
      <c r="BE641" s="424">
        <v>36.299999999999997</v>
      </c>
      <c r="BF641" s="420">
        <v>160</v>
      </c>
      <c r="BG641" s="426">
        <v>8250</v>
      </c>
      <c r="BH641" s="420">
        <f t="shared" si="1289"/>
        <v>5527.5</v>
      </c>
      <c r="BI641" s="432"/>
      <c r="BJ641" s="421"/>
      <c r="BK641" s="427">
        <v>19.100000000000001</v>
      </c>
      <c r="BL641" s="427"/>
      <c r="BM641" s="428"/>
      <c r="BN641" s="422"/>
      <c r="BO641" s="425">
        <v>114</v>
      </c>
      <c r="BP641" s="425"/>
      <c r="BQ641" s="423">
        <v>5.0199999999999996</v>
      </c>
      <c r="BR641" s="421">
        <f t="shared" si="1290"/>
        <v>0.69722222222222219</v>
      </c>
      <c r="BS641" s="409">
        <f t="shared" si="1291"/>
        <v>40603</v>
      </c>
      <c r="BT641" s="429">
        <f t="shared" si="1292"/>
        <v>8.0268989976110152</v>
      </c>
      <c r="BU641" s="430">
        <f t="shared" si="1337"/>
        <v>36.299999999999997</v>
      </c>
      <c r="BV641" s="430">
        <f t="shared" si="1293"/>
        <v>249.18355786518237</v>
      </c>
      <c r="BW641" s="430">
        <f t="shared" si="1336"/>
        <v>7860.0229047114744</v>
      </c>
      <c r="BX641" s="430">
        <f t="shared" si="1294"/>
        <v>5109.0148880624583</v>
      </c>
      <c r="BY641" s="430">
        <f t="shared" si="1265"/>
        <v>18.716974115213162</v>
      </c>
      <c r="BZ641" s="430"/>
      <c r="CA641" s="431"/>
      <c r="CB641" s="430">
        <f t="shared" si="1295"/>
        <v>114</v>
      </c>
      <c r="CC641" s="432">
        <v>19418</v>
      </c>
      <c r="CD641" s="411">
        <f t="shared" si="1296"/>
        <v>20378</v>
      </c>
      <c r="CE641" s="421">
        <f t="shared" si="1297"/>
        <v>0.81511999999999996</v>
      </c>
      <c r="CF641" s="433">
        <f t="shared" si="1298"/>
        <v>7.8908626950633032</v>
      </c>
      <c r="CG641" s="434"/>
      <c r="CH641" s="427"/>
      <c r="CI641" s="446">
        <f t="shared" si="1299"/>
        <v>11.188536657179311</v>
      </c>
      <c r="CJ641" s="436">
        <v>28.2</v>
      </c>
      <c r="CK641" s="436">
        <v>2.5299999999999998</v>
      </c>
      <c r="CL641" s="423"/>
      <c r="CM641" s="423">
        <v>17.41</v>
      </c>
      <c r="CN641" s="423">
        <v>75</v>
      </c>
      <c r="CO641" s="432"/>
      <c r="CP641" s="432"/>
      <c r="CQ641" s="437"/>
      <c r="CR641" s="437">
        <v>0.98</v>
      </c>
      <c r="CS641" s="424"/>
      <c r="CT641" s="432">
        <f t="shared" si="1300"/>
        <v>4.1220924526450098</v>
      </c>
      <c r="CU641" s="434">
        <v>7.54</v>
      </c>
      <c r="CV641" s="438"/>
      <c r="CW641" s="439"/>
      <c r="CX641" s="440"/>
      <c r="CY641" s="441"/>
      <c r="CZ641" s="442"/>
      <c r="DA641" s="442"/>
      <c r="DB641" s="442"/>
      <c r="DC641" s="442"/>
      <c r="DD641" s="443"/>
      <c r="DE641" s="440"/>
      <c r="DF641" s="444">
        <v>19265</v>
      </c>
      <c r="DG641" s="445">
        <f t="shared" si="1301"/>
        <v>20225</v>
      </c>
      <c r="DH641" s="421">
        <f t="shared" si="1302"/>
        <v>0.80900000000000005</v>
      </c>
      <c r="DI641" s="446">
        <f t="shared" si="1303"/>
        <v>7.9505562422744127</v>
      </c>
      <c r="DJ641" s="434">
        <v>7.78</v>
      </c>
      <c r="DK641" s="427">
        <v>1.7</v>
      </c>
      <c r="DL641" s="446">
        <f t="shared" si="1304"/>
        <v>11.273176761433868</v>
      </c>
      <c r="DM641" s="422">
        <v>28.2</v>
      </c>
      <c r="DN641" s="422">
        <v>1.95</v>
      </c>
      <c r="DO641" s="423">
        <v>7.67</v>
      </c>
      <c r="DP641" s="423">
        <v>17.5</v>
      </c>
      <c r="DQ641" s="423">
        <v>80</v>
      </c>
      <c r="DR641" s="432"/>
      <c r="DS641" s="432"/>
      <c r="DT641" s="437"/>
      <c r="DU641" s="437">
        <v>0.96</v>
      </c>
      <c r="DV641" s="424"/>
      <c r="DW641" s="446">
        <f t="shared" si="1305"/>
        <v>4.1532756489493199</v>
      </c>
      <c r="DX641" s="434">
        <v>7.87</v>
      </c>
      <c r="DY641" s="438">
        <v>7.98</v>
      </c>
      <c r="DZ641" s="439">
        <v>15.6</v>
      </c>
      <c r="EA641" s="660">
        <f t="shared" si="1338"/>
        <v>56.16</v>
      </c>
      <c r="EB641" s="441">
        <v>7450</v>
      </c>
      <c r="EC641" s="442">
        <v>7.2</v>
      </c>
      <c r="ED641" s="442"/>
      <c r="EE641" s="442"/>
      <c r="EF641" s="442"/>
      <c r="EG641" s="443">
        <v>4</v>
      </c>
      <c r="EH641" s="440"/>
      <c r="EI641" s="429">
        <f t="shared" si="1256"/>
        <v>7.98</v>
      </c>
      <c r="EJ641" s="447">
        <f t="shared" si="1339"/>
        <v>15.6</v>
      </c>
      <c r="EK641" s="448">
        <f t="shared" si="1262"/>
        <v>56.16</v>
      </c>
      <c r="EL641" s="417">
        <f t="shared" si="1263"/>
        <v>7450</v>
      </c>
      <c r="EM641" s="431">
        <f t="shared" si="1282"/>
        <v>7.2</v>
      </c>
      <c r="EN641" s="431"/>
      <c r="EO641" s="431"/>
      <c r="EP641" s="431"/>
      <c r="EQ641" s="430">
        <f t="shared" si="1306"/>
        <v>4</v>
      </c>
      <c r="ER641" s="448"/>
      <c r="ES641" s="449">
        <f t="shared" si="1307"/>
        <v>26.007930448489027</v>
      </c>
      <c r="ET641" s="450">
        <f t="shared" si="1308"/>
        <v>0.81206</v>
      </c>
      <c r="EU641" s="451">
        <f t="shared" si="1283"/>
        <v>0.22994545454545456</v>
      </c>
      <c r="EV641" s="450">
        <f t="shared" si="1309"/>
        <v>0.42582491582491583</v>
      </c>
      <c r="EW641" s="513">
        <f t="shared" si="1268"/>
        <v>0.61532243643229501</v>
      </c>
      <c r="EX641" s="514">
        <f t="shared" si="1269"/>
        <v>11.516974115213163</v>
      </c>
      <c r="EY641" s="513">
        <f t="shared" si="1340"/>
        <v>0.57024793388429751</v>
      </c>
      <c r="EZ641" s="514">
        <f t="shared" si="1341"/>
        <v>20.699999999999996</v>
      </c>
      <c r="FA641" s="450">
        <f t="shared" si="1310"/>
        <v>0.77462397406499561</v>
      </c>
      <c r="FB641" s="431">
        <f t="shared" si="1311"/>
        <v>193.02355786518237</v>
      </c>
      <c r="FC641" s="452"/>
      <c r="FD641" s="431"/>
      <c r="FE641" s="452">
        <f t="shared" si="1312"/>
        <v>0.96491228070175439</v>
      </c>
      <c r="FF641" s="430">
        <f t="shared" si="1313"/>
        <v>110</v>
      </c>
      <c r="FG641" s="405">
        <v>50400</v>
      </c>
      <c r="FH641" s="589"/>
      <c r="FI641" s="590"/>
      <c r="FJ641" s="591"/>
      <c r="FK641" s="455">
        <f t="shared" si="1314"/>
        <v>1.7732679851242517</v>
      </c>
      <c r="FL641" s="530">
        <v>2400</v>
      </c>
      <c r="FM641" s="455">
        <f t="shared" si="1315"/>
        <v>59.108932837475066</v>
      </c>
      <c r="FN641" s="530">
        <v>8426</v>
      </c>
      <c r="FO641" s="532">
        <f t="shared" si="1316"/>
        <v>0.62974588938714493</v>
      </c>
      <c r="FP641" s="449">
        <f t="shared" si="1317"/>
        <v>207.52161170356871</v>
      </c>
      <c r="FQ641" s="457">
        <v>46.8</v>
      </c>
      <c r="FR641" s="458">
        <f t="shared" si="1318"/>
        <v>1.1526241903307637</v>
      </c>
      <c r="FS641" s="576">
        <v>8.15</v>
      </c>
      <c r="FT641" s="577">
        <v>14.1</v>
      </c>
      <c r="FU641" s="660">
        <v>50</v>
      </c>
      <c r="FV641" s="579">
        <v>2</v>
      </c>
      <c r="FW641" s="580"/>
      <c r="FX641" s="579"/>
      <c r="FY641" s="452">
        <f t="shared" si="1319"/>
        <v>0.5</v>
      </c>
      <c r="FZ641" s="452"/>
      <c r="GA641" s="429"/>
      <c r="GB641" s="513">
        <f t="shared" si="1342"/>
        <v>9.6153846153846145E-2</v>
      </c>
      <c r="GC641" s="514">
        <f t="shared" si="1343"/>
        <v>1.5</v>
      </c>
      <c r="GD641" s="513">
        <f t="shared" si="1320"/>
        <v>0.10968660968660959</v>
      </c>
      <c r="GE641" s="527">
        <f t="shared" si="1321"/>
        <v>6.1599999999999966</v>
      </c>
      <c r="GF641" s="461">
        <f t="shared" si="1322"/>
        <v>2.4234662463364778</v>
      </c>
      <c r="GG641" s="606">
        <v>20</v>
      </c>
      <c r="GH641" s="450">
        <f t="shared" ref="GH641:GH672" si="1352">GG641/80</f>
        <v>0.25</v>
      </c>
      <c r="GI641" s="405">
        <v>140</v>
      </c>
      <c r="GJ641" s="462">
        <f t="shared" ref="GJ641:GJ672" si="1353">GI641/GG641</f>
        <v>7</v>
      </c>
      <c r="GK641" s="463">
        <f t="shared" si="1323"/>
        <v>11.821786567495012</v>
      </c>
      <c r="GL641" s="464">
        <v>8.02</v>
      </c>
      <c r="GM641" s="529">
        <v>13.4</v>
      </c>
      <c r="GN641" s="406">
        <v>49</v>
      </c>
      <c r="GO641" s="513">
        <f t="shared" si="1344"/>
        <v>4.9645390070921946E-2</v>
      </c>
      <c r="GP641" s="450">
        <f t="shared" si="1257"/>
        <v>2.0000000000000018E-2</v>
      </c>
      <c r="GQ641" s="577">
        <v>8</v>
      </c>
      <c r="GR641" s="455">
        <f t="shared" si="1324"/>
        <v>2.5416841120114277</v>
      </c>
      <c r="GS641" s="531">
        <f t="shared" si="1275"/>
        <v>13.3</v>
      </c>
      <c r="GT641" s="531">
        <f t="shared" si="1258"/>
        <v>41.230000000000004</v>
      </c>
      <c r="GU641" s="513">
        <f t="shared" si="1345"/>
        <v>7.4626865671642006E-3</v>
      </c>
      <c r="GV641" s="513">
        <f t="shared" si="1259"/>
        <v>0.15857142857142847</v>
      </c>
      <c r="GW641" s="513">
        <f t="shared" si="1346"/>
        <v>5.673758865248224E-2</v>
      </c>
      <c r="GX641" s="513">
        <f t="shared" si="1260"/>
        <v>0.17539999999999989</v>
      </c>
      <c r="GY641" s="462">
        <f t="shared" si="1349"/>
        <v>1.3479802243437877</v>
      </c>
      <c r="GZ641" s="405">
        <v>40969</v>
      </c>
      <c r="HA641" s="581">
        <v>8.19</v>
      </c>
      <c r="HB641" s="451">
        <v>8.0399999999999991</v>
      </c>
      <c r="HC641" s="577">
        <v>13.3</v>
      </c>
      <c r="HD641" s="463">
        <f t="shared" si="1347"/>
        <v>41.230000000000004</v>
      </c>
      <c r="HE641" s="463">
        <v>10.5</v>
      </c>
      <c r="HF641" s="463">
        <f t="shared" si="1350"/>
        <v>28.35</v>
      </c>
      <c r="HG641" s="582"/>
      <c r="HH641" s="575">
        <v>6</v>
      </c>
      <c r="HI641" s="583">
        <v>7340</v>
      </c>
      <c r="HJ641" s="406">
        <f t="shared" si="1325"/>
        <v>4917.8</v>
      </c>
      <c r="HK641" s="406"/>
      <c r="HL641" s="549"/>
      <c r="HM641" s="584"/>
      <c r="HN641" s="461">
        <v>5.14</v>
      </c>
      <c r="HO641" s="574"/>
      <c r="HP641" s="548">
        <v>0.01</v>
      </c>
      <c r="HQ641" s="585"/>
      <c r="HR641" s="586"/>
      <c r="HS641" s="520">
        <v>0.19</v>
      </c>
      <c r="HT641" s="587">
        <v>4</v>
      </c>
      <c r="HU641" s="522">
        <f t="shared" si="1326"/>
        <v>44.980999405423574</v>
      </c>
      <c r="HV641" s="513">
        <f t="shared" si="1348"/>
        <v>0.63360881542699721</v>
      </c>
      <c r="HW641" s="513">
        <f t="shared" si="1261"/>
        <v>0.74231249999999993</v>
      </c>
      <c r="HX641" s="513">
        <f t="shared" si="1280"/>
        <v>0.730890052356021</v>
      </c>
      <c r="HY641" s="599"/>
    </row>
    <row r="642" spans="1:233" s="598" customFormat="1" ht="15" customHeight="1" x14ac:dyDescent="0.15">
      <c r="A642" s="400">
        <v>44124</v>
      </c>
      <c r="B642" s="515">
        <v>39995</v>
      </c>
      <c r="C642" s="402">
        <f t="shared" si="1284"/>
        <v>0.79990000000000006</v>
      </c>
      <c r="D642" s="571">
        <v>7.88</v>
      </c>
      <c r="E642" s="572">
        <v>37.299999999999997</v>
      </c>
      <c r="F642" s="406">
        <v>180</v>
      </c>
      <c r="G642" s="406">
        <f t="shared" si="1285"/>
        <v>7199.1</v>
      </c>
      <c r="H642" s="402">
        <f t="shared" si="1286"/>
        <v>0.287964</v>
      </c>
      <c r="I642" s="573"/>
      <c r="J642" s="406"/>
      <c r="K642" s="574"/>
      <c r="L642" s="574"/>
      <c r="M642" s="574"/>
      <c r="N642" s="575"/>
      <c r="O642" s="575"/>
      <c r="P642" s="409"/>
      <c r="Q642" s="409">
        <v>1440</v>
      </c>
      <c r="R642" s="409"/>
      <c r="S642" s="409"/>
      <c r="T642" s="410">
        <v>5.75</v>
      </c>
      <c r="U642" s="409">
        <f t="shared" si="1327"/>
        <v>3013.7931034482758</v>
      </c>
      <c r="V642" s="409">
        <v>8740</v>
      </c>
      <c r="W642" s="409">
        <v>3775</v>
      </c>
      <c r="X642" s="516">
        <v>480</v>
      </c>
      <c r="Y642" s="473"/>
      <c r="Z642" s="429"/>
      <c r="AA642" s="409"/>
      <c r="AB642" s="409"/>
      <c r="AC642" s="409"/>
      <c r="AD642" s="474"/>
      <c r="AE642" s="477"/>
      <c r="AF642" s="478">
        <f t="shared" si="1328"/>
        <v>1920</v>
      </c>
      <c r="AG642" s="477">
        <f t="shared" si="1329"/>
        <v>0.76800000000000002</v>
      </c>
      <c r="AH642" s="478">
        <f t="shared" si="1330"/>
        <v>2275.8620689655172</v>
      </c>
      <c r="AI642" s="478">
        <f t="shared" si="1331"/>
        <v>6600</v>
      </c>
      <c r="AJ642" s="473">
        <f t="shared" si="1332"/>
        <v>12672</v>
      </c>
      <c r="AK642" s="477">
        <f t="shared" si="1333"/>
        <v>0.56320000000000003</v>
      </c>
      <c r="AL642" s="447">
        <v>38</v>
      </c>
      <c r="AM642" s="479"/>
      <c r="AN642" s="473">
        <v>4931</v>
      </c>
      <c r="AO642" s="473">
        <v>4943</v>
      </c>
      <c r="AP642" s="479">
        <v>7.36</v>
      </c>
      <c r="AQ642" s="447">
        <v>661</v>
      </c>
      <c r="AR642" s="473">
        <f t="shared" si="1351"/>
        <v>1983</v>
      </c>
      <c r="AS642" s="657">
        <f t="shared" si="1335"/>
        <v>3</v>
      </c>
      <c r="AT642" s="473">
        <v>5750</v>
      </c>
      <c r="AU642" s="447"/>
      <c r="AV642" s="480">
        <v>1</v>
      </c>
      <c r="AW642" s="479">
        <v>5.85</v>
      </c>
      <c r="AX642" s="479">
        <v>38.58</v>
      </c>
      <c r="AY642" s="480">
        <v>8</v>
      </c>
      <c r="AZ642" s="480">
        <v>2.5</v>
      </c>
      <c r="BA642" s="420">
        <f t="shared" si="1287"/>
        <v>39498</v>
      </c>
      <c r="BB642" s="421">
        <f t="shared" si="1288"/>
        <v>0.78996</v>
      </c>
      <c r="BC642" s="422"/>
      <c r="BD642" s="423">
        <v>7.87</v>
      </c>
      <c r="BE642" s="424">
        <v>35.9</v>
      </c>
      <c r="BF642" s="420">
        <v>155</v>
      </c>
      <c r="BG642" s="426">
        <v>8240</v>
      </c>
      <c r="BH642" s="420">
        <f t="shared" si="1289"/>
        <v>5520.8</v>
      </c>
      <c r="BI642" s="432">
        <v>1347</v>
      </c>
      <c r="BJ642" s="421">
        <f>BI642/35.5*(23+35.5)/BH642</f>
        <v>0.40206206081584417</v>
      </c>
      <c r="BK642" s="427">
        <v>20.7</v>
      </c>
      <c r="BL642" s="427">
        <v>13.9</v>
      </c>
      <c r="BM642" s="428">
        <v>5.8</v>
      </c>
      <c r="BN642" s="422">
        <v>2.1</v>
      </c>
      <c r="BO642" s="425">
        <v>160</v>
      </c>
      <c r="BP642" s="425">
        <v>32</v>
      </c>
      <c r="BQ642" s="423">
        <v>4.03</v>
      </c>
      <c r="BR642" s="421">
        <f t="shared" si="1290"/>
        <v>0.55972222222222223</v>
      </c>
      <c r="BS642" s="409">
        <f t="shared" si="1291"/>
        <v>41418</v>
      </c>
      <c r="BT642" s="429">
        <f t="shared" si="1292"/>
        <v>7.8463581051716647</v>
      </c>
      <c r="BU642" s="430">
        <f t="shared" si="1337"/>
        <v>35.9</v>
      </c>
      <c r="BV642" s="430">
        <f t="shared" si="1293"/>
        <v>239.73996812979863</v>
      </c>
      <c r="BW642" s="430">
        <f t="shared" si="1336"/>
        <v>7858.1602201941187</v>
      </c>
      <c r="BX642" s="430">
        <f t="shared" si="1294"/>
        <v>5107.8041431261772</v>
      </c>
      <c r="BY642" s="430">
        <f t="shared" si="1265"/>
        <v>20.111270462117918</v>
      </c>
      <c r="BZ642" s="430">
        <f>(BL642*BA642+AY642*AF642)/BS642</f>
        <v>13.626495726495728</v>
      </c>
      <c r="CA642" s="431">
        <f>(BN642*BA642+AZ642*AF642)/BS642</f>
        <v>2.1185426626104591</v>
      </c>
      <c r="CB642" s="430">
        <f t="shared" si="1295"/>
        <v>160</v>
      </c>
      <c r="CC642" s="432">
        <v>19705</v>
      </c>
      <c r="CD642" s="411">
        <f t="shared" si="1296"/>
        <v>20665</v>
      </c>
      <c r="CE642" s="421">
        <f t="shared" si="1297"/>
        <v>0.8266</v>
      </c>
      <c r="CF642" s="433">
        <f t="shared" si="1298"/>
        <v>7.7812726832809096</v>
      </c>
      <c r="CG642" s="434"/>
      <c r="CH642" s="427"/>
      <c r="CI642" s="446">
        <f t="shared" si="1299"/>
        <v>11.033147834502781</v>
      </c>
      <c r="CJ642" s="436">
        <v>28.4</v>
      </c>
      <c r="CK642" s="436">
        <v>2.66</v>
      </c>
      <c r="CL642" s="423"/>
      <c r="CM642" s="423">
        <v>18.3</v>
      </c>
      <c r="CN642" s="423">
        <v>95</v>
      </c>
      <c r="CO642" s="432"/>
      <c r="CP642" s="432"/>
      <c r="CQ642" s="437"/>
      <c r="CR642" s="437">
        <v>0.95</v>
      </c>
      <c r="CS642" s="424"/>
      <c r="CT642" s="432">
        <f t="shared" si="1300"/>
        <v>4.064843939027341</v>
      </c>
      <c r="CU642" s="434">
        <v>7.64</v>
      </c>
      <c r="CV642" s="438"/>
      <c r="CW642" s="439"/>
      <c r="CX642" s="440"/>
      <c r="CY642" s="441"/>
      <c r="CZ642" s="442"/>
      <c r="DA642" s="442"/>
      <c r="DB642" s="442"/>
      <c r="DC642" s="442"/>
      <c r="DD642" s="443"/>
      <c r="DE642" s="440"/>
      <c r="DF642" s="444">
        <v>19793</v>
      </c>
      <c r="DG642" s="445">
        <f t="shared" si="1301"/>
        <v>20753</v>
      </c>
      <c r="DH642" s="421">
        <f t="shared" si="1302"/>
        <v>0.83011999999999997</v>
      </c>
      <c r="DI642" s="446">
        <f t="shared" si="1303"/>
        <v>7.7482773574904833</v>
      </c>
      <c r="DJ642" s="434">
        <v>7.77</v>
      </c>
      <c r="DK642" s="427">
        <v>2.9</v>
      </c>
      <c r="DL642" s="446">
        <f t="shared" si="1304"/>
        <v>10.986363417337252</v>
      </c>
      <c r="DM642" s="422">
        <v>28.3</v>
      </c>
      <c r="DN642" s="422">
        <v>1.88</v>
      </c>
      <c r="DO642" s="423">
        <v>7.75</v>
      </c>
      <c r="DP642" s="423">
        <v>18.8</v>
      </c>
      <c r="DQ642" s="423">
        <v>84</v>
      </c>
      <c r="DR642" s="432">
        <v>5013</v>
      </c>
      <c r="DS642" s="432">
        <v>2458</v>
      </c>
      <c r="DT642" s="437">
        <f>DS642/DR642</f>
        <v>0.4903251545980451</v>
      </c>
      <c r="DU642" s="437">
        <v>0.95</v>
      </c>
      <c r="DV642" s="424"/>
      <c r="DW642" s="446">
        <f t="shared" si="1305"/>
        <v>4.0476075748084615</v>
      </c>
      <c r="DX642" s="434">
        <v>7.8</v>
      </c>
      <c r="DY642" s="438">
        <v>8.1300000000000008</v>
      </c>
      <c r="DZ642" s="439">
        <v>17.5</v>
      </c>
      <c r="EA642" s="660">
        <f t="shared" si="1338"/>
        <v>63</v>
      </c>
      <c r="EB642" s="441">
        <v>7870</v>
      </c>
      <c r="EC642" s="442">
        <v>6.6</v>
      </c>
      <c r="ED642" s="442">
        <v>0.2</v>
      </c>
      <c r="EE642" s="442">
        <v>4.7</v>
      </c>
      <c r="EF642" s="442">
        <v>0.95</v>
      </c>
      <c r="EG642" s="443">
        <v>5</v>
      </c>
      <c r="EH642" s="440">
        <v>16</v>
      </c>
      <c r="EI642" s="429">
        <f t="shared" si="1256"/>
        <v>8.1300000000000008</v>
      </c>
      <c r="EJ642" s="447">
        <f t="shared" si="1339"/>
        <v>17.5</v>
      </c>
      <c r="EK642" s="448">
        <f t="shared" si="1262"/>
        <v>63</v>
      </c>
      <c r="EL642" s="417">
        <f t="shared" si="1263"/>
        <v>7870</v>
      </c>
      <c r="EM642" s="431">
        <f t="shared" si="1282"/>
        <v>6.6</v>
      </c>
      <c r="EN642" s="431">
        <f>ED642</f>
        <v>0.2</v>
      </c>
      <c r="EO642" s="431">
        <f>EE642</f>
        <v>4.7</v>
      </c>
      <c r="EP642" s="431">
        <f>EF642</f>
        <v>0.95</v>
      </c>
      <c r="EQ642" s="430">
        <f t="shared" si="1306"/>
        <v>5</v>
      </c>
      <c r="ER642" s="448">
        <f>EH642</f>
        <v>16</v>
      </c>
      <c r="ES642" s="449">
        <f t="shared" si="1307"/>
        <v>25.496161089381431</v>
      </c>
      <c r="ET642" s="450">
        <f t="shared" si="1308"/>
        <v>0.82835999999999999</v>
      </c>
      <c r="EU642" s="451">
        <f t="shared" si="1283"/>
        <v>0.22567159090909084</v>
      </c>
      <c r="EV642" s="450">
        <f t="shared" si="1309"/>
        <v>0.41791035353535338</v>
      </c>
      <c r="EW642" s="513">
        <f t="shared" si="1268"/>
        <v>0.67182580471820907</v>
      </c>
      <c r="EX642" s="514">
        <f t="shared" si="1269"/>
        <v>13.511270462117919</v>
      </c>
      <c r="EY642" s="513">
        <f t="shared" si="1340"/>
        <v>0.51253481894150421</v>
      </c>
      <c r="EZ642" s="514">
        <f t="shared" si="1341"/>
        <v>18.399999999999999</v>
      </c>
      <c r="FA642" s="450">
        <f t="shared" si="1310"/>
        <v>0.73721528165928962</v>
      </c>
      <c r="FB642" s="431">
        <f t="shared" si="1311"/>
        <v>176.73996812979863</v>
      </c>
      <c r="FC642" s="452">
        <f>1-EP642/CA642</f>
        <v>0.55157853709237359</v>
      </c>
      <c r="FD642" s="431">
        <f>CA642-EP642</f>
        <v>1.1685426626104591</v>
      </c>
      <c r="FE642" s="452">
        <f t="shared" si="1312"/>
        <v>0.96875</v>
      </c>
      <c r="FF642" s="430">
        <f t="shared" si="1313"/>
        <v>155</v>
      </c>
      <c r="FG642" s="405">
        <v>50400</v>
      </c>
      <c r="FH642" s="589"/>
      <c r="FI642" s="590"/>
      <c r="FJ642" s="591"/>
      <c r="FK642" s="455">
        <f t="shared" si="1314"/>
        <v>1.7383746197305521</v>
      </c>
      <c r="FL642" s="530">
        <v>2400</v>
      </c>
      <c r="FM642" s="455">
        <f t="shared" si="1315"/>
        <v>57.945820657685061</v>
      </c>
      <c r="FN642" s="530">
        <v>8444</v>
      </c>
      <c r="FO642" s="532">
        <f t="shared" si="1316"/>
        <v>0.6310911808669657</v>
      </c>
      <c r="FP642" s="449">
        <f t="shared" si="1317"/>
        <v>203.87271234728863</v>
      </c>
      <c r="FQ642" s="457">
        <v>46.8</v>
      </c>
      <c r="FR642" s="458">
        <f t="shared" si="1318"/>
        <v>1.1299435028248588</v>
      </c>
      <c r="FS642" s="576">
        <v>7.79</v>
      </c>
      <c r="FT642" s="577">
        <v>13</v>
      </c>
      <c r="FU642" s="660">
        <v>46</v>
      </c>
      <c r="FV642" s="579">
        <v>2</v>
      </c>
      <c r="FW642" s="580">
        <v>0.2</v>
      </c>
      <c r="FX642" s="579">
        <v>8</v>
      </c>
      <c r="FY642" s="452">
        <f t="shared" si="1319"/>
        <v>0.6</v>
      </c>
      <c r="FZ642" s="452">
        <f>1-FW642/(EF642+DC642)</f>
        <v>0.78947368421052633</v>
      </c>
      <c r="GA642" s="429">
        <f>EF642+DC642-FW642</f>
        <v>0.75</v>
      </c>
      <c r="GB642" s="513">
        <f t="shared" si="1342"/>
        <v>0.25714285714285712</v>
      </c>
      <c r="GC642" s="514">
        <f t="shared" si="1343"/>
        <v>4.5</v>
      </c>
      <c r="GD642" s="513">
        <f t="shared" si="1320"/>
        <v>0.26984126984126988</v>
      </c>
      <c r="GE642" s="527">
        <f t="shared" si="1321"/>
        <v>17</v>
      </c>
      <c r="GF642" s="461">
        <f t="shared" si="1322"/>
        <v>2.3757786469650877</v>
      </c>
      <c r="GG642" s="606">
        <v>20</v>
      </c>
      <c r="GH642" s="450">
        <f t="shared" si="1352"/>
        <v>0.25</v>
      </c>
      <c r="GI642" s="405">
        <v>140</v>
      </c>
      <c r="GJ642" s="462">
        <f t="shared" si="1353"/>
        <v>7</v>
      </c>
      <c r="GK642" s="463">
        <f t="shared" si="1323"/>
        <v>11.589164131537013</v>
      </c>
      <c r="GL642" s="464">
        <v>7.97</v>
      </c>
      <c r="GM642" s="529">
        <v>12.3</v>
      </c>
      <c r="GN642" s="406">
        <v>46</v>
      </c>
      <c r="GO642" s="513">
        <f t="shared" si="1344"/>
        <v>5.3846153846153766E-2</v>
      </c>
      <c r="GP642" s="450">
        <f t="shared" si="1257"/>
        <v>0</v>
      </c>
      <c r="GQ642" s="577">
        <v>8</v>
      </c>
      <c r="GR642" s="455">
        <f t="shared" si="1324"/>
        <v>2.4916702882804578</v>
      </c>
      <c r="GS642" s="531">
        <f t="shared" si="1275"/>
        <v>11.2</v>
      </c>
      <c r="GT642" s="531">
        <f t="shared" si="1258"/>
        <v>34.72</v>
      </c>
      <c r="GU642" s="513">
        <f t="shared" si="1345"/>
        <v>8.9430894308943243E-2</v>
      </c>
      <c r="GV642" s="513">
        <f t="shared" si="1259"/>
        <v>0.24521739130434783</v>
      </c>
      <c r="GW642" s="513">
        <f t="shared" si="1346"/>
        <v>0.13846153846153852</v>
      </c>
      <c r="GX642" s="513">
        <f t="shared" si="1260"/>
        <v>0.24521739130434783</v>
      </c>
      <c r="GY642" s="462">
        <f t="shared" si="1349"/>
        <v>1.0274081676894513</v>
      </c>
      <c r="GZ642" s="405">
        <v>40837</v>
      </c>
      <c r="HA642" s="581">
        <v>8.26</v>
      </c>
      <c r="HB642" s="451">
        <v>8.06</v>
      </c>
      <c r="HC642" s="577">
        <v>11.2</v>
      </c>
      <c r="HD642" s="463">
        <f t="shared" si="1347"/>
        <v>34.72</v>
      </c>
      <c r="HE642" s="463">
        <v>10.8</v>
      </c>
      <c r="HF642" s="463">
        <f t="shared" si="1350"/>
        <v>29.160000000000004</v>
      </c>
      <c r="HG642" s="582"/>
      <c r="HH642" s="575">
        <v>2</v>
      </c>
      <c r="HI642" s="583">
        <v>7610</v>
      </c>
      <c r="HJ642" s="406">
        <f t="shared" si="1325"/>
        <v>5098.7000000000007</v>
      </c>
      <c r="HK642" s="406">
        <v>236</v>
      </c>
      <c r="HL642" s="549">
        <v>1321</v>
      </c>
      <c r="HM642" s="584">
        <v>6.5</v>
      </c>
      <c r="HN642" s="461">
        <v>4.43</v>
      </c>
      <c r="HO642" s="574">
        <v>0.15</v>
      </c>
      <c r="HP642" s="548">
        <v>0.01</v>
      </c>
      <c r="HQ642" s="585">
        <v>4.3</v>
      </c>
      <c r="HR642" s="586">
        <v>0.24</v>
      </c>
      <c r="HS642" s="520">
        <v>0.16</v>
      </c>
      <c r="HT642" s="587">
        <v>4</v>
      </c>
      <c r="HU642" s="522">
        <f t="shared" si="1326"/>
        <v>44.052863436123346</v>
      </c>
      <c r="HV642" s="513">
        <f t="shared" si="1348"/>
        <v>0.68802228412256272</v>
      </c>
      <c r="HW642" s="513">
        <f t="shared" si="1261"/>
        <v>0.77600000000000002</v>
      </c>
      <c r="HX642" s="513">
        <f t="shared" si="1280"/>
        <v>0.78599033816425123</v>
      </c>
      <c r="HY642" s="599"/>
    </row>
    <row r="643" spans="1:233" s="598" customFormat="1" ht="15" customHeight="1" x14ac:dyDescent="0.15">
      <c r="A643" s="400">
        <v>44125</v>
      </c>
      <c r="B643" s="515">
        <v>36465</v>
      </c>
      <c r="C643" s="402">
        <f t="shared" si="1284"/>
        <v>0.72929999999999995</v>
      </c>
      <c r="D643" s="571">
        <v>8.01</v>
      </c>
      <c r="E643" s="572">
        <v>32.200000000000003</v>
      </c>
      <c r="F643" s="406">
        <v>141</v>
      </c>
      <c r="G643" s="406">
        <f t="shared" si="1285"/>
        <v>5141.5649999999996</v>
      </c>
      <c r="H643" s="402">
        <f t="shared" si="1286"/>
        <v>0.20566259999999997</v>
      </c>
      <c r="I643" s="573"/>
      <c r="J643" s="406"/>
      <c r="K643" s="574"/>
      <c r="L643" s="574"/>
      <c r="M643" s="574"/>
      <c r="N643" s="575"/>
      <c r="O643" s="575"/>
      <c r="P643" s="409"/>
      <c r="Q643" s="409">
        <v>1440</v>
      </c>
      <c r="R643" s="409"/>
      <c r="S643" s="409"/>
      <c r="T643" s="410">
        <v>5.51</v>
      </c>
      <c r="U643" s="409">
        <f t="shared" si="1327"/>
        <v>3350.344827586207</v>
      </c>
      <c r="V643" s="409">
        <v>9716</v>
      </c>
      <c r="W643" s="409">
        <v>3699</v>
      </c>
      <c r="X643" s="516">
        <v>480</v>
      </c>
      <c r="Y643" s="473"/>
      <c r="Z643" s="429"/>
      <c r="AA643" s="409"/>
      <c r="AB643" s="409"/>
      <c r="AC643" s="409"/>
      <c r="AD643" s="474"/>
      <c r="AE643" s="477"/>
      <c r="AF643" s="478">
        <f t="shared" si="1328"/>
        <v>1920</v>
      </c>
      <c r="AG643" s="477">
        <f t="shared" si="1329"/>
        <v>0.76800000000000002</v>
      </c>
      <c r="AH643" s="478">
        <f t="shared" si="1330"/>
        <v>2524.9137931034484</v>
      </c>
      <c r="AI643" s="478">
        <f t="shared" si="1331"/>
        <v>7322.25</v>
      </c>
      <c r="AJ643" s="473">
        <f t="shared" si="1332"/>
        <v>14058.72</v>
      </c>
      <c r="AK643" s="477">
        <f t="shared" si="1333"/>
        <v>0.62483199999999994</v>
      </c>
      <c r="AL643" s="447">
        <v>37</v>
      </c>
      <c r="AM643" s="479"/>
      <c r="AN643" s="473">
        <v>4666</v>
      </c>
      <c r="AO643" s="473">
        <v>4661</v>
      </c>
      <c r="AP643" s="479">
        <v>7.44</v>
      </c>
      <c r="AQ643" s="447">
        <v>663</v>
      </c>
      <c r="AR643" s="473">
        <f t="shared" si="1351"/>
        <v>1989</v>
      </c>
      <c r="AS643" s="657">
        <f t="shared" si="1335"/>
        <v>3</v>
      </c>
      <c r="AT643" s="473">
        <v>5850</v>
      </c>
      <c r="AU643" s="447"/>
      <c r="AV643" s="480">
        <v>0.5</v>
      </c>
      <c r="AW643" s="479">
        <v>5.24</v>
      </c>
      <c r="AX643" s="479">
        <v>40.31</v>
      </c>
      <c r="AY643" s="480">
        <v>12</v>
      </c>
      <c r="AZ643" s="480">
        <v>3.6</v>
      </c>
      <c r="BA643" s="420">
        <f t="shared" si="1287"/>
        <v>37213</v>
      </c>
      <c r="BB643" s="421">
        <f t="shared" si="1288"/>
        <v>0.74426000000000003</v>
      </c>
      <c r="BC643" s="422"/>
      <c r="BD643" s="423">
        <v>7.94</v>
      </c>
      <c r="BE643" s="424">
        <v>35.1</v>
      </c>
      <c r="BF643" s="420">
        <v>141</v>
      </c>
      <c r="BG643" s="426">
        <v>7710</v>
      </c>
      <c r="BH643" s="420">
        <f t="shared" si="1289"/>
        <v>5165.7000000000007</v>
      </c>
      <c r="BI643" s="432"/>
      <c r="BJ643" s="421"/>
      <c r="BK643" s="427">
        <v>19.7</v>
      </c>
      <c r="BL643" s="427"/>
      <c r="BM643" s="428"/>
      <c r="BN643" s="422"/>
      <c r="BO643" s="425">
        <v>77</v>
      </c>
      <c r="BP643" s="425"/>
      <c r="BQ643" s="423">
        <v>4.17</v>
      </c>
      <c r="BR643" s="421">
        <f t="shared" si="1290"/>
        <v>0.57916666666666661</v>
      </c>
      <c r="BS643" s="409">
        <f t="shared" si="1291"/>
        <v>39133</v>
      </c>
      <c r="BT643" s="429">
        <f t="shared" si="1292"/>
        <v>7.9154682748575373</v>
      </c>
      <c r="BU643" s="430">
        <f t="shared" si="1337"/>
        <v>35.1</v>
      </c>
      <c r="BV643" s="430">
        <f t="shared" si="1293"/>
        <v>231.66925612654282</v>
      </c>
      <c r="BW643" s="430">
        <f t="shared" si="1336"/>
        <v>7331.8679886540767</v>
      </c>
      <c r="BX643" s="430">
        <f t="shared" si="1294"/>
        <v>4765.7141926251497</v>
      </c>
      <c r="BY643" s="430">
        <f t="shared" si="1265"/>
        <v>19.322211432806071</v>
      </c>
      <c r="BZ643" s="430"/>
      <c r="CA643" s="431"/>
      <c r="CB643" s="430">
        <f t="shared" si="1295"/>
        <v>77</v>
      </c>
      <c r="CC643" s="432">
        <v>18627</v>
      </c>
      <c r="CD643" s="411">
        <f t="shared" si="1296"/>
        <v>19587</v>
      </c>
      <c r="CE643" s="421">
        <f t="shared" si="1297"/>
        <v>0.78347999999999995</v>
      </c>
      <c r="CF643" s="433">
        <f t="shared" si="1298"/>
        <v>8.2095267269107062</v>
      </c>
      <c r="CG643" s="434"/>
      <c r="CH643" s="427"/>
      <c r="CI643" s="446">
        <f t="shared" si="1299"/>
        <v>11.640373717261449</v>
      </c>
      <c r="CJ643" s="436">
        <v>28.3</v>
      </c>
      <c r="CK643" s="436">
        <v>2.72</v>
      </c>
      <c r="CL643" s="423"/>
      <c r="CM643" s="423">
        <v>18.739999999999998</v>
      </c>
      <c r="CN643" s="423">
        <v>71</v>
      </c>
      <c r="CO643" s="432"/>
      <c r="CP643" s="432"/>
      <c r="CQ643" s="437"/>
      <c r="CR643" s="437">
        <v>0.97</v>
      </c>
      <c r="CS643" s="424"/>
      <c r="CT643" s="432">
        <f t="shared" si="1300"/>
        <v>4.2885587379384287</v>
      </c>
      <c r="CU643" s="434">
        <v>7.58</v>
      </c>
      <c r="CV643" s="438"/>
      <c r="CW643" s="439"/>
      <c r="CX643" s="440"/>
      <c r="CY643" s="441"/>
      <c r="CZ643" s="442"/>
      <c r="DA643" s="442"/>
      <c r="DB643" s="442"/>
      <c r="DC643" s="442"/>
      <c r="DD643" s="443"/>
      <c r="DE643" s="440"/>
      <c r="DF643" s="444">
        <v>18586</v>
      </c>
      <c r="DG643" s="445">
        <f t="shared" si="1301"/>
        <v>19546</v>
      </c>
      <c r="DH643" s="421">
        <f t="shared" si="1302"/>
        <v>0.78183999999999998</v>
      </c>
      <c r="DI643" s="446">
        <f t="shared" si="1303"/>
        <v>8.2267471605443561</v>
      </c>
      <c r="DJ643" s="434">
        <v>7.76</v>
      </c>
      <c r="DK643" s="427">
        <v>4.5</v>
      </c>
      <c r="DL643" s="446">
        <f t="shared" si="1304"/>
        <v>11.664790750025581</v>
      </c>
      <c r="DM643" s="422">
        <v>28.2</v>
      </c>
      <c r="DN643" s="422">
        <v>2.21</v>
      </c>
      <c r="DO643" s="423">
        <v>7.82</v>
      </c>
      <c r="DP643" s="423">
        <v>18.600000000000001</v>
      </c>
      <c r="DQ643" s="423">
        <v>71</v>
      </c>
      <c r="DR643" s="432"/>
      <c r="DS643" s="432"/>
      <c r="DT643" s="437"/>
      <c r="DU643" s="437">
        <v>0.97</v>
      </c>
      <c r="DV643" s="424"/>
      <c r="DW643" s="446">
        <f t="shared" si="1305"/>
        <v>4.2975544868515296</v>
      </c>
      <c r="DX643" s="434">
        <v>7.64</v>
      </c>
      <c r="DY643" s="438">
        <v>8.02</v>
      </c>
      <c r="DZ643" s="439">
        <v>16.7</v>
      </c>
      <c r="EA643" s="660">
        <f t="shared" si="1338"/>
        <v>60.12</v>
      </c>
      <c r="EB643" s="441">
        <v>7740</v>
      </c>
      <c r="EC643" s="442">
        <v>6.2</v>
      </c>
      <c r="ED643" s="442"/>
      <c r="EE643" s="442"/>
      <c r="EF643" s="442"/>
      <c r="EG643" s="443">
        <v>6</v>
      </c>
      <c r="EH643" s="440"/>
      <c r="EI643" s="429">
        <f t="shared" si="1256"/>
        <v>8.02</v>
      </c>
      <c r="EJ643" s="447">
        <f t="shared" si="1339"/>
        <v>16.7</v>
      </c>
      <c r="EK643" s="448">
        <f t="shared" si="1262"/>
        <v>60.12</v>
      </c>
      <c r="EL643" s="417">
        <f t="shared" si="1263"/>
        <v>7740</v>
      </c>
      <c r="EM643" s="431">
        <f t="shared" si="1282"/>
        <v>6.2</v>
      </c>
      <c r="EN643" s="431"/>
      <c r="EO643" s="431"/>
      <c r="EP643" s="431"/>
      <c r="EQ643" s="430">
        <f t="shared" si="1306"/>
        <v>6</v>
      </c>
      <c r="ER643" s="448"/>
      <c r="ES643" s="449">
        <f t="shared" si="1307"/>
        <v>26.984897656709169</v>
      </c>
      <c r="ET643" s="450">
        <f t="shared" si="1308"/>
        <v>0.78266000000000002</v>
      </c>
      <c r="EU643" s="451">
        <f t="shared" si="1283"/>
        <v>0.20604347727272732</v>
      </c>
      <c r="EV643" s="450">
        <f t="shared" si="1309"/>
        <v>0.381561994949495</v>
      </c>
      <c r="EW643" s="513">
        <f t="shared" si="1268"/>
        <v>0.67912575527077723</v>
      </c>
      <c r="EX643" s="514">
        <f t="shared" si="1269"/>
        <v>13.122211432806072</v>
      </c>
      <c r="EY643" s="513">
        <f t="shared" si="1340"/>
        <v>0.5242165242165242</v>
      </c>
      <c r="EZ643" s="514">
        <f t="shared" si="1341"/>
        <v>18.400000000000002</v>
      </c>
      <c r="FA643" s="450">
        <f t="shared" si="1310"/>
        <v>0.74049210928893761</v>
      </c>
      <c r="FB643" s="431">
        <f t="shared" si="1311"/>
        <v>171.54925612654282</v>
      </c>
      <c r="FC643" s="452"/>
      <c r="FD643" s="431"/>
      <c r="FE643" s="452">
        <f t="shared" si="1312"/>
        <v>0.92207792207792205</v>
      </c>
      <c r="FF643" s="430">
        <f t="shared" si="1313"/>
        <v>71</v>
      </c>
      <c r="FG643" s="405">
        <v>50400</v>
      </c>
      <c r="FH643" s="589"/>
      <c r="FI643" s="590"/>
      <c r="FJ643" s="591"/>
      <c r="FK643" s="455">
        <f t="shared" si="1314"/>
        <v>1.839879385684716</v>
      </c>
      <c r="FL643" s="530">
        <v>2400</v>
      </c>
      <c r="FM643" s="455">
        <f t="shared" si="1315"/>
        <v>61.329312856157202</v>
      </c>
      <c r="FN643" s="530">
        <v>6950</v>
      </c>
      <c r="FO643" s="532">
        <f t="shared" si="1316"/>
        <v>0.51943198804185353</v>
      </c>
      <c r="FP643" s="449">
        <f t="shared" si="1317"/>
        <v>177.59946847928859</v>
      </c>
      <c r="FQ643" s="457">
        <v>46.8</v>
      </c>
      <c r="FR643" s="458">
        <f t="shared" si="1318"/>
        <v>1.1959216006950655</v>
      </c>
      <c r="FS643" s="576">
        <v>7.99</v>
      </c>
      <c r="FT643" s="577">
        <v>12.8</v>
      </c>
      <c r="FU643" s="660">
        <v>49</v>
      </c>
      <c r="FV643" s="579">
        <v>2</v>
      </c>
      <c r="FW643" s="580"/>
      <c r="FX643" s="579"/>
      <c r="FY643" s="452">
        <f t="shared" si="1319"/>
        <v>0.66666666666666674</v>
      </c>
      <c r="FZ643" s="452"/>
      <c r="GA643" s="429"/>
      <c r="GB643" s="513">
        <f t="shared" si="1342"/>
        <v>0.23353293413173648</v>
      </c>
      <c r="GC643" s="514">
        <f t="shared" si="1343"/>
        <v>3.8999999999999986</v>
      </c>
      <c r="GD643" s="513">
        <f t="shared" si="1320"/>
        <v>0.18496340652029275</v>
      </c>
      <c r="GE643" s="527">
        <f t="shared" si="1321"/>
        <v>11.119999999999997</v>
      </c>
      <c r="GF643" s="461">
        <f t="shared" si="1322"/>
        <v>2.5145018271024453</v>
      </c>
      <c r="GG643" s="606">
        <v>20</v>
      </c>
      <c r="GH643" s="450">
        <f t="shared" si="1352"/>
        <v>0.25</v>
      </c>
      <c r="GI643" s="405">
        <v>140</v>
      </c>
      <c r="GJ643" s="462">
        <f t="shared" si="1353"/>
        <v>7</v>
      </c>
      <c r="GK643" s="463">
        <f t="shared" si="1323"/>
        <v>12.265862571231441</v>
      </c>
      <c r="GL643" s="464">
        <v>8.15</v>
      </c>
      <c r="GM643" s="529">
        <v>12.2</v>
      </c>
      <c r="GN643" s="406">
        <v>39</v>
      </c>
      <c r="GO643" s="513">
        <f t="shared" si="1344"/>
        <v>4.6875000000000111E-2</v>
      </c>
      <c r="GP643" s="450">
        <f t="shared" si="1257"/>
        <v>0.20408163265306123</v>
      </c>
      <c r="GQ643" s="577">
        <v>8</v>
      </c>
      <c r="GR643" s="455">
        <f t="shared" si="1324"/>
        <v>2.6371604528147601</v>
      </c>
      <c r="GS643" s="531">
        <f t="shared" si="1275"/>
        <v>11.3</v>
      </c>
      <c r="GT643" s="531">
        <f t="shared" si="1258"/>
        <v>35.03</v>
      </c>
      <c r="GU643" s="513">
        <f t="shared" si="1345"/>
        <v>7.3770491803278548E-2</v>
      </c>
      <c r="GV643" s="513">
        <f t="shared" si="1259"/>
        <v>0.10179487179487179</v>
      </c>
      <c r="GW643" s="513">
        <f t="shared" si="1346"/>
        <v>0.1171875</v>
      </c>
      <c r="GX643" s="513">
        <f t="shared" si="1260"/>
        <v>0.28510204081632651</v>
      </c>
      <c r="GY643" s="462">
        <f t="shared" si="1349"/>
        <v>0.87801450044605889</v>
      </c>
      <c r="GZ643" s="405">
        <v>38832</v>
      </c>
      <c r="HA643" s="581">
        <v>8.27</v>
      </c>
      <c r="HB643" s="451">
        <v>8.0500000000000007</v>
      </c>
      <c r="HC643" s="577">
        <v>11.3</v>
      </c>
      <c r="HD643" s="463">
        <f t="shared" si="1347"/>
        <v>35.03</v>
      </c>
      <c r="HE643" s="463">
        <v>11.1</v>
      </c>
      <c r="HF643" s="463">
        <f t="shared" si="1350"/>
        <v>29.970000000000002</v>
      </c>
      <c r="HG643" s="582"/>
      <c r="HH643" s="575">
        <v>4</v>
      </c>
      <c r="HI643" s="583">
        <v>7670</v>
      </c>
      <c r="HJ643" s="406">
        <f t="shared" si="1325"/>
        <v>5138.9000000000005</v>
      </c>
      <c r="HK643" s="406"/>
      <c r="HL643" s="549"/>
      <c r="HM643" s="584"/>
      <c r="HN643" s="461">
        <v>6.35</v>
      </c>
      <c r="HO643" s="574"/>
      <c r="HP643" s="548">
        <v>0.01</v>
      </c>
      <c r="HQ643" s="585"/>
      <c r="HR643" s="586"/>
      <c r="HS643" s="520">
        <v>0.16</v>
      </c>
      <c r="HT643" s="587">
        <v>4</v>
      </c>
      <c r="HU643" s="522">
        <f t="shared" si="1326"/>
        <v>46.757853438314569</v>
      </c>
      <c r="HV643" s="513">
        <f t="shared" si="1348"/>
        <v>0.67806267806267806</v>
      </c>
      <c r="HW643" s="513">
        <f t="shared" si="1261"/>
        <v>0.75156028368794325</v>
      </c>
      <c r="HX643" s="513">
        <f t="shared" si="1280"/>
        <v>0.67766497461928932</v>
      </c>
      <c r="HY643" s="599"/>
    </row>
    <row r="644" spans="1:233" s="598" customFormat="1" ht="15" customHeight="1" x14ac:dyDescent="0.15">
      <c r="A644" s="400">
        <v>44126</v>
      </c>
      <c r="B644" s="515">
        <v>41938</v>
      </c>
      <c r="C644" s="402">
        <f t="shared" si="1284"/>
        <v>0.83875999999999995</v>
      </c>
      <c r="D644" s="571">
        <v>8.0299999999999994</v>
      </c>
      <c r="E644" s="572">
        <v>32.75</v>
      </c>
      <c r="F644" s="406">
        <v>169</v>
      </c>
      <c r="G644" s="406">
        <f t="shared" si="1285"/>
        <v>7087.5219999999999</v>
      </c>
      <c r="H644" s="402">
        <f t="shared" si="1286"/>
        <v>0.28350088000000001</v>
      </c>
      <c r="I644" s="573"/>
      <c r="J644" s="406"/>
      <c r="K644" s="574"/>
      <c r="L644" s="574"/>
      <c r="M644" s="574"/>
      <c r="N644" s="575"/>
      <c r="O644" s="575"/>
      <c r="P644" s="409"/>
      <c r="Q644" s="409">
        <v>1680</v>
      </c>
      <c r="R644" s="409"/>
      <c r="S644" s="409"/>
      <c r="T644" s="410">
        <v>5.13</v>
      </c>
      <c r="U644" s="409">
        <f t="shared" si="1327"/>
        <v>2920</v>
      </c>
      <c r="V644" s="409">
        <v>8468</v>
      </c>
      <c r="W644" s="409">
        <v>3032</v>
      </c>
      <c r="X644" s="516">
        <v>480</v>
      </c>
      <c r="Y644" s="473"/>
      <c r="Z644" s="429"/>
      <c r="AA644" s="409"/>
      <c r="AB644" s="409"/>
      <c r="AC644" s="409"/>
      <c r="AD644" s="474"/>
      <c r="AE644" s="477"/>
      <c r="AF644" s="478">
        <f t="shared" si="1328"/>
        <v>2160</v>
      </c>
      <c r="AG644" s="477">
        <f t="shared" si="1329"/>
        <v>0.86399999999999999</v>
      </c>
      <c r="AH644" s="478">
        <f t="shared" si="1330"/>
        <v>2284.0613026819924</v>
      </c>
      <c r="AI644" s="478">
        <f t="shared" si="1331"/>
        <v>6623.7777777777774</v>
      </c>
      <c r="AJ644" s="473">
        <f t="shared" si="1332"/>
        <v>14307.36</v>
      </c>
      <c r="AK644" s="477">
        <f t="shared" si="1333"/>
        <v>0.63588266666666671</v>
      </c>
      <c r="AL644" s="447">
        <v>37</v>
      </c>
      <c r="AM644" s="479"/>
      <c r="AN644" s="473">
        <v>4846</v>
      </c>
      <c r="AO644" s="473">
        <v>4830</v>
      </c>
      <c r="AP644" s="479">
        <v>7.49</v>
      </c>
      <c r="AQ644" s="447">
        <v>651</v>
      </c>
      <c r="AR644" s="473">
        <f t="shared" si="1351"/>
        <v>1953</v>
      </c>
      <c r="AS644" s="657">
        <f t="shared" si="1335"/>
        <v>3</v>
      </c>
      <c r="AT644" s="473">
        <v>5780</v>
      </c>
      <c r="AU644" s="447"/>
      <c r="AV644" s="480">
        <v>0.8</v>
      </c>
      <c r="AW644" s="479">
        <v>5</v>
      </c>
      <c r="AX644" s="479">
        <v>40.92</v>
      </c>
      <c r="AY644" s="480">
        <v>9.1</v>
      </c>
      <c r="AZ644" s="480">
        <v>3</v>
      </c>
      <c r="BA644" s="420">
        <f t="shared" si="1287"/>
        <v>38824</v>
      </c>
      <c r="BB644" s="421">
        <f t="shared" si="1288"/>
        <v>0.77647999999999995</v>
      </c>
      <c r="BC644" s="422"/>
      <c r="BD644" s="423">
        <v>7.96</v>
      </c>
      <c r="BE644" s="424">
        <v>34.9</v>
      </c>
      <c r="BF644" s="420">
        <v>159</v>
      </c>
      <c r="BG644" s="426">
        <v>6810</v>
      </c>
      <c r="BH644" s="420">
        <f t="shared" si="1289"/>
        <v>4562.7</v>
      </c>
      <c r="BI644" s="432"/>
      <c r="BJ644" s="421"/>
      <c r="BK644" s="427">
        <v>17.399999999999999</v>
      </c>
      <c r="BL644" s="427"/>
      <c r="BM644" s="428"/>
      <c r="BN644" s="422"/>
      <c r="BO644" s="425">
        <v>101</v>
      </c>
      <c r="BP644" s="425"/>
      <c r="BQ644" s="423">
        <v>3.86</v>
      </c>
      <c r="BR644" s="421">
        <f t="shared" si="1290"/>
        <v>0.53611111111111109</v>
      </c>
      <c r="BS644" s="409">
        <f t="shared" si="1291"/>
        <v>40984</v>
      </c>
      <c r="BT644" s="429">
        <f t="shared" si="1292"/>
        <v>7.935229357798165</v>
      </c>
      <c r="BU644" s="430">
        <f t="shared" si="1337"/>
        <v>34.9</v>
      </c>
      <c r="BV644" s="430">
        <f t="shared" si="1293"/>
        <v>253.55006831934412</v>
      </c>
      <c r="BW644" s="430">
        <f t="shared" si="1336"/>
        <v>6451.2473160257659</v>
      </c>
      <c r="BX644" s="430">
        <f t="shared" si="1294"/>
        <v>4193.3107554167482</v>
      </c>
      <c r="BY644" s="430">
        <f t="shared" si="1265"/>
        <v>16.962560999414404</v>
      </c>
      <c r="BZ644" s="430"/>
      <c r="CA644" s="431"/>
      <c r="CB644" s="430">
        <f t="shared" si="1295"/>
        <v>101</v>
      </c>
      <c r="CC644" s="432">
        <v>19439</v>
      </c>
      <c r="CD644" s="411">
        <f t="shared" si="1296"/>
        <v>20519</v>
      </c>
      <c r="CE644" s="421">
        <f t="shared" si="1297"/>
        <v>0.82076000000000005</v>
      </c>
      <c r="CF644" s="433">
        <f t="shared" si="1298"/>
        <v>7.8366392124372535</v>
      </c>
      <c r="CG644" s="434"/>
      <c r="CH644" s="427"/>
      <c r="CI644" s="446">
        <f t="shared" si="1299"/>
        <v>11.111652614649836</v>
      </c>
      <c r="CJ644" s="436">
        <v>27.4</v>
      </c>
      <c r="CK644" s="436">
        <v>2.36</v>
      </c>
      <c r="CL644" s="423"/>
      <c r="CM644" s="423">
        <v>17.2</v>
      </c>
      <c r="CN644" s="423">
        <v>63</v>
      </c>
      <c r="CO644" s="432"/>
      <c r="CP644" s="432"/>
      <c r="CQ644" s="437"/>
      <c r="CR644" s="437">
        <v>0.99</v>
      </c>
      <c r="CS644" s="424"/>
      <c r="CT644" s="432">
        <f t="shared" si="1300"/>
        <v>4.0937667527657293</v>
      </c>
      <c r="CU644" s="434">
        <v>7.16</v>
      </c>
      <c r="CV644" s="438"/>
      <c r="CW644" s="439"/>
      <c r="CX644" s="440"/>
      <c r="CY644" s="441"/>
      <c r="CZ644" s="442"/>
      <c r="DA644" s="442"/>
      <c r="DB644" s="442"/>
      <c r="DC644" s="442"/>
      <c r="DD644" s="443"/>
      <c r="DE644" s="440"/>
      <c r="DF644" s="444">
        <v>19385</v>
      </c>
      <c r="DG644" s="445">
        <f t="shared" si="1301"/>
        <v>20465</v>
      </c>
      <c r="DH644" s="421">
        <f t="shared" si="1302"/>
        <v>0.81859999999999999</v>
      </c>
      <c r="DI644" s="446">
        <f t="shared" si="1303"/>
        <v>7.857317371121427</v>
      </c>
      <c r="DJ644" s="434">
        <v>7.79</v>
      </c>
      <c r="DK644" s="427">
        <v>4.2</v>
      </c>
      <c r="DL644" s="446">
        <f t="shared" si="1304"/>
        <v>11.140972391888589</v>
      </c>
      <c r="DM644" s="422">
        <v>27.5</v>
      </c>
      <c r="DN644" s="422">
        <v>2.78</v>
      </c>
      <c r="DO644" s="423">
        <v>7.84</v>
      </c>
      <c r="DP644" s="423">
        <v>17.899999999999999</v>
      </c>
      <c r="DQ644" s="423">
        <v>66</v>
      </c>
      <c r="DR644" s="432"/>
      <c r="DS644" s="432"/>
      <c r="DT644" s="437"/>
      <c r="DU644" s="437">
        <v>0.97</v>
      </c>
      <c r="DV644" s="424"/>
      <c r="DW644" s="446">
        <f t="shared" si="1305"/>
        <v>4.1045687759589544</v>
      </c>
      <c r="DX644" s="434">
        <v>7.46</v>
      </c>
      <c r="DY644" s="438">
        <v>8.09</v>
      </c>
      <c r="DZ644" s="439">
        <v>16.2</v>
      </c>
      <c r="EA644" s="660">
        <f t="shared" si="1338"/>
        <v>58.32</v>
      </c>
      <c r="EB644" s="441">
        <v>7490</v>
      </c>
      <c r="EC644" s="442">
        <v>5.4</v>
      </c>
      <c r="ED644" s="442"/>
      <c r="EE644" s="442"/>
      <c r="EF644" s="442"/>
      <c r="EG644" s="443">
        <v>6</v>
      </c>
      <c r="EH644" s="440"/>
      <c r="EI644" s="429">
        <f t="shared" ref="EI644:EI670" si="1354">DY644</f>
        <v>8.09</v>
      </c>
      <c r="EJ644" s="447">
        <f t="shared" si="1339"/>
        <v>16.2</v>
      </c>
      <c r="EK644" s="448">
        <f t="shared" si="1262"/>
        <v>58.32</v>
      </c>
      <c r="EL644" s="417">
        <f t="shared" si="1263"/>
        <v>7490</v>
      </c>
      <c r="EM644" s="431">
        <f t="shared" si="1282"/>
        <v>5.4</v>
      </c>
      <c r="EN644" s="431"/>
      <c r="EO644" s="431"/>
      <c r="EP644" s="431"/>
      <c r="EQ644" s="430">
        <f t="shared" si="1306"/>
        <v>6</v>
      </c>
      <c r="ER644" s="448"/>
      <c r="ES644" s="449">
        <f t="shared" si="1307"/>
        <v>25.766152644934607</v>
      </c>
      <c r="ET644" s="450">
        <f t="shared" si="1308"/>
        <v>0.81967999999999996</v>
      </c>
      <c r="EU644" s="451">
        <f t="shared" si="1283"/>
        <v>0.23617036363636362</v>
      </c>
      <c r="EV644" s="450">
        <f t="shared" si="1309"/>
        <v>0.43735252525252521</v>
      </c>
      <c r="EW644" s="513">
        <f t="shared" si="1268"/>
        <v>0.68165184489615549</v>
      </c>
      <c r="EX644" s="514">
        <f t="shared" si="1269"/>
        <v>11.562560999414403</v>
      </c>
      <c r="EY644" s="513">
        <f t="shared" si="1340"/>
        <v>0.53581661891117482</v>
      </c>
      <c r="EZ644" s="514">
        <f t="shared" si="1341"/>
        <v>18.7</v>
      </c>
      <c r="FA644" s="450">
        <f t="shared" si="1310"/>
        <v>0.76998625799403664</v>
      </c>
      <c r="FB644" s="431">
        <f t="shared" si="1311"/>
        <v>195.23006831934413</v>
      </c>
      <c r="FC644" s="452"/>
      <c r="FD644" s="431"/>
      <c r="FE644" s="452">
        <f t="shared" si="1312"/>
        <v>0.94059405940594054</v>
      </c>
      <c r="FF644" s="430">
        <f t="shared" si="1313"/>
        <v>95</v>
      </c>
      <c r="FG644" s="405">
        <v>50400</v>
      </c>
      <c r="FH644" s="589"/>
      <c r="FI644" s="590"/>
      <c r="FJ644" s="591"/>
      <c r="FK644" s="455">
        <f t="shared" si="1314"/>
        <v>1.7567831348819052</v>
      </c>
      <c r="FL644" s="530">
        <v>2400</v>
      </c>
      <c r="FM644" s="455">
        <f t="shared" si="1315"/>
        <v>58.559437829396835</v>
      </c>
      <c r="FN644" s="530">
        <v>5977</v>
      </c>
      <c r="FO644" s="532">
        <f t="shared" si="1316"/>
        <v>0.44671150971599399</v>
      </c>
      <c r="FP644" s="449">
        <f t="shared" si="1317"/>
        <v>145.83739996096037</v>
      </c>
      <c r="FQ644" s="457">
        <v>46.8</v>
      </c>
      <c r="FR644" s="458">
        <f t="shared" si="1318"/>
        <v>1.1419090376732381</v>
      </c>
      <c r="FS644" s="576">
        <v>7.95</v>
      </c>
      <c r="FT644" s="577">
        <v>13.2</v>
      </c>
      <c r="FU644" s="660">
        <v>44</v>
      </c>
      <c r="FV644" s="579">
        <v>8</v>
      </c>
      <c r="FW644" s="580"/>
      <c r="FX644" s="579"/>
      <c r="FY644" s="452">
        <f t="shared" si="1319"/>
        <v>-0.33333333333333326</v>
      </c>
      <c r="FZ644" s="452"/>
      <c r="GA644" s="429"/>
      <c r="GB644" s="513">
        <f t="shared" si="1342"/>
        <v>0.18518518518518523</v>
      </c>
      <c r="GC644" s="514">
        <f t="shared" si="1343"/>
        <v>3</v>
      </c>
      <c r="GD644" s="513">
        <f t="shared" si="1320"/>
        <v>0.24554183813443076</v>
      </c>
      <c r="GE644" s="527">
        <f t="shared" si="1321"/>
        <v>14.32</v>
      </c>
      <c r="GF644" s="461">
        <f t="shared" si="1322"/>
        <v>2.4009369510052703</v>
      </c>
      <c r="GG644" s="606">
        <v>20</v>
      </c>
      <c r="GH644" s="450">
        <f t="shared" si="1352"/>
        <v>0.25</v>
      </c>
      <c r="GI644" s="405">
        <v>140</v>
      </c>
      <c r="GJ644" s="462">
        <f t="shared" si="1353"/>
        <v>7</v>
      </c>
      <c r="GK644" s="463">
        <f t="shared" si="1323"/>
        <v>11.711887565879367</v>
      </c>
      <c r="GL644" s="464">
        <v>8.15</v>
      </c>
      <c r="GM644" s="529">
        <v>12.4</v>
      </c>
      <c r="GN644" s="406">
        <v>44</v>
      </c>
      <c r="GO644" s="513">
        <f t="shared" si="1344"/>
        <v>6.0606060606060552E-2</v>
      </c>
      <c r="GP644" s="450">
        <f t="shared" ref="GP644:GP675" si="1355">1-GN644/FU644</f>
        <v>0</v>
      </c>
      <c r="GQ644" s="577">
        <v>8</v>
      </c>
      <c r="GR644" s="455">
        <f t="shared" si="1324"/>
        <v>2.5180558266640638</v>
      </c>
      <c r="GS644" s="531">
        <f t="shared" si="1275"/>
        <v>11.5</v>
      </c>
      <c r="GT644" s="531">
        <f t="shared" ref="GT644:GT675" si="1356">HD644</f>
        <v>35.65</v>
      </c>
      <c r="GU644" s="513">
        <f t="shared" si="1345"/>
        <v>7.2580645161290369E-2</v>
      </c>
      <c r="GV644" s="513">
        <f t="shared" ref="GV644:GV669" si="1357">1-GT644/GN644</f>
        <v>0.18977272727272732</v>
      </c>
      <c r="GW644" s="513">
        <f t="shared" si="1346"/>
        <v>0.12878787878787878</v>
      </c>
      <c r="GX644" s="513">
        <f t="shared" ref="GX644:GX675" si="1358">1-HD644/FU644</f>
        <v>0.18977272727272732</v>
      </c>
      <c r="GY644" s="462">
        <f t="shared" si="1349"/>
        <v>1.4026212653747743</v>
      </c>
      <c r="GZ644" s="405">
        <v>40271</v>
      </c>
      <c r="HA644" s="581">
        <v>8.35</v>
      </c>
      <c r="HB644" s="451">
        <v>8.0399999999999991</v>
      </c>
      <c r="HC644" s="577">
        <v>11.5</v>
      </c>
      <c r="HD644" s="463">
        <f t="shared" si="1347"/>
        <v>35.65</v>
      </c>
      <c r="HE644" s="463">
        <v>11.3</v>
      </c>
      <c r="HF644" s="463">
        <f t="shared" si="1350"/>
        <v>30.510000000000005</v>
      </c>
      <c r="HG644" s="582"/>
      <c r="HH644" s="575">
        <v>8</v>
      </c>
      <c r="HI644" s="583">
        <v>7500</v>
      </c>
      <c r="HJ644" s="406">
        <f t="shared" si="1325"/>
        <v>5025</v>
      </c>
      <c r="HK644" s="406"/>
      <c r="HL644" s="549"/>
      <c r="HM644" s="584"/>
      <c r="HN644" s="461">
        <v>5.99</v>
      </c>
      <c r="HO644" s="574"/>
      <c r="HP644" s="548">
        <v>0.01</v>
      </c>
      <c r="HQ644" s="585"/>
      <c r="HR644" s="586"/>
      <c r="HS644" s="520">
        <v>0.16</v>
      </c>
      <c r="HT644" s="587">
        <v>4</v>
      </c>
      <c r="HU644" s="522">
        <f t="shared" si="1326"/>
        <v>44.81763857407789</v>
      </c>
      <c r="HV644" s="513">
        <f t="shared" si="1348"/>
        <v>0.67048710601719197</v>
      </c>
      <c r="HW644" s="513">
        <f t="shared" ref="HW644:HW675" si="1359">1-HD644/BF644</f>
        <v>0.77578616352201257</v>
      </c>
      <c r="HX644" s="513">
        <f t="shared" si="1280"/>
        <v>0.65574712643678157</v>
      </c>
      <c r="HY644" s="599"/>
    </row>
    <row r="645" spans="1:233" s="598" customFormat="1" ht="15" customHeight="1" x14ac:dyDescent="0.15">
      <c r="A645" s="400">
        <v>44127</v>
      </c>
      <c r="B645" s="515">
        <v>38075</v>
      </c>
      <c r="C645" s="402">
        <f t="shared" si="1284"/>
        <v>0.76149999999999995</v>
      </c>
      <c r="D645" s="571">
        <v>8.24</v>
      </c>
      <c r="E645" s="572">
        <v>32.9</v>
      </c>
      <c r="F645" s="406">
        <v>161</v>
      </c>
      <c r="G645" s="406">
        <f t="shared" si="1285"/>
        <v>6130.0749999999998</v>
      </c>
      <c r="H645" s="402">
        <f t="shared" si="1286"/>
        <v>0.245203</v>
      </c>
      <c r="I645" s="573"/>
      <c r="J645" s="406"/>
      <c r="K645" s="574"/>
      <c r="L645" s="574"/>
      <c r="M645" s="574"/>
      <c r="N645" s="575"/>
      <c r="O645" s="575"/>
      <c r="P645" s="409"/>
      <c r="Q645" s="409">
        <v>1680</v>
      </c>
      <c r="R645" s="409"/>
      <c r="S645" s="409"/>
      <c r="T645" s="410">
        <v>5.0599999999999996</v>
      </c>
      <c r="U645" s="409">
        <f t="shared" si="1327"/>
        <v>2806.2068965517242</v>
      </c>
      <c r="V645" s="409">
        <v>8138</v>
      </c>
      <c r="W645" s="409">
        <v>3218</v>
      </c>
      <c r="X645" s="516">
        <v>480</v>
      </c>
      <c r="Y645" s="473"/>
      <c r="Z645" s="429"/>
      <c r="AA645" s="409"/>
      <c r="AB645" s="409"/>
      <c r="AC645" s="409"/>
      <c r="AD645" s="474"/>
      <c r="AE645" s="477"/>
      <c r="AF645" s="478">
        <f t="shared" si="1328"/>
        <v>2160</v>
      </c>
      <c r="AG645" s="477">
        <f t="shared" si="1329"/>
        <v>0.86399999999999999</v>
      </c>
      <c r="AH645" s="478">
        <f t="shared" si="1330"/>
        <v>2194.9425287356321</v>
      </c>
      <c r="AI645" s="478">
        <f t="shared" si="1331"/>
        <v>6365.333333333333</v>
      </c>
      <c r="AJ645" s="473">
        <f t="shared" si="1332"/>
        <v>13749.12</v>
      </c>
      <c r="AK645" s="477">
        <f t="shared" si="1333"/>
        <v>0.61107200000000006</v>
      </c>
      <c r="AL645" s="447">
        <v>37</v>
      </c>
      <c r="AM645" s="479"/>
      <c r="AN645" s="473">
        <v>4666</v>
      </c>
      <c r="AO645" s="473">
        <v>4698</v>
      </c>
      <c r="AP645" s="479">
        <v>7</v>
      </c>
      <c r="AQ645" s="447">
        <v>604</v>
      </c>
      <c r="AR645" s="473">
        <f t="shared" si="1351"/>
        <v>1812</v>
      </c>
      <c r="AS645" s="657">
        <f t="shared" si="1335"/>
        <v>3</v>
      </c>
      <c r="AT645" s="473">
        <v>5330</v>
      </c>
      <c r="AU645" s="447"/>
      <c r="AV645" s="480">
        <v>0.5</v>
      </c>
      <c r="AW645" s="479">
        <v>4.46</v>
      </c>
      <c r="AX645" s="479">
        <v>37.46</v>
      </c>
      <c r="AY645" s="480">
        <v>9.1</v>
      </c>
      <c r="AZ645" s="480">
        <v>2.7</v>
      </c>
      <c r="BA645" s="420">
        <f t="shared" si="1287"/>
        <v>38416</v>
      </c>
      <c r="BB645" s="421">
        <f t="shared" si="1288"/>
        <v>0.76832</v>
      </c>
      <c r="BC645" s="422"/>
      <c r="BD645" s="423">
        <v>8.14</v>
      </c>
      <c r="BE645" s="424">
        <v>33.700000000000003</v>
      </c>
      <c r="BF645" s="420">
        <v>189</v>
      </c>
      <c r="BG645" s="426">
        <v>7670</v>
      </c>
      <c r="BH645" s="420">
        <f t="shared" si="1289"/>
        <v>5138.9000000000005</v>
      </c>
      <c r="BI645" s="432"/>
      <c r="BJ645" s="421"/>
      <c r="BK645" s="427">
        <v>15.5</v>
      </c>
      <c r="BL645" s="427">
        <v>12.8</v>
      </c>
      <c r="BM645" s="428">
        <v>3</v>
      </c>
      <c r="BN645" s="422">
        <v>2.6</v>
      </c>
      <c r="BO645" s="425">
        <v>153</v>
      </c>
      <c r="BP645" s="425">
        <v>32</v>
      </c>
      <c r="BQ645" s="423">
        <v>4.91</v>
      </c>
      <c r="BR645" s="421">
        <f t="shared" si="1290"/>
        <v>0.68194444444444446</v>
      </c>
      <c r="BS645" s="409">
        <f t="shared" si="1291"/>
        <v>40576</v>
      </c>
      <c r="BT645" s="429">
        <f t="shared" si="1292"/>
        <v>8.0793138801261843</v>
      </c>
      <c r="BU645" s="430">
        <f t="shared" si="1337"/>
        <v>33.700000000000003</v>
      </c>
      <c r="BV645" s="430">
        <f t="shared" si="1293"/>
        <v>275.39787066246055</v>
      </c>
      <c r="BW645" s="430">
        <f t="shared" si="1336"/>
        <v>7261.8592271293373</v>
      </c>
      <c r="BX645" s="430">
        <f t="shared" si="1294"/>
        <v>4720.2084976340693</v>
      </c>
      <c r="BY645" s="430">
        <f t="shared" si="1265"/>
        <v>15.159305993690852</v>
      </c>
      <c r="BZ645" s="430">
        <f>(BL645*BA645+AY645*AF645)/BS645</f>
        <v>12.603036277602525</v>
      </c>
      <c r="CA645" s="431">
        <f>(BN645*BA645+AZ645*AF645)/BS645</f>
        <v>2.6053233438485806</v>
      </c>
      <c r="CB645" s="430">
        <f t="shared" si="1295"/>
        <v>153</v>
      </c>
      <c r="CC645" s="432">
        <v>19182</v>
      </c>
      <c r="CD645" s="411">
        <f t="shared" si="1296"/>
        <v>20262</v>
      </c>
      <c r="CE645" s="421">
        <f t="shared" si="1297"/>
        <v>0.81047999999999998</v>
      </c>
      <c r="CF645" s="433">
        <f t="shared" si="1298"/>
        <v>7.936037903464614</v>
      </c>
      <c r="CG645" s="434"/>
      <c r="CH645" s="427"/>
      <c r="CI645" s="446">
        <f t="shared" si="1299"/>
        <v>11.252591057151317</v>
      </c>
      <c r="CJ645" s="436">
        <v>28.5</v>
      </c>
      <c r="CK645" s="436">
        <v>1.1000000000000001</v>
      </c>
      <c r="CL645" s="423"/>
      <c r="CM645" s="423">
        <v>17.100000000000001</v>
      </c>
      <c r="CN645" s="423">
        <v>63</v>
      </c>
      <c r="CO645" s="432"/>
      <c r="CP645" s="432"/>
      <c r="CQ645" s="437"/>
      <c r="CR645" s="437">
        <v>0.97</v>
      </c>
      <c r="CS645" s="424"/>
      <c r="CT645" s="432">
        <f t="shared" si="1300"/>
        <v>4.1456914421083804</v>
      </c>
      <c r="CU645" s="434">
        <v>7.47</v>
      </c>
      <c r="CV645" s="438"/>
      <c r="CW645" s="439"/>
      <c r="CX645" s="440"/>
      <c r="CY645" s="441"/>
      <c r="CZ645" s="442"/>
      <c r="DA645" s="442"/>
      <c r="DB645" s="442"/>
      <c r="DC645" s="442"/>
      <c r="DD645" s="443"/>
      <c r="DE645" s="440"/>
      <c r="DF645" s="444">
        <v>19234</v>
      </c>
      <c r="DG645" s="445">
        <f t="shared" si="1301"/>
        <v>20314</v>
      </c>
      <c r="DH645" s="421">
        <f t="shared" si="1302"/>
        <v>0.81255999999999995</v>
      </c>
      <c r="DI645" s="446">
        <f t="shared" si="1303"/>
        <v>7.9157231465984044</v>
      </c>
      <c r="DJ645" s="434">
        <v>7.85</v>
      </c>
      <c r="DK645" s="427">
        <v>4</v>
      </c>
      <c r="DL645" s="446">
        <f t="shared" si="1304"/>
        <v>11.223786551146992</v>
      </c>
      <c r="DM645" s="422">
        <v>28.1</v>
      </c>
      <c r="DN645" s="422">
        <v>4.9000000000000004</v>
      </c>
      <c r="DO645" s="423">
        <v>7.94</v>
      </c>
      <c r="DP645" s="423">
        <v>17.399999999999999</v>
      </c>
      <c r="DQ645" s="423">
        <v>65</v>
      </c>
      <c r="DR645" s="432"/>
      <c r="DS645" s="432"/>
      <c r="DT645" s="437"/>
      <c r="DU645" s="437">
        <v>0.97</v>
      </c>
      <c r="DV645" s="424"/>
      <c r="DW645" s="446">
        <f t="shared" si="1305"/>
        <v>4.1350792556857341</v>
      </c>
      <c r="DX645" s="434">
        <v>7.6</v>
      </c>
      <c r="DY645" s="438">
        <v>8.15</v>
      </c>
      <c r="DZ645" s="439">
        <v>15.6</v>
      </c>
      <c r="EA645" s="660">
        <f t="shared" si="1338"/>
        <v>56.16</v>
      </c>
      <c r="EB645" s="441">
        <v>7270</v>
      </c>
      <c r="EC645" s="442">
        <v>4.2</v>
      </c>
      <c r="ED645" s="442">
        <v>0.21</v>
      </c>
      <c r="EE645" s="442">
        <v>5.2</v>
      </c>
      <c r="EF645" s="442">
        <v>0.9</v>
      </c>
      <c r="EG645" s="443">
        <v>3</v>
      </c>
      <c r="EH645" s="440">
        <v>16</v>
      </c>
      <c r="EI645" s="429">
        <f t="shared" si="1354"/>
        <v>8.15</v>
      </c>
      <c r="EJ645" s="447">
        <f t="shared" si="1339"/>
        <v>15.6</v>
      </c>
      <c r="EK645" s="448">
        <f t="shared" ref="EK645:EK670" si="1360">EA645</f>
        <v>56.16</v>
      </c>
      <c r="EL645" s="417">
        <f t="shared" ref="EL645:EL670" si="1361">EB645</f>
        <v>7270</v>
      </c>
      <c r="EM645" s="431">
        <f t="shared" si="1282"/>
        <v>4.2</v>
      </c>
      <c r="EN645" s="431">
        <f>ED645</f>
        <v>0.21</v>
      </c>
      <c r="EO645" s="431">
        <f>EE645</f>
        <v>5.2</v>
      </c>
      <c r="EP645" s="431">
        <f>EF645</f>
        <v>0.9</v>
      </c>
      <c r="EQ645" s="430">
        <f t="shared" si="1306"/>
        <v>3</v>
      </c>
      <c r="ER645" s="448">
        <f>EH645</f>
        <v>16</v>
      </c>
      <c r="ES645" s="449">
        <f t="shared" si="1307"/>
        <v>26.025236593059937</v>
      </c>
      <c r="ET645" s="450">
        <f t="shared" si="1308"/>
        <v>0.81152000000000002</v>
      </c>
      <c r="EU645" s="451">
        <f t="shared" si="1283"/>
        <v>0.25396690909090908</v>
      </c>
      <c r="EV645" s="450">
        <f t="shared" si="1309"/>
        <v>0.47030909090909084</v>
      </c>
      <c r="EW645" s="513">
        <f t="shared" si="1268"/>
        <v>0.72294246176256372</v>
      </c>
      <c r="EX645" s="514">
        <f t="shared" si="1269"/>
        <v>10.959305993690851</v>
      </c>
      <c r="EY645" s="513">
        <f t="shared" si="1340"/>
        <v>0.5370919881305638</v>
      </c>
      <c r="EZ645" s="514">
        <f t="shared" si="1341"/>
        <v>18.100000000000001</v>
      </c>
      <c r="FA645" s="450">
        <f t="shared" si="1310"/>
        <v>0.79607685467970768</v>
      </c>
      <c r="FB645" s="431">
        <f t="shared" si="1311"/>
        <v>219.23787066246055</v>
      </c>
      <c r="FC645" s="452">
        <f>1-EP645/CA645</f>
        <v>0.65455343494119966</v>
      </c>
      <c r="FD645" s="431">
        <f>CA645-EP645</f>
        <v>1.7053233438485806</v>
      </c>
      <c r="FE645" s="452">
        <f t="shared" si="1312"/>
        <v>0.98039215686274506</v>
      </c>
      <c r="FF645" s="430">
        <f t="shared" si="1313"/>
        <v>150</v>
      </c>
      <c r="FG645" s="405">
        <v>50400</v>
      </c>
      <c r="FH645" s="589"/>
      <c r="FI645" s="590"/>
      <c r="FJ645" s="591"/>
      <c r="FK645" s="455">
        <f t="shared" si="1314"/>
        <v>1.774447949526814</v>
      </c>
      <c r="FL645" s="530">
        <v>2200</v>
      </c>
      <c r="FM645" s="455">
        <f t="shared" si="1315"/>
        <v>54.219242902208208</v>
      </c>
      <c r="FN645" s="530">
        <v>6672</v>
      </c>
      <c r="FO645" s="532">
        <f t="shared" si="1316"/>
        <v>0.49865470852017946</v>
      </c>
      <c r="FP645" s="449">
        <f t="shared" si="1317"/>
        <v>164.43217665615143</v>
      </c>
      <c r="FQ645" s="457">
        <v>46.8</v>
      </c>
      <c r="FR645" s="458">
        <f t="shared" si="1318"/>
        <v>1.1533911671924288</v>
      </c>
      <c r="FS645" s="576">
        <v>8</v>
      </c>
      <c r="FT645" s="577">
        <v>13</v>
      </c>
      <c r="FU645" s="660">
        <v>39</v>
      </c>
      <c r="FV645" s="579">
        <v>2</v>
      </c>
      <c r="FW645" s="580">
        <v>0.22</v>
      </c>
      <c r="FX645" s="579">
        <v>8</v>
      </c>
      <c r="FY645" s="452">
        <f t="shared" si="1319"/>
        <v>0.33333333333333337</v>
      </c>
      <c r="FZ645" s="452">
        <f>1-FW645/(EF645+DC645)</f>
        <v>0.75555555555555554</v>
      </c>
      <c r="GA645" s="429">
        <f>EF645+DC645-FW645</f>
        <v>0.68</v>
      </c>
      <c r="GB645" s="513">
        <f t="shared" si="1342"/>
        <v>0.16666666666666663</v>
      </c>
      <c r="GC645" s="514">
        <f t="shared" si="1343"/>
        <v>2.5999999999999996</v>
      </c>
      <c r="GD645" s="513">
        <f t="shared" si="1320"/>
        <v>0.30555555555555547</v>
      </c>
      <c r="GE645" s="527">
        <f t="shared" si="1321"/>
        <v>17.159999999999997</v>
      </c>
      <c r="GF645" s="461">
        <f t="shared" si="1322"/>
        <v>2.4250788643533121</v>
      </c>
      <c r="GG645" s="606">
        <v>20</v>
      </c>
      <c r="GH645" s="450">
        <f t="shared" si="1352"/>
        <v>0.25</v>
      </c>
      <c r="GI645" s="405">
        <v>140</v>
      </c>
      <c r="GJ645" s="462">
        <f t="shared" si="1353"/>
        <v>7</v>
      </c>
      <c r="GK645" s="463">
        <f t="shared" si="1323"/>
        <v>11.829652996845425</v>
      </c>
      <c r="GL645" s="464">
        <v>8.27</v>
      </c>
      <c r="GM645" s="529">
        <v>12</v>
      </c>
      <c r="GN645" s="406">
        <v>38</v>
      </c>
      <c r="GO645" s="513">
        <f t="shared" si="1344"/>
        <v>7.6923076923076872E-2</v>
      </c>
      <c r="GP645" s="450">
        <f t="shared" si="1355"/>
        <v>2.5641025641025661E-2</v>
      </c>
      <c r="GQ645" s="577">
        <v>8</v>
      </c>
      <c r="GR645" s="455">
        <f t="shared" si="1324"/>
        <v>2.5433753943217665</v>
      </c>
      <c r="GS645" s="531">
        <f t="shared" si="1275"/>
        <v>11.2</v>
      </c>
      <c r="GT645" s="531">
        <f t="shared" si="1356"/>
        <v>34.72</v>
      </c>
      <c r="GU645" s="513">
        <f t="shared" si="1345"/>
        <v>6.6666666666666763E-2</v>
      </c>
      <c r="GV645" s="513">
        <f t="shared" si="1357"/>
        <v>8.6315789473684235E-2</v>
      </c>
      <c r="GW645" s="513">
        <f t="shared" si="1346"/>
        <v>0.13846153846153852</v>
      </c>
      <c r="GX645" s="513">
        <f t="shared" si="1358"/>
        <v>0.10974358974358978</v>
      </c>
      <c r="GY645" s="462">
        <f t="shared" si="1349"/>
        <v>2.763937616085379</v>
      </c>
      <c r="GZ645" s="405">
        <v>40453</v>
      </c>
      <c r="HA645" s="581">
        <v>8.2799999999999994</v>
      </c>
      <c r="HB645" s="451">
        <v>8.06</v>
      </c>
      <c r="HC645" s="577">
        <v>11.2</v>
      </c>
      <c r="HD645" s="463">
        <f t="shared" si="1347"/>
        <v>34.72</v>
      </c>
      <c r="HE645" s="463">
        <v>11</v>
      </c>
      <c r="HF645" s="463">
        <f t="shared" si="1350"/>
        <v>29.700000000000003</v>
      </c>
      <c r="HG645" s="582"/>
      <c r="HH645" s="575">
        <v>10</v>
      </c>
      <c r="HI645" s="583">
        <v>7070</v>
      </c>
      <c r="HJ645" s="406">
        <f t="shared" si="1325"/>
        <v>4736.9000000000005</v>
      </c>
      <c r="HK645" s="406"/>
      <c r="HL645" s="549">
        <v>1274</v>
      </c>
      <c r="HM645" s="584">
        <v>5.4</v>
      </c>
      <c r="HN645" s="461">
        <v>3.17</v>
      </c>
      <c r="HO645" s="574">
        <v>0.16</v>
      </c>
      <c r="HP645" s="548">
        <v>0.01</v>
      </c>
      <c r="HQ645" s="585">
        <v>4.9000000000000004</v>
      </c>
      <c r="HR645" s="586">
        <v>0.28000000000000003</v>
      </c>
      <c r="HS645" s="520">
        <v>0.2</v>
      </c>
      <c r="HT645" s="587">
        <v>4</v>
      </c>
      <c r="HU645" s="522">
        <f t="shared" si="1326"/>
        <v>45.293627655143688</v>
      </c>
      <c r="HV645" s="513">
        <f t="shared" si="1348"/>
        <v>0.66765578635014844</v>
      </c>
      <c r="HW645" s="513">
        <f t="shared" si="1359"/>
        <v>0.8162962962962963</v>
      </c>
      <c r="HX645" s="513">
        <f t="shared" si="1280"/>
        <v>0.79548387096774198</v>
      </c>
      <c r="HY645" s="599"/>
    </row>
    <row r="646" spans="1:233" s="598" customFormat="1" ht="15" customHeight="1" x14ac:dyDescent="0.15">
      <c r="A646" s="400">
        <v>44128</v>
      </c>
      <c r="B646" s="515">
        <v>37046</v>
      </c>
      <c r="C646" s="402">
        <f t="shared" si="1284"/>
        <v>0.74092000000000002</v>
      </c>
      <c r="D646" s="571">
        <v>7.66</v>
      </c>
      <c r="E646" s="572">
        <v>33.799999999999997</v>
      </c>
      <c r="F646" s="406">
        <v>263</v>
      </c>
      <c r="G646" s="406">
        <f t="shared" si="1285"/>
        <v>9743.098</v>
      </c>
      <c r="H646" s="402">
        <f t="shared" si="1286"/>
        <v>0.38972392</v>
      </c>
      <c r="I646" s="573"/>
      <c r="J646" s="406"/>
      <c r="K646" s="574"/>
      <c r="L646" s="574"/>
      <c r="M646" s="574"/>
      <c r="N646" s="575"/>
      <c r="O646" s="575"/>
      <c r="P646" s="409"/>
      <c r="Q646" s="409">
        <v>1680</v>
      </c>
      <c r="R646" s="409"/>
      <c r="S646" s="409"/>
      <c r="T646" s="410">
        <v>5</v>
      </c>
      <c r="U646" s="409">
        <f t="shared" si="1327"/>
        <v>2862.7586206896553</v>
      </c>
      <c r="V646" s="409">
        <v>8302</v>
      </c>
      <c r="W646" s="409">
        <v>2152</v>
      </c>
      <c r="X646" s="516">
        <v>480</v>
      </c>
      <c r="Y646" s="473"/>
      <c r="Z646" s="429"/>
      <c r="AA646" s="409"/>
      <c r="AB646" s="409"/>
      <c r="AC646" s="409"/>
      <c r="AD646" s="474"/>
      <c r="AE646" s="477"/>
      <c r="AF646" s="478">
        <f t="shared" si="1328"/>
        <v>2160</v>
      </c>
      <c r="AG646" s="477">
        <f t="shared" si="1329"/>
        <v>0.86399999999999999</v>
      </c>
      <c r="AH646" s="478">
        <f t="shared" si="1330"/>
        <v>2246.7432950191574</v>
      </c>
      <c r="AI646" s="478">
        <f t="shared" si="1331"/>
        <v>6515.5555555555557</v>
      </c>
      <c r="AJ646" s="473">
        <f t="shared" si="1332"/>
        <v>14073.6</v>
      </c>
      <c r="AK646" s="477">
        <f t="shared" si="1333"/>
        <v>0.62549333333333335</v>
      </c>
      <c r="AL646" s="447">
        <v>37</v>
      </c>
      <c r="AM646" s="479"/>
      <c r="AN646" s="473">
        <v>4904</v>
      </c>
      <c r="AO646" s="473">
        <v>4898</v>
      </c>
      <c r="AP646" s="479">
        <v>7.38</v>
      </c>
      <c r="AQ646" s="447">
        <v>594</v>
      </c>
      <c r="AR646" s="473">
        <f t="shared" si="1351"/>
        <v>1782</v>
      </c>
      <c r="AS646" s="657">
        <f t="shared" si="1335"/>
        <v>3</v>
      </c>
      <c r="AT646" s="473">
        <v>5290</v>
      </c>
      <c r="AU646" s="447"/>
      <c r="AV646" s="480">
        <v>0.75</v>
      </c>
      <c r="AW646" s="479">
        <v>3.97</v>
      </c>
      <c r="AX646" s="479">
        <v>36.65</v>
      </c>
      <c r="AY646" s="480">
        <v>8.1999999999999993</v>
      </c>
      <c r="AZ646" s="480">
        <v>2.2999999999999998</v>
      </c>
      <c r="BA646" s="420">
        <f t="shared" si="1287"/>
        <v>38070</v>
      </c>
      <c r="BB646" s="421">
        <f t="shared" si="1288"/>
        <v>0.76139999999999997</v>
      </c>
      <c r="BC646" s="422"/>
      <c r="BD646" s="423">
        <v>8.09</v>
      </c>
      <c r="BE646" s="424">
        <v>31.2</v>
      </c>
      <c r="BF646" s="420">
        <v>249</v>
      </c>
      <c r="BG646" s="426">
        <v>7170</v>
      </c>
      <c r="BH646" s="420">
        <f t="shared" si="1289"/>
        <v>4803.9000000000005</v>
      </c>
      <c r="BI646" s="432"/>
      <c r="BJ646" s="421"/>
      <c r="BK646" s="427">
        <v>14.9</v>
      </c>
      <c r="BL646" s="427"/>
      <c r="BM646" s="428"/>
      <c r="BN646" s="422"/>
      <c r="BO646" s="425">
        <v>201</v>
      </c>
      <c r="BP646" s="425"/>
      <c r="BQ646" s="423">
        <v>4.09</v>
      </c>
      <c r="BR646" s="421">
        <f t="shared" si="1290"/>
        <v>0.56805555555555554</v>
      </c>
      <c r="BS646" s="409">
        <f t="shared" si="1291"/>
        <v>40230</v>
      </c>
      <c r="BT646" s="429">
        <f t="shared" si="1292"/>
        <v>8.0518791946308728</v>
      </c>
      <c r="BU646" s="430">
        <f t="shared" si="1337"/>
        <v>31.2</v>
      </c>
      <c r="BV646" s="430">
        <f t="shared" si="1293"/>
        <v>331.30872483221475</v>
      </c>
      <c r="BW646" s="430">
        <f t="shared" si="1336"/>
        <v>6785.1946308724828</v>
      </c>
      <c r="BX646" s="430">
        <f t="shared" si="1294"/>
        <v>4410.3765100671144</v>
      </c>
      <c r="BY646" s="430">
        <f t="shared" ref="BY646:BY677" si="1362">(BK646*BA646+AY646*AF646)/BS646</f>
        <v>14.54026845637584</v>
      </c>
      <c r="BZ646" s="430"/>
      <c r="CA646" s="431"/>
      <c r="CB646" s="430">
        <f t="shared" si="1295"/>
        <v>201</v>
      </c>
      <c r="CC646" s="432">
        <v>19051</v>
      </c>
      <c r="CD646" s="411">
        <f t="shared" si="1296"/>
        <v>20131</v>
      </c>
      <c r="CE646" s="421">
        <f t="shared" si="1297"/>
        <v>0.80523999999999996</v>
      </c>
      <c r="CF646" s="433">
        <f t="shared" si="1298"/>
        <v>7.9876806914708656</v>
      </c>
      <c r="CG646" s="434"/>
      <c r="CH646" s="427"/>
      <c r="CI646" s="446">
        <f t="shared" si="1299"/>
        <v>11.325815905816899</v>
      </c>
      <c r="CJ646" s="436">
        <v>28.4</v>
      </c>
      <c r="CK646" s="436">
        <v>2.36</v>
      </c>
      <c r="CL646" s="423"/>
      <c r="CM646" s="423">
        <v>16.899999999999999</v>
      </c>
      <c r="CN646" s="423">
        <v>61</v>
      </c>
      <c r="CO646" s="432"/>
      <c r="CP646" s="432"/>
      <c r="CQ646" s="437"/>
      <c r="CR646" s="437">
        <v>0.97</v>
      </c>
      <c r="CS646" s="424"/>
      <c r="CT646" s="432">
        <f t="shared" si="1300"/>
        <v>4.1726690179325416</v>
      </c>
      <c r="CU646" s="434">
        <v>7.5</v>
      </c>
      <c r="CV646" s="438"/>
      <c r="CW646" s="439"/>
      <c r="CX646" s="440"/>
      <c r="CY646" s="441"/>
      <c r="CZ646" s="442"/>
      <c r="DA646" s="442"/>
      <c r="DB646" s="442"/>
      <c r="DC646" s="442"/>
      <c r="DD646" s="443"/>
      <c r="DE646" s="440"/>
      <c r="DF646" s="444">
        <v>19019</v>
      </c>
      <c r="DG646" s="445">
        <f t="shared" si="1301"/>
        <v>20099</v>
      </c>
      <c r="DH646" s="421">
        <f t="shared" si="1302"/>
        <v>0.80396000000000001</v>
      </c>
      <c r="DI646" s="446">
        <f t="shared" si="1303"/>
        <v>8.0003980297527235</v>
      </c>
      <c r="DJ646" s="434">
        <v>7.83</v>
      </c>
      <c r="DK646" s="427">
        <v>4.0999999999999996</v>
      </c>
      <c r="DL646" s="446">
        <f t="shared" si="1304"/>
        <v>11.343847952634459</v>
      </c>
      <c r="DM646" s="422">
        <v>28.2</v>
      </c>
      <c r="DN646" s="422">
        <v>4.7</v>
      </c>
      <c r="DO646" s="423">
        <v>7.87</v>
      </c>
      <c r="DP646" s="423">
        <v>16.600000000000001</v>
      </c>
      <c r="DQ646" s="423">
        <v>69</v>
      </c>
      <c r="DR646" s="432"/>
      <c r="DS646" s="432"/>
      <c r="DT646" s="437"/>
      <c r="DU646" s="437">
        <v>0.97</v>
      </c>
      <c r="DV646" s="424"/>
      <c r="DW646" s="446">
        <f t="shared" si="1305"/>
        <v>4.1793124036021698</v>
      </c>
      <c r="DX646" s="434">
        <v>7.62</v>
      </c>
      <c r="DY646" s="438">
        <v>8.2200000000000006</v>
      </c>
      <c r="DZ646" s="439">
        <v>15.7</v>
      </c>
      <c r="EA646" s="660">
        <f t="shared" si="1338"/>
        <v>56.519999999999996</v>
      </c>
      <c r="EB646" s="441">
        <v>7350</v>
      </c>
      <c r="EC646" s="442">
        <v>5.9</v>
      </c>
      <c r="ED646" s="442"/>
      <c r="EE646" s="442"/>
      <c r="EF646" s="442"/>
      <c r="EG646" s="443">
        <v>8</v>
      </c>
      <c r="EH646" s="440"/>
      <c r="EI646" s="429">
        <f t="shared" si="1354"/>
        <v>8.2200000000000006</v>
      </c>
      <c r="EJ646" s="447">
        <f t="shared" si="1339"/>
        <v>15.7</v>
      </c>
      <c r="EK646" s="448">
        <f t="shared" si="1360"/>
        <v>56.519999999999996</v>
      </c>
      <c r="EL646" s="417">
        <f t="shared" si="1361"/>
        <v>7350</v>
      </c>
      <c r="EM646" s="431">
        <f t="shared" si="1282"/>
        <v>5.9</v>
      </c>
      <c r="EN646" s="431"/>
      <c r="EO646" s="431"/>
      <c r="EP646" s="431"/>
      <c r="EQ646" s="430">
        <f t="shared" si="1306"/>
        <v>8</v>
      </c>
      <c r="ER646" s="448"/>
      <c r="ES646" s="449">
        <f t="shared" si="1307"/>
        <v>26.249067859806114</v>
      </c>
      <c r="ET646" s="450">
        <f t="shared" si="1308"/>
        <v>0.80459999999999998</v>
      </c>
      <c r="EU646" s="451">
        <f t="shared" si="1283"/>
        <v>0.30292159090909088</v>
      </c>
      <c r="EV646" s="450">
        <f t="shared" si="1309"/>
        <v>0.56096590909090904</v>
      </c>
      <c r="EW646" s="513">
        <f t="shared" ref="EW646:EW677" si="1363">1-EM646/BY646</f>
        <v>0.59423032540964682</v>
      </c>
      <c r="EX646" s="514">
        <f t="shared" ref="EX646:EX677" si="1364">BY646-EM646</f>
        <v>8.6402684563758392</v>
      </c>
      <c r="EY646" s="513">
        <f t="shared" si="1340"/>
        <v>0.49679487179487181</v>
      </c>
      <c r="EZ646" s="514">
        <f t="shared" si="1341"/>
        <v>15.5</v>
      </c>
      <c r="FA646" s="450">
        <f t="shared" si="1310"/>
        <v>0.82940382862351869</v>
      </c>
      <c r="FB646" s="431">
        <f t="shared" si="1311"/>
        <v>274.78872483221477</v>
      </c>
      <c r="FC646" s="452"/>
      <c r="FD646" s="431"/>
      <c r="FE646" s="452">
        <f t="shared" si="1312"/>
        <v>0.96019900497512434</v>
      </c>
      <c r="FF646" s="430">
        <f t="shared" si="1313"/>
        <v>193</v>
      </c>
      <c r="FG646" s="405">
        <v>50400</v>
      </c>
      <c r="FH646" s="589"/>
      <c r="FI646" s="590"/>
      <c r="FJ646" s="591"/>
      <c r="FK646" s="455">
        <f t="shared" si="1314"/>
        <v>1.789709172259508</v>
      </c>
      <c r="FL646" s="530">
        <v>2200</v>
      </c>
      <c r="FM646" s="455">
        <f t="shared" si="1315"/>
        <v>54.685558041262738</v>
      </c>
      <c r="FN646" s="530">
        <v>8347</v>
      </c>
      <c r="FO646" s="532">
        <f t="shared" si="1316"/>
        <v>0.62384155455904344</v>
      </c>
      <c r="FP646" s="449">
        <f t="shared" si="1317"/>
        <v>207.48197862291823</v>
      </c>
      <c r="FQ646" s="457">
        <v>46.8</v>
      </c>
      <c r="FR646" s="458">
        <f t="shared" si="1318"/>
        <v>1.1633109619686799</v>
      </c>
      <c r="FS646" s="576">
        <v>7.98</v>
      </c>
      <c r="FT646" s="577">
        <v>12.5</v>
      </c>
      <c r="FU646" s="660">
        <v>42</v>
      </c>
      <c r="FV646" s="579">
        <v>2</v>
      </c>
      <c r="FW646" s="580"/>
      <c r="FX646" s="579"/>
      <c r="FY646" s="452">
        <f t="shared" si="1319"/>
        <v>0.75</v>
      </c>
      <c r="FZ646" s="452"/>
      <c r="GA646" s="429"/>
      <c r="GB646" s="513">
        <f t="shared" si="1342"/>
        <v>0.20382165605095537</v>
      </c>
      <c r="GC646" s="514">
        <f t="shared" si="1343"/>
        <v>3.1999999999999993</v>
      </c>
      <c r="GD646" s="513">
        <f t="shared" si="1320"/>
        <v>0.256900212314225</v>
      </c>
      <c r="GE646" s="527">
        <f t="shared" si="1321"/>
        <v>14.519999999999996</v>
      </c>
      <c r="GF646" s="461">
        <f t="shared" si="1322"/>
        <v>2.4459358687546606</v>
      </c>
      <c r="GG646" s="606">
        <v>20</v>
      </c>
      <c r="GH646" s="450">
        <f t="shared" si="1352"/>
        <v>0.25</v>
      </c>
      <c r="GI646" s="405">
        <v>140</v>
      </c>
      <c r="GJ646" s="462">
        <f t="shared" si="1353"/>
        <v>7</v>
      </c>
      <c r="GK646" s="463">
        <f t="shared" si="1323"/>
        <v>11.931394481730051</v>
      </c>
      <c r="GL646" s="464">
        <v>8.25</v>
      </c>
      <c r="GM646" s="529">
        <v>12</v>
      </c>
      <c r="GN646" s="406">
        <v>41</v>
      </c>
      <c r="GO646" s="513">
        <f t="shared" si="1344"/>
        <v>4.0000000000000036E-2</v>
      </c>
      <c r="GP646" s="450">
        <f t="shared" si="1355"/>
        <v>2.3809523809523836E-2</v>
      </c>
      <c r="GQ646" s="577">
        <v>8</v>
      </c>
      <c r="GR646" s="455">
        <f t="shared" si="1324"/>
        <v>2.5652498135719615</v>
      </c>
      <c r="GS646" s="531">
        <f t="shared" ref="GS646:GS677" si="1365">HC646</f>
        <v>11</v>
      </c>
      <c r="GT646" s="531">
        <f t="shared" si="1356"/>
        <v>34.1</v>
      </c>
      <c r="GU646" s="513">
        <f t="shared" si="1345"/>
        <v>8.333333333333337E-2</v>
      </c>
      <c r="GV646" s="513">
        <f t="shared" si="1357"/>
        <v>0.1682926829268292</v>
      </c>
      <c r="GW646" s="513">
        <f t="shared" si="1346"/>
        <v>0.12</v>
      </c>
      <c r="GX646" s="513">
        <f t="shared" si="1358"/>
        <v>0.18809523809523809</v>
      </c>
      <c r="GY646" s="462">
        <f t="shared" si="1349"/>
        <v>1.5103030989531712</v>
      </c>
      <c r="GZ646" s="405">
        <v>40076</v>
      </c>
      <c r="HA646" s="581">
        <v>8.34</v>
      </c>
      <c r="HB646" s="451">
        <v>8.0399999999999991</v>
      </c>
      <c r="HC646" s="577">
        <v>11</v>
      </c>
      <c r="HD646" s="463">
        <f t="shared" si="1347"/>
        <v>34.1</v>
      </c>
      <c r="HE646" s="463">
        <v>10.199999999999999</v>
      </c>
      <c r="HF646" s="463">
        <f t="shared" si="1350"/>
        <v>27.54</v>
      </c>
      <c r="HG646" s="582"/>
      <c r="HH646" s="575">
        <v>2</v>
      </c>
      <c r="HI646" s="583">
        <v>7270</v>
      </c>
      <c r="HJ646" s="406">
        <f t="shared" si="1325"/>
        <v>4870.9000000000005</v>
      </c>
      <c r="HK646" s="406"/>
      <c r="HL646" s="549"/>
      <c r="HM646" s="584"/>
      <c r="HN646" s="461">
        <v>3.53</v>
      </c>
      <c r="HO646" s="574"/>
      <c r="HP646" s="548">
        <v>0.01</v>
      </c>
      <c r="HQ646" s="585"/>
      <c r="HR646" s="586"/>
      <c r="HS646" s="520">
        <v>0.16</v>
      </c>
      <c r="HT646" s="587">
        <v>2</v>
      </c>
      <c r="HU646" s="522">
        <f t="shared" si="1326"/>
        <v>45.70527974783294</v>
      </c>
      <c r="HV646" s="513">
        <f t="shared" si="1348"/>
        <v>0.64743589743589736</v>
      </c>
      <c r="HW646" s="513">
        <f t="shared" si="1359"/>
        <v>0.86305220883534139</v>
      </c>
      <c r="HX646" s="513">
        <f t="shared" ref="HX646:HX677" si="1366">1-HN646/BK646</f>
        <v>0.76308724832214769</v>
      </c>
      <c r="HY646" s="599" t="s">
        <v>283</v>
      </c>
    </row>
    <row r="647" spans="1:233" ht="15" customHeight="1" x14ac:dyDescent="0.15">
      <c r="A647" s="485">
        <v>44129</v>
      </c>
      <c r="B647" s="486">
        <v>34168</v>
      </c>
      <c r="C647" s="487">
        <f t="shared" si="1284"/>
        <v>0.68335999999999997</v>
      </c>
      <c r="D647" s="488">
        <v>8.14</v>
      </c>
      <c r="E647" s="489">
        <v>36.450000000000003</v>
      </c>
      <c r="F647" s="490">
        <v>211</v>
      </c>
      <c r="G647" s="490">
        <f t="shared" si="1285"/>
        <v>7209.4480000000003</v>
      </c>
      <c r="H647" s="487">
        <f t="shared" si="1286"/>
        <v>0.28837792000000001</v>
      </c>
      <c r="I647" s="490"/>
      <c r="J647" s="490"/>
      <c r="K647" s="491"/>
      <c r="L647" s="491"/>
      <c r="M647" s="491"/>
      <c r="N647" s="492"/>
      <c r="O647" s="492"/>
      <c r="P647" s="409"/>
      <c r="Q647" s="409">
        <v>1680</v>
      </c>
      <c r="R647" s="409"/>
      <c r="S647" s="409"/>
      <c r="T647" s="410">
        <v>5.24</v>
      </c>
      <c r="U647" s="411">
        <f t="shared" si="1327"/>
        <v>2876.8965517241381</v>
      </c>
      <c r="V647" s="409">
        <v>8343</v>
      </c>
      <c r="W647" s="409">
        <v>2620</v>
      </c>
      <c r="X647" s="412">
        <v>480</v>
      </c>
      <c r="Y647" s="473"/>
      <c r="Z647" s="429"/>
      <c r="AA647" s="447"/>
      <c r="AB647" s="409"/>
      <c r="AC647" s="409"/>
      <c r="AD647" s="474"/>
      <c r="AE647" s="477"/>
      <c r="AF647" s="478">
        <f t="shared" si="1328"/>
        <v>2160</v>
      </c>
      <c r="AG647" s="477">
        <f t="shared" si="1329"/>
        <v>0.86399999999999999</v>
      </c>
      <c r="AH647" s="478">
        <f t="shared" si="1330"/>
        <v>2253.7547892720308</v>
      </c>
      <c r="AI647" s="478">
        <f t="shared" si="1331"/>
        <v>6535.8888888888887</v>
      </c>
      <c r="AJ647" s="473">
        <f t="shared" si="1332"/>
        <v>14117.52</v>
      </c>
      <c r="AK647" s="477">
        <f t="shared" si="1333"/>
        <v>0.6274453333333333</v>
      </c>
      <c r="AL647" s="447">
        <v>37</v>
      </c>
      <c r="AM647" s="479"/>
      <c r="AN647" s="473">
        <v>4730</v>
      </c>
      <c r="AO647" s="473">
        <v>4765</v>
      </c>
      <c r="AP647" s="479">
        <v>7.11</v>
      </c>
      <c r="AQ647" s="447">
        <v>592</v>
      </c>
      <c r="AR647" s="473">
        <f t="shared" si="1351"/>
        <v>1776</v>
      </c>
      <c r="AS647" s="657">
        <f t="shared" si="1335"/>
        <v>3</v>
      </c>
      <c r="AT647" s="473">
        <v>5200</v>
      </c>
      <c r="AU647" s="447"/>
      <c r="AV647" s="480">
        <v>1.3</v>
      </c>
      <c r="AW647" s="479">
        <v>4.04</v>
      </c>
      <c r="AX647" s="479">
        <v>33.75</v>
      </c>
      <c r="AY647" s="480">
        <v>9.9</v>
      </c>
      <c r="AZ647" s="480">
        <v>2.2999999999999998</v>
      </c>
      <c r="BA647" s="420">
        <f t="shared" si="1287"/>
        <v>33168</v>
      </c>
      <c r="BB647" s="421">
        <f t="shared" si="1288"/>
        <v>0.66335999999999995</v>
      </c>
      <c r="BC647" s="422"/>
      <c r="BD647" s="423">
        <v>8.0500000000000007</v>
      </c>
      <c r="BE647" s="424">
        <v>33.299999999999997</v>
      </c>
      <c r="BF647" s="425">
        <v>184</v>
      </c>
      <c r="BG647" s="426">
        <v>6660</v>
      </c>
      <c r="BH647" s="420">
        <f t="shared" si="1289"/>
        <v>4462.2</v>
      </c>
      <c r="BI647" s="420"/>
      <c r="BJ647" s="421"/>
      <c r="BK647" s="427">
        <v>14.4</v>
      </c>
      <c r="BL647" s="427"/>
      <c r="BM647" s="428"/>
      <c r="BN647" s="422"/>
      <c r="BO647" s="425">
        <v>341</v>
      </c>
      <c r="BP647" s="425"/>
      <c r="BQ647" s="423">
        <v>2.81</v>
      </c>
      <c r="BR647" s="421">
        <f t="shared" si="1290"/>
        <v>0.39027777777777778</v>
      </c>
      <c r="BS647" s="409">
        <f t="shared" si="1291"/>
        <v>35328</v>
      </c>
      <c r="BT647" s="429">
        <f t="shared" si="1292"/>
        <v>7.9925271739130439</v>
      </c>
      <c r="BU647" s="430">
        <f t="shared" si="1337"/>
        <v>33.299999999999997</v>
      </c>
      <c r="BV647" s="430">
        <f t="shared" si="1293"/>
        <v>281.33695652173913</v>
      </c>
      <c r="BW647" s="430">
        <f t="shared" si="1336"/>
        <v>6252.982336956522</v>
      </c>
      <c r="BX647" s="430">
        <f t="shared" si="1294"/>
        <v>4064.4385190217395</v>
      </c>
      <c r="BY647" s="430">
        <f t="shared" si="1362"/>
        <v>14.124864130434784</v>
      </c>
      <c r="BZ647" s="430"/>
      <c r="CA647" s="431"/>
      <c r="CB647" s="430">
        <f t="shared" si="1295"/>
        <v>341</v>
      </c>
      <c r="CC647" s="432">
        <v>16554</v>
      </c>
      <c r="CD647" s="411">
        <f t="shared" si="1296"/>
        <v>17634</v>
      </c>
      <c r="CE647" s="421">
        <f t="shared" si="1297"/>
        <v>0.70535999999999999</v>
      </c>
      <c r="CF647" s="433">
        <f t="shared" si="1298"/>
        <v>9.1187478734263365</v>
      </c>
      <c r="CG647" s="434"/>
      <c r="CH647" s="427"/>
      <c r="CI647" s="446">
        <f t="shared" si="1299"/>
        <v>12.929567880231371</v>
      </c>
      <c r="CJ647" s="436">
        <v>28.4</v>
      </c>
      <c r="CK647" s="436">
        <v>2.77</v>
      </c>
      <c r="CL647" s="423"/>
      <c r="CM647" s="423">
        <v>16.3</v>
      </c>
      <c r="CN647" s="423">
        <v>69</v>
      </c>
      <c r="CO647" s="432"/>
      <c r="CP647" s="432"/>
      <c r="CQ647" s="437"/>
      <c r="CR647" s="437">
        <v>0.96</v>
      </c>
      <c r="CS647" s="481"/>
      <c r="CT647" s="432">
        <f t="shared" si="1300"/>
        <v>4.7635250085062948</v>
      </c>
      <c r="CU647" s="434">
        <v>7.15</v>
      </c>
      <c r="CV647" s="493"/>
      <c r="CW647" s="494"/>
      <c r="CX647" s="495"/>
      <c r="CY647" s="496"/>
      <c r="CZ647" s="497"/>
      <c r="DA647" s="497"/>
      <c r="DB647" s="497"/>
      <c r="DC647" s="497"/>
      <c r="DD647" s="498"/>
      <c r="DE647" s="498"/>
      <c r="DF647" s="432">
        <v>16614</v>
      </c>
      <c r="DG647" s="445">
        <f t="shared" si="1301"/>
        <v>17694</v>
      </c>
      <c r="DH647" s="421">
        <f t="shared" si="1302"/>
        <v>0.70775999999999994</v>
      </c>
      <c r="DI647" s="446">
        <f t="shared" si="1303"/>
        <v>9.0878263818243479</v>
      </c>
      <c r="DJ647" s="434">
        <v>7.77</v>
      </c>
      <c r="DK647" s="427">
        <v>4</v>
      </c>
      <c r="DL647" s="446">
        <f t="shared" si="1304"/>
        <v>12.885723974228551</v>
      </c>
      <c r="DM647" s="541">
        <v>28.6</v>
      </c>
      <c r="DN647" s="541">
        <v>2.9</v>
      </c>
      <c r="DO647" s="542">
        <v>7.84</v>
      </c>
      <c r="DP647" s="542">
        <v>18.2</v>
      </c>
      <c r="DQ647" s="542">
        <v>78</v>
      </c>
      <c r="DR647" s="432"/>
      <c r="DS647" s="432"/>
      <c r="DT647" s="437"/>
      <c r="DU647" s="437">
        <v>0.97</v>
      </c>
      <c r="DV647" s="481"/>
      <c r="DW647" s="446">
        <f t="shared" si="1305"/>
        <v>4.7473719905052558</v>
      </c>
      <c r="DX647" s="434">
        <v>6.86</v>
      </c>
      <c r="DY647" s="493">
        <v>8.06</v>
      </c>
      <c r="DZ647" s="494">
        <v>16</v>
      </c>
      <c r="EA647" s="495">
        <f t="shared" si="1338"/>
        <v>57.6</v>
      </c>
      <c r="EB647" s="496">
        <v>7120</v>
      </c>
      <c r="EC647" s="497">
        <v>4.8</v>
      </c>
      <c r="ED647" s="497"/>
      <c r="EE647" s="497"/>
      <c r="EF647" s="497"/>
      <c r="EG647" s="498">
        <v>8</v>
      </c>
      <c r="EH647" s="495"/>
      <c r="EI647" s="429">
        <f t="shared" si="1354"/>
        <v>8.06</v>
      </c>
      <c r="EJ647" s="447">
        <f t="shared" si="1339"/>
        <v>16</v>
      </c>
      <c r="EK647" s="448">
        <f t="shared" si="1360"/>
        <v>57.6</v>
      </c>
      <c r="EL647" s="417">
        <f t="shared" si="1361"/>
        <v>7120</v>
      </c>
      <c r="EM647" s="431">
        <f t="shared" ref="EM647:EM670" si="1367">EC647</f>
        <v>4.8</v>
      </c>
      <c r="EN647" s="431"/>
      <c r="EO647" s="431"/>
      <c r="EP647" s="431"/>
      <c r="EQ647" s="430">
        <f t="shared" si="1306"/>
        <v>8</v>
      </c>
      <c r="ER647" s="448"/>
      <c r="ES647" s="449">
        <f t="shared" si="1307"/>
        <v>29.891304347826086</v>
      </c>
      <c r="ET647" s="450">
        <f t="shared" si="1308"/>
        <v>0.70655999999999997</v>
      </c>
      <c r="EU647" s="451">
        <f t="shared" si="1283"/>
        <v>0.22588800000000001</v>
      </c>
      <c r="EV647" s="499">
        <f t="shared" si="1309"/>
        <v>0.41831111111111108</v>
      </c>
      <c r="EW647" s="513">
        <f t="shared" si="1363"/>
        <v>0.66017372233284277</v>
      </c>
      <c r="EX647" s="514">
        <f t="shared" si="1364"/>
        <v>9.3248641304347828</v>
      </c>
      <c r="EY647" s="513">
        <f t="shared" si="1340"/>
        <v>0.51951951951951947</v>
      </c>
      <c r="EZ647" s="514">
        <f t="shared" si="1341"/>
        <v>17.299999999999997</v>
      </c>
      <c r="FA647" s="450">
        <f t="shared" si="1310"/>
        <v>0.79526330023567593</v>
      </c>
      <c r="FB647" s="431">
        <f t="shared" si="1311"/>
        <v>223.73695652173913</v>
      </c>
      <c r="FC647" s="452"/>
      <c r="FD647" s="431"/>
      <c r="FE647" s="452">
        <f t="shared" si="1312"/>
        <v>0.97653958944281527</v>
      </c>
      <c r="FF647" s="430">
        <f t="shared" si="1313"/>
        <v>333</v>
      </c>
      <c r="FG647" s="490">
        <v>50400</v>
      </c>
      <c r="FH647" s="498"/>
      <c r="FI647" s="501"/>
      <c r="FJ647" s="487"/>
      <c r="FK647" s="455">
        <f t="shared" si="1314"/>
        <v>2.0380434782608696</v>
      </c>
      <c r="FL647" s="490">
        <v>2200</v>
      </c>
      <c r="FM647" s="455">
        <f t="shared" si="1315"/>
        <v>62.27355072463768</v>
      </c>
      <c r="FN647" s="490">
        <v>9064</v>
      </c>
      <c r="FO647" s="532">
        <f t="shared" si="1316"/>
        <v>0.67742899850523164</v>
      </c>
      <c r="FP647" s="449">
        <f t="shared" si="1317"/>
        <v>256.56702898550725</v>
      </c>
      <c r="FQ647" s="503">
        <v>46.8</v>
      </c>
      <c r="FR647" s="458">
        <f t="shared" si="1318"/>
        <v>1.3247282608695652</v>
      </c>
      <c r="FS647" s="504">
        <v>8.02</v>
      </c>
      <c r="FT647" s="535">
        <v>12.2</v>
      </c>
      <c r="FU647" s="495">
        <v>39</v>
      </c>
      <c r="FV647" s="490">
        <v>2</v>
      </c>
      <c r="FW647" s="504"/>
      <c r="FX647" s="490"/>
      <c r="FY647" s="452">
        <f t="shared" si="1319"/>
        <v>0.75</v>
      </c>
      <c r="FZ647" s="452"/>
      <c r="GA647" s="429"/>
      <c r="GB647" s="499">
        <f t="shared" si="1342"/>
        <v>0.23750000000000004</v>
      </c>
      <c r="GC647" s="514">
        <f t="shared" si="1343"/>
        <v>3.8000000000000007</v>
      </c>
      <c r="GD647" s="499">
        <f t="shared" si="1320"/>
        <v>0.32291666666666663</v>
      </c>
      <c r="GE647" s="527">
        <f t="shared" si="1321"/>
        <v>18.600000000000001</v>
      </c>
      <c r="GF647" s="461">
        <f t="shared" si="1322"/>
        <v>2.7853260869565215</v>
      </c>
      <c r="GG647" s="490">
        <v>20</v>
      </c>
      <c r="GH647" s="526">
        <f t="shared" si="1352"/>
        <v>0.25</v>
      </c>
      <c r="GI647" s="490">
        <v>140</v>
      </c>
      <c r="GJ647" s="544">
        <f t="shared" si="1353"/>
        <v>7</v>
      </c>
      <c r="GK647" s="463">
        <f t="shared" si="1323"/>
        <v>13.586956521739131</v>
      </c>
      <c r="GL647" s="507">
        <v>8.14</v>
      </c>
      <c r="GM647" s="535">
        <v>11.2</v>
      </c>
      <c r="GN647" s="536">
        <v>38</v>
      </c>
      <c r="GO647" s="526">
        <f t="shared" si="1344"/>
        <v>8.1967213114754078E-2</v>
      </c>
      <c r="GP647" s="526">
        <f t="shared" si="1355"/>
        <v>2.5641025641025661E-2</v>
      </c>
      <c r="GQ647" s="535">
        <v>8</v>
      </c>
      <c r="GR647" s="455">
        <f t="shared" si="1324"/>
        <v>2.9211956521739131</v>
      </c>
      <c r="GS647" s="536">
        <f t="shared" si="1365"/>
        <v>10.8</v>
      </c>
      <c r="GT647" s="536">
        <f t="shared" si="1356"/>
        <v>33.480000000000004</v>
      </c>
      <c r="GU647" s="526">
        <f t="shared" si="1345"/>
        <v>3.5714285714285587E-2</v>
      </c>
      <c r="GV647" s="526">
        <f t="shared" si="1357"/>
        <v>0.11894736842105258</v>
      </c>
      <c r="GW647" s="526">
        <f t="shared" si="1346"/>
        <v>0.11475409836065564</v>
      </c>
      <c r="GX647" s="526">
        <f t="shared" si="1358"/>
        <v>0.14153846153846139</v>
      </c>
      <c r="GY647" s="544">
        <f t="shared" si="1349"/>
        <v>2.4614051669817285</v>
      </c>
      <c r="GZ647" s="490">
        <v>35969</v>
      </c>
      <c r="HA647" s="493">
        <v>8.36</v>
      </c>
      <c r="HB647" s="493">
        <v>8.0299999999999994</v>
      </c>
      <c r="HC647" s="494">
        <v>10.8</v>
      </c>
      <c r="HD647" s="498">
        <f t="shared" si="1347"/>
        <v>33.480000000000004</v>
      </c>
      <c r="HE647" s="498">
        <v>11</v>
      </c>
      <c r="HF647" s="498">
        <f t="shared" si="1350"/>
        <v>29.700000000000003</v>
      </c>
      <c r="HG647" s="498"/>
      <c r="HH647" s="492">
        <v>4</v>
      </c>
      <c r="HI647" s="508">
        <v>7040</v>
      </c>
      <c r="HJ647" s="490">
        <f t="shared" si="1325"/>
        <v>4716.8</v>
      </c>
      <c r="HK647" s="490"/>
      <c r="HL647" s="490"/>
      <c r="HM647" s="543"/>
      <c r="HN647" s="506">
        <v>2.5299999999999998</v>
      </c>
      <c r="HO647" s="491"/>
      <c r="HP647" s="545">
        <v>0.01</v>
      </c>
      <c r="HQ647" s="523"/>
      <c r="HR647" s="524"/>
      <c r="HS647" s="524">
        <v>0.1</v>
      </c>
      <c r="HT647" s="511">
        <v>4</v>
      </c>
      <c r="HU647" s="525">
        <f t="shared" si="1326"/>
        <v>52.460202604920411</v>
      </c>
      <c r="HV647" s="526">
        <f t="shared" si="1348"/>
        <v>0.67567567567567566</v>
      </c>
      <c r="HW647" s="526">
        <f t="shared" si="1359"/>
        <v>0.81804347826086954</v>
      </c>
      <c r="HX647" s="526">
        <f t="shared" si="1366"/>
        <v>0.82430555555555562</v>
      </c>
      <c r="HY647" s="512"/>
    </row>
    <row r="648" spans="1:233" s="598" customFormat="1" ht="15" customHeight="1" x14ac:dyDescent="0.15">
      <c r="A648" s="400">
        <v>44130</v>
      </c>
      <c r="B648" s="515">
        <v>39558</v>
      </c>
      <c r="C648" s="402">
        <f t="shared" si="1284"/>
        <v>0.79115999999999997</v>
      </c>
      <c r="D648" s="571">
        <v>8.1300000000000008</v>
      </c>
      <c r="E648" s="572">
        <v>37.5</v>
      </c>
      <c r="F648" s="406">
        <v>263</v>
      </c>
      <c r="G648" s="406">
        <f t="shared" si="1285"/>
        <v>10403.754000000001</v>
      </c>
      <c r="H648" s="402">
        <f t="shared" si="1286"/>
        <v>0.41615016000000005</v>
      </c>
      <c r="I648" s="573"/>
      <c r="J648" s="406"/>
      <c r="K648" s="574"/>
      <c r="L648" s="574"/>
      <c r="M648" s="574"/>
      <c r="N648" s="575"/>
      <c r="O648" s="575"/>
      <c r="P648" s="409"/>
      <c r="Q648" s="409">
        <v>1680</v>
      </c>
      <c r="R648" s="409"/>
      <c r="S648" s="409"/>
      <c r="T648" s="410">
        <v>4.9800000000000004</v>
      </c>
      <c r="U648" s="409">
        <f t="shared" si="1327"/>
        <v>2658.2758620689656</v>
      </c>
      <c r="V648" s="409">
        <v>7709</v>
      </c>
      <c r="W648" s="409">
        <v>2419</v>
      </c>
      <c r="X648" s="516">
        <v>480</v>
      </c>
      <c r="Y648" s="473"/>
      <c r="Z648" s="429"/>
      <c r="AA648" s="409"/>
      <c r="AB648" s="409"/>
      <c r="AC648" s="409"/>
      <c r="AD648" s="474"/>
      <c r="AE648" s="477"/>
      <c r="AF648" s="478">
        <f t="shared" si="1328"/>
        <v>2160</v>
      </c>
      <c r="AG648" s="477">
        <f t="shared" si="1329"/>
        <v>0.86399999999999999</v>
      </c>
      <c r="AH648" s="478">
        <f t="shared" si="1330"/>
        <v>2087.7011494252874</v>
      </c>
      <c r="AI648" s="478">
        <f t="shared" si="1331"/>
        <v>6054.333333333333</v>
      </c>
      <c r="AJ648" s="473">
        <f t="shared" si="1332"/>
        <v>13077.36</v>
      </c>
      <c r="AK648" s="477">
        <f t="shared" si="1333"/>
        <v>0.58121600000000007</v>
      </c>
      <c r="AL648" s="447">
        <v>37</v>
      </c>
      <c r="AM648" s="479"/>
      <c r="AN648" s="473">
        <v>4796</v>
      </c>
      <c r="AO648" s="473">
        <v>4809</v>
      </c>
      <c r="AP648" s="479">
        <v>7.33</v>
      </c>
      <c r="AQ648" s="447">
        <v>617</v>
      </c>
      <c r="AR648" s="473">
        <f t="shared" si="1351"/>
        <v>1851</v>
      </c>
      <c r="AS648" s="657">
        <f t="shared" si="1335"/>
        <v>3</v>
      </c>
      <c r="AT648" s="473">
        <v>4970</v>
      </c>
      <c r="AU648" s="447"/>
      <c r="AV648" s="480">
        <v>0.6</v>
      </c>
      <c r="AW648" s="479">
        <v>3.81</v>
      </c>
      <c r="AX648" s="479">
        <v>35.729999999999997</v>
      </c>
      <c r="AY648" s="480">
        <v>8</v>
      </c>
      <c r="AZ648" s="480">
        <v>2.2000000000000002</v>
      </c>
      <c r="BA648" s="420">
        <f t="shared" si="1287"/>
        <v>38820</v>
      </c>
      <c r="BB648" s="421">
        <f t="shared" si="1288"/>
        <v>0.77639999999999998</v>
      </c>
      <c r="BC648" s="422"/>
      <c r="BD648" s="423">
        <v>8.02</v>
      </c>
      <c r="BE648" s="424">
        <v>37.799999999999997</v>
      </c>
      <c r="BF648" s="420">
        <v>220</v>
      </c>
      <c r="BG648" s="426">
        <v>7240</v>
      </c>
      <c r="BH648" s="420">
        <f t="shared" si="1289"/>
        <v>4850.8</v>
      </c>
      <c r="BI648" s="432"/>
      <c r="BJ648" s="421"/>
      <c r="BK648" s="427">
        <v>11.7</v>
      </c>
      <c r="BL648" s="427"/>
      <c r="BM648" s="428"/>
      <c r="BN648" s="422"/>
      <c r="BO648" s="425">
        <v>125</v>
      </c>
      <c r="BP648" s="425"/>
      <c r="BQ648" s="423">
        <v>3.7</v>
      </c>
      <c r="BR648" s="421">
        <f t="shared" si="1290"/>
        <v>0.51388888888888895</v>
      </c>
      <c r="BS648" s="409">
        <f t="shared" si="1291"/>
        <v>40980</v>
      </c>
      <c r="BT648" s="429">
        <f t="shared" si="1292"/>
        <v>7.9836310395314776</v>
      </c>
      <c r="BU648" s="430">
        <f t="shared" si="1337"/>
        <v>37.799999999999997</v>
      </c>
      <c r="BV648" s="430">
        <f t="shared" si="1293"/>
        <v>305.96778916544656</v>
      </c>
      <c r="BW648" s="430">
        <f t="shared" si="1336"/>
        <v>6858.5475841874086</v>
      </c>
      <c r="BX648" s="430">
        <f t="shared" si="1294"/>
        <v>4458.055929721816</v>
      </c>
      <c r="BY648" s="430">
        <f t="shared" si="1362"/>
        <v>11.50497803806735</v>
      </c>
      <c r="BZ648" s="430"/>
      <c r="CA648" s="431"/>
      <c r="CB648" s="430">
        <f t="shared" si="1295"/>
        <v>125</v>
      </c>
      <c r="CC648" s="432">
        <v>19558</v>
      </c>
      <c r="CD648" s="411">
        <f t="shared" si="1296"/>
        <v>20638</v>
      </c>
      <c r="CE648" s="421">
        <f t="shared" si="1297"/>
        <v>0.82552000000000003</v>
      </c>
      <c r="CF648" s="433">
        <f t="shared" si="1298"/>
        <v>7.791452660141486</v>
      </c>
      <c r="CG648" s="434"/>
      <c r="CH648" s="427"/>
      <c r="CI648" s="446">
        <f t="shared" si="1299"/>
        <v>11.047582130051362</v>
      </c>
      <c r="CJ648" s="436">
        <v>27.7</v>
      </c>
      <c r="CK648" s="436">
        <v>1.49</v>
      </c>
      <c r="CL648" s="423"/>
      <c r="CM648" s="423">
        <v>16.100000000000001</v>
      </c>
      <c r="CN648" s="423">
        <v>75</v>
      </c>
      <c r="CO648" s="432"/>
      <c r="CP648" s="432"/>
      <c r="CQ648" s="437"/>
      <c r="CR648" s="437">
        <v>0.97</v>
      </c>
      <c r="CS648" s="424"/>
      <c r="CT648" s="432">
        <f t="shared" si="1300"/>
        <v>4.0701618373873441</v>
      </c>
      <c r="CU648" s="434">
        <v>6.9</v>
      </c>
      <c r="CV648" s="438"/>
      <c r="CW648" s="439"/>
      <c r="CX648" s="440"/>
      <c r="CY648" s="441"/>
      <c r="CZ648" s="442"/>
      <c r="DA648" s="442"/>
      <c r="DB648" s="442"/>
      <c r="DC648" s="442"/>
      <c r="DD648" s="443"/>
      <c r="DE648" s="440"/>
      <c r="DF648" s="444">
        <v>19262</v>
      </c>
      <c r="DG648" s="445">
        <f t="shared" si="1301"/>
        <v>20342</v>
      </c>
      <c r="DH648" s="421">
        <f t="shared" si="1302"/>
        <v>0.81367999999999996</v>
      </c>
      <c r="DI648" s="446">
        <f t="shared" si="1303"/>
        <v>7.9048274505948282</v>
      </c>
      <c r="DJ648" s="434">
        <v>7.74</v>
      </c>
      <c r="DK648" s="427">
        <v>2.5</v>
      </c>
      <c r="DL648" s="446">
        <f t="shared" si="1304"/>
        <v>11.208337429947893</v>
      </c>
      <c r="DM648" s="422">
        <v>27.8</v>
      </c>
      <c r="DN648" s="422">
        <v>2.65</v>
      </c>
      <c r="DO648" s="423">
        <v>7.75</v>
      </c>
      <c r="DP648" s="423">
        <v>18</v>
      </c>
      <c r="DQ648" s="423">
        <v>79</v>
      </c>
      <c r="DR648" s="432"/>
      <c r="DS648" s="432"/>
      <c r="DT648" s="437"/>
      <c r="DU648" s="437">
        <v>0.97</v>
      </c>
      <c r="DV648" s="424"/>
      <c r="DW648" s="446">
        <f t="shared" si="1305"/>
        <v>4.1293874741913283</v>
      </c>
      <c r="DX648" s="434">
        <v>6.98</v>
      </c>
      <c r="DY648" s="438">
        <v>7.95</v>
      </c>
      <c r="DZ648" s="439">
        <v>16.2</v>
      </c>
      <c r="EA648" s="660">
        <f t="shared" si="1338"/>
        <v>58.32</v>
      </c>
      <c r="EB648" s="441">
        <v>6990</v>
      </c>
      <c r="EC648" s="442">
        <v>3.8</v>
      </c>
      <c r="ED648" s="442"/>
      <c r="EE648" s="442"/>
      <c r="EF648" s="442"/>
      <c r="EG648" s="443">
        <v>10</v>
      </c>
      <c r="EH648" s="440"/>
      <c r="EI648" s="429">
        <f t="shared" si="1354"/>
        <v>7.95</v>
      </c>
      <c r="EJ648" s="447">
        <f t="shared" si="1339"/>
        <v>16.2</v>
      </c>
      <c r="EK648" s="448">
        <f t="shared" si="1360"/>
        <v>58.32</v>
      </c>
      <c r="EL648" s="417">
        <f t="shared" si="1361"/>
        <v>6990</v>
      </c>
      <c r="EM648" s="431">
        <f t="shared" si="1367"/>
        <v>3.8</v>
      </c>
      <c r="EN648" s="431"/>
      <c r="EO648" s="431"/>
      <c r="EP648" s="431"/>
      <c r="EQ648" s="430">
        <f t="shared" si="1306"/>
        <v>10</v>
      </c>
      <c r="ER648" s="448"/>
      <c r="ES648" s="449">
        <f t="shared" si="1307"/>
        <v>25.768667642752561</v>
      </c>
      <c r="ET648" s="450">
        <f t="shared" si="1308"/>
        <v>0.8196</v>
      </c>
      <c r="EU648" s="451">
        <f t="shared" si="1283"/>
        <v>0.28496727272727274</v>
      </c>
      <c r="EV648" s="450">
        <f t="shared" si="1309"/>
        <v>0.5277171717171717</v>
      </c>
      <c r="EW648" s="513">
        <f t="shared" si="1363"/>
        <v>0.66970819175606722</v>
      </c>
      <c r="EX648" s="514">
        <f t="shared" si="1364"/>
        <v>7.7049780380673498</v>
      </c>
      <c r="EY648" s="513">
        <f t="shared" si="1340"/>
        <v>0.5714285714285714</v>
      </c>
      <c r="EZ648" s="514">
        <f t="shared" si="1341"/>
        <v>21.599999999999998</v>
      </c>
      <c r="FA648" s="450">
        <f t="shared" si="1310"/>
        <v>0.80939170048235209</v>
      </c>
      <c r="FB648" s="431">
        <f t="shared" si="1311"/>
        <v>247.64778916544657</v>
      </c>
      <c r="FC648" s="452"/>
      <c r="FD648" s="431"/>
      <c r="FE648" s="452">
        <f t="shared" si="1312"/>
        <v>0.92</v>
      </c>
      <c r="FF648" s="430">
        <f t="shared" si="1313"/>
        <v>115</v>
      </c>
      <c r="FG648" s="405">
        <v>50400</v>
      </c>
      <c r="FH648" s="589"/>
      <c r="FI648" s="590"/>
      <c r="FJ648" s="591"/>
      <c r="FK648" s="455">
        <f t="shared" si="1314"/>
        <v>1.7569546120058566</v>
      </c>
      <c r="FL648" s="530">
        <v>2200</v>
      </c>
      <c r="FM648" s="455">
        <f t="shared" si="1315"/>
        <v>53.684724255734508</v>
      </c>
      <c r="FN648" s="530">
        <v>7228</v>
      </c>
      <c r="FO648" s="532">
        <f t="shared" si="1316"/>
        <v>0.54020926756352761</v>
      </c>
      <c r="FP648" s="449">
        <f t="shared" si="1317"/>
        <v>176.37872132747682</v>
      </c>
      <c r="FQ648" s="457">
        <v>43.2</v>
      </c>
      <c r="FR648" s="458">
        <f t="shared" si="1318"/>
        <v>1.0541727672035139</v>
      </c>
      <c r="FS648" s="576">
        <v>7.76</v>
      </c>
      <c r="FT648" s="577">
        <v>12.3</v>
      </c>
      <c r="FU648" s="660">
        <v>49</v>
      </c>
      <c r="FV648" s="579">
        <v>4</v>
      </c>
      <c r="FW648" s="580"/>
      <c r="FX648" s="579"/>
      <c r="FY648" s="452">
        <f t="shared" si="1319"/>
        <v>0.6</v>
      </c>
      <c r="FZ648" s="452"/>
      <c r="GA648" s="429"/>
      <c r="GB648" s="513">
        <f t="shared" si="1342"/>
        <v>0.2407407407407407</v>
      </c>
      <c r="GC648" s="514">
        <f t="shared" si="1343"/>
        <v>3.8999999999999986</v>
      </c>
      <c r="GD648" s="513">
        <f t="shared" si="1320"/>
        <v>0.15980795610425236</v>
      </c>
      <c r="GE648" s="527">
        <f t="shared" si="1321"/>
        <v>9.32</v>
      </c>
      <c r="GF648" s="461">
        <f t="shared" si="1322"/>
        <v>2.4011713030746709</v>
      </c>
      <c r="GG648" s="606">
        <v>20</v>
      </c>
      <c r="GH648" s="450">
        <f t="shared" si="1352"/>
        <v>0.25</v>
      </c>
      <c r="GI648" s="405">
        <v>140</v>
      </c>
      <c r="GJ648" s="462">
        <f t="shared" si="1353"/>
        <v>7</v>
      </c>
      <c r="GK648" s="463">
        <f t="shared" si="1323"/>
        <v>11.71303074670571</v>
      </c>
      <c r="GL648" s="464">
        <v>7.86</v>
      </c>
      <c r="GM648" s="529">
        <v>12</v>
      </c>
      <c r="GN648" s="406">
        <v>46</v>
      </c>
      <c r="GO648" s="513">
        <f t="shared" si="1344"/>
        <v>2.4390243902439046E-2</v>
      </c>
      <c r="GP648" s="450">
        <f t="shared" si="1355"/>
        <v>6.1224489795918324E-2</v>
      </c>
      <c r="GQ648" s="577">
        <v>8</v>
      </c>
      <c r="GR648" s="455">
        <f t="shared" si="1324"/>
        <v>2.5183016105417275</v>
      </c>
      <c r="GS648" s="531">
        <f t="shared" si="1365"/>
        <v>11</v>
      </c>
      <c r="GT648" s="531">
        <f t="shared" si="1356"/>
        <v>34.1</v>
      </c>
      <c r="GU648" s="513">
        <f t="shared" si="1345"/>
        <v>8.333333333333337E-2</v>
      </c>
      <c r="GV648" s="513">
        <f t="shared" si="1357"/>
        <v>0.25869565217391299</v>
      </c>
      <c r="GW648" s="513">
        <f t="shared" si="1346"/>
        <v>0.10569105691056913</v>
      </c>
      <c r="GX648" s="513">
        <f t="shared" si="1358"/>
        <v>0.30408163265306121</v>
      </c>
      <c r="GY648" s="462">
        <f t="shared" si="1349"/>
        <v>0.78610944608763167</v>
      </c>
      <c r="GZ648" s="405">
        <v>40416</v>
      </c>
      <c r="HA648" s="581">
        <v>8.2200000000000006</v>
      </c>
      <c r="HB648" s="451">
        <v>8.01</v>
      </c>
      <c r="HC648" s="577">
        <v>11</v>
      </c>
      <c r="HD648" s="463">
        <f t="shared" si="1347"/>
        <v>34.1</v>
      </c>
      <c r="HE648" s="463">
        <v>11.4</v>
      </c>
      <c r="HF648" s="463">
        <f t="shared" si="1350"/>
        <v>30.780000000000005</v>
      </c>
      <c r="HG648" s="582"/>
      <c r="HH648" s="575">
        <v>2</v>
      </c>
      <c r="HI648" s="583">
        <v>6970</v>
      </c>
      <c r="HJ648" s="406">
        <f t="shared" si="1325"/>
        <v>4669.9000000000005</v>
      </c>
      <c r="HK648" s="406"/>
      <c r="HL648" s="549"/>
      <c r="HM648" s="584"/>
      <c r="HN648" s="461">
        <v>2.4500000000000002</v>
      </c>
      <c r="HO648" s="574"/>
      <c r="HP648" s="548">
        <v>0.01</v>
      </c>
      <c r="HQ648" s="585"/>
      <c r="HR648" s="586"/>
      <c r="HS648" s="520">
        <v>0.15</v>
      </c>
      <c r="HT648" s="587">
        <v>4</v>
      </c>
      <c r="HU648" s="522">
        <f t="shared" si="1326"/>
        <v>44.822256568778982</v>
      </c>
      <c r="HV648" s="513">
        <f t="shared" si="1348"/>
        <v>0.70899470899470896</v>
      </c>
      <c r="HW648" s="513">
        <f t="shared" si="1359"/>
        <v>0.84499999999999997</v>
      </c>
      <c r="HX648" s="513">
        <f t="shared" si="1366"/>
        <v>0.79059829059829057</v>
      </c>
      <c r="HY648" s="599"/>
    </row>
    <row r="649" spans="1:233" s="598" customFormat="1" ht="15" customHeight="1" x14ac:dyDescent="0.15">
      <c r="A649" s="400">
        <v>44131</v>
      </c>
      <c r="B649" s="515">
        <v>33726</v>
      </c>
      <c r="C649" s="402">
        <f t="shared" si="1284"/>
        <v>0.67452000000000001</v>
      </c>
      <c r="D649" s="571">
        <v>7.81</v>
      </c>
      <c r="E649" s="572">
        <v>37.75</v>
      </c>
      <c r="F649" s="406">
        <v>212</v>
      </c>
      <c r="G649" s="406">
        <f t="shared" si="1285"/>
        <v>7149.9120000000003</v>
      </c>
      <c r="H649" s="402">
        <f t="shared" si="1286"/>
        <v>0.28599648</v>
      </c>
      <c r="I649" s="573"/>
      <c r="J649" s="406"/>
      <c r="K649" s="574"/>
      <c r="L649" s="574"/>
      <c r="M649" s="574"/>
      <c r="N649" s="575"/>
      <c r="O649" s="575"/>
      <c r="P649" s="409"/>
      <c r="Q649" s="409">
        <v>1680</v>
      </c>
      <c r="R649" s="409"/>
      <c r="S649" s="409"/>
      <c r="T649" s="410">
        <v>5.0999999999999996</v>
      </c>
      <c r="U649" s="409">
        <f t="shared" si="1327"/>
        <v>3181.7241379310344</v>
      </c>
      <c r="V649" s="409">
        <v>9227</v>
      </c>
      <c r="W649" s="409">
        <v>3677</v>
      </c>
      <c r="X649" s="516">
        <v>480</v>
      </c>
      <c r="Y649" s="473"/>
      <c r="Z649" s="429"/>
      <c r="AA649" s="409"/>
      <c r="AB649" s="409"/>
      <c r="AC649" s="409"/>
      <c r="AD649" s="474"/>
      <c r="AE649" s="477"/>
      <c r="AF649" s="478">
        <f t="shared" si="1328"/>
        <v>2160</v>
      </c>
      <c r="AG649" s="477">
        <f t="shared" si="1329"/>
        <v>0.86399999999999999</v>
      </c>
      <c r="AH649" s="478">
        <f t="shared" si="1330"/>
        <v>2490.9195402298851</v>
      </c>
      <c r="AI649" s="478">
        <f t="shared" si="1331"/>
        <v>7223.666666666667</v>
      </c>
      <c r="AJ649" s="473">
        <f t="shared" si="1332"/>
        <v>15603.12</v>
      </c>
      <c r="AK649" s="477">
        <f t="shared" si="1333"/>
        <v>0.69347200000000009</v>
      </c>
      <c r="AL649" s="447">
        <v>37</v>
      </c>
      <c r="AM649" s="479"/>
      <c r="AN649" s="473">
        <v>4696</v>
      </c>
      <c r="AO649" s="473">
        <v>4713</v>
      </c>
      <c r="AP649" s="479">
        <v>7.44</v>
      </c>
      <c r="AQ649" s="447">
        <v>640</v>
      </c>
      <c r="AR649" s="473">
        <f t="shared" si="1351"/>
        <v>1920</v>
      </c>
      <c r="AS649" s="657">
        <f t="shared" si="1335"/>
        <v>3</v>
      </c>
      <c r="AT649" s="473">
        <v>5070</v>
      </c>
      <c r="AU649" s="447"/>
      <c r="AV649" s="480">
        <v>1.3</v>
      </c>
      <c r="AW649" s="479">
        <v>5.67</v>
      </c>
      <c r="AX649" s="479">
        <v>37.39</v>
      </c>
      <c r="AY649" s="480">
        <v>8.3000000000000007</v>
      </c>
      <c r="AZ649" s="480">
        <v>2</v>
      </c>
      <c r="BA649" s="420">
        <f t="shared" si="1287"/>
        <v>32740</v>
      </c>
      <c r="BB649" s="421">
        <f t="shared" si="1288"/>
        <v>0.65480000000000005</v>
      </c>
      <c r="BC649" s="422"/>
      <c r="BD649" s="423">
        <v>8.02</v>
      </c>
      <c r="BE649" s="424">
        <v>33.1</v>
      </c>
      <c r="BF649" s="420">
        <v>206</v>
      </c>
      <c r="BG649" s="426">
        <v>6930</v>
      </c>
      <c r="BH649" s="420">
        <f t="shared" si="1289"/>
        <v>4643.1000000000004</v>
      </c>
      <c r="BI649" s="432">
        <v>1153</v>
      </c>
      <c r="BJ649" s="421">
        <f>BI649/35.5*(23+35.5)/BH649</f>
        <v>0.40921239786070557</v>
      </c>
      <c r="BK649" s="427">
        <v>13.4</v>
      </c>
      <c r="BL649" s="427">
        <v>14.7</v>
      </c>
      <c r="BM649" s="428">
        <v>3.5</v>
      </c>
      <c r="BN649" s="422">
        <v>2</v>
      </c>
      <c r="BO649" s="425">
        <v>144</v>
      </c>
      <c r="BP649" s="425">
        <v>32</v>
      </c>
      <c r="BQ649" s="423">
        <v>3.17</v>
      </c>
      <c r="BR649" s="421">
        <f t="shared" si="1290"/>
        <v>0.44027777777777777</v>
      </c>
      <c r="BS649" s="409">
        <f t="shared" si="1291"/>
        <v>34900</v>
      </c>
      <c r="BT649" s="429">
        <f t="shared" si="1292"/>
        <v>7.9841031518624641</v>
      </c>
      <c r="BU649" s="430">
        <f t="shared" si="1337"/>
        <v>33.1</v>
      </c>
      <c r="BV649" s="430">
        <f t="shared" si="1293"/>
        <v>312.08137535816621</v>
      </c>
      <c r="BW649" s="430">
        <f t="shared" si="1336"/>
        <v>6501.2802292263614</v>
      </c>
      <c r="BX649" s="430">
        <f t="shared" si="1294"/>
        <v>4225.8321489971349</v>
      </c>
      <c r="BY649" s="430">
        <f t="shared" si="1362"/>
        <v>13.084355300859599</v>
      </c>
      <c r="BZ649" s="430">
        <f>(BL649*BA649+AY649*AF649)/BS649</f>
        <v>14.303896848137535</v>
      </c>
      <c r="CA649" s="431">
        <f>(BN649*BA649+AZ649*AF649)/BS649</f>
        <v>2</v>
      </c>
      <c r="CB649" s="430">
        <f t="shared" si="1295"/>
        <v>144</v>
      </c>
      <c r="CC649" s="432">
        <v>16392</v>
      </c>
      <c r="CD649" s="411">
        <f t="shared" si="1296"/>
        <v>17472</v>
      </c>
      <c r="CE649" s="421">
        <f t="shared" si="1297"/>
        <v>0.69887999999999995</v>
      </c>
      <c r="CF649" s="433">
        <f t="shared" si="1298"/>
        <v>9.2032967032967044</v>
      </c>
      <c r="CG649" s="434"/>
      <c r="CH649" s="427"/>
      <c r="CI649" s="446">
        <f t="shared" si="1299"/>
        <v>13.049450549450547</v>
      </c>
      <c r="CJ649" s="436">
        <v>28</v>
      </c>
      <c r="CK649" s="436">
        <v>1.31</v>
      </c>
      <c r="CL649" s="423"/>
      <c r="CM649" s="423">
        <v>16.899999999999999</v>
      </c>
      <c r="CN649" s="423">
        <v>70</v>
      </c>
      <c r="CO649" s="432"/>
      <c r="CP649" s="432"/>
      <c r="CQ649" s="437"/>
      <c r="CR649" s="437">
        <v>0.98</v>
      </c>
      <c r="CS649" s="424"/>
      <c r="CT649" s="432">
        <f t="shared" si="1300"/>
        <v>4.8076923076923084</v>
      </c>
      <c r="CU649" s="434">
        <v>4.95</v>
      </c>
      <c r="CV649" s="438"/>
      <c r="CW649" s="439"/>
      <c r="CX649" s="440"/>
      <c r="CY649" s="441"/>
      <c r="CZ649" s="442"/>
      <c r="DA649" s="442"/>
      <c r="DB649" s="442"/>
      <c r="DC649" s="442"/>
      <c r="DD649" s="443"/>
      <c r="DE649" s="440"/>
      <c r="DF649" s="444">
        <v>16348</v>
      </c>
      <c r="DG649" s="445">
        <f t="shared" si="1301"/>
        <v>17428</v>
      </c>
      <c r="DH649" s="421">
        <f t="shared" si="1302"/>
        <v>0.69711999999999996</v>
      </c>
      <c r="DI649" s="446">
        <f t="shared" si="1303"/>
        <v>9.2265320174431942</v>
      </c>
      <c r="DJ649" s="434">
        <v>7.83</v>
      </c>
      <c r="DK649" s="427">
        <v>3.9</v>
      </c>
      <c r="DL649" s="446">
        <f t="shared" si="1304"/>
        <v>13.082396144135874</v>
      </c>
      <c r="DM649" s="422">
        <v>27.9</v>
      </c>
      <c r="DN649" s="422">
        <v>2.54</v>
      </c>
      <c r="DO649" s="423">
        <v>7.99</v>
      </c>
      <c r="DP649" s="423">
        <v>17.5</v>
      </c>
      <c r="DQ649" s="423">
        <v>76</v>
      </c>
      <c r="DR649" s="432">
        <v>5017</v>
      </c>
      <c r="DS649" s="432">
        <v>2397</v>
      </c>
      <c r="DT649" s="437">
        <f>DS649/DR649</f>
        <v>0.47777556308550928</v>
      </c>
      <c r="DU649" s="437">
        <v>0.97</v>
      </c>
      <c r="DV649" s="424"/>
      <c r="DW649" s="446">
        <f t="shared" si="1305"/>
        <v>4.819830158365848</v>
      </c>
      <c r="DX649" s="434">
        <v>3.49</v>
      </c>
      <c r="DY649" s="438">
        <v>8.08</v>
      </c>
      <c r="DZ649" s="439">
        <v>16.2</v>
      </c>
      <c r="EA649" s="660">
        <f t="shared" si="1338"/>
        <v>58.32</v>
      </c>
      <c r="EB649" s="441">
        <v>6980</v>
      </c>
      <c r="EC649" s="442">
        <v>3.9</v>
      </c>
      <c r="ED649" s="442">
        <v>0.19</v>
      </c>
      <c r="EE649" s="442">
        <v>4.4000000000000004</v>
      </c>
      <c r="EF649" s="442">
        <v>0.9</v>
      </c>
      <c r="EG649" s="443">
        <v>7</v>
      </c>
      <c r="EH649" s="440">
        <v>16</v>
      </c>
      <c r="EI649" s="429">
        <f t="shared" si="1354"/>
        <v>8.08</v>
      </c>
      <c r="EJ649" s="447">
        <f t="shared" si="1339"/>
        <v>16.2</v>
      </c>
      <c r="EK649" s="448">
        <f t="shared" si="1360"/>
        <v>58.32</v>
      </c>
      <c r="EL649" s="417">
        <f t="shared" si="1361"/>
        <v>6980</v>
      </c>
      <c r="EM649" s="431">
        <f t="shared" si="1367"/>
        <v>3.9</v>
      </c>
      <c r="EN649" s="431">
        <f>ED649</f>
        <v>0.19</v>
      </c>
      <c r="EO649" s="431">
        <f>EE649</f>
        <v>4.4000000000000004</v>
      </c>
      <c r="EP649" s="431">
        <f>EF649</f>
        <v>0.9</v>
      </c>
      <c r="EQ649" s="430">
        <f t="shared" si="1306"/>
        <v>7</v>
      </c>
      <c r="ER649" s="448">
        <f>EH649</f>
        <v>16</v>
      </c>
      <c r="ES649" s="449">
        <f t="shared" si="1307"/>
        <v>30.257879656160455</v>
      </c>
      <c r="ET649" s="450">
        <f t="shared" si="1308"/>
        <v>0.69799999999999995</v>
      </c>
      <c r="EU649" s="451">
        <f t="shared" si="1283"/>
        <v>0.24753727272727277</v>
      </c>
      <c r="EV649" s="450">
        <f t="shared" si="1309"/>
        <v>0.45840235690235698</v>
      </c>
      <c r="EW649" s="513">
        <f t="shared" si="1363"/>
        <v>0.70193411059819022</v>
      </c>
      <c r="EX649" s="514">
        <f t="shared" si="1364"/>
        <v>9.1843553008595986</v>
      </c>
      <c r="EY649" s="513">
        <f t="shared" si="1340"/>
        <v>0.5105740181268883</v>
      </c>
      <c r="EZ649" s="514">
        <f t="shared" si="1341"/>
        <v>16.900000000000002</v>
      </c>
      <c r="FA649" s="450">
        <f t="shared" si="1310"/>
        <v>0.81312566335281011</v>
      </c>
      <c r="FB649" s="431">
        <f t="shared" si="1311"/>
        <v>253.76137535816622</v>
      </c>
      <c r="FC649" s="452">
        <f>1-EP649/CA649</f>
        <v>0.55000000000000004</v>
      </c>
      <c r="FD649" s="431">
        <f>CA649-EP649</f>
        <v>1.1000000000000001</v>
      </c>
      <c r="FE649" s="452">
        <f t="shared" si="1312"/>
        <v>0.95138888888888884</v>
      </c>
      <c r="FF649" s="430">
        <f t="shared" si="1313"/>
        <v>137</v>
      </c>
      <c r="FG649" s="405">
        <v>50400</v>
      </c>
      <c r="FH649" s="589"/>
      <c r="FI649" s="590"/>
      <c r="FJ649" s="591"/>
      <c r="FK649" s="455">
        <f t="shared" si="1314"/>
        <v>2.0630372492836675</v>
      </c>
      <c r="FL649" s="530">
        <v>2000</v>
      </c>
      <c r="FM649" s="455">
        <f t="shared" si="1315"/>
        <v>57.306590257879662</v>
      </c>
      <c r="FN649" s="530">
        <v>6089</v>
      </c>
      <c r="FO649" s="532">
        <f t="shared" si="1316"/>
        <v>0.45508221225710016</v>
      </c>
      <c r="FP649" s="449">
        <f t="shared" si="1317"/>
        <v>174.46991404011462</v>
      </c>
      <c r="FQ649" s="457">
        <v>43.2</v>
      </c>
      <c r="FR649" s="458">
        <f t="shared" si="1318"/>
        <v>1.2378223495702008</v>
      </c>
      <c r="FS649" s="576">
        <v>7.98</v>
      </c>
      <c r="FT649" s="577">
        <v>13.1</v>
      </c>
      <c r="FU649" s="660">
        <v>48</v>
      </c>
      <c r="FV649" s="579">
        <v>4</v>
      </c>
      <c r="FW649" s="580">
        <v>0.24</v>
      </c>
      <c r="FX649" s="579">
        <v>8</v>
      </c>
      <c r="FY649" s="452">
        <f t="shared" si="1319"/>
        <v>0.4285714285714286</v>
      </c>
      <c r="FZ649" s="452">
        <f>1-FW649/(EF649+DC649)</f>
        <v>0.73333333333333339</v>
      </c>
      <c r="GA649" s="429">
        <f>EF649+DC649-FW649</f>
        <v>0.66</v>
      </c>
      <c r="GB649" s="513">
        <f t="shared" si="1342"/>
        <v>0.19135802469135799</v>
      </c>
      <c r="GC649" s="514">
        <f t="shared" si="1343"/>
        <v>3.0999999999999996</v>
      </c>
      <c r="GD649" s="513">
        <f t="shared" si="1320"/>
        <v>0.17695473251028804</v>
      </c>
      <c r="GE649" s="527">
        <f t="shared" si="1321"/>
        <v>10.32</v>
      </c>
      <c r="GF649" s="461">
        <f t="shared" si="1322"/>
        <v>2.8194842406876792</v>
      </c>
      <c r="GG649" s="606">
        <v>20</v>
      </c>
      <c r="GH649" s="450">
        <f t="shared" si="1352"/>
        <v>0.25</v>
      </c>
      <c r="GI649" s="405">
        <v>140</v>
      </c>
      <c r="GJ649" s="462">
        <f t="shared" si="1353"/>
        <v>7</v>
      </c>
      <c r="GK649" s="463">
        <f t="shared" si="1323"/>
        <v>13.753581661891117</v>
      </c>
      <c r="GL649" s="464">
        <v>8.15</v>
      </c>
      <c r="GM649" s="529">
        <v>13</v>
      </c>
      <c r="GN649" s="406">
        <v>46</v>
      </c>
      <c r="GO649" s="513">
        <f t="shared" si="1344"/>
        <v>7.6335877862595547E-3</v>
      </c>
      <c r="GP649" s="450">
        <f t="shared" si="1355"/>
        <v>4.166666666666663E-2</v>
      </c>
      <c r="GQ649" s="577">
        <v>8</v>
      </c>
      <c r="GR649" s="455">
        <f t="shared" si="1324"/>
        <v>2.9570200573065906</v>
      </c>
      <c r="GS649" s="531">
        <f t="shared" si="1365"/>
        <v>11.7</v>
      </c>
      <c r="GT649" s="531">
        <f t="shared" si="1356"/>
        <v>36.269999999999996</v>
      </c>
      <c r="GU649" s="513">
        <f t="shared" si="1345"/>
        <v>0.10000000000000009</v>
      </c>
      <c r="GV649" s="513">
        <f t="shared" si="1357"/>
        <v>0.21152173913043482</v>
      </c>
      <c r="GW649" s="513">
        <f t="shared" si="1346"/>
        <v>0.10687022900763365</v>
      </c>
      <c r="GX649" s="513">
        <f t="shared" si="1358"/>
        <v>0.24437500000000012</v>
      </c>
      <c r="GY649" s="462">
        <f t="shared" si="1349"/>
        <v>1.1725133556599414</v>
      </c>
      <c r="GZ649" s="405">
        <v>34806</v>
      </c>
      <c r="HA649" s="581">
        <v>8.2799999999999994</v>
      </c>
      <c r="HB649" s="451">
        <v>8.0500000000000007</v>
      </c>
      <c r="HC649" s="577">
        <v>11.7</v>
      </c>
      <c r="HD649" s="463">
        <f t="shared" si="1347"/>
        <v>36.269999999999996</v>
      </c>
      <c r="HE649" s="463">
        <v>11</v>
      </c>
      <c r="HF649" s="463">
        <f t="shared" si="1350"/>
        <v>29.700000000000003</v>
      </c>
      <c r="HG649" s="582"/>
      <c r="HH649" s="575">
        <v>4</v>
      </c>
      <c r="HI649" s="583">
        <v>6900</v>
      </c>
      <c r="HJ649" s="406">
        <f t="shared" si="1325"/>
        <v>4623</v>
      </c>
      <c r="HK649" s="406">
        <v>251</v>
      </c>
      <c r="HL649" s="549">
        <v>1242</v>
      </c>
      <c r="HM649" s="584">
        <v>5.0999999999999996</v>
      </c>
      <c r="HN649" s="461">
        <v>2.0699999999999998</v>
      </c>
      <c r="HO649" s="574">
        <v>0.22</v>
      </c>
      <c r="HP649" s="548">
        <v>0.01</v>
      </c>
      <c r="HQ649" s="585">
        <v>4.4000000000000004</v>
      </c>
      <c r="HR649" s="586">
        <v>0.24</v>
      </c>
      <c r="HS649" s="520">
        <v>0.22</v>
      </c>
      <c r="HT649" s="587">
        <v>4</v>
      </c>
      <c r="HU649" s="522">
        <f t="shared" si="1326"/>
        <v>53.145998778252903</v>
      </c>
      <c r="HV649" s="513">
        <f t="shared" si="1348"/>
        <v>0.64652567975830821</v>
      </c>
      <c r="HW649" s="513">
        <f t="shared" si="1359"/>
        <v>0.82393203883495147</v>
      </c>
      <c r="HX649" s="513">
        <f t="shared" si="1366"/>
        <v>0.84552238805970148</v>
      </c>
      <c r="HY649" s="599" t="s">
        <v>284</v>
      </c>
    </row>
    <row r="650" spans="1:233" s="598" customFormat="1" ht="15" customHeight="1" x14ac:dyDescent="0.15">
      <c r="A650" s="400">
        <v>44132</v>
      </c>
      <c r="B650" s="515">
        <v>32201</v>
      </c>
      <c r="C650" s="402">
        <f t="shared" si="1284"/>
        <v>0.64402000000000004</v>
      </c>
      <c r="D650" s="571">
        <v>7.82</v>
      </c>
      <c r="E650" s="572">
        <v>41.3</v>
      </c>
      <c r="F650" s="406">
        <v>197</v>
      </c>
      <c r="G650" s="406">
        <f t="shared" ref="G650:G669" si="1368">F650*B650/1000</f>
        <v>6343.5969999999998</v>
      </c>
      <c r="H650" s="402">
        <f t="shared" ref="H650:H669" si="1369">G650/$G$6</f>
        <v>0.25374387999999998</v>
      </c>
      <c r="I650" s="573"/>
      <c r="J650" s="406"/>
      <c r="K650" s="574"/>
      <c r="L650" s="574"/>
      <c r="M650" s="574"/>
      <c r="N650" s="575"/>
      <c r="O650" s="575"/>
      <c r="P650" s="409"/>
      <c r="Q650" s="409">
        <v>1680</v>
      </c>
      <c r="R650" s="409"/>
      <c r="S650" s="409"/>
      <c r="T650" s="410">
        <v>5.0199999999999996</v>
      </c>
      <c r="U650" s="409">
        <f t="shared" si="1327"/>
        <v>2960.6896551724139</v>
      </c>
      <c r="V650" s="409">
        <v>8586</v>
      </c>
      <c r="W650" s="409">
        <v>2689</v>
      </c>
      <c r="X650" s="516">
        <v>480</v>
      </c>
      <c r="Y650" s="473"/>
      <c r="Z650" s="429"/>
      <c r="AA650" s="409"/>
      <c r="AB650" s="409"/>
      <c r="AC650" s="409"/>
      <c r="AD650" s="474"/>
      <c r="AE650" s="477"/>
      <c r="AF650" s="478">
        <f t="shared" si="1328"/>
        <v>2160</v>
      </c>
      <c r="AG650" s="477">
        <f t="shared" si="1329"/>
        <v>0.86399999999999999</v>
      </c>
      <c r="AH650" s="478">
        <f t="shared" si="1330"/>
        <v>2317.8544061302682</v>
      </c>
      <c r="AI650" s="478">
        <f t="shared" si="1331"/>
        <v>6721.7777777777774</v>
      </c>
      <c r="AJ650" s="473">
        <f t="shared" si="1332"/>
        <v>14519.04</v>
      </c>
      <c r="AK650" s="477">
        <f t="shared" si="1333"/>
        <v>0.64529066666666668</v>
      </c>
      <c r="AL650" s="447">
        <v>38</v>
      </c>
      <c r="AM650" s="479"/>
      <c r="AN650" s="473">
        <v>4880</v>
      </c>
      <c r="AO650" s="473">
        <v>4873</v>
      </c>
      <c r="AP650" s="479">
        <v>7.18</v>
      </c>
      <c r="AQ650" s="447">
        <v>688</v>
      </c>
      <c r="AR650" s="473">
        <f t="shared" si="1351"/>
        <v>2064</v>
      </c>
      <c r="AS650" s="657">
        <f t="shared" si="1335"/>
        <v>3</v>
      </c>
      <c r="AT650" s="473">
        <v>5340</v>
      </c>
      <c r="AU650" s="447"/>
      <c r="AV650" s="480">
        <v>0.8</v>
      </c>
      <c r="AW650" s="479">
        <v>6.67</v>
      </c>
      <c r="AX650" s="479">
        <v>37.770000000000003</v>
      </c>
      <c r="AY650" s="480">
        <v>5.9</v>
      </c>
      <c r="AZ650" s="480">
        <v>2.1</v>
      </c>
      <c r="BA650" s="420">
        <f t="shared" si="1287"/>
        <v>33804</v>
      </c>
      <c r="BB650" s="421">
        <f t="shared" si="1288"/>
        <v>0.67608000000000001</v>
      </c>
      <c r="BC650" s="422"/>
      <c r="BD650" s="423">
        <v>7.91</v>
      </c>
      <c r="BE650" s="424">
        <v>34.1</v>
      </c>
      <c r="BF650" s="420">
        <v>186</v>
      </c>
      <c r="BG650" s="426">
        <v>7830</v>
      </c>
      <c r="BH650" s="420">
        <f t="shared" si="1289"/>
        <v>5246.1</v>
      </c>
      <c r="BI650" s="432"/>
      <c r="BJ650" s="421"/>
      <c r="BK650" s="427">
        <v>13.4</v>
      </c>
      <c r="BL650" s="427"/>
      <c r="BM650" s="428"/>
      <c r="BN650" s="422"/>
      <c r="BO650" s="425">
        <v>146</v>
      </c>
      <c r="BP650" s="425"/>
      <c r="BQ650" s="423">
        <v>3.32</v>
      </c>
      <c r="BR650" s="421">
        <f t="shared" si="1290"/>
        <v>0.46111111111111108</v>
      </c>
      <c r="BS650" s="409">
        <f t="shared" si="1291"/>
        <v>35964</v>
      </c>
      <c r="BT650" s="429">
        <f t="shared" si="1292"/>
        <v>7.8661561561561566</v>
      </c>
      <c r="BU650" s="430">
        <f t="shared" si="1337"/>
        <v>34.1</v>
      </c>
      <c r="BV650" s="430">
        <f t="shared" si="1293"/>
        <v>298.7927927927928</v>
      </c>
      <c r="BW650" s="430">
        <f t="shared" si="1336"/>
        <v>7359.9099099099103</v>
      </c>
      <c r="BX650" s="430">
        <f t="shared" si="1294"/>
        <v>4783.9414414414423</v>
      </c>
      <c r="BY650" s="430">
        <f t="shared" si="1362"/>
        <v>12.94954954954955</v>
      </c>
      <c r="BZ650" s="430"/>
      <c r="CA650" s="431"/>
      <c r="CB650" s="430">
        <f t="shared" si="1295"/>
        <v>146</v>
      </c>
      <c r="CC650" s="432">
        <v>16897</v>
      </c>
      <c r="CD650" s="411">
        <f t="shared" si="1296"/>
        <v>17977</v>
      </c>
      <c r="CE650" s="421">
        <f t="shared" si="1297"/>
        <v>0.71908000000000005</v>
      </c>
      <c r="CF650" s="433">
        <f t="shared" si="1298"/>
        <v>8.9447627524058522</v>
      </c>
      <c r="CG650" s="434"/>
      <c r="CH650" s="427"/>
      <c r="CI650" s="446">
        <f t="shared" si="1299"/>
        <v>12.68287255938143</v>
      </c>
      <c r="CJ650" s="436">
        <v>28.3</v>
      </c>
      <c r="CK650" s="436">
        <v>2.06</v>
      </c>
      <c r="CL650" s="423"/>
      <c r="CM650" s="423">
        <v>17.5</v>
      </c>
      <c r="CN650" s="423">
        <v>68</v>
      </c>
      <c r="CO650" s="432"/>
      <c r="CP650" s="432"/>
      <c r="CQ650" s="437"/>
      <c r="CR650" s="437">
        <v>0.98</v>
      </c>
      <c r="CS650" s="424"/>
      <c r="CT650" s="432">
        <f t="shared" si="1300"/>
        <v>4.6726372587194742</v>
      </c>
      <c r="CU650" s="434">
        <v>6.99</v>
      </c>
      <c r="CV650" s="438"/>
      <c r="CW650" s="439"/>
      <c r="CX650" s="440"/>
      <c r="CY650" s="441"/>
      <c r="CZ650" s="442"/>
      <c r="DA650" s="442"/>
      <c r="DB650" s="442"/>
      <c r="DC650" s="442"/>
      <c r="DD650" s="443"/>
      <c r="DE650" s="440"/>
      <c r="DF650" s="444">
        <v>16907</v>
      </c>
      <c r="DG650" s="445">
        <f t="shared" si="1301"/>
        <v>17987</v>
      </c>
      <c r="DH650" s="421">
        <f t="shared" si="1302"/>
        <v>0.71948000000000001</v>
      </c>
      <c r="DI650" s="446">
        <f t="shared" si="1303"/>
        <v>8.9397898482237181</v>
      </c>
      <c r="DJ650" s="434">
        <v>7.8</v>
      </c>
      <c r="DK650" s="427">
        <v>3.7</v>
      </c>
      <c r="DL650" s="446">
        <f t="shared" si="1304"/>
        <v>12.675821426585866</v>
      </c>
      <c r="DM650" s="422">
        <v>28.1</v>
      </c>
      <c r="DN650" s="422">
        <v>2.5499999999999998</v>
      </c>
      <c r="DO650" s="423">
        <v>7.82</v>
      </c>
      <c r="DP650" s="423">
        <v>19.3</v>
      </c>
      <c r="DQ650" s="423">
        <v>77</v>
      </c>
      <c r="DR650" s="432"/>
      <c r="DS650" s="432"/>
      <c r="DT650" s="437"/>
      <c r="DU650" s="437">
        <v>0.98</v>
      </c>
      <c r="DV650" s="424"/>
      <c r="DW650" s="446">
        <f t="shared" si="1305"/>
        <v>4.6700394729526877</v>
      </c>
      <c r="DX650" s="434">
        <v>7.38</v>
      </c>
      <c r="DY650" s="438">
        <v>8.1300000000000008</v>
      </c>
      <c r="DZ650" s="439">
        <v>14.9</v>
      </c>
      <c r="EA650" s="660">
        <f t="shared" si="1338"/>
        <v>53.64</v>
      </c>
      <c r="EB650" s="441">
        <v>7270</v>
      </c>
      <c r="EC650" s="442">
        <v>3.5</v>
      </c>
      <c r="ED650" s="442"/>
      <c r="EE650" s="442"/>
      <c r="EF650" s="442"/>
      <c r="EG650" s="443">
        <v>9</v>
      </c>
      <c r="EH650" s="440"/>
      <c r="EI650" s="429">
        <f t="shared" si="1354"/>
        <v>8.1300000000000008</v>
      </c>
      <c r="EJ650" s="447">
        <f t="shared" si="1339"/>
        <v>14.9</v>
      </c>
      <c r="EK650" s="448">
        <f t="shared" si="1360"/>
        <v>53.64</v>
      </c>
      <c r="EL650" s="417">
        <f t="shared" si="1361"/>
        <v>7270</v>
      </c>
      <c r="EM650" s="431">
        <f t="shared" si="1367"/>
        <v>3.5</v>
      </c>
      <c r="EN650" s="431"/>
      <c r="EO650" s="431"/>
      <c r="EP650" s="431"/>
      <c r="EQ650" s="430">
        <f t="shared" ref="EQ650:EQ670" si="1370">EG650</f>
        <v>9</v>
      </c>
      <c r="ER650" s="448"/>
      <c r="ES650" s="449">
        <f t="shared" si="1307"/>
        <v>29.362696029362699</v>
      </c>
      <c r="ET650" s="450">
        <f t="shared" si="1308"/>
        <v>0.71928000000000003</v>
      </c>
      <c r="EU650" s="451">
        <f t="shared" si="1283"/>
        <v>0.24422236363636363</v>
      </c>
      <c r="EV650" s="450">
        <f t="shared" si="1309"/>
        <v>0.45226363636363631</v>
      </c>
      <c r="EW650" s="513">
        <f t="shared" si="1363"/>
        <v>0.72972032837066925</v>
      </c>
      <c r="EX650" s="514">
        <f t="shared" si="1364"/>
        <v>9.4495495495495501</v>
      </c>
      <c r="EY650" s="513">
        <f t="shared" si="1340"/>
        <v>0.56304985337243396</v>
      </c>
      <c r="EZ650" s="514">
        <f t="shared" si="1341"/>
        <v>19.200000000000003</v>
      </c>
      <c r="FA650" s="450">
        <f t="shared" si="1310"/>
        <v>0.820477597539649</v>
      </c>
      <c r="FB650" s="431">
        <f t="shared" si="1311"/>
        <v>245.15279279279281</v>
      </c>
      <c r="FC650" s="452"/>
      <c r="FD650" s="431"/>
      <c r="FE650" s="452">
        <f t="shared" si="1312"/>
        <v>0.93835616438356162</v>
      </c>
      <c r="FF650" s="430">
        <f t="shared" si="1313"/>
        <v>137</v>
      </c>
      <c r="FG650" s="405">
        <v>50400</v>
      </c>
      <c r="FH650" s="589"/>
      <c r="FI650" s="590"/>
      <c r="FJ650" s="591"/>
      <c r="FK650" s="455">
        <f t="shared" si="1314"/>
        <v>2.0020020020020017</v>
      </c>
      <c r="FL650" s="530">
        <v>2000</v>
      </c>
      <c r="FM650" s="455">
        <f t="shared" si="1315"/>
        <v>55.611166722277829</v>
      </c>
      <c r="FN650" s="530">
        <v>6089</v>
      </c>
      <c r="FO650" s="532">
        <f t="shared" si="1316"/>
        <v>0.45508221225710016</v>
      </c>
      <c r="FP650" s="449">
        <f t="shared" si="1317"/>
        <v>169.30819708597485</v>
      </c>
      <c r="FQ650" s="457">
        <v>43.2</v>
      </c>
      <c r="FR650" s="458">
        <f t="shared" si="1318"/>
        <v>1.2012012012012014</v>
      </c>
      <c r="FS650" s="576">
        <v>8.01</v>
      </c>
      <c r="FT650" s="577">
        <v>12.5</v>
      </c>
      <c r="FU650" s="660">
        <v>47</v>
      </c>
      <c r="FV650" s="579">
        <v>6</v>
      </c>
      <c r="FW650" s="580"/>
      <c r="FX650" s="579"/>
      <c r="FY650" s="452">
        <f t="shared" si="1319"/>
        <v>0.33333333333333337</v>
      </c>
      <c r="FZ650" s="452"/>
      <c r="GA650" s="429"/>
      <c r="GB650" s="513">
        <f t="shared" si="1342"/>
        <v>0.16107382550335569</v>
      </c>
      <c r="GC650" s="514">
        <f t="shared" si="1343"/>
        <v>2.4000000000000004</v>
      </c>
      <c r="GD650" s="513">
        <f t="shared" ref="GD650:GD669" si="1371">1-FU650/EA650</f>
        <v>0.12378821774794935</v>
      </c>
      <c r="GE650" s="527">
        <f t="shared" si="1321"/>
        <v>6.6400000000000006</v>
      </c>
      <c r="GF650" s="461">
        <f t="shared" si="1322"/>
        <v>2.736069402736069</v>
      </c>
      <c r="GG650" s="606">
        <v>20</v>
      </c>
      <c r="GH650" s="450">
        <f t="shared" si="1352"/>
        <v>0.25</v>
      </c>
      <c r="GI650" s="405">
        <v>140</v>
      </c>
      <c r="GJ650" s="462">
        <f t="shared" si="1353"/>
        <v>7</v>
      </c>
      <c r="GK650" s="463">
        <f t="shared" si="1323"/>
        <v>13.346680013346679</v>
      </c>
      <c r="GL650" s="464">
        <v>8.01</v>
      </c>
      <c r="GM650" s="529">
        <v>11.7</v>
      </c>
      <c r="GN650" s="406">
        <v>42</v>
      </c>
      <c r="GO650" s="513">
        <f t="shared" si="1344"/>
        <v>6.4000000000000057E-2</v>
      </c>
      <c r="GP650" s="450">
        <f t="shared" si="1355"/>
        <v>0.1063829787234043</v>
      </c>
      <c r="GQ650" s="577">
        <v>8</v>
      </c>
      <c r="GR650" s="455">
        <f t="shared" si="1324"/>
        <v>2.8695362028695364</v>
      </c>
      <c r="GS650" s="531">
        <f t="shared" si="1365"/>
        <v>11.2</v>
      </c>
      <c r="GT650" s="531">
        <f t="shared" si="1356"/>
        <v>34.72</v>
      </c>
      <c r="GU650" s="513">
        <f t="shared" si="1345"/>
        <v>4.2735042735042694E-2</v>
      </c>
      <c r="GV650" s="513">
        <f t="shared" si="1357"/>
        <v>0.17333333333333334</v>
      </c>
      <c r="GW650" s="513">
        <f t="shared" si="1346"/>
        <v>0.10400000000000009</v>
      </c>
      <c r="GX650" s="513">
        <f t="shared" si="1358"/>
        <v>0.26127659574468087</v>
      </c>
      <c r="GY650" s="462">
        <f t="shared" si="1349"/>
        <v>1.0868631932692734</v>
      </c>
      <c r="GZ650" s="405">
        <v>36006</v>
      </c>
      <c r="HA650" s="581">
        <v>8.3000000000000007</v>
      </c>
      <c r="HB650" s="451">
        <v>8.0500000000000007</v>
      </c>
      <c r="HC650" s="577">
        <v>11.2</v>
      </c>
      <c r="HD650" s="463">
        <f t="shared" si="1347"/>
        <v>34.72</v>
      </c>
      <c r="HE650" s="463">
        <v>11.6</v>
      </c>
      <c r="HF650" s="463">
        <f t="shared" si="1350"/>
        <v>31.32</v>
      </c>
      <c r="HG650" s="582"/>
      <c r="HH650" s="575">
        <v>4</v>
      </c>
      <c r="HI650" s="583">
        <v>7060</v>
      </c>
      <c r="HJ650" s="406">
        <f t="shared" si="1325"/>
        <v>4730.2000000000007</v>
      </c>
      <c r="HK650" s="406"/>
      <c r="HL650" s="549"/>
      <c r="HM650" s="584"/>
      <c r="HN650" s="461">
        <v>1.91</v>
      </c>
      <c r="HO650" s="574"/>
      <c r="HP650" s="548">
        <v>0.01</v>
      </c>
      <c r="HQ650" s="585"/>
      <c r="HR650" s="586"/>
      <c r="HS650" s="520">
        <v>0.21</v>
      </c>
      <c r="HT650" s="587">
        <v>4</v>
      </c>
      <c r="HU650" s="522">
        <f t="shared" si="1326"/>
        <v>51.473198438054666</v>
      </c>
      <c r="HV650" s="513">
        <f t="shared" si="1348"/>
        <v>0.67155425219941356</v>
      </c>
      <c r="HW650" s="513">
        <f t="shared" si="1359"/>
        <v>0.81333333333333335</v>
      </c>
      <c r="HX650" s="513">
        <f t="shared" si="1366"/>
        <v>0.85746268656716418</v>
      </c>
      <c r="HY650" s="599"/>
    </row>
    <row r="651" spans="1:233" s="598" customFormat="1" ht="15" customHeight="1" x14ac:dyDescent="0.15">
      <c r="A651" s="400">
        <v>44133</v>
      </c>
      <c r="B651" s="515">
        <v>40297</v>
      </c>
      <c r="C651" s="402">
        <f t="shared" si="1284"/>
        <v>0.80593999999999999</v>
      </c>
      <c r="D651" s="571">
        <v>8.15</v>
      </c>
      <c r="E651" s="572">
        <v>41.65</v>
      </c>
      <c r="F651" s="406">
        <v>206</v>
      </c>
      <c r="G651" s="406">
        <f t="shared" si="1368"/>
        <v>8301.1820000000007</v>
      </c>
      <c r="H651" s="402">
        <f t="shared" si="1369"/>
        <v>0.33204728</v>
      </c>
      <c r="I651" s="573"/>
      <c r="J651" s="406"/>
      <c r="K651" s="574"/>
      <c r="L651" s="574"/>
      <c r="M651" s="574"/>
      <c r="N651" s="575"/>
      <c r="O651" s="575"/>
      <c r="P651" s="409"/>
      <c r="Q651" s="409">
        <v>1680</v>
      </c>
      <c r="R651" s="409"/>
      <c r="S651" s="409"/>
      <c r="T651" s="410">
        <v>5.22</v>
      </c>
      <c r="U651" s="409">
        <f t="shared" si="1327"/>
        <v>3163.7931034482758</v>
      </c>
      <c r="V651" s="409">
        <v>9175</v>
      </c>
      <c r="W651" s="409">
        <v>3770</v>
      </c>
      <c r="X651" s="516">
        <v>480</v>
      </c>
      <c r="Y651" s="473"/>
      <c r="Z651" s="429"/>
      <c r="AA651" s="409"/>
      <c r="AB651" s="409"/>
      <c r="AC651" s="409"/>
      <c r="AD651" s="474"/>
      <c r="AE651" s="477"/>
      <c r="AF651" s="478">
        <f t="shared" si="1328"/>
        <v>2160</v>
      </c>
      <c r="AG651" s="477">
        <f t="shared" si="1329"/>
        <v>0.86399999999999999</v>
      </c>
      <c r="AH651" s="478">
        <f t="shared" si="1330"/>
        <v>2476.5134099616857</v>
      </c>
      <c r="AI651" s="478">
        <f t="shared" si="1331"/>
        <v>7181.8888888888887</v>
      </c>
      <c r="AJ651" s="473">
        <f t="shared" si="1332"/>
        <v>15512.88</v>
      </c>
      <c r="AK651" s="477">
        <f t="shared" si="1333"/>
        <v>0.68946133333333326</v>
      </c>
      <c r="AL651" s="447">
        <v>37</v>
      </c>
      <c r="AM651" s="479"/>
      <c r="AN651" s="473">
        <v>4599</v>
      </c>
      <c r="AO651" s="473">
        <v>4609</v>
      </c>
      <c r="AP651" s="479">
        <v>7.33</v>
      </c>
      <c r="AQ651" s="447">
        <v>715</v>
      </c>
      <c r="AR651" s="473">
        <f t="shared" si="1351"/>
        <v>2145</v>
      </c>
      <c r="AS651" s="657">
        <f t="shared" si="1335"/>
        <v>3</v>
      </c>
      <c r="AT651" s="473">
        <v>5620</v>
      </c>
      <c r="AU651" s="447"/>
      <c r="AV651" s="480">
        <v>0.8</v>
      </c>
      <c r="AW651" s="479">
        <v>6.98</v>
      </c>
      <c r="AX651" s="479">
        <v>38.36</v>
      </c>
      <c r="AY651" s="480">
        <v>10.199999999999999</v>
      </c>
      <c r="AZ651" s="480">
        <v>2.8</v>
      </c>
      <c r="BA651" s="420">
        <f t="shared" si="1287"/>
        <v>28914</v>
      </c>
      <c r="BB651" s="421">
        <f t="shared" si="1288"/>
        <v>0.57828000000000002</v>
      </c>
      <c r="BC651" s="422"/>
      <c r="BD651" s="423">
        <v>8.07</v>
      </c>
      <c r="BE651" s="424">
        <v>38.1</v>
      </c>
      <c r="BF651" s="420">
        <v>232</v>
      </c>
      <c r="BG651" s="426">
        <v>9240</v>
      </c>
      <c r="BH651" s="420">
        <f t="shared" si="1289"/>
        <v>6190.8</v>
      </c>
      <c r="BI651" s="432"/>
      <c r="BJ651" s="421"/>
      <c r="BK651" s="427">
        <v>11</v>
      </c>
      <c r="BL651" s="427"/>
      <c r="BM651" s="428"/>
      <c r="BN651" s="422"/>
      <c r="BO651" s="425">
        <v>133</v>
      </c>
      <c r="BP651" s="425"/>
      <c r="BQ651" s="423">
        <v>3.85</v>
      </c>
      <c r="BR651" s="421">
        <f t="shared" si="1290"/>
        <v>0.53472222222222221</v>
      </c>
      <c r="BS651" s="409">
        <f t="shared" si="1291"/>
        <v>31074</v>
      </c>
      <c r="BT651" s="429">
        <f t="shared" si="1292"/>
        <v>8.018561498358757</v>
      </c>
      <c r="BU651" s="430">
        <f t="shared" si="1337"/>
        <v>38.1</v>
      </c>
      <c r="BV651" s="430">
        <f t="shared" si="1293"/>
        <v>364.97547789148484</v>
      </c>
      <c r="BW651" s="430">
        <f t="shared" si="1336"/>
        <v>8597.922378837613</v>
      </c>
      <c r="BX651" s="430">
        <f t="shared" si="1294"/>
        <v>5588.6495462444491</v>
      </c>
      <c r="BY651" s="430">
        <f t="shared" si="1362"/>
        <v>10.944390809036493</v>
      </c>
      <c r="BZ651" s="430"/>
      <c r="CA651" s="431"/>
      <c r="CB651" s="430">
        <f t="shared" si="1295"/>
        <v>133</v>
      </c>
      <c r="CC651" s="432">
        <v>14413</v>
      </c>
      <c r="CD651" s="411">
        <f t="shared" si="1296"/>
        <v>15493</v>
      </c>
      <c r="CE651" s="421">
        <f t="shared" si="1297"/>
        <v>0.61972000000000005</v>
      </c>
      <c r="CF651" s="433">
        <f t="shared" si="1298"/>
        <v>10.378880784870587</v>
      </c>
      <c r="CG651" s="434"/>
      <c r="CH651" s="427"/>
      <c r="CI651" s="446">
        <f t="shared" si="1299"/>
        <v>14.716323500935905</v>
      </c>
      <c r="CJ651" s="436">
        <v>28.5</v>
      </c>
      <c r="CK651" s="436">
        <v>3.06</v>
      </c>
      <c r="CL651" s="423"/>
      <c r="CM651" s="423">
        <v>16.7</v>
      </c>
      <c r="CN651" s="423">
        <v>75</v>
      </c>
      <c r="CO651" s="432"/>
      <c r="CP651" s="432"/>
      <c r="CQ651" s="437"/>
      <c r="CR651" s="437">
        <v>0.97</v>
      </c>
      <c r="CS651" s="424"/>
      <c r="CT651" s="432">
        <f t="shared" si="1300"/>
        <v>5.4218033950816498</v>
      </c>
      <c r="CU651" s="434">
        <v>7.54</v>
      </c>
      <c r="CV651" s="438"/>
      <c r="CW651" s="439"/>
      <c r="CX651" s="440"/>
      <c r="CY651" s="441"/>
      <c r="CZ651" s="442"/>
      <c r="DA651" s="442"/>
      <c r="DB651" s="442"/>
      <c r="DC651" s="442"/>
      <c r="DD651" s="443"/>
      <c r="DE651" s="440"/>
      <c r="DF651" s="444">
        <v>14501</v>
      </c>
      <c r="DG651" s="445">
        <f t="shared" si="1301"/>
        <v>15581</v>
      </c>
      <c r="DH651" s="421">
        <f t="shared" si="1302"/>
        <v>0.62324000000000002</v>
      </c>
      <c r="DI651" s="446">
        <f t="shared" si="1303"/>
        <v>10.320261857390411</v>
      </c>
      <c r="DJ651" s="434">
        <v>7.81</v>
      </c>
      <c r="DK651" s="427">
        <v>4.5</v>
      </c>
      <c r="DL651" s="446">
        <f t="shared" si="1304"/>
        <v>14.633207111225209</v>
      </c>
      <c r="DM651" s="422">
        <v>28.5</v>
      </c>
      <c r="DN651" s="422">
        <v>3.25</v>
      </c>
      <c r="DO651" s="423">
        <v>7.9</v>
      </c>
      <c r="DP651" s="423">
        <v>18.899999999999999</v>
      </c>
      <c r="DQ651" s="423">
        <v>80</v>
      </c>
      <c r="DR651" s="432"/>
      <c r="DS651" s="432"/>
      <c r="DT651" s="437"/>
      <c r="DU651" s="437">
        <v>0.98</v>
      </c>
      <c r="DV651" s="424"/>
      <c r="DW651" s="446">
        <f t="shared" si="1305"/>
        <v>5.3911815672934988</v>
      </c>
      <c r="DX651" s="434">
        <v>7.16</v>
      </c>
      <c r="DY651" s="438">
        <v>8.01</v>
      </c>
      <c r="DZ651" s="439">
        <v>15.7</v>
      </c>
      <c r="EA651" s="660">
        <f t="shared" si="1338"/>
        <v>56.519999999999996</v>
      </c>
      <c r="EB651" s="441">
        <v>7490</v>
      </c>
      <c r="EC651" s="442">
        <v>3.9</v>
      </c>
      <c r="ED651" s="442"/>
      <c r="EE651" s="442"/>
      <c r="EF651" s="442"/>
      <c r="EG651" s="443">
        <v>9</v>
      </c>
      <c r="EH651" s="440"/>
      <c r="EI651" s="429">
        <f t="shared" si="1354"/>
        <v>8.01</v>
      </c>
      <c r="EJ651" s="447">
        <f t="shared" si="1339"/>
        <v>15.7</v>
      </c>
      <c r="EK651" s="448">
        <f t="shared" si="1360"/>
        <v>56.519999999999996</v>
      </c>
      <c r="EL651" s="417">
        <f t="shared" si="1361"/>
        <v>7490</v>
      </c>
      <c r="EM651" s="431">
        <f t="shared" si="1367"/>
        <v>3.9</v>
      </c>
      <c r="EN651" s="431"/>
      <c r="EO651" s="431"/>
      <c r="EP651" s="431"/>
      <c r="EQ651" s="430">
        <f t="shared" si="1370"/>
        <v>9</v>
      </c>
      <c r="ER651" s="448"/>
      <c r="ES651" s="449">
        <f t="shared" si="1307"/>
        <v>33.983394477698397</v>
      </c>
      <c r="ET651" s="450">
        <f t="shared" si="1308"/>
        <v>0.62148000000000003</v>
      </c>
      <c r="EU651" s="451">
        <f t="shared" si="1283"/>
        <v>0.25775563636363635</v>
      </c>
      <c r="EV651" s="450">
        <f t="shared" si="1309"/>
        <v>0.47732525252525249</v>
      </c>
      <c r="EW651" s="513">
        <f t="shared" si="1363"/>
        <v>0.64365307598666222</v>
      </c>
      <c r="EX651" s="514">
        <f t="shared" si="1364"/>
        <v>7.0443908090364928</v>
      </c>
      <c r="EY651" s="513">
        <f t="shared" si="1340"/>
        <v>0.5879265091863517</v>
      </c>
      <c r="EZ651" s="514">
        <f t="shared" si="1341"/>
        <v>22.400000000000002</v>
      </c>
      <c r="FA651" s="450">
        <f t="shared" si="1310"/>
        <v>0.84514028085797965</v>
      </c>
      <c r="FB651" s="431">
        <f t="shared" si="1311"/>
        <v>308.45547789148486</v>
      </c>
      <c r="FC651" s="452"/>
      <c r="FD651" s="431"/>
      <c r="FE651" s="452">
        <f t="shared" si="1312"/>
        <v>0.93233082706766912</v>
      </c>
      <c r="FF651" s="430">
        <f t="shared" si="1313"/>
        <v>124</v>
      </c>
      <c r="FG651" s="405">
        <v>50400</v>
      </c>
      <c r="FH651" s="589"/>
      <c r="FI651" s="590"/>
      <c r="FJ651" s="591"/>
      <c r="FK651" s="455">
        <f t="shared" si="1314"/>
        <v>2.317049623479436</v>
      </c>
      <c r="FL651" s="530">
        <v>1800</v>
      </c>
      <c r="FM651" s="455">
        <f t="shared" si="1315"/>
        <v>57.926240586985898</v>
      </c>
      <c r="FN651" s="530">
        <v>5889</v>
      </c>
      <c r="FO651" s="532">
        <f t="shared" si="1316"/>
        <v>0.44013452914798207</v>
      </c>
      <c r="FP651" s="449">
        <f t="shared" si="1317"/>
        <v>189.51535045375556</v>
      </c>
      <c r="FQ651" s="457">
        <v>43.2</v>
      </c>
      <c r="FR651" s="458">
        <f t="shared" si="1318"/>
        <v>1.3902297740876617</v>
      </c>
      <c r="FS651" s="576">
        <v>7.91</v>
      </c>
      <c r="FT651" s="577">
        <v>12.6</v>
      </c>
      <c r="FU651" s="660">
        <v>54</v>
      </c>
      <c r="FV651" s="579">
        <v>4</v>
      </c>
      <c r="FW651" s="580"/>
      <c r="FX651" s="579"/>
      <c r="FY651" s="452">
        <f t="shared" si="1319"/>
        <v>0.55555555555555558</v>
      </c>
      <c r="FZ651" s="452"/>
      <c r="GA651" s="429"/>
      <c r="GB651" s="513">
        <f t="shared" si="1342"/>
        <v>0.19745222929936301</v>
      </c>
      <c r="GC651" s="514">
        <f t="shared" si="1343"/>
        <v>3.0999999999999996</v>
      </c>
      <c r="GD651" s="513">
        <f t="shared" si="1371"/>
        <v>4.4585987261146376E-2</v>
      </c>
      <c r="GE651" s="527">
        <f t="shared" si="1321"/>
        <v>2.519999999999996</v>
      </c>
      <c r="GF651" s="461">
        <f t="shared" si="1322"/>
        <v>3.1666344854218966</v>
      </c>
      <c r="GG651" s="606">
        <v>20</v>
      </c>
      <c r="GH651" s="450">
        <f t="shared" si="1352"/>
        <v>0.25</v>
      </c>
      <c r="GI651" s="405">
        <v>140</v>
      </c>
      <c r="GJ651" s="462">
        <f t="shared" si="1353"/>
        <v>7</v>
      </c>
      <c r="GK651" s="463">
        <f t="shared" si="1323"/>
        <v>15.446997489862907</v>
      </c>
      <c r="GL651" s="464">
        <v>8.0399999999999991</v>
      </c>
      <c r="GM651" s="529">
        <v>11.9</v>
      </c>
      <c r="GN651" s="406">
        <v>46</v>
      </c>
      <c r="GO651" s="513">
        <f t="shared" si="1344"/>
        <v>5.5555555555555469E-2</v>
      </c>
      <c r="GP651" s="450">
        <f t="shared" si="1355"/>
        <v>0.14814814814814814</v>
      </c>
      <c r="GQ651" s="577">
        <v>8</v>
      </c>
      <c r="GR651" s="455">
        <f t="shared" si="1324"/>
        <v>3.3211044603205249</v>
      </c>
      <c r="GS651" s="531">
        <f t="shared" si="1365"/>
        <v>11.7</v>
      </c>
      <c r="GT651" s="531">
        <f t="shared" si="1356"/>
        <v>36.269999999999996</v>
      </c>
      <c r="GU651" s="513">
        <f t="shared" si="1345"/>
        <v>1.6806722689075682E-2</v>
      </c>
      <c r="GV651" s="513">
        <f t="shared" si="1357"/>
        <v>0.21152173913043482</v>
      </c>
      <c r="GW651" s="513">
        <f t="shared" si="1346"/>
        <v>7.1428571428571508E-2</v>
      </c>
      <c r="GX651" s="513">
        <f t="shared" si="1358"/>
        <v>0.32833333333333337</v>
      </c>
      <c r="GY651" s="462">
        <f t="shared" si="1349"/>
        <v>0.87123505300975201</v>
      </c>
      <c r="GZ651" s="405">
        <v>31416</v>
      </c>
      <c r="HA651" s="581">
        <v>8.32</v>
      </c>
      <c r="HB651" s="451">
        <v>8.07</v>
      </c>
      <c r="HC651" s="577">
        <v>11.7</v>
      </c>
      <c r="HD651" s="463">
        <f t="shared" si="1347"/>
        <v>36.269999999999996</v>
      </c>
      <c r="HE651" s="463">
        <v>11.2</v>
      </c>
      <c r="HF651" s="463">
        <f t="shared" si="1350"/>
        <v>30.24</v>
      </c>
      <c r="HG651" s="582"/>
      <c r="HH651" s="575">
        <v>8</v>
      </c>
      <c r="HI651" s="583">
        <v>7470</v>
      </c>
      <c r="HJ651" s="406">
        <f t="shared" si="1325"/>
        <v>5004.9000000000005</v>
      </c>
      <c r="HK651" s="406"/>
      <c r="HL651" s="549"/>
      <c r="HM651" s="584"/>
      <c r="HN651" s="461">
        <v>6.29</v>
      </c>
      <c r="HO651" s="574"/>
      <c r="HP651" s="548">
        <v>0.01</v>
      </c>
      <c r="HQ651" s="585"/>
      <c r="HR651" s="586"/>
      <c r="HS651" s="520">
        <v>0.19</v>
      </c>
      <c r="HT651" s="587">
        <v>4</v>
      </c>
      <c r="HU651" s="522">
        <f t="shared" si="1326"/>
        <v>60.178460261465034</v>
      </c>
      <c r="HV651" s="513">
        <f t="shared" si="1348"/>
        <v>0.69291338582677175</v>
      </c>
      <c r="HW651" s="513">
        <f t="shared" si="1359"/>
        <v>0.8436637931034483</v>
      </c>
      <c r="HX651" s="513">
        <f t="shared" si="1366"/>
        <v>0.42818181818181822</v>
      </c>
      <c r="HY651" s="599"/>
    </row>
    <row r="652" spans="1:233" s="598" customFormat="1" ht="15.95" customHeight="1" x14ac:dyDescent="0.15">
      <c r="A652" s="400">
        <v>44134</v>
      </c>
      <c r="B652" s="515">
        <v>26223</v>
      </c>
      <c r="C652" s="402">
        <f t="shared" si="1284"/>
        <v>0.52446000000000004</v>
      </c>
      <c r="D652" s="571">
        <v>7.81</v>
      </c>
      <c r="E652" s="572">
        <v>32.450000000000003</v>
      </c>
      <c r="F652" s="406">
        <v>205</v>
      </c>
      <c r="G652" s="406">
        <f t="shared" si="1368"/>
        <v>5375.7150000000001</v>
      </c>
      <c r="H652" s="402">
        <f t="shared" si="1369"/>
        <v>0.21502860000000001</v>
      </c>
      <c r="I652" s="573"/>
      <c r="J652" s="406"/>
      <c r="K652" s="574"/>
      <c r="L652" s="574"/>
      <c r="M652" s="574"/>
      <c r="N652" s="575"/>
      <c r="O652" s="575"/>
      <c r="P652" s="409"/>
      <c r="Q652" s="409">
        <v>1680</v>
      </c>
      <c r="R652" s="409"/>
      <c r="S652" s="409"/>
      <c r="T652" s="410">
        <v>5.25</v>
      </c>
      <c r="U652" s="409">
        <f t="shared" si="1327"/>
        <v>3003.7931034482758</v>
      </c>
      <c r="V652" s="409">
        <v>8711</v>
      </c>
      <c r="W652" s="409">
        <v>3199</v>
      </c>
      <c r="X652" s="516">
        <v>480</v>
      </c>
      <c r="Y652" s="473"/>
      <c r="Z652" s="429"/>
      <c r="AA652" s="409"/>
      <c r="AB652" s="409"/>
      <c r="AC652" s="409"/>
      <c r="AD652" s="474"/>
      <c r="AE652" s="477"/>
      <c r="AF652" s="478">
        <f t="shared" si="1328"/>
        <v>2160</v>
      </c>
      <c r="AG652" s="477">
        <f t="shared" si="1329"/>
        <v>0.86399999999999999</v>
      </c>
      <c r="AH652" s="478">
        <f t="shared" si="1330"/>
        <v>2351.992337164751</v>
      </c>
      <c r="AI652" s="478">
        <f t="shared" si="1331"/>
        <v>6820.7777777777774</v>
      </c>
      <c r="AJ652" s="473">
        <f t="shared" si="1332"/>
        <v>14732.88</v>
      </c>
      <c r="AK652" s="477">
        <f t="shared" si="1333"/>
        <v>0.65479466666666664</v>
      </c>
      <c r="AL652" s="447">
        <v>37</v>
      </c>
      <c r="AM652" s="479"/>
      <c r="AN652" s="473">
        <v>4870</v>
      </c>
      <c r="AO652" s="473">
        <v>4837</v>
      </c>
      <c r="AP652" s="479">
        <v>7.45</v>
      </c>
      <c r="AQ652" s="447">
        <v>702</v>
      </c>
      <c r="AR652" s="473">
        <f t="shared" si="1351"/>
        <v>2106</v>
      </c>
      <c r="AS652" s="657">
        <f t="shared" si="1335"/>
        <v>3</v>
      </c>
      <c r="AT652" s="473">
        <v>5720</v>
      </c>
      <c r="AU652" s="447"/>
      <c r="AV652" s="480">
        <v>0.45</v>
      </c>
      <c r="AW652" s="479">
        <v>7.77</v>
      </c>
      <c r="AX652" s="479">
        <v>38.67</v>
      </c>
      <c r="AY652" s="480">
        <v>8.5</v>
      </c>
      <c r="AZ652" s="480">
        <v>2.2000000000000002</v>
      </c>
      <c r="BA652" s="420">
        <f t="shared" si="1287"/>
        <v>32413</v>
      </c>
      <c r="BB652" s="421">
        <f t="shared" si="1288"/>
        <v>0.64825999999999995</v>
      </c>
      <c r="BC652" s="422"/>
      <c r="BD652" s="423">
        <v>8.07</v>
      </c>
      <c r="BE652" s="424">
        <v>33</v>
      </c>
      <c r="BF652" s="420">
        <v>190</v>
      </c>
      <c r="BG652" s="426">
        <v>8400</v>
      </c>
      <c r="BH652" s="420">
        <f t="shared" si="1289"/>
        <v>5628</v>
      </c>
      <c r="BI652" s="432"/>
      <c r="BJ652" s="421"/>
      <c r="BK652" s="427">
        <v>20.5</v>
      </c>
      <c r="BL652" s="427">
        <v>13.8</v>
      </c>
      <c r="BM652" s="428">
        <v>5.5</v>
      </c>
      <c r="BN652" s="422">
        <v>2.7</v>
      </c>
      <c r="BO652" s="425">
        <v>140</v>
      </c>
      <c r="BP652" s="425">
        <v>32</v>
      </c>
      <c r="BQ652" s="423">
        <v>3.38</v>
      </c>
      <c r="BR652" s="421">
        <f t="shared" si="1290"/>
        <v>0.46944444444444444</v>
      </c>
      <c r="BS652" s="409">
        <f t="shared" si="1291"/>
        <v>34573</v>
      </c>
      <c r="BT652" s="429">
        <f t="shared" si="1292"/>
        <v>8.031264570618692</v>
      </c>
      <c r="BU652" s="430">
        <f t="shared" si="1337"/>
        <v>33</v>
      </c>
      <c r="BV652" s="430">
        <f t="shared" si="1293"/>
        <v>309.70497208804557</v>
      </c>
      <c r="BW652" s="430">
        <f t="shared" si="1336"/>
        <v>7875.38483787927</v>
      </c>
      <c r="BX652" s="430">
        <f t="shared" si="1294"/>
        <v>5119.0001446215256</v>
      </c>
      <c r="BY652" s="430">
        <f t="shared" si="1362"/>
        <v>19.750282011974662</v>
      </c>
      <c r="BZ652" s="430">
        <f>(BL652*BA652+AY652*AF652)/BS652</f>
        <v>13.46887455528881</v>
      </c>
      <c r="CA652" s="431">
        <f>(BN652*BA652+AZ652*AF652)/BS652</f>
        <v>2.6687617504989443</v>
      </c>
      <c r="CB652" s="430">
        <f t="shared" si="1295"/>
        <v>140</v>
      </c>
      <c r="CC652" s="432">
        <v>16141</v>
      </c>
      <c r="CD652" s="411">
        <f t="shared" si="1296"/>
        <v>17221</v>
      </c>
      <c r="CE652" s="421">
        <f t="shared" si="1297"/>
        <v>0.68884000000000001</v>
      </c>
      <c r="CF652" s="433">
        <f t="shared" si="1298"/>
        <v>9.3374368503571219</v>
      </c>
      <c r="CG652" s="434"/>
      <c r="CH652" s="427"/>
      <c r="CI652" s="446">
        <f t="shared" si="1299"/>
        <v>13.239649265431741</v>
      </c>
      <c r="CJ652" s="436">
        <v>28.3</v>
      </c>
      <c r="CK652" s="436">
        <v>2.6</v>
      </c>
      <c r="CL652" s="423"/>
      <c r="CM652" s="423">
        <v>15.5</v>
      </c>
      <c r="CN652" s="423">
        <v>71</v>
      </c>
      <c r="CO652" s="432"/>
      <c r="CP652" s="432"/>
      <c r="CQ652" s="437"/>
      <c r="CR652" s="437">
        <v>0.98</v>
      </c>
      <c r="CS652" s="424"/>
      <c r="CT652" s="432">
        <f t="shared" si="1300"/>
        <v>4.8777655188432725</v>
      </c>
      <c r="CU652" s="434">
        <v>7.25</v>
      </c>
      <c r="CV652" s="438"/>
      <c r="CW652" s="439"/>
      <c r="CX652" s="440"/>
      <c r="CY652" s="441"/>
      <c r="CZ652" s="442"/>
      <c r="DA652" s="442"/>
      <c r="DB652" s="442"/>
      <c r="DC652" s="442"/>
      <c r="DD652" s="443"/>
      <c r="DE652" s="440"/>
      <c r="DF652" s="444">
        <v>16272</v>
      </c>
      <c r="DG652" s="445">
        <f t="shared" si="1301"/>
        <v>17352</v>
      </c>
      <c r="DH652" s="421">
        <f t="shared" si="1302"/>
        <v>0.69408000000000003</v>
      </c>
      <c r="DI652" s="446">
        <f t="shared" si="1303"/>
        <v>9.2669432918395582</v>
      </c>
      <c r="DJ652" s="434">
        <v>7.82</v>
      </c>
      <c r="DK652" s="427">
        <v>4.3</v>
      </c>
      <c r="DL652" s="446">
        <f t="shared" si="1304"/>
        <v>13.139695712309821</v>
      </c>
      <c r="DM652" s="422">
        <v>28.2</v>
      </c>
      <c r="DN652" s="422">
        <v>3.13</v>
      </c>
      <c r="DO652" s="423">
        <v>7.71</v>
      </c>
      <c r="DP652" s="423">
        <v>18.600000000000001</v>
      </c>
      <c r="DQ652" s="423">
        <v>83</v>
      </c>
      <c r="DR652" s="432"/>
      <c r="DS652" s="432"/>
      <c r="DT652" s="437"/>
      <c r="DU652" s="437">
        <v>0.97</v>
      </c>
      <c r="DV652" s="424"/>
      <c r="DW652" s="446">
        <f t="shared" si="1305"/>
        <v>4.8409405255878291</v>
      </c>
      <c r="DX652" s="434">
        <v>7.65</v>
      </c>
      <c r="DY652" s="438">
        <v>7.95</v>
      </c>
      <c r="DZ652" s="439">
        <v>13.8</v>
      </c>
      <c r="EA652" s="660">
        <f t="shared" si="1338"/>
        <v>49.680000000000007</v>
      </c>
      <c r="EB652" s="441">
        <v>7480</v>
      </c>
      <c r="EC652" s="442">
        <v>5.8</v>
      </c>
      <c r="ED652" s="442">
        <v>0.18</v>
      </c>
      <c r="EE652" s="442">
        <v>5.2</v>
      </c>
      <c r="EF652" s="442">
        <v>0.95</v>
      </c>
      <c r="EG652" s="443">
        <v>11</v>
      </c>
      <c r="EH652" s="440">
        <v>16</v>
      </c>
      <c r="EI652" s="429">
        <f t="shared" si="1354"/>
        <v>7.95</v>
      </c>
      <c r="EJ652" s="447">
        <f t="shared" si="1339"/>
        <v>13.8</v>
      </c>
      <c r="EK652" s="448">
        <f t="shared" si="1360"/>
        <v>49.680000000000007</v>
      </c>
      <c r="EL652" s="417">
        <f t="shared" si="1361"/>
        <v>7480</v>
      </c>
      <c r="EM652" s="431">
        <f t="shared" si="1367"/>
        <v>5.8</v>
      </c>
      <c r="EN652" s="431">
        <f>ED652</f>
        <v>0.18</v>
      </c>
      <c r="EO652" s="431">
        <f>EE652</f>
        <v>5.2</v>
      </c>
      <c r="EP652" s="431">
        <f>EF652</f>
        <v>0.95</v>
      </c>
      <c r="EQ652" s="430">
        <f t="shared" si="1370"/>
        <v>11</v>
      </c>
      <c r="ER652" s="448">
        <f>EH652</f>
        <v>16</v>
      </c>
      <c r="ES652" s="449">
        <f t="shared" si="1307"/>
        <v>30.544066178810052</v>
      </c>
      <c r="ET652" s="450">
        <f t="shared" si="1308"/>
        <v>0.69145999999999996</v>
      </c>
      <c r="EU652" s="451">
        <f t="shared" si="1283"/>
        <v>0.24335068181818181</v>
      </c>
      <c r="EV652" s="450">
        <f t="shared" si="1309"/>
        <v>0.45064941077441073</v>
      </c>
      <c r="EW652" s="513">
        <f t="shared" si="1363"/>
        <v>0.70633330721640131</v>
      </c>
      <c r="EX652" s="514">
        <f t="shared" si="1364"/>
        <v>13.950282011974661</v>
      </c>
      <c r="EY652" s="513">
        <f t="shared" si="1340"/>
        <v>0.58181818181818179</v>
      </c>
      <c r="EZ652" s="514">
        <f t="shared" si="1341"/>
        <v>19.2</v>
      </c>
      <c r="FA652" s="450">
        <f t="shared" si="1310"/>
        <v>0.83958927212225531</v>
      </c>
      <c r="FB652" s="431">
        <f t="shared" si="1311"/>
        <v>260.02497208804556</v>
      </c>
      <c r="FC652" s="452">
        <f>1-EP652/CA652</f>
        <v>0.64402967038088332</v>
      </c>
      <c r="FD652" s="431">
        <f>CA652-EP652</f>
        <v>1.7187617504989443</v>
      </c>
      <c r="FE652" s="452">
        <f t="shared" si="1312"/>
        <v>0.92142857142857149</v>
      </c>
      <c r="FF652" s="430">
        <f t="shared" si="1313"/>
        <v>129</v>
      </c>
      <c r="FG652" s="405">
        <v>50400</v>
      </c>
      <c r="FH652" s="589"/>
      <c r="FI652" s="590"/>
      <c r="FJ652" s="591"/>
      <c r="FK652" s="455">
        <f t="shared" si="1314"/>
        <v>2.0825499667370488</v>
      </c>
      <c r="FL652" s="530">
        <v>1800</v>
      </c>
      <c r="FM652" s="455">
        <f t="shared" si="1315"/>
        <v>52.063749168426227</v>
      </c>
      <c r="FN652" s="530">
        <v>6255</v>
      </c>
      <c r="FO652" s="532">
        <f t="shared" si="1316"/>
        <v>0.46748878923766818</v>
      </c>
      <c r="FP652" s="449">
        <f t="shared" si="1317"/>
        <v>180.92152836028114</v>
      </c>
      <c r="FQ652" s="457">
        <v>43.2</v>
      </c>
      <c r="FR652" s="458">
        <f t="shared" si="1318"/>
        <v>1.2495299800422295</v>
      </c>
      <c r="FS652" s="576">
        <v>7.75</v>
      </c>
      <c r="FT652" s="577">
        <v>11.3</v>
      </c>
      <c r="FU652" s="660">
        <v>46</v>
      </c>
      <c r="FV652" s="579">
        <v>4</v>
      </c>
      <c r="FW652" s="580">
        <v>0.18</v>
      </c>
      <c r="FX652" s="579">
        <v>16</v>
      </c>
      <c r="FY652" s="452">
        <f t="shared" si="1319"/>
        <v>0.63636363636363635</v>
      </c>
      <c r="FZ652" s="452">
        <f>1-FW652/(EF652+DC652)</f>
        <v>0.81052631578947365</v>
      </c>
      <c r="GA652" s="429">
        <f>EF652+DC652-FW652</f>
        <v>0.77</v>
      </c>
      <c r="GB652" s="513">
        <f t="shared" si="1342"/>
        <v>0.1811594202898551</v>
      </c>
      <c r="GC652" s="514">
        <f t="shared" si="1343"/>
        <v>2.5</v>
      </c>
      <c r="GD652" s="513">
        <f t="shared" si="1371"/>
        <v>7.4074074074074181E-2</v>
      </c>
      <c r="GE652" s="527">
        <f t="shared" si="1321"/>
        <v>3.6800000000000068</v>
      </c>
      <c r="GF652" s="461">
        <f t="shared" si="1322"/>
        <v>2.8461516212073006</v>
      </c>
      <c r="GG652" s="606">
        <v>20</v>
      </c>
      <c r="GH652" s="450">
        <f t="shared" si="1352"/>
        <v>0.25</v>
      </c>
      <c r="GI652" s="405">
        <v>140</v>
      </c>
      <c r="GJ652" s="462">
        <f t="shared" si="1353"/>
        <v>7</v>
      </c>
      <c r="GK652" s="463">
        <f t="shared" si="1323"/>
        <v>13.883666444913661</v>
      </c>
      <c r="GL652" s="464">
        <v>8.0500000000000007</v>
      </c>
      <c r="GM652" s="529">
        <v>10.7</v>
      </c>
      <c r="GN652" s="406">
        <v>43</v>
      </c>
      <c r="GO652" s="513">
        <f t="shared" si="1344"/>
        <v>5.3097345132743445E-2</v>
      </c>
      <c r="GP652" s="450">
        <f t="shared" si="1355"/>
        <v>6.5217391304347783E-2</v>
      </c>
      <c r="GQ652" s="577">
        <v>8</v>
      </c>
      <c r="GR652" s="455">
        <f t="shared" si="1324"/>
        <v>2.9849882856564371</v>
      </c>
      <c r="GS652" s="531">
        <f t="shared" si="1365"/>
        <v>10.6</v>
      </c>
      <c r="GT652" s="531">
        <f t="shared" si="1356"/>
        <v>32.86</v>
      </c>
      <c r="GU652" s="513">
        <f t="shared" si="1345"/>
        <v>9.3457943925233655E-3</v>
      </c>
      <c r="GV652" s="513">
        <f t="shared" si="1357"/>
        <v>0.23581395348837209</v>
      </c>
      <c r="GW652" s="513">
        <f t="shared" si="1346"/>
        <v>6.1946902654867353E-2</v>
      </c>
      <c r="GX652" s="513">
        <f t="shared" si="1358"/>
        <v>0.28565217391304354</v>
      </c>
      <c r="GY652" s="462">
        <f t="shared" si="1349"/>
        <v>1.056595619856443</v>
      </c>
      <c r="GZ652" s="405">
        <v>33920</v>
      </c>
      <c r="HA652" s="581">
        <v>8.23</v>
      </c>
      <c r="HB652" s="451">
        <v>8.09</v>
      </c>
      <c r="HC652" s="577">
        <v>10.6</v>
      </c>
      <c r="HD652" s="463">
        <f t="shared" si="1347"/>
        <v>32.86</v>
      </c>
      <c r="HE652" s="463">
        <v>11.3</v>
      </c>
      <c r="HF652" s="463">
        <f t="shared" si="1350"/>
        <v>30.510000000000005</v>
      </c>
      <c r="HG652" s="582"/>
      <c r="HH652" s="575">
        <v>2</v>
      </c>
      <c r="HI652" s="583">
        <v>7540</v>
      </c>
      <c r="HJ652" s="406">
        <f t="shared" si="1325"/>
        <v>5051.8</v>
      </c>
      <c r="HK652" s="406"/>
      <c r="HL652" s="549">
        <v>1360</v>
      </c>
      <c r="HM652" s="584">
        <v>5.7</v>
      </c>
      <c r="HN652" s="461">
        <v>5.97</v>
      </c>
      <c r="HO652" s="574">
        <v>0.11</v>
      </c>
      <c r="HP652" s="548">
        <v>0.01</v>
      </c>
      <c r="HQ652" s="585">
        <v>4.5</v>
      </c>
      <c r="HR652" s="586">
        <v>0.22</v>
      </c>
      <c r="HS652" s="520">
        <v>0.2</v>
      </c>
      <c r="HT652" s="587">
        <v>4</v>
      </c>
      <c r="HU652" s="522">
        <f t="shared" si="1326"/>
        <v>53.68216456360102</v>
      </c>
      <c r="HV652" s="513">
        <f t="shared" si="1348"/>
        <v>0.67878787878787872</v>
      </c>
      <c r="HW652" s="513">
        <f t="shared" si="1359"/>
        <v>0.82705263157894737</v>
      </c>
      <c r="HX652" s="513">
        <f t="shared" si="1366"/>
        <v>0.70878048780487801</v>
      </c>
      <c r="HY652" s="599"/>
    </row>
    <row r="653" spans="1:233" s="598" customFormat="1" ht="15.95" customHeight="1" x14ac:dyDescent="0.15">
      <c r="A653" s="400">
        <v>44135</v>
      </c>
      <c r="B653" s="515">
        <v>34319</v>
      </c>
      <c r="C653" s="402">
        <f t="shared" si="1284"/>
        <v>0.68637999999999999</v>
      </c>
      <c r="D653" s="571">
        <v>7.89</v>
      </c>
      <c r="E653" s="572">
        <v>37</v>
      </c>
      <c r="F653" s="406">
        <v>195</v>
      </c>
      <c r="G653" s="406">
        <f t="shared" si="1368"/>
        <v>6692.2049999999999</v>
      </c>
      <c r="H653" s="402">
        <f t="shared" si="1369"/>
        <v>0.26768819999999999</v>
      </c>
      <c r="I653" s="573"/>
      <c r="J653" s="406"/>
      <c r="K653" s="574"/>
      <c r="L653" s="574"/>
      <c r="M653" s="574"/>
      <c r="N653" s="575"/>
      <c r="O653" s="575"/>
      <c r="P653" s="409"/>
      <c r="Q653" s="409">
        <v>1680</v>
      </c>
      <c r="R653" s="409"/>
      <c r="S653" s="409"/>
      <c r="T653" s="410">
        <v>5.15</v>
      </c>
      <c r="U653" s="409">
        <f t="shared" si="1327"/>
        <v>3344.8275862068967</v>
      </c>
      <c r="V653" s="409">
        <v>9700</v>
      </c>
      <c r="W653" s="409">
        <v>3987</v>
      </c>
      <c r="X653" s="516">
        <v>480</v>
      </c>
      <c r="Y653" s="473"/>
      <c r="Z653" s="429"/>
      <c r="AA653" s="409"/>
      <c r="AB653" s="409"/>
      <c r="AC653" s="409"/>
      <c r="AD653" s="474"/>
      <c r="AE653" s="477"/>
      <c r="AF653" s="478">
        <f t="shared" si="1328"/>
        <v>2160</v>
      </c>
      <c r="AG653" s="477">
        <f t="shared" si="1329"/>
        <v>0.86399999999999999</v>
      </c>
      <c r="AH653" s="478">
        <f t="shared" si="1330"/>
        <v>2616.4750957854408</v>
      </c>
      <c r="AI653" s="478">
        <f t="shared" si="1331"/>
        <v>7587.7777777777774</v>
      </c>
      <c r="AJ653" s="473">
        <f t="shared" si="1332"/>
        <v>16389.599999999999</v>
      </c>
      <c r="AK653" s="477">
        <f t="shared" si="1333"/>
        <v>0.72842666666666656</v>
      </c>
      <c r="AL653" s="447">
        <v>37</v>
      </c>
      <c r="AM653" s="479"/>
      <c r="AN653" s="473">
        <v>4759</v>
      </c>
      <c r="AO653" s="473">
        <v>4742</v>
      </c>
      <c r="AP653" s="479">
        <v>7.32</v>
      </c>
      <c r="AQ653" s="447">
        <v>757</v>
      </c>
      <c r="AR653" s="473">
        <f t="shared" si="1351"/>
        <v>2271</v>
      </c>
      <c r="AS653" s="657">
        <f t="shared" si="1335"/>
        <v>3</v>
      </c>
      <c r="AT653" s="473">
        <v>5490</v>
      </c>
      <c r="AU653" s="447"/>
      <c r="AV653" s="480">
        <v>0.8</v>
      </c>
      <c r="AW653" s="479">
        <v>7.92</v>
      </c>
      <c r="AX653" s="479">
        <v>39.06</v>
      </c>
      <c r="AY653" s="480">
        <v>8.3000000000000007</v>
      </c>
      <c r="AZ653" s="480">
        <v>2.2000000000000002</v>
      </c>
      <c r="BA653" s="420">
        <f t="shared" si="1287"/>
        <v>35396</v>
      </c>
      <c r="BB653" s="421">
        <f t="shared" si="1288"/>
        <v>0.70791999999999999</v>
      </c>
      <c r="BC653" s="422"/>
      <c r="BD653" s="423">
        <v>7.79</v>
      </c>
      <c r="BE653" s="424">
        <v>32.4</v>
      </c>
      <c r="BF653" s="420">
        <v>185</v>
      </c>
      <c r="BG653" s="426">
        <v>7520</v>
      </c>
      <c r="BH653" s="420">
        <f t="shared" si="1289"/>
        <v>5038.4000000000005</v>
      </c>
      <c r="BI653" s="432"/>
      <c r="BJ653" s="421"/>
      <c r="BK653" s="427">
        <v>24.3</v>
      </c>
      <c r="BL653" s="427"/>
      <c r="BM653" s="428"/>
      <c r="BN653" s="422"/>
      <c r="BO653" s="425">
        <v>108</v>
      </c>
      <c r="BP653" s="425"/>
      <c r="BQ653" s="423">
        <v>4.2699999999999996</v>
      </c>
      <c r="BR653" s="421">
        <f t="shared" si="1290"/>
        <v>0.59305555555555545</v>
      </c>
      <c r="BS653" s="409">
        <f t="shared" si="1291"/>
        <v>37556</v>
      </c>
      <c r="BT653" s="429">
        <f t="shared" si="1292"/>
        <v>7.7629683672382583</v>
      </c>
      <c r="BU653" s="430">
        <f t="shared" si="1337"/>
        <v>32.4</v>
      </c>
      <c r="BV653" s="430">
        <f t="shared" si="1293"/>
        <v>304.97443817232931</v>
      </c>
      <c r="BW653" s="430">
        <f t="shared" si="1336"/>
        <v>7087.6664181488977</v>
      </c>
      <c r="BX653" s="430">
        <f t="shared" si="1294"/>
        <v>4606.9831717967836</v>
      </c>
      <c r="BY653" s="430">
        <f t="shared" si="1362"/>
        <v>23.379774203855575</v>
      </c>
      <c r="BZ653" s="430"/>
      <c r="CA653" s="431"/>
      <c r="CB653" s="430">
        <f t="shared" si="1295"/>
        <v>108</v>
      </c>
      <c r="CC653" s="432">
        <v>17541</v>
      </c>
      <c r="CD653" s="411">
        <f t="shared" si="1296"/>
        <v>18621</v>
      </c>
      <c r="CE653" s="421">
        <f t="shared" si="1297"/>
        <v>0.74483999999999995</v>
      </c>
      <c r="CF653" s="433">
        <f t="shared" si="1298"/>
        <v>8.6354116320283545</v>
      </c>
      <c r="CG653" s="434"/>
      <c r="CH653" s="427"/>
      <c r="CI653" s="446">
        <f t="shared" si="1299"/>
        <v>12.244240373771548</v>
      </c>
      <c r="CJ653" s="436">
        <v>28.1</v>
      </c>
      <c r="CK653" s="436">
        <v>2.09</v>
      </c>
      <c r="CL653" s="423"/>
      <c r="CM653" s="423">
        <v>15.4</v>
      </c>
      <c r="CN653" s="423">
        <v>73</v>
      </c>
      <c r="CO653" s="432"/>
      <c r="CP653" s="432"/>
      <c r="CQ653" s="437"/>
      <c r="CR653" s="437">
        <v>0.96</v>
      </c>
      <c r="CS653" s="424"/>
      <c r="CT653" s="432">
        <f t="shared" si="1300"/>
        <v>4.511035927178991</v>
      </c>
      <c r="CU653" s="434">
        <v>6.94</v>
      </c>
      <c r="CV653" s="438"/>
      <c r="CW653" s="439"/>
      <c r="CX653" s="440"/>
      <c r="CY653" s="441"/>
      <c r="CZ653" s="442"/>
      <c r="DA653" s="442"/>
      <c r="DB653" s="442"/>
      <c r="DC653" s="442"/>
      <c r="DD653" s="443"/>
      <c r="DE653" s="440"/>
      <c r="DF653" s="444">
        <v>17855</v>
      </c>
      <c r="DG653" s="445">
        <f t="shared" si="1301"/>
        <v>18935</v>
      </c>
      <c r="DH653" s="421">
        <f t="shared" si="1302"/>
        <v>0.75739999999999996</v>
      </c>
      <c r="DI653" s="446">
        <f t="shared" si="1303"/>
        <v>8.4922101927647216</v>
      </c>
      <c r="DJ653" s="434">
        <v>7.71</v>
      </c>
      <c r="DK653" s="427">
        <v>4.4000000000000004</v>
      </c>
      <c r="DL653" s="446">
        <f t="shared" si="1304"/>
        <v>12.041193556905203</v>
      </c>
      <c r="DM653" s="422">
        <v>28</v>
      </c>
      <c r="DN653" s="422">
        <v>2.58</v>
      </c>
      <c r="DO653" s="423">
        <v>7.7</v>
      </c>
      <c r="DP653" s="423">
        <v>16.2</v>
      </c>
      <c r="DQ653" s="423">
        <v>81</v>
      </c>
      <c r="DR653" s="432"/>
      <c r="DS653" s="432"/>
      <c r="DT653" s="437"/>
      <c r="DU653" s="437">
        <v>0.96</v>
      </c>
      <c r="DV653" s="424"/>
      <c r="DW653" s="446">
        <f t="shared" si="1305"/>
        <v>4.4362292051756009</v>
      </c>
      <c r="DX653" s="434">
        <v>7.57</v>
      </c>
      <c r="DY653" s="438">
        <v>8.0500000000000007</v>
      </c>
      <c r="DZ653" s="439">
        <v>14.5</v>
      </c>
      <c r="EA653" s="660">
        <f t="shared" si="1338"/>
        <v>52.2</v>
      </c>
      <c r="EB653" s="441">
        <v>7000</v>
      </c>
      <c r="EC653" s="442">
        <v>6.2</v>
      </c>
      <c r="ED653" s="442"/>
      <c r="EE653" s="442"/>
      <c r="EF653" s="442"/>
      <c r="EG653" s="443">
        <v>11</v>
      </c>
      <c r="EH653" s="440"/>
      <c r="EI653" s="429">
        <f t="shared" si="1354"/>
        <v>8.0500000000000007</v>
      </c>
      <c r="EJ653" s="447">
        <f t="shared" si="1339"/>
        <v>14.5</v>
      </c>
      <c r="EK653" s="448">
        <f t="shared" si="1360"/>
        <v>52.2</v>
      </c>
      <c r="EL653" s="417">
        <f t="shared" si="1361"/>
        <v>7000</v>
      </c>
      <c r="EM653" s="431">
        <f t="shared" si="1367"/>
        <v>6.2</v>
      </c>
      <c r="EN653" s="431"/>
      <c r="EO653" s="431"/>
      <c r="EP653" s="431"/>
      <c r="EQ653" s="430">
        <f t="shared" si="1370"/>
        <v>11</v>
      </c>
      <c r="ER653" s="448"/>
      <c r="ES653" s="449">
        <f t="shared" si="1307"/>
        <v>28.1180104377463</v>
      </c>
      <c r="ET653" s="450">
        <f t="shared" si="1308"/>
        <v>0.75112000000000001</v>
      </c>
      <c r="EU653" s="451">
        <f t="shared" si="1283"/>
        <v>0.26030954545454549</v>
      </c>
      <c r="EV653" s="450">
        <f t="shared" si="1309"/>
        <v>0.48205471380471382</v>
      </c>
      <c r="EW653" s="513">
        <f t="shared" si="1363"/>
        <v>0.73481352104001263</v>
      </c>
      <c r="EX653" s="514">
        <f t="shared" si="1364"/>
        <v>17.179774203855576</v>
      </c>
      <c r="EY653" s="513">
        <f t="shared" si="1340"/>
        <v>0.55246913580246915</v>
      </c>
      <c r="EZ653" s="514">
        <f t="shared" si="1341"/>
        <v>17.899999999999999</v>
      </c>
      <c r="FA653" s="450">
        <f t="shared" si="1310"/>
        <v>0.82883811406350127</v>
      </c>
      <c r="FB653" s="431">
        <f t="shared" si="1311"/>
        <v>252.77443817232933</v>
      </c>
      <c r="FC653" s="452"/>
      <c r="FD653" s="431"/>
      <c r="FE653" s="452">
        <f t="shared" si="1312"/>
        <v>0.89814814814814814</v>
      </c>
      <c r="FF653" s="430">
        <f t="shared" si="1313"/>
        <v>97</v>
      </c>
      <c r="FG653" s="405">
        <v>50400</v>
      </c>
      <c r="FH653" s="589"/>
      <c r="FI653" s="590"/>
      <c r="FJ653" s="591"/>
      <c r="FK653" s="455">
        <f t="shared" si="1314"/>
        <v>1.9171370753008841</v>
      </c>
      <c r="FL653" s="530">
        <v>1800</v>
      </c>
      <c r="FM653" s="455">
        <f t="shared" si="1315"/>
        <v>47.928426882522103</v>
      </c>
      <c r="FN653" s="530">
        <v>6659</v>
      </c>
      <c r="FO653" s="532">
        <f t="shared" si="1316"/>
        <v>0.49768310911808666</v>
      </c>
      <c r="FP653" s="449">
        <f t="shared" si="1317"/>
        <v>177.30855256150815</v>
      </c>
      <c r="FQ653" s="457">
        <v>43.2</v>
      </c>
      <c r="FR653" s="458">
        <f t="shared" si="1318"/>
        <v>1.1502822451805306</v>
      </c>
      <c r="FS653" s="576">
        <v>7.72</v>
      </c>
      <c r="FT653" s="577">
        <v>12.2</v>
      </c>
      <c r="FU653" s="660">
        <v>49</v>
      </c>
      <c r="FV653" s="579">
        <v>4</v>
      </c>
      <c r="FW653" s="580"/>
      <c r="FX653" s="579"/>
      <c r="FY653" s="452">
        <f t="shared" si="1319"/>
        <v>0.63636363636363635</v>
      </c>
      <c r="FZ653" s="452"/>
      <c r="GA653" s="429"/>
      <c r="GB653" s="513">
        <f t="shared" si="1342"/>
        <v>0.15862068965517251</v>
      </c>
      <c r="GC653" s="514">
        <f t="shared" si="1343"/>
        <v>2.3000000000000007</v>
      </c>
      <c r="GD653" s="513">
        <f t="shared" si="1371"/>
        <v>6.1302681992337238E-2</v>
      </c>
      <c r="GE653" s="527">
        <f t="shared" si="1321"/>
        <v>3.2000000000000028</v>
      </c>
      <c r="GF653" s="461">
        <f t="shared" si="1322"/>
        <v>2.6200873362445414</v>
      </c>
      <c r="GG653" s="606">
        <v>20</v>
      </c>
      <c r="GH653" s="450">
        <f t="shared" si="1352"/>
        <v>0.25</v>
      </c>
      <c r="GI653" s="405">
        <v>140</v>
      </c>
      <c r="GJ653" s="462">
        <f t="shared" si="1353"/>
        <v>7</v>
      </c>
      <c r="GK653" s="463">
        <f t="shared" si="1323"/>
        <v>12.780913835339229</v>
      </c>
      <c r="GL653" s="464">
        <v>7.89</v>
      </c>
      <c r="GM653" s="529">
        <v>11.1</v>
      </c>
      <c r="GN653" s="406">
        <v>48</v>
      </c>
      <c r="GO653" s="513">
        <f t="shared" si="1344"/>
        <v>9.0163934426229497E-2</v>
      </c>
      <c r="GP653" s="450">
        <f t="shared" si="1355"/>
        <v>2.0408163265306145E-2</v>
      </c>
      <c r="GQ653" s="577">
        <v>8</v>
      </c>
      <c r="GR653" s="455">
        <f t="shared" si="1324"/>
        <v>2.7478964745979337</v>
      </c>
      <c r="GS653" s="531">
        <f t="shared" si="1365"/>
        <v>10.6</v>
      </c>
      <c r="GT653" s="531">
        <f t="shared" si="1356"/>
        <v>32.86</v>
      </c>
      <c r="GU653" s="513">
        <f t="shared" si="1345"/>
        <v>4.5045045045045029E-2</v>
      </c>
      <c r="GV653" s="513">
        <f t="shared" si="1357"/>
        <v>0.31541666666666668</v>
      </c>
      <c r="GW653" s="513">
        <f t="shared" si="1346"/>
        <v>0.13114754098360648</v>
      </c>
      <c r="GX653" s="513">
        <f t="shared" si="1358"/>
        <v>0.32938775510204088</v>
      </c>
      <c r="GY653" s="462">
        <f t="shared" si="1349"/>
        <v>0.79187818062820503</v>
      </c>
      <c r="GZ653" s="405">
        <v>36898</v>
      </c>
      <c r="HA653" s="581">
        <v>8.18</v>
      </c>
      <c r="HB653" s="451">
        <v>8.08</v>
      </c>
      <c r="HC653" s="577">
        <v>10.6</v>
      </c>
      <c r="HD653" s="463">
        <f t="shared" si="1347"/>
        <v>32.86</v>
      </c>
      <c r="HE653" s="463">
        <v>11.6</v>
      </c>
      <c r="HF653" s="463">
        <f t="shared" si="1350"/>
        <v>31.32</v>
      </c>
      <c r="HG653" s="582"/>
      <c r="HH653" s="575">
        <v>9</v>
      </c>
      <c r="HI653" s="583">
        <v>7090</v>
      </c>
      <c r="HJ653" s="406">
        <f t="shared" si="1325"/>
        <v>4750.3</v>
      </c>
      <c r="HK653" s="406"/>
      <c r="HL653" s="549"/>
      <c r="HM653" s="584"/>
      <c r="HN653" s="461">
        <v>5.61</v>
      </c>
      <c r="HO653" s="574"/>
      <c r="HP653" s="548">
        <v>0.01</v>
      </c>
      <c r="HQ653" s="585"/>
      <c r="HR653" s="586"/>
      <c r="HS653" s="520">
        <v>0.25</v>
      </c>
      <c r="HT653" s="587">
        <v>4</v>
      </c>
      <c r="HU653" s="522">
        <f t="shared" si="1326"/>
        <v>49.15809696010848</v>
      </c>
      <c r="HV653" s="513">
        <f t="shared" si="1348"/>
        <v>0.6728395061728395</v>
      </c>
      <c r="HW653" s="513">
        <f t="shared" si="1359"/>
        <v>0.82237837837837835</v>
      </c>
      <c r="HX653" s="513">
        <f t="shared" si="1366"/>
        <v>0.76913580246913582</v>
      </c>
      <c r="HY653" s="599"/>
    </row>
    <row r="654" spans="1:233" ht="15.95" customHeight="1" x14ac:dyDescent="0.15">
      <c r="A654" s="485">
        <v>44136</v>
      </c>
      <c r="B654" s="486">
        <v>33812</v>
      </c>
      <c r="C654" s="487">
        <f t="shared" si="1284"/>
        <v>0.67623999999999995</v>
      </c>
      <c r="D654" s="488">
        <v>8.02</v>
      </c>
      <c r="E654" s="489">
        <v>41.85</v>
      </c>
      <c r="F654" s="490">
        <v>202</v>
      </c>
      <c r="G654" s="490">
        <f t="shared" si="1368"/>
        <v>6830.0240000000003</v>
      </c>
      <c r="H654" s="487">
        <f t="shared" si="1369"/>
        <v>0.27320095999999999</v>
      </c>
      <c r="I654" s="490"/>
      <c r="J654" s="490"/>
      <c r="K654" s="491"/>
      <c r="L654" s="491"/>
      <c r="M654" s="491"/>
      <c r="N654" s="492"/>
      <c r="O654" s="492"/>
      <c r="P654" s="409"/>
      <c r="Q654" s="409">
        <v>1680</v>
      </c>
      <c r="R654" s="409"/>
      <c r="S654" s="409"/>
      <c r="T654" s="410">
        <v>4.91</v>
      </c>
      <c r="U654" s="411">
        <f t="shared" si="1327"/>
        <v>3361.3793103448279</v>
      </c>
      <c r="V654" s="409">
        <v>9748</v>
      </c>
      <c r="W654" s="409">
        <v>4373</v>
      </c>
      <c r="X654" s="412">
        <v>480</v>
      </c>
      <c r="Y654" s="473"/>
      <c r="Z654" s="429"/>
      <c r="AA654" s="447"/>
      <c r="AB654" s="409"/>
      <c r="AC654" s="409"/>
      <c r="AD654" s="474"/>
      <c r="AE654" s="477"/>
      <c r="AF654" s="478">
        <f t="shared" si="1328"/>
        <v>2160</v>
      </c>
      <c r="AG654" s="477">
        <f t="shared" si="1329"/>
        <v>0.86399999999999999</v>
      </c>
      <c r="AH654" s="478">
        <f t="shared" si="1330"/>
        <v>2629.8850574712646</v>
      </c>
      <c r="AI654" s="478">
        <f t="shared" si="1331"/>
        <v>7626.666666666667</v>
      </c>
      <c r="AJ654" s="473">
        <f t="shared" si="1332"/>
        <v>16473.599999999999</v>
      </c>
      <c r="AK654" s="477">
        <f t="shared" si="1333"/>
        <v>0.73215999999999992</v>
      </c>
      <c r="AL654" s="447">
        <v>38</v>
      </c>
      <c r="AM654" s="479"/>
      <c r="AN654" s="473">
        <v>4736</v>
      </c>
      <c r="AO654" s="473">
        <v>4734</v>
      </c>
      <c r="AP654" s="479">
        <v>7.3</v>
      </c>
      <c r="AQ654" s="447">
        <v>822</v>
      </c>
      <c r="AR654" s="473">
        <f t="shared" si="1351"/>
        <v>2466</v>
      </c>
      <c r="AS654" s="657">
        <f t="shared" si="1335"/>
        <v>3</v>
      </c>
      <c r="AT654" s="473">
        <v>5600</v>
      </c>
      <c r="AU654" s="447"/>
      <c r="AV654" s="480">
        <v>1.6</v>
      </c>
      <c r="AW654" s="479">
        <v>8.0500000000000007</v>
      </c>
      <c r="AX654" s="479">
        <v>38.840000000000003</v>
      </c>
      <c r="AY654" s="480">
        <v>4.0999999999999996</v>
      </c>
      <c r="AZ654" s="480">
        <v>2.2000000000000002</v>
      </c>
      <c r="BA654" s="420">
        <f t="shared" si="1287"/>
        <v>33419</v>
      </c>
      <c r="BB654" s="421">
        <f t="shared" si="1288"/>
        <v>0.66837999999999997</v>
      </c>
      <c r="BC654" s="422"/>
      <c r="BD654" s="423">
        <v>7.94</v>
      </c>
      <c r="BE654" s="424">
        <v>34</v>
      </c>
      <c r="BF654" s="425">
        <v>192</v>
      </c>
      <c r="BG654" s="426">
        <v>8020</v>
      </c>
      <c r="BH654" s="420">
        <f t="shared" si="1289"/>
        <v>5373.4000000000005</v>
      </c>
      <c r="BI654" s="420"/>
      <c r="BJ654" s="421"/>
      <c r="BK654" s="427">
        <v>27.7</v>
      </c>
      <c r="BL654" s="427"/>
      <c r="BM654" s="428"/>
      <c r="BN654" s="422"/>
      <c r="BO654" s="425">
        <v>66</v>
      </c>
      <c r="BP654" s="425"/>
      <c r="BQ654" s="423">
        <v>4.51</v>
      </c>
      <c r="BR654" s="421">
        <f t="shared" si="1290"/>
        <v>0.62638888888888888</v>
      </c>
      <c r="BS654" s="409">
        <f t="shared" si="1291"/>
        <v>35579</v>
      </c>
      <c r="BT654" s="429">
        <f t="shared" si="1292"/>
        <v>7.9011456196070711</v>
      </c>
      <c r="BU654" s="430">
        <f t="shared" si="1337"/>
        <v>34</v>
      </c>
      <c r="BV654" s="430">
        <f t="shared" si="1293"/>
        <v>330.05447033362378</v>
      </c>
      <c r="BW654" s="430">
        <f t="shared" si="1336"/>
        <v>7533.2881756092074</v>
      </c>
      <c r="BX654" s="430">
        <f t="shared" si="1294"/>
        <v>4896.6373141459853</v>
      </c>
      <c r="BY654" s="430">
        <f t="shared" si="1362"/>
        <v>26.267244723010762</v>
      </c>
      <c r="BZ654" s="430"/>
      <c r="CA654" s="431"/>
      <c r="CB654" s="430">
        <f t="shared" si="1295"/>
        <v>66</v>
      </c>
      <c r="CC654" s="432">
        <v>16627</v>
      </c>
      <c r="CD654" s="411">
        <f t="shared" si="1296"/>
        <v>17707</v>
      </c>
      <c r="CE654" s="421">
        <f t="shared" si="1297"/>
        <v>0.70828000000000002</v>
      </c>
      <c r="CF654" s="433">
        <f t="shared" si="1298"/>
        <v>9.0811543457389732</v>
      </c>
      <c r="CG654" s="434"/>
      <c r="CH654" s="427"/>
      <c r="CI654" s="446">
        <f t="shared" si="1299"/>
        <v>12.876263624555261</v>
      </c>
      <c r="CJ654" s="436">
        <v>28.4</v>
      </c>
      <c r="CK654" s="436">
        <v>2.46</v>
      </c>
      <c r="CL654" s="423"/>
      <c r="CM654" s="423">
        <v>17</v>
      </c>
      <c r="CN654" s="423">
        <v>76</v>
      </c>
      <c r="CO654" s="432"/>
      <c r="CP654" s="432"/>
      <c r="CQ654" s="437"/>
      <c r="CR654" s="437">
        <v>0.98</v>
      </c>
      <c r="CS654" s="481"/>
      <c r="CT654" s="432">
        <f t="shared" si="1300"/>
        <v>4.7438865985203593</v>
      </c>
      <c r="CU654" s="434">
        <v>7.18</v>
      </c>
      <c r="CV654" s="493"/>
      <c r="CW654" s="494"/>
      <c r="CX654" s="495"/>
      <c r="CY654" s="496"/>
      <c r="CZ654" s="497"/>
      <c r="DA654" s="497"/>
      <c r="DB654" s="497"/>
      <c r="DC654" s="497"/>
      <c r="DD654" s="498"/>
      <c r="DE654" s="498"/>
      <c r="DF654" s="432">
        <v>16792</v>
      </c>
      <c r="DG654" s="445">
        <f t="shared" si="1301"/>
        <v>17872</v>
      </c>
      <c r="DH654" s="421">
        <f t="shared" si="1302"/>
        <v>0.71487999999999996</v>
      </c>
      <c r="DI654" s="446">
        <f t="shared" si="1303"/>
        <v>8.9973142345568498</v>
      </c>
      <c r="DJ654" s="434">
        <v>7.74</v>
      </c>
      <c r="DK654" s="427">
        <v>4.5999999999999996</v>
      </c>
      <c r="DL654" s="446">
        <f t="shared" si="1304"/>
        <v>12.757385854968664</v>
      </c>
      <c r="DM654" s="541">
        <v>28.3</v>
      </c>
      <c r="DN654" s="541">
        <v>2.21</v>
      </c>
      <c r="DO654" s="542">
        <v>7.79</v>
      </c>
      <c r="DP654" s="542">
        <v>16.3</v>
      </c>
      <c r="DQ654" s="542">
        <v>77</v>
      </c>
      <c r="DR654" s="432"/>
      <c r="DS654" s="432"/>
      <c r="DT654" s="437"/>
      <c r="DU654" s="437">
        <v>0.96</v>
      </c>
      <c r="DV654" s="481"/>
      <c r="DW654" s="446">
        <f t="shared" si="1305"/>
        <v>4.7000895255147714</v>
      </c>
      <c r="DX654" s="434">
        <v>6.4</v>
      </c>
      <c r="DY654" s="493">
        <v>7.95</v>
      </c>
      <c r="DZ654" s="494">
        <v>14.9</v>
      </c>
      <c r="EA654" s="495">
        <f t="shared" si="1338"/>
        <v>53.64</v>
      </c>
      <c r="EB654" s="496">
        <v>6860</v>
      </c>
      <c r="EC654" s="497">
        <v>6.9</v>
      </c>
      <c r="ED654" s="497"/>
      <c r="EE654" s="497"/>
      <c r="EF654" s="497"/>
      <c r="EG654" s="498">
        <v>8</v>
      </c>
      <c r="EH654" s="495"/>
      <c r="EI654" s="429">
        <f t="shared" si="1354"/>
        <v>7.95</v>
      </c>
      <c r="EJ654" s="447">
        <f t="shared" si="1339"/>
        <v>14.9</v>
      </c>
      <c r="EK654" s="448">
        <f t="shared" si="1360"/>
        <v>53.64</v>
      </c>
      <c r="EL654" s="417">
        <f t="shared" si="1361"/>
        <v>6860</v>
      </c>
      <c r="EM654" s="431">
        <f t="shared" si="1367"/>
        <v>6.9</v>
      </c>
      <c r="EN654" s="431"/>
      <c r="EO654" s="431"/>
      <c r="EP654" s="431"/>
      <c r="EQ654" s="430">
        <f t="shared" si="1370"/>
        <v>8</v>
      </c>
      <c r="ER654" s="448"/>
      <c r="ES654" s="449">
        <f t="shared" si="1307"/>
        <v>29.680429466820318</v>
      </c>
      <c r="ET654" s="450">
        <f t="shared" si="1308"/>
        <v>0.71157999999999999</v>
      </c>
      <c r="EU654" s="451">
        <f t="shared" si="1283"/>
        <v>0.26688654545454543</v>
      </c>
      <c r="EV654" s="499">
        <f t="shared" si="1309"/>
        <v>0.49423434343434336</v>
      </c>
      <c r="EW654" s="513">
        <f t="shared" si="1363"/>
        <v>0.73731542562759056</v>
      </c>
      <c r="EX654" s="514">
        <f t="shared" si="1364"/>
        <v>19.367244723010764</v>
      </c>
      <c r="EY654" s="513">
        <f t="shared" si="1340"/>
        <v>0.56176470588235294</v>
      </c>
      <c r="EZ654" s="514">
        <f t="shared" si="1341"/>
        <v>19.100000000000001</v>
      </c>
      <c r="FA654" s="450">
        <f t="shared" si="1310"/>
        <v>0.83748137104224063</v>
      </c>
      <c r="FB654" s="431">
        <f t="shared" si="1311"/>
        <v>276.4144703336238</v>
      </c>
      <c r="FC654" s="452"/>
      <c r="FD654" s="431"/>
      <c r="FE654" s="452">
        <f t="shared" si="1312"/>
        <v>0.87878787878787878</v>
      </c>
      <c r="FF654" s="430">
        <f t="shared" si="1313"/>
        <v>58</v>
      </c>
      <c r="FG654" s="490">
        <v>50400</v>
      </c>
      <c r="FH654" s="601">
        <v>587</v>
      </c>
      <c r="FI654" s="501">
        <v>21.61</v>
      </c>
      <c r="FJ654" s="487"/>
      <c r="FK654" s="455">
        <f t="shared" si="1314"/>
        <v>2.0236656454650213</v>
      </c>
      <c r="FL654" s="490">
        <v>1800</v>
      </c>
      <c r="FM654" s="455">
        <f t="shared" si="1315"/>
        <v>50.59164113662554</v>
      </c>
      <c r="FN654" s="490">
        <v>7174</v>
      </c>
      <c r="FO654" s="532">
        <f t="shared" si="1316"/>
        <v>0.53617339312406576</v>
      </c>
      <c r="FP654" s="449">
        <f t="shared" si="1317"/>
        <v>201.63579639675089</v>
      </c>
      <c r="FQ654" s="503">
        <v>43.2</v>
      </c>
      <c r="FR654" s="458">
        <f t="shared" si="1318"/>
        <v>1.2141993872790129</v>
      </c>
      <c r="FS654" s="504">
        <v>7.94</v>
      </c>
      <c r="FT654" s="535">
        <v>11.4</v>
      </c>
      <c r="FU654" s="495">
        <v>46</v>
      </c>
      <c r="FV654" s="490">
        <v>4</v>
      </c>
      <c r="FW654" s="504"/>
      <c r="FX654" s="490"/>
      <c r="FY654" s="452">
        <f t="shared" si="1319"/>
        <v>0.5</v>
      </c>
      <c r="FZ654" s="452"/>
      <c r="GA654" s="429"/>
      <c r="GB654" s="499">
        <f t="shared" si="1342"/>
        <v>0.2348993288590604</v>
      </c>
      <c r="GC654" s="514">
        <f t="shared" si="1343"/>
        <v>3.5</v>
      </c>
      <c r="GD654" s="499">
        <f t="shared" si="1371"/>
        <v>0.14243102162565247</v>
      </c>
      <c r="GE654" s="527">
        <f t="shared" si="1321"/>
        <v>7.6400000000000006</v>
      </c>
      <c r="GF654" s="461">
        <f t="shared" si="1322"/>
        <v>2.7656763821355295</v>
      </c>
      <c r="GG654" s="490">
        <v>20</v>
      </c>
      <c r="GH654" s="526">
        <f t="shared" si="1352"/>
        <v>0.25</v>
      </c>
      <c r="GI654" s="490">
        <v>140</v>
      </c>
      <c r="GJ654" s="544">
        <f t="shared" si="1353"/>
        <v>7</v>
      </c>
      <c r="GK654" s="463">
        <f t="shared" si="1323"/>
        <v>13.491104303100144</v>
      </c>
      <c r="GL654" s="507">
        <v>7.98</v>
      </c>
      <c r="GM654" s="535">
        <v>11.3</v>
      </c>
      <c r="GN654" s="536">
        <v>44</v>
      </c>
      <c r="GO654" s="526">
        <f t="shared" si="1344"/>
        <v>8.7719298245613198E-3</v>
      </c>
      <c r="GP654" s="526">
        <f t="shared" si="1355"/>
        <v>4.3478260869565188E-2</v>
      </c>
      <c r="GQ654" s="535">
        <v>8</v>
      </c>
      <c r="GR654" s="455">
        <f t="shared" si="1324"/>
        <v>2.9005874251665307</v>
      </c>
      <c r="GS654" s="536">
        <f t="shared" si="1365"/>
        <v>10.3</v>
      </c>
      <c r="GT654" s="536">
        <f t="shared" si="1356"/>
        <v>31.930000000000003</v>
      </c>
      <c r="GU654" s="526">
        <f t="shared" si="1345"/>
        <v>8.8495575221238965E-2</v>
      </c>
      <c r="GV654" s="526">
        <f t="shared" si="1357"/>
        <v>0.27431818181818179</v>
      </c>
      <c r="GW654" s="526">
        <f t="shared" si="1346"/>
        <v>9.6491228070175405E-2</v>
      </c>
      <c r="GX654" s="526">
        <f t="shared" si="1358"/>
        <v>0.30586956521739128</v>
      </c>
      <c r="GY654" s="544">
        <f t="shared" si="1349"/>
        <v>0.95885602722815544</v>
      </c>
      <c r="GZ654" s="490">
        <v>36520</v>
      </c>
      <c r="HA654" s="493">
        <v>8.2100000000000009</v>
      </c>
      <c r="HB654" s="493">
        <v>8.0500000000000007</v>
      </c>
      <c r="HC654" s="494">
        <v>10.3</v>
      </c>
      <c r="HD654" s="498">
        <f t="shared" si="1347"/>
        <v>31.930000000000003</v>
      </c>
      <c r="HE654" s="498">
        <v>10.7</v>
      </c>
      <c r="HF654" s="498">
        <f t="shared" si="1350"/>
        <v>28.89</v>
      </c>
      <c r="HG654" s="498"/>
      <c r="HH654" s="492">
        <v>2</v>
      </c>
      <c r="HI654" s="508">
        <v>6780</v>
      </c>
      <c r="HJ654" s="490">
        <f t="shared" si="1325"/>
        <v>4542.6000000000004</v>
      </c>
      <c r="HK654" s="490"/>
      <c r="HL654" s="490"/>
      <c r="HM654" s="543"/>
      <c r="HN654" s="506">
        <v>5.35</v>
      </c>
      <c r="HO654" s="491"/>
      <c r="HP654" s="545">
        <v>0.01</v>
      </c>
      <c r="HQ654" s="523"/>
      <c r="HR654" s="524"/>
      <c r="HS654" s="524">
        <v>0.21</v>
      </c>
      <c r="HT654" s="511">
        <v>4</v>
      </c>
      <c r="HU654" s="525">
        <f t="shared" si="1326"/>
        <v>52.066189891977622</v>
      </c>
      <c r="HV654" s="526">
        <f t="shared" si="1348"/>
        <v>0.69705882352941173</v>
      </c>
      <c r="HW654" s="526">
        <f t="shared" si="1359"/>
        <v>0.83369791666666671</v>
      </c>
      <c r="HX654" s="526">
        <f t="shared" si="1366"/>
        <v>0.80685920577617332</v>
      </c>
      <c r="HY654" s="512"/>
    </row>
    <row r="655" spans="1:233" s="598" customFormat="1" ht="15.95" customHeight="1" x14ac:dyDescent="0.15">
      <c r="A655" s="400">
        <v>44137</v>
      </c>
      <c r="B655" s="515">
        <v>35286</v>
      </c>
      <c r="C655" s="402">
        <f t="shared" si="1284"/>
        <v>0.70572000000000001</v>
      </c>
      <c r="D655" s="571">
        <v>7.95</v>
      </c>
      <c r="E655" s="572">
        <v>37.700000000000003</v>
      </c>
      <c r="F655" s="406">
        <v>240</v>
      </c>
      <c r="G655" s="406">
        <f t="shared" si="1368"/>
        <v>8468.64</v>
      </c>
      <c r="H655" s="402">
        <f t="shared" si="1369"/>
        <v>0.33874559999999998</v>
      </c>
      <c r="I655" s="573"/>
      <c r="J655" s="406"/>
      <c r="K655" s="574"/>
      <c r="L655" s="574"/>
      <c r="M655" s="574"/>
      <c r="N655" s="575"/>
      <c r="O655" s="575"/>
      <c r="P655" s="409"/>
      <c r="Q655" s="409">
        <v>1680</v>
      </c>
      <c r="R655" s="409"/>
      <c r="S655" s="409"/>
      <c r="T655" s="410">
        <v>5.03</v>
      </c>
      <c r="U655" s="409">
        <f t="shared" ref="U655:U686" si="1372">V655/2.9</f>
        <v>3430.6896551724139</v>
      </c>
      <c r="V655" s="409">
        <v>9949</v>
      </c>
      <c r="W655" s="409">
        <v>3270</v>
      </c>
      <c r="X655" s="516">
        <v>480</v>
      </c>
      <c r="Y655" s="473"/>
      <c r="Z655" s="429"/>
      <c r="AA655" s="409"/>
      <c r="AB655" s="409"/>
      <c r="AC655" s="409"/>
      <c r="AD655" s="474"/>
      <c r="AE655" s="477"/>
      <c r="AF655" s="478">
        <f t="shared" ref="AF655:AF686" si="1373">X655+Q655</f>
        <v>2160</v>
      </c>
      <c r="AG655" s="477">
        <f t="shared" ref="AG655:AG686" si="1374">AF655/$AF$6</f>
        <v>0.86399999999999999</v>
      </c>
      <c r="AH655" s="478">
        <f t="shared" ref="AH655:AH686" si="1375">AI655/2.9</f>
        <v>2686.7049808429119</v>
      </c>
      <c r="AI655" s="478">
        <f t="shared" ref="AI655:AI686" si="1376">(V655*Q655+F655*X655)/AF655</f>
        <v>7791.4444444444443</v>
      </c>
      <c r="AJ655" s="473">
        <f t="shared" ref="AJ655:AJ686" si="1377">(V655*Q655+X655*F655)/1000</f>
        <v>16829.52</v>
      </c>
      <c r="AK655" s="477">
        <f t="shared" ref="AK655:AK686" si="1378">AJ655/$AJ$6</f>
        <v>0.74797866666666668</v>
      </c>
      <c r="AL655" s="447">
        <v>37</v>
      </c>
      <c r="AM655" s="479"/>
      <c r="AN655" s="473">
        <v>4641</v>
      </c>
      <c r="AO655" s="473">
        <v>4639</v>
      </c>
      <c r="AP655" s="479">
        <v>7.21</v>
      </c>
      <c r="AQ655" s="447">
        <v>833</v>
      </c>
      <c r="AR655" s="473">
        <f t="shared" si="1351"/>
        <v>2499</v>
      </c>
      <c r="AS655" s="657">
        <f t="shared" si="1335"/>
        <v>3</v>
      </c>
      <c r="AT655" s="473">
        <v>5780</v>
      </c>
      <c r="AU655" s="447"/>
      <c r="AV655" s="480">
        <v>1</v>
      </c>
      <c r="AW655" s="479">
        <v>6.94</v>
      </c>
      <c r="AX655" s="479">
        <v>41.28</v>
      </c>
      <c r="AY655" s="480">
        <v>16.2</v>
      </c>
      <c r="AZ655" s="480">
        <v>3.1</v>
      </c>
      <c r="BA655" s="420">
        <f t="shared" si="1287"/>
        <v>32493</v>
      </c>
      <c r="BB655" s="421">
        <f t="shared" si="1288"/>
        <v>0.64985999999999999</v>
      </c>
      <c r="BC655" s="422"/>
      <c r="BD655" s="423">
        <v>7.93</v>
      </c>
      <c r="BE655" s="424">
        <v>30.9</v>
      </c>
      <c r="BF655" s="420">
        <v>177</v>
      </c>
      <c r="BG655" s="426">
        <v>7390</v>
      </c>
      <c r="BH655" s="420">
        <f t="shared" si="1289"/>
        <v>4951.3</v>
      </c>
      <c r="BI655" s="432"/>
      <c r="BJ655" s="421"/>
      <c r="BK655" s="427">
        <v>25.4</v>
      </c>
      <c r="BL655" s="427"/>
      <c r="BM655" s="428"/>
      <c r="BN655" s="422"/>
      <c r="BO655" s="425">
        <v>66</v>
      </c>
      <c r="BP655" s="425"/>
      <c r="BQ655" s="423">
        <v>4.37</v>
      </c>
      <c r="BR655" s="421">
        <f t="shared" si="1290"/>
        <v>0.6069444444444444</v>
      </c>
      <c r="BS655" s="409">
        <f t="shared" si="1291"/>
        <v>34653</v>
      </c>
      <c r="BT655" s="429">
        <f t="shared" si="1292"/>
        <v>7.8851207687646081</v>
      </c>
      <c r="BU655" s="430">
        <f t="shared" si="1337"/>
        <v>30.9</v>
      </c>
      <c r="BV655" s="430">
        <f t="shared" si="1293"/>
        <v>321.73552073413555</v>
      </c>
      <c r="BW655" s="430">
        <f t="shared" si="1336"/>
        <v>6929.5515539780108</v>
      </c>
      <c r="BX655" s="430">
        <f t="shared" si="1294"/>
        <v>4504.2085100857075</v>
      </c>
      <c r="BY655" s="430">
        <f t="shared" si="1362"/>
        <v>24.826543156436671</v>
      </c>
      <c r="BZ655" s="430"/>
      <c r="CA655" s="431"/>
      <c r="CB655" s="430">
        <f t="shared" si="1295"/>
        <v>66</v>
      </c>
      <c r="CC655" s="432">
        <v>16148</v>
      </c>
      <c r="CD655" s="411">
        <f t="shared" si="1296"/>
        <v>17228</v>
      </c>
      <c r="CE655" s="421">
        <f t="shared" si="1297"/>
        <v>0.68911999999999995</v>
      </c>
      <c r="CF655" s="433">
        <f t="shared" si="1298"/>
        <v>9.3336429068957507</v>
      </c>
      <c r="CG655" s="434"/>
      <c r="CH655" s="427"/>
      <c r="CI655" s="446">
        <f t="shared" si="1299"/>
        <v>13.234269793359648</v>
      </c>
      <c r="CJ655" s="436">
        <v>28.1</v>
      </c>
      <c r="CK655" s="436">
        <v>2.97</v>
      </c>
      <c r="CL655" s="423"/>
      <c r="CM655" s="423">
        <v>16.600000000000001</v>
      </c>
      <c r="CN655" s="423">
        <v>76</v>
      </c>
      <c r="CO655" s="432"/>
      <c r="CP655" s="432"/>
      <c r="CQ655" s="437"/>
      <c r="CR655" s="437">
        <v>0.96</v>
      </c>
      <c r="CS655" s="424"/>
      <c r="CT655" s="432">
        <f t="shared" si="1300"/>
        <v>4.8757836080798702</v>
      </c>
      <c r="CU655" s="434">
        <v>7.07</v>
      </c>
      <c r="CV655" s="438"/>
      <c r="CW655" s="439"/>
      <c r="CX655" s="440"/>
      <c r="CY655" s="441"/>
      <c r="CZ655" s="442"/>
      <c r="DA655" s="442"/>
      <c r="DB655" s="442"/>
      <c r="DC655" s="442"/>
      <c r="DD655" s="443"/>
      <c r="DE655" s="440"/>
      <c r="DF655" s="444">
        <v>16345</v>
      </c>
      <c r="DG655" s="445">
        <f t="shared" si="1301"/>
        <v>17425</v>
      </c>
      <c r="DH655" s="421">
        <f t="shared" si="1302"/>
        <v>0.69699999999999995</v>
      </c>
      <c r="DI655" s="446">
        <f t="shared" si="1303"/>
        <v>9.228120516499283</v>
      </c>
      <c r="DJ655" s="434">
        <v>7.78</v>
      </c>
      <c r="DK655" s="427">
        <v>4.9000000000000004</v>
      </c>
      <c r="DL655" s="446">
        <f t="shared" si="1304"/>
        <v>13.084648493543758</v>
      </c>
      <c r="DM655" s="422">
        <v>28.2</v>
      </c>
      <c r="DN655" s="422">
        <v>2.54</v>
      </c>
      <c r="DO655" s="423">
        <v>7.86</v>
      </c>
      <c r="DP655" s="423">
        <v>16.100000000000001</v>
      </c>
      <c r="DQ655" s="423">
        <v>76</v>
      </c>
      <c r="DR655" s="432"/>
      <c r="DS655" s="432"/>
      <c r="DT655" s="437"/>
      <c r="DU655" s="437">
        <v>0.97</v>
      </c>
      <c r="DV655" s="424"/>
      <c r="DW655" s="446">
        <f t="shared" si="1305"/>
        <v>4.8206599713055951</v>
      </c>
      <c r="DX655" s="434">
        <v>6.85</v>
      </c>
      <c r="DY655" s="438">
        <v>8.26</v>
      </c>
      <c r="DZ655" s="439">
        <v>14.3</v>
      </c>
      <c r="EA655" s="660">
        <f t="shared" si="1338"/>
        <v>51.480000000000004</v>
      </c>
      <c r="EB655" s="441">
        <v>6920</v>
      </c>
      <c r="EC655" s="442">
        <v>6.5</v>
      </c>
      <c r="ED655" s="442"/>
      <c r="EE655" s="442"/>
      <c r="EF655" s="442"/>
      <c r="EG655" s="443">
        <v>9</v>
      </c>
      <c r="EH655" s="440"/>
      <c r="EI655" s="429">
        <f t="shared" si="1354"/>
        <v>8.26</v>
      </c>
      <c r="EJ655" s="447">
        <f t="shared" si="1339"/>
        <v>14.3</v>
      </c>
      <c r="EK655" s="448">
        <f t="shared" si="1360"/>
        <v>51.480000000000004</v>
      </c>
      <c r="EL655" s="417">
        <f t="shared" si="1361"/>
        <v>6920</v>
      </c>
      <c r="EM655" s="431">
        <f t="shared" si="1367"/>
        <v>6.5</v>
      </c>
      <c r="EN655" s="431"/>
      <c r="EO655" s="431"/>
      <c r="EP655" s="431"/>
      <c r="EQ655" s="430">
        <f t="shared" si="1370"/>
        <v>9</v>
      </c>
      <c r="ER655" s="448"/>
      <c r="ES655" s="449">
        <f t="shared" si="1307"/>
        <v>30.473552073413558</v>
      </c>
      <c r="ET655" s="450">
        <f t="shared" si="1308"/>
        <v>0.69306000000000001</v>
      </c>
      <c r="EU655" s="451">
        <f t="shared" si="1283"/>
        <v>0.25338865909090902</v>
      </c>
      <c r="EV655" s="450">
        <f t="shared" si="1309"/>
        <v>0.46923825757575743</v>
      </c>
      <c r="EW655" s="513">
        <f t="shared" si="1363"/>
        <v>0.73818344507157962</v>
      </c>
      <c r="EX655" s="514">
        <f t="shared" si="1364"/>
        <v>18.326543156436671</v>
      </c>
      <c r="EY655" s="513">
        <f t="shared" si="1340"/>
        <v>0.53721682847896435</v>
      </c>
      <c r="EZ655" s="514">
        <f t="shared" si="1341"/>
        <v>16.599999999999998</v>
      </c>
      <c r="FA655" s="450">
        <f t="shared" si="1310"/>
        <v>0.83999279941943295</v>
      </c>
      <c r="FB655" s="431">
        <f t="shared" si="1311"/>
        <v>270.25552073413553</v>
      </c>
      <c r="FC655" s="452"/>
      <c r="FD655" s="431"/>
      <c r="FE655" s="452">
        <f t="shared" si="1312"/>
        <v>0.86363636363636365</v>
      </c>
      <c r="FF655" s="430">
        <f t="shared" si="1313"/>
        <v>57</v>
      </c>
      <c r="FG655" s="405">
        <v>50400</v>
      </c>
      <c r="FH655" s="589">
        <v>589</v>
      </c>
      <c r="FI655" s="590">
        <v>16.03</v>
      </c>
      <c r="FJ655" s="591"/>
      <c r="FK655" s="455">
        <f t="shared" si="1314"/>
        <v>2.0777421868236519</v>
      </c>
      <c r="FL655" s="530">
        <v>1800</v>
      </c>
      <c r="FM655" s="455">
        <f t="shared" si="1315"/>
        <v>51.943554670591297</v>
      </c>
      <c r="FN655" s="530">
        <v>6394</v>
      </c>
      <c r="FO655" s="532">
        <f t="shared" si="1316"/>
        <v>0.47787742899850527</v>
      </c>
      <c r="FP655" s="449">
        <f t="shared" si="1317"/>
        <v>184.51504920208927</v>
      </c>
      <c r="FQ655" s="457">
        <v>39.6</v>
      </c>
      <c r="FR655" s="458">
        <f t="shared" si="1318"/>
        <v>1.1427582027530083</v>
      </c>
      <c r="FS655" s="576">
        <v>7.92</v>
      </c>
      <c r="FT655" s="577">
        <v>12.2</v>
      </c>
      <c r="FU655" s="660">
        <v>55</v>
      </c>
      <c r="FV655" s="579">
        <v>4</v>
      </c>
      <c r="FW655" s="580"/>
      <c r="FX655" s="579"/>
      <c r="FY655" s="452">
        <f t="shared" si="1319"/>
        <v>0.55555555555555558</v>
      </c>
      <c r="FZ655" s="452"/>
      <c r="GA655" s="429"/>
      <c r="GB655" s="513">
        <f t="shared" si="1342"/>
        <v>0.14685314685314699</v>
      </c>
      <c r="GC655" s="514">
        <f t="shared" si="1343"/>
        <v>2.1000000000000014</v>
      </c>
      <c r="GD655" s="513">
        <f t="shared" si="1371"/>
        <v>-6.8376068376068355E-2</v>
      </c>
      <c r="GE655" s="527">
        <f t="shared" si="1321"/>
        <v>-3.519999999999996</v>
      </c>
      <c r="GF655" s="461">
        <f t="shared" si="1322"/>
        <v>2.8395809886589904</v>
      </c>
      <c r="GG655" s="606">
        <v>20</v>
      </c>
      <c r="GH655" s="450">
        <f t="shared" si="1352"/>
        <v>0.25</v>
      </c>
      <c r="GI655" s="405">
        <v>140</v>
      </c>
      <c r="GJ655" s="462">
        <f t="shared" si="1353"/>
        <v>7</v>
      </c>
      <c r="GK655" s="463">
        <f t="shared" si="1323"/>
        <v>13.851614578824345</v>
      </c>
      <c r="GL655" s="464">
        <v>7.99</v>
      </c>
      <c r="GM655" s="529">
        <v>10.9</v>
      </c>
      <c r="GN655" s="406">
        <v>52</v>
      </c>
      <c r="GO655" s="513">
        <f t="shared" si="1344"/>
        <v>0.10655737704918022</v>
      </c>
      <c r="GP655" s="450">
        <f t="shared" si="1355"/>
        <v>5.4545454545454564E-2</v>
      </c>
      <c r="GQ655" s="577">
        <v>8</v>
      </c>
      <c r="GR655" s="455">
        <f t="shared" si="1324"/>
        <v>2.9780971344472338</v>
      </c>
      <c r="GS655" s="531">
        <f t="shared" si="1365"/>
        <v>10.1</v>
      </c>
      <c r="GT655" s="531">
        <f t="shared" si="1356"/>
        <v>31.31</v>
      </c>
      <c r="GU655" s="513">
        <f t="shared" si="1345"/>
        <v>7.3394495412844152E-2</v>
      </c>
      <c r="GV655" s="513">
        <f t="shared" si="1357"/>
        <v>0.39788461538461539</v>
      </c>
      <c r="GW655" s="513">
        <f t="shared" si="1346"/>
        <v>0.17213114754098358</v>
      </c>
      <c r="GX655" s="513">
        <f t="shared" si="1358"/>
        <v>0.43072727272727274</v>
      </c>
      <c r="GY655" s="462">
        <f t="shared" si="1349"/>
        <v>0.58470302147844422</v>
      </c>
      <c r="GZ655" s="405">
        <v>34605</v>
      </c>
      <c r="HA655" s="581">
        <v>8.26</v>
      </c>
      <c r="HB655" s="451">
        <v>8.07</v>
      </c>
      <c r="HC655" s="577">
        <v>10.1</v>
      </c>
      <c r="HD655" s="463">
        <f t="shared" si="1347"/>
        <v>31.31</v>
      </c>
      <c r="HE655" s="463">
        <v>11.8</v>
      </c>
      <c r="HF655" s="463">
        <f t="shared" si="1350"/>
        <v>31.860000000000003</v>
      </c>
      <c r="HG655" s="582"/>
      <c r="HH655" s="575">
        <v>6</v>
      </c>
      <c r="HI655" s="583">
        <v>6920</v>
      </c>
      <c r="HJ655" s="406">
        <f t="shared" si="1325"/>
        <v>4636.4000000000005</v>
      </c>
      <c r="HK655" s="406"/>
      <c r="HL655" s="549"/>
      <c r="HM655" s="584"/>
      <c r="HN655" s="461">
        <v>5.23</v>
      </c>
      <c r="HO655" s="574"/>
      <c r="HP655" s="548">
        <v>0.01</v>
      </c>
      <c r="HQ655" s="585"/>
      <c r="HR655" s="586"/>
      <c r="HS655" s="520">
        <v>0.26</v>
      </c>
      <c r="HT655" s="587">
        <v>4</v>
      </c>
      <c r="HU655" s="522">
        <f t="shared" si="1326"/>
        <v>53.549995383621088</v>
      </c>
      <c r="HV655" s="513">
        <f t="shared" si="1348"/>
        <v>0.67313915857605178</v>
      </c>
      <c r="HW655" s="513">
        <f t="shared" si="1359"/>
        <v>0.82310734463276836</v>
      </c>
      <c r="HX655" s="513">
        <f t="shared" si="1366"/>
        <v>0.79409448818897632</v>
      </c>
      <c r="HY655" s="599"/>
    </row>
    <row r="656" spans="1:233" s="598" customFormat="1" ht="15.95" customHeight="1" x14ac:dyDescent="0.15">
      <c r="A656" s="400">
        <v>44138</v>
      </c>
      <c r="B656" s="515">
        <v>34378</v>
      </c>
      <c r="C656" s="402">
        <f t="shared" si="1284"/>
        <v>0.68755999999999995</v>
      </c>
      <c r="D656" s="571">
        <v>8.27</v>
      </c>
      <c r="E656" s="572">
        <v>35.700000000000003</v>
      </c>
      <c r="F656" s="406">
        <v>236</v>
      </c>
      <c r="G656" s="406">
        <f t="shared" si="1368"/>
        <v>8113.2079999999996</v>
      </c>
      <c r="H656" s="402">
        <f t="shared" si="1369"/>
        <v>0.32452831999999998</v>
      </c>
      <c r="I656" s="573"/>
      <c r="J656" s="406"/>
      <c r="K656" s="574"/>
      <c r="L656" s="574"/>
      <c r="M656" s="574"/>
      <c r="N656" s="575"/>
      <c r="O656" s="575"/>
      <c r="P656" s="409"/>
      <c r="Q656" s="409">
        <v>1680</v>
      </c>
      <c r="R656" s="409"/>
      <c r="S656" s="409"/>
      <c r="T656" s="410">
        <v>5.25</v>
      </c>
      <c r="U656" s="409">
        <f t="shared" si="1372"/>
        <v>3141.0344827586209</v>
      </c>
      <c r="V656" s="409">
        <v>9109</v>
      </c>
      <c r="W656" s="409">
        <v>3136</v>
      </c>
      <c r="X656" s="516">
        <v>480</v>
      </c>
      <c r="Y656" s="473"/>
      <c r="Z656" s="429"/>
      <c r="AA656" s="409"/>
      <c r="AB656" s="409"/>
      <c r="AC656" s="409"/>
      <c r="AD656" s="474"/>
      <c r="AE656" s="477"/>
      <c r="AF656" s="478">
        <f t="shared" si="1373"/>
        <v>2160</v>
      </c>
      <c r="AG656" s="477">
        <f t="shared" si="1374"/>
        <v>0.86399999999999999</v>
      </c>
      <c r="AH656" s="478">
        <f t="shared" si="1375"/>
        <v>2461.1111111111113</v>
      </c>
      <c r="AI656" s="478">
        <f t="shared" si="1376"/>
        <v>7137.2222222222226</v>
      </c>
      <c r="AJ656" s="473">
        <f t="shared" si="1377"/>
        <v>15416.4</v>
      </c>
      <c r="AK656" s="477">
        <f t="shared" si="1378"/>
        <v>0.6851733333333333</v>
      </c>
      <c r="AL656" s="447">
        <v>37.6</v>
      </c>
      <c r="AM656" s="479"/>
      <c r="AN656" s="473">
        <v>4862</v>
      </c>
      <c r="AO656" s="473">
        <v>4846</v>
      </c>
      <c r="AP656" s="479">
        <v>7.4</v>
      </c>
      <c r="AQ656" s="447">
        <v>722</v>
      </c>
      <c r="AR656" s="473">
        <f t="shared" si="1351"/>
        <v>2166</v>
      </c>
      <c r="AS656" s="657">
        <f t="shared" si="1335"/>
        <v>3</v>
      </c>
      <c r="AT656" s="473">
        <v>5600</v>
      </c>
      <c r="AU656" s="447"/>
      <c r="AV656" s="480">
        <v>0.8</v>
      </c>
      <c r="AW656" s="479">
        <v>6.99</v>
      </c>
      <c r="AX656" s="479">
        <v>41.2</v>
      </c>
      <c r="AY656" s="480">
        <v>11.2</v>
      </c>
      <c r="AZ656" s="480">
        <v>2.2000000000000002</v>
      </c>
      <c r="BA656" s="420">
        <f t="shared" si="1287"/>
        <v>35327</v>
      </c>
      <c r="BB656" s="421">
        <f t="shared" si="1288"/>
        <v>0.70653999999999995</v>
      </c>
      <c r="BC656" s="422"/>
      <c r="BD656" s="423">
        <v>8.0399999999999991</v>
      </c>
      <c r="BE656" s="424">
        <v>36.299999999999997</v>
      </c>
      <c r="BF656" s="420">
        <v>208</v>
      </c>
      <c r="BG656" s="426">
        <v>7990</v>
      </c>
      <c r="BH656" s="420">
        <f t="shared" si="1289"/>
        <v>5353.3</v>
      </c>
      <c r="BI656" s="432">
        <v>1495</v>
      </c>
      <c r="BJ656" s="421">
        <f>BI656/35.5*(23+35.5)/BH656</f>
        <v>0.46020053972237213</v>
      </c>
      <c r="BK656" s="427">
        <v>24.3</v>
      </c>
      <c r="BL656" s="427">
        <v>13.5</v>
      </c>
      <c r="BM656" s="428">
        <v>5.6</v>
      </c>
      <c r="BN656" s="422">
        <v>2</v>
      </c>
      <c r="BO656" s="425">
        <v>124</v>
      </c>
      <c r="BP656" s="425">
        <v>32</v>
      </c>
      <c r="BQ656" s="423">
        <v>4.8</v>
      </c>
      <c r="BR656" s="421">
        <f t="shared" si="1290"/>
        <v>0.66666666666666663</v>
      </c>
      <c r="BS656" s="409">
        <f t="shared" si="1291"/>
        <v>37487</v>
      </c>
      <c r="BT656" s="429">
        <f t="shared" si="1292"/>
        <v>8.0031232160482286</v>
      </c>
      <c r="BU656" s="430">
        <f t="shared" si="1337"/>
        <v>36.299999999999997</v>
      </c>
      <c r="BV656" s="430">
        <f t="shared" si="1293"/>
        <v>320.81991090244617</v>
      </c>
      <c r="BW656" s="430">
        <f t="shared" si="1336"/>
        <v>7529.7892602768961</v>
      </c>
      <c r="BX656" s="430">
        <f t="shared" si="1294"/>
        <v>4894.363019179983</v>
      </c>
      <c r="BY656" s="430">
        <f t="shared" si="1362"/>
        <v>23.545178328487207</v>
      </c>
      <c r="BZ656" s="430">
        <f>(BL656*BA656+AY656*AF656)/BS656</f>
        <v>13.367474057673327</v>
      </c>
      <c r="CA656" s="431">
        <f>(BN656*BA656+AZ656*AF656)/BS656</f>
        <v>2.0115239949849282</v>
      </c>
      <c r="CB656" s="430">
        <f t="shared" si="1295"/>
        <v>124</v>
      </c>
      <c r="CC656" s="432">
        <v>17589</v>
      </c>
      <c r="CD656" s="411">
        <f t="shared" si="1296"/>
        <v>18669</v>
      </c>
      <c r="CE656" s="421">
        <f t="shared" si="1297"/>
        <v>0.74675999999999998</v>
      </c>
      <c r="CF656" s="433">
        <f t="shared" si="1298"/>
        <v>8.6132090631528193</v>
      </c>
      <c r="CG656" s="434"/>
      <c r="CH656" s="427"/>
      <c r="CI656" s="446">
        <f t="shared" si="1299"/>
        <v>12.212759119395789</v>
      </c>
      <c r="CJ656" s="436">
        <v>28.1</v>
      </c>
      <c r="CK656" s="436">
        <v>2.06</v>
      </c>
      <c r="CL656" s="423"/>
      <c r="CM656" s="423">
        <v>16.100000000000001</v>
      </c>
      <c r="CN656" s="423">
        <v>75</v>
      </c>
      <c r="CO656" s="432"/>
      <c r="CP656" s="432"/>
      <c r="CQ656" s="437"/>
      <c r="CR656" s="437">
        <v>0.97</v>
      </c>
      <c r="CS656" s="424"/>
      <c r="CT656" s="432">
        <f t="shared" si="1300"/>
        <v>4.4994375703037122</v>
      </c>
      <c r="CU656" s="434">
        <v>7.35</v>
      </c>
      <c r="CV656" s="438"/>
      <c r="CW656" s="439"/>
      <c r="CX656" s="440"/>
      <c r="CY656" s="441"/>
      <c r="CZ656" s="442"/>
      <c r="DA656" s="442"/>
      <c r="DB656" s="442"/>
      <c r="DC656" s="442"/>
      <c r="DD656" s="443"/>
      <c r="DE656" s="440"/>
      <c r="DF656" s="444">
        <v>17738</v>
      </c>
      <c r="DG656" s="445">
        <f t="shared" si="1301"/>
        <v>18818</v>
      </c>
      <c r="DH656" s="421">
        <f t="shared" si="1302"/>
        <v>0.75271999999999994</v>
      </c>
      <c r="DI656" s="446">
        <f t="shared" si="1303"/>
        <v>8.5450100967159113</v>
      </c>
      <c r="DJ656" s="434">
        <v>7.67</v>
      </c>
      <c r="DK656" s="427">
        <v>4.2</v>
      </c>
      <c r="DL656" s="446">
        <f t="shared" si="1304"/>
        <v>12.11605909235838</v>
      </c>
      <c r="DM656" s="422">
        <v>28.1</v>
      </c>
      <c r="DN656" s="422">
        <v>2.15</v>
      </c>
      <c r="DO656" s="423">
        <v>7.93</v>
      </c>
      <c r="DP656" s="423">
        <v>15</v>
      </c>
      <c r="DQ656" s="423">
        <v>68</v>
      </c>
      <c r="DR656" s="432">
        <v>4863</v>
      </c>
      <c r="DS656" s="432">
        <v>2477</v>
      </c>
      <c r="DT656" s="437">
        <f>DS656/DR656</f>
        <v>0.50935636438412502</v>
      </c>
      <c r="DU656" s="437">
        <v>0.97</v>
      </c>
      <c r="DV656" s="424"/>
      <c r="DW656" s="446">
        <f t="shared" si="1305"/>
        <v>4.4638112445530869</v>
      </c>
      <c r="DX656" s="434">
        <v>7.52</v>
      </c>
      <c r="DY656" s="438">
        <v>8.07</v>
      </c>
      <c r="DZ656" s="439">
        <v>14.4</v>
      </c>
      <c r="EA656" s="660">
        <f t="shared" si="1338"/>
        <v>51.84</v>
      </c>
      <c r="EB656" s="441">
        <v>7240</v>
      </c>
      <c r="EC656" s="442">
        <v>6.7</v>
      </c>
      <c r="ED656" s="442">
        <v>0.2</v>
      </c>
      <c r="EE656" s="442">
        <v>5.4</v>
      </c>
      <c r="EF656" s="442">
        <v>1</v>
      </c>
      <c r="EG656" s="443">
        <v>12</v>
      </c>
      <c r="EH656" s="440">
        <v>16</v>
      </c>
      <c r="EI656" s="429">
        <f t="shared" si="1354"/>
        <v>8.07</v>
      </c>
      <c r="EJ656" s="447">
        <f t="shared" si="1339"/>
        <v>14.4</v>
      </c>
      <c r="EK656" s="448">
        <f t="shared" si="1360"/>
        <v>51.84</v>
      </c>
      <c r="EL656" s="417">
        <f t="shared" si="1361"/>
        <v>7240</v>
      </c>
      <c r="EM656" s="431">
        <f t="shared" si="1367"/>
        <v>6.7</v>
      </c>
      <c r="EN656" s="431">
        <f>ED656</f>
        <v>0.2</v>
      </c>
      <c r="EO656" s="431">
        <f>EE656</f>
        <v>5.4</v>
      </c>
      <c r="EP656" s="431">
        <f>EF656</f>
        <v>1</v>
      </c>
      <c r="EQ656" s="430">
        <f t="shared" si="1370"/>
        <v>12</v>
      </c>
      <c r="ER656" s="448">
        <f>EH656</f>
        <v>16</v>
      </c>
      <c r="ES656" s="449">
        <f t="shared" si="1307"/>
        <v>28.169765518713156</v>
      </c>
      <c r="ET656" s="450">
        <f t="shared" si="1308"/>
        <v>0.74973999999999996</v>
      </c>
      <c r="EU656" s="451">
        <f t="shared" si="1283"/>
        <v>0.2733312727272727</v>
      </c>
      <c r="EV656" s="450">
        <f t="shared" si="1309"/>
        <v>0.50616902356902349</v>
      </c>
      <c r="EW656" s="513">
        <f t="shared" si="1363"/>
        <v>0.71544067721527083</v>
      </c>
      <c r="EX656" s="514">
        <f t="shared" si="1364"/>
        <v>16.845178328487208</v>
      </c>
      <c r="EY656" s="513">
        <f t="shared" si="1340"/>
        <v>0.60330578512396693</v>
      </c>
      <c r="EZ656" s="514">
        <f t="shared" si="1341"/>
        <v>21.9</v>
      </c>
      <c r="FA656" s="450">
        <f t="shared" si="1310"/>
        <v>0.83841401908573143</v>
      </c>
      <c r="FB656" s="431">
        <f t="shared" si="1311"/>
        <v>268.97991090244614</v>
      </c>
      <c r="FC656" s="452">
        <f>1-EP656/CA656</f>
        <v>0.50286449354162799</v>
      </c>
      <c r="FD656" s="431">
        <f>CA656-EP656</f>
        <v>1.0115239949849282</v>
      </c>
      <c r="FE656" s="452">
        <f t="shared" si="1312"/>
        <v>0.90322580645161288</v>
      </c>
      <c r="FF656" s="430">
        <f t="shared" si="1313"/>
        <v>112</v>
      </c>
      <c r="FG656" s="405">
        <v>50400</v>
      </c>
      <c r="FH656" s="589">
        <v>576</v>
      </c>
      <c r="FI656" s="590">
        <v>18.600000000000001</v>
      </c>
      <c r="FJ656" s="591"/>
      <c r="FK656" s="455">
        <f t="shared" si="1314"/>
        <v>1.9206658308213513</v>
      </c>
      <c r="FL656" s="530">
        <v>1800</v>
      </c>
      <c r="FM656" s="455">
        <f t="shared" si="1315"/>
        <v>48.016645770533785</v>
      </c>
      <c r="FN656" s="530">
        <v>6116</v>
      </c>
      <c r="FO656" s="532">
        <f t="shared" si="1316"/>
        <v>0.45710014947683109</v>
      </c>
      <c r="FP656" s="449">
        <f t="shared" si="1317"/>
        <v>163.149891962547</v>
      </c>
      <c r="FQ656" s="457">
        <v>39.6</v>
      </c>
      <c r="FR656" s="458">
        <f t="shared" si="1318"/>
        <v>1.0563662069517432</v>
      </c>
      <c r="FS656" s="576">
        <v>7.98</v>
      </c>
      <c r="FT656" s="577">
        <v>12</v>
      </c>
      <c r="FU656" s="660">
        <v>54</v>
      </c>
      <c r="FV656" s="579">
        <v>4</v>
      </c>
      <c r="FW656" s="580">
        <v>0.28000000000000003</v>
      </c>
      <c r="FX656" s="579">
        <v>8</v>
      </c>
      <c r="FY656" s="452">
        <f t="shared" si="1319"/>
        <v>0.66666666666666674</v>
      </c>
      <c r="FZ656" s="452">
        <f>1-FW656/(EF656+DC656)</f>
        <v>0.72</v>
      </c>
      <c r="GA656" s="429">
        <f>EF656+DC656-FW656</f>
        <v>0.72</v>
      </c>
      <c r="GB656" s="513">
        <f t="shared" si="1342"/>
        <v>0.16666666666666674</v>
      </c>
      <c r="GC656" s="514">
        <f t="shared" si="1343"/>
        <v>2.4000000000000004</v>
      </c>
      <c r="GD656" s="513">
        <f t="shared" si="1371"/>
        <v>-4.1666666666666519E-2</v>
      </c>
      <c r="GE656" s="527">
        <f t="shared" si="1321"/>
        <v>-2.1599999999999966</v>
      </c>
      <c r="GF656" s="461">
        <f t="shared" si="1322"/>
        <v>2.6249099687891801</v>
      </c>
      <c r="GG656" s="606">
        <v>20</v>
      </c>
      <c r="GH656" s="450">
        <f t="shared" si="1352"/>
        <v>0.25</v>
      </c>
      <c r="GI656" s="405">
        <v>140</v>
      </c>
      <c r="GJ656" s="462">
        <f t="shared" si="1353"/>
        <v>7</v>
      </c>
      <c r="GK656" s="463">
        <f t="shared" si="1323"/>
        <v>12.804438872142343</v>
      </c>
      <c r="GL656" s="464">
        <v>8.2100000000000009</v>
      </c>
      <c r="GM656" s="529">
        <v>11.2</v>
      </c>
      <c r="GN656" s="406">
        <v>52</v>
      </c>
      <c r="GO656" s="513">
        <f t="shared" si="1344"/>
        <v>6.6666666666666763E-2</v>
      </c>
      <c r="GP656" s="450">
        <f t="shared" si="1355"/>
        <v>3.703703703703709E-2</v>
      </c>
      <c r="GQ656" s="577">
        <v>8</v>
      </c>
      <c r="GR656" s="455">
        <f t="shared" si="1324"/>
        <v>2.7529543575106037</v>
      </c>
      <c r="GS656" s="531">
        <f t="shared" si="1365"/>
        <v>10.8</v>
      </c>
      <c r="GT656" s="531">
        <f t="shared" si="1356"/>
        <v>33.480000000000004</v>
      </c>
      <c r="GU656" s="513">
        <f t="shared" si="1345"/>
        <v>3.5714285714285587E-2</v>
      </c>
      <c r="GV656" s="513">
        <f t="shared" si="1357"/>
        <v>0.35615384615384604</v>
      </c>
      <c r="GW656" s="513">
        <f t="shared" si="1346"/>
        <v>9.9999999999999978E-2</v>
      </c>
      <c r="GX656" s="513">
        <f t="shared" si="1358"/>
        <v>0.37999999999999989</v>
      </c>
      <c r="GY656" s="462">
        <f t="shared" si="1349"/>
        <v>0.62399799571843795</v>
      </c>
      <c r="GZ656" s="405">
        <v>36684</v>
      </c>
      <c r="HA656" s="581">
        <v>8.17</v>
      </c>
      <c r="HB656" s="451">
        <v>8.1199999999999992</v>
      </c>
      <c r="HC656" s="577">
        <v>10.8</v>
      </c>
      <c r="HD656" s="463">
        <f t="shared" si="1347"/>
        <v>33.480000000000004</v>
      </c>
      <c r="HE656" s="463">
        <v>11.7</v>
      </c>
      <c r="HF656" s="463">
        <f t="shared" si="1350"/>
        <v>31.59</v>
      </c>
      <c r="HG656" s="582"/>
      <c r="HH656" s="575">
        <v>6</v>
      </c>
      <c r="HI656" s="583">
        <v>6890</v>
      </c>
      <c r="HJ656" s="406">
        <f t="shared" si="1325"/>
        <v>4616.3</v>
      </c>
      <c r="HK656" s="406">
        <v>252</v>
      </c>
      <c r="HL656" s="549">
        <v>1396</v>
      </c>
      <c r="HM656" s="584">
        <v>7.2</v>
      </c>
      <c r="HN656" s="461">
        <v>4.09</v>
      </c>
      <c r="HO656" s="574">
        <v>0.21</v>
      </c>
      <c r="HP656" s="548">
        <v>0.01</v>
      </c>
      <c r="HQ656" s="585">
        <v>5.2</v>
      </c>
      <c r="HR656" s="586">
        <v>0.28000000000000003</v>
      </c>
      <c r="HS656" s="520">
        <v>0.27</v>
      </c>
      <c r="HT656" s="587">
        <v>4</v>
      </c>
      <c r="HU656" s="522">
        <f t="shared" si="1326"/>
        <v>49.254111586039009</v>
      </c>
      <c r="HV656" s="513">
        <f t="shared" si="1348"/>
        <v>0.70247933884297509</v>
      </c>
      <c r="HW656" s="513">
        <f t="shared" si="1359"/>
        <v>0.83903846153846151</v>
      </c>
      <c r="HX656" s="513">
        <f t="shared" si="1366"/>
        <v>0.83168724279835393</v>
      </c>
      <c r="HY656" s="599"/>
    </row>
    <row r="657" spans="1:233" s="598" customFormat="1" ht="15.95" customHeight="1" x14ac:dyDescent="0.15">
      <c r="A657" s="400">
        <v>44139</v>
      </c>
      <c r="B657" s="515">
        <v>32162</v>
      </c>
      <c r="C657" s="402">
        <f t="shared" si="1284"/>
        <v>0.64324000000000003</v>
      </c>
      <c r="D657" s="571">
        <v>8.02</v>
      </c>
      <c r="E657" s="572">
        <v>44.4</v>
      </c>
      <c r="F657" s="406">
        <v>217</v>
      </c>
      <c r="G657" s="406">
        <f t="shared" si="1368"/>
        <v>6979.1540000000005</v>
      </c>
      <c r="H657" s="402">
        <f t="shared" si="1369"/>
        <v>0.27916616</v>
      </c>
      <c r="I657" s="573"/>
      <c r="J657" s="406"/>
      <c r="K657" s="574"/>
      <c r="L657" s="574"/>
      <c r="M657" s="574"/>
      <c r="N657" s="575"/>
      <c r="O657" s="575"/>
      <c r="P657" s="409"/>
      <c r="Q657" s="409">
        <v>1680</v>
      </c>
      <c r="R657" s="409"/>
      <c r="S657" s="409"/>
      <c r="T657" s="410">
        <v>5.5</v>
      </c>
      <c r="U657" s="409">
        <f t="shared" si="1372"/>
        <v>2658.9655172413795</v>
      </c>
      <c r="V657" s="409">
        <v>7711</v>
      </c>
      <c r="W657" s="409">
        <v>2921</v>
      </c>
      <c r="X657" s="516">
        <v>0</v>
      </c>
      <c r="Y657" s="473"/>
      <c r="Z657" s="429"/>
      <c r="AA657" s="409"/>
      <c r="AB657" s="409"/>
      <c r="AC657" s="409"/>
      <c r="AD657" s="474"/>
      <c r="AE657" s="477"/>
      <c r="AF657" s="478">
        <f t="shared" si="1373"/>
        <v>1680</v>
      </c>
      <c r="AG657" s="477">
        <f t="shared" si="1374"/>
        <v>0.67200000000000004</v>
      </c>
      <c r="AH657" s="478">
        <f t="shared" si="1375"/>
        <v>2658.9655172413795</v>
      </c>
      <c r="AI657" s="478">
        <f t="shared" si="1376"/>
        <v>7711</v>
      </c>
      <c r="AJ657" s="473">
        <f t="shared" si="1377"/>
        <v>12954.48</v>
      </c>
      <c r="AK657" s="477">
        <f t="shared" si="1378"/>
        <v>0.57575466666666664</v>
      </c>
      <c r="AL657" s="447">
        <v>37</v>
      </c>
      <c r="AM657" s="479"/>
      <c r="AN657" s="473">
        <v>4721</v>
      </c>
      <c r="AO657" s="473">
        <v>4754</v>
      </c>
      <c r="AP657" s="479">
        <v>7.32</v>
      </c>
      <c r="AQ657" s="447">
        <v>646</v>
      </c>
      <c r="AR657" s="473">
        <f t="shared" si="1351"/>
        <v>1938</v>
      </c>
      <c r="AS657" s="657">
        <f t="shared" ref="AS657:AS688" si="1379">AR657/AQ657</f>
        <v>3</v>
      </c>
      <c r="AT657" s="473">
        <v>5170</v>
      </c>
      <c r="AU657" s="447"/>
      <c r="AV657" s="480">
        <v>0.8</v>
      </c>
      <c r="AW657" s="479">
        <v>5.93</v>
      </c>
      <c r="AX657" s="479">
        <v>41.6</v>
      </c>
      <c r="AY657" s="480">
        <v>11</v>
      </c>
      <c r="AZ657" s="480">
        <v>2.1</v>
      </c>
      <c r="BA657" s="420">
        <f t="shared" si="1287"/>
        <v>32340</v>
      </c>
      <c r="BB657" s="421">
        <f t="shared" si="1288"/>
        <v>0.64680000000000004</v>
      </c>
      <c r="BC657" s="422"/>
      <c r="BD657" s="423">
        <v>8.1</v>
      </c>
      <c r="BE657" s="424">
        <v>34.4</v>
      </c>
      <c r="BF657" s="420">
        <v>190</v>
      </c>
      <c r="BG657" s="426">
        <v>8260</v>
      </c>
      <c r="BH657" s="420">
        <f t="shared" si="1289"/>
        <v>5534.2000000000007</v>
      </c>
      <c r="BI657" s="432"/>
      <c r="BJ657" s="421"/>
      <c r="BK657" s="427">
        <v>23.7</v>
      </c>
      <c r="BL657" s="427"/>
      <c r="BM657" s="428"/>
      <c r="BN657" s="422"/>
      <c r="BO657" s="425">
        <v>110</v>
      </c>
      <c r="BP657" s="425"/>
      <c r="BQ657" s="423">
        <v>4.32</v>
      </c>
      <c r="BR657" s="421">
        <f t="shared" si="1290"/>
        <v>0.6</v>
      </c>
      <c r="BS657" s="409">
        <f t="shared" si="1291"/>
        <v>34020</v>
      </c>
      <c r="BT657" s="429">
        <f t="shared" si="1292"/>
        <v>8.061481481481481</v>
      </c>
      <c r="BU657" s="430">
        <f t="shared" si="1337"/>
        <v>34.4</v>
      </c>
      <c r="BV657" s="430">
        <f t="shared" si="1293"/>
        <v>276.32098765432102</v>
      </c>
      <c r="BW657" s="430">
        <f t="shared" ref="BW657:BW688" si="1380">(BA657*BG657+AS657*AF657)/(AF657+BA657)</f>
        <v>7852.2469135802467</v>
      </c>
      <c r="BX657" s="430">
        <f t="shared" si="1294"/>
        <v>5103.9604938271605</v>
      </c>
      <c r="BY657" s="430">
        <f t="shared" si="1362"/>
        <v>23.072839506172841</v>
      </c>
      <c r="BZ657" s="430"/>
      <c r="CA657" s="431"/>
      <c r="CB657" s="430">
        <f t="shared" si="1295"/>
        <v>110</v>
      </c>
      <c r="CC657" s="432">
        <v>16261</v>
      </c>
      <c r="CD657" s="411">
        <f t="shared" si="1296"/>
        <v>17101</v>
      </c>
      <c r="CE657" s="421">
        <f t="shared" si="1297"/>
        <v>0.68403999999999998</v>
      </c>
      <c r="CF657" s="433">
        <f t="shared" si="1298"/>
        <v>9.4029588912929061</v>
      </c>
      <c r="CG657" s="434"/>
      <c r="CH657" s="427"/>
      <c r="CI657" s="446">
        <f t="shared" si="1299"/>
        <v>13.332553651833226</v>
      </c>
      <c r="CJ657" s="436">
        <v>28.1</v>
      </c>
      <c r="CK657" s="436">
        <v>3.07</v>
      </c>
      <c r="CL657" s="423"/>
      <c r="CM657" s="423">
        <v>16.399999999999999</v>
      </c>
      <c r="CN657" s="423">
        <v>78</v>
      </c>
      <c r="CO657" s="432"/>
      <c r="CP657" s="432"/>
      <c r="CQ657" s="437"/>
      <c r="CR657" s="437">
        <v>0.98</v>
      </c>
      <c r="CS657" s="424"/>
      <c r="CT657" s="432">
        <f t="shared" si="1300"/>
        <v>4.9119934506753991</v>
      </c>
      <c r="CU657" s="434">
        <v>7.7</v>
      </c>
      <c r="CV657" s="438"/>
      <c r="CW657" s="439"/>
      <c r="CX657" s="440"/>
      <c r="CY657" s="441"/>
      <c r="CZ657" s="442"/>
      <c r="DA657" s="442"/>
      <c r="DB657" s="442"/>
      <c r="DC657" s="442"/>
      <c r="DD657" s="443"/>
      <c r="DE657" s="440"/>
      <c r="DF657" s="444">
        <v>16079</v>
      </c>
      <c r="DG657" s="445">
        <f t="shared" si="1301"/>
        <v>16919</v>
      </c>
      <c r="DH657" s="421">
        <f t="shared" si="1302"/>
        <v>0.67676000000000003</v>
      </c>
      <c r="DI657" s="446">
        <f t="shared" si="1303"/>
        <v>9.5041078077900583</v>
      </c>
      <c r="DJ657" s="434">
        <v>7.96</v>
      </c>
      <c r="DK657" s="427">
        <v>4.9000000000000004</v>
      </c>
      <c r="DL657" s="446">
        <f t="shared" si="1304"/>
        <v>13.475973757314261</v>
      </c>
      <c r="DM657" s="422">
        <v>28.2</v>
      </c>
      <c r="DN657" s="422">
        <v>2.39</v>
      </c>
      <c r="DO657" s="423">
        <v>7.89</v>
      </c>
      <c r="DP657" s="423">
        <v>15.8</v>
      </c>
      <c r="DQ657" s="423">
        <v>76</v>
      </c>
      <c r="DR657" s="432"/>
      <c r="DS657" s="432"/>
      <c r="DT657" s="437"/>
      <c r="DU657" s="437">
        <v>0.97</v>
      </c>
      <c r="DV657" s="424"/>
      <c r="DW657" s="446">
        <f t="shared" si="1305"/>
        <v>4.9648324369052546</v>
      </c>
      <c r="DX657" s="434">
        <v>7.6</v>
      </c>
      <c r="DY657" s="438">
        <v>8.15</v>
      </c>
      <c r="DZ657" s="439">
        <v>14.8</v>
      </c>
      <c r="EA657" s="660">
        <f t="shared" si="1338"/>
        <v>53.28</v>
      </c>
      <c r="EB657" s="441">
        <v>7330</v>
      </c>
      <c r="EC657" s="442">
        <v>8.4</v>
      </c>
      <c r="ED657" s="442"/>
      <c r="EE657" s="442"/>
      <c r="EF657" s="442"/>
      <c r="EG657" s="443">
        <v>9</v>
      </c>
      <c r="EH657" s="440"/>
      <c r="EI657" s="429">
        <f t="shared" si="1354"/>
        <v>8.15</v>
      </c>
      <c r="EJ657" s="447">
        <f t="shared" si="1339"/>
        <v>14.8</v>
      </c>
      <c r="EK657" s="448">
        <f t="shared" si="1360"/>
        <v>53.28</v>
      </c>
      <c r="EL657" s="417">
        <f t="shared" si="1361"/>
        <v>7330</v>
      </c>
      <c r="EM657" s="431">
        <f t="shared" si="1367"/>
        <v>8.4</v>
      </c>
      <c r="EN657" s="431"/>
      <c r="EO657" s="431"/>
      <c r="EP657" s="431"/>
      <c r="EQ657" s="430">
        <f t="shared" si="1370"/>
        <v>9</v>
      </c>
      <c r="ER657" s="448"/>
      <c r="ES657" s="449">
        <f t="shared" si="1307"/>
        <v>31.040564373897709</v>
      </c>
      <c r="ET657" s="450">
        <f t="shared" si="1308"/>
        <v>0.6804</v>
      </c>
      <c r="EU657" s="451">
        <f t="shared" si="1283"/>
        <v>0.21364636363636363</v>
      </c>
      <c r="EV657" s="450">
        <f t="shared" si="1309"/>
        <v>0.39564141414141413</v>
      </c>
      <c r="EW657" s="513">
        <f t="shared" si="1363"/>
        <v>0.63593557707742521</v>
      </c>
      <c r="EX657" s="514">
        <f t="shared" si="1364"/>
        <v>14.67283950617284</v>
      </c>
      <c r="EY657" s="513">
        <f t="shared" si="1340"/>
        <v>0.56976744186046502</v>
      </c>
      <c r="EZ657" s="514">
        <f t="shared" si="1341"/>
        <v>19.599999999999998</v>
      </c>
      <c r="FA657" s="450">
        <f t="shared" si="1310"/>
        <v>0.80718077026181756</v>
      </c>
      <c r="FB657" s="431">
        <f t="shared" si="1311"/>
        <v>223.04098765432101</v>
      </c>
      <c r="FC657" s="452"/>
      <c r="FD657" s="431"/>
      <c r="FE657" s="452">
        <f t="shared" si="1312"/>
        <v>0.91818181818181821</v>
      </c>
      <c r="FF657" s="430">
        <f t="shared" si="1313"/>
        <v>101</v>
      </c>
      <c r="FG657" s="405">
        <v>50400</v>
      </c>
      <c r="FH657" s="589">
        <v>617</v>
      </c>
      <c r="FI657" s="590">
        <v>15.26</v>
      </c>
      <c r="FJ657" s="591"/>
      <c r="FK657" s="455">
        <f t="shared" si="1314"/>
        <v>2.1164021164021163</v>
      </c>
      <c r="FL657" s="530">
        <v>1800</v>
      </c>
      <c r="FM657" s="455">
        <f t="shared" si="1315"/>
        <v>52.910052910052904</v>
      </c>
      <c r="FN657" s="530">
        <v>6838</v>
      </c>
      <c r="FO657" s="532">
        <f t="shared" si="1316"/>
        <v>0.51106128550074736</v>
      </c>
      <c r="FP657" s="449">
        <f t="shared" si="1317"/>
        <v>200.99941211052322</v>
      </c>
      <c r="FQ657" s="457">
        <v>39.6</v>
      </c>
      <c r="FR657" s="458">
        <f t="shared" si="1318"/>
        <v>1.1640211640211642</v>
      </c>
      <c r="FS657" s="576">
        <v>7.94</v>
      </c>
      <c r="FT657" s="577">
        <v>12.1</v>
      </c>
      <c r="FU657" s="660">
        <v>55</v>
      </c>
      <c r="FV657" s="579">
        <v>4</v>
      </c>
      <c r="FW657" s="580"/>
      <c r="FX657" s="579"/>
      <c r="FY657" s="452">
        <f t="shared" si="1319"/>
        <v>0.55555555555555558</v>
      </c>
      <c r="FZ657" s="452"/>
      <c r="GA657" s="429"/>
      <c r="GB657" s="513">
        <f t="shared" si="1342"/>
        <v>0.18243243243243246</v>
      </c>
      <c r="GC657" s="514">
        <f t="shared" si="1343"/>
        <v>2.7000000000000011</v>
      </c>
      <c r="GD657" s="513">
        <f t="shared" si="1371"/>
        <v>-3.228228228228236E-2</v>
      </c>
      <c r="GE657" s="527">
        <f t="shared" si="1321"/>
        <v>-1.7199999999999989</v>
      </c>
      <c r="GF657" s="461">
        <f t="shared" si="1322"/>
        <v>2.8924162257495594</v>
      </c>
      <c r="GG657" s="606">
        <v>12</v>
      </c>
      <c r="GH657" s="450">
        <f t="shared" si="1352"/>
        <v>0.15</v>
      </c>
      <c r="GI657" s="405">
        <v>84</v>
      </c>
      <c r="GJ657" s="462">
        <f t="shared" si="1353"/>
        <v>7</v>
      </c>
      <c r="GK657" s="463">
        <f t="shared" si="1323"/>
        <v>8.4656084656084669</v>
      </c>
      <c r="GL657" s="464">
        <v>8.18</v>
      </c>
      <c r="GM657" s="529">
        <v>11.7</v>
      </c>
      <c r="GN657" s="406">
        <v>50</v>
      </c>
      <c r="GO657" s="513">
        <f t="shared" si="1344"/>
        <v>3.3057851239669422E-2</v>
      </c>
      <c r="GP657" s="450">
        <f t="shared" si="1355"/>
        <v>9.0909090909090939E-2</v>
      </c>
      <c r="GQ657" s="577">
        <v>8</v>
      </c>
      <c r="GR657" s="455">
        <f t="shared" si="1324"/>
        <v>3.0335097001763671</v>
      </c>
      <c r="GS657" s="531">
        <f t="shared" si="1365"/>
        <v>11</v>
      </c>
      <c r="GT657" s="531">
        <f t="shared" si="1356"/>
        <v>34.1</v>
      </c>
      <c r="GU657" s="513">
        <f t="shared" si="1345"/>
        <v>5.9829059829059728E-2</v>
      </c>
      <c r="GV657" s="513">
        <f t="shared" si="1357"/>
        <v>0.31799999999999995</v>
      </c>
      <c r="GW657" s="513">
        <f t="shared" si="1346"/>
        <v>9.0909090909090828E-2</v>
      </c>
      <c r="GX657" s="513">
        <f t="shared" si="1358"/>
        <v>0.38</v>
      </c>
      <c r="GY657" s="462">
        <f t="shared" si="1349"/>
        <v>0.40505303663198411</v>
      </c>
      <c r="GZ657" s="405">
        <v>33819</v>
      </c>
      <c r="HA657" s="581">
        <v>8.42</v>
      </c>
      <c r="HB657" s="451">
        <v>8.15</v>
      </c>
      <c r="HC657" s="577">
        <v>11</v>
      </c>
      <c r="HD657" s="463">
        <f t="shared" si="1347"/>
        <v>34.1</v>
      </c>
      <c r="HE657" s="463">
        <v>12.2</v>
      </c>
      <c r="HF657" s="463">
        <f t="shared" si="1350"/>
        <v>32.94</v>
      </c>
      <c r="HG657" s="582"/>
      <c r="HH657" s="575">
        <v>4</v>
      </c>
      <c r="HI657" s="583">
        <v>7350</v>
      </c>
      <c r="HJ657" s="406">
        <f t="shared" si="1325"/>
        <v>4924.5</v>
      </c>
      <c r="HK657" s="406"/>
      <c r="HL657" s="549"/>
      <c r="HM657" s="584"/>
      <c r="HN657" s="461">
        <v>6.19</v>
      </c>
      <c r="HO657" s="574"/>
      <c r="HP657" s="548">
        <v>0.01</v>
      </c>
      <c r="HQ657" s="585"/>
      <c r="HR657" s="586"/>
      <c r="HS657" s="520">
        <v>0.33</v>
      </c>
      <c r="HT657" s="587">
        <v>4</v>
      </c>
      <c r="HU657" s="522">
        <f t="shared" si="1326"/>
        <v>53.803339517625233</v>
      </c>
      <c r="HV657" s="513">
        <f t="shared" si="1348"/>
        <v>0.68023255813953487</v>
      </c>
      <c r="HW657" s="513">
        <f t="shared" si="1359"/>
        <v>0.82052631578947366</v>
      </c>
      <c r="HX657" s="513">
        <f t="shared" si="1366"/>
        <v>0.7388185654008439</v>
      </c>
      <c r="HY657" s="599"/>
    </row>
    <row r="658" spans="1:233" s="598" customFormat="1" ht="15.95" customHeight="1" x14ac:dyDescent="0.15">
      <c r="A658" s="400">
        <v>44140</v>
      </c>
      <c r="B658" s="515">
        <v>29683</v>
      </c>
      <c r="C658" s="402">
        <f t="shared" si="1284"/>
        <v>0.59365999999999997</v>
      </c>
      <c r="D658" s="571">
        <v>8.1</v>
      </c>
      <c r="E658" s="572">
        <v>35.549999999999997</v>
      </c>
      <c r="F658" s="406">
        <v>192</v>
      </c>
      <c r="G658" s="406">
        <f t="shared" si="1368"/>
        <v>5699.1360000000004</v>
      </c>
      <c r="H658" s="402">
        <f t="shared" si="1369"/>
        <v>0.22796544000000002</v>
      </c>
      <c r="I658" s="573"/>
      <c r="J658" s="406"/>
      <c r="K658" s="574"/>
      <c r="L658" s="574"/>
      <c r="M658" s="574"/>
      <c r="N658" s="575"/>
      <c r="O658" s="575"/>
      <c r="P658" s="409"/>
      <c r="Q658" s="409">
        <v>1680</v>
      </c>
      <c r="R658" s="409"/>
      <c r="S658" s="409"/>
      <c r="T658" s="410">
        <v>5.23</v>
      </c>
      <c r="U658" s="409">
        <f t="shared" si="1372"/>
        <v>2851.3793103448279</v>
      </c>
      <c r="V658" s="409">
        <v>8269</v>
      </c>
      <c r="W658" s="409">
        <v>4933</v>
      </c>
      <c r="X658" s="516">
        <v>480</v>
      </c>
      <c r="Y658" s="473"/>
      <c r="Z658" s="429"/>
      <c r="AA658" s="409"/>
      <c r="AB658" s="409"/>
      <c r="AC658" s="409"/>
      <c r="AD658" s="474"/>
      <c r="AE658" s="477"/>
      <c r="AF658" s="478">
        <f t="shared" si="1373"/>
        <v>2160</v>
      </c>
      <c r="AG658" s="477">
        <f t="shared" si="1374"/>
        <v>0.86399999999999999</v>
      </c>
      <c r="AH658" s="478">
        <f t="shared" si="1375"/>
        <v>2232.4521072796938</v>
      </c>
      <c r="AI658" s="478">
        <f t="shared" si="1376"/>
        <v>6474.1111111111113</v>
      </c>
      <c r="AJ658" s="473">
        <f t="shared" si="1377"/>
        <v>13984.08</v>
      </c>
      <c r="AK658" s="477">
        <f t="shared" si="1378"/>
        <v>0.62151466666666666</v>
      </c>
      <c r="AL658" s="447">
        <v>37.58</v>
      </c>
      <c r="AM658" s="479"/>
      <c r="AN658" s="473">
        <v>4965</v>
      </c>
      <c r="AO658" s="473">
        <v>5002</v>
      </c>
      <c r="AP658" s="479">
        <v>7.32</v>
      </c>
      <c r="AQ658" s="447">
        <v>571</v>
      </c>
      <c r="AR658" s="473">
        <f t="shared" si="1351"/>
        <v>1713</v>
      </c>
      <c r="AS658" s="657">
        <f t="shared" si="1379"/>
        <v>3</v>
      </c>
      <c r="AT658" s="473">
        <v>5070</v>
      </c>
      <c r="AU658" s="447"/>
      <c r="AV658" s="480">
        <v>0.6</v>
      </c>
      <c r="AW658" s="479">
        <v>4.84</v>
      </c>
      <c r="AX658" s="479">
        <v>39.049999999999997</v>
      </c>
      <c r="AY658" s="480">
        <v>7.3</v>
      </c>
      <c r="AZ658" s="480">
        <v>1.6</v>
      </c>
      <c r="BA658" s="420">
        <f t="shared" si="1287"/>
        <v>26816</v>
      </c>
      <c r="BB658" s="421">
        <f t="shared" si="1288"/>
        <v>0.53632000000000002</v>
      </c>
      <c r="BC658" s="422"/>
      <c r="BD658" s="423">
        <v>8.19</v>
      </c>
      <c r="BE658" s="424">
        <v>32.700000000000003</v>
      </c>
      <c r="BF658" s="420">
        <v>192</v>
      </c>
      <c r="BG658" s="426">
        <v>10010</v>
      </c>
      <c r="BH658" s="420">
        <f t="shared" si="1289"/>
        <v>6706.7000000000007</v>
      </c>
      <c r="BI658" s="432"/>
      <c r="BJ658" s="421"/>
      <c r="BK658" s="427">
        <v>20.6</v>
      </c>
      <c r="BL658" s="427"/>
      <c r="BM658" s="428"/>
      <c r="BN658" s="422"/>
      <c r="BO658" s="425">
        <v>137</v>
      </c>
      <c r="BP658" s="425"/>
      <c r="BQ658" s="423">
        <v>3.86</v>
      </c>
      <c r="BR658" s="421">
        <f t="shared" si="1290"/>
        <v>0.53611111111111109</v>
      </c>
      <c r="BS658" s="409">
        <f t="shared" si="1291"/>
        <v>28976</v>
      </c>
      <c r="BT658" s="429">
        <f t="shared" si="1292"/>
        <v>8.1251463279955818</v>
      </c>
      <c r="BU658" s="430">
        <f t="shared" si="1337"/>
        <v>32.700000000000003</v>
      </c>
      <c r="BV658" s="430">
        <f t="shared" si="1293"/>
        <v>305.38210933186087</v>
      </c>
      <c r="BW658" s="430">
        <f t="shared" si="1380"/>
        <v>9264.0336830480392</v>
      </c>
      <c r="BX658" s="430">
        <f t="shared" si="1294"/>
        <v>6021.6218939812261</v>
      </c>
      <c r="BY658" s="430">
        <f t="shared" si="1362"/>
        <v>19.608558807288794</v>
      </c>
      <c r="BZ658" s="430"/>
      <c r="CA658" s="431"/>
      <c r="CB658" s="430">
        <f t="shared" si="1295"/>
        <v>137</v>
      </c>
      <c r="CC658" s="432">
        <v>13132</v>
      </c>
      <c r="CD658" s="411">
        <f t="shared" si="1296"/>
        <v>14212</v>
      </c>
      <c r="CE658" s="421">
        <f t="shared" si="1297"/>
        <v>0.56847999999999999</v>
      </c>
      <c r="CF658" s="433">
        <f t="shared" si="1298"/>
        <v>11.31438221221503</v>
      </c>
      <c r="CG658" s="434"/>
      <c r="CH658" s="427"/>
      <c r="CI658" s="446">
        <f t="shared" si="1299"/>
        <v>16.042780748663102</v>
      </c>
      <c r="CJ658" s="436">
        <v>28</v>
      </c>
      <c r="CK658" s="436">
        <v>3.17</v>
      </c>
      <c r="CL658" s="423"/>
      <c r="CM658" s="423">
        <v>16.399999999999999</v>
      </c>
      <c r="CN658" s="423">
        <v>70</v>
      </c>
      <c r="CO658" s="432"/>
      <c r="CP658" s="432"/>
      <c r="CQ658" s="437"/>
      <c r="CR658" s="437">
        <v>0.98</v>
      </c>
      <c r="CS658" s="424"/>
      <c r="CT658" s="432">
        <f t="shared" si="1300"/>
        <v>5.9104981705600901</v>
      </c>
      <c r="CU658" s="434">
        <v>7.06</v>
      </c>
      <c r="CV658" s="438"/>
      <c r="CW658" s="439"/>
      <c r="CX658" s="440"/>
      <c r="CY658" s="441"/>
      <c r="CZ658" s="442"/>
      <c r="DA658" s="442"/>
      <c r="DB658" s="442"/>
      <c r="DC658" s="442"/>
      <c r="DD658" s="443"/>
      <c r="DE658" s="440"/>
      <c r="DF658" s="444">
        <v>13684</v>
      </c>
      <c r="DG658" s="445">
        <f t="shared" si="1301"/>
        <v>14764</v>
      </c>
      <c r="DH658" s="421">
        <f t="shared" si="1302"/>
        <v>0.59055999999999997</v>
      </c>
      <c r="DI658" s="446">
        <f t="shared" si="1303"/>
        <v>10.891357355730154</v>
      </c>
      <c r="DJ658" s="434">
        <v>7.9</v>
      </c>
      <c r="DK658" s="427">
        <v>6.3</v>
      </c>
      <c r="DL658" s="446">
        <f t="shared" si="1304"/>
        <v>15.442969384990519</v>
      </c>
      <c r="DM658" s="422">
        <v>28</v>
      </c>
      <c r="DN658" s="422">
        <v>2.59</v>
      </c>
      <c r="DO658" s="423">
        <v>7.86</v>
      </c>
      <c r="DP658" s="423">
        <v>15.6</v>
      </c>
      <c r="DQ658" s="423">
        <v>73</v>
      </c>
      <c r="DR658" s="432"/>
      <c r="DS658" s="432"/>
      <c r="DT658" s="437"/>
      <c r="DU658" s="437">
        <v>0.98</v>
      </c>
      <c r="DV658" s="424"/>
      <c r="DW658" s="446">
        <f t="shared" si="1305"/>
        <v>5.6895150365754539</v>
      </c>
      <c r="DX658" s="434">
        <v>7.53</v>
      </c>
      <c r="DY658" s="438">
        <v>8.1</v>
      </c>
      <c r="DZ658" s="439">
        <v>15.5</v>
      </c>
      <c r="EA658" s="660">
        <f t="shared" si="1338"/>
        <v>55.800000000000004</v>
      </c>
      <c r="EB658" s="441">
        <v>7800</v>
      </c>
      <c r="EC658" s="442">
        <v>9.6999999999999993</v>
      </c>
      <c r="ED658" s="442"/>
      <c r="EE658" s="442"/>
      <c r="EF658" s="442"/>
      <c r="EG658" s="443">
        <v>7</v>
      </c>
      <c r="EH658" s="440"/>
      <c r="EI658" s="429">
        <f t="shared" si="1354"/>
        <v>8.1</v>
      </c>
      <c r="EJ658" s="447">
        <f t="shared" si="1339"/>
        <v>15.5</v>
      </c>
      <c r="EK658" s="448">
        <f t="shared" si="1360"/>
        <v>55.800000000000004</v>
      </c>
      <c r="EL658" s="417">
        <f t="shared" si="1361"/>
        <v>7800</v>
      </c>
      <c r="EM658" s="431">
        <f t="shared" si="1367"/>
        <v>9.6999999999999993</v>
      </c>
      <c r="EN658" s="431"/>
      <c r="EO658" s="431"/>
      <c r="EP658" s="431"/>
      <c r="EQ658" s="430">
        <f t="shared" si="1370"/>
        <v>7</v>
      </c>
      <c r="ER658" s="448"/>
      <c r="ES658" s="449">
        <f t="shared" si="1307"/>
        <v>36.44395361678631</v>
      </c>
      <c r="ET658" s="450">
        <f t="shared" si="1308"/>
        <v>0.57952000000000004</v>
      </c>
      <c r="EU658" s="451">
        <f t="shared" si="1283"/>
        <v>0.20110800000000001</v>
      </c>
      <c r="EV658" s="450">
        <f t="shared" si="1309"/>
        <v>0.37242222222222221</v>
      </c>
      <c r="EW658" s="513">
        <f t="shared" si="1363"/>
        <v>0.50531805548124398</v>
      </c>
      <c r="EX658" s="514">
        <f t="shared" si="1364"/>
        <v>9.9085588072887951</v>
      </c>
      <c r="EY658" s="513">
        <f t="shared" si="1340"/>
        <v>0.52599388379204903</v>
      </c>
      <c r="EZ658" s="514">
        <f t="shared" si="1341"/>
        <v>17.200000000000003</v>
      </c>
      <c r="FA658" s="450">
        <f t="shared" si="1310"/>
        <v>0.81727809752154879</v>
      </c>
      <c r="FB658" s="431">
        <f t="shared" si="1311"/>
        <v>249.58210933186086</v>
      </c>
      <c r="FC658" s="452"/>
      <c r="FD658" s="431"/>
      <c r="FE658" s="452">
        <f t="shared" si="1312"/>
        <v>0.94890510948905105</v>
      </c>
      <c r="FF658" s="430">
        <f t="shared" si="1313"/>
        <v>130</v>
      </c>
      <c r="FG658" s="405">
        <v>50400</v>
      </c>
      <c r="FH658" s="589">
        <v>665</v>
      </c>
      <c r="FI658" s="590">
        <v>20.12</v>
      </c>
      <c r="FJ658" s="591"/>
      <c r="FK658" s="455">
        <f t="shared" si="1314"/>
        <v>2.484815019326339</v>
      </c>
      <c r="FL658" s="530">
        <v>1600</v>
      </c>
      <c r="FM658" s="455">
        <f t="shared" si="1315"/>
        <v>55.218111540585312</v>
      </c>
      <c r="FN658" s="530">
        <v>6159</v>
      </c>
      <c r="FO658" s="532">
        <f t="shared" si="1316"/>
        <v>0.46031390134529149</v>
      </c>
      <c r="FP658" s="449">
        <f t="shared" si="1317"/>
        <v>212.55521811154057</v>
      </c>
      <c r="FQ658" s="457">
        <v>39.6</v>
      </c>
      <c r="FR658" s="458">
        <f t="shared" si="1318"/>
        <v>1.3666482606294865</v>
      </c>
      <c r="FS658" s="576">
        <v>8.07</v>
      </c>
      <c r="FT658" s="577">
        <v>12.8</v>
      </c>
      <c r="FU658" s="660">
        <v>54</v>
      </c>
      <c r="FV658" s="579">
        <v>4</v>
      </c>
      <c r="FW658" s="580"/>
      <c r="FX658" s="579"/>
      <c r="FY658" s="452">
        <f t="shared" si="1319"/>
        <v>0.4285714285714286</v>
      </c>
      <c r="FZ658" s="452"/>
      <c r="GA658" s="429"/>
      <c r="GB658" s="513">
        <f t="shared" si="1342"/>
        <v>0.17419354838709677</v>
      </c>
      <c r="GC658" s="514">
        <f t="shared" si="1343"/>
        <v>2.6999999999999993</v>
      </c>
      <c r="GD658" s="513">
        <f t="shared" si="1371"/>
        <v>3.2258064516129115E-2</v>
      </c>
      <c r="GE658" s="527">
        <f t="shared" si="1321"/>
        <v>1.8000000000000043</v>
      </c>
      <c r="GF658" s="461">
        <f t="shared" si="1322"/>
        <v>3.3959138597459964</v>
      </c>
      <c r="GG658" s="606">
        <v>12</v>
      </c>
      <c r="GH658" s="450">
        <f t="shared" si="1352"/>
        <v>0.15</v>
      </c>
      <c r="GI658" s="405">
        <v>84</v>
      </c>
      <c r="GJ658" s="462">
        <f t="shared" si="1353"/>
        <v>7</v>
      </c>
      <c r="GK658" s="463">
        <f t="shared" si="1323"/>
        <v>9.9392600773053559</v>
      </c>
      <c r="GL658" s="464">
        <v>8.32</v>
      </c>
      <c r="GM658" s="529">
        <v>11.8</v>
      </c>
      <c r="GN658" s="406">
        <v>48</v>
      </c>
      <c r="GO658" s="513">
        <f t="shared" si="1344"/>
        <v>7.8125E-2</v>
      </c>
      <c r="GP658" s="450">
        <f t="shared" si="1355"/>
        <v>0.11111111111111116</v>
      </c>
      <c r="GQ658" s="577">
        <v>8</v>
      </c>
      <c r="GR658" s="455">
        <f t="shared" si="1324"/>
        <v>3.5615681943677528</v>
      </c>
      <c r="GS658" s="531">
        <f t="shared" si="1365"/>
        <v>11.8</v>
      </c>
      <c r="GT658" s="531">
        <f t="shared" si="1356"/>
        <v>36.580000000000005</v>
      </c>
      <c r="GU658" s="513">
        <f t="shared" si="1345"/>
        <v>0</v>
      </c>
      <c r="GV658" s="513">
        <f t="shared" si="1357"/>
        <v>0.23791666666666655</v>
      </c>
      <c r="GW658" s="513">
        <f t="shared" si="1346"/>
        <v>7.8125E-2</v>
      </c>
      <c r="GX658" s="513">
        <f t="shared" si="1358"/>
        <v>0.32259259259259254</v>
      </c>
      <c r="GY658" s="462">
        <f t="shared" si="1349"/>
        <v>0.57056602051121463</v>
      </c>
      <c r="GZ658" s="405">
        <v>29219</v>
      </c>
      <c r="HA658" s="581">
        <v>8.48</v>
      </c>
      <c r="HB658" s="451">
        <v>8.17</v>
      </c>
      <c r="HC658" s="577">
        <v>11.8</v>
      </c>
      <c r="HD658" s="463">
        <f t="shared" si="1347"/>
        <v>36.580000000000005</v>
      </c>
      <c r="HE658" s="463">
        <v>12.2</v>
      </c>
      <c r="HF658" s="463">
        <f t="shared" si="1350"/>
        <v>32.94</v>
      </c>
      <c r="HG658" s="582"/>
      <c r="HH658" s="575">
        <v>4</v>
      </c>
      <c r="HI658" s="583">
        <v>7640</v>
      </c>
      <c r="HJ658" s="406">
        <f t="shared" si="1325"/>
        <v>5118.8</v>
      </c>
      <c r="HK658" s="406"/>
      <c r="HL658" s="549"/>
      <c r="HM658" s="584"/>
      <c r="HN658" s="461">
        <v>5.63</v>
      </c>
      <c r="HO658" s="574"/>
      <c r="HP658" s="548">
        <v>0.01</v>
      </c>
      <c r="HQ658" s="585"/>
      <c r="HR658" s="586"/>
      <c r="HS658" s="520">
        <v>0.3</v>
      </c>
      <c r="HT658" s="587">
        <v>4</v>
      </c>
      <c r="HU658" s="522">
        <f t="shared" si="1326"/>
        <v>64.886634844868723</v>
      </c>
      <c r="HV658" s="513">
        <f t="shared" si="1348"/>
        <v>0.63914373088685017</v>
      </c>
      <c r="HW658" s="513">
        <f t="shared" si="1359"/>
        <v>0.80947916666666664</v>
      </c>
      <c r="HX658" s="513">
        <f t="shared" si="1366"/>
        <v>0.72669902912621365</v>
      </c>
      <c r="HY658" s="599"/>
    </row>
    <row r="659" spans="1:233" s="598" customFormat="1" ht="15.95" customHeight="1" x14ac:dyDescent="0.15">
      <c r="A659" s="400">
        <v>44141</v>
      </c>
      <c r="B659" s="515">
        <v>30792</v>
      </c>
      <c r="C659" s="402">
        <f t="shared" si="1284"/>
        <v>0.61584000000000005</v>
      </c>
      <c r="D659" s="571">
        <v>8.1199999999999992</v>
      </c>
      <c r="E659" s="572">
        <v>39.549999999999997</v>
      </c>
      <c r="F659" s="406">
        <v>289</v>
      </c>
      <c r="G659" s="406">
        <f t="shared" si="1368"/>
        <v>8898.8880000000008</v>
      </c>
      <c r="H659" s="402">
        <f t="shared" si="1369"/>
        <v>0.35595552000000003</v>
      </c>
      <c r="I659" s="573"/>
      <c r="J659" s="406"/>
      <c r="K659" s="574"/>
      <c r="L659" s="574"/>
      <c r="M659" s="574"/>
      <c r="N659" s="575"/>
      <c r="O659" s="575"/>
      <c r="P659" s="409"/>
      <c r="Q659" s="409">
        <v>1680</v>
      </c>
      <c r="R659" s="409"/>
      <c r="S659" s="409"/>
      <c r="T659" s="410">
        <v>5.31</v>
      </c>
      <c r="U659" s="409">
        <f t="shared" si="1372"/>
        <v>3074.8275862068967</v>
      </c>
      <c r="V659" s="409">
        <v>8917</v>
      </c>
      <c r="W659" s="409">
        <v>4054</v>
      </c>
      <c r="X659" s="516">
        <v>480</v>
      </c>
      <c r="Y659" s="473"/>
      <c r="Z659" s="429"/>
      <c r="AA659" s="409"/>
      <c r="AB659" s="409"/>
      <c r="AC659" s="409"/>
      <c r="AD659" s="474"/>
      <c r="AE659" s="477"/>
      <c r="AF659" s="478">
        <f t="shared" si="1373"/>
        <v>2160</v>
      </c>
      <c r="AG659" s="477">
        <f t="shared" si="1374"/>
        <v>0.86399999999999999</v>
      </c>
      <c r="AH659" s="478">
        <f t="shared" si="1375"/>
        <v>2413.6781609195405</v>
      </c>
      <c r="AI659" s="478">
        <f t="shared" si="1376"/>
        <v>6999.666666666667</v>
      </c>
      <c r="AJ659" s="473">
        <f t="shared" si="1377"/>
        <v>15119.28</v>
      </c>
      <c r="AK659" s="477">
        <f t="shared" si="1378"/>
        <v>0.67196800000000001</v>
      </c>
      <c r="AL659" s="447">
        <v>37</v>
      </c>
      <c r="AM659" s="479"/>
      <c r="AN659" s="473">
        <v>4624</v>
      </c>
      <c r="AO659" s="473">
        <v>4653</v>
      </c>
      <c r="AP659" s="479">
        <v>7.23</v>
      </c>
      <c r="AQ659" s="447">
        <v>567</v>
      </c>
      <c r="AR659" s="473">
        <f t="shared" si="1351"/>
        <v>1701</v>
      </c>
      <c r="AS659" s="657">
        <f t="shared" si="1379"/>
        <v>3</v>
      </c>
      <c r="AT659" s="473">
        <v>5540</v>
      </c>
      <c r="AU659" s="447"/>
      <c r="AV659" s="480">
        <v>0.6</v>
      </c>
      <c r="AW659" s="479">
        <v>5.37</v>
      </c>
      <c r="AX659" s="479">
        <v>40.5</v>
      </c>
      <c r="AY659" s="480">
        <v>16.5</v>
      </c>
      <c r="AZ659" s="480">
        <v>2.5</v>
      </c>
      <c r="BA659" s="420">
        <f t="shared" si="1287"/>
        <v>30874</v>
      </c>
      <c r="BB659" s="421">
        <f t="shared" si="1288"/>
        <v>0.61748000000000003</v>
      </c>
      <c r="BC659" s="422"/>
      <c r="BD659" s="423">
        <v>8.24</v>
      </c>
      <c r="BE659" s="424">
        <v>34.700000000000003</v>
      </c>
      <c r="BF659" s="420">
        <v>195</v>
      </c>
      <c r="BG659" s="426">
        <v>10730</v>
      </c>
      <c r="BH659" s="420">
        <f t="shared" si="1289"/>
        <v>7189.1</v>
      </c>
      <c r="BI659" s="432"/>
      <c r="BJ659" s="421"/>
      <c r="BK659" s="427">
        <v>19.5</v>
      </c>
      <c r="BL659" s="427">
        <v>8.4</v>
      </c>
      <c r="BM659" s="428">
        <v>9</v>
      </c>
      <c r="BN659" s="422">
        <v>0.8</v>
      </c>
      <c r="BO659" s="425">
        <v>135</v>
      </c>
      <c r="BP659" s="425">
        <v>32</v>
      </c>
      <c r="BQ659" s="423">
        <v>4.59</v>
      </c>
      <c r="BR659" s="421">
        <f t="shared" si="1290"/>
        <v>0.63749999999999996</v>
      </c>
      <c r="BS659" s="409">
        <f t="shared" si="1291"/>
        <v>33034</v>
      </c>
      <c r="BT659" s="429">
        <f t="shared" si="1292"/>
        <v>8.1739589513834225</v>
      </c>
      <c r="BU659" s="430">
        <f t="shared" si="1337"/>
        <v>34.700000000000003</v>
      </c>
      <c r="BV659" s="430">
        <f t="shared" si="1293"/>
        <v>293.47308833323245</v>
      </c>
      <c r="BW659" s="430">
        <f t="shared" si="1380"/>
        <v>10028.591753950475</v>
      </c>
      <c r="BX659" s="430">
        <f t="shared" si="1294"/>
        <v>6518.5846400678092</v>
      </c>
      <c r="BY659" s="430">
        <f t="shared" si="1362"/>
        <v>19.303838469455712</v>
      </c>
      <c r="BZ659" s="430">
        <f>(BL659*BA659+AY659*AF659)/BS659</f>
        <v>8.9296361324695752</v>
      </c>
      <c r="CA659" s="431">
        <f>(BN659*BA659+AZ659*AF659)/BS659</f>
        <v>0.91115820064176301</v>
      </c>
      <c r="CB659" s="430">
        <f t="shared" si="1295"/>
        <v>135</v>
      </c>
      <c r="CC659" s="432">
        <v>15252</v>
      </c>
      <c r="CD659" s="411">
        <f t="shared" si="1296"/>
        <v>16332</v>
      </c>
      <c r="CE659" s="421">
        <f t="shared" si="1297"/>
        <v>0.65327999999999997</v>
      </c>
      <c r="CF659" s="433">
        <f t="shared" si="1298"/>
        <v>9.8457016899338718</v>
      </c>
      <c r="CG659" s="434"/>
      <c r="CH659" s="427"/>
      <c r="CI659" s="446">
        <f t="shared" si="1299"/>
        <v>13.960323291697282</v>
      </c>
      <c r="CJ659" s="436">
        <v>28.6</v>
      </c>
      <c r="CK659" s="436">
        <v>3.24</v>
      </c>
      <c r="CL659" s="423"/>
      <c r="CM659" s="423">
        <v>16.5</v>
      </c>
      <c r="CN659" s="423">
        <v>72</v>
      </c>
      <c r="CO659" s="432"/>
      <c r="CP659" s="432"/>
      <c r="CQ659" s="437"/>
      <c r="CR659" s="437">
        <v>0.97</v>
      </c>
      <c r="CS659" s="424"/>
      <c r="CT659" s="432">
        <f t="shared" si="1300"/>
        <v>5.1432770022042611</v>
      </c>
      <c r="CU659" s="434">
        <v>7.22</v>
      </c>
      <c r="CV659" s="438"/>
      <c r="CW659" s="439"/>
      <c r="CX659" s="440"/>
      <c r="CY659" s="441"/>
      <c r="CZ659" s="442"/>
      <c r="DA659" s="442"/>
      <c r="DB659" s="442"/>
      <c r="DC659" s="442"/>
      <c r="DD659" s="443"/>
      <c r="DE659" s="440"/>
      <c r="DF659" s="444">
        <v>15622</v>
      </c>
      <c r="DG659" s="445">
        <f t="shared" si="1301"/>
        <v>16702</v>
      </c>
      <c r="DH659" s="421">
        <f t="shared" si="1302"/>
        <v>0.66808000000000001</v>
      </c>
      <c r="DI659" s="446">
        <f t="shared" si="1303"/>
        <v>9.6275895102382947</v>
      </c>
      <c r="DJ659" s="434">
        <v>7.84</v>
      </c>
      <c r="DK659" s="427">
        <v>7</v>
      </c>
      <c r="DL659" s="446">
        <f t="shared" si="1304"/>
        <v>13.651059753322954</v>
      </c>
      <c r="DM659" s="422">
        <v>28.5</v>
      </c>
      <c r="DN659" s="422">
        <v>2.83</v>
      </c>
      <c r="DO659" s="423">
        <v>7.89</v>
      </c>
      <c r="DP659" s="423">
        <v>17.2</v>
      </c>
      <c r="DQ659" s="423">
        <v>69</v>
      </c>
      <c r="DR659" s="432"/>
      <c r="DS659" s="432"/>
      <c r="DT659" s="437"/>
      <c r="DU659" s="437">
        <v>0.98</v>
      </c>
      <c r="DV659" s="424"/>
      <c r="DW659" s="446">
        <f t="shared" si="1305"/>
        <v>5.0293378038558254</v>
      </c>
      <c r="DX659" s="434">
        <v>7.45</v>
      </c>
      <c r="DY659" s="438">
        <v>8.18</v>
      </c>
      <c r="DZ659" s="439">
        <v>14.8</v>
      </c>
      <c r="EA659" s="660">
        <f t="shared" si="1338"/>
        <v>53.28</v>
      </c>
      <c r="EB659" s="441">
        <v>8310</v>
      </c>
      <c r="EC659" s="442">
        <v>7.1</v>
      </c>
      <c r="ED659" s="442">
        <v>0.23</v>
      </c>
      <c r="EE659" s="442">
        <v>7.7</v>
      </c>
      <c r="EF659" s="442">
        <v>1.1000000000000001</v>
      </c>
      <c r="EG659" s="443">
        <v>9</v>
      </c>
      <c r="EH659" s="440">
        <v>16</v>
      </c>
      <c r="EI659" s="429">
        <f t="shared" si="1354"/>
        <v>8.18</v>
      </c>
      <c r="EJ659" s="447">
        <f t="shared" si="1339"/>
        <v>14.8</v>
      </c>
      <c r="EK659" s="448">
        <f t="shared" si="1360"/>
        <v>53.28</v>
      </c>
      <c r="EL659" s="417">
        <f t="shared" si="1361"/>
        <v>8310</v>
      </c>
      <c r="EM659" s="431">
        <f t="shared" si="1367"/>
        <v>7.1</v>
      </c>
      <c r="EN659" s="431">
        <f>ED659</f>
        <v>0.23</v>
      </c>
      <c r="EO659" s="431">
        <f>EE659</f>
        <v>7.7</v>
      </c>
      <c r="EP659" s="431">
        <f>EF659</f>
        <v>1.1000000000000001</v>
      </c>
      <c r="EQ659" s="430">
        <f t="shared" si="1370"/>
        <v>9</v>
      </c>
      <c r="ER659" s="448">
        <f>EH659</f>
        <v>16</v>
      </c>
      <c r="ES659" s="449">
        <f t="shared" si="1307"/>
        <v>31.967064236846888</v>
      </c>
      <c r="ET659" s="450">
        <f t="shared" si="1308"/>
        <v>0.66068000000000005</v>
      </c>
      <c r="EU659" s="451">
        <f t="shared" si="1283"/>
        <v>0.22033159090909088</v>
      </c>
      <c r="EV659" s="450">
        <f t="shared" si="1309"/>
        <v>0.40802146464646455</v>
      </c>
      <c r="EW659" s="513">
        <f t="shared" si="1363"/>
        <v>0.63219750252084506</v>
      </c>
      <c r="EX659" s="514">
        <f t="shared" si="1364"/>
        <v>12.203838469455713</v>
      </c>
      <c r="EY659" s="513">
        <f t="shared" si="1340"/>
        <v>0.57348703170028825</v>
      </c>
      <c r="EZ659" s="514">
        <f t="shared" si="1341"/>
        <v>19.900000000000002</v>
      </c>
      <c r="FA659" s="450">
        <f t="shared" si="1310"/>
        <v>0.81845013352808116</v>
      </c>
      <c r="FB659" s="431">
        <f t="shared" si="1311"/>
        <v>240.19308833323245</v>
      </c>
      <c r="FC659" s="452">
        <f>1-EP659/CA659</f>
        <v>-0.20725467786519247</v>
      </c>
      <c r="FD659" s="431">
        <f>CA659-EP659</f>
        <v>-0.18884179935823708</v>
      </c>
      <c r="FE659" s="452">
        <f t="shared" si="1312"/>
        <v>0.93333333333333335</v>
      </c>
      <c r="FF659" s="430">
        <f t="shared" si="1313"/>
        <v>126</v>
      </c>
      <c r="FG659" s="405">
        <v>50400</v>
      </c>
      <c r="FH659" s="589">
        <v>916</v>
      </c>
      <c r="FI659" s="590">
        <v>17.079999999999998</v>
      </c>
      <c r="FJ659" s="591"/>
      <c r="FK659" s="455">
        <f t="shared" si="1314"/>
        <v>2.1795725616031967</v>
      </c>
      <c r="FL659" s="530">
        <v>1600</v>
      </c>
      <c r="FM659" s="455">
        <f t="shared" si="1315"/>
        <v>48.434945813404369</v>
      </c>
      <c r="FN659" s="530">
        <v>7645</v>
      </c>
      <c r="FO659" s="532">
        <f t="shared" si="1316"/>
        <v>0.57137518684603883</v>
      </c>
      <c r="FP659" s="449">
        <f t="shared" si="1317"/>
        <v>231.42822546467275</v>
      </c>
      <c r="FQ659" s="457">
        <v>39.6</v>
      </c>
      <c r="FR659" s="458">
        <f t="shared" si="1318"/>
        <v>1.1987649088817582</v>
      </c>
      <c r="FS659" s="576">
        <v>7.92</v>
      </c>
      <c r="FT659" s="577">
        <v>11.7</v>
      </c>
      <c r="FU659" s="660">
        <v>46</v>
      </c>
      <c r="FV659" s="579">
        <v>4</v>
      </c>
      <c r="FW659" s="580">
        <v>0.3</v>
      </c>
      <c r="FX659" s="579">
        <v>8</v>
      </c>
      <c r="FY659" s="452">
        <f t="shared" si="1319"/>
        <v>0.55555555555555558</v>
      </c>
      <c r="FZ659" s="452">
        <f>1-FW659/(EF659+DC659)</f>
        <v>0.72727272727272729</v>
      </c>
      <c r="GA659" s="429">
        <f>EF659+DC659-FW659</f>
        <v>0.8</v>
      </c>
      <c r="GB659" s="513">
        <f t="shared" si="1342"/>
        <v>0.20945945945945954</v>
      </c>
      <c r="GC659" s="514">
        <f t="shared" si="1343"/>
        <v>3.1000000000000014</v>
      </c>
      <c r="GD659" s="513">
        <f t="shared" si="1371"/>
        <v>0.13663663663663661</v>
      </c>
      <c r="GE659" s="527">
        <f t="shared" si="1321"/>
        <v>7.2800000000000011</v>
      </c>
      <c r="GF659" s="461">
        <f t="shared" si="1322"/>
        <v>2.9787491675243691</v>
      </c>
      <c r="GG659" s="606">
        <v>12</v>
      </c>
      <c r="GH659" s="450">
        <f t="shared" si="1352"/>
        <v>0.15</v>
      </c>
      <c r="GI659" s="405">
        <v>84</v>
      </c>
      <c r="GJ659" s="462">
        <f t="shared" si="1353"/>
        <v>7</v>
      </c>
      <c r="GK659" s="463">
        <f t="shared" si="1323"/>
        <v>8.7182902464127867</v>
      </c>
      <c r="GL659" s="464">
        <v>8.17</v>
      </c>
      <c r="GM659" s="529">
        <v>11.1</v>
      </c>
      <c r="GN659" s="406">
        <v>43</v>
      </c>
      <c r="GO659" s="513">
        <f t="shared" si="1344"/>
        <v>5.1282051282051211E-2</v>
      </c>
      <c r="GP659" s="450">
        <f t="shared" si="1355"/>
        <v>6.5217391304347783E-2</v>
      </c>
      <c r="GQ659" s="577">
        <v>8</v>
      </c>
      <c r="GR659" s="455">
        <f t="shared" si="1324"/>
        <v>3.1240540049645817</v>
      </c>
      <c r="GS659" s="531">
        <f t="shared" si="1365"/>
        <v>10.4</v>
      </c>
      <c r="GT659" s="531">
        <f t="shared" si="1356"/>
        <v>32.24</v>
      </c>
      <c r="GU659" s="513">
        <f t="shared" si="1345"/>
        <v>6.3063063063062974E-2</v>
      </c>
      <c r="GV659" s="513">
        <f t="shared" si="1357"/>
        <v>0.25023255813953482</v>
      </c>
      <c r="GW659" s="513">
        <f t="shared" si="1346"/>
        <v>0.11111111111111105</v>
      </c>
      <c r="GX659" s="513">
        <f t="shared" si="1358"/>
        <v>0.2991304347826087</v>
      </c>
      <c r="GY659" s="462">
        <f t="shared" si="1349"/>
        <v>0.63359667488465032</v>
      </c>
      <c r="GZ659" s="405">
        <v>33005</v>
      </c>
      <c r="HA659" s="581">
        <v>8.27</v>
      </c>
      <c r="HB659" s="451">
        <v>8.14</v>
      </c>
      <c r="HC659" s="577">
        <v>10.4</v>
      </c>
      <c r="HD659" s="463">
        <f t="shared" si="1347"/>
        <v>32.24</v>
      </c>
      <c r="HE659" s="463">
        <v>11.5</v>
      </c>
      <c r="HF659" s="463">
        <f t="shared" si="1350"/>
        <v>31.05</v>
      </c>
      <c r="HG659" s="582"/>
      <c r="HH659" s="575">
        <v>4</v>
      </c>
      <c r="HI659" s="583">
        <v>7710</v>
      </c>
      <c r="HJ659" s="406">
        <f t="shared" si="1325"/>
        <v>5165.7000000000007</v>
      </c>
      <c r="HK659" s="406"/>
      <c r="HL659" s="549">
        <v>1480</v>
      </c>
      <c r="HM659" s="584">
        <v>8.3000000000000007</v>
      </c>
      <c r="HN659" s="461">
        <v>6.67</v>
      </c>
      <c r="HO659" s="574">
        <v>0.16</v>
      </c>
      <c r="HP659" s="548">
        <v>0.01</v>
      </c>
      <c r="HQ659" s="585">
        <v>6.3</v>
      </c>
      <c r="HR659" s="586">
        <v>0.24</v>
      </c>
      <c r="HS659" s="520">
        <v>0.33</v>
      </c>
      <c r="HT659" s="587">
        <v>4</v>
      </c>
      <c r="HU659" s="522">
        <f t="shared" si="1326"/>
        <v>56.358100667228094</v>
      </c>
      <c r="HV659" s="513">
        <f t="shared" si="1348"/>
        <v>0.70028818443804042</v>
      </c>
      <c r="HW659" s="513">
        <f t="shared" si="1359"/>
        <v>0.83466666666666667</v>
      </c>
      <c r="HX659" s="513">
        <f t="shared" si="1366"/>
        <v>0.65794871794871801</v>
      </c>
      <c r="HY659" s="599"/>
    </row>
    <row r="660" spans="1:233" s="598" customFormat="1" ht="15.95" customHeight="1" x14ac:dyDescent="0.15">
      <c r="A660" s="400">
        <v>44142</v>
      </c>
      <c r="B660" s="515">
        <v>32676</v>
      </c>
      <c r="C660" s="402">
        <f t="shared" si="1284"/>
        <v>0.65351999999999999</v>
      </c>
      <c r="D660" s="571">
        <v>8.11</v>
      </c>
      <c r="E660" s="572">
        <v>38.85</v>
      </c>
      <c r="F660" s="406">
        <v>179</v>
      </c>
      <c r="G660" s="406">
        <f t="shared" si="1368"/>
        <v>5849.0039999999999</v>
      </c>
      <c r="H660" s="402">
        <f t="shared" si="1369"/>
        <v>0.23396016</v>
      </c>
      <c r="I660" s="573"/>
      <c r="J660" s="406"/>
      <c r="K660" s="574"/>
      <c r="L660" s="574"/>
      <c r="M660" s="574"/>
      <c r="N660" s="575"/>
      <c r="O660" s="575"/>
      <c r="P660" s="409"/>
      <c r="Q660" s="409">
        <v>1680</v>
      </c>
      <c r="R660" s="409"/>
      <c r="S660" s="409"/>
      <c r="T660" s="410">
        <v>5.26</v>
      </c>
      <c r="U660" s="409">
        <f t="shared" si="1372"/>
        <v>3113.7931034482758</v>
      </c>
      <c r="V660" s="409">
        <v>9030</v>
      </c>
      <c r="W660" s="409">
        <v>3947</v>
      </c>
      <c r="X660" s="516">
        <v>480</v>
      </c>
      <c r="Y660" s="473"/>
      <c r="Z660" s="429"/>
      <c r="AA660" s="409"/>
      <c r="AB660" s="409"/>
      <c r="AC660" s="409"/>
      <c r="AD660" s="474"/>
      <c r="AE660" s="477"/>
      <c r="AF660" s="478">
        <f t="shared" si="1373"/>
        <v>2160</v>
      </c>
      <c r="AG660" s="477">
        <f t="shared" si="1374"/>
        <v>0.86399999999999999</v>
      </c>
      <c r="AH660" s="478">
        <f t="shared" si="1375"/>
        <v>2435.5555555555557</v>
      </c>
      <c r="AI660" s="478">
        <f t="shared" si="1376"/>
        <v>7063.1111111111113</v>
      </c>
      <c r="AJ660" s="473">
        <f t="shared" si="1377"/>
        <v>15256.32</v>
      </c>
      <c r="AK660" s="477">
        <f t="shared" si="1378"/>
        <v>0.6780586666666667</v>
      </c>
      <c r="AL660" s="447">
        <v>37</v>
      </c>
      <c r="AM660" s="479"/>
      <c r="AN660" s="473">
        <v>4731</v>
      </c>
      <c r="AO660" s="473">
        <v>4785</v>
      </c>
      <c r="AP660" s="479">
        <v>7.55</v>
      </c>
      <c r="AQ660" s="447">
        <v>630</v>
      </c>
      <c r="AR660" s="473">
        <f t="shared" si="1351"/>
        <v>1890</v>
      </c>
      <c r="AS660" s="657">
        <f t="shared" si="1379"/>
        <v>3</v>
      </c>
      <c r="AT660" s="473">
        <v>5760</v>
      </c>
      <c r="AU660" s="447"/>
      <c r="AV660" s="480">
        <v>0.5</v>
      </c>
      <c r="AW660" s="479">
        <v>5.88</v>
      </c>
      <c r="AX660" s="479">
        <v>41.13</v>
      </c>
      <c r="AY660" s="480">
        <v>16.5</v>
      </c>
      <c r="AZ660" s="480">
        <v>2.2000000000000002</v>
      </c>
      <c r="BA660" s="420">
        <f t="shared" si="1287"/>
        <v>32168</v>
      </c>
      <c r="BB660" s="421">
        <f t="shared" si="1288"/>
        <v>0.64336000000000004</v>
      </c>
      <c r="BC660" s="422"/>
      <c r="BD660" s="423">
        <v>8.24</v>
      </c>
      <c r="BE660" s="424">
        <v>31.1</v>
      </c>
      <c r="BF660" s="420">
        <v>165</v>
      </c>
      <c r="BG660" s="426">
        <v>8800</v>
      </c>
      <c r="BH660" s="420">
        <f t="shared" si="1289"/>
        <v>5896</v>
      </c>
      <c r="BI660" s="432"/>
      <c r="BJ660" s="421"/>
      <c r="BK660" s="427">
        <v>18.7</v>
      </c>
      <c r="BL660" s="427"/>
      <c r="BM660" s="428"/>
      <c r="BN660" s="422"/>
      <c r="BO660" s="425">
        <v>83</v>
      </c>
      <c r="BP660" s="425"/>
      <c r="BQ660" s="423">
        <v>4.18</v>
      </c>
      <c r="BR660" s="421">
        <f t="shared" si="1290"/>
        <v>0.58055555555555549</v>
      </c>
      <c r="BS660" s="409">
        <f t="shared" si="1291"/>
        <v>34328</v>
      </c>
      <c r="BT660" s="429">
        <f t="shared" si="1292"/>
        <v>8.1965835469587507</v>
      </c>
      <c r="BU660" s="430">
        <f t="shared" si="1337"/>
        <v>31.1</v>
      </c>
      <c r="BV660" s="430">
        <f t="shared" si="1293"/>
        <v>273.54113260312283</v>
      </c>
      <c r="BW660" s="430">
        <f t="shared" si="1380"/>
        <v>8246.4716849219294</v>
      </c>
      <c r="BX660" s="430">
        <f t="shared" si="1294"/>
        <v>5360.2065951992545</v>
      </c>
      <c r="BY660" s="430">
        <f t="shared" si="1362"/>
        <v>18.561570729433697</v>
      </c>
      <c r="BZ660" s="430"/>
      <c r="CA660" s="431"/>
      <c r="CB660" s="430">
        <f t="shared" si="1295"/>
        <v>83</v>
      </c>
      <c r="CC660" s="432">
        <v>15899</v>
      </c>
      <c r="CD660" s="411">
        <f t="shared" si="1296"/>
        <v>16979</v>
      </c>
      <c r="CE660" s="421">
        <f t="shared" si="1297"/>
        <v>0.67915999999999999</v>
      </c>
      <c r="CF660" s="433">
        <f t="shared" si="1298"/>
        <v>9.470522410035926</v>
      </c>
      <c r="CG660" s="434"/>
      <c r="CH660" s="427"/>
      <c r="CI660" s="446">
        <f t="shared" si="1299"/>
        <v>13.428352670946463</v>
      </c>
      <c r="CJ660" s="436">
        <v>28.5</v>
      </c>
      <c r="CK660" s="436">
        <v>3.65</v>
      </c>
      <c r="CL660" s="423"/>
      <c r="CM660" s="423">
        <v>16.7</v>
      </c>
      <c r="CN660" s="423">
        <v>71</v>
      </c>
      <c r="CO660" s="432"/>
      <c r="CP660" s="432"/>
      <c r="CQ660" s="437"/>
      <c r="CR660" s="437">
        <v>0.97</v>
      </c>
      <c r="CS660" s="424"/>
      <c r="CT660" s="432">
        <f t="shared" si="1300"/>
        <v>4.9472878261381705</v>
      </c>
      <c r="CU660" s="434">
        <v>7.22</v>
      </c>
      <c r="CV660" s="438"/>
      <c r="CW660" s="439"/>
      <c r="CX660" s="440"/>
      <c r="CY660" s="441"/>
      <c r="CZ660" s="442"/>
      <c r="DA660" s="442"/>
      <c r="DB660" s="442"/>
      <c r="DC660" s="442"/>
      <c r="DD660" s="443"/>
      <c r="DE660" s="440"/>
      <c r="DF660" s="444">
        <v>16269</v>
      </c>
      <c r="DG660" s="445">
        <f t="shared" si="1301"/>
        <v>17349</v>
      </c>
      <c r="DH660" s="421">
        <f t="shared" si="1302"/>
        <v>0.69396000000000002</v>
      </c>
      <c r="DI660" s="446">
        <f t="shared" si="1303"/>
        <v>9.2685457375064839</v>
      </c>
      <c r="DJ660" s="434">
        <v>7.94</v>
      </c>
      <c r="DK660" s="427">
        <v>6.4</v>
      </c>
      <c r="DL660" s="446">
        <f t="shared" si="1304"/>
        <v>13.141967836762927</v>
      </c>
      <c r="DM660" s="422">
        <v>28.7</v>
      </c>
      <c r="DN660" s="422">
        <v>3.06</v>
      </c>
      <c r="DO660" s="423">
        <v>7.82</v>
      </c>
      <c r="DP660" s="423">
        <v>17</v>
      </c>
      <c r="DQ660" s="423">
        <v>75</v>
      </c>
      <c r="DR660" s="432"/>
      <c r="DS660" s="432"/>
      <c r="DT660" s="437"/>
      <c r="DU660" s="437">
        <v>0.97</v>
      </c>
      <c r="DV660" s="424"/>
      <c r="DW660" s="446">
        <f t="shared" si="1305"/>
        <v>4.8417776240705521</v>
      </c>
      <c r="DX660" s="434">
        <v>7.5</v>
      </c>
      <c r="DY660" s="438">
        <v>8.15</v>
      </c>
      <c r="DZ660" s="439">
        <v>15</v>
      </c>
      <c r="EA660" s="660">
        <f t="shared" si="1338"/>
        <v>54</v>
      </c>
      <c r="EB660" s="441">
        <v>8650</v>
      </c>
      <c r="EC660" s="442">
        <v>8.4</v>
      </c>
      <c r="ED660" s="442"/>
      <c r="EE660" s="442"/>
      <c r="EF660" s="442"/>
      <c r="EG660" s="443">
        <v>14</v>
      </c>
      <c r="EH660" s="440"/>
      <c r="EI660" s="429">
        <f t="shared" si="1354"/>
        <v>8.15</v>
      </c>
      <c r="EJ660" s="447">
        <f t="shared" si="1339"/>
        <v>15</v>
      </c>
      <c r="EK660" s="448">
        <f t="shared" si="1360"/>
        <v>54</v>
      </c>
      <c r="EL660" s="417">
        <f t="shared" si="1361"/>
        <v>8650</v>
      </c>
      <c r="EM660" s="431">
        <f t="shared" si="1367"/>
        <v>8.4</v>
      </c>
      <c r="EN660" s="431"/>
      <c r="EO660" s="431"/>
      <c r="EP660" s="431"/>
      <c r="EQ660" s="430">
        <f t="shared" si="1370"/>
        <v>14</v>
      </c>
      <c r="ER660" s="448"/>
      <c r="ES660" s="449">
        <f t="shared" si="1307"/>
        <v>30.762060125844791</v>
      </c>
      <c r="ET660" s="450">
        <f t="shared" si="1308"/>
        <v>0.68655999999999995</v>
      </c>
      <c r="EU660" s="451">
        <f t="shared" si="1283"/>
        <v>0.21341181818181823</v>
      </c>
      <c r="EV660" s="450">
        <f t="shared" si="1309"/>
        <v>0.39520707070707078</v>
      </c>
      <c r="EW660" s="513">
        <f t="shared" si="1363"/>
        <v>0.54745209215080903</v>
      </c>
      <c r="EX660" s="514">
        <f t="shared" si="1364"/>
        <v>10.161570729433697</v>
      </c>
      <c r="EY660" s="513">
        <f t="shared" si="1340"/>
        <v>0.51768488745980712</v>
      </c>
      <c r="EZ660" s="514">
        <f t="shared" si="1341"/>
        <v>16.100000000000001</v>
      </c>
      <c r="FA660" s="450">
        <f t="shared" si="1310"/>
        <v>0.80258910429259689</v>
      </c>
      <c r="FB660" s="431">
        <f t="shared" si="1311"/>
        <v>219.54113260312283</v>
      </c>
      <c r="FC660" s="452"/>
      <c r="FD660" s="431"/>
      <c r="FE660" s="452">
        <f t="shared" si="1312"/>
        <v>0.83132530120481929</v>
      </c>
      <c r="FF660" s="430">
        <f t="shared" si="1313"/>
        <v>69</v>
      </c>
      <c r="FG660" s="405">
        <v>50400</v>
      </c>
      <c r="FH660" s="589">
        <v>620</v>
      </c>
      <c r="FI660" s="590">
        <v>12.29</v>
      </c>
      <c r="FJ660" s="591"/>
      <c r="FK660" s="455">
        <f t="shared" si="1314"/>
        <v>2.0974131903985085</v>
      </c>
      <c r="FL660" s="530">
        <v>1600</v>
      </c>
      <c r="FM660" s="455">
        <f t="shared" si="1315"/>
        <v>46.60918200885574</v>
      </c>
      <c r="FN660" s="530">
        <v>6733</v>
      </c>
      <c r="FO660" s="532">
        <f t="shared" si="1316"/>
        <v>0.5032137518684604</v>
      </c>
      <c r="FP660" s="449">
        <f t="shared" si="1317"/>
        <v>196.1372640410161</v>
      </c>
      <c r="FQ660" s="457">
        <v>39.6</v>
      </c>
      <c r="FR660" s="458">
        <f t="shared" si="1318"/>
        <v>1.1535772547191798</v>
      </c>
      <c r="FS660" s="576">
        <v>7.88</v>
      </c>
      <c r="FT660" s="577">
        <v>11</v>
      </c>
      <c r="FU660" s="660">
        <v>50</v>
      </c>
      <c r="FV660" s="579">
        <v>10</v>
      </c>
      <c r="FW660" s="580"/>
      <c r="FX660" s="579"/>
      <c r="FY660" s="452">
        <f t="shared" si="1319"/>
        <v>0.2857142857142857</v>
      </c>
      <c r="FZ660" s="452"/>
      <c r="GA660" s="429"/>
      <c r="GB660" s="513">
        <f t="shared" si="1342"/>
        <v>0.26666666666666672</v>
      </c>
      <c r="GC660" s="514">
        <f t="shared" si="1343"/>
        <v>4</v>
      </c>
      <c r="GD660" s="513">
        <f t="shared" si="1371"/>
        <v>7.407407407407407E-2</v>
      </c>
      <c r="GE660" s="527">
        <f t="shared" si="1321"/>
        <v>4</v>
      </c>
      <c r="GF660" s="461">
        <f t="shared" si="1322"/>
        <v>2.8664646935446285</v>
      </c>
      <c r="GG660" s="606">
        <v>12</v>
      </c>
      <c r="GH660" s="450">
        <f t="shared" si="1352"/>
        <v>0.15</v>
      </c>
      <c r="GI660" s="405">
        <v>84</v>
      </c>
      <c r="GJ660" s="462">
        <f t="shared" si="1353"/>
        <v>7</v>
      </c>
      <c r="GK660" s="463">
        <f t="shared" si="1323"/>
        <v>8.3896527615940357</v>
      </c>
      <c r="GL660" s="464">
        <v>8.08</v>
      </c>
      <c r="GM660" s="529">
        <v>10.199999999999999</v>
      </c>
      <c r="GN660" s="406">
        <v>48</v>
      </c>
      <c r="GO660" s="513">
        <f t="shared" si="1344"/>
        <v>7.2727272727272751E-2</v>
      </c>
      <c r="GP660" s="450">
        <f t="shared" si="1355"/>
        <v>4.0000000000000036E-2</v>
      </c>
      <c r="GQ660" s="577">
        <v>8</v>
      </c>
      <c r="GR660" s="455">
        <f t="shared" si="1324"/>
        <v>3.006292239571196</v>
      </c>
      <c r="GS660" s="531">
        <f t="shared" si="1365"/>
        <v>10.199999999999999</v>
      </c>
      <c r="GT660" s="531">
        <f t="shared" si="1356"/>
        <v>31.619999999999997</v>
      </c>
      <c r="GU660" s="513">
        <f t="shared" si="1345"/>
        <v>0</v>
      </c>
      <c r="GV660" s="513">
        <f t="shared" si="1357"/>
        <v>0.34125000000000005</v>
      </c>
      <c r="GW660" s="513">
        <f t="shared" si="1346"/>
        <v>7.2727272727272751E-2</v>
      </c>
      <c r="GX660" s="513">
        <f t="shared" si="1358"/>
        <v>0.36760000000000004</v>
      </c>
      <c r="GY660" s="462">
        <f t="shared" si="1349"/>
        <v>0.45645553653939253</v>
      </c>
      <c r="GZ660" s="405">
        <v>33743</v>
      </c>
      <c r="HA660" s="581">
        <v>8.44</v>
      </c>
      <c r="HB660" s="451">
        <v>8.1199999999999992</v>
      </c>
      <c r="HC660" s="577">
        <v>10.199999999999999</v>
      </c>
      <c r="HD660" s="463">
        <f t="shared" si="1347"/>
        <v>31.619999999999997</v>
      </c>
      <c r="HE660" s="463">
        <v>11.7</v>
      </c>
      <c r="HF660" s="463">
        <f t="shared" si="1350"/>
        <v>31.59</v>
      </c>
      <c r="HG660" s="582"/>
      <c r="HH660" s="575">
        <v>8</v>
      </c>
      <c r="HI660" s="583">
        <v>8680</v>
      </c>
      <c r="HJ660" s="406">
        <f t="shared" si="1325"/>
        <v>5815.6</v>
      </c>
      <c r="HK660" s="406"/>
      <c r="HL660" s="549"/>
      <c r="HM660" s="584"/>
      <c r="HN660" s="461">
        <v>6.31</v>
      </c>
      <c r="HO660" s="574"/>
      <c r="HP660" s="548">
        <v>0.01</v>
      </c>
      <c r="HQ660" s="585"/>
      <c r="HR660" s="586"/>
      <c r="HS660" s="520">
        <v>0.24</v>
      </c>
      <c r="HT660" s="587">
        <v>4</v>
      </c>
      <c r="HU660" s="522">
        <f t="shared" si="1326"/>
        <v>54.091022133797566</v>
      </c>
      <c r="HV660" s="513">
        <f t="shared" si="1348"/>
        <v>0.67202572347266887</v>
      </c>
      <c r="HW660" s="513">
        <f t="shared" si="1359"/>
        <v>0.8083636363636364</v>
      </c>
      <c r="HX660" s="513">
        <f t="shared" si="1366"/>
        <v>0.66256684491978612</v>
      </c>
      <c r="HY660" s="599"/>
    </row>
    <row r="661" spans="1:233" ht="15.95" customHeight="1" x14ac:dyDescent="0.15">
      <c r="A661" s="485">
        <v>44143</v>
      </c>
      <c r="B661" s="486">
        <v>31811</v>
      </c>
      <c r="C661" s="487">
        <f t="shared" si="1284"/>
        <v>0.63622000000000001</v>
      </c>
      <c r="D661" s="488">
        <v>8.06</v>
      </c>
      <c r="E661" s="489">
        <v>35.799999999999997</v>
      </c>
      <c r="F661" s="490">
        <v>192</v>
      </c>
      <c r="G661" s="490">
        <f t="shared" si="1368"/>
        <v>6107.7120000000004</v>
      </c>
      <c r="H661" s="487">
        <f t="shared" si="1369"/>
        <v>0.24430848000000002</v>
      </c>
      <c r="I661" s="490"/>
      <c r="J661" s="490"/>
      <c r="K661" s="491"/>
      <c r="L661" s="491"/>
      <c r="M661" s="491"/>
      <c r="N661" s="492"/>
      <c r="O661" s="492"/>
      <c r="P661" s="409"/>
      <c r="Q661" s="409">
        <v>1680</v>
      </c>
      <c r="R661" s="409"/>
      <c r="S661" s="409"/>
      <c r="T661" s="410">
        <v>5.42</v>
      </c>
      <c r="U661" s="411">
        <f t="shared" si="1372"/>
        <v>3631.7241379310344</v>
      </c>
      <c r="V661" s="409">
        <v>10532</v>
      </c>
      <c r="W661" s="409">
        <v>4715</v>
      </c>
      <c r="X661" s="412">
        <v>480</v>
      </c>
      <c r="Y661" s="473"/>
      <c r="Z661" s="429"/>
      <c r="AA661" s="447"/>
      <c r="AB661" s="409"/>
      <c r="AC661" s="409"/>
      <c r="AD661" s="474"/>
      <c r="AE661" s="477"/>
      <c r="AF661" s="478">
        <f t="shared" si="1373"/>
        <v>2160</v>
      </c>
      <c r="AG661" s="477">
        <f t="shared" si="1374"/>
        <v>0.86399999999999999</v>
      </c>
      <c r="AH661" s="478">
        <f t="shared" si="1375"/>
        <v>2839.3869731800769</v>
      </c>
      <c r="AI661" s="478">
        <f t="shared" si="1376"/>
        <v>8234.2222222222226</v>
      </c>
      <c r="AJ661" s="473">
        <f t="shared" si="1377"/>
        <v>17785.919999999998</v>
      </c>
      <c r="AK661" s="477">
        <f t="shared" si="1378"/>
        <v>0.79048533333333326</v>
      </c>
      <c r="AL661" s="447">
        <v>37</v>
      </c>
      <c r="AM661" s="479"/>
      <c r="AN661" s="473">
        <v>4900</v>
      </c>
      <c r="AO661" s="473">
        <v>4876</v>
      </c>
      <c r="AP661" s="479">
        <v>7.32</v>
      </c>
      <c r="AQ661" s="447">
        <v>646</v>
      </c>
      <c r="AR661" s="473">
        <f t="shared" si="1351"/>
        <v>1938</v>
      </c>
      <c r="AS661" s="657">
        <f t="shared" si="1379"/>
        <v>3</v>
      </c>
      <c r="AT661" s="473">
        <v>5860</v>
      </c>
      <c r="AU661" s="447"/>
      <c r="AV661" s="480">
        <v>0.9</v>
      </c>
      <c r="AW661" s="479">
        <v>6.07</v>
      </c>
      <c r="AX661" s="479">
        <v>41.95</v>
      </c>
      <c r="AY661" s="480">
        <v>15.9</v>
      </c>
      <c r="AZ661" s="480">
        <v>2.7</v>
      </c>
      <c r="BA661" s="420">
        <f t="shared" si="1287"/>
        <v>28418</v>
      </c>
      <c r="BB661" s="421">
        <f t="shared" si="1288"/>
        <v>0.56835999999999998</v>
      </c>
      <c r="BC661" s="422"/>
      <c r="BD661" s="423">
        <v>8.08</v>
      </c>
      <c r="BE661" s="424">
        <v>31.3</v>
      </c>
      <c r="BF661" s="425">
        <v>181</v>
      </c>
      <c r="BG661" s="426">
        <v>10640</v>
      </c>
      <c r="BH661" s="420">
        <f t="shared" si="1289"/>
        <v>7128.8</v>
      </c>
      <c r="BI661" s="420"/>
      <c r="BJ661" s="421"/>
      <c r="BK661" s="427">
        <v>18.600000000000001</v>
      </c>
      <c r="BL661" s="427"/>
      <c r="BM661" s="428"/>
      <c r="BN661" s="422"/>
      <c r="BO661" s="425">
        <v>156</v>
      </c>
      <c r="BP661" s="425"/>
      <c r="BQ661" s="423">
        <v>4.88</v>
      </c>
      <c r="BR661" s="421">
        <f t="shared" si="1290"/>
        <v>0.6777777777777777</v>
      </c>
      <c r="BS661" s="409">
        <f t="shared" si="1291"/>
        <v>30578</v>
      </c>
      <c r="BT661" s="429">
        <f t="shared" si="1292"/>
        <v>8.0263143436457582</v>
      </c>
      <c r="BU661" s="430">
        <f t="shared" si="1337"/>
        <v>31.3</v>
      </c>
      <c r="BV661" s="430">
        <f t="shared" si="1293"/>
        <v>305.11276080842435</v>
      </c>
      <c r="BW661" s="430">
        <f t="shared" si="1380"/>
        <v>9888.612728105174</v>
      </c>
      <c r="BX661" s="430">
        <f t="shared" si="1294"/>
        <v>6427.5982732683633</v>
      </c>
      <c r="BY661" s="430">
        <f t="shared" si="1362"/>
        <v>18.409274641899405</v>
      </c>
      <c r="BZ661" s="430"/>
      <c r="CA661" s="431"/>
      <c r="CB661" s="430">
        <f t="shared" si="1295"/>
        <v>156</v>
      </c>
      <c r="CC661" s="432">
        <v>14197</v>
      </c>
      <c r="CD661" s="411">
        <f t="shared" si="1296"/>
        <v>15277</v>
      </c>
      <c r="CE661" s="421">
        <f t="shared" si="1297"/>
        <v>0.61107999999999996</v>
      </c>
      <c r="CF661" s="433">
        <f t="shared" si="1298"/>
        <v>10.525626759180467</v>
      </c>
      <c r="CG661" s="434"/>
      <c r="CH661" s="427"/>
      <c r="CI661" s="446">
        <f t="shared" si="1299"/>
        <v>14.924396151076783</v>
      </c>
      <c r="CJ661" s="436">
        <v>28.7</v>
      </c>
      <c r="CK661" s="436">
        <v>3.32</v>
      </c>
      <c r="CL661" s="423"/>
      <c r="CM661" s="423">
        <v>16.7</v>
      </c>
      <c r="CN661" s="423">
        <v>72</v>
      </c>
      <c r="CO661" s="432"/>
      <c r="CP661" s="432"/>
      <c r="CQ661" s="437"/>
      <c r="CR661" s="437">
        <v>0.97</v>
      </c>
      <c r="CS661" s="481"/>
      <c r="CT661" s="432">
        <f t="shared" si="1300"/>
        <v>5.4984617398703932</v>
      </c>
      <c r="CU661" s="434">
        <v>7.42</v>
      </c>
      <c r="CV661" s="493"/>
      <c r="CW661" s="494"/>
      <c r="CX661" s="495"/>
      <c r="CY661" s="496"/>
      <c r="CZ661" s="497"/>
      <c r="DA661" s="497"/>
      <c r="DB661" s="497"/>
      <c r="DC661" s="497"/>
      <c r="DD661" s="498"/>
      <c r="DE661" s="498"/>
      <c r="DF661" s="432">
        <v>14221</v>
      </c>
      <c r="DG661" s="445">
        <f t="shared" si="1301"/>
        <v>15301</v>
      </c>
      <c r="DH661" s="421">
        <f t="shared" si="1302"/>
        <v>0.61204000000000003</v>
      </c>
      <c r="DI661" s="446">
        <f t="shared" si="1303"/>
        <v>10.509117051173126</v>
      </c>
      <c r="DJ661" s="434">
        <v>7.75</v>
      </c>
      <c r="DK661" s="427">
        <v>5.58</v>
      </c>
      <c r="DL661" s="446">
        <f t="shared" si="1304"/>
        <v>14.900986863603688</v>
      </c>
      <c r="DM661" s="541">
        <v>28.8</v>
      </c>
      <c r="DN661" s="541">
        <v>2.97</v>
      </c>
      <c r="DO661" s="542">
        <v>7.91</v>
      </c>
      <c r="DP661" s="542">
        <v>15.7</v>
      </c>
      <c r="DQ661" s="542">
        <v>68</v>
      </c>
      <c r="DR661" s="432"/>
      <c r="DS661" s="432"/>
      <c r="DT661" s="437"/>
      <c r="DU661" s="437">
        <v>0.96</v>
      </c>
      <c r="DV661" s="481"/>
      <c r="DW661" s="446">
        <f t="shared" si="1305"/>
        <v>5.4898372655382</v>
      </c>
      <c r="DX661" s="434">
        <v>7.57</v>
      </c>
      <c r="DY661" s="493">
        <v>7.99</v>
      </c>
      <c r="DZ661" s="494">
        <v>15</v>
      </c>
      <c r="EA661" s="495">
        <f t="shared" si="1338"/>
        <v>54</v>
      </c>
      <c r="EB661" s="496">
        <v>8360</v>
      </c>
      <c r="EC661" s="497">
        <v>9.3000000000000007</v>
      </c>
      <c r="ED661" s="497"/>
      <c r="EE661" s="497"/>
      <c r="EF661" s="497"/>
      <c r="EG661" s="498">
        <v>9</v>
      </c>
      <c r="EH661" s="495"/>
      <c r="EI661" s="429">
        <f t="shared" si="1354"/>
        <v>7.99</v>
      </c>
      <c r="EJ661" s="447">
        <f t="shared" si="1339"/>
        <v>15</v>
      </c>
      <c r="EK661" s="448">
        <f t="shared" si="1360"/>
        <v>54</v>
      </c>
      <c r="EL661" s="417">
        <f t="shared" si="1361"/>
        <v>8360</v>
      </c>
      <c r="EM661" s="431">
        <f t="shared" si="1367"/>
        <v>9.3000000000000007</v>
      </c>
      <c r="EN661" s="431"/>
      <c r="EO661" s="431"/>
      <c r="EP661" s="431"/>
      <c r="EQ661" s="430">
        <f t="shared" si="1370"/>
        <v>9</v>
      </c>
      <c r="ER661" s="448"/>
      <c r="ES661" s="449">
        <f t="shared" si="1307"/>
        <v>34.534632742494608</v>
      </c>
      <c r="ET661" s="450">
        <f t="shared" si="1308"/>
        <v>0.61155999999999999</v>
      </c>
      <c r="EU661" s="451">
        <f t="shared" si="1283"/>
        <v>0.21203949999999999</v>
      </c>
      <c r="EV661" s="499">
        <f t="shared" si="1309"/>
        <v>0.39266574074074068</v>
      </c>
      <c r="EW661" s="513">
        <f t="shared" si="1363"/>
        <v>0.49481985678929175</v>
      </c>
      <c r="EX661" s="514">
        <f t="shared" si="1364"/>
        <v>9.1092746418994039</v>
      </c>
      <c r="EY661" s="513">
        <f t="shared" si="1340"/>
        <v>0.52076677316293929</v>
      </c>
      <c r="EZ661" s="514">
        <f t="shared" si="1341"/>
        <v>16.3</v>
      </c>
      <c r="FA661" s="450">
        <f t="shared" si="1310"/>
        <v>0.8230162519033225</v>
      </c>
      <c r="FB661" s="431">
        <f t="shared" si="1311"/>
        <v>251.11276080842435</v>
      </c>
      <c r="FC661" s="452"/>
      <c r="FD661" s="431"/>
      <c r="FE661" s="452">
        <f t="shared" si="1312"/>
        <v>0.94230769230769229</v>
      </c>
      <c r="FF661" s="430">
        <f t="shared" si="1313"/>
        <v>147</v>
      </c>
      <c r="FG661" s="490">
        <v>50400</v>
      </c>
      <c r="FH661" s="601">
        <v>637</v>
      </c>
      <c r="FI661" s="501"/>
      <c r="FJ661" s="487"/>
      <c r="FK661" s="455">
        <f t="shared" si="1314"/>
        <v>2.3546340506246319</v>
      </c>
      <c r="FL661" s="490">
        <v>1600</v>
      </c>
      <c r="FM661" s="455">
        <f t="shared" si="1315"/>
        <v>52.325201124991821</v>
      </c>
      <c r="FN661" s="490">
        <v>6394</v>
      </c>
      <c r="FO661" s="532">
        <f t="shared" si="1316"/>
        <v>0.47787742899850527</v>
      </c>
      <c r="FP661" s="449">
        <f t="shared" si="1317"/>
        <v>209.10458499574858</v>
      </c>
      <c r="FQ661" s="503">
        <v>39.6</v>
      </c>
      <c r="FR661" s="458">
        <f t="shared" si="1318"/>
        <v>1.2950487278435476</v>
      </c>
      <c r="FS661" s="504">
        <v>7.95</v>
      </c>
      <c r="FT661" s="535">
        <v>13.5</v>
      </c>
      <c r="FU661" s="495">
        <v>49</v>
      </c>
      <c r="FV661" s="490">
        <v>6</v>
      </c>
      <c r="FW661" s="504"/>
      <c r="FX661" s="490"/>
      <c r="FY661" s="452">
        <f t="shared" si="1319"/>
        <v>0.33333333333333337</v>
      </c>
      <c r="FZ661" s="452"/>
      <c r="GA661" s="429"/>
      <c r="GB661" s="499">
        <f t="shared" si="1342"/>
        <v>9.9999999999999978E-2</v>
      </c>
      <c r="GC661" s="514">
        <f t="shared" si="1343"/>
        <v>1.5</v>
      </c>
      <c r="GD661" s="499">
        <f t="shared" si="1371"/>
        <v>9.259259259259256E-2</v>
      </c>
      <c r="GE661" s="527">
        <f t="shared" si="1321"/>
        <v>5</v>
      </c>
      <c r="GF661" s="461">
        <f t="shared" si="1322"/>
        <v>3.2179998691869969</v>
      </c>
      <c r="GG661" s="490">
        <v>12</v>
      </c>
      <c r="GH661" s="526">
        <f t="shared" si="1352"/>
        <v>0.15</v>
      </c>
      <c r="GI661" s="490">
        <v>84</v>
      </c>
      <c r="GJ661" s="544">
        <f t="shared" si="1353"/>
        <v>7</v>
      </c>
      <c r="GK661" s="463">
        <f t="shared" si="1323"/>
        <v>9.4185362024985277</v>
      </c>
      <c r="GL661" s="507">
        <v>8.07</v>
      </c>
      <c r="GM661" s="535">
        <v>12.5</v>
      </c>
      <c r="GN661" s="536">
        <v>47</v>
      </c>
      <c r="GO661" s="526">
        <f t="shared" si="1344"/>
        <v>7.407407407407407E-2</v>
      </c>
      <c r="GP661" s="526">
        <f t="shared" si="1355"/>
        <v>4.081632653061229E-2</v>
      </c>
      <c r="GQ661" s="535">
        <v>8</v>
      </c>
      <c r="GR661" s="455">
        <f t="shared" si="1324"/>
        <v>3.3749754725619727</v>
      </c>
      <c r="GS661" s="536">
        <f t="shared" si="1365"/>
        <v>11.9</v>
      </c>
      <c r="GT661" s="536">
        <f t="shared" si="1356"/>
        <v>36.89</v>
      </c>
      <c r="GU661" s="526">
        <f t="shared" si="1345"/>
        <v>4.7999999999999932E-2</v>
      </c>
      <c r="GV661" s="526">
        <f t="shared" si="1357"/>
        <v>0.21510638297872342</v>
      </c>
      <c r="GW661" s="526">
        <f t="shared" si="1346"/>
        <v>0.11851851851851847</v>
      </c>
      <c r="GX661" s="526">
        <f t="shared" si="1358"/>
        <v>0.24714285714285711</v>
      </c>
      <c r="GY661" s="544">
        <f t="shared" si="1349"/>
        <v>0.77774865421127404</v>
      </c>
      <c r="GZ661" s="490">
        <v>29011</v>
      </c>
      <c r="HA661" s="493">
        <v>8.3699999999999992</v>
      </c>
      <c r="HB661" s="493">
        <v>8.1199999999999992</v>
      </c>
      <c r="HC661" s="494">
        <v>11.9</v>
      </c>
      <c r="HD661" s="498">
        <f t="shared" si="1347"/>
        <v>36.89</v>
      </c>
      <c r="HE661" s="498">
        <v>12.4</v>
      </c>
      <c r="HF661" s="498">
        <f t="shared" si="1350"/>
        <v>33.480000000000004</v>
      </c>
      <c r="HG661" s="498"/>
      <c r="HH661" s="492">
        <v>6</v>
      </c>
      <c r="HI661" s="508">
        <v>8450</v>
      </c>
      <c r="HJ661" s="490">
        <f t="shared" si="1325"/>
        <v>5661.5</v>
      </c>
      <c r="HK661" s="490"/>
      <c r="HL661" s="490"/>
      <c r="HM661" s="543"/>
      <c r="HN661" s="506">
        <v>7.17</v>
      </c>
      <c r="HO661" s="491"/>
      <c r="HP661" s="545">
        <v>0.01</v>
      </c>
      <c r="HQ661" s="523"/>
      <c r="HR661" s="524"/>
      <c r="HS661" s="524">
        <v>0.22</v>
      </c>
      <c r="HT661" s="511">
        <v>4</v>
      </c>
      <c r="HU661" s="525">
        <f t="shared" si="1326"/>
        <v>61.228798648743755</v>
      </c>
      <c r="HV661" s="526">
        <f t="shared" si="1348"/>
        <v>0.61980830670926523</v>
      </c>
      <c r="HW661" s="526">
        <f t="shared" si="1359"/>
        <v>0.79618784530386744</v>
      </c>
      <c r="HX661" s="526">
        <f t="shared" si="1366"/>
        <v>0.61451612903225805</v>
      </c>
      <c r="HY661" s="512"/>
    </row>
    <row r="662" spans="1:233" s="598" customFormat="1" ht="15.95" customHeight="1" x14ac:dyDescent="0.15">
      <c r="A662" s="400">
        <v>44144</v>
      </c>
      <c r="B662" s="515">
        <v>28811</v>
      </c>
      <c r="C662" s="402">
        <f t="shared" si="1284"/>
        <v>0.57621999999999995</v>
      </c>
      <c r="D662" s="571">
        <v>7.97</v>
      </c>
      <c r="E662" s="572">
        <v>36.1</v>
      </c>
      <c r="F662" s="406">
        <v>194</v>
      </c>
      <c r="G662" s="406">
        <f t="shared" si="1368"/>
        <v>5589.3339999999998</v>
      </c>
      <c r="H662" s="402">
        <f t="shared" si="1369"/>
        <v>0.22357336</v>
      </c>
      <c r="I662" s="573"/>
      <c r="J662" s="406"/>
      <c r="K662" s="574"/>
      <c r="L662" s="574"/>
      <c r="M662" s="574"/>
      <c r="N662" s="575"/>
      <c r="O662" s="575"/>
      <c r="P662" s="409"/>
      <c r="Q662" s="409">
        <v>1800</v>
      </c>
      <c r="R662" s="409"/>
      <c r="S662" s="409"/>
      <c r="T662" s="410">
        <v>5.08</v>
      </c>
      <c r="U662" s="409">
        <f t="shared" si="1372"/>
        <v>3161.0344827586209</v>
      </c>
      <c r="V662" s="409">
        <v>9167</v>
      </c>
      <c r="W662" s="409">
        <v>4334</v>
      </c>
      <c r="X662" s="516">
        <v>480</v>
      </c>
      <c r="Y662" s="473"/>
      <c r="Z662" s="429"/>
      <c r="AA662" s="409"/>
      <c r="AB662" s="409"/>
      <c r="AC662" s="409"/>
      <c r="AD662" s="474"/>
      <c r="AE662" s="477"/>
      <c r="AF662" s="478">
        <f t="shared" si="1373"/>
        <v>2280</v>
      </c>
      <c r="AG662" s="477">
        <f t="shared" si="1374"/>
        <v>0.91200000000000003</v>
      </c>
      <c r="AH662" s="478">
        <f t="shared" si="1375"/>
        <v>2509.6370235934664</v>
      </c>
      <c r="AI662" s="478">
        <f t="shared" si="1376"/>
        <v>7277.9473684210525</v>
      </c>
      <c r="AJ662" s="473">
        <f t="shared" si="1377"/>
        <v>16593.72</v>
      </c>
      <c r="AK662" s="477">
        <f t="shared" si="1378"/>
        <v>0.73749866666666675</v>
      </c>
      <c r="AL662" s="447">
        <v>37</v>
      </c>
      <c r="AM662" s="479"/>
      <c r="AN662" s="473">
        <v>4828</v>
      </c>
      <c r="AO662" s="473">
        <v>4811</v>
      </c>
      <c r="AP662" s="479">
        <v>7.36</v>
      </c>
      <c r="AQ662" s="447">
        <v>661</v>
      </c>
      <c r="AR662" s="473">
        <f t="shared" si="1351"/>
        <v>1983</v>
      </c>
      <c r="AS662" s="657">
        <f t="shared" si="1379"/>
        <v>3</v>
      </c>
      <c r="AT662" s="473">
        <v>6080</v>
      </c>
      <c r="AU662" s="447"/>
      <c r="AV662" s="480">
        <v>0.8</v>
      </c>
      <c r="AW662" s="479">
        <v>6.55</v>
      </c>
      <c r="AX662" s="479">
        <v>43.7</v>
      </c>
      <c r="AY662" s="480">
        <v>12.8</v>
      </c>
      <c r="AZ662" s="480">
        <v>2.2000000000000002</v>
      </c>
      <c r="BA662" s="420">
        <f t="shared" si="1287"/>
        <v>27037</v>
      </c>
      <c r="BB662" s="421">
        <f t="shared" si="1288"/>
        <v>0.54074</v>
      </c>
      <c r="BC662" s="422"/>
      <c r="BD662" s="423">
        <v>8.17</v>
      </c>
      <c r="BE662" s="424">
        <v>29.3</v>
      </c>
      <c r="BF662" s="420">
        <v>224</v>
      </c>
      <c r="BG662" s="426">
        <v>9930</v>
      </c>
      <c r="BH662" s="420">
        <f t="shared" si="1289"/>
        <v>6653.1</v>
      </c>
      <c r="BI662" s="432"/>
      <c r="BJ662" s="421"/>
      <c r="BK662" s="427">
        <v>19.600000000000001</v>
      </c>
      <c r="BL662" s="427"/>
      <c r="BM662" s="428"/>
      <c r="BN662" s="422"/>
      <c r="BO662" s="425">
        <v>252</v>
      </c>
      <c r="BP662" s="425"/>
      <c r="BQ662" s="423">
        <v>5.4</v>
      </c>
      <c r="BR662" s="421">
        <f t="shared" si="1290"/>
        <v>0.75</v>
      </c>
      <c r="BS662" s="409">
        <f t="shared" si="1291"/>
        <v>29317</v>
      </c>
      <c r="BT662" s="429">
        <f t="shared" si="1292"/>
        <v>8.1070058327932593</v>
      </c>
      <c r="BU662" s="430">
        <f t="shared" ref="BU662:BU693" si="1381">(AQ662*Y662+BA662*BE662)/(BA662+Y662)</f>
        <v>29.3</v>
      </c>
      <c r="BV662" s="430">
        <f t="shared" si="1293"/>
        <v>360.79844458846401</v>
      </c>
      <c r="BW662" s="430">
        <f t="shared" si="1380"/>
        <v>9157.9714841218411</v>
      </c>
      <c r="BX662" s="430">
        <f t="shared" si="1294"/>
        <v>5952.6814646791972</v>
      </c>
      <c r="BY662" s="430">
        <f t="shared" si="1362"/>
        <v>19.071160077770578</v>
      </c>
      <c r="BZ662" s="430"/>
      <c r="CA662" s="431"/>
      <c r="CB662" s="430">
        <f t="shared" si="1295"/>
        <v>252</v>
      </c>
      <c r="CC662" s="432">
        <v>13542</v>
      </c>
      <c r="CD662" s="411">
        <f t="shared" si="1296"/>
        <v>14682</v>
      </c>
      <c r="CE662" s="421">
        <f t="shared" si="1297"/>
        <v>0.58728000000000002</v>
      </c>
      <c r="CF662" s="433">
        <f t="shared" si="1298"/>
        <v>10.952186350633429</v>
      </c>
      <c r="CG662" s="434"/>
      <c r="CH662" s="427"/>
      <c r="CI662" s="446">
        <f t="shared" si="1299"/>
        <v>15.529219452390683</v>
      </c>
      <c r="CJ662" s="436">
        <v>28.3</v>
      </c>
      <c r="CK662" s="436">
        <v>3.25</v>
      </c>
      <c r="CL662" s="423"/>
      <c r="CM662" s="423">
        <v>16</v>
      </c>
      <c r="CN662" s="423">
        <v>77</v>
      </c>
      <c r="CO662" s="432"/>
      <c r="CP662" s="432"/>
      <c r="CQ662" s="437"/>
      <c r="CR662" s="437">
        <v>0.98</v>
      </c>
      <c r="CS662" s="424"/>
      <c r="CT662" s="432">
        <f t="shared" si="1300"/>
        <v>5.7212913771965672</v>
      </c>
      <c r="CU662" s="434">
        <v>6.85</v>
      </c>
      <c r="CV662" s="438"/>
      <c r="CW662" s="439"/>
      <c r="CX662" s="440"/>
      <c r="CY662" s="441"/>
      <c r="CZ662" s="442"/>
      <c r="DA662" s="442"/>
      <c r="DB662" s="442"/>
      <c r="DC662" s="442"/>
      <c r="DD662" s="443"/>
      <c r="DE662" s="440"/>
      <c r="DF662" s="444">
        <v>13495</v>
      </c>
      <c r="DG662" s="445">
        <f t="shared" si="1301"/>
        <v>14635</v>
      </c>
      <c r="DH662" s="421">
        <f t="shared" si="1302"/>
        <v>0.58540000000000003</v>
      </c>
      <c r="DI662" s="446">
        <f t="shared" si="1303"/>
        <v>10.987359070720874</v>
      </c>
      <c r="DJ662" s="434">
        <v>7.86</v>
      </c>
      <c r="DK662" s="427">
        <v>4.9000000000000004</v>
      </c>
      <c r="DL662" s="446">
        <f t="shared" si="1304"/>
        <v>15.579091219678851</v>
      </c>
      <c r="DM662" s="422">
        <v>28.2</v>
      </c>
      <c r="DN662" s="422">
        <v>2.7</v>
      </c>
      <c r="DO662" s="423">
        <v>7.85</v>
      </c>
      <c r="DP662" s="423">
        <v>16.100000000000001</v>
      </c>
      <c r="DQ662" s="423">
        <v>71</v>
      </c>
      <c r="DR662" s="432"/>
      <c r="DS662" s="432"/>
      <c r="DT662" s="437"/>
      <c r="DU662" s="437">
        <v>0.97</v>
      </c>
      <c r="DV662" s="424"/>
      <c r="DW662" s="446">
        <f t="shared" si="1305"/>
        <v>5.7396651861974721</v>
      </c>
      <c r="DX662" s="434">
        <v>7.7</v>
      </c>
      <c r="DY662" s="438">
        <v>8.18</v>
      </c>
      <c r="DZ662" s="439">
        <v>14.6</v>
      </c>
      <c r="EA662" s="660">
        <f t="shared" si="1338"/>
        <v>52.56</v>
      </c>
      <c r="EB662" s="441">
        <v>9010</v>
      </c>
      <c r="EC662" s="442">
        <v>8.5</v>
      </c>
      <c r="ED662" s="442"/>
      <c r="EE662" s="442"/>
      <c r="EF662" s="442"/>
      <c r="EG662" s="443">
        <v>14</v>
      </c>
      <c r="EH662" s="440"/>
      <c r="EI662" s="429">
        <f t="shared" si="1354"/>
        <v>8.18</v>
      </c>
      <c r="EJ662" s="447">
        <f t="shared" si="1339"/>
        <v>14.6</v>
      </c>
      <c r="EK662" s="448">
        <f t="shared" si="1360"/>
        <v>52.56</v>
      </c>
      <c r="EL662" s="417">
        <f t="shared" si="1361"/>
        <v>9010</v>
      </c>
      <c r="EM662" s="431">
        <f t="shared" si="1367"/>
        <v>8.5</v>
      </c>
      <c r="EN662" s="431"/>
      <c r="EO662" s="431"/>
      <c r="EP662" s="431"/>
      <c r="EQ662" s="430">
        <f t="shared" si="1370"/>
        <v>14</v>
      </c>
      <c r="ER662" s="448"/>
      <c r="ES662" s="449">
        <f t="shared" si="1307"/>
        <v>36.020056622437494</v>
      </c>
      <c r="ET662" s="450">
        <f t="shared" si="1308"/>
        <v>0.58633999999999997</v>
      </c>
      <c r="EU662" s="451">
        <f t="shared" si="1283"/>
        <v>0.24039836363636363</v>
      </c>
      <c r="EV662" s="450">
        <f t="shared" si="1309"/>
        <v>0.44518215488215485</v>
      </c>
      <c r="EW662" s="513">
        <f t="shared" si="1363"/>
        <v>0.55430084140987135</v>
      </c>
      <c r="EX662" s="514">
        <f t="shared" si="1364"/>
        <v>10.571160077770578</v>
      </c>
      <c r="EY662" s="513">
        <f t="shared" ref="EY662:EY693" si="1382">1-EJ662/BU662</f>
        <v>0.50170648464163825</v>
      </c>
      <c r="EZ662" s="514">
        <f t="shared" ref="EZ662:EZ693" si="1383">BU662-EJ662</f>
        <v>14.700000000000001</v>
      </c>
      <c r="FA662" s="450">
        <f t="shared" si="1310"/>
        <v>0.85432309704119902</v>
      </c>
      <c r="FB662" s="431">
        <f t="shared" si="1311"/>
        <v>308.23844458846401</v>
      </c>
      <c r="FC662" s="452"/>
      <c r="FD662" s="431"/>
      <c r="FE662" s="452">
        <f t="shared" si="1312"/>
        <v>0.94444444444444442</v>
      </c>
      <c r="FF662" s="430">
        <f t="shared" si="1313"/>
        <v>238</v>
      </c>
      <c r="FG662" s="405">
        <v>50400</v>
      </c>
      <c r="FH662" s="589">
        <v>494</v>
      </c>
      <c r="FI662" s="590"/>
      <c r="FJ662" s="591"/>
      <c r="FK662" s="455">
        <f t="shared" si="1314"/>
        <v>2.4559129515298292</v>
      </c>
      <c r="FL662" s="530">
        <v>1600</v>
      </c>
      <c r="FM662" s="455">
        <f t="shared" si="1315"/>
        <v>54.575843367329533</v>
      </c>
      <c r="FN662" s="530">
        <v>6977</v>
      </c>
      <c r="FO662" s="532">
        <f t="shared" si="1316"/>
        <v>0.5214499252615844</v>
      </c>
      <c r="FP662" s="449">
        <f t="shared" si="1317"/>
        <v>237.98478698366134</v>
      </c>
      <c r="FQ662" s="457">
        <v>39.6</v>
      </c>
      <c r="FR662" s="458">
        <f t="shared" si="1318"/>
        <v>1.3507521233414062</v>
      </c>
      <c r="FS662" s="576">
        <v>8</v>
      </c>
      <c r="FT662" s="577">
        <v>12.2</v>
      </c>
      <c r="FU662" s="660">
        <v>52</v>
      </c>
      <c r="FV662" s="579">
        <v>2</v>
      </c>
      <c r="FW662" s="580"/>
      <c r="FX662" s="579"/>
      <c r="FY662" s="452">
        <f t="shared" si="1319"/>
        <v>0.85714285714285721</v>
      </c>
      <c r="FZ662" s="452"/>
      <c r="GA662" s="429"/>
      <c r="GB662" s="513">
        <f t="shared" si="1342"/>
        <v>0.16438356164383561</v>
      </c>
      <c r="GC662" s="514">
        <f t="shared" si="1343"/>
        <v>2.4000000000000004</v>
      </c>
      <c r="GD662" s="513">
        <f t="shared" si="1371"/>
        <v>1.0654490106544956E-2</v>
      </c>
      <c r="GE662" s="527">
        <f t="shared" si="1321"/>
        <v>0.56000000000000227</v>
      </c>
      <c r="GF662" s="461">
        <f t="shared" si="1322"/>
        <v>3.3564143670907667</v>
      </c>
      <c r="GG662" s="606">
        <v>20</v>
      </c>
      <c r="GH662" s="450">
        <f t="shared" si="1352"/>
        <v>0.25</v>
      </c>
      <c r="GI662" s="405">
        <v>140</v>
      </c>
      <c r="GJ662" s="462">
        <f t="shared" si="1353"/>
        <v>7</v>
      </c>
      <c r="GK662" s="463">
        <f t="shared" si="1323"/>
        <v>16.37275301019886</v>
      </c>
      <c r="GL662" s="464">
        <v>8.17</v>
      </c>
      <c r="GM662" s="529">
        <v>11.4</v>
      </c>
      <c r="GN662" s="406">
        <v>49</v>
      </c>
      <c r="GO662" s="513">
        <f t="shared" ref="GO662:GO693" si="1384">1-GM662/FT662</f>
        <v>6.557377049180324E-2</v>
      </c>
      <c r="GP662" s="450">
        <f t="shared" si="1355"/>
        <v>5.7692307692307709E-2</v>
      </c>
      <c r="GQ662" s="577">
        <v>8</v>
      </c>
      <c r="GR662" s="455">
        <f t="shared" si="1324"/>
        <v>3.5201418971927554</v>
      </c>
      <c r="GS662" s="531">
        <f t="shared" si="1365"/>
        <v>10.9</v>
      </c>
      <c r="GT662" s="531">
        <f t="shared" si="1356"/>
        <v>33.79</v>
      </c>
      <c r="GU662" s="513">
        <f t="shared" ref="GU662:GU693" si="1385">1-GS662/GM662</f>
        <v>4.3859649122807043E-2</v>
      </c>
      <c r="GV662" s="513">
        <f t="shared" si="1357"/>
        <v>0.31040816326530618</v>
      </c>
      <c r="GW662" s="513">
        <f t="shared" ref="GW662:GW693" si="1386">1-HC662/FT662</f>
        <v>0.10655737704918022</v>
      </c>
      <c r="GX662" s="513">
        <f t="shared" si="1358"/>
        <v>0.35019230769230769</v>
      </c>
      <c r="GY662" s="462">
        <f t="shared" si="1349"/>
        <v>0.89910779847330358</v>
      </c>
      <c r="GZ662" s="405">
        <v>27830</v>
      </c>
      <c r="HA662" s="581">
        <v>8.34</v>
      </c>
      <c r="HB662" s="451">
        <v>8.14</v>
      </c>
      <c r="HC662" s="577">
        <v>10.9</v>
      </c>
      <c r="HD662" s="463">
        <f t="shared" ref="HD662:HD693" si="1387">HC662*3.1</f>
        <v>33.79</v>
      </c>
      <c r="HE662" s="463">
        <v>12.3</v>
      </c>
      <c r="HF662" s="463">
        <f t="shared" si="1350"/>
        <v>33.21</v>
      </c>
      <c r="HG662" s="582"/>
      <c r="HH662" s="575">
        <v>4</v>
      </c>
      <c r="HI662" s="583">
        <v>8640</v>
      </c>
      <c r="HJ662" s="406">
        <f t="shared" si="1325"/>
        <v>5788.8</v>
      </c>
      <c r="HK662" s="406"/>
      <c r="HL662" s="549"/>
      <c r="HM662" s="584"/>
      <c r="HN662" s="461">
        <v>5.25</v>
      </c>
      <c r="HO662" s="574"/>
      <c r="HP662" s="548">
        <v>0.01</v>
      </c>
      <c r="HQ662" s="585"/>
      <c r="HR662" s="586"/>
      <c r="HS662" s="520">
        <v>0.3</v>
      </c>
      <c r="HT662" s="587">
        <v>4</v>
      </c>
      <c r="HU662" s="522">
        <f t="shared" si="1326"/>
        <v>64.356252542811703</v>
      </c>
      <c r="HV662" s="513">
        <f t="shared" ref="HV662:HV693" si="1388">1-HC662/BE662</f>
        <v>0.62798634812286691</v>
      </c>
      <c r="HW662" s="513">
        <f t="shared" si="1359"/>
        <v>0.84915178571428573</v>
      </c>
      <c r="HX662" s="513">
        <f t="shared" si="1366"/>
        <v>0.73214285714285721</v>
      </c>
      <c r="HY662" s="599"/>
    </row>
    <row r="663" spans="1:233" s="598" customFormat="1" ht="15.95" customHeight="1" x14ac:dyDescent="0.15">
      <c r="A663" s="400">
        <v>44145</v>
      </c>
      <c r="B663" s="515">
        <v>31363</v>
      </c>
      <c r="C663" s="402">
        <f t="shared" si="1284"/>
        <v>0.62726000000000004</v>
      </c>
      <c r="D663" s="571">
        <v>7.74</v>
      </c>
      <c r="E663" s="572">
        <v>35.85</v>
      </c>
      <c r="F663" s="406">
        <v>202</v>
      </c>
      <c r="G663" s="406">
        <f t="shared" si="1368"/>
        <v>6335.326</v>
      </c>
      <c r="H663" s="402">
        <f t="shared" si="1369"/>
        <v>0.25341303999999998</v>
      </c>
      <c r="I663" s="573"/>
      <c r="J663" s="406"/>
      <c r="K663" s="574"/>
      <c r="L663" s="574"/>
      <c r="M663" s="574"/>
      <c r="N663" s="575"/>
      <c r="O663" s="575"/>
      <c r="P663" s="409"/>
      <c r="Q663" s="409">
        <v>1800</v>
      </c>
      <c r="R663" s="409"/>
      <c r="S663" s="409"/>
      <c r="T663" s="410">
        <v>5.07</v>
      </c>
      <c r="U663" s="409">
        <f t="shared" si="1372"/>
        <v>3172.4137931034484</v>
      </c>
      <c r="V663" s="409">
        <v>9200</v>
      </c>
      <c r="W663" s="409">
        <v>3040</v>
      </c>
      <c r="X663" s="516">
        <v>480</v>
      </c>
      <c r="Y663" s="473"/>
      <c r="Z663" s="429"/>
      <c r="AA663" s="409"/>
      <c r="AB663" s="409"/>
      <c r="AC663" s="409"/>
      <c r="AD663" s="474"/>
      <c r="AE663" s="477"/>
      <c r="AF663" s="478">
        <f t="shared" si="1373"/>
        <v>2280</v>
      </c>
      <c r="AG663" s="477">
        <f t="shared" si="1374"/>
        <v>0.91200000000000003</v>
      </c>
      <c r="AH663" s="478">
        <f t="shared" si="1375"/>
        <v>2519.2014519056261</v>
      </c>
      <c r="AI663" s="478">
        <f t="shared" si="1376"/>
        <v>7305.6842105263158</v>
      </c>
      <c r="AJ663" s="473">
        <f t="shared" si="1377"/>
        <v>16656.96</v>
      </c>
      <c r="AK663" s="477">
        <f t="shared" si="1378"/>
        <v>0.74030933333333326</v>
      </c>
      <c r="AL663" s="447">
        <v>37</v>
      </c>
      <c r="AM663" s="479"/>
      <c r="AN663" s="473">
        <v>4747</v>
      </c>
      <c r="AO663" s="473">
        <v>4748</v>
      </c>
      <c r="AP663" s="479">
        <v>7.34</v>
      </c>
      <c r="AQ663" s="447">
        <v>684</v>
      </c>
      <c r="AR663" s="473">
        <f t="shared" si="1351"/>
        <v>2052</v>
      </c>
      <c r="AS663" s="657">
        <f t="shared" si="1379"/>
        <v>3</v>
      </c>
      <c r="AT663" s="473">
        <v>5950</v>
      </c>
      <c r="AU663" s="447"/>
      <c r="AV663" s="480">
        <v>0.6</v>
      </c>
      <c r="AW663" s="479">
        <v>6.75</v>
      </c>
      <c r="AX663" s="479">
        <v>42.92</v>
      </c>
      <c r="AY663" s="480">
        <v>15.1</v>
      </c>
      <c r="AZ663" s="480">
        <v>2.2000000000000002</v>
      </c>
      <c r="BA663" s="420">
        <f t="shared" si="1287"/>
        <v>32895</v>
      </c>
      <c r="BB663" s="421">
        <f t="shared" si="1288"/>
        <v>0.65790000000000004</v>
      </c>
      <c r="BC663" s="422"/>
      <c r="BD663" s="423">
        <v>8.2200000000000006</v>
      </c>
      <c r="BE663" s="424">
        <v>29.1</v>
      </c>
      <c r="BF663" s="420">
        <v>199</v>
      </c>
      <c r="BG663" s="426">
        <v>9210</v>
      </c>
      <c r="BH663" s="420">
        <f t="shared" si="1289"/>
        <v>6170.7000000000007</v>
      </c>
      <c r="BI663" s="432">
        <v>1583</v>
      </c>
      <c r="BJ663" s="421">
        <f>BI663/35.5*(23+35.5)/BH663</f>
        <v>0.42274063458000172</v>
      </c>
      <c r="BK663" s="427">
        <v>19.5</v>
      </c>
      <c r="BL663" s="427">
        <v>10.5</v>
      </c>
      <c r="BM663" s="428">
        <v>7.4</v>
      </c>
      <c r="BN663" s="422">
        <v>2.2000000000000002</v>
      </c>
      <c r="BO663" s="425">
        <v>493</v>
      </c>
      <c r="BP663" s="425">
        <v>32</v>
      </c>
      <c r="BQ663" s="423">
        <v>5.0599999999999996</v>
      </c>
      <c r="BR663" s="421">
        <f t="shared" si="1290"/>
        <v>0.70277777777777772</v>
      </c>
      <c r="BS663" s="409">
        <f t="shared" si="1291"/>
        <v>35175</v>
      </c>
      <c r="BT663" s="429">
        <f t="shared" si="1292"/>
        <v>8.1629594882729215</v>
      </c>
      <c r="BU663" s="430">
        <f t="shared" si="1381"/>
        <v>29.1</v>
      </c>
      <c r="BV663" s="430">
        <f t="shared" si="1293"/>
        <v>319.1091684434968</v>
      </c>
      <c r="BW663" s="430">
        <f t="shared" si="1380"/>
        <v>8613.2136460554375</v>
      </c>
      <c r="BX663" s="430">
        <f t="shared" si="1294"/>
        <v>5598.5888699360348</v>
      </c>
      <c r="BY663" s="430">
        <f t="shared" si="1362"/>
        <v>19.214797441364606</v>
      </c>
      <c r="BZ663" s="430">
        <f>(BL663*BA663+AY663*AF663)/BS663</f>
        <v>10.798166311300641</v>
      </c>
      <c r="CA663" s="431">
        <f>(BN663*BA663+AZ663*AF663)/BS663</f>
        <v>2.2000000000000002</v>
      </c>
      <c r="CB663" s="430">
        <f t="shared" si="1295"/>
        <v>493</v>
      </c>
      <c r="CC663" s="432">
        <v>16434</v>
      </c>
      <c r="CD663" s="411">
        <f t="shared" si="1296"/>
        <v>17574</v>
      </c>
      <c r="CE663" s="421">
        <f t="shared" si="1297"/>
        <v>0.70296000000000003</v>
      </c>
      <c r="CF663" s="433">
        <f t="shared" si="1298"/>
        <v>9.1498805052919074</v>
      </c>
      <c r="CG663" s="434"/>
      <c r="CH663" s="427"/>
      <c r="CI663" s="446">
        <f t="shared" si="1299"/>
        <v>12.973711164219871</v>
      </c>
      <c r="CJ663" s="436">
        <v>28</v>
      </c>
      <c r="CK663" s="436">
        <v>2.5099999999999998</v>
      </c>
      <c r="CL663" s="423"/>
      <c r="CM663" s="423">
        <v>16</v>
      </c>
      <c r="CN663" s="423">
        <v>74</v>
      </c>
      <c r="CO663" s="432"/>
      <c r="CP663" s="432"/>
      <c r="CQ663" s="437"/>
      <c r="CR663" s="437">
        <v>0.98</v>
      </c>
      <c r="CS663" s="424"/>
      <c r="CT663" s="432">
        <f t="shared" si="1300"/>
        <v>4.7797883236599521</v>
      </c>
      <c r="CU663" s="434">
        <v>6.91</v>
      </c>
      <c r="CV663" s="438"/>
      <c r="CW663" s="439"/>
      <c r="CX663" s="440"/>
      <c r="CY663" s="441"/>
      <c r="CZ663" s="442"/>
      <c r="DA663" s="442"/>
      <c r="DB663" s="442"/>
      <c r="DC663" s="442"/>
      <c r="DD663" s="443"/>
      <c r="DE663" s="440"/>
      <c r="DF663" s="444">
        <v>16461</v>
      </c>
      <c r="DG663" s="445">
        <f t="shared" si="1301"/>
        <v>17601</v>
      </c>
      <c r="DH663" s="421">
        <f t="shared" si="1302"/>
        <v>0.70404</v>
      </c>
      <c r="DI663" s="446">
        <f t="shared" si="1303"/>
        <v>9.1358445542866882</v>
      </c>
      <c r="DJ663" s="434">
        <v>7.89</v>
      </c>
      <c r="DK663" s="427">
        <v>3.9</v>
      </c>
      <c r="DL663" s="446">
        <f t="shared" si="1304"/>
        <v>12.953809442645303</v>
      </c>
      <c r="DM663" s="422">
        <v>27.8</v>
      </c>
      <c r="DN663" s="422">
        <v>3.41</v>
      </c>
      <c r="DO663" s="423">
        <v>7.93</v>
      </c>
      <c r="DP663" s="423">
        <v>15.9</v>
      </c>
      <c r="DQ663" s="423">
        <v>69</v>
      </c>
      <c r="DR663" s="432">
        <v>5253</v>
      </c>
      <c r="DS663" s="432">
        <v>2290</v>
      </c>
      <c r="DT663" s="437">
        <f>DS663/DR663</f>
        <v>0.43594136683799734</v>
      </c>
      <c r="DU663" s="437">
        <v>0.97</v>
      </c>
      <c r="DV663" s="424"/>
      <c r="DW663" s="446">
        <f t="shared" si="1305"/>
        <v>4.7724561104482692</v>
      </c>
      <c r="DX663" s="434">
        <v>7.57</v>
      </c>
      <c r="DY663" s="438">
        <v>8.14</v>
      </c>
      <c r="DZ663" s="439">
        <v>14.3</v>
      </c>
      <c r="EA663" s="660">
        <f t="shared" si="1338"/>
        <v>51.480000000000004</v>
      </c>
      <c r="EB663" s="441">
        <v>8670</v>
      </c>
      <c r="EC663" s="442">
        <v>6</v>
      </c>
      <c r="ED663" s="442">
        <v>0.2</v>
      </c>
      <c r="EE663" s="442">
        <v>4.7</v>
      </c>
      <c r="EF663" s="442">
        <v>1.1000000000000001</v>
      </c>
      <c r="EG663" s="443">
        <v>19</v>
      </c>
      <c r="EH663" s="440">
        <v>16</v>
      </c>
      <c r="EI663" s="429">
        <f t="shared" si="1354"/>
        <v>8.14</v>
      </c>
      <c r="EJ663" s="447">
        <f t="shared" si="1339"/>
        <v>14.3</v>
      </c>
      <c r="EK663" s="448">
        <f t="shared" si="1360"/>
        <v>51.480000000000004</v>
      </c>
      <c r="EL663" s="417">
        <f t="shared" si="1361"/>
        <v>8670</v>
      </c>
      <c r="EM663" s="431">
        <f t="shared" si="1367"/>
        <v>6</v>
      </c>
      <c r="EN663" s="431">
        <f>ED663</f>
        <v>0.2</v>
      </c>
      <c r="EO663" s="431">
        <f>EE663</f>
        <v>4.7</v>
      </c>
      <c r="EP663" s="431">
        <f>EF663</f>
        <v>1.1000000000000001</v>
      </c>
      <c r="EQ663" s="430">
        <f t="shared" si="1370"/>
        <v>19</v>
      </c>
      <c r="ER663" s="448">
        <f>EH663</f>
        <v>16</v>
      </c>
      <c r="ES663" s="449">
        <f t="shared" si="1307"/>
        <v>30.021321961620465</v>
      </c>
      <c r="ET663" s="450">
        <f t="shared" si="1308"/>
        <v>0.70350000000000001</v>
      </c>
      <c r="EU663" s="451">
        <f t="shared" si="1283"/>
        <v>0.25510602272727273</v>
      </c>
      <c r="EV663" s="450">
        <f t="shared" si="1309"/>
        <v>0.47241856060606058</v>
      </c>
      <c r="EW663" s="513">
        <f t="shared" si="1363"/>
        <v>0.68774065829684394</v>
      </c>
      <c r="EX663" s="514">
        <f t="shared" si="1364"/>
        <v>13.214797441364606</v>
      </c>
      <c r="EY663" s="513">
        <f t="shared" si="1382"/>
        <v>0.50859106529209619</v>
      </c>
      <c r="EZ663" s="514">
        <f t="shared" si="1383"/>
        <v>14.8</v>
      </c>
      <c r="FA663" s="450">
        <f t="shared" si="1310"/>
        <v>0.83867589812257204</v>
      </c>
      <c r="FB663" s="431">
        <f t="shared" si="1311"/>
        <v>267.62916844349678</v>
      </c>
      <c r="FC663" s="452">
        <f>1-EP663/CA663</f>
        <v>0.5</v>
      </c>
      <c r="FD663" s="431">
        <f>CA663-EP663</f>
        <v>1.1000000000000001</v>
      </c>
      <c r="FE663" s="452">
        <f t="shared" si="1312"/>
        <v>0.96146044624746452</v>
      </c>
      <c r="FF663" s="430">
        <f t="shared" si="1313"/>
        <v>474</v>
      </c>
      <c r="FG663" s="405">
        <v>50400</v>
      </c>
      <c r="FH663" s="589">
        <v>522</v>
      </c>
      <c r="FI663" s="590"/>
      <c r="FJ663" s="591"/>
      <c r="FK663" s="455">
        <f t="shared" si="1314"/>
        <v>2.0469083155650321</v>
      </c>
      <c r="FL663" s="530">
        <v>1600</v>
      </c>
      <c r="FM663" s="455">
        <f t="shared" si="1315"/>
        <v>45.486851457000711</v>
      </c>
      <c r="FN663" s="530">
        <v>7198</v>
      </c>
      <c r="FO663" s="532">
        <f t="shared" si="1316"/>
        <v>0.53796711509716</v>
      </c>
      <c r="FP663" s="449">
        <f t="shared" si="1317"/>
        <v>204.63397299218195</v>
      </c>
      <c r="FQ663" s="457">
        <v>39.6</v>
      </c>
      <c r="FR663" s="458">
        <f t="shared" si="1318"/>
        <v>1.1257995735607678</v>
      </c>
      <c r="FS663" s="576">
        <v>8.01</v>
      </c>
      <c r="FT663" s="577">
        <v>12</v>
      </c>
      <c r="FU663" s="660">
        <v>57</v>
      </c>
      <c r="FV663" s="579">
        <v>2</v>
      </c>
      <c r="FW663" s="580">
        <v>0.32</v>
      </c>
      <c r="FX663" s="579">
        <v>8</v>
      </c>
      <c r="FY663" s="452">
        <f t="shared" si="1319"/>
        <v>0.89473684210526316</v>
      </c>
      <c r="FZ663" s="452">
        <f>1-FW663/(EF663+DC663)</f>
        <v>0.70909090909090911</v>
      </c>
      <c r="GA663" s="429">
        <f>EF663+DC663-FW663</f>
        <v>0.78</v>
      </c>
      <c r="GB663" s="513">
        <f t="shared" si="1342"/>
        <v>0.16083916083916083</v>
      </c>
      <c r="GC663" s="514">
        <f t="shared" si="1343"/>
        <v>2.3000000000000007</v>
      </c>
      <c r="GD663" s="513">
        <f t="shared" si="1371"/>
        <v>-0.10722610722610715</v>
      </c>
      <c r="GE663" s="527">
        <f t="shared" si="1321"/>
        <v>-5.519999999999996</v>
      </c>
      <c r="GF663" s="461">
        <f t="shared" si="1322"/>
        <v>2.797441364605544</v>
      </c>
      <c r="GG663" s="606">
        <v>12</v>
      </c>
      <c r="GH663" s="450">
        <f t="shared" si="1352"/>
        <v>0.15</v>
      </c>
      <c r="GI663" s="405">
        <v>84</v>
      </c>
      <c r="GJ663" s="462">
        <f t="shared" si="1353"/>
        <v>7</v>
      </c>
      <c r="GK663" s="463">
        <f t="shared" si="1323"/>
        <v>8.1876332622601282</v>
      </c>
      <c r="GL663" s="464">
        <v>8.2100000000000009</v>
      </c>
      <c r="GM663" s="529">
        <v>10.7</v>
      </c>
      <c r="GN663" s="406">
        <v>50</v>
      </c>
      <c r="GO663" s="513">
        <f t="shared" si="1384"/>
        <v>0.10833333333333339</v>
      </c>
      <c r="GP663" s="450">
        <f t="shared" si="1355"/>
        <v>0.1228070175438597</v>
      </c>
      <c r="GQ663" s="577">
        <v>8</v>
      </c>
      <c r="GR663" s="455">
        <f t="shared" si="1324"/>
        <v>2.9339019189765461</v>
      </c>
      <c r="GS663" s="531">
        <f t="shared" si="1365"/>
        <v>10.7</v>
      </c>
      <c r="GT663" s="531">
        <f t="shared" si="1356"/>
        <v>33.17</v>
      </c>
      <c r="GU663" s="513">
        <f t="shared" si="1385"/>
        <v>0</v>
      </c>
      <c r="GV663" s="513">
        <f t="shared" si="1357"/>
        <v>0.33660000000000001</v>
      </c>
      <c r="GW663" s="513">
        <f t="shared" si="1386"/>
        <v>0.10833333333333339</v>
      </c>
      <c r="GX663" s="513">
        <f t="shared" si="1358"/>
        <v>0.41807017543859648</v>
      </c>
      <c r="GY663" s="462">
        <f t="shared" si="1349"/>
        <v>0.34358511381704276</v>
      </c>
      <c r="GZ663" s="405">
        <v>35243</v>
      </c>
      <c r="HA663" s="581">
        <v>8.4499999999999993</v>
      </c>
      <c r="HB663" s="451">
        <v>8.18</v>
      </c>
      <c r="HC663" s="577">
        <v>10.7</v>
      </c>
      <c r="HD663" s="463">
        <f t="shared" si="1387"/>
        <v>33.17</v>
      </c>
      <c r="HE663" s="463">
        <v>12.2</v>
      </c>
      <c r="HF663" s="463">
        <f t="shared" si="1350"/>
        <v>32.94</v>
      </c>
      <c r="HG663" s="582"/>
      <c r="HH663" s="575">
        <v>6</v>
      </c>
      <c r="HI663" s="583">
        <v>8680</v>
      </c>
      <c r="HJ663" s="406">
        <f t="shared" si="1325"/>
        <v>5815.6</v>
      </c>
      <c r="HK663" s="406">
        <v>338</v>
      </c>
      <c r="HL663" s="549">
        <v>1673</v>
      </c>
      <c r="HM663" s="584">
        <v>6.8</v>
      </c>
      <c r="HN663" s="461">
        <v>3.85</v>
      </c>
      <c r="HO663" s="574">
        <v>0.14000000000000001</v>
      </c>
      <c r="HP663" s="548">
        <v>0.01</v>
      </c>
      <c r="HQ663" s="585">
        <v>5.6</v>
      </c>
      <c r="HR663" s="586">
        <v>0.38</v>
      </c>
      <c r="HS663" s="520">
        <v>0.33</v>
      </c>
      <c r="HT663" s="587">
        <v>4</v>
      </c>
      <c r="HU663" s="522">
        <f t="shared" si="1326"/>
        <v>52.895576835385313</v>
      </c>
      <c r="HV663" s="513">
        <f t="shared" si="1388"/>
        <v>0.63230240549828176</v>
      </c>
      <c r="HW663" s="513">
        <f t="shared" si="1359"/>
        <v>0.83331658291457289</v>
      </c>
      <c r="HX663" s="513">
        <f t="shared" si="1366"/>
        <v>0.8025641025641026</v>
      </c>
      <c r="HY663" s="599"/>
    </row>
    <row r="664" spans="1:233" s="598" customFormat="1" ht="15.95" customHeight="1" x14ac:dyDescent="0.15">
      <c r="A664" s="400">
        <v>44146</v>
      </c>
      <c r="B664" s="515">
        <v>31717</v>
      </c>
      <c r="C664" s="402">
        <f t="shared" si="1284"/>
        <v>0.63434000000000001</v>
      </c>
      <c r="D664" s="571">
        <v>7.98</v>
      </c>
      <c r="E664" s="572">
        <v>34</v>
      </c>
      <c r="F664" s="406">
        <v>228</v>
      </c>
      <c r="G664" s="406">
        <f t="shared" si="1368"/>
        <v>7231.4759999999997</v>
      </c>
      <c r="H664" s="402">
        <f t="shared" si="1369"/>
        <v>0.28925903999999997</v>
      </c>
      <c r="I664" s="573"/>
      <c r="J664" s="406"/>
      <c r="K664" s="574"/>
      <c r="L664" s="574"/>
      <c r="M664" s="574"/>
      <c r="N664" s="575"/>
      <c r="O664" s="575"/>
      <c r="P664" s="409"/>
      <c r="Q664" s="409">
        <v>1800</v>
      </c>
      <c r="R664" s="409"/>
      <c r="S664" s="409"/>
      <c r="T664" s="410">
        <v>4.8600000000000003</v>
      </c>
      <c r="U664" s="409">
        <f t="shared" si="1372"/>
        <v>3354.4827586206898</v>
      </c>
      <c r="V664" s="409">
        <v>9728</v>
      </c>
      <c r="W664" s="409">
        <v>3023</v>
      </c>
      <c r="X664" s="516">
        <v>480</v>
      </c>
      <c r="Y664" s="473"/>
      <c r="Z664" s="429"/>
      <c r="AA664" s="409"/>
      <c r="AB664" s="409"/>
      <c r="AC664" s="409"/>
      <c r="AD664" s="474"/>
      <c r="AE664" s="477"/>
      <c r="AF664" s="478">
        <f t="shared" si="1373"/>
        <v>2280</v>
      </c>
      <c r="AG664" s="477">
        <f t="shared" si="1374"/>
        <v>0.91200000000000003</v>
      </c>
      <c r="AH664" s="478">
        <f t="shared" si="1375"/>
        <v>2664.8275862068967</v>
      </c>
      <c r="AI664" s="478">
        <f t="shared" si="1376"/>
        <v>7728</v>
      </c>
      <c r="AJ664" s="473">
        <f t="shared" si="1377"/>
        <v>17619.84</v>
      </c>
      <c r="AK664" s="477">
        <f t="shared" si="1378"/>
        <v>0.78310400000000002</v>
      </c>
      <c r="AL664" s="447">
        <v>37</v>
      </c>
      <c r="AM664" s="479"/>
      <c r="AN664" s="473">
        <v>4844</v>
      </c>
      <c r="AO664" s="473">
        <v>4712</v>
      </c>
      <c r="AP664" s="479">
        <v>7.43</v>
      </c>
      <c r="AQ664" s="447">
        <v>705</v>
      </c>
      <c r="AR664" s="473">
        <f t="shared" si="1351"/>
        <v>2115</v>
      </c>
      <c r="AS664" s="657">
        <f t="shared" si="1379"/>
        <v>3</v>
      </c>
      <c r="AT664" s="473">
        <v>5450</v>
      </c>
      <c r="AU664" s="447"/>
      <c r="AV664" s="480">
        <v>0.9</v>
      </c>
      <c r="AW664" s="479">
        <v>6.7</v>
      </c>
      <c r="AX664" s="479">
        <v>40.75</v>
      </c>
      <c r="AY664" s="480">
        <v>10.7</v>
      </c>
      <c r="AZ664" s="480">
        <v>1.9</v>
      </c>
      <c r="BA664" s="420">
        <f t="shared" si="1287"/>
        <v>33633</v>
      </c>
      <c r="BB664" s="421">
        <f t="shared" si="1288"/>
        <v>0.67266000000000004</v>
      </c>
      <c r="BC664" s="422"/>
      <c r="BD664" s="423">
        <v>8.07</v>
      </c>
      <c r="BE664" s="424">
        <v>23.9</v>
      </c>
      <c r="BF664" s="420">
        <v>205</v>
      </c>
      <c r="BG664" s="426">
        <v>7780</v>
      </c>
      <c r="BH664" s="420">
        <f t="shared" si="1289"/>
        <v>5212.6000000000004</v>
      </c>
      <c r="BI664" s="432"/>
      <c r="BJ664" s="421"/>
      <c r="BK664" s="427">
        <v>19.2</v>
      </c>
      <c r="BL664" s="427"/>
      <c r="BM664" s="428"/>
      <c r="BN664" s="422"/>
      <c r="BO664" s="425">
        <v>218</v>
      </c>
      <c r="BP664" s="425"/>
      <c r="BQ664" s="423">
        <v>3.14</v>
      </c>
      <c r="BR664" s="421">
        <f t="shared" si="1290"/>
        <v>0.43611111111111112</v>
      </c>
      <c r="BS664" s="409">
        <f t="shared" si="1291"/>
        <v>35913</v>
      </c>
      <c r="BT664" s="429">
        <f t="shared" si="1292"/>
        <v>8.0293684738117115</v>
      </c>
      <c r="BU664" s="430">
        <f t="shared" si="1381"/>
        <v>23.9</v>
      </c>
      <c r="BV664" s="430">
        <f t="shared" si="1293"/>
        <v>326.25971096817307</v>
      </c>
      <c r="BW664" s="430">
        <f t="shared" si="1380"/>
        <v>7286.2634700526269</v>
      </c>
      <c r="BX664" s="430">
        <f t="shared" si="1294"/>
        <v>4736.0712555342079</v>
      </c>
      <c r="BY664" s="430">
        <f t="shared" si="1362"/>
        <v>18.660362542811793</v>
      </c>
      <c r="BZ664" s="430"/>
      <c r="CA664" s="431"/>
      <c r="CB664" s="430">
        <f t="shared" si="1295"/>
        <v>218</v>
      </c>
      <c r="CC664" s="432">
        <v>16817</v>
      </c>
      <c r="CD664" s="411">
        <f t="shared" si="1296"/>
        <v>17957</v>
      </c>
      <c r="CE664" s="421">
        <f t="shared" si="1297"/>
        <v>0.71828000000000003</v>
      </c>
      <c r="CF664" s="433">
        <f t="shared" si="1298"/>
        <v>8.9547251768112712</v>
      </c>
      <c r="CG664" s="434"/>
      <c r="CH664" s="427"/>
      <c r="CI664" s="446">
        <f t="shared" si="1299"/>
        <v>12.696998385030907</v>
      </c>
      <c r="CJ664" s="436">
        <v>27.5</v>
      </c>
      <c r="CK664" s="436">
        <v>2.92</v>
      </c>
      <c r="CL664" s="423"/>
      <c r="CM664" s="423">
        <v>14.8</v>
      </c>
      <c r="CN664" s="423">
        <v>66</v>
      </c>
      <c r="CO664" s="432"/>
      <c r="CP664" s="432"/>
      <c r="CQ664" s="437"/>
      <c r="CR664" s="437">
        <v>0.98</v>
      </c>
      <c r="CS664" s="424"/>
      <c r="CT664" s="432">
        <f t="shared" si="1300"/>
        <v>4.6778415102745452</v>
      </c>
      <c r="CU664" s="434">
        <v>6.93</v>
      </c>
      <c r="CV664" s="438"/>
      <c r="CW664" s="439"/>
      <c r="CX664" s="440"/>
      <c r="CY664" s="441"/>
      <c r="CZ664" s="442"/>
      <c r="DA664" s="442"/>
      <c r="DB664" s="442"/>
      <c r="DC664" s="442"/>
      <c r="DD664" s="443"/>
      <c r="DE664" s="440"/>
      <c r="DF664" s="444">
        <v>16816</v>
      </c>
      <c r="DG664" s="445">
        <f t="shared" si="1301"/>
        <v>17956</v>
      </c>
      <c r="DH664" s="421">
        <f t="shared" si="1302"/>
        <v>0.71823999999999999</v>
      </c>
      <c r="DI664" s="446">
        <f t="shared" si="1303"/>
        <v>8.9552238805970159</v>
      </c>
      <c r="DJ664" s="434">
        <v>7.88</v>
      </c>
      <c r="DK664" s="427">
        <v>4.4000000000000004</v>
      </c>
      <c r="DL664" s="446">
        <f t="shared" si="1304"/>
        <v>12.697705502339051</v>
      </c>
      <c r="DM664" s="422">
        <v>27.7</v>
      </c>
      <c r="DN664" s="422">
        <v>3.28</v>
      </c>
      <c r="DO664" s="423">
        <v>7.84</v>
      </c>
      <c r="DP664" s="423">
        <v>14.6</v>
      </c>
      <c r="DQ664" s="423">
        <v>67</v>
      </c>
      <c r="DR664" s="432"/>
      <c r="DS664" s="432"/>
      <c r="DT664" s="437"/>
      <c r="DU664" s="437">
        <v>0.97</v>
      </c>
      <c r="DV664" s="424"/>
      <c r="DW664" s="446">
        <f t="shared" si="1305"/>
        <v>4.6781020271775446</v>
      </c>
      <c r="DX664" s="434">
        <v>7.56</v>
      </c>
      <c r="DY664" s="438">
        <v>8.06</v>
      </c>
      <c r="DZ664" s="439">
        <v>13.9</v>
      </c>
      <c r="EA664" s="660">
        <f t="shared" si="1338"/>
        <v>50.04</v>
      </c>
      <c r="EB664" s="441">
        <v>7780</v>
      </c>
      <c r="EC664" s="442">
        <v>6.6</v>
      </c>
      <c r="ED664" s="442"/>
      <c r="EE664" s="442"/>
      <c r="EF664" s="442"/>
      <c r="EG664" s="443">
        <v>11</v>
      </c>
      <c r="EH664" s="440"/>
      <c r="EI664" s="429">
        <f t="shared" si="1354"/>
        <v>8.06</v>
      </c>
      <c r="EJ664" s="447">
        <f t="shared" si="1339"/>
        <v>13.9</v>
      </c>
      <c r="EK664" s="448">
        <f t="shared" si="1360"/>
        <v>50.04</v>
      </c>
      <c r="EL664" s="417">
        <f t="shared" si="1361"/>
        <v>7780</v>
      </c>
      <c r="EM664" s="431">
        <f t="shared" si="1367"/>
        <v>6.6</v>
      </c>
      <c r="EN664" s="431"/>
      <c r="EO664" s="431"/>
      <c r="EP664" s="431"/>
      <c r="EQ664" s="430">
        <f t="shared" si="1370"/>
        <v>11</v>
      </c>
      <c r="ER664" s="448"/>
      <c r="ES664" s="449">
        <f t="shared" si="1307"/>
        <v>29.404393952050789</v>
      </c>
      <c r="ET664" s="450">
        <f t="shared" si="1308"/>
        <v>0.71826000000000001</v>
      </c>
      <c r="EU664" s="451">
        <f t="shared" si="1283"/>
        <v>0.2662946590909091</v>
      </c>
      <c r="EV664" s="450">
        <f t="shared" si="1309"/>
        <v>0.49313825757575758</v>
      </c>
      <c r="EW664" s="513">
        <f t="shared" si="1363"/>
        <v>0.64630912261978524</v>
      </c>
      <c r="EX664" s="514">
        <f t="shared" si="1364"/>
        <v>12.060362542811793</v>
      </c>
      <c r="EY664" s="513">
        <f t="shared" si="1382"/>
        <v>0.41841004184100417</v>
      </c>
      <c r="EZ664" s="514">
        <f t="shared" si="1383"/>
        <v>9.9999999999999982</v>
      </c>
      <c r="FA664" s="450">
        <f t="shared" si="1310"/>
        <v>0.84662525491882923</v>
      </c>
      <c r="FB664" s="431">
        <f t="shared" si="1311"/>
        <v>276.21971096817305</v>
      </c>
      <c r="FC664" s="452"/>
      <c r="FD664" s="431"/>
      <c r="FE664" s="452">
        <f t="shared" si="1312"/>
        <v>0.94954128440366969</v>
      </c>
      <c r="FF664" s="430">
        <f t="shared" si="1313"/>
        <v>207</v>
      </c>
      <c r="FG664" s="405">
        <v>50400</v>
      </c>
      <c r="FH664" s="589">
        <v>644</v>
      </c>
      <c r="FI664" s="590">
        <v>18.899999999999999</v>
      </c>
      <c r="FJ664" s="591"/>
      <c r="FK664" s="455">
        <f t="shared" si="1314"/>
        <v>2.0048450421852815</v>
      </c>
      <c r="FL664" s="530">
        <v>1800</v>
      </c>
      <c r="FM664" s="455">
        <f t="shared" si="1315"/>
        <v>50.121126054632029</v>
      </c>
      <c r="FN664" s="530">
        <v>7673</v>
      </c>
      <c r="FO664" s="532">
        <f t="shared" si="1316"/>
        <v>0.57346786248131532</v>
      </c>
      <c r="FP664" s="449">
        <f t="shared" si="1317"/>
        <v>213.6552223428842</v>
      </c>
      <c r="FQ664" s="457">
        <v>39.6</v>
      </c>
      <c r="FR664" s="458">
        <f t="shared" si="1318"/>
        <v>1.1026647732019046</v>
      </c>
      <c r="FS664" s="576">
        <v>8.0500000000000007</v>
      </c>
      <c r="FT664" s="577">
        <v>11.8</v>
      </c>
      <c r="FU664" s="660">
        <v>51</v>
      </c>
      <c r="FV664" s="579">
        <v>2</v>
      </c>
      <c r="FW664" s="580"/>
      <c r="FX664" s="579"/>
      <c r="FY664" s="452">
        <f t="shared" si="1319"/>
        <v>0.81818181818181812</v>
      </c>
      <c r="FZ664" s="452"/>
      <c r="GA664" s="429"/>
      <c r="GB664" s="513">
        <f t="shared" si="1342"/>
        <v>0.15107913669064743</v>
      </c>
      <c r="GC664" s="514">
        <f t="shared" si="1343"/>
        <v>2.0999999999999996</v>
      </c>
      <c r="GD664" s="513">
        <f t="shared" si="1371"/>
        <v>-1.9184652278177561E-2</v>
      </c>
      <c r="GE664" s="527">
        <f t="shared" si="1321"/>
        <v>-0.96000000000000085</v>
      </c>
      <c r="GF664" s="461">
        <f t="shared" si="1322"/>
        <v>2.7399548909865508</v>
      </c>
      <c r="GG664" s="606">
        <v>12</v>
      </c>
      <c r="GH664" s="450">
        <f t="shared" si="1352"/>
        <v>0.15</v>
      </c>
      <c r="GI664" s="405">
        <v>84</v>
      </c>
      <c r="GJ664" s="462">
        <f t="shared" si="1353"/>
        <v>7</v>
      </c>
      <c r="GK664" s="463">
        <f t="shared" si="1323"/>
        <v>8.0193801687411241</v>
      </c>
      <c r="GL664" s="464">
        <v>8.11</v>
      </c>
      <c r="GM664" s="529">
        <v>11.1</v>
      </c>
      <c r="GN664" s="406">
        <v>45</v>
      </c>
      <c r="GO664" s="513">
        <f t="shared" si="1384"/>
        <v>5.9322033898305149E-2</v>
      </c>
      <c r="GP664" s="450">
        <f t="shared" si="1355"/>
        <v>0.11764705882352944</v>
      </c>
      <c r="GQ664" s="577">
        <v>8</v>
      </c>
      <c r="GR664" s="455">
        <f t="shared" si="1324"/>
        <v>2.873611227132236</v>
      </c>
      <c r="GS664" s="531">
        <f t="shared" si="1365"/>
        <v>11</v>
      </c>
      <c r="GT664" s="531">
        <f t="shared" si="1356"/>
        <v>34.1</v>
      </c>
      <c r="GU664" s="513">
        <f t="shared" si="1385"/>
        <v>9.009009009009028E-3</v>
      </c>
      <c r="GV664" s="513">
        <f t="shared" si="1357"/>
        <v>0.24222222222222223</v>
      </c>
      <c r="GW664" s="513">
        <f t="shared" si="1386"/>
        <v>6.7796610169491567E-2</v>
      </c>
      <c r="GX664" s="513">
        <f t="shared" si="1358"/>
        <v>0.33137254901960778</v>
      </c>
      <c r="GY664" s="462">
        <f t="shared" si="1349"/>
        <v>0.47451953661190088</v>
      </c>
      <c r="GZ664" s="405">
        <v>35329</v>
      </c>
      <c r="HA664" s="581">
        <v>8.36</v>
      </c>
      <c r="HB664" s="451">
        <v>8.14</v>
      </c>
      <c r="HC664" s="577">
        <v>11</v>
      </c>
      <c r="HD664" s="463">
        <f t="shared" si="1387"/>
        <v>34.1</v>
      </c>
      <c r="HE664" s="463">
        <v>11.5</v>
      </c>
      <c r="HF664" s="463">
        <f t="shared" si="1350"/>
        <v>31.05</v>
      </c>
      <c r="HG664" s="582"/>
      <c r="HH664" s="575">
        <v>8</v>
      </c>
      <c r="HI664" s="583">
        <v>8260</v>
      </c>
      <c r="HJ664" s="406">
        <f t="shared" si="1325"/>
        <v>5534.2000000000007</v>
      </c>
      <c r="HK664" s="406"/>
      <c r="HL664" s="549"/>
      <c r="HM664" s="584"/>
      <c r="HN664" s="461">
        <v>4.05</v>
      </c>
      <c r="HO664" s="574"/>
      <c r="HP664" s="548">
        <v>0.01</v>
      </c>
      <c r="HQ664" s="585"/>
      <c r="HR664" s="586"/>
      <c r="HS664" s="520">
        <v>0.24</v>
      </c>
      <c r="HT664" s="587">
        <v>4</v>
      </c>
      <c r="HU664" s="522">
        <f t="shared" si="1326"/>
        <v>51.734903220051734</v>
      </c>
      <c r="HV664" s="513">
        <f t="shared" si="1388"/>
        <v>0.53974895397489542</v>
      </c>
      <c r="HW664" s="513">
        <f t="shared" si="1359"/>
        <v>0.83365853658536582</v>
      </c>
      <c r="HX664" s="513">
        <f t="shared" si="1366"/>
        <v>0.7890625</v>
      </c>
      <c r="HY664" s="599"/>
    </row>
    <row r="665" spans="1:233" s="598" customFormat="1" ht="15.95" customHeight="1" x14ac:dyDescent="0.15">
      <c r="A665" s="400">
        <v>44147</v>
      </c>
      <c r="B665" s="515">
        <v>36237</v>
      </c>
      <c r="C665" s="402">
        <f t="shared" si="1284"/>
        <v>0.72474000000000005</v>
      </c>
      <c r="D665" s="571">
        <v>8.1199999999999992</v>
      </c>
      <c r="E665" s="572">
        <v>42.4</v>
      </c>
      <c r="F665" s="406">
        <v>206</v>
      </c>
      <c r="G665" s="406">
        <f t="shared" si="1368"/>
        <v>7464.8220000000001</v>
      </c>
      <c r="H665" s="402">
        <f t="shared" si="1369"/>
        <v>0.29859288</v>
      </c>
      <c r="I665" s="573"/>
      <c r="J665" s="406"/>
      <c r="K665" s="574"/>
      <c r="L665" s="574"/>
      <c r="M665" s="574"/>
      <c r="N665" s="575"/>
      <c r="O665" s="575"/>
      <c r="P665" s="409"/>
      <c r="Q665" s="409">
        <v>1800</v>
      </c>
      <c r="R665" s="409"/>
      <c r="S665" s="409"/>
      <c r="T665" s="410">
        <v>5.0199999999999996</v>
      </c>
      <c r="U665" s="409">
        <f t="shared" si="1372"/>
        <v>3235.5172413793102</v>
      </c>
      <c r="V665" s="409">
        <v>9383</v>
      </c>
      <c r="W665" s="409">
        <v>3719</v>
      </c>
      <c r="X665" s="516">
        <v>480</v>
      </c>
      <c r="Y665" s="473"/>
      <c r="Z665" s="429"/>
      <c r="AA665" s="409"/>
      <c r="AB665" s="409"/>
      <c r="AC665" s="409"/>
      <c r="AD665" s="474"/>
      <c r="AE665" s="477"/>
      <c r="AF665" s="478">
        <f t="shared" si="1373"/>
        <v>2280</v>
      </c>
      <c r="AG665" s="477">
        <f t="shared" si="1374"/>
        <v>0.91200000000000003</v>
      </c>
      <c r="AH665" s="478">
        <f t="shared" si="1375"/>
        <v>2569.3103448275865</v>
      </c>
      <c r="AI665" s="478">
        <f t="shared" si="1376"/>
        <v>7451</v>
      </c>
      <c r="AJ665" s="473">
        <f t="shared" si="1377"/>
        <v>16988.28</v>
      </c>
      <c r="AK665" s="477">
        <f t="shared" si="1378"/>
        <v>0.75503466666666663</v>
      </c>
      <c r="AL665" s="447">
        <v>37</v>
      </c>
      <c r="AM665" s="479"/>
      <c r="AN665" s="473">
        <v>4707</v>
      </c>
      <c r="AO665" s="473">
        <v>4595</v>
      </c>
      <c r="AP665" s="479">
        <v>7.16</v>
      </c>
      <c r="AQ665" s="447">
        <v>733</v>
      </c>
      <c r="AR665" s="473">
        <f t="shared" si="1351"/>
        <v>2199</v>
      </c>
      <c r="AS665" s="657">
        <f t="shared" si="1379"/>
        <v>3</v>
      </c>
      <c r="AT665" s="473">
        <v>5280</v>
      </c>
      <c r="AU665" s="447"/>
      <c r="AV665" s="480">
        <v>1.1000000000000001</v>
      </c>
      <c r="AW665" s="479">
        <v>5.85</v>
      </c>
      <c r="AX665" s="479">
        <v>40.14</v>
      </c>
      <c r="AY665" s="480">
        <v>10.7</v>
      </c>
      <c r="AZ665" s="480">
        <v>1.4</v>
      </c>
      <c r="BA665" s="420">
        <f t="shared" si="1287"/>
        <v>33144</v>
      </c>
      <c r="BB665" s="421">
        <f t="shared" si="1288"/>
        <v>0.66288000000000002</v>
      </c>
      <c r="BC665" s="422"/>
      <c r="BD665" s="423">
        <v>8</v>
      </c>
      <c r="BE665" s="424">
        <v>31.8</v>
      </c>
      <c r="BF665" s="420">
        <v>173</v>
      </c>
      <c r="BG665" s="426">
        <v>6390</v>
      </c>
      <c r="BH665" s="420">
        <f t="shared" si="1289"/>
        <v>4281.3</v>
      </c>
      <c r="BI665" s="432"/>
      <c r="BJ665" s="421"/>
      <c r="BK665" s="427">
        <v>21.8</v>
      </c>
      <c r="BL665" s="427"/>
      <c r="BM665" s="428"/>
      <c r="BN665" s="422"/>
      <c r="BO665" s="425">
        <v>228</v>
      </c>
      <c r="BP665" s="425"/>
      <c r="BQ665" s="423">
        <v>5.39</v>
      </c>
      <c r="BR665" s="421">
        <f t="shared" si="1290"/>
        <v>0.74861111111111101</v>
      </c>
      <c r="BS665" s="409">
        <f t="shared" si="1291"/>
        <v>35424</v>
      </c>
      <c r="BT665" s="429">
        <f t="shared" si="1292"/>
        <v>7.9459349593495929</v>
      </c>
      <c r="BU665" s="430">
        <f t="shared" si="1381"/>
        <v>31.799999999999997</v>
      </c>
      <c r="BV665" s="430">
        <f t="shared" si="1293"/>
        <v>303.39972899728997</v>
      </c>
      <c r="BW665" s="430">
        <f t="shared" si="1380"/>
        <v>5978.9126016260161</v>
      </c>
      <c r="BX665" s="430">
        <f t="shared" si="1294"/>
        <v>3886.2931910569105</v>
      </c>
      <c r="BY665" s="430">
        <f t="shared" si="1362"/>
        <v>21.085569105691057</v>
      </c>
      <c r="BZ665" s="430"/>
      <c r="CA665" s="431"/>
      <c r="CB665" s="430">
        <f t="shared" si="1295"/>
        <v>228</v>
      </c>
      <c r="CC665" s="432">
        <v>16620</v>
      </c>
      <c r="CD665" s="411">
        <f t="shared" si="1296"/>
        <v>17760</v>
      </c>
      <c r="CE665" s="421">
        <f t="shared" si="1297"/>
        <v>0.71040000000000003</v>
      </c>
      <c r="CF665" s="433">
        <f t="shared" si="1298"/>
        <v>9.0540540540540526</v>
      </c>
      <c r="CG665" s="434"/>
      <c r="CH665" s="427"/>
      <c r="CI665" s="446">
        <f t="shared" si="1299"/>
        <v>12.837837837837839</v>
      </c>
      <c r="CJ665" s="436">
        <v>27.2</v>
      </c>
      <c r="CK665" s="436">
        <v>2.02</v>
      </c>
      <c r="CL665" s="423"/>
      <c r="CM665" s="423">
        <v>15.1</v>
      </c>
      <c r="CN665" s="423">
        <v>85</v>
      </c>
      <c r="CO665" s="432"/>
      <c r="CP665" s="432"/>
      <c r="CQ665" s="437"/>
      <c r="CR665" s="437">
        <v>0.98</v>
      </c>
      <c r="CS665" s="424"/>
      <c r="CT665" s="432">
        <f t="shared" si="1300"/>
        <v>4.7297297297297298</v>
      </c>
      <c r="CU665" s="434">
        <v>6.94</v>
      </c>
      <c r="CV665" s="438"/>
      <c r="CW665" s="439"/>
      <c r="CX665" s="440"/>
      <c r="CY665" s="441"/>
      <c r="CZ665" s="442"/>
      <c r="DA665" s="442"/>
      <c r="DB665" s="442"/>
      <c r="DC665" s="442"/>
      <c r="DD665" s="443"/>
      <c r="DE665" s="440"/>
      <c r="DF665" s="444">
        <v>16524</v>
      </c>
      <c r="DG665" s="445">
        <f t="shared" si="1301"/>
        <v>17664</v>
      </c>
      <c r="DH665" s="421">
        <f t="shared" si="1302"/>
        <v>0.70655999999999997</v>
      </c>
      <c r="DI665" s="446">
        <f t="shared" si="1303"/>
        <v>9.1032608695652169</v>
      </c>
      <c r="DJ665" s="434">
        <v>7.68</v>
      </c>
      <c r="DK665" s="427">
        <v>4.5999999999999996</v>
      </c>
      <c r="DL665" s="446">
        <f t="shared" si="1304"/>
        <v>12.907608695652172</v>
      </c>
      <c r="DM665" s="422">
        <v>27.3</v>
      </c>
      <c r="DN665" s="422">
        <v>3.88</v>
      </c>
      <c r="DO665" s="423">
        <v>7.77</v>
      </c>
      <c r="DP665" s="423">
        <v>17</v>
      </c>
      <c r="DQ665" s="423">
        <v>72</v>
      </c>
      <c r="DR665" s="432"/>
      <c r="DS665" s="432"/>
      <c r="DT665" s="437"/>
      <c r="DU665" s="437">
        <v>0.97</v>
      </c>
      <c r="DV665" s="424"/>
      <c r="DW665" s="446">
        <f t="shared" si="1305"/>
        <v>4.7554347826086953</v>
      </c>
      <c r="DX665" s="434">
        <v>7.88</v>
      </c>
      <c r="DY665" s="438">
        <v>8</v>
      </c>
      <c r="DZ665" s="439">
        <v>15</v>
      </c>
      <c r="EA665" s="660">
        <f t="shared" si="1338"/>
        <v>54</v>
      </c>
      <c r="EB665" s="441">
        <v>6920</v>
      </c>
      <c r="EC665" s="442">
        <v>7.2</v>
      </c>
      <c r="ED665" s="442"/>
      <c r="EE665" s="442"/>
      <c r="EF665" s="442"/>
      <c r="EG665" s="443">
        <v>15</v>
      </c>
      <c r="EH665" s="440"/>
      <c r="EI665" s="429">
        <f t="shared" si="1354"/>
        <v>8</v>
      </c>
      <c r="EJ665" s="447">
        <f t="shared" si="1339"/>
        <v>15</v>
      </c>
      <c r="EK665" s="448">
        <f t="shared" si="1360"/>
        <v>54</v>
      </c>
      <c r="EL665" s="417">
        <f t="shared" si="1361"/>
        <v>6920</v>
      </c>
      <c r="EM665" s="431">
        <f t="shared" si="1367"/>
        <v>7.2</v>
      </c>
      <c r="EN665" s="431"/>
      <c r="EO665" s="431"/>
      <c r="EP665" s="431"/>
      <c r="EQ665" s="430">
        <f t="shared" si="1370"/>
        <v>15</v>
      </c>
      <c r="ER665" s="448"/>
      <c r="ES665" s="449">
        <f t="shared" si="1307"/>
        <v>29.810298102981029</v>
      </c>
      <c r="ET665" s="450">
        <f t="shared" si="1308"/>
        <v>0.70848</v>
      </c>
      <c r="EU665" s="451">
        <f t="shared" si="1283"/>
        <v>0.24426436363636364</v>
      </c>
      <c r="EV665" s="450">
        <f t="shared" si="1309"/>
        <v>0.4523414141414141</v>
      </c>
      <c r="EW665" s="513">
        <f t="shared" si="1363"/>
        <v>0.65853423429502311</v>
      </c>
      <c r="EX665" s="514">
        <f t="shared" si="1364"/>
        <v>13.885569105691058</v>
      </c>
      <c r="EY665" s="513">
        <f t="shared" si="1382"/>
        <v>0.52830188679245271</v>
      </c>
      <c r="EZ665" s="514">
        <f t="shared" si="1383"/>
        <v>16.799999999999997</v>
      </c>
      <c r="FA665" s="450">
        <f t="shared" si="1310"/>
        <v>0.82201698011245639</v>
      </c>
      <c r="FB665" s="431">
        <f t="shared" si="1311"/>
        <v>249.39972899728997</v>
      </c>
      <c r="FC665" s="452"/>
      <c r="FD665" s="431"/>
      <c r="FE665" s="452">
        <f t="shared" si="1312"/>
        <v>0.93421052631578949</v>
      </c>
      <c r="FF665" s="430">
        <f t="shared" si="1313"/>
        <v>213</v>
      </c>
      <c r="FG665" s="405">
        <v>50400</v>
      </c>
      <c r="FH665" s="589">
        <v>652</v>
      </c>
      <c r="FI665" s="590">
        <v>20.22</v>
      </c>
      <c r="FJ665" s="591"/>
      <c r="FK665" s="455">
        <f t="shared" si="1314"/>
        <v>2.0325203252032522</v>
      </c>
      <c r="FL665" s="530">
        <v>1800</v>
      </c>
      <c r="FM665" s="455">
        <f t="shared" si="1315"/>
        <v>50.8130081300813</v>
      </c>
      <c r="FN665" s="530">
        <v>6672</v>
      </c>
      <c r="FO665" s="532">
        <f t="shared" si="1316"/>
        <v>0.49865470852017946</v>
      </c>
      <c r="FP665" s="449">
        <f t="shared" si="1317"/>
        <v>188.34688346883468</v>
      </c>
      <c r="FQ665" s="457">
        <v>39.6</v>
      </c>
      <c r="FR665" s="458">
        <f t="shared" si="1318"/>
        <v>1.1178861788617886</v>
      </c>
      <c r="FS665" s="576">
        <v>7.86</v>
      </c>
      <c r="FT665" s="577">
        <v>11.3</v>
      </c>
      <c r="FU665" s="660">
        <v>47</v>
      </c>
      <c r="FV665" s="579">
        <v>2</v>
      </c>
      <c r="FW665" s="580"/>
      <c r="FX665" s="579"/>
      <c r="FY665" s="452">
        <f t="shared" si="1319"/>
        <v>0.8666666666666667</v>
      </c>
      <c r="FZ665" s="452"/>
      <c r="GA665" s="429"/>
      <c r="GB665" s="513">
        <f t="shared" si="1342"/>
        <v>0.24666666666666659</v>
      </c>
      <c r="GC665" s="514">
        <f t="shared" si="1343"/>
        <v>3.6999999999999993</v>
      </c>
      <c r="GD665" s="513">
        <f t="shared" si="1371"/>
        <v>0.12962962962962965</v>
      </c>
      <c r="GE665" s="527">
        <f t="shared" si="1321"/>
        <v>7</v>
      </c>
      <c r="GF665" s="461">
        <f t="shared" si="1322"/>
        <v>2.7777777777777777</v>
      </c>
      <c r="GG665" s="606">
        <v>12</v>
      </c>
      <c r="GH665" s="450">
        <f t="shared" si="1352"/>
        <v>0.15</v>
      </c>
      <c r="GI665" s="405">
        <v>84</v>
      </c>
      <c r="GJ665" s="462">
        <f t="shared" si="1353"/>
        <v>7</v>
      </c>
      <c r="GK665" s="463">
        <f t="shared" si="1323"/>
        <v>8.1300813008130088</v>
      </c>
      <c r="GL665" s="464">
        <v>8.06</v>
      </c>
      <c r="GM665" s="529">
        <v>11</v>
      </c>
      <c r="GN665" s="406">
        <v>44</v>
      </c>
      <c r="GO665" s="513">
        <f t="shared" si="1384"/>
        <v>2.6548672566371723E-2</v>
      </c>
      <c r="GP665" s="450">
        <f t="shared" si="1355"/>
        <v>6.3829787234042534E-2</v>
      </c>
      <c r="GQ665" s="577">
        <v>8</v>
      </c>
      <c r="GR665" s="455">
        <f t="shared" si="1324"/>
        <v>2.9132791327913279</v>
      </c>
      <c r="GS665" s="531">
        <f t="shared" si="1365"/>
        <v>10.7</v>
      </c>
      <c r="GT665" s="531">
        <f t="shared" si="1356"/>
        <v>33.17</v>
      </c>
      <c r="GU665" s="513">
        <f t="shared" si="1385"/>
        <v>2.7272727272727337E-2</v>
      </c>
      <c r="GV665" s="513">
        <f t="shared" si="1357"/>
        <v>0.2461363636363636</v>
      </c>
      <c r="GW665" s="513">
        <f t="shared" si="1386"/>
        <v>5.3097345132743445E-2</v>
      </c>
      <c r="GX665" s="513">
        <f t="shared" si="1358"/>
        <v>0.2942553191489361</v>
      </c>
      <c r="GY665" s="462">
        <f t="shared" ref="GY665:GY696" si="1389">GK665/(FU665-HD665)</f>
        <v>0.58785837316073819</v>
      </c>
      <c r="GZ665" s="405">
        <v>35213</v>
      </c>
      <c r="HA665" s="581">
        <v>8.3000000000000007</v>
      </c>
      <c r="HB665" s="451">
        <v>8.11</v>
      </c>
      <c r="HC665" s="577">
        <v>10.7</v>
      </c>
      <c r="HD665" s="463">
        <f t="shared" si="1387"/>
        <v>33.17</v>
      </c>
      <c r="HE665" s="463">
        <v>10.9</v>
      </c>
      <c r="HF665" s="463">
        <f t="shared" si="1350"/>
        <v>29.430000000000003</v>
      </c>
      <c r="HG665" s="582"/>
      <c r="HH665" s="575">
        <v>2</v>
      </c>
      <c r="HI665" s="583">
        <v>7450</v>
      </c>
      <c r="HJ665" s="406">
        <f t="shared" si="1325"/>
        <v>4991.5</v>
      </c>
      <c r="HK665" s="406"/>
      <c r="HL665" s="549"/>
      <c r="HM665" s="584"/>
      <c r="HN665" s="461">
        <v>5.57</v>
      </c>
      <c r="HO665" s="574"/>
      <c r="HP665" s="548">
        <v>0.01</v>
      </c>
      <c r="HQ665" s="585"/>
      <c r="HR665" s="586"/>
      <c r="HS665" s="520">
        <v>0.23</v>
      </c>
      <c r="HT665" s="587">
        <v>4</v>
      </c>
      <c r="HU665" s="522">
        <f t="shared" si="1326"/>
        <v>52.498189717595949</v>
      </c>
      <c r="HV665" s="513">
        <f t="shared" si="1388"/>
        <v>0.66352201257861632</v>
      </c>
      <c r="HW665" s="513">
        <f t="shared" si="1359"/>
        <v>0.8082658959537572</v>
      </c>
      <c r="HX665" s="513">
        <f t="shared" si="1366"/>
        <v>0.74449541284403664</v>
      </c>
      <c r="HY665" s="599"/>
    </row>
    <row r="666" spans="1:233" s="598" customFormat="1" ht="15.95" customHeight="1" x14ac:dyDescent="0.15">
      <c r="A666" s="400">
        <v>44148</v>
      </c>
      <c r="B666" s="515">
        <v>32210</v>
      </c>
      <c r="C666" s="402">
        <f t="shared" si="1284"/>
        <v>0.64419999999999999</v>
      </c>
      <c r="D666" s="571">
        <v>8.0299999999999994</v>
      </c>
      <c r="E666" s="572">
        <v>37.6</v>
      </c>
      <c r="F666" s="406">
        <v>230</v>
      </c>
      <c r="G666" s="406">
        <f t="shared" si="1368"/>
        <v>7408.3</v>
      </c>
      <c r="H666" s="402">
        <f t="shared" si="1369"/>
        <v>0.29633199999999998</v>
      </c>
      <c r="I666" s="573"/>
      <c r="J666" s="406"/>
      <c r="K666" s="574"/>
      <c r="L666" s="574"/>
      <c r="M666" s="574"/>
      <c r="N666" s="575"/>
      <c r="O666" s="575"/>
      <c r="P666" s="409"/>
      <c r="Q666" s="409">
        <v>1800</v>
      </c>
      <c r="R666" s="409"/>
      <c r="S666" s="409"/>
      <c r="T666" s="410">
        <v>5.1100000000000003</v>
      </c>
      <c r="U666" s="409">
        <f t="shared" si="1372"/>
        <v>3249.3103448275865</v>
      </c>
      <c r="V666" s="409">
        <v>9423</v>
      </c>
      <c r="W666" s="409">
        <v>3705</v>
      </c>
      <c r="X666" s="516">
        <v>480</v>
      </c>
      <c r="Y666" s="473"/>
      <c r="Z666" s="429"/>
      <c r="AA666" s="409"/>
      <c r="AB666" s="409"/>
      <c r="AC666" s="409"/>
      <c r="AD666" s="474"/>
      <c r="AE666" s="477"/>
      <c r="AF666" s="478">
        <f t="shared" si="1373"/>
        <v>2280</v>
      </c>
      <c r="AG666" s="477">
        <f t="shared" si="1374"/>
        <v>0.91200000000000003</v>
      </c>
      <c r="AH666" s="478">
        <f t="shared" si="1375"/>
        <v>2581.9419237749548</v>
      </c>
      <c r="AI666" s="478">
        <f t="shared" si="1376"/>
        <v>7487.6315789473683</v>
      </c>
      <c r="AJ666" s="473">
        <f t="shared" si="1377"/>
        <v>17071.8</v>
      </c>
      <c r="AK666" s="477">
        <f t="shared" si="1378"/>
        <v>0.75874666666666668</v>
      </c>
      <c r="AL666" s="447">
        <v>37</v>
      </c>
      <c r="AM666" s="479"/>
      <c r="AN666" s="473">
        <v>4747</v>
      </c>
      <c r="AO666" s="473">
        <v>4826</v>
      </c>
      <c r="AP666" s="479">
        <v>7.46</v>
      </c>
      <c r="AQ666" s="447">
        <v>658</v>
      </c>
      <c r="AR666" s="473">
        <f t="shared" si="1351"/>
        <v>1974</v>
      </c>
      <c r="AS666" s="657">
        <f t="shared" si="1379"/>
        <v>3</v>
      </c>
      <c r="AT666" s="473">
        <v>5260</v>
      </c>
      <c r="AU666" s="447"/>
      <c r="AV666" s="480">
        <v>0.8</v>
      </c>
      <c r="AW666" s="479">
        <v>5.15</v>
      </c>
      <c r="AX666" s="479">
        <v>37.85</v>
      </c>
      <c r="AY666" s="480">
        <v>6.7</v>
      </c>
      <c r="AZ666" s="480">
        <v>1.5</v>
      </c>
      <c r="BA666" s="420">
        <f t="shared" si="1287"/>
        <v>33843</v>
      </c>
      <c r="BB666" s="421">
        <f t="shared" si="1288"/>
        <v>0.67686000000000002</v>
      </c>
      <c r="BC666" s="422"/>
      <c r="BD666" s="423">
        <v>8.07</v>
      </c>
      <c r="BE666" s="424">
        <v>29.3</v>
      </c>
      <c r="BF666" s="420">
        <v>180</v>
      </c>
      <c r="BG666" s="426">
        <v>7770</v>
      </c>
      <c r="BH666" s="420">
        <f t="shared" si="1289"/>
        <v>5205.9000000000005</v>
      </c>
      <c r="BI666" s="432"/>
      <c r="BJ666" s="421"/>
      <c r="BK666" s="427">
        <v>20.100000000000001</v>
      </c>
      <c r="BL666" s="427">
        <v>14.6</v>
      </c>
      <c r="BM666" s="428">
        <v>6.5</v>
      </c>
      <c r="BN666" s="422">
        <v>1.8</v>
      </c>
      <c r="BO666" s="425">
        <v>69</v>
      </c>
      <c r="BP666" s="425">
        <v>32</v>
      </c>
      <c r="BQ666" s="423">
        <v>4.18</v>
      </c>
      <c r="BR666" s="421">
        <f t="shared" si="1290"/>
        <v>0.58055555555555549</v>
      </c>
      <c r="BS666" s="409">
        <f t="shared" si="1291"/>
        <v>36123</v>
      </c>
      <c r="BT666" s="429">
        <f t="shared" si="1292"/>
        <v>8.0314982144340163</v>
      </c>
      <c r="BU666" s="430">
        <f t="shared" si="1381"/>
        <v>29.3</v>
      </c>
      <c r="BV666" s="430">
        <f t="shared" si="1293"/>
        <v>293.2331201727431</v>
      </c>
      <c r="BW666" s="430">
        <f t="shared" si="1380"/>
        <v>7279.764969686903</v>
      </c>
      <c r="BX666" s="430">
        <f t="shared" si="1294"/>
        <v>4731.8472302964874</v>
      </c>
      <c r="BY666" s="430">
        <f t="shared" si="1362"/>
        <v>19.254223071173492</v>
      </c>
      <c r="BZ666" s="430">
        <f>(BL666*BA666+AY666*AF666)/BS666</f>
        <v>14.101370318079894</v>
      </c>
      <c r="CA666" s="431">
        <f>(BN666*BA666+AZ666*AF666)/BS666</f>
        <v>1.7810646956232872</v>
      </c>
      <c r="CB666" s="430">
        <f t="shared" si="1295"/>
        <v>69</v>
      </c>
      <c r="CC666" s="432">
        <v>17011</v>
      </c>
      <c r="CD666" s="411">
        <f t="shared" si="1296"/>
        <v>18151</v>
      </c>
      <c r="CE666" s="421">
        <f t="shared" si="1297"/>
        <v>0.72604000000000002</v>
      </c>
      <c r="CF666" s="433">
        <f t="shared" si="1298"/>
        <v>8.8590160321745355</v>
      </c>
      <c r="CG666" s="434"/>
      <c r="CH666" s="427"/>
      <c r="CI666" s="446">
        <f t="shared" si="1299"/>
        <v>12.561291388904193</v>
      </c>
      <c r="CJ666" s="436">
        <v>27.5</v>
      </c>
      <c r="CK666" s="436">
        <v>2.2200000000000002</v>
      </c>
      <c r="CL666" s="423"/>
      <c r="CM666" s="423">
        <v>14.5</v>
      </c>
      <c r="CN666" s="423">
        <v>76</v>
      </c>
      <c r="CO666" s="432"/>
      <c r="CP666" s="432"/>
      <c r="CQ666" s="437"/>
      <c r="CR666" s="437">
        <v>0.98</v>
      </c>
      <c r="CS666" s="424"/>
      <c r="CT666" s="432">
        <f t="shared" si="1300"/>
        <v>4.6278441959120702</v>
      </c>
      <c r="CU666" s="434">
        <v>6.77</v>
      </c>
      <c r="CV666" s="438"/>
      <c r="CW666" s="439"/>
      <c r="CX666" s="440"/>
      <c r="CY666" s="441"/>
      <c r="CZ666" s="442"/>
      <c r="DA666" s="442"/>
      <c r="DB666" s="442"/>
      <c r="DC666" s="442"/>
      <c r="DD666" s="443"/>
      <c r="DE666" s="440"/>
      <c r="DF666" s="444">
        <v>16832</v>
      </c>
      <c r="DG666" s="445">
        <f t="shared" si="1301"/>
        <v>17972</v>
      </c>
      <c r="DH666" s="421">
        <f t="shared" si="1302"/>
        <v>0.71887999999999996</v>
      </c>
      <c r="DI666" s="446">
        <f t="shared" si="1303"/>
        <v>8.9472512797685297</v>
      </c>
      <c r="DJ666" s="434">
        <v>7.85</v>
      </c>
      <c r="DK666" s="427">
        <v>4.7</v>
      </c>
      <c r="DL666" s="446">
        <f t="shared" si="1304"/>
        <v>12.686401068328511</v>
      </c>
      <c r="DM666" s="422">
        <v>27.4</v>
      </c>
      <c r="DN666" s="422">
        <v>3.68</v>
      </c>
      <c r="DO666" s="423">
        <v>7.9</v>
      </c>
      <c r="DP666" s="423">
        <v>13.9</v>
      </c>
      <c r="DQ666" s="423">
        <v>79</v>
      </c>
      <c r="DR666" s="432"/>
      <c r="DS666" s="432"/>
      <c r="DT666" s="437"/>
      <c r="DU666" s="437">
        <v>0.96</v>
      </c>
      <c r="DV666" s="424"/>
      <c r="DW666" s="446">
        <f t="shared" si="1305"/>
        <v>4.6739372356999773</v>
      </c>
      <c r="DX666" s="434">
        <v>7.58</v>
      </c>
      <c r="DY666" s="438">
        <v>8.01</v>
      </c>
      <c r="DZ666" s="439">
        <v>12.9</v>
      </c>
      <c r="EA666" s="660">
        <f t="shared" si="1338"/>
        <v>46.440000000000005</v>
      </c>
      <c r="EB666" s="441">
        <v>6930</v>
      </c>
      <c r="EC666" s="442">
        <v>7.2</v>
      </c>
      <c r="ED666" s="442">
        <v>0.18</v>
      </c>
      <c r="EE666" s="442">
        <v>5.6</v>
      </c>
      <c r="EF666" s="442">
        <v>0.75</v>
      </c>
      <c r="EG666" s="443">
        <v>11</v>
      </c>
      <c r="EH666" s="440">
        <v>16</v>
      </c>
      <c r="EI666" s="429">
        <f t="shared" si="1354"/>
        <v>8.01</v>
      </c>
      <c r="EJ666" s="447">
        <f t="shared" si="1339"/>
        <v>12.9</v>
      </c>
      <c r="EK666" s="448">
        <f t="shared" si="1360"/>
        <v>46.440000000000005</v>
      </c>
      <c r="EL666" s="417">
        <f t="shared" si="1361"/>
        <v>6930</v>
      </c>
      <c r="EM666" s="431">
        <f t="shared" si="1367"/>
        <v>7.2</v>
      </c>
      <c r="EN666" s="431">
        <f>ED666</f>
        <v>0.18</v>
      </c>
      <c r="EO666" s="431">
        <f>EE666</f>
        <v>5.6</v>
      </c>
      <c r="EP666" s="431">
        <f>EF666</f>
        <v>0.75</v>
      </c>
      <c r="EQ666" s="430">
        <f t="shared" si="1370"/>
        <v>11</v>
      </c>
      <c r="ER666" s="448">
        <f>EH666</f>
        <v>16</v>
      </c>
      <c r="ES666" s="449">
        <f t="shared" si="1307"/>
        <v>29.233452371065525</v>
      </c>
      <c r="ET666" s="450">
        <f t="shared" si="1308"/>
        <v>0.72245999999999999</v>
      </c>
      <c r="EU666" s="451">
        <f t="shared" si="1283"/>
        <v>0.24073772727272727</v>
      </c>
      <c r="EV666" s="450">
        <f t="shared" si="1309"/>
        <v>0.44581060606060602</v>
      </c>
      <c r="EW666" s="513">
        <f t="shared" si="1363"/>
        <v>0.62605606191508723</v>
      </c>
      <c r="EX666" s="514">
        <f t="shared" si="1364"/>
        <v>12.054223071173492</v>
      </c>
      <c r="EY666" s="513">
        <f t="shared" si="1382"/>
        <v>0.55972696245733788</v>
      </c>
      <c r="EZ666" s="514">
        <f t="shared" si="1383"/>
        <v>16.399999999999999</v>
      </c>
      <c r="FA666" s="450">
        <f t="shared" si="1310"/>
        <v>0.84162771254269542</v>
      </c>
      <c r="FB666" s="431">
        <f t="shared" si="1311"/>
        <v>246.7931201727431</v>
      </c>
      <c r="FC666" s="452">
        <f>1-EP666/CA666</f>
        <v>0.57890356153652467</v>
      </c>
      <c r="FD666" s="431">
        <f>CA666-EP666</f>
        <v>1.0310646956232872</v>
      </c>
      <c r="FE666" s="452">
        <f t="shared" si="1312"/>
        <v>0.84057971014492749</v>
      </c>
      <c r="FF666" s="430">
        <f t="shared" si="1313"/>
        <v>58</v>
      </c>
      <c r="FG666" s="405">
        <v>50400</v>
      </c>
      <c r="FH666" s="589">
        <v>714</v>
      </c>
      <c r="FI666" s="590">
        <v>20.21</v>
      </c>
      <c r="FJ666" s="591"/>
      <c r="FK666" s="455">
        <f t="shared" si="1314"/>
        <v>1.9931899343908315</v>
      </c>
      <c r="FL666" s="530">
        <v>1800</v>
      </c>
      <c r="FM666" s="455">
        <f t="shared" si="1315"/>
        <v>49.829748359770782</v>
      </c>
      <c r="FN666" s="530">
        <v>6282</v>
      </c>
      <c r="FO666" s="532">
        <f t="shared" si="1316"/>
        <v>0.4695067264573991</v>
      </c>
      <c r="FP666" s="449">
        <f t="shared" si="1317"/>
        <v>173.90582177560003</v>
      </c>
      <c r="FQ666" s="457">
        <v>39.6</v>
      </c>
      <c r="FR666" s="458">
        <f t="shared" si="1318"/>
        <v>1.0962544639149574</v>
      </c>
      <c r="FS666" s="576">
        <v>7.97</v>
      </c>
      <c r="FT666" s="577">
        <v>10.8</v>
      </c>
      <c r="FU666" s="660">
        <v>52</v>
      </c>
      <c r="FV666" s="579">
        <v>8</v>
      </c>
      <c r="FW666" s="580">
        <v>0.22</v>
      </c>
      <c r="FX666" s="579">
        <v>8</v>
      </c>
      <c r="FY666" s="452">
        <f t="shared" si="1319"/>
        <v>0.27272727272727271</v>
      </c>
      <c r="FZ666" s="452">
        <f>1-FW666/(EF666+DC666)</f>
        <v>0.70666666666666667</v>
      </c>
      <c r="GA666" s="429">
        <f>EF666+DC666-FW666</f>
        <v>0.53</v>
      </c>
      <c r="GB666" s="513">
        <f t="shared" si="1342"/>
        <v>0.16279069767441856</v>
      </c>
      <c r="GC666" s="514">
        <f t="shared" si="1343"/>
        <v>2.0999999999999996</v>
      </c>
      <c r="GD666" s="513">
        <f t="shared" si="1371"/>
        <v>-0.11972437553832882</v>
      </c>
      <c r="GE666" s="527">
        <f t="shared" si="1321"/>
        <v>-5.5599999999999952</v>
      </c>
      <c r="GF666" s="461">
        <f t="shared" si="1322"/>
        <v>2.7240262436674696</v>
      </c>
      <c r="GG666" s="606">
        <v>12</v>
      </c>
      <c r="GH666" s="450">
        <f t="shared" si="1352"/>
        <v>0.15</v>
      </c>
      <c r="GI666" s="405">
        <v>84</v>
      </c>
      <c r="GJ666" s="462">
        <f t="shared" si="1353"/>
        <v>7</v>
      </c>
      <c r="GK666" s="463">
        <f t="shared" si="1323"/>
        <v>7.9727597375633259</v>
      </c>
      <c r="GL666" s="464">
        <v>8.09</v>
      </c>
      <c r="GM666" s="529">
        <v>10.6</v>
      </c>
      <c r="GN666" s="406">
        <v>51</v>
      </c>
      <c r="GO666" s="513">
        <f t="shared" si="1384"/>
        <v>1.8518518518518601E-2</v>
      </c>
      <c r="GP666" s="450">
        <f t="shared" si="1355"/>
        <v>1.9230769230769273E-2</v>
      </c>
      <c r="GQ666" s="577">
        <v>8</v>
      </c>
      <c r="GR666" s="455">
        <f t="shared" si="1324"/>
        <v>2.8569055726268582</v>
      </c>
      <c r="GS666" s="531">
        <f t="shared" si="1365"/>
        <v>10.199999999999999</v>
      </c>
      <c r="GT666" s="531">
        <f t="shared" si="1356"/>
        <v>31.619999999999997</v>
      </c>
      <c r="GU666" s="513">
        <f t="shared" si="1385"/>
        <v>3.7735849056603765E-2</v>
      </c>
      <c r="GV666" s="513">
        <f t="shared" si="1357"/>
        <v>0.38</v>
      </c>
      <c r="GW666" s="513">
        <f t="shared" si="1386"/>
        <v>5.5555555555555691E-2</v>
      </c>
      <c r="GX666" s="513">
        <f t="shared" si="1358"/>
        <v>0.39192307692307693</v>
      </c>
      <c r="GY666" s="462">
        <f t="shared" si="1389"/>
        <v>0.39120509016503069</v>
      </c>
      <c r="GZ666" s="405">
        <v>36125</v>
      </c>
      <c r="HA666" s="581">
        <v>8.2200000000000006</v>
      </c>
      <c r="HB666" s="451">
        <v>8.11</v>
      </c>
      <c r="HC666" s="577">
        <v>10.199999999999999</v>
      </c>
      <c r="HD666" s="463">
        <f t="shared" si="1387"/>
        <v>31.619999999999997</v>
      </c>
      <c r="HE666" s="463">
        <v>10.4</v>
      </c>
      <c r="HF666" s="463">
        <f t="shared" si="1350"/>
        <v>28.080000000000002</v>
      </c>
      <c r="HG666" s="582"/>
      <c r="HH666" s="575">
        <v>8</v>
      </c>
      <c r="HI666" s="583">
        <v>6840</v>
      </c>
      <c r="HJ666" s="406">
        <f t="shared" si="1325"/>
        <v>4582.8</v>
      </c>
      <c r="HK666" s="406"/>
      <c r="HL666" s="549">
        <v>1247</v>
      </c>
      <c r="HM666" s="584">
        <v>6.8</v>
      </c>
      <c r="HN666" s="461">
        <v>6.17</v>
      </c>
      <c r="HO666" s="574">
        <v>0.14000000000000001</v>
      </c>
      <c r="HP666" s="548">
        <v>0.01</v>
      </c>
      <c r="HQ666" s="585">
        <v>5.5</v>
      </c>
      <c r="HR666" s="586">
        <v>0.26</v>
      </c>
      <c r="HS666" s="520">
        <v>0.2</v>
      </c>
      <c r="HT666" s="587">
        <v>4</v>
      </c>
      <c r="HU666" s="522">
        <f t="shared" si="1326"/>
        <v>51.413881748071979</v>
      </c>
      <c r="HV666" s="513">
        <f t="shared" si="1388"/>
        <v>0.65187713310580209</v>
      </c>
      <c r="HW666" s="513">
        <f t="shared" si="1359"/>
        <v>0.82433333333333336</v>
      </c>
      <c r="HX666" s="513">
        <f t="shared" si="1366"/>
        <v>0.6930348258706468</v>
      </c>
      <c r="HY666" s="599"/>
    </row>
    <row r="667" spans="1:233" s="598" customFormat="1" ht="15.95" customHeight="1" x14ac:dyDescent="0.15">
      <c r="A667" s="400">
        <v>44149</v>
      </c>
      <c r="B667" s="515">
        <v>36655</v>
      </c>
      <c r="C667" s="402">
        <f t="shared" si="1284"/>
        <v>0.73309999999999997</v>
      </c>
      <c r="D667" s="571">
        <v>7.9</v>
      </c>
      <c r="E667" s="572">
        <v>33.130000000000003</v>
      </c>
      <c r="F667" s="406">
        <v>205</v>
      </c>
      <c r="G667" s="406">
        <f t="shared" si="1368"/>
        <v>7514.2749999999996</v>
      </c>
      <c r="H667" s="402">
        <f t="shared" si="1369"/>
        <v>0.30057099999999998</v>
      </c>
      <c r="I667" s="573"/>
      <c r="J667" s="406"/>
      <c r="K667" s="574"/>
      <c r="L667" s="574"/>
      <c r="M667" s="574"/>
      <c r="N667" s="575"/>
      <c r="O667" s="575"/>
      <c r="P667" s="409"/>
      <c r="Q667" s="409">
        <v>1800</v>
      </c>
      <c r="R667" s="409"/>
      <c r="S667" s="409"/>
      <c r="T667" s="410">
        <v>5.0999999999999996</v>
      </c>
      <c r="U667" s="409">
        <f t="shared" si="1372"/>
        <v>3462.4137931034484</v>
      </c>
      <c r="V667" s="409">
        <v>10041</v>
      </c>
      <c r="W667" s="409">
        <v>3200</v>
      </c>
      <c r="X667" s="516">
        <v>480</v>
      </c>
      <c r="Y667" s="473"/>
      <c r="Z667" s="429"/>
      <c r="AA667" s="409"/>
      <c r="AB667" s="409"/>
      <c r="AC667" s="409"/>
      <c r="AD667" s="474"/>
      <c r="AE667" s="477"/>
      <c r="AF667" s="478">
        <f t="shared" si="1373"/>
        <v>2280</v>
      </c>
      <c r="AG667" s="477">
        <f t="shared" si="1374"/>
        <v>0.91200000000000003</v>
      </c>
      <c r="AH667" s="478">
        <f t="shared" si="1375"/>
        <v>2748.366606170599</v>
      </c>
      <c r="AI667" s="478">
        <f t="shared" si="1376"/>
        <v>7970.2631578947367</v>
      </c>
      <c r="AJ667" s="473">
        <f t="shared" si="1377"/>
        <v>18172.2</v>
      </c>
      <c r="AK667" s="477">
        <f t="shared" si="1378"/>
        <v>0.80765333333333333</v>
      </c>
      <c r="AL667" s="447">
        <v>37</v>
      </c>
      <c r="AM667" s="479"/>
      <c r="AN667" s="473">
        <v>4695</v>
      </c>
      <c r="AO667" s="473">
        <v>4766</v>
      </c>
      <c r="AP667" s="479">
        <v>7.35</v>
      </c>
      <c r="AQ667" s="447">
        <v>676</v>
      </c>
      <c r="AR667" s="473">
        <f t="shared" si="1351"/>
        <v>2028</v>
      </c>
      <c r="AS667" s="657">
        <f t="shared" si="1379"/>
        <v>3</v>
      </c>
      <c r="AT667" s="473">
        <v>5440</v>
      </c>
      <c r="AU667" s="447"/>
      <c r="AV667" s="480">
        <v>1.5</v>
      </c>
      <c r="AW667" s="479">
        <v>5.85</v>
      </c>
      <c r="AX667" s="479">
        <v>39.81</v>
      </c>
      <c r="AY667" s="480">
        <v>10.7</v>
      </c>
      <c r="AZ667" s="480">
        <v>1.7</v>
      </c>
      <c r="BA667" s="420">
        <f t="shared" si="1287"/>
        <v>33279</v>
      </c>
      <c r="BB667" s="421">
        <f t="shared" si="1288"/>
        <v>0.66557999999999995</v>
      </c>
      <c r="BC667" s="422"/>
      <c r="BD667" s="423">
        <v>7.96</v>
      </c>
      <c r="BE667" s="424">
        <v>27.4</v>
      </c>
      <c r="BF667" s="420">
        <v>186</v>
      </c>
      <c r="BG667" s="426">
        <v>8280</v>
      </c>
      <c r="BH667" s="420">
        <f t="shared" si="1289"/>
        <v>5547.6</v>
      </c>
      <c r="BI667" s="432"/>
      <c r="BJ667" s="421"/>
      <c r="BK667" s="427">
        <v>18.5</v>
      </c>
      <c r="BL667" s="427"/>
      <c r="BM667" s="428"/>
      <c r="BN667" s="422"/>
      <c r="BO667" s="425">
        <v>114</v>
      </c>
      <c r="BP667" s="425"/>
      <c r="BQ667" s="423">
        <v>4.91</v>
      </c>
      <c r="BR667" s="421">
        <f t="shared" si="1290"/>
        <v>0.68194444444444446</v>
      </c>
      <c r="BS667" s="409">
        <f t="shared" si="1291"/>
        <v>35559</v>
      </c>
      <c r="BT667" s="429">
        <f t="shared" si="1292"/>
        <v>7.9208875390196578</v>
      </c>
      <c r="BU667" s="430">
        <f t="shared" si="1381"/>
        <v>27.4</v>
      </c>
      <c r="BV667" s="430">
        <f t="shared" si="1293"/>
        <v>304.10680840293594</v>
      </c>
      <c r="BW667" s="430">
        <f t="shared" si="1380"/>
        <v>7749.2887876486966</v>
      </c>
      <c r="BX667" s="430">
        <f t="shared" si="1294"/>
        <v>5037.0377119716532</v>
      </c>
      <c r="BY667" s="430">
        <f t="shared" si="1362"/>
        <v>17.999873449759555</v>
      </c>
      <c r="BZ667" s="430"/>
      <c r="CA667" s="431"/>
      <c r="CB667" s="430">
        <f t="shared" si="1295"/>
        <v>114</v>
      </c>
      <c r="CC667" s="432">
        <v>16599</v>
      </c>
      <c r="CD667" s="411">
        <f t="shared" si="1296"/>
        <v>17739</v>
      </c>
      <c r="CE667" s="421">
        <f t="shared" si="1297"/>
        <v>0.70955999999999997</v>
      </c>
      <c r="CF667" s="433">
        <f t="shared" si="1298"/>
        <v>9.0647725350921711</v>
      </c>
      <c r="CG667" s="434"/>
      <c r="CH667" s="427"/>
      <c r="CI667" s="446">
        <f t="shared" si="1299"/>
        <v>12.853035684085913</v>
      </c>
      <c r="CJ667" s="436">
        <v>27.3</v>
      </c>
      <c r="CK667" s="436">
        <v>2.87</v>
      </c>
      <c r="CL667" s="423"/>
      <c r="CM667" s="423">
        <v>14</v>
      </c>
      <c r="CN667" s="423">
        <v>74</v>
      </c>
      <c r="CO667" s="432"/>
      <c r="CP667" s="432"/>
      <c r="CQ667" s="437"/>
      <c r="CR667" s="437">
        <v>0.98</v>
      </c>
      <c r="CS667" s="424"/>
      <c r="CT667" s="432">
        <f t="shared" si="1300"/>
        <v>4.735328936242178</v>
      </c>
      <c r="CU667" s="434">
        <v>6.92</v>
      </c>
      <c r="CV667" s="438"/>
      <c r="CW667" s="439"/>
      <c r="CX667" s="440"/>
      <c r="CY667" s="441"/>
      <c r="CZ667" s="442"/>
      <c r="DA667" s="442"/>
      <c r="DB667" s="442"/>
      <c r="DC667" s="442"/>
      <c r="DD667" s="443"/>
      <c r="DE667" s="440"/>
      <c r="DF667" s="444">
        <v>16680</v>
      </c>
      <c r="DG667" s="445">
        <f t="shared" si="1301"/>
        <v>17820</v>
      </c>
      <c r="DH667" s="421">
        <f t="shared" si="1302"/>
        <v>0.71279999999999999</v>
      </c>
      <c r="DI667" s="446">
        <f t="shared" si="1303"/>
        <v>9.0235690235690242</v>
      </c>
      <c r="DJ667" s="434">
        <v>7.99</v>
      </c>
      <c r="DK667" s="427">
        <v>4.7</v>
      </c>
      <c r="DL667" s="446">
        <f t="shared" si="1304"/>
        <v>12.794612794612796</v>
      </c>
      <c r="DM667" s="422">
        <v>27.4</v>
      </c>
      <c r="DN667" s="422">
        <v>3.05</v>
      </c>
      <c r="DO667" s="423">
        <v>7.76</v>
      </c>
      <c r="DP667" s="423">
        <v>14.5</v>
      </c>
      <c r="DQ667" s="423">
        <v>70</v>
      </c>
      <c r="DR667" s="432"/>
      <c r="DS667" s="432"/>
      <c r="DT667" s="437"/>
      <c r="DU667" s="437">
        <v>0.96</v>
      </c>
      <c r="DV667" s="424"/>
      <c r="DW667" s="446">
        <f t="shared" si="1305"/>
        <v>4.7138047138047137</v>
      </c>
      <c r="DX667" s="434">
        <v>7.33</v>
      </c>
      <c r="DY667" s="438">
        <v>8.0500000000000007</v>
      </c>
      <c r="DZ667" s="439">
        <v>13.2</v>
      </c>
      <c r="EA667" s="660">
        <f t="shared" si="1338"/>
        <v>47.519999999999996</v>
      </c>
      <c r="EB667" s="441">
        <v>7110</v>
      </c>
      <c r="EC667" s="442">
        <v>7.7</v>
      </c>
      <c r="ED667" s="442"/>
      <c r="EE667" s="442"/>
      <c r="EF667" s="442"/>
      <c r="EG667" s="443">
        <v>12</v>
      </c>
      <c r="EH667" s="440">
        <v>16</v>
      </c>
      <c r="EI667" s="429">
        <f t="shared" si="1354"/>
        <v>8.0500000000000007</v>
      </c>
      <c r="EJ667" s="447">
        <f t="shared" si="1339"/>
        <v>13.2</v>
      </c>
      <c r="EK667" s="448">
        <f t="shared" si="1360"/>
        <v>47.519999999999996</v>
      </c>
      <c r="EL667" s="417">
        <f t="shared" si="1361"/>
        <v>7110</v>
      </c>
      <c r="EM667" s="431">
        <f t="shared" si="1367"/>
        <v>7.7</v>
      </c>
      <c r="EN667" s="431"/>
      <c r="EO667" s="431"/>
      <c r="EP667" s="431"/>
      <c r="EQ667" s="430">
        <f t="shared" si="1370"/>
        <v>12</v>
      </c>
      <c r="ER667" s="448">
        <f>EH667</f>
        <v>16</v>
      </c>
      <c r="ES667" s="449">
        <f t="shared" si="1307"/>
        <v>29.697123091200542</v>
      </c>
      <c r="ET667" s="450">
        <f t="shared" si="1308"/>
        <v>0.71118000000000003</v>
      </c>
      <c r="EU667" s="451">
        <f t="shared" si="1283"/>
        <v>0.24576668181818179</v>
      </c>
      <c r="EV667" s="450">
        <f t="shared" si="1309"/>
        <v>0.45512348484848475</v>
      </c>
      <c r="EW667" s="513">
        <f t="shared" si="1363"/>
        <v>0.57221921467993109</v>
      </c>
      <c r="EX667" s="514">
        <f t="shared" si="1364"/>
        <v>10.299873449759556</v>
      </c>
      <c r="EY667" s="513">
        <f t="shared" si="1382"/>
        <v>0.51824817518248167</v>
      </c>
      <c r="EZ667" s="514">
        <f t="shared" si="1383"/>
        <v>14.2</v>
      </c>
      <c r="FA667" s="450">
        <f t="shared" si="1310"/>
        <v>0.84373911176287486</v>
      </c>
      <c r="FB667" s="431">
        <f t="shared" si="1311"/>
        <v>256.58680840293596</v>
      </c>
      <c r="FC667" s="452"/>
      <c r="FD667" s="431"/>
      <c r="FE667" s="452">
        <f t="shared" si="1312"/>
        <v>0.89473684210526316</v>
      </c>
      <c r="FF667" s="430">
        <f t="shared" si="1313"/>
        <v>102</v>
      </c>
      <c r="FG667" s="405">
        <v>50400</v>
      </c>
      <c r="FH667" s="589">
        <v>700</v>
      </c>
      <c r="FI667" s="590">
        <v>19.97</v>
      </c>
      <c r="FJ667" s="591"/>
      <c r="FK667" s="455">
        <f t="shared" si="1314"/>
        <v>2.0248038471273095</v>
      </c>
      <c r="FL667" s="530">
        <v>1800</v>
      </c>
      <c r="FM667" s="455">
        <f t="shared" si="1315"/>
        <v>50.620096178182735</v>
      </c>
      <c r="FN667" s="530">
        <v>6894</v>
      </c>
      <c r="FO667" s="532">
        <f t="shared" si="1316"/>
        <v>0.51524663677130045</v>
      </c>
      <c r="FP667" s="449">
        <f t="shared" si="1317"/>
        <v>193.87496836243989</v>
      </c>
      <c r="FQ667" s="457">
        <v>39.6</v>
      </c>
      <c r="FR667" s="458">
        <f t="shared" si="1318"/>
        <v>1.1136421159200203</v>
      </c>
      <c r="FS667" s="576">
        <v>7.9</v>
      </c>
      <c r="FT667" s="577">
        <v>10.7</v>
      </c>
      <c r="FU667" s="660">
        <v>47</v>
      </c>
      <c r="FV667" s="579">
        <v>4</v>
      </c>
      <c r="FW667" s="580"/>
      <c r="FX667" s="579"/>
      <c r="FY667" s="452">
        <f t="shared" si="1319"/>
        <v>0.66666666666666674</v>
      </c>
      <c r="FZ667" s="452"/>
      <c r="GA667" s="429"/>
      <c r="GB667" s="513">
        <f t="shared" si="1342"/>
        <v>0.18939393939393945</v>
      </c>
      <c r="GC667" s="514">
        <f t="shared" si="1343"/>
        <v>2.5</v>
      </c>
      <c r="GD667" s="513">
        <f t="shared" si="1371"/>
        <v>1.094276094276081E-2</v>
      </c>
      <c r="GE667" s="527">
        <f t="shared" si="1321"/>
        <v>0.51999999999999602</v>
      </c>
      <c r="GF667" s="461">
        <f t="shared" si="1322"/>
        <v>2.7672319244073229</v>
      </c>
      <c r="GG667" s="606">
        <v>12</v>
      </c>
      <c r="GH667" s="450">
        <f t="shared" si="1352"/>
        <v>0.15</v>
      </c>
      <c r="GI667" s="405">
        <v>84</v>
      </c>
      <c r="GJ667" s="462">
        <f t="shared" si="1353"/>
        <v>7</v>
      </c>
      <c r="GK667" s="463">
        <f t="shared" si="1323"/>
        <v>8.0992153885092382</v>
      </c>
      <c r="GL667" s="464">
        <v>8.08</v>
      </c>
      <c r="GM667" s="529">
        <v>9.8000000000000007</v>
      </c>
      <c r="GN667" s="406">
        <v>43</v>
      </c>
      <c r="GO667" s="513">
        <f t="shared" si="1384"/>
        <v>8.4112149532710179E-2</v>
      </c>
      <c r="GP667" s="450">
        <f t="shared" si="1355"/>
        <v>8.5106382978723416E-2</v>
      </c>
      <c r="GQ667" s="577">
        <v>8</v>
      </c>
      <c r="GR667" s="455">
        <f t="shared" si="1324"/>
        <v>2.9022188475491437</v>
      </c>
      <c r="GS667" s="531">
        <f t="shared" si="1365"/>
        <v>9.4</v>
      </c>
      <c r="GT667" s="531">
        <f t="shared" si="1356"/>
        <v>29.14</v>
      </c>
      <c r="GU667" s="513">
        <f t="shared" si="1385"/>
        <v>4.081632653061229E-2</v>
      </c>
      <c r="GV667" s="513">
        <f t="shared" si="1357"/>
        <v>0.32232558139534884</v>
      </c>
      <c r="GW667" s="513">
        <f t="shared" si="1386"/>
        <v>0.12149532710280364</v>
      </c>
      <c r="GX667" s="513">
        <f t="shared" si="1358"/>
        <v>0.38</v>
      </c>
      <c r="GY667" s="462">
        <f t="shared" si="1389"/>
        <v>0.45348350439581403</v>
      </c>
      <c r="GZ667" s="405">
        <v>35793</v>
      </c>
      <c r="HA667" s="581">
        <v>8.39</v>
      </c>
      <c r="HB667" s="451">
        <v>8.1199999999999992</v>
      </c>
      <c r="HC667" s="577">
        <v>9.4</v>
      </c>
      <c r="HD667" s="463">
        <f t="shared" si="1387"/>
        <v>29.14</v>
      </c>
      <c r="HE667" s="463">
        <v>9.8000000000000007</v>
      </c>
      <c r="HF667" s="463">
        <f t="shared" si="1350"/>
        <v>26.460000000000004</v>
      </c>
      <c r="HG667" s="582"/>
      <c r="HH667" s="575">
        <v>4</v>
      </c>
      <c r="HI667" s="583">
        <v>7010</v>
      </c>
      <c r="HJ667" s="406">
        <f t="shared" si="1325"/>
        <v>4696.7000000000007</v>
      </c>
      <c r="HK667" s="406"/>
      <c r="HL667" s="549"/>
      <c r="HM667" s="584"/>
      <c r="HN667" s="461">
        <v>6.17</v>
      </c>
      <c r="HO667" s="574"/>
      <c r="HP667" s="548">
        <v>0.02</v>
      </c>
      <c r="HQ667" s="585"/>
      <c r="HR667" s="586"/>
      <c r="HS667" s="520">
        <v>0.32</v>
      </c>
      <c r="HT667" s="587">
        <v>4</v>
      </c>
      <c r="HU667" s="522">
        <f t="shared" si="1326"/>
        <v>52.285224916614084</v>
      </c>
      <c r="HV667" s="513">
        <f t="shared" si="1388"/>
        <v>0.65693430656934304</v>
      </c>
      <c r="HW667" s="513">
        <f t="shared" si="1359"/>
        <v>0.84333333333333327</v>
      </c>
      <c r="HX667" s="513">
        <f t="shared" si="1366"/>
        <v>0.66648648648648656</v>
      </c>
      <c r="HY667" s="599"/>
    </row>
    <row r="668" spans="1:233" ht="15.95" customHeight="1" x14ac:dyDescent="0.15">
      <c r="A668" s="485">
        <v>44150</v>
      </c>
      <c r="B668" s="486">
        <v>33161</v>
      </c>
      <c r="C668" s="487">
        <f t="shared" si="1284"/>
        <v>0.66322000000000003</v>
      </c>
      <c r="D668" s="488">
        <v>7.94</v>
      </c>
      <c r="E668" s="489">
        <v>35.700000000000003</v>
      </c>
      <c r="F668" s="490">
        <v>196</v>
      </c>
      <c r="G668" s="490">
        <f t="shared" si="1368"/>
        <v>6499.5559999999996</v>
      </c>
      <c r="H668" s="487">
        <f t="shared" si="1369"/>
        <v>0.25998223999999998</v>
      </c>
      <c r="I668" s="490"/>
      <c r="J668" s="490"/>
      <c r="K668" s="491"/>
      <c r="L668" s="491"/>
      <c r="M668" s="491"/>
      <c r="N668" s="492"/>
      <c r="O668" s="492"/>
      <c r="P668" s="409"/>
      <c r="Q668" s="409">
        <v>1800</v>
      </c>
      <c r="R668" s="409"/>
      <c r="S668" s="409"/>
      <c r="T668" s="410">
        <v>4.97</v>
      </c>
      <c r="U668" s="411">
        <f t="shared" si="1372"/>
        <v>3787.5862068965516</v>
      </c>
      <c r="V668" s="409">
        <v>10984</v>
      </c>
      <c r="W668" s="409">
        <v>3571</v>
      </c>
      <c r="X668" s="412">
        <v>480</v>
      </c>
      <c r="Y668" s="473"/>
      <c r="Z668" s="429"/>
      <c r="AA668" s="447"/>
      <c r="AB668" s="409"/>
      <c r="AC668" s="409"/>
      <c r="AD668" s="474"/>
      <c r="AE668" s="477"/>
      <c r="AF668" s="478">
        <f t="shared" si="1373"/>
        <v>2280</v>
      </c>
      <c r="AG668" s="477">
        <f t="shared" si="1374"/>
        <v>0.91200000000000003</v>
      </c>
      <c r="AH668" s="478">
        <f t="shared" si="1375"/>
        <v>3004.42831215971</v>
      </c>
      <c r="AI668" s="478">
        <f t="shared" si="1376"/>
        <v>8712.8421052631584</v>
      </c>
      <c r="AJ668" s="473">
        <f t="shared" si="1377"/>
        <v>19865.28</v>
      </c>
      <c r="AK668" s="477">
        <f t="shared" si="1378"/>
        <v>0.88290133333333332</v>
      </c>
      <c r="AL668" s="447">
        <v>37</v>
      </c>
      <c r="AM668" s="479"/>
      <c r="AN668" s="473">
        <v>4883</v>
      </c>
      <c r="AO668" s="473">
        <v>4905</v>
      </c>
      <c r="AP668" s="479">
        <v>7.3</v>
      </c>
      <c r="AQ668" s="447">
        <v>708</v>
      </c>
      <c r="AR668" s="473">
        <f t="shared" si="1351"/>
        <v>2124</v>
      </c>
      <c r="AS668" s="657">
        <f t="shared" si="1379"/>
        <v>3</v>
      </c>
      <c r="AT668" s="473">
        <v>5700</v>
      </c>
      <c r="AU668" s="447"/>
      <c r="AV668" s="480">
        <v>0.7</v>
      </c>
      <c r="AW668" s="479">
        <v>5.95</v>
      </c>
      <c r="AX668" s="479">
        <v>39.380000000000003</v>
      </c>
      <c r="AY668" s="480">
        <v>10</v>
      </c>
      <c r="AZ668" s="480">
        <v>1.4</v>
      </c>
      <c r="BA668" s="420">
        <f t="shared" si="1287"/>
        <v>34037</v>
      </c>
      <c r="BB668" s="421">
        <f t="shared" si="1288"/>
        <v>0.68074000000000001</v>
      </c>
      <c r="BC668" s="422"/>
      <c r="BD668" s="423">
        <v>7.95</v>
      </c>
      <c r="BE668" s="424">
        <v>30.9</v>
      </c>
      <c r="BF668" s="425">
        <v>194</v>
      </c>
      <c r="BG668" s="426">
        <v>8370</v>
      </c>
      <c r="BH668" s="420">
        <f t="shared" si="1289"/>
        <v>5607.9000000000005</v>
      </c>
      <c r="BI668" s="420"/>
      <c r="BJ668" s="421"/>
      <c r="BK668" s="427">
        <v>18.7</v>
      </c>
      <c r="BL668" s="427"/>
      <c r="BM668" s="428"/>
      <c r="BN668" s="422"/>
      <c r="BO668" s="425">
        <v>108</v>
      </c>
      <c r="BP668" s="425"/>
      <c r="BQ668" s="423">
        <v>5.0199999999999996</v>
      </c>
      <c r="BR668" s="421">
        <f t="shared" si="1290"/>
        <v>0.69722222222222219</v>
      </c>
      <c r="BS668" s="409">
        <f t="shared" si="1291"/>
        <v>36317</v>
      </c>
      <c r="BT668" s="429">
        <f t="shared" si="1292"/>
        <v>7.9091926645923403</v>
      </c>
      <c r="BU668" s="430">
        <f t="shared" si="1381"/>
        <v>30.900000000000002</v>
      </c>
      <c r="BV668" s="430">
        <f t="shared" si="1293"/>
        <v>315.16639590274525</v>
      </c>
      <c r="BW668" s="430">
        <f t="shared" si="1380"/>
        <v>7844.7154225293943</v>
      </c>
      <c r="BX668" s="430">
        <f t="shared" si="1294"/>
        <v>5099.0650246441064</v>
      </c>
      <c r="BY668" s="430">
        <f t="shared" si="1362"/>
        <v>18.153809510697471</v>
      </c>
      <c r="BZ668" s="430"/>
      <c r="CA668" s="431"/>
      <c r="CB668" s="430">
        <f t="shared" si="1295"/>
        <v>108</v>
      </c>
      <c r="CC668" s="432">
        <v>17070</v>
      </c>
      <c r="CD668" s="411">
        <f t="shared" si="1296"/>
        <v>18210</v>
      </c>
      <c r="CE668" s="421">
        <f t="shared" si="1297"/>
        <v>0.72840000000000005</v>
      </c>
      <c r="CF668" s="433">
        <f t="shared" si="1298"/>
        <v>8.8303130148270181</v>
      </c>
      <c r="CG668" s="434"/>
      <c r="CH668" s="427"/>
      <c r="CI668" s="446">
        <f t="shared" si="1299"/>
        <v>12.520593080724876</v>
      </c>
      <c r="CJ668" s="436">
        <v>27.5</v>
      </c>
      <c r="CK668" s="436">
        <v>2.0099999999999998</v>
      </c>
      <c r="CL668" s="423"/>
      <c r="CM668" s="423">
        <v>15</v>
      </c>
      <c r="CN668" s="423">
        <v>84</v>
      </c>
      <c r="CO668" s="432"/>
      <c r="CP668" s="432"/>
      <c r="CQ668" s="437"/>
      <c r="CR668" s="437">
        <v>0.97</v>
      </c>
      <c r="CS668" s="481"/>
      <c r="CT668" s="432">
        <f t="shared" si="1300"/>
        <v>4.6128500823723231</v>
      </c>
      <c r="CU668" s="434">
        <v>6.83</v>
      </c>
      <c r="CV668" s="493"/>
      <c r="CW668" s="494"/>
      <c r="CX668" s="495"/>
      <c r="CY668" s="496"/>
      <c r="CZ668" s="497"/>
      <c r="DA668" s="497"/>
      <c r="DB668" s="497"/>
      <c r="DC668" s="497"/>
      <c r="DD668" s="498"/>
      <c r="DE668" s="498"/>
      <c r="DF668" s="432">
        <v>16967</v>
      </c>
      <c r="DG668" s="445">
        <f t="shared" si="1301"/>
        <v>18107</v>
      </c>
      <c r="DH668" s="421">
        <f t="shared" si="1302"/>
        <v>0.72428000000000003</v>
      </c>
      <c r="DI668" s="446">
        <f t="shared" si="1303"/>
        <v>8.8805434362401279</v>
      </c>
      <c r="DJ668" s="434">
        <v>7.72</v>
      </c>
      <c r="DK668" s="427">
        <v>4.9000000000000004</v>
      </c>
      <c r="DL668" s="446">
        <f t="shared" si="1304"/>
        <v>12.591815320041974</v>
      </c>
      <c r="DM668" s="541">
        <v>27.2</v>
      </c>
      <c r="DN668" s="541">
        <v>2.96</v>
      </c>
      <c r="DO668" s="542">
        <v>7.81</v>
      </c>
      <c r="DP668" s="542">
        <v>14.5</v>
      </c>
      <c r="DQ668" s="542">
        <v>84</v>
      </c>
      <c r="DR668" s="432"/>
      <c r="DS668" s="432"/>
      <c r="DT668" s="437"/>
      <c r="DU668" s="437">
        <v>0.97</v>
      </c>
      <c r="DV668" s="481"/>
      <c r="DW668" s="446">
        <f t="shared" si="1305"/>
        <v>4.6390898547523065</v>
      </c>
      <c r="DX668" s="434">
        <v>7.23</v>
      </c>
      <c r="DY668" s="493">
        <v>8.1199999999999992</v>
      </c>
      <c r="DZ668" s="494">
        <v>13.3</v>
      </c>
      <c r="EA668" s="495">
        <f t="shared" si="1338"/>
        <v>47.88</v>
      </c>
      <c r="EB668" s="496">
        <v>7470</v>
      </c>
      <c r="EC668" s="497">
        <v>7</v>
      </c>
      <c r="ED668" s="497"/>
      <c r="EE668" s="497"/>
      <c r="EF668" s="497"/>
      <c r="EG668" s="498">
        <v>20</v>
      </c>
      <c r="EH668" s="495">
        <v>16</v>
      </c>
      <c r="EI668" s="429">
        <f t="shared" si="1354"/>
        <v>8.1199999999999992</v>
      </c>
      <c r="EJ668" s="447">
        <f t="shared" si="1339"/>
        <v>13.3</v>
      </c>
      <c r="EK668" s="448">
        <f t="shared" si="1360"/>
        <v>47.88</v>
      </c>
      <c r="EL668" s="417">
        <f t="shared" si="1361"/>
        <v>7470</v>
      </c>
      <c r="EM668" s="431">
        <f t="shared" si="1367"/>
        <v>7</v>
      </c>
      <c r="EN668" s="431"/>
      <c r="EO668" s="431"/>
      <c r="EP668" s="431"/>
      <c r="EQ668" s="430">
        <f t="shared" si="1370"/>
        <v>20</v>
      </c>
      <c r="ER668" s="448">
        <f>EH668</f>
        <v>16</v>
      </c>
      <c r="ES668" s="449">
        <f t="shared" si="1307"/>
        <v>29.077291626510998</v>
      </c>
      <c r="ET668" s="450">
        <f t="shared" si="1308"/>
        <v>0.72633999999999999</v>
      </c>
      <c r="EU668" s="451">
        <f t="shared" si="1283"/>
        <v>0.26013404545454544</v>
      </c>
      <c r="EV668" s="499">
        <f t="shared" si="1309"/>
        <v>0.48172971380471374</v>
      </c>
      <c r="EW668" s="513">
        <f t="shared" si="1363"/>
        <v>0.61440600134780965</v>
      </c>
      <c r="EX668" s="514">
        <f t="shared" si="1364"/>
        <v>11.153809510697471</v>
      </c>
      <c r="EY668" s="513">
        <f t="shared" si="1382"/>
        <v>0.56957928802588997</v>
      </c>
      <c r="EZ668" s="514">
        <f t="shared" si="1383"/>
        <v>17.600000000000001</v>
      </c>
      <c r="FA668" s="450">
        <f t="shared" si="1310"/>
        <v>0.84808025023462552</v>
      </c>
      <c r="FB668" s="431">
        <f t="shared" si="1311"/>
        <v>267.28639590274526</v>
      </c>
      <c r="FC668" s="452"/>
      <c r="FD668" s="431"/>
      <c r="FE668" s="452">
        <f t="shared" si="1312"/>
        <v>0.81481481481481488</v>
      </c>
      <c r="FF668" s="430">
        <f t="shared" si="1313"/>
        <v>88</v>
      </c>
      <c r="FG668" s="490">
        <v>50400</v>
      </c>
      <c r="FH668" s="601">
        <v>682</v>
      </c>
      <c r="FI668" s="501">
        <v>20.55</v>
      </c>
      <c r="FJ668" s="487"/>
      <c r="FK668" s="455">
        <f t="shared" si="1314"/>
        <v>1.9825426108984772</v>
      </c>
      <c r="FL668" s="490">
        <v>1800</v>
      </c>
      <c r="FM668" s="455">
        <f t="shared" si="1315"/>
        <v>49.563565272461929</v>
      </c>
      <c r="FN668" s="490">
        <v>7533</v>
      </c>
      <c r="FO668" s="532">
        <f t="shared" si="1316"/>
        <v>0.56300448430493277</v>
      </c>
      <c r="FP668" s="449">
        <f t="shared" si="1317"/>
        <v>207.42352066525319</v>
      </c>
      <c r="FQ668" s="503">
        <v>39.6</v>
      </c>
      <c r="FR668" s="458">
        <f t="shared" si="1318"/>
        <v>1.0903984359941625</v>
      </c>
      <c r="FS668" s="504">
        <v>7.9</v>
      </c>
      <c r="FT668" s="535">
        <v>10.1</v>
      </c>
      <c r="FU668" s="495">
        <v>46</v>
      </c>
      <c r="FV668" s="490">
        <v>4</v>
      </c>
      <c r="FW668" s="504"/>
      <c r="FX668" s="490"/>
      <c r="FY668" s="452">
        <f t="shared" si="1319"/>
        <v>0.8</v>
      </c>
      <c r="FZ668" s="452"/>
      <c r="GA668" s="429"/>
      <c r="GB668" s="499">
        <f t="shared" si="1342"/>
        <v>0.24060150375939859</v>
      </c>
      <c r="GC668" s="514">
        <f t="shared" si="1343"/>
        <v>3.2000000000000011</v>
      </c>
      <c r="GD668" s="499">
        <f t="shared" si="1371"/>
        <v>3.9264828738513002E-2</v>
      </c>
      <c r="GE668" s="527">
        <f t="shared" si="1321"/>
        <v>1.8800000000000026</v>
      </c>
      <c r="GF668" s="461">
        <f t="shared" si="1322"/>
        <v>2.7094749015612525</v>
      </c>
      <c r="GG668" s="490">
        <v>12</v>
      </c>
      <c r="GH668" s="526">
        <f t="shared" si="1352"/>
        <v>0.15</v>
      </c>
      <c r="GI668" s="490">
        <v>84</v>
      </c>
      <c r="GJ668" s="544">
        <f t="shared" si="1353"/>
        <v>7</v>
      </c>
      <c r="GK668" s="463">
        <f t="shared" si="1323"/>
        <v>7.9301704435939104</v>
      </c>
      <c r="GL668" s="507">
        <v>8.11</v>
      </c>
      <c r="GM668" s="535">
        <v>9.5</v>
      </c>
      <c r="GN668" s="536">
        <v>41</v>
      </c>
      <c r="GO668" s="526">
        <f t="shared" si="1384"/>
        <v>5.9405940594059348E-2</v>
      </c>
      <c r="GP668" s="526">
        <f t="shared" si="1355"/>
        <v>0.10869565217391308</v>
      </c>
      <c r="GQ668" s="535">
        <v>8</v>
      </c>
      <c r="GR668" s="455">
        <f t="shared" si="1324"/>
        <v>2.8416444089544841</v>
      </c>
      <c r="GS668" s="536">
        <f t="shared" si="1365"/>
        <v>9.1</v>
      </c>
      <c r="GT668" s="536">
        <f t="shared" si="1356"/>
        <v>28.21</v>
      </c>
      <c r="GU668" s="526">
        <f t="shared" si="1385"/>
        <v>4.2105263157894757E-2</v>
      </c>
      <c r="GV668" s="526">
        <f t="shared" si="1357"/>
        <v>0.31195121951219507</v>
      </c>
      <c r="GW668" s="526">
        <f t="shared" si="1386"/>
        <v>9.9009900990098987E-2</v>
      </c>
      <c r="GX668" s="526">
        <f t="shared" si="1358"/>
        <v>0.38673913043478259</v>
      </c>
      <c r="GY668" s="544">
        <f t="shared" si="1389"/>
        <v>0.44576562358594213</v>
      </c>
      <c r="GZ668" s="490">
        <v>35933</v>
      </c>
      <c r="HA668" s="493">
        <v>8.42</v>
      </c>
      <c r="HB668" s="493">
        <v>8.11</v>
      </c>
      <c r="HC668" s="494">
        <v>9.1</v>
      </c>
      <c r="HD668" s="498">
        <f t="shared" si="1387"/>
        <v>28.21</v>
      </c>
      <c r="HE668" s="498">
        <v>9.5</v>
      </c>
      <c r="HF668" s="498">
        <f t="shared" si="1350"/>
        <v>25.650000000000002</v>
      </c>
      <c r="HG668" s="498"/>
      <c r="HH668" s="492">
        <v>2</v>
      </c>
      <c r="HI668" s="508">
        <v>7450</v>
      </c>
      <c r="HJ668" s="490">
        <f t="shared" si="1325"/>
        <v>4991.5</v>
      </c>
      <c r="HK668" s="490"/>
      <c r="HL668" s="490"/>
      <c r="HM668" s="543"/>
      <c r="HN668" s="506">
        <v>5.79</v>
      </c>
      <c r="HO668" s="491"/>
      <c r="HP668" s="545">
        <v>0.03</v>
      </c>
      <c r="HQ668" s="523"/>
      <c r="HR668" s="524"/>
      <c r="HS668" s="524">
        <v>0.23</v>
      </c>
      <c r="HT668" s="511">
        <v>4</v>
      </c>
      <c r="HU668" s="525">
        <f t="shared" si="1326"/>
        <v>51.120839086876046</v>
      </c>
      <c r="HV668" s="526">
        <f t="shared" si="1388"/>
        <v>0.7055016181229774</v>
      </c>
      <c r="HW668" s="526">
        <f t="shared" si="1359"/>
        <v>0.85458762886597939</v>
      </c>
      <c r="HX668" s="526">
        <f t="shared" si="1366"/>
        <v>0.69037433155080219</v>
      </c>
      <c r="HY668" s="512"/>
    </row>
    <row r="669" spans="1:233" s="598" customFormat="1" ht="15.95" customHeight="1" x14ac:dyDescent="0.15">
      <c r="A669" s="400">
        <v>44151</v>
      </c>
      <c r="B669" s="515">
        <v>34108</v>
      </c>
      <c r="C669" s="402">
        <f t="shared" si="1284"/>
        <v>0.68215999999999999</v>
      </c>
      <c r="D669" s="571">
        <v>8.0500000000000007</v>
      </c>
      <c r="E669" s="572">
        <v>37.9</v>
      </c>
      <c r="F669" s="406">
        <v>186</v>
      </c>
      <c r="G669" s="406">
        <f t="shared" si="1368"/>
        <v>6344.0879999999997</v>
      </c>
      <c r="H669" s="402">
        <f t="shared" si="1369"/>
        <v>0.25376351999999996</v>
      </c>
      <c r="I669" s="573"/>
      <c r="J669" s="406"/>
      <c r="K669" s="574"/>
      <c r="L669" s="574"/>
      <c r="M669" s="574"/>
      <c r="N669" s="575"/>
      <c r="O669" s="575"/>
      <c r="P669" s="409"/>
      <c r="Q669" s="409">
        <v>1800</v>
      </c>
      <c r="R669" s="409"/>
      <c r="S669" s="409"/>
      <c r="T669" s="410">
        <v>4.8</v>
      </c>
      <c r="U669" s="409">
        <f t="shared" si="1372"/>
        <v>3436.5517241379312</v>
      </c>
      <c r="V669" s="409">
        <v>9966</v>
      </c>
      <c r="W669" s="409">
        <v>3932</v>
      </c>
      <c r="X669" s="516">
        <v>480</v>
      </c>
      <c r="Y669" s="473"/>
      <c r="Z669" s="429"/>
      <c r="AA669" s="409"/>
      <c r="AB669" s="409"/>
      <c r="AC669" s="409"/>
      <c r="AD669" s="474"/>
      <c r="AE669" s="477"/>
      <c r="AF669" s="478">
        <f t="shared" si="1373"/>
        <v>2280</v>
      </c>
      <c r="AG669" s="477">
        <f t="shared" si="1374"/>
        <v>0.91200000000000003</v>
      </c>
      <c r="AH669" s="478">
        <f t="shared" si="1375"/>
        <v>2726.5698729582577</v>
      </c>
      <c r="AI669" s="478">
        <f t="shared" si="1376"/>
        <v>7907.0526315789475</v>
      </c>
      <c r="AJ669" s="473">
        <f t="shared" si="1377"/>
        <v>18028.080000000002</v>
      </c>
      <c r="AK669" s="477">
        <f t="shared" si="1378"/>
        <v>0.80124800000000007</v>
      </c>
      <c r="AL669" s="447">
        <v>37</v>
      </c>
      <c r="AM669" s="479"/>
      <c r="AN669" s="473">
        <v>4625</v>
      </c>
      <c r="AO669" s="473">
        <v>4632</v>
      </c>
      <c r="AP669" s="479">
        <v>7.25</v>
      </c>
      <c r="AQ669" s="447">
        <v>708</v>
      </c>
      <c r="AR669" s="473">
        <f t="shared" si="1351"/>
        <v>2124</v>
      </c>
      <c r="AS669" s="657">
        <f t="shared" si="1379"/>
        <v>3</v>
      </c>
      <c r="AT669" s="473">
        <v>5530</v>
      </c>
      <c r="AU669" s="447"/>
      <c r="AV669" s="480">
        <v>1</v>
      </c>
      <c r="AW669" s="479">
        <v>5.97</v>
      </c>
      <c r="AX669" s="479">
        <v>40.450000000000003</v>
      </c>
      <c r="AY669" s="480">
        <v>7.3</v>
      </c>
      <c r="AZ669" s="480">
        <v>1.6</v>
      </c>
      <c r="BA669" s="420">
        <f t="shared" si="1287"/>
        <v>32604</v>
      </c>
      <c r="BB669" s="421">
        <f t="shared" si="1288"/>
        <v>0.65207999999999999</v>
      </c>
      <c r="BC669" s="422"/>
      <c r="BD669" s="423">
        <v>7.95</v>
      </c>
      <c r="BE669" s="424">
        <v>30.4</v>
      </c>
      <c r="BF669" s="420">
        <v>142</v>
      </c>
      <c r="BG669" s="426">
        <v>7880</v>
      </c>
      <c r="BH669" s="420">
        <f t="shared" si="1289"/>
        <v>5279.6</v>
      </c>
      <c r="BI669" s="432"/>
      <c r="BJ669" s="421"/>
      <c r="BK669" s="427">
        <v>16.2</v>
      </c>
      <c r="BL669" s="427"/>
      <c r="BM669" s="428"/>
      <c r="BN669" s="422"/>
      <c r="BO669" s="425">
        <v>110</v>
      </c>
      <c r="BP669" s="425"/>
      <c r="BQ669" s="423">
        <v>5.22</v>
      </c>
      <c r="BR669" s="421">
        <f t="shared" si="1290"/>
        <v>0.72499999999999998</v>
      </c>
      <c r="BS669" s="409">
        <f t="shared" si="1291"/>
        <v>34884</v>
      </c>
      <c r="BT669" s="429">
        <f t="shared" si="1292"/>
        <v>7.9042483660130731</v>
      </c>
      <c r="BU669" s="430">
        <f t="shared" si="1381"/>
        <v>30.4</v>
      </c>
      <c r="BV669" s="430">
        <f t="shared" si="1293"/>
        <v>271.5424836601307</v>
      </c>
      <c r="BW669" s="430">
        <f t="shared" si="1380"/>
        <v>7365.16339869281</v>
      </c>
      <c r="BX669" s="430">
        <f t="shared" si="1294"/>
        <v>4787.3562091503263</v>
      </c>
      <c r="BY669" s="430">
        <f t="shared" si="1362"/>
        <v>15.618300653594769</v>
      </c>
      <c r="BZ669" s="430"/>
      <c r="CA669" s="431"/>
      <c r="CB669" s="430">
        <f t="shared" si="1295"/>
        <v>110</v>
      </c>
      <c r="CC669" s="432">
        <v>16016</v>
      </c>
      <c r="CD669" s="411">
        <f t="shared" si="1296"/>
        <v>17156</v>
      </c>
      <c r="CE669" s="421">
        <f t="shared" si="1297"/>
        <v>0.68623999999999996</v>
      </c>
      <c r="CF669" s="433">
        <f t="shared" si="1298"/>
        <v>9.3728141757985544</v>
      </c>
      <c r="CG669" s="434"/>
      <c r="CH669" s="427"/>
      <c r="CI669" s="446">
        <f t="shared" si="1299"/>
        <v>13.289811144788995</v>
      </c>
      <c r="CJ669" s="436">
        <v>27.4</v>
      </c>
      <c r="CK669" s="436">
        <v>2.2999999999999998</v>
      </c>
      <c r="CL669" s="423"/>
      <c r="CM669" s="423">
        <v>15.2</v>
      </c>
      <c r="CN669" s="423">
        <v>85</v>
      </c>
      <c r="CO669" s="432"/>
      <c r="CP669" s="432"/>
      <c r="CQ669" s="437"/>
      <c r="CR669" s="437">
        <v>0.98</v>
      </c>
      <c r="CS669" s="424"/>
      <c r="CT669" s="432">
        <f t="shared" si="1300"/>
        <v>4.8962462112380507</v>
      </c>
      <c r="CU669" s="434">
        <v>7.03</v>
      </c>
      <c r="CV669" s="438"/>
      <c r="CW669" s="439"/>
      <c r="CX669" s="440"/>
      <c r="CY669" s="441"/>
      <c r="CZ669" s="442"/>
      <c r="DA669" s="442"/>
      <c r="DB669" s="442"/>
      <c r="DC669" s="442"/>
      <c r="DD669" s="443"/>
      <c r="DE669" s="440"/>
      <c r="DF669" s="444">
        <v>16588</v>
      </c>
      <c r="DG669" s="445">
        <f t="shared" si="1301"/>
        <v>17728</v>
      </c>
      <c r="DH669" s="421">
        <f t="shared" si="1302"/>
        <v>0.70911999999999997</v>
      </c>
      <c r="DI669" s="446">
        <f t="shared" si="1303"/>
        <v>9.0703971119133566</v>
      </c>
      <c r="DJ669" s="434">
        <v>7.67</v>
      </c>
      <c r="DK669" s="427">
        <v>4.7</v>
      </c>
      <c r="DL669" s="446">
        <f t="shared" si="1304"/>
        <v>12.861010830324908</v>
      </c>
      <c r="DM669" s="422">
        <v>27.2</v>
      </c>
      <c r="DN669" s="422">
        <v>2.86</v>
      </c>
      <c r="DO669" s="423">
        <v>7.69</v>
      </c>
      <c r="DP669" s="423">
        <v>15.1</v>
      </c>
      <c r="DQ669" s="423">
        <v>84</v>
      </c>
      <c r="DR669" s="432"/>
      <c r="DS669" s="432"/>
      <c r="DT669" s="437"/>
      <c r="DU669" s="437">
        <v>0.97</v>
      </c>
      <c r="DV669" s="424"/>
      <c r="DW669" s="446">
        <f t="shared" si="1305"/>
        <v>4.7382671480144403</v>
      </c>
      <c r="DX669" s="434">
        <v>7.03</v>
      </c>
      <c r="DY669" s="438">
        <v>7.9</v>
      </c>
      <c r="DZ669" s="439">
        <v>14</v>
      </c>
      <c r="EA669" s="660">
        <f t="shared" si="1338"/>
        <v>50.4</v>
      </c>
      <c r="EB669" s="441">
        <v>7410</v>
      </c>
      <c r="EC669" s="442">
        <v>5.9</v>
      </c>
      <c r="ED669" s="442"/>
      <c r="EE669" s="442"/>
      <c r="EF669" s="442"/>
      <c r="EG669" s="443">
        <v>14</v>
      </c>
      <c r="EH669" s="440">
        <v>16</v>
      </c>
      <c r="EI669" s="429">
        <f t="shared" si="1354"/>
        <v>7.9</v>
      </c>
      <c r="EJ669" s="447">
        <f t="shared" si="1339"/>
        <v>14</v>
      </c>
      <c r="EK669" s="448">
        <f t="shared" si="1360"/>
        <v>50.4</v>
      </c>
      <c r="EL669" s="417">
        <f t="shared" si="1361"/>
        <v>7410</v>
      </c>
      <c r="EM669" s="431">
        <f t="shared" si="1367"/>
        <v>5.9</v>
      </c>
      <c r="EN669" s="431"/>
      <c r="EO669" s="431"/>
      <c r="EP669" s="431"/>
      <c r="EQ669" s="430">
        <f t="shared" si="1370"/>
        <v>14</v>
      </c>
      <c r="ER669" s="448">
        <f>EH669</f>
        <v>16</v>
      </c>
      <c r="ES669" s="449">
        <f t="shared" si="1307"/>
        <v>30.271757825937392</v>
      </c>
      <c r="ET669" s="450">
        <f t="shared" si="1308"/>
        <v>0.69767999999999997</v>
      </c>
      <c r="EU669" s="451">
        <f t="shared" si="1283"/>
        <v>0.21528381818181813</v>
      </c>
      <c r="EV669" s="450">
        <f t="shared" si="1309"/>
        <v>0.39867373737373724</v>
      </c>
      <c r="EW669" s="513">
        <f t="shared" si="1363"/>
        <v>0.62223803146970202</v>
      </c>
      <c r="EX669" s="514">
        <f t="shared" si="1364"/>
        <v>9.7183006535947687</v>
      </c>
      <c r="EY669" s="513">
        <f t="shared" si="1382"/>
        <v>0.53947368421052633</v>
      </c>
      <c r="EZ669" s="514">
        <f t="shared" si="1383"/>
        <v>16.399999999999999</v>
      </c>
      <c r="FA669" s="450">
        <f t="shared" si="1310"/>
        <v>0.81439368410918012</v>
      </c>
      <c r="FB669" s="431">
        <f t="shared" si="1311"/>
        <v>221.14248366013069</v>
      </c>
      <c r="FC669" s="452"/>
      <c r="FD669" s="431"/>
      <c r="FE669" s="452">
        <f t="shared" si="1312"/>
        <v>0.8727272727272728</v>
      </c>
      <c r="FF669" s="430">
        <f t="shared" si="1313"/>
        <v>96</v>
      </c>
      <c r="FG669" s="405">
        <v>50400</v>
      </c>
      <c r="FH669" s="589">
        <v>710</v>
      </c>
      <c r="FI669" s="590">
        <v>21.98</v>
      </c>
      <c r="FJ669" s="591"/>
      <c r="FK669" s="455">
        <f t="shared" si="1314"/>
        <v>2.0639834881320951</v>
      </c>
      <c r="FL669" s="530">
        <v>1800</v>
      </c>
      <c r="FM669" s="455">
        <f t="shared" si="1315"/>
        <v>51.59958720330237</v>
      </c>
      <c r="FN669" s="530">
        <v>7116</v>
      </c>
      <c r="FO669" s="532">
        <f t="shared" si="1316"/>
        <v>0.53183856502242155</v>
      </c>
      <c r="FP669" s="449">
        <f t="shared" si="1317"/>
        <v>203.99036807705539</v>
      </c>
      <c r="FQ669" s="457">
        <v>39.6</v>
      </c>
      <c r="FR669" s="458">
        <f t="shared" si="1318"/>
        <v>1.1351909184726523</v>
      </c>
      <c r="FS669" s="576">
        <v>7.85</v>
      </c>
      <c r="FT669" s="577">
        <v>11.1</v>
      </c>
      <c r="FU669" s="660">
        <v>44</v>
      </c>
      <c r="FV669" s="579">
        <v>4</v>
      </c>
      <c r="FW669" s="580"/>
      <c r="FX669" s="579"/>
      <c r="FY669" s="452">
        <f t="shared" si="1319"/>
        <v>0.7142857142857143</v>
      </c>
      <c r="FZ669" s="452"/>
      <c r="GA669" s="429"/>
      <c r="GB669" s="513">
        <f t="shared" si="1342"/>
        <v>0.20714285714285718</v>
      </c>
      <c r="GC669" s="514">
        <f t="shared" si="1343"/>
        <v>2.9000000000000004</v>
      </c>
      <c r="GD669" s="513">
        <f t="shared" si="1371"/>
        <v>0.12698412698412698</v>
      </c>
      <c r="GE669" s="527">
        <f t="shared" si="1321"/>
        <v>6.3999999999999986</v>
      </c>
      <c r="GF669" s="461">
        <f t="shared" si="1322"/>
        <v>2.8207774337805298</v>
      </c>
      <c r="GG669" s="606">
        <v>12</v>
      </c>
      <c r="GH669" s="450">
        <f t="shared" si="1352"/>
        <v>0.15</v>
      </c>
      <c r="GI669" s="405">
        <v>84</v>
      </c>
      <c r="GJ669" s="462">
        <f t="shared" si="1353"/>
        <v>7</v>
      </c>
      <c r="GK669" s="463">
        <f t="shared" si="1323"/>
        <v>8.2559339525283786</v>
      </c>
      <c r="GL669" s="464">
        <v>8.0500000000000007</v>
      </c>
      <c r="GM669" s="529">
        <v>10.7</v>
      </c>
      <c r="GN669" s="406">
        <v>39</v>
      </c>
      <c r="GO669" s="513">
        <f t="shared" si="1384"/>
        <v>3.6036036036036112E-2</v>
      </c>
      <c r="GP669" s="450">
        <f t="shared" si="1355"/>
        <v>0.11363636363636365</v>
      </c>
      <c r="GQ669" s="577">
        <v>8</v>
      </c>
      <c r="GR669" s="455">
        <f t="shared" si="1324"/>
        <v>2.958376332989336</v>
      </c>
      <c r="GS669" s="531">
        <f t="shared" si="1365"/>
        <v>10.199999999999999</v>
      </c>
      <c r="GT669" s="531">
        <f t="shared" si="1356"/>
        <v>31.619999999999997</v>
      </c>
      <c r="GU669" s="513">
        <f t="shared" si="1385"/>
        <v>4.6728971962616828E-2</v>
      </c>
      <c r="GV669" s="513">
        <f t="shared" si="1357"/>
        <v>0.18923076923076931</v>
      </c>
      <c r="GW669" s="513">
        <f t="shared" si="1386"/>
        <v>8.1081081081081141E-2</v>
      </c>
      <c r="GX669" s="513">
        <f t="shared" si="1358"/>
        <v>0.28136363636363637</v>
      </c>
      <c r="GY669" s="462">
        <f t="shared" si="1389"/>
        <v>0.66687673283751026</v>
      </c>
      <c r="GZ669" s="405">
        <v>34635</v>
      </c>
      <c r="HA669" s="581">
        <v>8.33</v>
      </c>
      <c r="HB669" s="451">
        <v>8.1300000000000008</v>
      </c>
      <c r="HC669" s="577">
        <v>10.199999999999999</v>
      </c>
      <c r="HD669" s="463">
        <f t="shared" si="1387"/>
        <v>31.619999999999997</v>
      </c>
      <c r="HE669" s="463">
        <v>11.4</v>
      </c>
      <c r="HF669" s="463">
        <f t="shared" si="1350"/>
        <v>30.780000000000005</v>
      </c>
      <c r="HG669" s="582"/>
      <c r="HH669" s="575">
        <v>4</v>
      </c>
      <c r="HI669" s="583">
        <v>7500</v>
      </c>
      <c r="HJ669" s="406">
        <f t="shared" si="1325"/>
        <v>5025</v>
      </c>
      <c r="HK669" s="406"/>
      <c r="HL669" s="549"/>
      <c r="HM669" s="584"/>
      <c r="HN669" s="461">
        <v>6.53</v>
      </c>
      <c r="HO669" s="574"/>
      <c r="HP669" s="548">
        <v>0.04</v>
      </c>
      <c r="HQ669" s="585"/>
      <c r="HR669" s="586"/>
      <c r="HS669" s="520">
        <v>0.36</v>
      </c>
      <c r="HT669" s="587">
        <v>4</v>
      </c>
      <c r="HU669" s="522">
        <f t="shared" si="1326"/>
        <v>53.367684946632309</v>
      </c>
      <c r="HV669" s="513">
        <f t="shared" si="1388"/>
        <v>0.66447368421052633</v>
      </c>
      <c r="HW669" s="513">
        <f t="shared" si="1359"/>
        <v>0.77732394366197188</v>
      </c>
      <c r="HX669" s="513">
        <f t="shared" si="1366"/>
        <v>0.59691358024691354</v>
      </c>
      <c r="HY669" s="599"/>
    </row>
    <row r="670" spans="1:233" s="598" customFormat="1" ht="15.95" customHeight="1" x14ac:dyDescent="0.15">
      <c r="A670" s="400">
        <v>44152</v>
      </c>
      <c r="B670" s="515">
        <v>34531</v>
      </c>
      <c r="C670" s="402">
        <f t="shared" si="1284"/>
        <v>0.69062000000000001</v>
      </c>
      <c r="D670" s="571"/>
      <c r="E670" s="572"/>
      <c r="F670" s="406"/>
      <c r="G670" s="406"/>
      <c r="H670" s="402"/>
      <c r="I670" s="573"/>
      <c r="J670" s="406"/>
      <c r="K670" s="574"/>
      <c r="L670" s="574"/>
      <c r="M670" s="574"/>
      <c r="N670" s="575"/>
      <c r="O670" s="575"/>
      <c r="P670" s="409"/>
      <c r="Q670" s="409">
        <v>1800</v>
      </c>
      <c r="R670" s="409"/>
      <c r="S670" s="409"/>
      <c r="T670" s="410">
        <v>4.9000000000000004</v>
      </c>
      <c r="U670" s="409">
        <f t="shared" si="1372"/>
        <v>3395.5172413793102</v>
      </c>
      <c r="V670" s="409">
        <v>9847</v>
      </c>
      <c r="W670" s="409">
        <v>3879</v>
      </c>
      <c r="X670" s="516">
        <v>480</v>
      </c>
      <c r="Y670" s="473"/>
      <c r="Z670" s="429"/>
      <c r="AA670" s="409"/>
      <c r="AB670" s="409"/>
      <c r="AC670" s="409"/>
      <c r="AD670" s="474"/>
      <c r="AE670" s="477"/>
      <c r="AF670" s="478">
        <f t="shared" si="1373"/>
        <v>2280</v>
      </c>
      <c r="AG670" s="477">
        <f t="shared" si="1374"/>
        <v>0.91200000000000003</v>
      </c>
      <c r="AH670" s="478">
        <f t="shared" si="1375"/>
        <v>2680.6715063520874</v>
      </c>
      <c r="AI670" s="478">
        <f t="shared" si="1376"/>
        <v>7773.9473684210525</v>
      </c>
      <c r="AJ670" s="473">
        <f t="shared" si="1377"/>
        <v>17724.599999999999</v>
      </c>
      <c r="AK670" s="477">
        <f t="shared" si="1378"/>
        <v>0.7877599999999999</v>
      </c>
      <c r="AL670" s="447">
        <v>37</v>
      </c>
      <c r="AM670" s="479"/>
      <c r="AN670" s="473">
        <v>4831</v>
      </c>
      <c r="AO670" s="473">
        <v>4867</v>
      </c>
      <c r="AP670" s="479">
        <v>7.59</v>
      </c>
      <c r="AQ670" s="447">
        <v>697</v>
      </c>
      <c r="AR670" s="473">
        <f t="shared" si="1351"/>
        <v>2091</v>
      </c>
      <c r="AS670" s="657">
        <f t="shared" si="1379"/>
        <v>3</v>
      </c>
      <c r="AT670" s="473">
        <v>5530</v>
      </c>
      <c r="AU670" s="447"/>
      <c r="AV670" s="480">
        <v>0.8</v>
      </c>
      <c r="AW670" s="479">
        <v>6.45</v>
      </c>
      <c r="AX670" s="479">
        <v>39.82</v>
      </c>
      <c r="AY670" s="480">
        <v>9.1999999999999993</v>
      </c>
      <c r="AZ670" s="480">
        <v>0.6</v>
      </c>
      <c r="BA670" s="420">
        <f t="shared" si="1287"/>
        <v>32970</v>
      </c>
      <c r="BB670" s="421">
        <f t="shared" si="1288"/>
        <v>0.65939999999999999</v>
      </c>
      <c r="BC670" s="422"/>
      <c r="BD670" s="423">
        <v>8.1199999999999992</v>
      </c>
      <c r="BE670" s="424">
        <v>29.2</v>
      </c>
      <c r="BF670" s="420">
        <v>163</v>
      </c>
      <c r="BG670" s="426">
        <v>8060</v>
      </c>
      <c r="BH670" s="420">
        <f t="shared" si="1289"/>
        <v>5400.2000000000007</v>
      </c>
      <c r="BI670" s="432">
        <v>1595</v>
      </c>
      <c r="BJ670" s="421">
        <f>BI670/35.5*(23+35.5)/BH670</f>
        <v>0.48671906256993092</v>
      </c>
      <c r="BK670" s="427">
        <v>15</v>
      </c>
      <c r="BL670" s="427">
        <v>14.4</v>
      </c>
      <c r="BM670" s="428">
        <v>6.8</v>
      </c>
      <c r="BN670" s="422">
        <v>1.9</v>
      </c>
      <c r="BO670" s="425">
        <v>106</v>
      </c>
      <c r="BP670" s="425">
        <v>32</v>
      </c>
      <c r="BQ670" s="423">
        <v>5.04</v>
      </c>
      <c r="BR670" s="421">
        <f t="shared" si="1290"/>
        <v>0.7</v>
      </c>
      <c r="BS670" s="409">
        <f t="shared" si="1291"/>
        <v>35250</v>
      </c>
      <c r="BT670" s="429">
        <f t="shared" si="1292"/>
        <v>8.0857191489361693</v>
      </c>
      <c r="BU670" s="430">
        <f t="shared" si="1381"/>
        <v>29.2</v>
      </c>
      <c r="BV670" s="430">
        <f t="shared" si="1293"/>
        <v>287.70468085106381</v>
      </c>
      <c r="BW670" s="430">
        <f t="shared" si="1380"/>
        <v>7538.8663829787238</v>
      </c>
      <c r="BX670" s="430">
        <f t="shared" si="1294"/>
        <v>4900.2631489361702</v>
      </c>
      <c r="BY670" s="430">
        <f t="shared" si="1362"/>
        <v>14.624851063829787</v>
      </c>
      <c r="BZ670" s="430">
        <f>(BL670*BA670+AY670*AF670)/BS670</f>
        <v>14.063659574468085</v>
      </c>
      <c r="CA670" s="431">
        <f>(BN670*BA670+AZ670*AF670)/BS670</f>
        <v>1.8159148936170213</v>
      </c>
      <c r="CB670" s="430">
        <f t="shared" si="1295"/>
        <v>106</v>
      </c>
      <c r="CC670" s="432">
        <v>16457</v>
      </c>
      <c r="CD670" s="411">
        <f t="shared" si="1296"/>
        <v>17597</v>
      </c>
      <c r="CE670" s="421">
        <f t="shared" si="1297"/>
        <v>0.70387999999999995</v>
      </c>
      <c r="CF670" s="433">
        <f t="shared" si="1298"/>
        <v>9.1379212365744173</v>
      </c>
      <c r="CG670" s="434"/>
      <c r="CH670" s="427"/>
      <c r="CI670" s="446">
        <f t="shared" si="1299"/>
        <v>12.956753992157754</v>
      </c>
      <c r="CJ670" s="436">
        <v>28.1</v>
      </c>
      <c r="CK670" s="436">
        <v>2.2000000000000002</v>
      </c>
      <c r="CL670" s="423"/>
      <c r="CM670" s="423">
        <v>15.8</v>
      </c>
      <c r="CN670" s="423">
        <v>69</v>
      </c>
      <c r="CO670" s="432"/>
      <c r="CP670" s="432"/>
      <c r="CQ670" s="437"/>
      <c r="CR670" s="437">
        <v>0.97</v>
      </c>
      <c r="CS670" s="424"/>
      <c r="CT670" s="432">
        <f t="shared" si="1300"/>
        <v>4.7735409444791728</v>
      </c>
      <c r="CU670" s="434">
        <v>6.92</v>
      </c>
      <c r="CV670" s="438"/>
      <c r="CW670" s="439"/>
      <c r="CX670" s="440"/>
      <c r="CY670" s="441"/>
      <c r="CZ670" s="442"/>
      <c r="DA670" s="442"/>
      <c r="DB670" s="442"/>
      <c r="DC670" s="442"/>
      <c r="DD670" s="443"/>
      <c r="DE670" s="440"/>
      <c r="DF670" s="444">
        <v>16513</v>
      </c>
      <c r="DG670" s="445">
        <f t="shared" si="1301"/>
        <v>17653</v>
      </c>
      <c r="DH670" s="421">
        <f t="shared" si="1302"/>
        <v>0.70611999999999997</v>
      </c>
      <c r="DI670" s="446">
        <f t="shared" si="1303"/>
        <v>9.1089333257803204</v>
      </c>
      <c r="DJ670" s="434">
        <v>7.84</v>
      </c>
      <c r="DK670" s="427">
        <v>5.0999999999999996</v>
      </c>
      <c r="DL670" s="446">
        <f t="shared" si="1304"/>
        <v>12.915651730584035</v>
      </c>
      <c r="DM670" s="422">
        <v>28</v>
      </c>
      <c r="DN670" s="422">
        <v>1.56</v>
      </c>
      <c r="DO670" s="423">
        <v>7.98</v>
      </c>
      <c r="DP670" s="423">
        <v>15.8</v>
      </c>
      <c r="DQ670" s="423">
        <v>69</v>
      </c>
      <c r="DR670" s="432">
        <v>4753</v>
      </c>
      <c r="DS670" s="432">
        <v>2322</v>
      </c>
      <c r="DT670" s="437">
        <f>DS670/DR670</f>
        <v>0.48853355775299812</v>
      </c>
      <c r="DU670" s="437">
        <v>0.97</v>
      </c>
      <c r="DV670" s="424"/>
      <c r="DW670" s="446">
        <f t="shared" si="1305"/>
        <v>4.7583980060046454</v>
      </c>
      <c r="DX670" s="434">
        <v>6.92</v>
      </c>
      <c r="DY670" s="438">
        <v>8.1</v>
      </c>
      <c r="DZ670" s="439">
        <v>13.6</v>
      </c>
      <c r="EA670" s="660">
        <f t="shared" si="1338"/>
        <v>48.96</v>
      </c>
      <c r="EB670" s="441">
        <v>7210</v>
      </c>
      <c r="EC670" s="442">
        <v>5.6</v>
      </c>
      <c r="ED670" s="442">
        <v>0.22</v>
      </c>
      <c r="EE670" s="442">
        <v>6.2</v>
      </c>
      <c r="EF670" s="442">
        <v>1</v>
      </c>
      <c r="EG670" s="443">
        <v>18</v>
      </c>
      <c r="EH670" s="440">
        <v>16</v>
      </c>
      <c r="EI670" s="429">
        <f t="shared" si="1354"/>
        <v>8.1</v>
      </c>
      <c r="EJ670" s="447">
        <f t="shared" si="1339"/>
        <v>13.6</v>
      </c>
      <c r="EK670" s="448">
        <f t="shared" si="1360"/>
        <v>48.96</v>
      </c>
      <c r="EL670" s="417">
        <f t="shared" si="1361"/>
        <v>7210</v>
      </c>
      <c r="EM670" s="431">
        <f t="shared" si="1367"/>
        <v>5.6</v>
      </c>
      <c r="EN670" s="431">
        <f>ED670</f>
        <v>0.22</v>
      </c>
      <c r="EO670" s="431">
        <f>EE670</f>
        <v>6.2</v>
      </c>
      <c r="EP670" s="431">
        <f>EF670</f>
        <v>1</v>
      </c>
      <c r="EQ670" s="430">
        <f t="shared" si="1370"/>
        <v>18</v>
      </c>
      <c r="ER670" s="448">
        <f>EH670</f>
        <v>16</v>
      </c>
      <c r="ES670" s="449">
        <f t="shared" si="1307"/>
        <v>29.957446808510639</v>
      </c>
      <c r="ET670" s="450">
        <f t="shared" si="1308"/>
        <v>0.70499999999999996</v>
      </c>
      <c r="EU670" s="451">
        <f t="shared" si="1283"/>
        <v>0.23049068181818183</v>
      </c>
      <c r="EV670" s="450">
        <f t="shared" si="1309"/>
        <v>0.42683459595959594</v>
      </c>
      <c r="EW670" s="513">
        <f t="shared" si="1363"/>
        <v>0.61709011766622823</v>
      </c>
      <c r="EX670" s="514">
        <f t="shared" si="1364"/>
        <v>9.0248510638297876</v>
      </c>
      <c r="EY670" s="513">
        <f t="shared" si="1382"/>
        <v>0.53424657534246578</v>
      </c>
      <c r="EZ670" s="514">
        <f t="shared" si="1383"/>
        <v>15.6</v>
      </c>
      <c r="FA670" s="450">
        <f t="shared" si="1310"/>
        <v>0.82982550073509187</v>
      </c>
      <c r="FB670" s="431">
        <f t="shared" si="1311"/>
        <v>238.7446808510638</v>
      </c>
      <c r="FC670" s="452">
        <f>1-EP670/CA670</f>
        <v>0.44931339925950231</v>
      </c>
      <c r="FD670" s="431">
        <f>CA670-EP670</f>
        <v>0.8159148936170213</v>
      </c>
      <c r="FE670" s="452">
        <f t="shared" si="1312"/>
        <v>0.83018867924528306</v>
      </c>
      <c r="FF670" s="430">
        <f t="shared" si="1313"/>
        <v>88</v>
      </c>
      <c r="FG670" s="405">
        <v>50400</v>
      </c>
      <c r="FH670" s="589">
        <v>869</v>
      </c>
      <c r="FI670" s="590">
        <v>16.37</v>
      </c>
      <c r="FJ670" s="591"/>
      <c r="FK670" s="455">
        <f t="shared" si="1314"/>
        <v>2.0425531914893615</v>
      </c>
      <c r="FL670" s="530">
        <v>1800</v>
      </c>
      <c r="FM670" s="455">
        <f t="shared" si="1315"/>
        <v>51.063829787234042</v>
      </c>
      <c r="FN670" s="530">
        <v>8062</v>
      </c>
      <c r="FO670" s="532">
        <f t="shared" si="1316"/>
        <v>0.60254110612855005</v>
      </c>
      <c r="FP670" s="449">
        <f t="shared" si="1317"/>
        <v>228.70921985815605</v>
      </c>
      <c r="FQ670" s="457">
        <v>39.6</v>
      </c>
      <c r="FR670" s="458">
        <f t="shared" si="1318"/>
        <v>1.123404255319149</v>
      </c>
      <c r="FS670" s="576">
        <v>7.89</v>
      </c>
      <c r="FT670" s="577">
        <v>10.9</v>
      </c>
      <c r="FU670" s="660">
        <v>42</v>
      </c>
      <c r="FV670" s="579">
        <v>4</v>
      </c>
      <c r="FW670" s="580">
        <v>0.32</v>
      </c>
      <c r="FX670" s="579">
        <v>8</v>
      </c>
      <c r="FY670" s="452">
        <f t="shared" si="1319"/>
        <v>0.77777777777777779</v>
      </c>
      <c r="FZ670" s="452">
        <f>1-FW670/(EF670+DC670)</f>
        <v>0.67999999999999994</v>
      </c>
      <c r="GA670" s="429">
        <f>EF670+DC670-FW670</f>
        <v>0.67999999999999994</v>
      </c>
      <c r="GB670" s="513">
        <f t="shared" ref="GB670:GB701" si="1390">1-FT670/(DZ670+CW670)</f>
        <v>0.19852941176470584</v>
      </c>
      <c r="GC670" s="514">
        <f t="shared" si="1343"/>
        <v>2.6999999999999993</v>
      </c>
      <c r="GD670" s="513">
        <f t="shared" ref="GD670:GD701" si="1391">1-FU670/(EA670+CX670)</f>
        <v>0.14215686274509809</v>
      </c>
      <c r="GE670" s="527">
        <f t="shared" si="1321"/>
        <v>6.9600000000000009</v>
      </c>
      <c r="GF670" s="461">
        <f t="shared" si="1322"/>
        <v>2.7914893617021277</v>
      </c>
      <c r="GG670" s="606">
        <v>12</v>
      </c>
      <c r="GH670" s="450">
        <f t="shared" si="1352"/>
        <v>0.15</v>
      </c>
      <c r="GI670" s="405">
        <v>84</v>
      </c>
      <c r="GJ670" s="462">
        <f t="shared" si="1353"/>
        <v>7</v>
      </c>
      <c r="GK670" s="463">
        <f t="shared" si="1323"/>
        <v>8.1702127659574462</v>
      </c>
      <c r="GL670" s="464">
        <v>8.17</v>
      </c>
      <c r="GM670" s="529">
        <v>10.7</v>
      </c>
      <c r="GN670" s="406"/>
      <c r="GO670" s="513">
        <f t="shared" si="1384"/>
        <v>1.8348623853211121E-2</v>
      </c>
      <c r="GP670" s="450">
        <f t="shared" si="1355"/>
        <v>1</v>
      </c>
      <c r="GQ670" s="577">
        <v>8</v>
      </c>
      <c r="GR670" s="455">
        <f t="shared" si="1324"/>
        <v>2.9276595744680849</v>
      </c>
      <c r="GS670" s="531">
        <f t="shared" si="1365"/>
        <v>10.1</v>
      </c>
      <c r="GT670" s="531">
        <f t="shared" si="1356"/>
        <v>31.31</v>
      </c>
      <c r="GU670" s="513">
        <f t="shared" si="1385"/>
        <v>5.6074766355140193E-2</v>
      </c>
      <c r="GV670" s="513"/>
      <c r="GW670" s="513">
        <f t="shared" si="1386"/>
        <v>7.3394495412844152E-2</v>
      </c>
      <c r="GX670" s="513">
        <f t="shared" si="1358"/>
        <v>0.2545238095238096</v>
      </c>
      <c r="GY670" s="462">
        <f t="shared" si="1389"/>
        <v>0.7642855721194991</v>
      </c>
      <c r="GZ670" s="405">
        <v>35536</v>
      </c>
      <c r="HA670" s="581">
        <v>8.42</v>
      </c>
      <c r="HB670" s="451">
        <v>8.08</v>
      </c>
      <c r="HC670" s="577">
        <v>10.1</v>
      </c>
      <c r="HD670" s="463">
        <f t="shared" si="1387"/>
        <v>31.31</v>
      </c>
      <c r="HE670" s="463">
        <v>9.8000000000000007</v>
      </c>
      <c r="HF670" s="463">
        <f t="shared" si="1350"/>
        <v>26.460000000000004</v>
      </c>
      <c r="HG670" s="582"/>
      <c r="HH670" s="575">
        <v>2</v>
      </c>
      <c r="HI670" s="583">
        <v>7450</v>
      </c>
      <c r="HJ670" s="406">
        <f t="shared" si="1325"/>
        <v>4991.5</v>
      </c>
      <c r="HK670" s="406">
        <v>246</v>
      </c>
      <c r="HL670" s="549">
        <v>1467</v>
      </c>
      <c r="HM670" s="584">
        <v>5.4</v>
      </c>
      <c r="HN670" s="461">
        <v>6.15</v>
      </c>
      <c r="HO670" s="574">
        <v>0.24</v>
      </c>
      <c r="HP670" s="548">
        <v>0.06</v>
      </c>
      <c r="HQ670" s="585">
        <v>6</v>
      </c>
      <c r="HR670" s="586">
        <v>0.2</v>
      </c>
      <c r="HS670" s="520">
        <v>0.32</v>
      </c>
      <c r="HT670" s="587">
        <v>4</v>
      </c>
      <c r="HU670" s="522">
        <f t="shared" si="1326"/>
        <v>52.775250227479532</v>
      </c>
      <c r="HV670" s="513">
        <f t="shared" si="1388"/>
        <v>0.65410958904109595</v>
      </c>
      <c r="HW670" s="513">
        <f t="shared" si="1359"/>
        <v>0.80791411042944783</v>
      </c>
      <c r="HX670" s="513">
        <f t="shared" si="1366"/>
        <v>0.59</v>
      </c>
      <c r="HY670" s="599"/>
    </row>
    <row r="671" spans="1:233" s="598" customFormat="1" ht="15.95" customHeight="1" x14ac:dyDescent="0.15">
      <c r="A671" s="400">
        <v>44153</v>
      </c>
      <c r="B671" s="515">
        <v>27294</v>
      </c>
      <c r="C671" s="402">
        <f t="shared" si="1284"/>
        <v>0.54588000000000003</v>
      </c>
      <c r="D671" s="571"/>
      <c r="E671" s="572"/>
      <c r="F671" s="406"/>
      <c r="G671" s="406"/>
      <c r="H671" s="402"/>
      <c r="I671" s="573"/>
      <c r="J671" s="406"/>
      <c r="K671" s="574"/>
      <c r="L671" s="574"/>
      <c r="M671" s="574"/>
      <c r="N671" s="575"/>
      <c r="O671" s="575"/>
      <c r="P671" s="409"/>
      <c r="Q671" s="409">
        <v>1920</v>
      </c>
      <c r="R671" s="409"/>
      <c r="S671" s="409"/>
      <c r="T671" s="410">
        <v>4.97</v>
      </c>
      <c r="U671" s="409">
        <f t="shared" si="1372"/>
        <v>3655.5172413793102</v>
      </c>
      <c r="V671" s="409">
        <v>10601</v>
      </c>
      <c r="W671" s="409">
        <v>3747</v>
      </c>
      <c r="X671" s="516">
        <v>480</v>
      </c>
      <c r="Y671" s="473"/>
      <c r="Z671" s="429"/>
      <c r="AA671" s="409"/>
      <c r="AB671" s="409"/>
      <c r="AC671" s="409"/>
      <c r="AD671" s="474"/>
      <c r="AE671" s="477"/>
      <c r="AF671" s="478">
        <f t="shared" si="1373"/>
        <v>2400</v>
      </c>
      <c r="AG671" s="477">
        <f t="shared" si="1374"/>
        <v>0.96</v>
      </c>
      <c r="AH671" s="478">
        <f t="shared" si="1375"/>
        <v>2924.4137931034479</v>
      </c>
      <c r="AI671" s="478">
        <f t="shared" si="1376"/>
        <v>8480.7999999999993</v>
      </c>
      <c r="AJ671" s="473">
        <f t="shared" si="1377"/>
        <v>20353.919999999998</v>
      </c>
      <c r="AK671" s="477">
        <f t="shared" si="1378"/>
        <v>0.90461866666666657</v>
      </c>
      <c r="AL671" s="447">
        <v>37</v>
      </c>
      <c r="AM671" s="479"/>
      <c r="AN671" s="473">
        <v>4637</v>
      </c>
      <c r="AO671" s="473">
        <v>4608</v>
      </c>
      <c r="AP671" s="479">
        <v>7.42</v>
      </c>
      <c r="AQ671" s="447">
        <v>693</v>
      </c>
      <c r="AR671" s="473">
        <f t="shared" si="1351"/>
        <v>2079</v>
      </c>
      <c r="AS671" s="657">
        <f t="shared" si="1379"/>
        <v>3</v>
      </c>
      <c r="AT671" s="473">
        <v>5630</v>
      </c>
      <c r="AU671" s="447"/>
      <c r="AV671" s="480">
        <v>1.4</v>
      </c>
      <c r="AW671" s="479">
        <v>5.84</v>
      </c>
      <c r="AX671" s="479">
        <v>40.299999999999997</v>
      </c>
      <c r="AY671" s="480">
        <v>16.399999999999999</v>
      </c>
      <c r="AZ671" s="480">
        <v>1.2</v>
      </c>
      <c r="BA671" s="420">
        <f t="shared" si="1287"/>
        <v>29554</v>
      </c>
      <c r="BB671" s="421">
        <f t="shared" si="1288"/>
        <v>0.59108000000000005</v>
      </c>
      <c r="BC671" s="422"/>
      <c r="BD671" s="423">
        <v>8.09</v>
      </c>
      <c r="BE671" s="424">
        <v>28.7</v>
      </c>
      <c r="BF671" s="420">
        <v>174</v>
      </c>
      <c r="BG671" s="426">
        <v>8330</v>
      </c>
      <c r="BH671" s="420">
        <f t="shared" si="1289"/>
        <v>5581.1</v>
      </c>
      <c r="BI671" s="432"/>
      <c r="BJ671" s="421"/>
      <c r="BK671" s="427">
        <v>23.2</v>
      </c>
      <c r="BL671" s="427"/>
      <c r="BM671" s="428"/>
      <c r="BN671" s="422"/>
      <c r="BO671" s="425">
        <v>71</v>
      </c>
      <c r="BP671" s="425"/>
      <c r="BQ671" s="423">
        <v>4.05</v>
      </c>
      <c r="BR671" s="421">
        <f t="shared" si="1290"/>
        <v>0.5625</v>
      </c>
      <c r="BS671" s="409">
        <f t="shared" si="1291"/>
        <v>31954</v>
      </c>
      <c r="BT671" s="429">
        <f t="shared" si="1292"/>
        <v>8.0396776616386045</v>
      </c>
      <c r="BU671" s="430">
        <f t="shared" si="1381"/>
        <v>28.7</v>
      </c>
      <c r="BV671" s="430">
        <f t="shared" si="1293"/>
        <v>317.08067847530828</v>
      </c>
      <c r="BW671" s="430">
        <f t="shared" si="1380"/>
        <v>7704.5759529323404</v>
      </c>
      <c r="BX671" s="430">
        <f t="shared" si="1294"/>
        <v>5007.9743694060217</v>
      </c>
      <c r="BY671" s="430">
        <f t="shared" si="1362"/>
        <v>22.689265819615695</v>
      </c>
      <c r="BZ671" s="430"/>
      <c r="CA671" s="431"/>
      <c r="CB671" s="430">
        <f t="shared" si="1295"/>
        <v>71</v>
      </c>
      <c r="CC671" s="432">
        <v>14799</v>
      </c>
      <c r="CD671" s="411">
        <f t="shared" si="1296"/>
        <v>15999</v>
      </c>
      <c r="CE671" s="421">
        <f t="shared" si="1297"/>
        <v>0.63995999999999997</v>
      </c>
      <c r="CF671" s="433">
        <f t="shared" si="1298"/>
        <v>10.050628164260267</v>
      </c>
      <c r="CG671" s="434">
        <v>7.77</v>
      </c>
      <c r="CH671" s="427">
        <v>4.4000000000000004</v>
      </c>
      <c r="CI671" s="446">
        <f t="shared" si="1299"/>
        <v>14.250890680667542</v>
      </c>
      <c r="CJ671" s="436">
        <v>28.2</v>
      </c>
      <c r="CK671" s="436">
        <v>1.55</v>
      </c>
      <c r="CL671" s="423">
        <v>7.78</v>
      </c>
      <c r="CM671" s="423">
        <v>15</v>
      </c>
      <c r="CN671" s="423">
        <v>77</v>
      </c>
      <c r="CO671" s="432"/>
      <c r="CP671" s="432"/>
      <c r="CQ671" s="437"/>
      <c r="CR671" s="437">
        <v>0.97</v>
      </c>
      <c r="CS671" s="424"/>
      <c r="CT671" s="432">
        <f t="shared" si="1300"/>
        <v>5.2503281455090942</v>
      </c>
      <c r="CU671" s="434">
        <v>6.51</v>
      </c>
      <c r="CV671" s="438">
        <v>7.87</v>
      </c>
      <c r="CW671" s="439">
        <v>14.1</v>
      </c>
      <c r="CX671" s="660">
        <f>CW671*3.6</f>
        <v>50.76</v>
      </c>
      <c r="CY671" s="441">
        <v>7500</v>
      </c>
      <c r="CZ671" s="442">
        <v>9.5</v>
      </c>
      <c r="DA671" s="442">
        <v>0.24</v>
      </c>
      <c r="DB671" s="442">
        <v>6.7</v>
      </c>
      <c r="DC671" s="442">
        <v>1.05</v>
      </c>
      <c r="DD671" s="443">
        <v>17</v>
      </c>
      <c r="DE671" s="440">
        <v>16</v>
      </c>
      <c r="DF671" s="444">
        <v>14755</v>
      </c>
      <c r="DG671" s="445">
        <f t="shared" si="1301"/>
        <v>15955</v>
      </c>
      <c r="DH671" s="421">
        <f t="shared" si="1302"/>
        <v>0.63819999999999999</v>
      </c>
      <c r="DI671" s="446">
        <f t="shared" si="1303"/>
        <v>10.078345346286429</v>
      </c>
      <c r="DJ671" s="434"/>
      <c r="DK671" s="427">
        <v>4.4000000000000004</v>
      </c>
      <c r="DL671" s="446">
        <f t="shared" si="1304"/>
        <v>14.290191162644938</v>
      </c>
      <c r="DM671" s="422">
        <v>28</v>
      </c>
      <c r="DN671" s="422">
        <v>1.05</v>
      </c>
      <c r="DO671" s="423"/>
      <c r="DP671" s="423">
        <v>15</v>
      </c>
      <c r="DQ671" s="423">
        <v>77</v>
      </c>
      <c r="DR671" s="432"/>
      <c r="DS671" s="432"/>
      <c r="DT671" s="437"/>
      <c r="DU671" s="437"/>
      <c r="DV671" s="424"/>
      <c r="DW671" s="446">
        <f t="shared" si="1305"/>
        <v>5.2648072704481352</v>
      </c>
      <c r="DX671" s="434">
        <v>6.79</v>
      </c>
      <c r="DY671" s="438"/>
      <c r="DZ671" s="439"/>
      <c r="EA671" s="660"/>
      <c r="EB671" s="441"/>
      <c r="EC671" s="442"/>
      <c r="ED671" s="442"/>
      <c r="EE671" s="442"/>
      <c r="EF671" s="442"/>
      <c r="EG671" s="443"/>
      <c r="EH671" s="440"/>
      <c r="EI671" s="429">
        <f t="shared" ref="EI671:ER671" si="1392">CV671</f>
        <v>7.87</v>
      </c>
      <c r="EJ671" s="447">
        <f t="shared" si="1392"/>
        <v>14.1</v>
      </c>
      <c r="EK671" s="448">
        <f t="shared" si="1392"/>
        <v>50.76</v>
      </c>
      <c r="EL671" s="417">
        <f t="shared" si="1392"/>
        <v>7500</v>
      </c>
      <c r="EM671" s="431">
        <f t="shared" si="1392"/>
        <v>9.5</v>
      </c>
      <c r="EN671" s="431">
        <f t="shared" si="1392"/>
        <v>0.24</v>
      </c>
      <c r="EO671" s="431">
        <f t="shared" si="1392"/>
        <v>6.7</v>
      </c>
      <c r="EP671" s="431">
        <f t="shared" si="1392"/>
        <v>1.05</v>
      </c>
      <c r="EQ671" s="430">
        <f t="shared" si="1392"/>
        <v>17</v>
      </c>
      <c r="ER671" s="448">
        <f t="shared" si="1392"/>
        <v>16</v>
      </c>
      <c r="ES671" s="449">
        <f t="shared" si="1307"/>
        <v>33.047505789572512</v>
      </c>
      <c r="ET671" s="450">
        <f t="shared" si="1308"/>
        <v>0.63907999999999998</v>
      </c>
      <c r="EU671" s="451">
        <f t="shared" si="1283"/>
        <v>0.2302726363636364</v>
      </c>
      <c r="EV671" s="450">
        <f t="shared" si="1309"/>
        <v>0.42643080808080813</v>
      </c>
      <c r="EW671" s="513">
        <f t="shared" si="1363"/>
        <v>0.58129980601721787</v>
      </c>
      <c r="EX671" s="514">
        <f t="shared" si="1364"/>
        <v>13.189265819615695</v>
      </c>
      <c r="EY671" s="513">
        <f t="shared" si="1382"/>
        <v>0.50871080139372826</v>
      </c>
      <c r="EZ671" s="514">
        <f t="shared" si="1383"/>
        <v>14.6</v>
      </c>
      <c r="FA671" s="450">
        <f t="shared" si="1310"/>
        <v>0.83991455977677054</v>
      </c>
      <c r="FB671" s="431">
        <f t="shared" si="1311"/>
        <v>266.32067847530828</v>
      </c>
      <c r="FC671" s="452"/>
      <c r="FD671" s="431"/>
      <c r="FE671" s="452">
        <f t="shared" si="1312"/>
        <v>0.76056338028169013</v>
      </c>
      <c r="FF671" s="430">
        <f t="shared" si="1313"/>
        <v>54</v>
      </c>
      <c r="FG671" s="405">
        <v>50400</v>
      </c>
      <c r="FH671" s="589">
        <v>625</v>
      </c>
      <c r="FI671" s="590">
        <v>28.359000000000002</v>
      </c>
      <c r="FJ671" s="591"/>
      <c r="FK671" s="455">
        <f t="shared" si="1314"/>
        <v>2.2532390311072166</v>
      </c>
      <c r="FL671" s="530">
        <v>1800</v>
      </c>
      <c r="FM671" s="455">
        <f t="shared" si="1315"/>
        <v>56.330975777680422</v>
      </c>
      <c r="FN671" s="530">
        <v>7384</v>
      </c>
      <c r="FO671" s="532">
        <f t="shared" si="1316"/>
        <v>0.55186846038863968</v>
      </c>
      <c r="FP671" s="449">
        <f t="shared" si="1317"/>
        <v>231.08218063466231</v>
      </c>
      <c r="FQ671" s="457">
        <v>39.6</v>
      </c>
      <c r="FR671" s="458">
        <f t="shared" si="1318"/>
        <v>1.2392814671089691</v>
      </c>
      <c r="FS671" s="576">
        <v>7.79</v>
      </c>
      <c r="FT671" s="577">
        <v>11.6</v>
      </c>
      <c r="FU671" s="660">
        <v>44</v>
      </c>
      <c r="FV671" s="579">
        <v>2</v>
      </c>
      <c r="FW671" s="580"/>
      <c r="FX671" s="579"/>
      <c r="FY671" s="452">
        <f t="shared" si="1319"/>
        <v>0.88235294117647056</v>
      </c>
      <c r="FZ671" s="452"/>
      <c r="GA671" s="429"/>
      <c r="GB671" s="513">
        <f t="shared" si="1390"/>
        <v>0.17730496453900713</v>
      </c>
      <c r="GC671" s="514">
        <f>CW671+DZ671-FT671</f>
        <v>2.5</v>
      </c>
      <c r="GD671" s="513">
        <f t="shared" si="1391"/>
        <v>0.13317572892040974</v>
      </c>
      <c r="GE671" s="527">
        <f t="shared" si="1321"/>
        <v>6.759999999999998</v>
      </c>
      <c r="GF671" s="461">
        <f t="shared" si="1322"/>
        <v>3.0794266758465296</v>
      </c>
      <c r="GG671" s="606">
        <v>12</v>
      </c>
      <c r="GH671" s="450">
        <f t="shared" si="1352"/>
        <v>0.15</v>
      </c>
      <c r="GI671" s="405">
        <v>84</v>
      </c>
      <c r="GJ671" s="462">
        <f t="shared" si="1353"/>
        <v>7</v>
      </c>
      <c r="GK671" s="463">
        <f t="shared" si="1323"/>
        <v>9.0129561244288663</v>
      </c>
      <c r="GL671" s="464">
        <v>8.01</v>
      </c>
      <c r="GM671" s="529">
        <v>11</v>
      </c>
      <c r="GN671" s="406"/>
      <c r="GO671" s="513">
        <f t="shared" si="1384"/>
        <v>5.1724137931034475E-2</v>
      </c>
      <c r="GP671" s="450">
        <f t="shared" si="1355"/>
        <v>1</v>
      </c>
      <c r="GQ671" s="577">
        <v>8</v>
      </c>
      <c r="GR671" s="455">
        <f t="shared" si="1324"/>
        <v>3.2296426112536771</v>
      </c>
      <c r="GS671" s="531">
        <f t="shared" si="1365"/>
        <v>9.6</v>
      </c>
      <c r="GT671" s="531">
        <f t="shared" si="1356"/>
        <v>29.759999999999998</v>
      </c>
      <c r="GU671" s="513">
        <f t="shared" si="1385"/>
        <v>0.12727272727272732</v>
      </c>
      <c r="GV671" s="513"/>
      <c r="GW671" s="513">
        <f t="shared" si="1386"/>
        <v>0.17241379310344829</v>
      </c>
      <c r="GX671" s="513">
        <f t="shared" si="1358"/>
        <v>0.32363636363636372</v>
      </c>
      <c r="GY671" s="462">
        <f t="shared" si="1389"/>
        <v>0.63293231210876866</v>
      </c>
      <c r="GZ671" s="405">
        <v>31792</v>
      </c>
      <c r="HA671" s="581">
        <v>8.19</v>
      </c>
      <c r="HB671" s="451">
        <v>8.11</v>
      </c>
      <c r="HC671" s="577">
        <v>9.6</v>
      </c>
      <c r="HD671" s="463">
        <f t="shared" si="1387"/>
        <v>29.759999999999998</v>
      </c>
      <c r="HE671" s="463">
        <v>11.9</v>
      </c>
      <c r="HF671" s="463">
        <f t="shared" si="1350"/>
        <v>32.130000000000003</v>
      </c>
      <c r="HG671" s="582"/>
      <c r="HH671" s="575">
        <v>2</v>
      </c>
      <c r="HI671" s="583">
        <v>7240</v>
      </c>
      <c r="HJ671" s="406">
        <f t="shared" si="1325"/>
        <v>4850.8</v>
      </c>
      <c r="HK671" s="406"/>
      <c r="HL671" s="549"/>
      <c r="HM671" s="584"/>
      <c r="HN671" s="461">
        <v>5.69</v>
      </c>
      <c r="HO671" s="574"/>
      <c r="HP671" s="548">
        <v>0.06</v>
      </c>
      <c r="HQ671" s="585"/>
      <c r="HR671" s="586"/>
      <c r="HS671" s="520">
        <v>0.21</v>
      </c>
      <c r="HT671" s="587">
        <v>4</v>
      </c>
      <c r="HU671" s="522">
        <f t="shared" si="1326"/>
        <v>58.875279150030451</v>
      </c>
      <c r="HV671" s="513">
        <f t="shared" si="1388"/>
        <v>0.66550522648083632</v>
      </c>
      <c r="HW671" s="513">
        <f t="shared" si="1359"/>
        <v>0.82896551724137935</v>
      </c>
      <c r="HX671" s="513">
        <f t="shared" si="1366"/>
        <v>0.7547413793103448</v>
      </c>
      <c r="HY671" s="599" t="s">
        <v>285</v>
      </c>
    </row>
    <row r="672" spans="1:233" s="598" customFormat="1" ht="15.95" customHeight="1" x14ac:dyDescent="0.15">
      <c r="A672" s="400">
        <v>44154</v>
      </c>
      <c r="B672" s="515">
        <v>24067</v>
      </c>
      <c r="C672" s="402">
        <f t="shared" si="1284"/>
        <v>0.48133999999999999</v>
      </c>
      <c r="D672" s="571"/>
      <c r="E672" s="572"/>
      <c r="F672" s="406"/>
      <c r="G672" s="406"/>
      <c r="H672" s="402"/>
      <c r="I672" s="573"/>
      <c r="J672" s="406"/>
      <c r="K672" s="574"/>
      <c r="L672" s="574"/>
      <c r="M672" s="574"/>
      <c r="N672" s="575"/>
      <c r="O672" s="575"/>
      <c r="P672" s="409"/>
      <c r="Q672" s="409">
        <v>1920</v>
      </c>
      <c r="R672" s="409"/>
      <c r="S672" s="409"/>
      <c r="T672" s="410">
        <v>5.1100000000000003</v>
      </c>
      <c r="U672" s="409">
        <f t="shared" si="1372"/>
        <v>3537.5862068965516</v>
      </c>
      <c r="V672" s="409">
        <v>10259</v>
      </c>
      <c r="W672" s="409">
        <v>4075</v>
      </c>
      <c r="X672" s="516">
        <v>480</v>
      </c>
      <c r="Y672" s="473"/>
      <c r="Z672" s="429"/>
      <c r="AA672" s="409"/>
      <c r="AB672" s="409"/>
      <c r="AC672" s="409"/>
      <c r="AD672" s="474"/>
      <c r="AE672" s="477"/>
      <c r="AF672" s="478">
        <f t="shared" si="1373"/>
        <v>2400</v>
      </c>
      <c r="AG672" s="477">
        <f t="shared" si="1374"/>
        <v>0.96</v>
      </c>
      <c r="AH672" s="478">
        <f t="shared" si="1375"/>
        <v>2830.0689655172418</v>
      </c>
      <c r="AI672" s="478">
        <f t="shared" si="1376"/>
        <v>8207.2000000000007</v>
      </c>
      <c r="AJ672" s="473">
        <f t="shared" si="1377"/>
        <v>19697.28</v>
      </c>
      <c r="AK672" s="477">
        <f t="shared" si="1378"/>
        <v>0.87543466666666658</v>
      </c>
      <c r="AL672" s="447">
        <v>37</v>
      </c>
      <c r="AM672" s="479"/>
      <c r="AN672" s="473">
        <v>4991</v>
      </c>
      <c r="AO672" s="473">
        <v>4942</v>
      </c>
      <c r="AP672" s="479">
        <v>7.21</v>
      </c>
      <c r="AQ672" s="447">
        <v>741</v>
      </c>
      <c r="AR672" s="473">
        <f t="shared" si="1351"/>
        <v>2223</v>
      </c>
      <c r="AS672" s="657">
        <f t="shared" si="1379"/>
        <v>3</v>
      </c>
      <c r="AT672" s="473">
        <v>6020</v>
      </c>
      <c r="AU672" s="447"/>
      <c r="AV672" s="480">
        <v>1.8</v>
      </c>
      <c r="AW672" s="479">
        <v>6.84</v>
      </c>
      <c r="AX672" s="479">
        <v>39.92</v>
      </c>
      <c r="AY672" s="480">
        <v>11.3</v>
      </c>
      <c r="AZ672" s="480">
        <v>1.5</v>
      </c>
      <c r="BA672" s="420">
        <f t="shared" si="1287"/>
        <v>18825</v>
      </c>
      <c r="BB672" s="421">
        <f t="shared" si="1288"/>
        <v>0.3765</v>
      </c>
      <c r="BC672" s="422"/>
      <c r="BD672" s="423">
        <v>8.24</v>
      </c>
      <c r="BE672" s="424">
        <v>36</v>
      </c>
      <c r="BF672" s="420">
        <v>143</v>
      </c>
      <c r="BG672" s="426">
        <v>11810</v>
      </c>
      <c r="BH672" s="420">
        <f t="shared" si="1289"/>
        <v>7912.7000000000007</v>
      </c>
      <c r="BI672" s="432"/>
      <c r="BJ672" s="421"/>
      <c r="BK672" s="427">
        <v>13.8</v>
      </c>
      <c r="BL672" s="427"/>
      <c r="BM672" s="428"/>
      <c r="BN672" s="422"/>
      <c r="BO672" s="425">
        <v>70</v>
      </c>
      <c r="BP672" s="425"/>
      <c r="BQ672" s="423">
        <v>4.78</v>
      </c>
      <c r="BR672" s="421">
        <f t="shared" si="1290"/>
        <v>0.66388888888888886</v>
      </c>
      <c r="BS672" s="409">
        <f t="shared" si="1291"/>
        <v>21225</v>
      </c>
      <c r="BT672" s="429">
        <f t="shared" si="1292"/>
        <v>8.1235335689045929</v>
      </c>
      <c r="BU672" s="430">
        <f t="shared" si="1381"/>
        <v>36</v>
      </c>
      <c r="BV672" s="430">
        <f t="shared" si="1293"/>
        <v>378.19434628975267</v>
      </c>
      <c r="BW672" s="430">
        <f t="shared" si="1380"/>
        <v>10474.932862190813</v>
      </c>
      <c r="BX672" s="430">
        <f t="shared" si="1294"/>
        <v>6808.7063604240293</v>
      </c>
      <c r="BY672" s="430">
        <f t="shared" si="1362"/>
        <v>13.517314487632509</v>
      </c>
      <c r="BZ672" s="430"/>
      <c r="CA672" s="431"/>
      <c r="CB672" s="430">
        <f t="shared" si="1295"/>
        <v>70</v>
      </c>
      <c r="CC672" s="432">
        <v>9439</v>
      </c>
      <c r="CD672" s="411">
        <f t="shared" si="1296"/>
        <v>10639</v>
      </c>
      <c r="CE672" s="421">
        <f t="shared" si="1297"/>
        <v>0.42555999999999999</v>
      </c>
      <c r="CF672" s="433">
        <f t="shared" si="1298"/>
        <v>15.114202462637467</v>
      </c>
      <c r="CG672" s="434"/>
      <c r="CH672" s="427"/>
      <c r="CI672" s="446">
        <f t="shared" si="1299"/>
        <v>21.430585581351629</v>
      </c>
      <c r="CJ672" s="436">
        <v>28.7</v>
      </c>
      <c r="CK672" s="436">
        <v>4.57</v>
      </c>
      <c r="CL672" s="423"/>
      <c r="CM672" s="423">
        <v>16.899999999999999</v>
      </c>
      <c r="CN672" s="423">
        <v>78</v>
      </c>
      <c r="CO672" s="432"/>
      <c r="CP672" s="432"/>
      <c r="CQ672" s="437"/>
      <c r="CR672" s="437"/>
      <c r="CS672" s="424"/>
      <c r="CT672" s="432">
        <f t="shared" si="1300"/>
        <v>7.8954788983927067</v>
      </c>
      <c r="CU672" s="434">
        <v>7.12</v>
      </c>
      <c r="CV672" s="438"/>
      <c r="CW672" s="439"/>
      <c r="CX672" s="660"/>
      <c r="CY672" s="441"/>
      <c r="CZ672" s="442"/>
      <c r="DA672" s="442"/>
      <c r="DB672" s="442"/>
      <c r="DC672" s="442"/>
      <c r="DD672" s="443"/>
      <c r="DE672" s="440"/>
      <c r="DF672" s="444">
        <v>9386</v>
      </c>
      <c r="DG672" s="445">
        <f t="shared" si="1301"/>
        <v>10586</v>
      </c>
      <c r="DH672" s="421">
        <f t="shared" si="1302"/>
        <v>0.42343999999999998</v>
      </c>
      <c r="DI672" s="446">
        <f t="shared" si="1303"/>
        <v>15.18987341772152</v>
      </c>
      <c r="DJ672" s="434">
        <v>7.79</v>
      </c>
      <c r="DK672" s="427">
        <v>3.5</v>
      </c>
      <c r="DL672" s="446">
        <f t="shared" si="1304"/>
        <v>21.53788021915738</v>
      </c>
      <c r="DM672" s="422">
        <v>28.6</v>
      </c>
      <c r="DN672" s="422">
        <v>4.88</v>
      </c>
      <c r="DO672" s="423">
        <v>7.82</v>
      </c>
      <c r="DP672" s="423">
        <v>16.899999999999999</v>
      </c>
      <c r="DQ672" s="423">
        <v>78</v>
      </c>
      <c r="DR672" s="432"/>
      <c r="DS672" s="432"/>
      <c r="DT672" s="437"/>
      <c r="DU672" s="437">
        <v>0.96</v>
      </c>
      <c r="DV672" s="424"/>
      <c r="DW672" s="446">
        <f t="shared" si="1305"/>
        <v>7.9350085017948224</v>
      </c>
      <c r="DX672" s="434">
        <v>7.6</v>
      </c>
      <c r="DY672" s="438">
        <v>7.98</v>
      </c>
      <c r="DZ672" s="439">
        <v>15.7</v>
      </c>
      <c r="EA672" s="660">
        <f>DZ672*3.6</f>
        <v>56.519999999999996</v>
      </c>
      <c r="EB672" s="441">
        <v>7960</v>
      </c>
      <c r="EC672" s="442">
        <v>5.9</v>
      </c>
      <c r="ED672" s="442">
        <v>0.21</v>
      </c>
      <c r="EE672" s="442">
        <v>4.9000000000000004</v>
      </c>
      <c r="EF672" s="442">
        <v>1.05</v>
      </c>
      <c r="EG672" s="443">
        <v>12</v>
      </c>
      <c r="EH672" s="440">
        <v>16</v>
      </c>
      <c r="EI672" s="429">
        <f t="shared" ref="EI672:ER672" si="1393">DY672</f>
        <v>7.98</v>
      </c>
      <c r="EJ672" s="447">
        <f t="shared" si="1393"/>
        <v>15.7</v>
      </c>
      <c r="EK672" s="448">
        <f t="shared" si="1393"/>
        <v>56.519999999999996</v>
      </c>
      <c r="EL672" s="417">
        <f t="shared" si="1393"/>
        <v>7960</v>
      </c>
      <c r="EM672" s="431">
        <f t="shared" si="1393"/>
        <v>5.9</v>
      </c>
      <c r="EN672" s="431">
        <f t="shared" si="1393"/>
        <v>0.21</v>
      </c>
      <c r="EO672" s="431">
        <f t="shared" si="1393"/>
        <v>4.9000000000000004</v>
      </c>
      <c r="EP672" s="431">
        <f t="shared" si="1393"/>
        <v>1.05</v>
      </c>
      <c r="EQ672" s="430">
        <f t="shared" si="1393"/>
        <v>12</v>
      </c>
      <c r="ER672" s="448">
        <f t="shared" si="1393"/>
        <v>16</v>
      </c>
      <c r="ES672" s="449">
        <f t="shared" si="1307"/>
        <v>49.752650176678443</v>
      </c>
      <c r="ET672" s="450">
        <f t="shared" si="1308"/>
        <v>0.42449999999999999</v>
      </c>
      <c r="EU672" s="451">
        <f t="shared" si="1283"/>
        <v>0.18243579545454547</v>
      </c>
      <c r="EV672" s="450">
        <f t="shared" si="1309"/>
        <v>0.33784406565656566</v>
      </c>
      <c r="EW672" s="513">
        <f t="shared" si="1363"/>
        <v>0.56352276886077268</v>
      </c>
      <c r="EX672" s="514">
        <f t="shared" si="1364"/>
        <v>7.617314487632509</v>
      </c>
      <c r="EY672" s="513">
        <f t="shared" si="1382"/>
        <v>0.56388888888888888</v>
      </c>
      <c r="EZ672" s="514">
        <f t="shared" si="1383"/>
        <v>20.3</v>
      </c>
      <c r="FA672" s="450">
        <f t="shared" si="1310"/>
        <v>0.85055302768408558</v>
      </c>
      <c r="FB672" s="431">
        <f t="shared" si="1311"/>
        <v>321.67434628975269</v>
      </c>
      <c r="FC672" s="452"/>
      <c r="FD672" s="431"/>
      <c r="FE672" s="452">
        <f t="shared" si="1312"/>
        <v>0.82857142857142851</v>
      </c>
      <c r="FF672" s="430">
        <f t="shared" si="1313"/>
        <v>58</v>
      </c>
      <c r="FG672" s="405">
        <v>50400</v>
      </c>
      <c r="FH672" s="589">
        <v>887</v>
      </c>
      <c r="FI672" s="590">
        <v>25.73</v>
      </c>
      <c r="FJ672" s="591"/>
      <c r="FK672" s="455">
        <f t="shared" si="1314"/>
        <v>3.3922261484098941</v>
      </c>
      <c r="FL672" s="530">
        <v>1800</v>
      </c>
      <c r="FM672" s="455">
        <f t="shared" si="1315"/>
        <v>84.805653710247356</v>
      </c>
      <c r="FN672" s="530">
        <v>6533</v>
      </c>
      <c r="FO672" s="532">
        <f t="shared" si="1316"/>
        <v>0.48826606875934231</v>
      </c>
      <c r="FP672" s="449">
        <f t="shared" si="1317"/>
        <v>307.79740871613666</v>
      </c>
      <c r="FQ672" s="457">
        <v>28.8</v>
      </c>
      <c r="FR672" s="458">
        <f t="shared" si="1318"/>
        <v>1.3568904593639577</v>
      </c>
      <c r="FS672" s="576">
        <v>7.78</v>
      </c>
      <c r="FT672" s="577">
        <v>12.2</v>
      </c>
      <c r="FU672" s="660">
        <v>45</v>
      </c>
      <c r="FV672" s="579">
        <v>2</v>
      </c>
      <c r="FW672" s="580"/>
      <c r="FX672" s="579"/>
      <c r="FY672" s="452">
        <f t="shared" si="1319"/>
        <v>0.83333333333333337</v>
      </c>
      <c r="FZ672" s="452"/>
      <c r="GA672" s="429"/>
      <c r="GB672" s="513">
        <f t="shared" si="1390"/>
        <v>0.22292993630573255</v>
      </c>
      <c r="GC672" s="514">
        <f>(CW672+DZ672-FT672)</f>
        <v>3.5</v>
      </c>
      <c r="GD672" s="513">
        <f t="shared" si="1391"/>
        <v>0.20382165605095537</v>
      </c>
      <c r="GE672" s="527">
        <f t="shared" si="1321"/>
        <v>11.519999999999996</v>
      </c>
      <c r="GF672" s="461">
        <f t="shared" si="1322"/>
        <v>4.6360424028268552</v>
      </c>
      <c r="GG672" s="606">
        <v>12</v>
      </c>
      <c r="GH672" s="450">
        <f t="shared" si="1352"/>
        <v>0.15</v>
      </c>
      <c r="GI672" s="405">
        <v>84</v>
      </c>
      <c r="GJ672" s="462">
        <f t="shared" si="1353"/>
        <v>7</v>
      </c>
      <c r="GK672" s="463">
        <f t="shared" si="1323"/>
        <v>13.568904593639576</v>
      </c>
      <c r="GL672" s="464">
        <v>8.0399999999999991</v>
      </c>
      <c r="GM672" s="529">
        <v>11.2</v>
      </c>
      <c r="GN672" s="406"/>
      <c r="GO672" s="513">
        <f t="shared" si="1384"/>
        <v>8.1967213114754078E-2</v>
      </c>
      <c r="GP672" s="450">
        <f t="shared" si="1355"/>
        <v>1</v>
      </c>
      <c r="GQ672" s="577">
        <v>8</v>
      </c>
      <c r="GR672" s="455">
        <f t="shared" si="1324"/>
        <v>4.862190812720848</v>
      </c>
      <c r="GS672" s="531">
        <f t="shared" si="1365"/>
        <v>10.6</v>
      </c>
      <c r="GT672" s="531">
        <f t="shared" si="1356"/>
        <v>32.86</v>
      </c>
      <c r="GU672" s="513">
        <f t="shared" si="1385"/>
        <v>5.3571428571428492E-2</v>
      </c>
      <c r="GV672" s="513"/>
      <c r="GW672" s="513">
        <f t="shared" si="1386"/>
        <v>0.13114754098360648</v>
      </c>
      <c r="GX672" s="513">
        <f t="shared" si="1358"/>
        <v>0.26977777777777778</v>
      </c>
      <c r="GY672" s="462">
        <f t="shared" si="1389"/>
        <v>1.1177021905798663</v>
      </c>
      <c r="GZ672" s="405">
        <v>20605</v>
      </c>
      <c r="HA672" s="581">
        <v>8.19</v>
      </c>
      <c r="HB672" s="451">
        <v>8.17</v>
      </c>
      <c r="HC672" s="577">
        <v>10.6</v>
      </c>
      <c r="HD672" s="463">
        <f t="shared" si="1387"/>
        <v>32.86</v>
      </c>
      <c r="HE672" s="463">
        <v>11.9</v>
      </c>
      <c r="HF672" s="463">
        <f t="shared" si="1350"/>
        <v>32.130000000000003</v>
      </c>
      <c r="HG672" s="582"/>
      <c r="HH672" s="575">
        <v>4</v>
      </c>
      <c r="HI672" s="583">
        <v>7530</v>
      </c>
      <c r="HJ672" s="406">
        <f t="shared" si="1325"/>
        <v>5045.1000000000004</v>
      </c>
      <c r="HK672" s="406"/>
      <c r="HL672" s="549"/>
      <c r="HM672" s="584"/>
      <c r="HN672" s="461">
        <v>4.6100000000000003</v>
      </c>
      <c r="HO672" s="574"/>
      <c r="HP672" s="548">
        <v>7.0000000000000007E-2</v>
      </c>
      <c r="HQ672" s="585"/>
      <c r="HR672" s="586"/>
      <c r="HS672" s="520">
        <v>0.21</v>
      </c>
      <c r="HT672" s="587">
        <v>4</v>
      </c>
      <c r="HU672" s="522">
        <f t="shared" si="1326"/>
        <v>92.430278884462155</v>
      </c>
      <c r="HV672" s="513">
        <f t="shared" si="1388"/>
        <v>0.70555555555555549</v>
      </c>
      <c r="HW672" s="513">
        <f t="shared" si="1359"/>
        <v>0.77020979020979019</v>
      </c>
      <c r="HX672" s="513">
        <f t="shared" si="1366"/>
        <v>0.66594202898550725</v>
      </c>
      <c r="HY672" s="599"/>
    </row>
    <row r="673" spans="1:233" s="598" customFormat="1" ht="15.95" customHeight="1" x14ac:dyDescent="0.15">
      <c r="A673" s="400">
        <v>44155</v>
      </c>
      <c r="B673" s="515">
        <v>24309</v>
      </c>
      <c r="C673" s="402">
        <f t="shared" si="1284"/>
        <v>0.48618</v>
      </c>
      <c r="D673" s="571"/>
      <c r="E673" s="572"/>
      <c r="F673" s="406"/>
      <c r="G673" s="406"/>
      <c r="H673" s="402"/>
      <c r="I673" s="573"/>
      <c r="J673" s="406"/>
      <c r="K673" s="574"/>
      <c r="L673" s="574"/>
      <c r="M673" s="574"/>
      <c r="N673" s="575"/>
      <c r="O673" s="575"/>
      <c r="P673" s="409"/>
      <c r="Q673" s="409">
        <v>1920</v>
      </c>
      <c r="R673" s="409"/>
      <c r="S673" s="409"/>
      <c r="T673" s="410">
        <v>5.07</v>
      </c>
      <c r="U673" s="409">
        <f t="shared" si="1372"/>
        <v>3354.4827586206898</v>
      </c>
      <c r="V673" s="409">
        <v>9728</v>
      </c>
      <c r="W673" s="409">
        <v>3833</v>
      </c>
      <c r="X673" s="516">
        <v>480</v>
      </c>
      <c r="Y673" s="473"/>
      <c r="Z673" s="429"/>
      <c r="AA673" s="409"/>
      <c r="AB673" s="409"/>
      <c r="AC673" s="409"/>
      <c r="AD673" s="474"/>
      <c r="AE673" s="477"/>
      <c r="AF673" s="478">
        <f t="shared" si="1373"/>
        <v>2400</v>
      </c>
      <c r="AG673" s="477">
        <f t="shared" si="1374"/>
        <v>0.96</v>
      </c>
      <c r="AH673" s="478">
        <f t="shared" si="1375"/>
        <v>2683.5862068965516</v>
      </c>
      <c r="AI673" s="478">
        <f t="shared" si="1376"/>
        <v>7782.4</v>
      </c>
      <c r="AJ673" s="473">
        <f t="shared" si="1377"/>
        <v>18677.759999999998</v>
      </c>
      <c r="AK673" s="477">
        <f t="shared" si="1378"/>
        <v>0.83012266666666656</v>
      </c>
      <c r="AL673" s="447">
        <v>37</v>
      </c>
      <c r="AM673" s="479"/>
      <c r="AN673" s="473">
        <v>4680</v>
      </c>
      <c r="AO673" s="473">
        <v>4729</v>
      </c>
      <c r="AP673" s="479">
        <v>7.4</v>
      </c>
      <c r="AQ673" s="447">
        <v>736</v>
      </c>
      <c r="AR673" s="473">
        <f t="shared" ref="AR673:AR704" si="1394">AQ673*3</f>
        <v>2208</v>
      </c>
      <c r="AS673" s="657">
        <f t="shared" si="1379"/>
        <v>3</v>
      </c>
      <c r="AT673" s="473">
        <v>5930</v>
      </c>
      <c r="AU673" s="447"/>
      <c r="AV673" s="480">
        <v>1.4</v>
      </c>
      <c r="AW673" s="479">
        <v>4.63</v>
      </c>
      <c r="AX673" s="479">
        <v>40.36</v>
      </c>
      <c r="AY673" s="480">
        <v>9.9</v>
      </c>
      <c r="AZ673" s="480">
        <v>1.6</v>
      </c>
      <c r="BA673" s="420">
        <f t="shared" si="1287"/>
        <v>22118</v>
      </c>
      <c r="BB673" s="421">
        <f t="shared" si="1288"/>
        <v>0.44235999999999998</v>
      </c>
      <c r="BC673" s="422"/>
      <c r="BD673" s="423">
        <v>8.17</v>
      </c>
      <c r="BE673" s="424">
        <v>38.700000000000003</v>
      </c>
      <c r="BF673" s="420">
        <v>135</v>
      </c>
      <c r="BG673" s="426">
        <v>10720</v>
      </c>
      <c r="BH673" s="420">
        <f t="shared" si="1289"/>
        <v>7182.4000000000005</v>
      </c>
      <c r="BI673" s="432"/>
      <c r="BJ673" s="421"/>
      <c r="BK673" s="427">
        <v>5.9</v>
      </c>
      <c r="BL673" s="427">
        <v>2.8</v>
      </c>
      <c r="BM673" s="428">
        <v>8.4</v>
      </c>
      <c r="BN673" s="422">
        <v>0.9</v>
      </c>
      <c r="BO673" s="425">
        <v>56</v>
      </c>
      <c r="BP673" s="425">
        <v>32</v>
      </c>
      <c r="BQ673" s="423">
        <v>5.0599999999999996</v>
      </c>
      <c r="BR673" s="421">
        <f t="shared" si="1290"/>
        <v>0.70277777777777772</v>
      </c>
      <c r="BS673" s="409">
        <f t="shared" si="1291"/>
        <v>24518</v>
      </c>
      <c r="BT673" s="429">
        <f t="shared" si="1292"/>
        <v>8.0946268047964764</v>
      </c>
      <c r="BU673" s="430">
        <f t="shared" si="1381"/>
        <v>38.700000000000003</v>
      </c>
      <c r="BV673" s="430">
        <f t="shared" si="1293"/>
        <v>337.92030345052615</v>
      </c>
      <c r="BW673" s="430">
        <f t="shared" si="1380"/>
        <v>9670.9421649400447</v>
      </c>
      <c r="BX673" s="430">
        <f t="shared" si="1294"/>
        <v>6286.1124072110297</v>
      </c>
      <c r="BY673" s="430">
        <f t="shared" si="1362"/>
        <v>6.2915490659923323</v>
      </c>
      <c r="BZ673" s="430">
        <f>(BL673*BA673+AY673*AF673)/BS673</f>
        <v>3.4949995921363892</v>
      </c>
      <c r="CA673" s="431">
        <f>(BN673*BA673+AZ673*AF673)/BS673</f>
        <v>0.96852108654865821</v>
      </c>
      <c r="CB673" s="430">
        <f t="shared" si="1295"/>
        <v>56</v>
      </c>
      <c r="CC673" s="432">
        <v>11252</v>
      </c>
      <c r="CD673" s="411">
        <f t="shared" si="1296"/>
        <v>12452</v>
      </c>
      <c r="CE673" s="421">
        <f t="shared" si="1297"/>
        <v>0.49808000000000002</v>
      </c>
      <c r="CF673" s="433">
        <f t="shared" si="1298"/>
        <v>12.913588178605846</v>
      </c>
      <c r="CG673" s="434">
        <v>7.81</v>
      </c>
      <c r="CH673" s="427">
        <v>3</v>
      </c>
      <c r="CI673" s="446">
        <f t="shared" si="1299"/>
        <v>18.310311596530678</v>
      </c>
      <c r="CJ673" s="436">
        <v>28.7</v>
      </c>
      <c r="CK673" s="436">
        <v>3.45</v>
      </c>
      <c r="CL673" s="423">
        <v>7.87</v>
      </c>
      <c r="CM673" s="423">
        <v>17.600000000000001</v>
      </c>
      <c r="CN673" s="423">
        <v>81</v>
      </c>
      <c r="CO673" s="432"/>
      <c r="CP673" s="432"/>
      <c r="CQ673" s="437"/>
      <c r="CR673" s="437">
        <v>0.97</v>
      </c>
      <c r="CS673" s="424"/>
      <c r="CT673" s="432">
        <f t="shared" si="1300"/>
        <v>6.7459042724060394</v>
      </c>
      <c r="CU673" s="434">
        <v>6.88</v>
      </c>
      <c r="CV673" s="438">
        <v>8.01</v>
      </c>
      <c r="CW673" s="439">
        <v>16.2</v>
      </c>
      <c r="CX673" s="660">
        <f>CW673*3.6</f>
        <v>58.32</v>
      </c>
      <c r="CY673" s="441">
        <v>8790</v>
      </c>
      <c r="CZ673" s="442">
        <v>2.8</v>
      </c>
      <c r="DA673" s="442"/>
      <c r="DB673" s="442">
        <v>3</v>
      </c>
      <c r="DC673" s="442">
        <v>1.05</v>
      </c>
      <c r="DD673" s="443">
        <v>18</v>
      </c>
      <c r="DE673" s="440">
        <v>16</v>
      </c>
      <c r="DF673" s="444">
        <v>10866</v>
      </c>
      <c r="DG673" s="445">
        <f t="shared" si="1301"/>
        <v>12066</v>
      </c>
      <c r="DH673" s="421">
        <f t="shared" si="1302"/>
        <v>0.48264000000000001</v>
      </c>
      <c r="DI673" s="446">
        <f t="shared" si="1303"/>
        <v>13.326703132769765</v>
      </c>
      <c r="DJ673" s="434"/>
      <c r="DK673" s="427">
        <v>3</v>
      </c>
      <c r="DL673" s="446">
        <f t="shared" si="1304"/>
        <v>18.896071606166089</v>
      </c>
      <c r="DM673" s="422">
        <v>28.7</v>
      </c>
      <c r="DN673" s="422">
        <v>3.76</v>
      </c>
      <c r="DO673" s="423"/>
      <c r="DP673" s="423">
        <v>17.600000000000001</v>
      </c>
      <c r="DQ673" s="423">
        <v>81</v>
      </c>
      <c r="DR673" s="432"/>
      <c r="DS673" s="432"/>
      <c r="DT673" s="437"/>
      <c r="DU673" s="437">
        <v>0.98</v>
      </c>
      <c r="DV673" s="424"/>
      <c r="DW673" s="446">
        <f t="shared" si="1305"/>
        <v>6.9617105917454012</v>
      </c>
      <c r="DX673" s="434">
        <v>7.49</v>
      </c>
      <c r="DY673" s="438"/>
      <c r="DZ673" s="439"/>
      <c r="EA673" s="660"/>
      <c r="EB673" s="441"/>
      <c r="EC673" s="442"/>
      <c r="ED673" s="442"/>
      <c r="EE673" s="442"/>
      <c r="EF673" s="442"/>
      <c r="EG673" s="443"/>
      <c r="EH673" s="440"/>
      <c r="EI673" s="429">
        <f>CV673</f>
        <v>8.01</v>
      </c>
      <c r="EJ673" s="447">
        <f>CW673</f>
        <v>16.2</v>
      </c>
      <c r="EK673" s="448">
        <f>CX673</f>
        <v>58.32</v>
      </c>
      <c r="EL673" s="417">
        <f>CY673</f>
        <v>8790</v>
      </c>
      <c r="EM673" s="431">
        <f>CZ673</f>
        <v>2.8</v>
      </c>
      <c r="EN673" s="431">
        <f>CZ673</f>
        <v>2.8</v>
      </c>
      <c r="EO673" s="431">
        <f>DB673</f>
        <v>3</v>
      </c>
      <c r="EP673" s="431">
        <f>DC673</f>
        <v>1.05</v>
      </c>
      <c r="EQ673" s="430">
        <f>DD673</f>
        <v>18</v>
      </c>
      <c r="ER673" s="448">
        <f>DE673</f>
        <v>16</v>
      </c>
      <c r="ES673" s="449">
        <f t="shared" si="1307"/>
        <v>43.070397259156536</v>
      </c>
      <c r="ET673" s="450">
        <f t="shared" si="1308"/>
        <v>0.49036000000000002</v>
      </c>
      <c r="EU673" s="451">
        <f t="shared" si="1283"/>
        <v>0.18829840909090911</v>
      </c>
      <c r="EV673" s="450">
        <f t="shared" si="1309"/>
        <v>0.34870075757575758</v>
      </c>
      <c r="EW673" s="513">
        <f t="shared" si="1363"/>
        <v>0.55495856892624085</v>
      </c>
      <c r="EX673" s="514">
        <f t="shared" si="1364"/>
        <v>3.4915490659923325</v>
      </c>
      <c r="EY673" s="513">
        <f t="shared" si="1382"/>
        <v>0.58139534883720934</v>
      </c>
      <c r="EZ673" s="514">
        <f t="shared" si="1383"/>
        <v>22.500000000000004</v>
      </c>
      <c r="FA673" s="450">
        <f t="shared" si="1310"/>
        <v>0.8274149277078332</v>
      </c>
      <c r="FB673" s="431">
        <f t="shared" si="1311"/>
        <v>279.60030345052616</v>
      </c>
      <c r="FC673" s="452">
        <f>1-EP673/CA673</f>
        <v>-8.4127144553654887E-2</v>
      </c>
      <c r="FD673" s="431">
        <f>CA673-EP673</f>
        <v>-8.1478913451341839E-2</v>
      </c>
      <c r="FE673" s="452">
        <f t="shared" si="1312"/>
        <v>0.6785714285714286</v>
      </c>
      <c r="FF673" s="430">
        <f t="shared" si="1313"/>
        <v>38</v>
      </c>
      <c r="FG673" s="405">
        <v>50400</v>
      </c>
      <c r="FH673" s="589">
        <v>848</v>
      </c>
      <c r="FI673" s="590">
        <v>25.2</v>
      </c>
      <c r="FJ673" s="591"/>
      <c r="FK673" s="455">
        <f t="shared" si="1314"/>
        <v>2.9366179949424911</v>
      </c>
      <c r="FL673" s="530">
        <v>1800</v>
      </c>
      <c r="FM673" s="455">
        <f t="shared" si="1315"/>
        <v>73.415449873562281</v>
      </c>
      <c r="FN673" s="530">
        <v>6421</v>
      </c>
      <c r="FO673" s="532">
        <f t="shared" si="1316"/>
        <v>0.4798953662182362</v>
      </c>
      <c r="FP673" s="449">
        <f t="shared" si="1317"/>
        <v>261.88922424341297</v>
      </c>
      <c r="FQ673" s="457">
        <v>28.8</v>
      </c>
      <c r="FR673" s="458">
        <f t="shared" si="1318"/>
        <v>1.1746471979769966</v>
      </c>
      <c r="FS673" s="576">
        <v>7.92</v>
      </c>
      <c r="FT673" s="577">
        <v>13.7</v>
      </c>
      <c r="FU673" s="660">
        <v>56</v>
      </c>
      <c r="FV673" s="579">
        <v>10</v>
      </c>
      <c r="FW673" s="580">
        <v>0.3</v>
      </c>
      <c r="FX673" s="579">
        <v>8</v>
      </c>
      <c r="FY673" s="452">
        <f t="shared" si="1319"/>
        <v>0.44444444444444442</v>
      </c>
      <c r="FZ673" s="452">
        <f>1-FW673/(EF673+DC673)</f>
        <v>0.7142857142857143</v>
      </c>
      <c r="GA673" s="429">
        <f>EF673+DC673-FW673</f>
        <v>0.75</v>
      </c>
      <c r="GB673" s="513">
        <f t="shared" si="1390"/>
        <v>0.15432098765432101</v>
      </c>
      <c r="GC673" s="514">
        <f>CW673+DZ673-FT673</f>
        <v>2.5</v>
      </c>
      <c r="GD673" s="513">
        <f t="shared" si="1391"/>
        <v>3.978052126200271E-2</v>
      </c>
      <c r="GE673" s="527">
        <f t="shared" si="1321"/>
        <v>2.3200000000000003</v>
      </c>
      <c r="GF673" s="461">
        <f t="shared" si="1322"/>
        <v>4.0133779264214047</v>
      </c>
      <c r="GG673" s="606">
        <v>12</v>
      </c>
      <c r="GH673" s="450">
        <f t="shared" ref="GH673:GH704" si="1395">GG673/80</f>
        <v>0.15</v>
      </c>
      <c r="GI673" s="405">
        <v>84</v>
      </c>
      <c r="GJ673" s="462">
        <f t="shared" ref="GJ673:GJ704" si="1396">GI673/GG673</f>
        <v>7</v>
      </c>
      <c r="GK673" s="463">
        <f t="shared" si="1323"/>
        <v>11.746471979769964</v>
      </c>
      <c r="GL673" s="464">
        <v>8.1300000000000008</v>
      </c>
      <c r="GM673" s="529">
        <v>13.6</v>
      </c>
      <c r="GN673" s="406"/>
      <c r="GO673" s="513">
        <f t="shared" si="1384"/>
        <v>7.2992700729926918E-3</v>
      </c>
      <c r="GP673" s="450">
        <f t="shared" si="1355"/>
        <v>1</v>
      </c>
      <c r="GQ673" s="577">
        <v>8</v>
      </c>
      <c r="GR673" s="455">
        <f t="shared" si="1324"/>
        <v>4.2091524594175702</v>
      </c>
      <c r="GS673" s="531">
        <f t="shared" si="1365"/>
        <v>11.7</v>
      </c>
      <c r="GT673" s="531">
        <f t="shared" si="1356"/>
        <v>36.269999999999996</v>
      </c>
      <c r="GU673" s="513">
        <f t="shared" si="1385"/>
        <v>0.13970588235294124</v>
      </c>
      <c r="GV673" s="513"/>
      <c r="GW673" s="513">
        <f t="shared" si="1386"/>
        <v>0.14598540145985406</v>
      </c>
      <c r="GX673" s="513">
        <f t="shared" si="1358"/>
        <v>0.35232142857142867</v>
      </c>
      <c r="GY673" s="462">
        <f t="shared" si="1389"/>
        <v>0.59536097211201022</v>
      </c>
      <c r="GZ673" s="405">
        <v>24076</v>
      </c>
      <c r="HA673" s="581">
        <v>8.26</v>
      </c>
      <c r="HB673" s="451">
        <v>8.1</v>
      </c>
      <c r="HC673" s="577">
        <v>11.7</v>
      </c>
      <c r="HD673" s="463">
        <f t="shared" si="1387"/>
        <v>36.269999999999996</v>
      </c>
      <c r="HE673" s="463">
        <v>13.4</v>
      </c>
      <c r="HF673" s="463">
        <f t="shared" si="1350"/>
        <v>36.180000000000007</v>
      </c>
      <c r="HG673" s="582"/>
      <c r="HH673" s="575">
        <v>10</v>
      </c>
      <c r="HI673" s="583">
        <v>7530</v>
      </c>
      <c r="HJ673" s="406">
        <f t="shared" si="1325"/>
        <v>5045.1000000000004</v>
      </c>
      <c r="HK673" s="406"/>
      <c r="HL673" s="549"/>
      <c r="HM673" s="584">
        <v>6.4</v>
      </c>
      <c r="HN673" s="461">
        <v>0.05</v>
      </c>
      <c r="HO673" s="574">
        <v>0.15</v>
      </c>
      <c r="HP673" s="548">
        <v>0.08</v>
      </c>
      <c r="HQ673" s="585">
        <v>5.4</v>
      </c>
      <c r="HR673" s="586">
        <v>0.16</v>
      </c>
      <c r="HS673" s="520">
        <v>0.26</v>
      </c>
      <c r="HT673" s="587">
        <v>4</v>
      </c>
      <c r="HU673" s="522">
        <f t="shared" si="1326"/>
        <v>78.668957410254094</v>
      </c>
      <c r="HV673" s="513">
        <f t="shared" si="1388"/>
        <v>0.69767441860465118</v>
      </c>
      <c r="HW673" s="513">
        <f t="shared" si="1359"/>
        <v>0.73133333333333339</v>
      </c>
      <c r="HX673" s="513">
        <f t="shared" si="1366"/>
        <v>0.99152542372881358</v>
      </c>
      <c r="HY673" s="599"/>
    </row>
    <row r="674" spans="1:233" s="598" customFormat="1" ht="15.95" customHeight="1" x14ac:dyDescent="0.15">
      <c r="A674" s="400">
        <v>44156</v>
      </c>
      <c r="B674" s="515">
        <v>22996</v>
      </c>
      <c r="C674" s="402">
        <f t="shared" si="1284"/>
        <v>0.45992</v>
      </c>
      <c r="D674" s="571"/>
      <c r="E674" s="572"/>
      <c r="F674" s="406"/>
      <c r="G674" s="406"/>
      <c r="H674" s="402"/>
      <c r="I674" s="573"/>
      <c r="J674" s="406"/>
      <c r="K674" s="574"/>
      <c r="L674" s="574"/>
      <c r="M674" s="574"/>
      <c r="N674" s="575"/>
      <c r="O674" s="575"/>
      <c r="P674" s="409"/>
      <c r="Q674" s="409">
        <v>1920</v>
      </c>
      <c r="R674" s="409"/>
      <c r="S674" s="409"/>
      <c r="T674" s="410">
        <v>5.01</v>
      </c>
      <c r="U674" s="409">
        <f t="shared" si="1372"/>
        <v>3241.7241379310344</v>
      </c>
      <c r="V674" s="409">
        <v>9401</v>
      </c>
      <c r="W674" s="409">
        <v>3393</v>
      </c>
      <c r="X674" s="516">
        <v>480</v>
      </c>
      <c r="Y674" s="473"/>
      <c r="Z674" s="429"/>
      <c r="AA674" s="409"/>
      <c r="AB674" s="409"/>
      <c r="AC674" s="409"/>
      <c r="AD674" s="474"/>
      <c r="AE674" s="477"/>
      <c r="AF674" s="478">
        <f t="shared" si="1373"/>
        <v>2400</v>
      </c>
      <c r="AG674" s="477">
        <f t="shared" si="1374"/>
        <v>0.96</v>
      </c>
      <c r="AH674" s="478">
        <f t="shared" si="1375"/>
        <v>2593.3793103448279</v>
      </c>
      <c r="AI674" s="478">
        <f t="shared" si="1376"/>
        <v>7520.8</v>
      </c>
      <c r="AJ674" s="473">
        <f t="shared" si="1377"/>
        <v>18049.919999999998</v>
      </c>
      <c r="AK674" s="477">
        <f t="shared" si="1378"/>
        <v>0.80221866666666664</v>
      </c>
      <c r="AL674" s="447">
        <v>37</v>
      </c>
      <c r="AM674" s="479"/>
      <c r="AN674" s="473">
        <v>4840</v>
      </c>
      <c r="AO674" s="473">
        <v>4894</v>
      </c>
      <c r="AP674" s="479">
        <v>7.75</v>
      </c>
      <c r="AQ674" s="447">
        <v>711</v>
      </c>
      <c r="AR674" s="473">
        <f t="shared" si="1394"/>
        <v>2133</v>
      </c>
      <c r="AS674" s="657">
        <f t="shared" si="1379"/>
        <v>3</v>
      </c>
      <c r="AT674" s="473">
        <v>5550</v>
      </c>
      <c r="AU674" s="447"/>
      <c r="AV674" s="480">
        <v>1.3</v>
      </c>
      <c r="AW674" s="479">
        <v>4.67</v>
      </c>
      <c r="AX674" s="479">
        <v>36.82</v>
      </c>
      <c r="AY674" s="480">
        <v>7</v>
      </c>
      <c r="AZ674" s="480">
        <v>1.5</v>
      </c>
      <c r="BA674" s="420">
        <f t="shared" si="1287"/>
        <v>25641</v>
      </c>
      <c r="BB674" s="421">
        <f t="shared" si="1288"/>
        <v>0.51282000000000005</v>
      </c>
      <c r="BC674" s="422"/>
      <c r="BD674" s="423">
        <v>8.0299999999999994</v>
      </c>
      <c r="BE674" s="424">
        <v>34.200000000000003</v>
      </c>
      <c r="BF674" s="420">
        <v>121</v>
      </c>
      <c r="BG674" s="426">
        <v>10650</v>
      </c>
      <c r="BH674" s="420">
        <f t="shared" si="1289"/>
        <v>7135.5</v>
      </c>
      <c r="BI674" s="432"/>
      <c r="BJ674" s="421"/>
      <c r="BK674" s="427">
        <v>10.1</v>
      </c>
      <c r="BL674" s="427"/>
      <c r="BM674" s="428"/>
      <c r="BN674" s="422"/>
      <c r="BO674" s="425">
        <v>38</v>
      </c>
      <c r="BP674" s="425"/>
      <c r="BQ674" s="423">
        <v>3.29</v>
      </c>
      <c r="BR674" s="421">
        <f t="shared" si="1290"/>
        <v>0.45694444444444443</v>
      </c>
      <c r="BS674" s="409">
        <f t="shared" si="1291"/>
        <v>28041</v>
      </c>
      <c r="BT674" s="429">
        <f t="shared" si="1292"/>
        <v>8.0060350914731995</v>
      </c>
      <c r="BU674" s="430">
        <f t="shared" si="1381"/>
        <v>34.200000000000003</v>
      </c>
      <c r="BV674" s="430">
        <f t="shared" si="1293"/>
        <v>293.20498555686316</v>
      </c>
      <c r="BW674" s="430">
        <f t="shared" si="1380"/>
        <v>9738.7343532684281</v>
      </c>
      <c r="BX674" s="430">
        <f t="shared" si="1294"/>
        <v>6330.1773296244783</v>
      </c>
      <c r="BY674" s="430">
        <f t="shared" si="1362"/>
        <v>9.8346742270247134</v>
      </c>
      <c r="BZ674" s="430"/>
      <c r="CA674" s="431"/>
      <c r="CB674" s="430">
        <f t="shared" si="1295"/>
        <v>38</v>
      </c>
      <c r="CC674" s="432">
        <v>12898</v>
      </c>
      <c r="CD674" s="411">
        <f t="shared" si="1296"/>
        <v>14098</v>
      </c>
      <c r="CE674" s="421">
        <f t="shared" si="1297"/>
        <v>0.56391999999999998</v>
      </c>
      <c r="CF674" s="433">
        <f t="shared" si="1298"/>
        <v>11.405873173499788</v>
      </c>
      <c r="CG674" s="434"/>
      <c r="CH674" s="427"/>
      <c r="CI674" s="446">
        <f t="shared" si="1299"/>
        <v>16.172506738544474</v>
      </c>
      <c r="CJ674" s="436">
        <v>28.5</v>
      </c>
      <c r="CK674" s="436">
        <v>3.23</v>
      </c>
      <c r="CL674" s="423"/>
      <c r="CM674" s="423">
        <v>17.899999999999999</v>
      </c>
      <c r="CN674" s="423">
        <v>80</v>
      </c>
      <c r="CO674" s="432"/>
      <c r="CP674" s="432"/>
      <c r="CQ674" s="437"/>
      <c r="CR674" s="437">
        <v>0.97</v>
      </c>
      <c r="CS674" s="424"/>
      <c r="CT674" s="432">
        <f t="shared" si="1300"/>
        <v>5.9582919563058594</v>
      </c>
      <c r="CU674" s="434">
        <v>6.77</v>
      </c>
      <c r="CV674" s="438"/>
      <c r="CW674" s="439"/>
      <c r="CX674" s="660"/>
      <c r="CY674" s="441"/>
      <c r="CZ674" s="442"/>
      <c r="DA674" s="442"/>
      <c r="DB674" s="442"/>
      <c r="DC674" s="442"/>
      <c r="DD674" s="443"/>
      <c r="DE674" s="440"/>
      <c r="DF674" s="444">
        <v>12743</v>
      </c>
      <c r="DG674" s="445">
        <f t="shared" si="1301"/>
        <v>13943</v>
      </c>
      <c r="DH674" s="421">
        <f t="shared" si="1302"/>
        <v>0.55771999999999999</v>
      </c>
      <c r="DI674" s="446">
        <f t="shared" si="1303"/>
        <v>11.532668722656531</v>
      </c>
      <c r="DJ674" s="434">
        <v>8.06</v>
      </c>
      <c r="DK674" s="427">
        <v>3.2</v>
      </c>
      <c r="DL674" s="446">
        <f t="shared" si="1304"/>
        <v>16.352291472423438</v>
      </c>
      <c r="DM674" s="422">
        <v>28.6</v>
      </c>
      <c r="DN674" s="422">
        <v>3.68</v>
      </c>
      <c r="DO674" s="423">
        <v>7.98</v>
      </c>
      <c r="DP674" s="423">
        <v>17.899999999999999</v>
      </c>
      <c r="DQ674" s="423">
        <v>80</v>
      </c>
      <c r="DR674" s="432"/>
      <c r="DS674" s="432"/>
      <c r="DT674" s="437"/>
      <c r="DU674" s="437">
        <v>0.98</v>
      </c>
      <c r="DV674" s="424"/>
      <c r="DW674" s="446">
        <f t="shared" si="1305"/>
        <v>6.0245284372086356</v>
      </c>
      <c r="DX674" s="434">
        <v>7.36</v>
      </c>
      <c r="DY674" s="438">
        <v>8.2200000000000006</v>
      </c>
      <c r="DZ674" s="439">
        <v>17</v>
      </c>
      <c r="EA674" s="660">
        <f>DZ674*3.6</f>
        <v>61.2</v>
      </c>
      <c r="EB674" s="441">
        <v>8840</v>
      </c>
      <c r="EC674" s="442">
        <v>3.1</v>
      </c>
      <c r="ED674" s="442">
        <v>0.22</v>
      </c>
      <c r="EE674" s="442">
        <v>3.3</v>
      </c>
      <c r="EF674" s="442">
        <v>1.05</v>
      </c>
      <c r="EG674" s="443">
        <v>21</v>
      </c>
      <c r="EH674" s="440">
        <v>16</v>
      </c>
      <c r="EI674" s="429">
        <f t="shared" ref="EI674:ER674" si="1397">DY674</f>
        <v>8.2200000000000006</v>
      </c>
      <c r="EJ674" s="447">
        <f t="shared" si="1397"/>
        <v>17</v>
      </c>
      <c r="EK674" s="448">
        <f t="shared" si="1397"/>
        <v>61.2</v>
      </c>
      <c r="EL674" s="417">
        <f t="shared" si="1397"/>
        <v>8840</v>
      </c>
      <c r="EM674" s="431">
        <f t="shared" si="1397"/>
        <v>3.1</v>
      </c>
      <c r="EN674" s="431">
        <f t="shared" si="1397"/>
        <v>0.22</v>
      </c>
      <c r="EO674" s="431">
        <f t="shared" si="1397"/>
        <v>3.3</v>
      </c>
      <c r="EP674" s="431">
        <f t="shared" si="1397"/>
        <v>1.05</v>
      </c>
      <c r="EQ674" s="430">
        <f t="shared" si="1397"/>
        <v>21</v>
      </c>
      <c r="ER674" s="448">
        <f t="shared" si="1397"/>
        <v>16</v>
      </c>
      <c r="ES674" s="449">
        <f t="shared" si="1307"/>
        <v>37.659141970685781</v>
      </c>
      <c r="ET674" s="450">
        <f t="shared" si="1308"/>
        <v>0.56081999999999999</v>
      </c>
      <c r="EU674" s="451">
        <f t="shared" si="1283"/>
        <v>0.18685820454545454</v>
      </c>
      <c r="EV674" s="450">
        <f t="shared" si="1309"/>
        <v>0.34603371212121209</v>
      </c>
      <c r="EW674" s="513">
        <f t="shared" si="1363"/>
        <v>0.68478874557110325</v>
      </c>
      <c r="EX674" s="514">
        <f t="shared" si="1364"/>
        <v>6.7346742270247137</v>
      </c>
      <c r="EY674" s="513">
        <f t="shared" si="1382"/>
        <v>0.50292397660818722</v>
      </c>
      <c r="EZ674" s="514">
        <f t="shared" si="1383"/>
        <v>17.200000000000003</v>
      </c>
      <c r="FA674" s="450">
        <f t="shared" si="1310"/>
        <v>0.79127230772093715</v>
      </c>
      <c r="FB674" s="431">
        <f t="shared" si="1311"/>
        <v>232.00498555686318</v>
      </c>
      <c r="FC674" s="452"/>
      <c r="FD674" s="431"/>
      <c r="FE674" s="452">
        <f t="shared" si="1312"/>
        <v>0.44736842105263153</v>
      </c>
      <c r="FF674" s="430">
        <f t="shared" si="1313"/>
        <v>17</v>
      </c>
      <c r="FG674" s="405">
        <v>50400</v>
      </c>
      <c r="FH674" s="589">
        <v>335</v>
      </c>
      <c r="FI674" s="590">
        <v>4.3499999999999996</v>
      </c>
      <c r="FJ674" s="591"/>
      <c r="FK674" s="455">
        <f t="shared" si="1314"/>
        <v>2.5676687707285764</v>
      </c>
      <c r="FL674" s="530">
        <v>1800</v>
      </c>
      <c r="FM674" s="455">
        <f t="shared" si="1315"/>
        <v>64.191719268214399</v>
      </c>
      <c r="FN674" s="530">
        <v>7060</v>
      </c>
      <c r="FO674" s="532">
        <f t="shared" si="1316"/>
        <v>0.52765321375186847</v>
      </c>
      <c r="FP674" s="449">
        <f t="shared" si="1317"/>
        <v>251.77418779644094</v>
      </c>
      <c r="FQ674" s="457">
        <v>28.8</v>
      </c>
      <c r="FR674" s="458">
        <f t="shared" si="1318"/>
        <v>1.0270675082914305</v>
      </c>
      <c r="FS674" s="576">
        <v>8.1</v>
      </c>
      <c r="FT674" s="577">
        <v>14</v>
      </c>
      <c r="FU674" s="660">
        <v>55</v>
      </c>
      <c r="FV674" s="579">
        <v>4</v>
      </c>
      <c r="FW674" s="580"/>
      <c r="FX674" s="579"/>
      <c r="FY674" s="452">
        <f t="shared" si="1319"/>
        <v>0.80952380952380953</v>
      </c>
      <c r="FZ674" s="452"/>
      <c r="GA674" s="429"/>
      <c r="GB674" s="513">
        <f t="shared" si="1390"/>
        <v>0.17647058823529416</v>
      </c>
      <c r="GC674" s="514">
        <f>(CW674+DZ674-FT674)</f>
        <v>3</v>
      </c>
      <c r="GD674" s="513">
        <f t="shared" si="1391"/>
        <v>0.10130718954248374</v>
      </c>
      <c r="GE674" s="527">
        <f t="shared" si="1321"/>
        <v>6.2000000000000028</v>
      </c>
      <c r="GF674" s="461">
        <f t="shared" si="1322"/>
        <v>3.5091473199957202</v>
      </c>
      <c r="GG674" s="606">
        <v>12</v>
      </c>
      <c r="GH674" s="450">
        <f t="shared" si="1395"/>
        <v>0.15</v>
      </c>
      <c r="GI674" s="405">
        <v>84</v>
      </c>
      <c r="GJ674" s="462">
        <f t="shared" si="1396"/>
        <v>7</v>
      </c>
      <c r="GK674" s="463">
        <f t="shared" si="1323"/>
        <v>10.270675082914304</v>
      </c>
      <c r="GL674" s="464">
        <v>8.24</v>
      </c>
      <c r="GM674" s="529">
        <v>13.3</v>
      </c>
      <c r="GN674" s="406"/>
      <c r="GO674" s="513">
        <f t="shared" si="1384"/>
        <v>4.9999999999999933E-2</v>
      </c>
      <c r="GP674" s="450">
        <f t="shared" si="1355"/>
        <v>1</v>
      </c>
      <c r="GQ674" s="577">
        <v>8</v>
      </c>
      <c r="GR674" s="455">
        <f t="shared" si="1324"/>
        <v>3.6803252380442921</v>
      </c>
      <c r="GS674" s="531">
        <f t="shared" si="1365"/>
        <v>13.1</v>
      </c>
      <c r="GT674" s="531">
        <f t="shared" si="1356"/>
        <v>40.61</v>
      </c>
      <c r="GU674" s="513">
        <f t="shared" si="1385"/>
        <v>1.5037593984962516E-2</v>
      </c>
      <c r="GV674" s="513"/>
      <c r="GW674" s="513">
        <f t="shared" si="1386"/>
        <v>6.4285714285714279E-2</v>
      </c>
      <c r="GX674" s="513">
        <f t="shared" si="1358"/>
        <v>0.26163636363636367</v>
      </c>
      <c r="GY674" s="462">
        <f t="shared" si="1389"/>
        <v>0.71373697588007667</v>
      </c>
      <c r="GZ674" s="405">
        <v>27591</v>
      </c>
      <c r="HA674" s="581">
        <v>8.32</v>
      </c>
      <c r="HB674" s="451">
        <v>8.0299999999999994</v>
      </c>
      <c r="HC674" s="577">
        <v>13.1</v>
      </c>
      <c r="HD674" s="463">
        <f t="shared" si="1387"/>
        <v>40.61</v>
      </c>
      <c r="HE674" s="463">
        <v>14.5</v>
      </c>
      <c r="HF674" s="463">
        <f t="shared" si="1350"/>
        <v>39.150000000000006</v>
      </c>
      <c r="HG674" s="582"/>
      <c r="HH674" s="575">
        <v>10</v>
      </c>
      <c r="HI674" s="583">
        <v>8780</v>
      </c>
      <c r="HJ674" s="406">
        <f t="shared" si="1325"/>
        <v>5882.6</v>
      </c>
      <c r="HK674" s="406"/>
      <c r="HL674" s="549"/>
      <c r="HM674" s="584"/>
      <c r="HN674" s="461">
        <v>1.25</v>
      </c>
      <c r="HO674" s="574"/>
      <c r="HP674" s="548">
        <v>0.09</v>
      </c>
      <c r="HQ674" s="585"/>
      <c r="HR674" s="586"/>
      <c r="HS674" s="520">
        <v>0.3</v>
      </c>
      <c r="HT674" s="587">
        <v>4</v>
      </c>
      <c r="HU674" s="522">
        <f t="shared" si="1326"/>
        <v>67.860067860067858</v>
      </c>
      <c r="HV674" s="513">
        <f t="shared" si="1388"/>
        <v>0.61695906432748537</v>
      </c>
      <c r="HW674" s="513">
        <f t="shared" si="1359"/>
        <v>0.66438016528925625</v>
      </c>
      <c r="HX674" s="513">
        <f t="shared" si="1366"/>
        <v>0.87623762376237624</v>
      </c>
      <c r="HY674" s="599"/>
    </row>
    <row r="675" spans="1:233" ht="15.95" customHeight="1" x14ac:dyDescent="0.15">
      <c r="A675" s="485">
        <v>44157</v>
      </c>
      <c r="B675" s="486">
        <v>24619</v>
      </c>
      <c r="C675" s="487">
        <f t="shared" si="1284"/>
        <v>0.49237999999999998</v>
      </c>
      <c r="D675" s="488"/>
      <c r="E675" s="489"/>
      <c r="F675" s="490"/>
      <c r="G675" s="490"/>
      <c r="H675" s="487"/>
      <c r="I675" s="490"/>
      <c r="J675" s="490"/>
      <c r="K675" s="491"/>
      <c r="L675" s="491"/>
      <c r="M675" s="491"/>
      <c r="N675" s="492"/>
      <c r="O675" s="492"/>
      <c r="P675" s="409"/>
      <c r="Q675" s="409">
        <v>1920</v>
      </c>
      <c r="R675" s="409"/>
      <c r="S675" s="409"/>
      <c r="T675" s="410">
        <v>5.18</v>
      </c>
      <c r="U675" s="411">
        <f t="shared" si="1372"/>
        <v>2792.0689655172414</v>
      </c>
      <c r="V675" s="409">
        <v>8097</v>
      </c>
      <c r="W675" s="409">
        <v>3082</v>
      </c>
      <c r="X675" s="412">
        <v>480</v>
      </c>
      <c r="Y675" s="473"/>
      <c r="Z675" s="429"/>
      <c r="AA675" s="447"/>
      <c r="AB675" s="409"/>
      <c r="AC675" s="409"/>
      <c r="AD675" s="474"/>
      <c r="AE675" s="477"/>
      <c r="AF675" s="478">
        <f t="shared" si="1373"/>
        <v>2400</v>
      </c>
      <c r="AG675" s="477">
        <f t="shared" si="1374"/>
        <v>0.96</v>
      </c>
      <c r="AH675" s="478">
        <f t="shared" si="1375"/>
        <v>2233.6551724137935</v>
      </c>
      <c r="AI675" s="478">
        <f t="shared" si="1376"/>
        <v>6477.6</v>
      </c>
      <c r="AJ675" s="473">
        <f t="shared" si="1377"/>
        <v>15546.24</v>
      </c>
      <c r="AK675" s="477">
        <f t="shared" si="1378"/>
        <v>0.690944</v>
      </c>
      <c r="AL675" s="447">
        <v>37</v>
      </c>
      <c r="AM675" s="479"/>
      <c r="AN675" s="473">
        <v>4814</v>
      </c>
      <c r="AO675" s="473">
        <v>4778</v>
      </c>
      <c r="AP675" s="479">
        <v>7.45</v>
      </c>
      <c r="AQ675" s="447">
        <v>634</v>
      </c>
      <c r="AR675" s="473">
        <f t="shared" si="1394"/>
        <v>1902</v>
      </c>
      <c r="AS675" s="657">
        <f t="shared" si="1379"/>
        <v>3</v>
      </c>
      <c r="AT675" s="473">
        <v>5940</v>
      </c>
      <c r="AU675" s="447"/>
      <c r="AV675" s="480">
        <v>1.6</v>
      </c>
      <c r="AW675" s="479">
        <v>4.49</v>
      </c>
      <c r="AX675" s="479">
        <v>38.18</v>
      </c>
      <c r="AY675" s="480">
        <v>15.2</v>
      </c>
      <c r="AZ675" s="480">
        <v>1</v>
      </c>
      <c r="BA675" s="420">
        <f t="shared" si="1287"/>
        <v>22747</v>
      </c>
      <c r="BB675" s="421">
        <f t="shared" si="1288"/>
        <v>0.45494000000000001</v>
      </c>
      <c r="BC675" s="422"/>
      <c r="BD675" s="423">
        <v>8.19</v>
      </c>
      <c r="BE675" s="424">
        <v>33.9</v>
      </c>
      <c r="BF675" s="425">
        <v>143</v>
      </c>
      <c r="BG675" s="426">
        <v>12100</v>
      </c>
      <c r="BH675" s="420">
        <f t="shared" si="1289"/>
        <v>8107.0000000000009</v>
      </c>
      <c r="BI675" s="420"/>
      <c r="BJ675" s="421"/>
      <c r="BK675" s="427">
        <v>10.199999999999999</v>
      </c>
      <c r="BL675" s="427"/>
      <c r="BM675" s="428"/>
      <c r="BN675" s="422"/>
      <c r="BO675" s="425">
        <v>44</v>
      </c>
      <c r="BP675" s="425"/>
      <c r="BQ675" s="423">
        <v>4.0599999999999996</v>
      </c>
      <c r="BR675" s="421">
        <f t="shared" si="1290"/>
        <v>0.56388888888888877</v>
      </c>
      <c r="BS675" s="409">
        <f t="shared" si="1291"/>
        <v>25147</v>
      </c>
      <c r="BT675" s="429">
        <f t="shared" si="1292"/>
        <v>8.1193752733924516</v>
      </c>
      <c r="BU675" s="430">
        <f t="shared" si="1381"/>
        <v>33.9</v>
      </c>
      <c r="BV675" s="430">
        <f t="shared" si="1293"/>
        <v>310.87688392253551</v>
      </c>
      <c r="BW675" s="430">
        <f t="shared" si="1380"/>
        <v>10945.476597606077</v>
      </c>
      <c r="BX675" s="430">
        <f t="shared" si="1294"/>
        <v>7114.5597884439503</v>
      </c>
      <c r="BY675" s="430">
        <f t="shared" si="1362"/>
        <v>10.677194098699648</v>
      </c>
      <c r="BZ675" s="430"/>
      <c r="CA675" s="431"/>
      <c r="CB675" s="430">
        <f t="shared" si="1295"/>
        <v>44</v>
      </c>
      <c r="CC675" s="432">
        <v>11383</v>
      </c>
      <c r="CD675" s="411">
        <f t="shared" si="1296"/>
        <v>12583</v>
      </c>
      <c r="CE675" s="421">
        <f t="shared" si="1297"/>
        <v>0.50331999999999999</v>
      </c>
      <c r="CF675" s="433">
        <f t="shared" si="1298"/>
        <v>12.779146467456092</v>
      </c>
      <c r="CG675" s="434">
        <v>7.94</v>
      </c>
      <c r="CH675" s="427">
        <v>3.1</v>
      </c>
      <c r="CI675" s="446">
        <f t="shared" si="1299"/>
        <v>18.119685289676546</v>
      </c>
      <c r="CJ675" s="436">
        <v>27.9</v>
      </c>
      <c r="CK675" s="436">
        <v>2.95</v>
      </c>
      <c r="CL675" s="423">
        <v>8</v>
      </c>
      <c r="CM675" s="423">
        <v>19.5</v>
      </c>
      <c r="CN675" s="423">
        <v>89</v>
      </c>
      <c r="CO675" s="432"/>
      <c r="CP675" s="432"/>
      <c r="CQ675" s="437"/>
      <c r="CR675" s="437">
        <v>0.97</v>
      </c>
      <c r="CS675" s="481"/>
      <c r="CT675" s="432">
        <f t="shared" si="1300"/>
        <v>6.6756735277755697</v>
      </c>
      <c r="CU675" s="434">
        <v>6.69</v>
      </c>
      <c r="CV675" s="493">
        <v>8.1199999999999992</v>
      </c>
      <c r="CW675" s="494">
        <v>18.7</v>
      </c>
      <c r="CX675" s="495">
        <f>CW675*3.6</f>
        <v>67.319999999999993</v>
      </c>
      <c r="CY675" s="496">
        <v>9760</v>
      </c>
      <c r="CZ675" s="497">
        <v>3.4</v>
      </c>
      <c r="DA675" s="497">
        <v>0.21</v>
      </c>
      <c r="DB675" s="497">
        <v>3.1</v>
      </c>
      <c r="DC675" s="497">
        <v>0.95</v>
      </c>
      <c r="DD675" s="498">
        <v>17</v>
      </c>
      <c r="DE675" s="498">
        <v>16</v>
      </c>
      <c r="DF675" s="432">
        <v>11364</v>
      </c>
      <c r="DG675" s="445">
        <f t="shared" si="1301"/>
        <v>12564</v>
      </c>
      <c r="DH675" s="421">
        <f t="shared" si="1302"/>
        <v>0.50256000000000001</v>
      </c>
      <c r="DI675" s="446">
        <f t="shared" si="1303"/>
        <v>12.79847182425979</v>
      </c>
      <c r="DJ675" s="434"/>
      <c r="DK675" s="427">
        <v>3.1</v>
      </c>
      <c r="DL675" s="446">
        <f t="shared" si="1304"/>
        <v>18.147086914995224</v>
      </c>
      <c r="DM675" s="541">
        <v>27.9</v>
      </c>
      <c r="DN675" s="541">
        <v>3.03</v>
      </c>
      <c r="DO675" s="542"/>
      <c r="DP675" s="542">
        <v>19.5</v>
      </c>
      <c r="DQ675" s="542">
        <v>89</v>
      </c>
      <c r="DR675" s="432"/>
      <c r="DS675" s="432"/>
      <c r="DT675" s="437"/>
      <c r="DU675" s="437">
        <v>0.97</v>
      </c>
      <c r="DV675" s="481"/>
      <c r="DW675" s="446">
        <f t="shared" si="1305"/>
        <v>6.6857688634192929</v>
      </c>
      <c r="DX675" s="434">
        <v>7.21</v>
      </c>
      <c r="DY675" s="493"/>
      <c r="DZ675" s="494"/>
      <c r="EA675" s="495"/>
      <c r="EB675" s="496"/>
      <c r="EC675" s="497"/>
      <c r="ED675" s="497"/>
      <c r="EE675" s="497"/>
      <c r="EF675" s="497"/>
      <c r="EG675" s="498"/>
      <c r="EH675" s="495"/>
      <c r="EI675" s="429">
        <f t="shared" ref="EI675:ER675" si="1398">CV675</f>
        <v>8.1199999999999992</v>
      </c>
      <c r="EJ675" s="447">
        <f t="shared" si="1398"/>
        <v>18.7</v>
      </c>
      <c r="EK675" s="448">
        <f t="shared" si="1398"/>
        <v>67.319999999999993</v>
      </c>
      <c r="EL675" s="417">
        <f t="shared" si="1398"/>
        <v>9760</v>
      </c>
      <c r="EM675" s="431">
        <f t="shared" si="1398"/>
        <v>3.4</v>
      </c>
      <c r="EN675" s="431">
        <f t="shared" si="1398"/>
        <v>0.21</v>
      </c>
      <c r="EO675" s="431">
        <f t="shared" si="1398"/>
        <v>3.1</v>
      </c>
      <c r="EP675" s="431">
        <f t="shared" si="1398"/>
        <v>0.95</v>
      </c>
      <c r="EQ675" s="430">
        <f t="shared" si="1398"/>
        <v>17</v>
      </c>
      <c r="ER675" s="448">
        <f t="shared" si="1398"/>
        <v>16</v>
      </c>
      <c r="ES675" s="449">
        <f t="shared" si="1307"/>
        <v>41.993080685568856</v>
      </c>
      <c r="ET675" s="450">
        <f t="shared" si="1308"/>
        <v>0.50294000000000005</v>
      </c>
      <c r="EU675" s="451">
        <f t="shared" si="1283"/>
        <v>0.17767320454545454</v>
      </c>
      <c r="EV675" s="499">
        <f t="shared" si="1309"/>
        <v>0.32902445286195281</v>
      </c>
      <c r="EW675" s="513">
        <f t="shared" si="1363"/>
        <v>0.68156427910080997</v>
      </c>
      <c r="EX675" s="514">
        <f t="shared" si="1364"/>
        <v>7.2771940986996473</v>
      </c>
      <c r="EY675" s="513">
        <f t="shared" si="1382"/>
        <v>0.44837758112094395</v>
      </c>
      <c r="EZ675" s="514">
        <f t="shared" si="1383"/>
        <v>15.2</v>
      </c>
      <c r="FA675" s="450">
        <f t="shared" si="1310"/>
        <v>0.78345125198573839</v>
      </c>
      <c r="FB675" s="431">
        <f t="shared" si="1311"/>
        <v>243.55688392253552</v>
      </c>
      <c r="FC675" s="452"/>
      <c r="FD675" s="431"/>
      <c r="FE675" s="452">
        <f t="shared" si="1312"/>
        <v>0.61363636363636365</v>
      </c>
      <c r="FF675" s="430">
        <f t="shared" si="1313"/>
        <v>27</v>
      </c>
      <c r="FG675" s="490">
        <v>50400</v>
      </c>
      <c r="FH675" s="601">
        <v>362</v>
      </c>
      <c r="FI675" s="501"/>
      <c r="FJ675" s="487"/>
      <c r="FK675" s="455">
        <f t="shared" si="1314"/>
        <v>2.8631645921978763</v>
      </c>
      <c r="FL675" s="490">
        <v>1800</v>
      </c>
      <c r="FM675" s="455">
        <f t="shared" si="1315"/>
        <v>71.579114804946911</v>
      </c>
      <c r="FN675" s="490">
        <v>9174</v>
      </c>
      <c r="FO675" s="532">
        <f t="shared" si="1316"/>
        <v>0.68565022421524668</v>
      </c>
      <c r="FP675" s="449">
        <f t="shared" si="1317"/>
        <v>364.81488845587944</v>
      </c>
      <c r="FQ675" s="503">
        <v>28.8</v>
      </c>
      <c r="FR675" s="458">
        <f t="shared" si="1318"/>
        <v>1.1452658368791506</v>
      </c>
      <c r="FS675" s="504">
        <v>8.0500000000000007</v>
      </c>
      <c r="FT675" s="535">
        <v>13.5</v>
      </c>
      <c r="FU675" s="495">
        <v>51</v>
      </c>
      <c r="FV675" s="490">
        <v>2</v>
      </c>
      <c r="FW675" s="504"/>
      <c r="FX675" s="490"/>
      <c r="FY675" s="452">
        <f t="shared" si="1319"/>
        <v>0.88235294117647056</v>
      </c>
      <c r="FZ675" s="452"/>
      <c r="GA675" s="429"/>
      <c r="GB675" s="499">
        <f t="shared" si="1390"/>
        <v>0.27807486631016043</v>
      </c>
      <c r="GC675" s="514">
        <f>CW675+DZ675-FT675</f>
        <v>5.1999999999999993</v>
      </c>
      <c r="GD675" s="513">
        <f t="shared" si="1391"/>
        <v>0.24242424242424232</v>
      </c>
      <c r="GE675" s="527">
        <f t="shared" si="1321"/>
        <v>16.319999999999993</v>
      </c>
      <c r="GF675" s="461">
        <f t="shared" si="1322"/>
        <v>3.9129916093370976</v>
      </c>
      <c r="GG675" s="490">
        <v>12</v>
      </c>
      <c r="GH675" s="526">
        <f t="shared" si="1395"/>
        <v>0.15</v>
      </c>
      <c r="GI675" s="490">
        <v>84</v>
      </c>
      <c r="GJ675" s="544">
        <f t="shared" si="1396"/>
        <v>7</v>
      </c>
      <c r="GK675" s="463">
        <f t="shared" si="1323"/>
        <v>11.452658368791505</v>
      </c>
      <c r="GL675" s="507">
        <v>8.2200000000000006</v>
      </c>
      <c r="GM675" s="535">
        <v>12.8</v>
      </c>
      <c r="GN675" s="536"/>
      <c r="GO675" s="526">
        <f t="shared" si="1384"/>
        <v>5.1851851851851816E-2</v>
      </c>
      <c r="GP675" s="526">
        <f t="shared" si="1355"/>
        <v>1</v>
      </c>
      <c r="GQ675" s="535">
        <v>8</v>
      </c>
      <c r="GR675" s="455">
        <f t="shared" si="1324"/>
        <v>4.1038692488169559</v>
      </c>
      <c r="GS675" s="536">
        <f t="shared" si="1365"/>
        <v>12.5</v>
      </c>
      <c r="GT675" s="536">
        <f t="shared" si="1356"/>
        <v>38.75</v>
      </c>
      <c r="GU675" s="526">
        <f t="shared" si="1385"/>
        <v>2.34375E-2</v>
      </c>
      <c r="GV675" s="526"/>
      <c r="GW675" s="526">
        <f t="shared" si="1386"/>
        <v>7.407407407407407E-2</v>
      </c>
      <c r="GX675" s="526">
        <f t="shared" si="1358"/>
        <v>0.24019607843137258</v>
      </c>
      <c r="GY675" s="544">
        <f t="shared" si="1389"/>
        <v>0.93491088724828619</v>
      </c>
      <c r="GZ675" s="490">
        <v>24725</v>
      </c>
      <c r="HA675" s="493">
        <v>8.34</v>
      </c>
      <c r="HB675" s="493">
        <v>8.1300000000000008</v>
      </c>
      <c r="HC675" s="494">
        <v>12.5</v>
      </c>
      <c r="HD675" s="498">
        <f t="shared" si="1387"/>
        <v>38.75</v>
      </c>
      <c r="HE675" s="498">
        <v>14.6</v>
      </c>
      <c r="HF675" s="498">
        <f t="shared" si="1350"/>
        <v>39.42</v>
      </c>
      <c r="HG675" s="498"/>
      <c r="HH675" s="492">
        <v>4</v>
      </c>
      <c r="HI675" s="508">
        <v>8910</v>
      </c>
      <c r="HJ675" s="490">
        <f t="shared" si="1325"/>
        <v>5969.7000000000007</v>
      </c>
      <c r="HK675" s="490"/>
      <c r="HL675" s="490"/>
      <c r="HM675" s="543"/>
      <c r="HN675" s="506">
        <v>2.56</v>
      </c>
      <c r="HO675" s="491"/>
      <c r="HP675" s="545">
        <v>0.1</v>
      </c>
      <c r="HQ675" s="523"/>
      <c r="HR675" s="524"/>
      <c r="HS675" s="524">
        <v>0.42</v>
      </c>
      <c r="HT675" s="511">
        <v>8</v>
      </c>
      <c r="HU675" s="525">
        <f t="shared" si="1326"/>
        <v>76.493603552116767</v>
      </c>
      <c r="HV675" s="526">
        <f t="shared" si="1388"/>
        <v>0.63126843657817111</v>
      </c>
      <c r="HW675" s="526">
        <f t="shared" si="1359"/>
        <v>0.72902097902097895</v>
      </c>
      <c r="HX675" s="526">
        <f t="shared" si="1366"/>
        <v>0.74901960784313726</v>
      </c>
      <c r="HY675" s="512"/>
    </row>
    <row r="676" spans="1:233" s="598" customFormat="1" ht="15.95" customHeight="1" x14ac:dyDescent="0.15">
      <c r="A676" s="400">
        <v>44158</v>
      </c>
      <c r="B676" s="515">
        <v>26816</v>
      </c>
      <c r="C676" s="402">
        <f t="shared" si="1284"/>
        <v>0.53632000000000002</v>
      </c>
      <c r="D676" s="571"/>
      <c r="E676" s="572"/>
      <c r="F676" s="406"/>
      <c r="G676" s="406"/>
      <c r="H676" s="402"/>
      <c r="I676" s="573"/>
      <c r="J676" s="406"/>
      <c r="K676" s="574"/>
      <c r="L676" s="574"/>
      <c r="M676" s="574"/>
      <c r="N676" s="575"/>
      <c r="O676" s="575"/>
      <c r="P676" s="409"/>
      <c r="Q676" s="409">
        <v>1920</v>
      </c>
      <c r="R676" s="409"/>
      <c r="S676" s="409"/>
      <c r="T676" s="410">
        <v>5.05</v>
      </c>
      <c r="U676" s="409">
        <f t="shared" si="1372"/>
        <v>3085.8620689655172</v>
      </c>
      <c r="V676" s="409">
        <v>8949</v>
      </c>
      <c r="W676" s="409">
        <v>2843</v>
      </c>
      <c r="X676" s="516">
        <v>480</v>
      </c>
      <c r="Y676" s="473"/>
      <c r="Z676" s="429"/>
      <c r="AA676" s="409"/>
      <c r="AB676" s="409"/>
      <c r="AC676" s="409"/>
      <c r="AD676" s="474"/>
      <c r="AE676" s="477"/>
      <c r="AF676" s="478">
        <f t="shared" si="1373"/>
        <v>2400</v>
      </c>
      <c r="AG676" s="477">
        <f t="shared" si="1374"/>
        <v>0.96</v>
      </c>
      <c r="AH676" s="478">
        <f t="shared" si="1375"/>
        <v>2468.6896551724139</v>
      </c>
      <c r="AI676" s="478">
        <f t="shared" si="1376"/>
        <v>7159.2</v>
      </c>
      <c r="AJ676" s="473">
        <f t="shared" si="1377"/>
        <v>17182.080000000002</v>
      </c>
      <c r="AK676" s="477">
        <f t="shared" si="1378"/>
        <v>0.7636480000000001</v>
      </c>
      <c r="AL676" s="447">
        <v>37</v>
      </c>
      <c r="AM676" s="479"/>
      <c r="AN676" s="473">
        <v>4807</v>
      </c>
      <c r="AO676" s="473">
        <v>4768</v>
      </c>
      <c r="AP676" s="479">
        <v>7.26</v>
      </c>
      <c r="AQ676" s="447">
        <v>642</v>
      </c>
      <c r="AR676" s="473">
        <f t="shared" si="1394"/>
        <v>1926</v>
      </c>
      <c r="AS676" s="657">
        <f t="shared" si="1379"/>
        <v>3</v>
      </c>
      <c r="AT676" s="473">
        <v>5980</v>
      </c>
      <c r="AU676" s="447"/>
      <c r="AV676" s="480">
        <v>6</v>
      </c>
      <c r="AW676" s="479">
        <v>5.24</v>
      </c>
      <c r="AX676" s="479">
        <v>39.799999999999997</v>
      </c>
      <c r="AY676" s="480">
        <v>9.9</v>
      </c>
      <c r="AZ676" s="480">
        <v>1.8</v>
      </c>
      <c r="BA676" s="420">
        <f t="shared" si="1287"/>
        <v>22544</v>
      </c>
      <c r="BB676" s="421">
        <f t="shared" si="1288"/>
        <v>0.45088</v>
      </c>
      <c r="BC676" s="422"/>
      <c r="BD676" s="423">
        <v>8.2799999999999994</v>
      </c>
      <c r="BE676" s="424">
        <v>32.799999999999997</v>
      </c>
      <c r="BF676" s="420">
        <v>178</v>
      </c>
      <c r="BG676" s="426">
        <v>12380</v>
      </c>
      <c r="BH676" s="420">
        <f t="shared" si="1289"/>
        <v>8294.6</v>
      </c>
      <c r="BI676" s="432"/>
      <c r="BJ676" s="421"/>
      <c r="BK676" s="427">
        <v>10.199999999999999</v>
      </c>
      <c r="BL676" s="427"/>
      <c r="BM676" s="428"/>
      <c r="BN676" s="422"/>
      <c r="BO676" s="425">
        <v>38</v>
      </c>
      <c r="BP676" s="425"/>
      <c r="BQ676" s="423">
        <v>4.37</v>
      </c>
      <c r="BR676" s="421">
        <f t="shared" si="1290"/>
        <v>0.6069444444444444</v>
      </c>
      <c r="BS676" s="409">
        <f t="shared" si="1291"/>
        <v>24944</v>
      </c>
      <c r="BT676" s="429">
        <f t="shared" si="1292"/>
        <v>8.1818601667735713</v>
      </c>
      <c r="BU676" s="430">
        <f t="shared" si="1381"/>
        <v>32.799999999999997</v>
      </c>
      <c r="BV676" s="430">
        <f t="shared" si="1293"/>
        <v>346.18473380372035</v>
      </c>
      <c r="BW676" s="430">
        <f t="shared" si="1380"/>
        <v>11189.140474663245</v>
      </c>
      <c r="BX676" s="430">
        <f t="shared" si="1294"/>
        <v>7272.9413085311098</v>
      </c>
      <c r="BY676" s="430">
        <f t="shared" si="1362"/>
        <v>10.171135343168697</v>
      </c>
      <c r="BZ676" s="430"/>
      <c r="CA676" s="431"/>
      <c r="CB676" s="430">
        <f t="shared" si="1295"/>
        <v>38</v>
      </c>
      <c r="CC676" s="432">
        <v>11297</v>
      </c>
      <c r="CD676" s="411">
        <f t="shared" si="1296"/>
        <v>12497</v>
      </c>
      <c r="CE676" s="421">
        <f t="shared" si="1297"/>
        <v>0.49987999999999999</v>
      </c>
      <c r="CF676" s="433">
        <f t="shared" si="1298"/>
        <v>12.867088101144276</v>
      </c>
      <c r="CG676" s="434"/>
      <c r="CH676" s="427"/>
      <c r="CI676" s="446">
        <f t="shared" si="1299"/>
        <v>18.244378650876211</v>
      </c>
      <c r="CJ676" s="436">
        <v>27.9</v>
      </c>
      <c r="CK676" s="436">
        <v>3.29</v>
      </c>
      <c r="CL676" s="423"/>
      <c r="CM676" s="423">
        <v>18.899999999999999</v>
      </c>
      <c r="CN676" s="423">
        <v>77</v>
      </c>
      <c r="CO676" s="432"/>
      <c r="CP676" s="432"/>
      <c r="CQ676" s="437"/>
      <c r="CR676" s="437">
        <v>0.97</v>
      </c>
      <c r="CS676" s="424"/>
      <c r="CT676" s="432">
        <f t="shared" si="1300"/>
        <v>6.7216131871649196</v>
      </c>
      <c r="CU676" s="434">
        <v>7.2</v>
      </c>
      <c r="CV676" s="438"/>
      <c r="CW676" s="439"/>
      <c r="CX676" s="660"/>
      <c r="CY676" s="441"/>
      <c r="CZ676" s="442"/>
      <c r="DA676" s="442"/>
      <c r="DB676" s="442"/>
      <c r="DC676" s="442"/>
      <c r="DD676" s="443"/>
      <c r="DE676" s="440"/>
      <c r="DF676" s="444">
        <v>11247</v>
      </c>
      <c r="DG676" s="445">
        <f t="shared" si="1301"/>
        <v>12447</v>
      </c>
      <c r="DH676" s="421">
        <f t="shared" si="1302"/>
        <v>0.49787999999999999</v>
      </c>
      <c r="DI676" s="446">
        <f t="shared" si="1303"/>
        <v>12.918775608580379</v>
      </c>
      <c r="DJ676" s="434">
        <v>8</v>
      </c>
      <c r="DK676" s="427">
        <v>2.9</v>
      </c>
      <c r="DL676" s="446">
        <f t="shared" si="1304"/>
        <v>18.317666907688601</v>
      </c>
      <c r="DM676" s="422">
        <v>27.9</v>
      </c>
      <c r="DN676" s="422">
        <v>3.65</v>
      </c>
      <c r="DO676" s="423">
        <v>8.01</v>
      </c>
      <c r="DP676" s="423">
        <v>18.899999999999999</v>
      </c>
      <c r="DQ676" s="423">
        <v>77</v>
      </c>
      <c r="DR676" s="432"/>
      <c r="DS676" s="432"/>
      <c r="DT676" s="437"/>
      <c r="DU676" s="437">
        <v>0.97</v>
      </c>
      <c r="DV676" s="424"/>
      <c r="DW676" s="446">
        <f t="shared" si="1305"/>
        <v>6.7486141238852735</v>
      </c>
      <c r="DX676" s="434">
        <v>7.25</v>
      </c>
      <c r="DY676" s="438">
        <v>8.2200000000000006</v>
      </c>
      <c r="DZ676" s="439">
        <v>18.3</v>
      </c>
      <c r="EA676" s="660">
        <f>DZ676*3.6</f>
        <v>65.88000000000001</v>
      </c>
      <c r="EB676" s="441">
        <v>10580</v>
      </c>
      <c r="EC676" s="442">
        <v>3.1</v>
      </c>
      <c r="ED676" s="442">
        <v>0.21</v>
      </c>
      <c r="EE676" s="442">
        <v>3.1</v>
      </c>
      <c r="EF676" s="442">
        <v>0.95</v>
      </c>
      <c r="EG676" s="443">
        <v>21</v>
      </c>
      <c r="EH676" s="440">
        <v>16</v>
      </c>
      <c r="EI676" s="429">
        <f t="shared" ref="EI676:ER676" si="1399">DY676</f>
        <v>8.2200000000000006</v>
      </c>
      <c r="EJ676" s="447">
        <f t="shared" si="1399"/>
        <v>18.3</v>
      </c>
      <c r="EK676" s="448">
        <f t="shared" si="1399"/>
        <v>65.88000000000001</v>
      </c>
      <c r="EL676" s="417">
        <f t="shared" si="1399"/>
        <v>10580</v>
      </c>
      <c r="EM676" s="431">
        <f t="shared" si="1399"/>
        <v>3.1</v>
      </c>
      <c r="EN676" s="431">
        <f t="shared" si="1399"/>
        <v>0.21</v>
      </c>
      <c r="EO676" s="431">
        <f t="shared" si="1399"/>
        <v>3.1</v>
      </c>
      <c r="EP676" s="431">
        <f t="shared" si="1399"/>
        <v>0.95</v>
      </c>
      <c r="EQ676" s="430">
        <f t="shared" si="1399"/>
        <v>21</v>
      </c>
      <c r="ER676" s="448">
        <f t="shared" si="1399"/>
        <v>16</v>
      </c>
      <c r="ES676" s="449">
        <f t="shared" si="1307"/>
        <v>42.334830019243107</v>
      </c>
      <c r="ET676" s="450">
        <f t="shared" si="1308"/>
        <v>0.49887999999999999</v>
      </c>
      <c r="EU676" s="451">
        <f t="shared" si="1283"/>
        <v>0.19625527272727272</v>
      </c>
      <c r="EV676" s="450">
        <f t="shared" si="1309"/>
        <v>0.36343569023569022</v>
      </c>
      <c r="EW676" s="513">
        <f t="shared" si="1363"/>
        <v>0.69521593259674086</v>
      </c>
      <c r="EX676" s="514">
        <f t="shared" si="1364"/>
        <v>7.071135343168697</v>
      </c>
      <c r="EY676" s="513">
        <f t="shared" si="1382"/>
        <v>0.44207317073170727</v>
      </c>
      <c r="EZ676" s="514">
        <f t="shared" si="1383"/>
        <v>14.499999999999996</v>
      </c>
      <c r="FA676" s="450">
        <f t="shared" si="1310"/>
        <v>0.80969698092651132</v>
      </c>
      <c r="FB676" s="431">
        <f t="shared" si="1311"/>
        <v>280.30473380372035</v>
      </c>
      <c r="FC676" s="452"/>
      <c r="FD676" s="431"/>
      <c r="FE676" s="452">
        <f t="shared" si="1312"/>
        <v>0.44736842105263153</v>
      </c>
      <c r="FF676" s="430">
        <f t="shared" si="1313"/>
        <v>17</v>
      </c>
      <c r="FG676" s="405">
        <v>50400</v>
      </c>
      <c r="FH676" s="589">
        <v>473</v>
      </c>
      <c r="FI676" s="590"/>
      <c r="FJ676" s="591"/>
      <c r="FK676" s="455">
        <f t="shared" si="1314"/>
        <v>2.8864656831302118</v>
      </c>
      <c r="FL676" s="530">
        <v>1800</v>
      </c>
      <c r="FM676" s="455">
        <f t="shared" si="1315"/>
        <v>72.161642078255284</v>
      </c>
      <c r="FN676" s="530">
        <v>10243</v>
      </c>
      <c r="FO676" s="532">
        <f t="shared" si="1316"/>
        <v>0.7655455904334828</v>
      </c>
      <c r="FP676" s="449">
        <f t="shared" si="1317"/>
        <v>410.63983322642724</v>
      </c>
      <c r="FQ676" s="457">
        <v>28.8</v>
      </c>
      <c r="FR676" s="458">
        <f t="shared" si="1318"/>
        <v>1.1545862732520848</v>
      </c>
      <c r="FS676" s="576">
        <v>7.8</v>
      </c>
      <c r="FT676" s="577">
        <v>13.7</v>
      </c>
      <c r="FU676" s="660">
        <v>58</v>
      </c>
      <c r="FV676" s="579">
        <v>2</v>
      </c>
      <c r="FW676" s="580"/>
      <c r="FX676" s="579"/>
      <c r="FY676" s="452">
        <f t="shared" si="1319"/>
        <v>0.90476190476190477</v>
      </c>
      <c r="FZ676" s="452"/>
      <c r="GA676" s="429"/>
      <c r="GB676" s="513">
        <f t="shared" si="1390"/>
        <v>0.25136612021857929</v>
      </c>
      <c r="GC676" s="514">
        <f>(CW676+DZ676-FT676)</f>
        <v>4.6000000000000014</v>
      </c>
      <c r="GD676" s="513">
        <f t="shared" si="1391"/>
        <v>0.11961141469338199</v>
      </c>
      <c r="GE676" s="527">
        <f t="shared" si="1321"/>
        <v>7.8800000000000097</v>
      </c>
      <c r="GF676" s="461">
        <f t="shared" si="1322"/>
        <v>3.9448364336112891</v>
      </c>
      <c r="GG676" s="606">
        <v>12</v>
      </c>
      <c r="GH676" s="450">
        <f t="shared" si="1395"/>
        <v>0.15</v>
      </c>
      <c r="GI676" s="405">
        <v>84</v>
      </c>
      <c r="GJ676" s="462">
        <f t="shared" si="1396"/>
        <v>7</v>
      </c>
      <c r="GK676" s="463">
        <f t="shared" si="1323"/>
        <v>11.545862732520849</v>
      </c>
      <c r="GL676" s="464">
        <v>8.26</v>
      </c>
      <c r="GM676" s="529">
        <v>12.6</v>
      </c>
      <c r="GN676" s="406"/>
      <c r="GO676" s="513">
        <f t="shared" si="1384"/>
        <v>8.0291970802919721E-2</v>
      </c>
      <c r="GP676" s="450">
        <f t="shared" ref="GP676:GP707" si="1400">1-GN676/FU676</f>
        <v>1</v>
      </c>
      <c r="GQ676" s="577">
        <v>8</v>
      </c>
      <c r="GR676" s="455">
        <f t="shared" si="1324"/>
        <v>4.1372674791533033</v>
      </c>
      <c r="GS676" s="531">
        <f t="shared" si="1365"/>
        <v>12.5</v>
      </c>
      <c r="GT676" s="531">
        <f t="shared" ref="GT676:GT707" si="1401">HD676</f>
        <v>38.75</v>
      </c>
      <c r="GU676" s="513">
        <f t="shared" si="1385"/>
        <v>7.9365079365079083E-3</v>
      </c>
      <c r="GV676" s="513"/>
      <c r="GW676" s="513">
        <f t="shared" si="1386"/>
        <v>8.7591240875912413E-2</v>
      </c>
      <c r="GX676" s="513">
        <f t="shared" ref="GX676:GX707" si="1402">1-HD676/FU676</f>
        <v>0.3318965517241379</v>
      </c>
      <c r="GY676" s="462">
        <f t="shared" si="1389"/>
        <v>0.59978507701407002</v>
      </c>
      <c r="GZ676" s="405">
        <v>23316</v>
      </c>
      <c r="HA676" s="581">
        <v>8.4700000000000006</v>
      </c>
      <c r="HB676" s="451">
        <v>8.11</v>
      </c>
      <c r="HC676" s="577">
        <v>12.5</v>
      </c>
      <c r="HD676" s="463">
        <f t="shared" si="1387"/>
        <v>38.75</v>
      </c>
      <c r="HE676" s="463">
        <v>14.9</v>
      </c>
      <c r="HF676" s="463">
        <f t="shared" si="1350"/>
        <v>40.230000000000004</v>
      </c>
      <c r="HG676" s="582"/>
      <c r="HH676" s="575">
        <v>4</v>
      </c>
      <c r="HI676" s="583">
        <v>9680</v>
      </c>
      <c r="HJ676" s="406">
        <f t="shared" si="1325"/>
        <v>6485.6</v>
      </c>
      <c r="HK676" s="406"/>
      <c r="HL676" s="549"/>
      <c r="HM676" s="584"/>
      <c r="HN676" s="461">
        <v>2.13</v>
      </c>
      <c r="HO676" s="574"/>
      <c r="HP676" s="548">
        <v>0.11</v>
      </c>
      <c r="HQ676" s="585"/>
      <c r="HR676" s="586"/>
      <c r="HS676" s="520">
        <v>0.38</v>
      </c>
      <c r="HT676" s="587">
        <v>8</v>
      </c>
      <c r="HU676" s="522">
        <f t="shared" si="1326"/>
        <v>77.18239886444286</v>
      </c>
      <c r="HV676" s="513">
        <f t="shared" si="1388"/>
        <v>0.61890243902439024</v>
      </c>
      <c r="HW676" s="513">
        <f t="shared" ref="HW676:HW707" si="1403">1-HD676/BF676</f>
        <v>0.78230337078651679</v>
      </c>
      <c r="HX676" s="513">
        <f t="shared" si="1366"/>
        <v>0.79117647058823526</v>
      </c>
      <c r="HY676" s="599"/>
    </row>
    <row r="677" spans="1:233" s="598" customFormat="1" ht="15.95" customHeight="1" x14ac:dyDescent="0.15">
      <c r="A677" s="400">
        <v>44159</v>
      </c>
      <c r="B677" s="515">
        <v>22562</v>
      </c>
      <c r="C677" s="402">
        <f t="shared" si="1284"/>
        <v>0.45123999999999997</v>
      </c>
      <c r="D677" s="571"/>
      <c r="E677" s="572"/>
      <c r="F677" s="406"/>
      <c r="G677" s="406"/>
      <c r="H677" s="402"/>
      <c r="I677" s="573"/>
      <c r="J677" s="406"/>
      <c r="K677" s="574"/>
      <c r="L677" s="574"/>
      <c r="M677" s="574"/>
      <c r="N677" s="575"/>
      <c r="O677" s="575"/>
      <c r="P677" s="409"/>
      <c r="Q677" s="409">
        <v>1920</v>
      </c>
      <c r="R677" s="409"/>
      <c r="S677" s="409"/>
      <c r="T677" s="410">
        <v>4.93</v>
      </c>
      <c r="U677" s="409">
        <f t="shared" si="1372"/>
        <v>3729.655172413793</v>
      </c>
      <c r="V677" s="409">
        <v>10816</v>
      </c>
      <c r="W677" s="409">
        <v>2590</v>
      </c>
      <c r="X677" s="516">
        <v>480</v>
      </c>
      <c r="Y677" s="473"/>
      <c r="Z677" s="429"/>
      <c r="AA677" s="409"/>
      <c r="AB677" s="409"/>
      <c r="AC677" s="409"/>
      <c r="AD677" s="474"/>
      <c r="AE677" s="477"/>
      <c r="AF677" s="478">
        <f t="shared" si="1373"/>
        <v>2400</v>
      </c>
      <c r="AG677" s="477">
        <f t="shared" si="1374"/>
        <v>0.96</v>
      </c>
      <c r="AH677" s="478">
        <f t="shared" si="1375"/>
        <v>2983.7241379310344</v>
      </c>
      <c r="AI677" s="478">
        <f t="shared" si="1376"/>
        <v>8652.7999999999993</v>
      </c>
      <c r="AJ677" s="473">
        <f t="shared" si="1377"/>
        <v>20766.72</v>
      </c>
      <c r="AK677" s="477">
        <f t="shared" si="1378"/>
        <v>0.92296533333333342</v>
      </c>
      <c r="AL677" s="447">
        <v>37</v>
      </c>
      <c r="AM677" s="479"/>
      <c r="AN677" s="473">
        <v>4706</v>
      </c>
      <c r="AO677" s="473">
        <v>4655</v>
      </c>
      <c r="AP677" s="479">
        <v>7.46</v>
      </c>
      <c r="AQ677" s="447">
        <v>612</v>
      </c>
      <c r="AR677" s="473">
        <f t="shared" si="1394"/>
        <v>1836</v>
      </c>
      <c r="AS677" s="657">
        <f t="shared" si="1379"/>
        <v>3</v>
      </c>
      <c r="AT677" s="473">
        <v>6030</v>
      </c>
      <c r="AU677" s="447"/>
      <c r="AV677" s="480">
        <v>3</v>
      </c>
      <c r="AW677" s="479">
        <v>4.05</v>
      </c>
      <c r="AX677" s="479">
        <v>38.22</v>
      </c>
      <c r="AY677" s="480">
        <v>9.8000000000000007</v>
      </c>
      <c r="AZ677" s="480">
        <v>1.8</v>
      </c>
      <c r="BA677" s="420">
        <f t="shared" si="1287"/>
        <v>21598</v>
      </c>
      <c r="BB677" s="421">
        <f t="shared" si="1288"/>
        <v>0.43196000000000001</v>
      </c>
      <c r="BC677" s="422"/>
      <c r="BD677" s="423">
        <v>8.15</v>
      </c>
      <c r="BE677" s="424">
        <v>30.4</v>
      </c>
      <c r="BF677" s="420">
        <v>167</v>
      </c>
      <c r="BG677" s="426">
        <v>13090</v>
      </c>
      <c r="BH677" s="420">
        <f t="shared" si="1289"/>
        <v>8770.3000000000011</v>
      </c>
      <c r="BI677" s="432">
        <v>2829</v>
      </c>
      <c r="BJ677" s="421">
        <f>BI677/35.5*(23+35.5)/BH677</f>
        <v>0.53155231171529127</v>
      </c>
      <c r="BK677" s="427">
        <v>10.3</v>
      </c>
      <c r="BL677" s="427">
        <v>2.2000000000000002</v>
      </c>
      <c r="BM677" s="428">
        <v>8</v>
      </c>
      <c r="BN677" s="422">
        <v>1.3</v>
      </c>
      <c r="BO677" s="425">
        <v>126</v>
      </c>
      <c r="BP677" s="425">
        <v>32</v>
      </c>
      <c r="BQ677" s="423">
        <v>5.6</v>
      </c>
      <c r="BR677" s="421">
        <f t="shared" si="1290"/>
        <v>0.77777777777777768</v>
      </c>
      <c r="BS677" s="409">
        <f t="shared" si="1291"/>
        <v>23998</v>
      </c>
      <c r="BT677" s="429">
        <f t="shared" si="1292"/>
        <v>8.0809942495207938</v>
      </c>
      <c r="BU677" s="430">
        <f t="shared" si="1381"/>
        <v>30.4</v>
      </c>
      <c r="BV677" s="430">
        <f t="shared" si="1293"/>
        <v>333.91390949245772</v>
      </c>
      <c r="BW677" s="430">
        <f t="shared" si="1380"/>
        <v>11781.190932577714</v>
      </c>
      <c r="BX677" s="430">
        <f t="shared" si="1294"/>
        <v>7657.7741061755141</v>
      </c>
      <c r="BY677" s="430">
        <f t="shared" si="1362"/>
        <v>10.249995832986084</v>
      </c>
      <c r="BZ677" s="430">
        <f>(BL677*BA677+AY677*AF677)/BS677</f>
        <v>2.9600633386115511</v>
      </c>
      <c r="CA677" s="431">
        <f>(BN677*BA677+AZ677*AF677)/BS677</f>
        <v>1.3500041670139178</v>
      </c>
      <c r="CB677" s="430">
        <f t="shared" si="1295"/>
        <v>126</v>
      </c>
      <c r="CC677" s="432">
        <v>11015</v>
      </c>
      <c r="CD677" s="411">
        <f t="shared" si="1296"/>
        <v>12215</v>
      </c>
      <c r="CE677" s="421">
        <f t="shared" si="1297"/>
        <v>0.48859999999999998</v>
      </c>
      <c r="CF677" s="433">
        <f t="shared" si="1298"/>
        <v>13.16414244781007</v>
      </c>
      <c r="CG677" s="434">
        <v>7.93</v>
      </c>
      <c r="CH677" s="427">
        <v>3</v>
      </c>
      <c r="CI677" s="446">
        <f t="shared" si="1299"/>
        <v>18.665575112566515</v>
      </c>
      <c r="CJ677" s="436">
        <v>27.6</v>
      </c>
      <c r="CK677" s="436">
        <v>2.0499999999999998</v>
      </c>
      <c r="CL677" s="423">
        <v>8.0299999999999994</v>
      </c>
      <c r="CM677" s="423">
        <v>18.399999999999999</v>
      </c>
      <c r="CN677" s="423">
        <v>83</v>
      </c>
      <c r="CO677" s="432"/>
      <c r="CP677" s="432"/>
      <c r="CQ677" s="437"/>
      <c r="CR677" s="437">
        <v>0.96</v>
      </c>
      <c r="CS677" s="424"/>
      <c r="CT677" s="432">
        <f t="shared" si="1300"/>
        <v>6.8767908309455583</v>
      </c>
      <c r="CU677" s="434">
        <v>6.03</v>
      </c>
      <c r="CV677" s="438">
        <v>8.42</v>
      </c>
      <c r="CW677" s="439">
        <v>18.7</v>
      </c>
      <c r="CX677" s="660">
        <f>CW677*3.6</f>
        <v>67.319999999999993</v>
      </c>
      <c r="CY677" s="441">
        <v>11030</v>
      </c>
      <c r="CZ677" s="442">
        <v>3.3</v>
      </c>
      <c r="DA677" s="442">
        <v>0.19</v>
      </c>
      <c r="DB677" s="442">
        <v>3.1</v>
      </c>
      <c r="DC677" s="442">
        <v>0.9</v>
      </c>
      <c r="DD677" s="443">
        <v>23</v>
      </c>
      <c r="DE677" s="440">
        <v>16</v>
      </c>
      <c r="DF677" s="444">
        <v>10583</v>
      </c>
      <c r="DG677" s="445">
        <f t="shared" si="1301"/>
        <v>11783</v>
      </c>
      <c r="DH677" s="421">
        <f t="shared" si="1302"/>
        <v>0.47132000000000002</v>
      </c>
      <c r="DI677" s="446">
        <f t="shared" si="1303"/>
        <v>13.646779258253416</v>
      </c>
      <c r="DJ677" s="434"/>
      <c r="DK677" s="427">
        <v>3</v>
      </c>
      <c r="DL677" s="446">
        <f t="shared" si="1304"/>
        <v>19.349910888568274</v>
      </c>
      <c r="DM677" s="422">
        <v>27.7</v>
      </c>
      <c r="DN677" s="422">
        <v>2.77</v>
      </c>
      <c r="DO677" s="423"/>
      <c r="DP677" s="423">
        <v>18.399999999999999</v>
      </c>
      <c r="DQ677" s="423">
        <v>83</v>
      </c>
      <c r="DR677" s="432">
        <v>4237</v>
      </c>
      <c r="DS677" s="432">
        <v>2287</v>
      </c>
      <c r="DT677" s="437">
        <f>DS677/DR677</f>
        <v>0.5397687042718905</v>
      </c>
      <c r="DU677" s="437">
        <v>0.97</v>
      </c>
      <c r="DV677" s="424"/>
      <c r="DW677" s="446">
        <f t="shared" si="1305"/>
        <v>7.1289145378935759</v>
      </c>
      <c r="DX677" s="434">
        <v>6.45</v>
      </c>
      <c r="DY677" s="438"/>
      <c r="DZ677" s="439"/>
      <c r="EA677" s="660"/>
      <c r="EB677" s="441"/>
      <c r="EC677" s="442"/>
      <c r="ED677" s="442"/>
      <c r="EE677" s="442"/>
      <c r="EF677" s="442"/>
      <c r="EG677" s="443"/>
      <c r="EH677" s="440"/>
      <c r="EI677" s="429">
        <f t="shared" ref="EI677:ER677" si="1404">CV677</f>
        <v>8.42</v>
      </c>
      <c r="EJ677" s="447">
        <f t="shared" si="1404"/>
        <v>18.7</v>
      </c>
      <c r="EK677" s="448">
        <f t="shared" si="1404"/>
        <v>67.319999999999993</v>
      </c>
      <c r="EL677" s="417">
        <f t="shared" si="1404"/>
        <v>11030</v>
      </c>
      <c r="EM677" s="431">
        <f t="shared" si="1404"/>
        <v>3.3</v>
      </c>
      <c r="EN677" s="431">
        <f t="shared" si="1404"/>
        <v>0.19</v>
      </c>
      <c r="EO677" s="431">
        <f t="shared" si="1404"/>
        <v>3.1</v>
      </c>
      <c r="EP677" s="431">
        <f t="shared" si="1404"/>
        <v>0.9</v>
      </c>
      <c r="EQ677" s="430">
        <f t="shared" si="1404"/>
        <v>23</v>
      </c>
      <c r="ER677" s="448">
        <f t="shared" si="1404"/>
        <v>16</v>
      </c>
      <c r="ES677" s="449">
        <f t="shared" si="1307"/>
        <v>44.003666972247686</v>
      </c>
      <c r="ET677" s="450">
        <f t="shared" si="1308"/>
        <v>0.47996</v>
      </c>
      <c r="EU677" s="451">
        <f t="shared" si="1283"/>
        <v>0.18211968181818181</v>
      </c>
      <c r="EV677" s="450">
        <f t="shared" si="1309"/>
        <v>0.33725867003366999</v>
      </c>
      <c r="EW677" s="513">
        <f t="shared" si="1363"/>
        <v>0.67804864960236522</v>
      </c>
      <c r="EX677" s="514">
        <f t="shared" si="1364"/>
        <v>6.949995832986084</v>
      </c>
      <c r="EY677" s="513">
        <f t="shared" si="1382"/>
        <v>0.38486842105263153</v>
      </c>
      <c r="EZ677" s="514">
        <f t="shared" si="1383"/>
        <v>11.7</v>
      </c>
      <c r="FA677" s="450">
        <f t="shared" si="1310"/>
        <v>0.79839114787902965</v>
      </c>
      <c r="FB677" s="431">
        <f t="shared" si="1311"/>
        <v>266.59390949245773</v>
      </c>
      <c r="FC677" s="452">
        <f>1-EP677/CA677</f>
        <v>0.33333539111163235</v>
      </c>
      <c r="FD677" s="431">
        <f>CA677-EP677</f>
        <v>0.45000416701391777</v>
      </c>
      <c r="FE677" s="452">
        <f t="shared" si="1312"/>
        <v>0.81746031746031744</v>
      </c>
      <c r="FF677" s="430">
        <f t="shared" si="1313"/>
        <v>103</v>
      </c>
      <c r="FG677" s="405">
        <v>50400</v>
      </c>
      <c r="FH677" s="589">
        <v>306</v>
      </c>
      <c r="FI677" s="590"/>
      <c r="FJ677" s="591"/>
      <c r="FK677" s="455">
        <f t="shared" si="1314"/>
        <v>3.0002500208350691</v>
      </c>
      <c r="FL677" s="530">
        <v>1600</v>
      </c>
      <c r="FM677" s="455">
        <f t="shared" si="1315"/>
        <v>66.672222685223772</v>
      </c>
      <c r="FN677" s="530">
        <v>9591</v>
      </c>
      <c r="FO677" s="532">
        <f t="shared" si="1316"/>
        <v>0.7168161434977578</v>
      </c>
      <c r="FP677" s="449">
        <f t="shared" si="1317"/>
        <v>399.65830485873823</v>
      </c>
      <c r="FQ677" s="457">
        <v>28.8</v>
      </c>
      <c r="FR677" s="458">
        <f t="shared" si="1318"/>
        <v>1.2001000083340279</v>
      </c>
      <c r="FS677" s="576">
        <v>7.96</v>
      </c>
      <c r="FT677" s="577">
        <v>14</v>
      </c>
      <c r="FU677" s="660">
        <v>55</v>
      </c>
      <c r="FV677" s="579">
        <v>15</v>
      </c>
      <c r="FW677" s="580">
        <v>0.42</v>
      </c>
      <c r="FX677" s="579">
        <v>8</v>
      </c>
      <c r="FY677" s="452">
        <f t="shared" si="1319"/>
        <v>0.34782608695652173</v>
      </c>
      <c r="FZ677" s="452">
        <f>1-FW677/(EF677+DC677)</f>
        <v>0.53333333333333344</v>
      </c>
      <c r="GA677" s="429">
        <f>EF677+DC677-FW677</f>
        <v>0.48000000000000004</v>
      </c>
      <c r="GB677" s="513">
        <f t="shared" si="1390"/>
        <v>0.25133689839572193</v>
      </c>
      <c r="GC677" s="514">
        <f>CW677+DZ677-FT677</f>
        <v>4.6999999999999993</v>
      </c>
      <c r="GD677" s="513">
        <f t="shared" si="1391"/>
        <v>0.18300653594771232</v>
      </c>
      <c r="GE677" s="527">
        <f t="shared" si="1321"/>
        <v>12.319999999999993</v>
      </c>
      <c r="GF677" s="461">
        <f t="shared" si="1322"/>
        <v>4.1003416951412621</v>
      </c>
      <c r="GG677" s="606">
        <v>12</v>
      </c>
      <c r="GH677" s="450">
        <f t="shared" si="1395"/>
        <v>0.15</v>
      </c>
      <c r="GI677" s="405">
        <v>84</v>
      </c>
      <c r="GJ677" s="462">
        <f t="shared" si="1396"/>
        <v>7</v>
      </c>
      <c r="GK677" s="463">
        <f t="shared" si="1323"/>
        <v>12.001000083340278</v>
      </c>
      <c r="GL677" s="464">
        <v>8.42</v>
      </c>
      <c r="GM677" s="529">
        <v>13.5</v>
      </c>
      <c r="GN677" s="406"/>
      <c r="GO677" s="513">
        <f t="shared" si="1384"/>
        <v>3.5714285714285698E-2</v>
      </c>
      <c r="GP677" s="450">
        <f t="shared" si="1400"/>
        <v>1</v>
      </c>
      <c r="GQ677" s="577">
        <v>8</v>
      </c>
      <c r="GR677" s="455">
        <f t="shared" si="1324"/>
        <v>4.3003583631969331</v>
      </c>
      <c r="GS677" s="531">
        <f t="shared" si="1365"/>
        <v>13</v>
      </c>
      <c r="GT677" s="531">
        <f t="shared" si="1401"/>
        <v>40.300000000000004</v>
      </c>
      <c r="GU677" s="513">
        <f t="shared" si="1385"/>
        <v>3.703703703703709E-2</v>
      </c>
      <c r="GV677" s="513"/>
      <c r="GW677" s="513">
        <f t="shared" si="1386"/>
        <v>7.1428571428571397E-2</v>
      </c>
      <c r="GX677" s="513">
        <f t="shared" si="1402"/>
        <v>0.26727272727272722</v>
      </c>
      <c r="GY677" s="462">
        <f t="shared" si="1389"/>
        <v>0.81639456349253614</v>
      </c>
      <c r="GZ677" s="405">
        <v>22963</v>
      </c>
      <c r="HA677" s="581">
        <v>8.42</v>
      </c>
      <c r="HB677" s="451">
        <v>8.1</v>
      </c>
      <c r="HC677" s="577">
        <v>13</v>
      </c>
      <c r="HD677" s="463">
        <f t="shared" si="1387"/>
        <v>40.300000000000004</v>
      </c>
      <c r="HE677" s="463">
        <v>14.7</v>
      </c>
      <c r="HF677" s="463">
        <f t="shared" si="1350"/>
        <v>39.69</v>
      </c>
      <c r="HG677" s="582"/>
      <c r="HH677" s="575">
        <v>10</v>
      </c>
      <c r="HI677" s="583">
        <v>10650</v>
      </c>
      <c r="HJ677" s="406">
        <f t="shared" si="1325"/>
        <v>7135.5</v>
      </c>
      <c r="HK677" s="406">
        <v>260</v>
      </c>
      <c r="HL677" s="549">
        <v>2278</v>
      </c>
      <c r="HM677" s="584">
        <v>3.2</v>
      </c>
      <c r="HN677" s="461">
        <v>2.13</v>
      </c>
      <c r="HO677" s="574">
        <v>0.08</v>
      </c>
      <c r="HP677" s="548">
        <v>0.11</v>
      </c>
      <c r="HQ677" s="585">
        <v>3.2</v>
      </c>
      <c r="HR677" s="586">
        <v>0.46</v>
      </c>
      <c r="HS677" s="520">
        <v>0.37</v>
      </c>
      <c r="HT677" s="587">
        <v>8</v>
      </c>
      <c r="HU677" s="522">
        <f t="shared" si="1326"/>
        <v>80.563015093990188</v>
      </c>
      <c r="HV677" s="513">
        <f t="shared" si="1388"/>
        <v>0.57236842105263164</v>
      </c>
      <c r="HW677" s="513">
        <f t="shared" si="1403"/>
        <v>0.75868263473053887</v>
      </c>
      <c r="HX677" s="513">
        <f t="shared" si="1366"/>
        <v>0.79320388349514559</v>
      </c>
      <c r="HY677" s="599"/>
    </row>
    <row r="678" spans="1:233" s="598" customFormat="1" ht="15.95" customHeight="1" x14ac:dyDescent="0.15">
      <c r="A678" s="400">
        <v>44160</v>
      </c>
      <c r="B678" s="515">
        <v>23830</v>
      </c>
      <c r="C678" s="402">
        <f t="shared" si="1284"/>
        <v>0.47660000000000002</v>
      </c>
      <c r="D678" s="571"/>
      <c r="E678" s="572"/>
      <c r="F678" s="406"/>
      <c r="G678" s="406"/>
      <c r="H678" s="402"/>
      <c r="I678" s="573"/>
      <c r="J678" s="406"/>
      <c r="K678" s="574"/>
      <c r="L678" s="574"/>
      <c r="M678" s="574"/>
      <c r="N678" s="575"/>
      <c r="O678" s="575"/>
      <c r="P678" s="409"/>
      <c r="Q678" s="409">
        <v>1920</v>
      </c>
      <c r="R678" s="409"/>
      <c r="S678" s="409"/>
      <c r="T678" s="410">
        <v>4.93</v>
      </c>
      <c r="U678" s="409">
        <f t="shared" si="1372"/>
        <v>3176.8965517241381</v>
      </c>
      <c r="V678" s="409">
        <v>9213</v>
      </c>
      <c r="W678" s="409">
        <v>3541</v>
      </c>
      <c r="X678" s="516">
        <v>480</v>
      </c>
      <c r="Y678" s="473"/>
      <c r="Z678" s="429"/>
      <c r="AA678" s="409"/>
      <c r="AB678" s="409"/>
      <c r="AC678" s="409"/>
      <c r="AD678" s="474"/>
      <c r="AE678" s="477"/>
      <c r="AF678" s="478">
        <f t="shared" si="1373"/>
        <v>2400</v>
      </c>
      <c r="AG678" s="477">
        <f t="shared" si="1374"/>
        <v>0.96</v>
      </c>
      <c r="AH678" s="478">
        <f t="shared" si="1375"/>
        <v>2541.5172413793102</v>
      </c>
      <c r="AI678" s="478">
        <f t="shared" si="1376"/>
        <v>7370.4</v>
      </c>
      <c r="AJ678" s="473">
        <f t="shared" si="1377"/>
        <v>17688.96</v>
      </c>
      <c r="AK678" s="477">
        <f t="shared" si="1378"/>
        <v>0.78617599999999999</v>
      </c>
      <c r="AL678" s="447">
        <v>37</v>
      </c>
      <c r="AM678" s="479"/>
      <c r="AN678" s="473">
        <v>4846</v>
      </c>
      <c r="AO678" s="473">
        <v>4813</v>
      </c>
      <c r="AP678" s="479">
        <v>7.18</v>
      </c>
      <c r="AQ678" s="447">
        <v>617</v>
      </c>
      <c r="AR678" s="473">
        <f t="shared" si="1394"/>
        <v>1851</v>
      </c>
      <c r="AS678" s="657">
        <f t="shared" si="1379"/>
        <v>3</v>
      </c>
      <c r="AT678" s="473">
        <v>6010</v>
      </c>
      <c r="AU678" s="447"/>
      <c r="AV678" s="480">
        <v>2.1</v>
      </c>
      <c r="AW678" s="479">
        <v>5.27</v>
      </c>
      <c r="AX678" s="479">
        <v>36.619999999999997</v>
      </c>
      <c r="AY678" s="480">
        <v>10.1</v>
      </c>
      <c r="AZ678" s="480">
        <v>1.5</v>
      </c>
      <c r="BA678" s="420">
        <f t="shared" si="1287"/>
        <v>22341</v>
      </c>
      <c r="BB678" s="421">
        <f t="shared" si="1288"/>
        <v>0.44681999999999999</v>
      </c>
      <c r="BC678" s="422"/>
      <c r="BD678" s="423">
        <v>8.09</v>
      </c>
      <c r="BE678" s="424">
        <v>33</v>
      </c>
      <c r="BF678" s="420">
        <v>162</v>
      </c>
      <c r="BG678" s="426">
        <v>12450</v>
      </c>
      <c r="BH678" s="420">
        <f t="shared" si="1289"/>
        <v>8341.5</v>
      </c>
      <c r="BI678" s="432"/>
      <c r="BJ678" s="421"/>
      <c r="BK678" s="427">
        <v>15.6</v>
      </c>
      <c r="BL678" s="427"/>
      <c r="BM678" s="428"/>
      <c r="BN678" s="422"/>
      <c r="BO678" s="425">
        <v>115</v>
      </c>
      <c r="BP678" s="425"/>
      <c r="BQ678" s="423">
        <v>5.94</v>
      </c>
      <c r="BR678" s="421">
        <f t="shared" si="1290"/>
        <v>0.82500000000000007</v>
      </c>
      <c r="BS678" s="409">
        <f t="shared" si="1291"/>
        <v>24741</v>
      </c>
      <c r="BT678" s="429">
        <f t="shared" si="1292"/>
        <v>8.0017254759306411</v>
      </c>
      <c r="BU678" s="430">
        <f t="shared" si="1381"/>
        <v>33</v>
      </c>
      <c r="BV678" s="430">
        <f t="shared" si="1293"/>
        <v>325.84139687158967</v>
      </c>
      <c r="BW678" s="430">
        <f t="shared" si="1380"/>
        <v>11242.579119679884</v>
      </c>
      <c r="BX678" s="430">
        <f t="shared" si="1294"/>
        <v>7307.6764277919247</v>
      </c>
      <c r="BY678" s="430">
        <f t="shared" ref="BY678:BY709" si="1405">(BK678*BA678+AY678*AF678)/BS678</f>
        <v>15.066472656723656</v>
      </c>
      <c r="BZ678" s="430"/>
      <c r="CA678" s="431"/>
      <c r="CB678" s="430">
        <f t="shared" si="1295"/>
        <v>115</v>
      </c>
      <c r="CC678" s="432">
        <v>11188</v>
      </c>
      <c r="CD678" s="411">
        <f t="shared" si="1296"/>
        <v>12388</v>
      </c>
      <c r="CE678" s="421">
        <f t="shared" si="1297"/>
        <v>0.49552000000000002</v>
      </c>
      <c r="CF678" s="433">
        <f t="shared" si="1298"/>
        <v>12.980303519535035</v>
      </c>
      <c r="CG678" s="434"/>
      <c r="CH678" s="427"/>
      <c r="CI678" s="446">
        <f t="shared" si="1299"/>
        <v>18.404907975460123</v>
      </c>
      <c r="CJ678" s="436">
        <v>27.5</v>
      </c>
      <c r="CK678" s="436">
        <v>2.15</v>
      </c>
      <c r="CL678" s="423"/>
      <c r="CM678" s="423">
        <v>18.899999999999999</v>
      </c>
      <c r="CN678" s="423">
        <v>81</v>
      </c>
      <c r="CO678" s="432"/>
      <c r="CP678" s="432"/>
      <c r="CQ678" s="437"/>
      <c r="CR678" s="437">
        <v>0.97</v>
      </c>
      <c r="CS678" s="424"/>
      <c r="CT678" s="432">
        <f t="shared" si="1300"/>
        <v>6.7807555699063604</v>
      </c>
      <c r="CU678" s="434">
        <v>6.12</v>
      </c>
      <c r="CV678" s="438"/>
      <c r="CW678" s="439"/>
      <c r="CX678" s="660"/>
      <c r="CY678" s="441"/>
      <c r="CZ678" s="442"/>
      <c r="DA678" s="442"/>
      <c r="DB678" s="442"/>
      <c r="DC678" s="442"/>
      <c r="DD678" s="443"/>
      <c r="DE678" s="440"/>
      <c r="DF678" s="444">
        <v>11153</v>
      </c>
      <c r="DG678" s="445">
        <f t="shared" si="1301"/>
        <v>12353</v>
      </c>
      <c r="DH678" s="421">
        <f t="shared" si="1302"/>
        <v>0.49412</v>
      </c>
      <c r="DI678" s="446">
        <f t="shared" si="1303"/>
        <v>13.017080871043472</v>
      </c>
      <c r="DJ678" s="434">
        <v>7.88</v>
      </c>
      <c r="DK678" s="427">
        <v>3.2</v>
      </c>
      <c r="DL678" s="446">
        <f t="shared" si="1304"/>
        <v>18.457054966404922</v>
      </c>
      <c r="DM678" s="422">
        <v>27.4</v>
      </c>
      <c r="DN678" s="422">
        <v>2.57</v>
      </c>
      <c r="DO678" s="423">
        <v>7.95</v>
      </c>
      <c r="DP678" s="423">
        <v>18.899999999999999</v>
      </c>
      <c r="DQ678" s="423">
        <v>81</v>
      </c>
      <c r="DR678" s="432"/>
      <c r="DS678" s="432"/>
      <c r="DT678" s="437"/>
      <c r="DU678" s="437">
        <v>0.98</v>
      </c>
      <c r="DV678" s="424"/>
      <c r="DW678" s="446">
        <f t="shared" si="1305"/>
        <v>6.799967619201813</v>
      </c>
      <c r="DX678" s="434">
        <v>6.55</v>
      </c>
      <c r="DY678" s="438">
        <v>8.1300000000000008</v>
      </c>
      <c r="DZ678" s="439">
        <v>18.600000000000001</v>
      </c>
      <c r="EA678" s="660">
        <f>DZ678*3.6</f>
        <v>66.960000000000008</v>
      </c>
      <c r="EB678" s="441">
        <v>11350</v>
      </c>
      <c r="EC678" s="442">
        <v>3.2</v>
      </c>
      <c r="ED678" s="442">
        <v>0.19</v>
      </c>
      <c r="EE678" s="442">
        <v>2.7</v>
      </c>
      <c r="EF678" s="442">
        <v>0.85</v>
      </c>
      <c r="EG678" s="443">
        <v>17</v>
      </c>
      <c r="EH678" s="440">
        <v>16</v>
      </c>
      <c r="EI678" s="429">
        <f t="shared" ref="EI678:ER678" si="1406">DY678</f>
        <v>8.1300000000000008</v>
      </c>
      <c r="EJ678" s="447">
        <f t="shared" si="1406"/>
        <v>18.600000000000001</v>
      </c>
      <c r="EK678" s="448">
        <f t="shared" si="1406"/>
        <v>66.960000000000008</v>
      </c>
      <c r="EL678" s="417">
        <f t="shared" si="1406"/>
        <v>11350</v>
      </c>
      <c r="EM678" s="431">
        <f t="shared" si="1406"/>
        <v>3.2</v>
      </c>
      <c r="EN678" s="431">
        <f t="shared" si="1406"/>
        <v>0.19</v>
      </c>
      <c r="EO678" s="431">
        <f t="shared" si="1406"/>
        <v>2.7</v>
      </c>
      <c r="EP678" s="431">
        <f t="shared" si="1406"/>
        <v>0.85</v>
      </c>
      <c r="EQ678" s="430">
        <f t="shared" si="1406"/>
        <v>17</v>
      </c>
      <c r="ER678" s="448">
        <f t="shared" si="1406"/>
        <v>16</v>
      </c>
      <c r="ES678" s="449">
        <f t="shared" si="1307"/>
        <v>42.682187462107436</v>
      </c>
      <c r="ET678" s="450">
        <f t="shared" si="1308"/>
        <v>0.49481999999999998</v>
      </c>
      <c r="EU678" s="451">
        <f t="shared" si="1283"/>
        <v>0.18321913636363632</v>
      </c>
      <c r="EV678" s="450">
        <f t="shared" si="1309"/>
        <v>0.33929469696969689</v>
      </c>
      <c r="EW678" s="513">
        <f t="shared" ref="EW678:EW709" si="1407">1-EM678/BY678</f>
        <v>0.78760788454542818</v>
      </c>
      <c r="EX678" s="514">
        <f t="shared" ref="EX678:EX709" si="1408">BY678-EM678</f>
        <v>11.866472656723655</v>
      </c>
      <c r="EY678" s="513">
        <f t="shared" si="1382"/>
        <v>0.43636363636363629</v>
      </c>
      <c r="EZ678" s="514">
        <f t="shared" si="1383"/>
        <v>14.399999999999999</v>
      </c>
      <c r="FA678" s="450">
        <f t="shared" si="1310"/>
        <v>0.79450124924922239</v>
      </c>
      <c r="FB678" s="431">
        <f t="shared" si="1311"/>
        <v>258.88139687158969</v>
      </c>
      <c r="FC678" s="452"/>
      <c r="FD678" s="431"/>
      <c r="FE678" s="452">
        <f t="shared" si="1312"/>
        <v>0.85217391304347823</v>
      </c>
      <c r="FF678" s="430">
        <f t="shared" si="1313"/>
        <v>98</v>
      </c>
      <c r="FG678" s="405">
        <v>50400</v>
      </c>
      <c r="FH678" s="589">
        <v>155</v>
      </c>
      <c r="FI678" s="590"/>
      <c r="FJ678" s="591"/>
      <c r="FK678" s="455">
        <f t="shared" si="1314"/>
        <v>2.9101491451436887</v>
      </c>
      <c r="FL678" s="530">
        <v>2000</v>
      </c>
      <c r="FM678" s="455">
        <f t="shared" si="1315"/>
        <v>80.837476253991341</v>
      </c>
      <c r="FN678" s="530">
        <v>11109</v>
      </c>
      <c r="FO678" s="532">
        <f t="shared" si="1316"/>
        <v>0.83026905829596409</v>
      </c>
      <c r="FP678" s="449">
        <f t="shared" si="1317"/>
        <v>449.01176185279496</v>
      </c>
      <c r="FQ678" s="457">
        <v>25.2</v>
      </c>
      <c r="FR678" s="458">
        <f t="shared" si="1318"/>
        <v>1.018552200800291</v>
      </c>
      <c r="FS678" s="576">
        <v>7.92</v>
      </c>
      <c r="FT678" s="577">
        <v>14.1</v>
      </c>
      <c r="FU678" s="660">
        <v>73</v>
      </c>
      <c r="FV678" s="579">
        <v>2</v>
      </c>
      <c r="FW678" s="580"/>
      <c r="FX678" s="579"/>
      <c r="FY678" s="452">
        <f t="shared" si="1319"/>
        <v>0.88235294117647056</v>
      </c>
      <c r="FZ678" s="452"/>
      <c r="GA678" s="429"/>
      <c r="GB678" s="513">
        <f t="shared" si="1390"/>
        <v>0.24193548387096786</v>
      </c>
      <c r="GC678" s="514">
        <f>(CW678+DZ678-FT678)</f>
        <v>4.5000000000000018</v>
      </c>
      <c r="GD678" s="513">
        <f t="shared" si="1391"/>
        <v>-9.0203106332138461E-2</v>
      </c>
      <c r="GE678" s="527">
        <f t="shared" si="1321"/>
        <v>-6.039999999999992</v>
      </c>
      <c r="GF678" s="461">
        <f t="shared" si="1322"/>
        <v>3.9772038316963743</v>
      </c>
      <c r="GG678" s="606">
        <v>12</v>
      </c>
      <c r="GH678" s="450">
        <f t="shared" si="1395"/>
        <v>0.15</v>
      </c>
      <c r="GI678" s="405">
        <v>84</v>
      </c>
      <c r="GJ678" s="462">
        <f t="shared" si="1396"/>
        <v>7</v>
      </c>
      <c r="GK678" s="463">
        <f t="shared" si="1323"/>
        <v>11.640596580574755</v>
      </c>
      <c r="GL678" s="464">
        <v>8.19</v>
      </c>
      <c r="GM678" s="529">
        <v>13.8</v>
      </c>
      <c r="GN678" s="406"/>
      <c r="GO678" s="513">
        <f t="shared" si="1384"/>
        <v>2.1276595744680771E-2</v>
      </c>
      <c r="GP678" s="450">
        <f t="shared" si="1400"/>
        <v>1</v>
      </c>
      <c r="GQ678" s="577">
        <v>8</v>
      </c>
      <c r="GR678" s="455">
        <f t="shared" si="1324"/>
        <v>4.1712137747059534</v>
      </c>
      <c r="GS678" s="531">
        <f t="shared" ref="GS678:GS709" si="1409">HC678</f>
        <v>13.2</v>
      </c>
      <c r="GT678" s="531">
        <f t="shared" si="1401"/>
        <v>40.92</v>
      </c>
      <c r="GU678" s="513">
        <f t="shared" si="1385"/>
        <v>4.3478260869565299E-2</v>
      </c>
      <c r="GV678" s="513"/>
      <c r="GW678" s="513">
        <f t="shared" si="1386"/>
        <v>6.3829787234042534E-2</v>
      </c>
      <c r="GX678" s="513">
        <f t="shared" si="1402"/>
        <v>0.43945205479452054</v>
      </c>
      <c r="GY678" s="462">
        <f t="shared" si="1389"/>
        <v>0.3628614894194126</v>
      </c>
      <c r="GZ678" s="405">
        <v>24073</v>
      </c>
      <c r="HA678" s="581">
        <v>8.41</v>
      </c>
      <c r="HB678" s="451">
        <v>8.07</v>
      </c>
      <c r="HC678" s="577">
        <v>13.2</v>
      </c>
      <c r="HD678" s="463">
        <f t="shared" si="1387"/>
        <v>40.92</v>
      </c>
      <c r="HE678" s="463">
        <v>15</v>
      </c>
      <c r="HF678" s="463">
        <f t="shared" si="1350"/>
        <v>40.5</v>
      </c>
      <c r="HG678" s="582"/>
      <c r="HH678" s="575">
        <v>4</v>
      </c>
      <c r="HI678" s="583">
        <v>10800</v>
      </c>
      <c r="HJ678" s="406">
        <f t="shared" si="1325"/>
        <v>7236</v>
      </c>
      <c r="HK678" s="406"/>
      <c r="HL678" s="549"/>
      <c r="HM678" s="584"/>
      <c r="HN678" s="461">
        <v>2.3199999999999998</v>
      </c>
      <c r="HO678" s="574"/>
      <c r="HP678" s="548">
        <v>0.12</v>
      </c>
      <c r="HQ678" s="585"/>
      <c r="HR678" s="586"/>
      <c r="HS678" s="520">
        <v>0.3</v>
      </c>
      <c r="HT678" s="587">
        <v>8</v>
      </c>
      <c r="HU678" s="522">
        <f t="shared" si="1326"/>
        <v>77.883711561702697</v>
      </c>
      <c r="HV678" s="513">
        <f t="shared" si="1388"/>
        <v>0.60000000000000009</v>
      </c>
      <c r="HW678" s="513">
        <f t="shared" si="1403"/>
        <v>0.74740740740740741</v>
      </c>
      <c r="HX678" s="513">
        <f t="shared" ref="HX678:HX709" si="1410">1-HN678/BK678</f>
        <v>0.85128205128205126</v>
      </c>
      <c r="HY678" s="599"/>
    </row>
    <row r="679" spans="1:233" s="598" customFormat="1" ht="15.95" customHeight="1" x14ac:dyDescent="0.15">
      <c r="A679" s="400">
        <v>44161</v>
      </c>
      <c r="B679" s="515">
        <v>24143</v>
      </c>
      <c r="C679" s="402">
        <f t="shared" si="1284"/>
        <v>0.48286000000000001</v>
      </c>
      <c r="D679" s="571"/>
      <c r="E679" s="572"/>
      <c r="F679" s="406"/>
      <c r="G679" s="406"/>
      <c r="H679" s="402"/>
      <c r="I679" s="573"/>
      <c r="J679" s="406"/>
      <c r="K679" s="574"/>
      <c r="L679" s="574"/>
      <c r="M679" s="574"/>
      <c r="N679" s="575"/>
      <c r="O679" s="575"/>
      <c r="P679" s="409"/>
      <c r="Q679" s="409">
        <v>1920</v>
      </c>
      <c r="R679" s="409"/>
      <c r="S679" s="409"/>
      <c r="T679" s="410">
        <v>4.91</v>
      </c>
      <c r="U679" s="409">
        <f t="shared" si="1372"/>
        <v>3566.5517241379312</v>
      </c>
      <c r="V679" s="409">
        <v>10343</v>
      </c>
      <c r="W679" s="409">
        <v>2979</v>
      </c>
      <c r="X679" s="516">
        <v>480</v>
      </c>
      <c r="Y679" s="473"/>
      <c r="Z679" s="429"/>
      <c r="AA679" s="409"/>
      <c r="AB679" s="409"/>
      <c r="AC679" s="409"/>
      <c r="AD679" s="474"/>
      <c r="AE679" s="477"/>
      <c r="AF679" s="478">
        <f t="shared" si="1373"/>
        <v>2400</v>
      </c>
      <c r="AG679" s="477">
        <f t="shared" si="1374"/>
        <v>0.96</v>
      </c>
      <c r="AH679" s="478">
        <f t="shared" si="1375"/>
        <v>2853.2413793103447</v>
      </c>
      <c r="AI679" s="478">
        <f t="shared" si="1376"/>
        <v>8274.4</v>
      </c>
      <c r="AJ679" s="473">
        <f t="shared" si="1377"/>
        <v>19858.560000000001</v>
      </c>
      <c r="AK679" s="477">
        <f t="shared" si="1378"/>
        <v>0.88260266666666676</v>
      </c>
      <c r="AL679" s="447">
        <v>37</v>
      </c>
      <c r="AM679" s="479"/>
      <c r="AN679" s="473">
        <v>4739</v>
      </c>
      <c r="AO679" s="473">
        <v>4793</v>
      </c>
      <c r="AP679" s="479">
        <v>7.48</v>
      </c>
      <c r="AQ679" s="447">
        <v>608</v>
      </c>
      <c r="AR679" s="473">
        <f t="shared" si="1394"/>
        <v>1824</v>
      </c>
      <c r="AS679" s="657">
        <f t="shared" si="1379"/>
        <v>3</v>
      </c>
      <c r="AT679" s="473">
        <v>6200</v>
      </c>
      <c r="AU679" s="447"/>
      <c r="AV679" s="480">
        <v>1.2</v>
      </c>
      <c r="AW679" s="479">
        <v>3.98</v>
      </c>
      <c r="AX679" s="479">
        <v>38.33</v>
      </c>
      <c r="AY679" s="480">
        <v>14.1</v>
      </c>
      <c r="AZ679" s="480">
        <v>1.2</v>
      </c>
      <c r="BA679" s="420">
        <f t="shared" si="1287"/>
        <v>25625</v>
      </c>
      <c r="BB679" s="421">
        <f t="shared" si="1288"/>
        <v>0.51249999999999996</v>
      </c>
      <c r="BC679" s="422"/>
      <c r="BD679" s="423">
        <v>8.15</v>
      </c>
      <c r="BE679" s="424">
        <v>32.6</v>
      </c>
      <c r="BF679" s="420">
        <v>174</v>
      </c>
      <c r="BG679" s="426">
        <v>12130</v>
      </c>
      <c r="BH679" s="420">
        <f t="shared" si="1289"/>
        <v>8127.1</v>
      </c>
      <c r="BI679" s="432"/>
      <c r="BJ679" s="421"/>
      <c r="BK679" s="427">
        <v>18.399999999999999</v>
      </c>
      <c r="BL679" s="427"/>
      <c r="BM679" s="428"/>
      <c r="BN679" s="422"/>
      <c r="BO679" s="425">
        <v>98</v>
      </c>
      <c r="BP679" s="425"/>
      <c r="BQ679" s="423">
        <v>5.41</v>
      </c>
      <c r="BR679" s="421">
        <f t="shared" si="1290"/>
        <v>0.75138888888888888</v>
      </c>
      <c r="BS679" s="409">
        <f t="shared" si="1291"/>
        <v>28025</v>
      </c>
      <c r="BT679" s="429">
        <f t="shared" si="1292"/>
        <v>8.0926226583407672</v>
      </c>
      <c r="BU679" s="430">
        <f t="shared" si="1381"/>
        <v>32.6</v>
      </c>
      <c r="BV679" s="430">
        <f t="shared" si="1293"/>
        <v>315.30240856378236</v>
      </c>
      <c r="BW679" s="430">
        <f t="shared" si="1380"/>
        <v>11091.470115967886</v>
      </c>
      <c r="BX679" s="430">
        <f t="shared" si="1294"/>
        <v>7209.4555753791265</v>
      </c>
      <c r="BY679" s="430">
        <f t="shared" si="1405"/>
        <v>18.031757359500443</v>
      </c>
      <c r="BZ679" s="430"/>
      <c r="CA679" s="431"/>
      <c r="CB679" s="430">
        <f t="shared" si="1295"/>
        <v>98</v>
      </c>
      <c r="CC679" s="432">
        <v>12788</v>
      </c>
      <c r="CD679" s="411">
        <f t="shared" si="1296"/>
        <v>13988</v>
      </c>
      <c r="CE679" s="421">
        <f t="shared" si="1297"/>
        <v>0.55952000000000002</v>
      </c>
      <c r="CF679" s="433">
        <f t="shared" si="1298"/>
        <v>11.495567629396625</v>
      </c>
      <c r="CG679" s="434">
        <v>7.95</v>
      </c>
      <c r="CH679" s="427">
        <v>3.9</v>
      </c>
      <c r="CI679" s="446">
        <f t="shared" si="1299"/>
        <v>16.299685444666856</v>
      </c>
      <c r="CJ679" s="436">
        <v>26.9</v>
      </c>
      <c r="CK679" s="436">
        <v>2.16</v>
      </c>
      <c r="CL679" s="423">
        <v>8</v>
      </c>
      <c r="CM679" s="423">
        <v>18.899999999999999</v>
      </c>
      <c r="CN679" s="423">
        <v>83</v>
      </c>
      <c r="CO679" s="432"/>
      <c r="CP679" s="432"/>
      <c r="CQ679" s="437"/>
      <c r="CR679" s="437">
        <v>0.98</v>
      </c>
      <c r="CS679" s="424"/>
      <c r="CT679" s="432">
        <f t="shared" si="1300"/>
        <v>6.0051472690877894</v>
      </c>
      <c r="CU679" s="434">
        <v>7.15</v>
      </c>
      <c r="CV679" s="438">
        <v>8.2100000000000009</v>
      </c>
      <c r="CW679" s="439">
        <v>18.899999999999999</v>
      </c>
      <c r="CX679" s="660">
        <f>CW679*3.6</f>
        <v>68.039999999999992</v>
      </c>
      <c r="CY679" s="441">
        <v>11430</v>
      </c>
      <c r="CZ679" s="442">
        <v>3.9</v>
      </c>
      <c r="DA679" s="442">
        <v>0.28999999999999998</v>
      </c>
      <c r="DB679" s="442">
        <v>3.7</v>
      </c>
      <c r="DC679" s="442">
        <v>0.8</v>
      </c>
      <c r="DD679" s="443">
        <v>18</v>
      </c>
      <c r="DE679" s="440">
        <v>16</v>
      </c>
      <c r="DF679" s="444">
        <v>12837</v>
      </c>
      <c r="DG679" s="445">
        <f t="shared" si="1301"/>
        <v>14037</v>
      </c>
      <c r="DH679" s="421">
        <f t="shared" si="1302"/>
        <v>0.56147999999999998</v>
      </c>
      <c r="DI679" s="446">
        <f t="shared" si="1303"/>
        <v>11.45543919640949</v>
      </c>
      <c r="DJ679" s="434"/>
      <c r="DK679" s="427">
        <v>3.9</v>
      </c>
      <c r="DL679" s="446">
        <f t="shared" si="1304"/>
        <v>16.242786920282111</v>
      </c>
      <c r="DM679" s="422">
        <v>26.8</v>
      </c>
      <c r="DN679" s="422">
        <v>1.72</v>
      </c>
      <c r="DO679" s="423"/>
      <c r="DP679" s="423">
        <v>18.899999999999999</v>
      </c>
      <c r="DQ679" s="423">
        <v>83</v>
      </c>
      <c r="DR679" s="432"/>
      <c r="DS679" s="432"/>
      <c r="DT679" s="437"/>
      <c r="DU679" s="437">
        <v>0.97</v>
      </c>
      <c r="DV679" s="424"/>
      <c r="DW679" s="446">
        <f t="shared" si="1305"/>
        <v>5.984184654840778</v>
      </c>
      <c r="DX679" s="434">
        <v>7.42</v>
      </c>
      <c r="DY679" s="438"/>
      <c r="DZ679" s="439"/>
      <c r="EA679" s="660"/>
      <c r="EB679" s="441"/>
      <c r="EC679" s="442"/>
      <c r="ED679" s="442"/>
      <c r="EE679" s="442"/>
      <c r="EF679" s="442"/>
      <c r="EG679" s="443"/>
      <c r="EH679" s="440"/>
      <c r="EI679" s="429">
        <f t="shared" ref="EI679:ER679" si="1411">CV679</f>
        <v>8.2100000000000009</v>
      </c>
      <c r="EJ679" s="447">
        <f t="shared" si="1411"/>
        <v>18.899999999999999</v>
      </c>
      <c r="EK679" s="448">
        <f t="shared" si="1411"/>
        <v>68.039999999999992</v>
      </c>
      <c r="EL679" s="417">
        <f t="shared" si="1411"/>
        <v>11430</v>
      </c>
      <c r="EM679" s="431">
        <f t="shared" si="1411"/>
        <v>3.9</v>
      </c>
      <c r="EN679" s="431">
        <f t="shared" si="1411"/>
        <v>0.28999999999999998</v>
      </c>
      <c r="EO679" s="431">
        <f t="shared" si="1411"/>
        <v>3.7</v>
      </c>
      <c r="EP679" s="431">
        <f t="shared" si="1411"/>
        <v>0.8</v>
      </c>
      <c r="EQ679" s="430">
        <f t="shared" si="1411"/>
        <v>18</v>
      </c>
      <c r="ER679" s="448">
        <f t="shared" si="1411"/>
        <v>16</v>
      </c>
      <c r="ES679" s="449">
        <f t="shared" si="1307"/>
        <v>37.68064228367529</v>
      </c>
      <c r="ET679" s="450">
        <f t="shared" si="1308"/>
        <v>0.5605</v>
      </c>
      <c r="EU679" s="451">
        <f t="shared" si="1283"/>
        <v>0.20082613636363639</v>
      </c>
      <c r="EV679" s="450">
        <f t="shared" si="1309"/>
        <v>0.37190025252525255</v>
      </c>
      <c r="EW679" s="513">
        <f t="shared" si="1407"/>
        <v>0.78371492460521619</v>
      </c>
      <c r="EX679" s="514">
        <f t="shared" si="1408"/>
        <v>14.131757359500442</v>
      </c>
      <c r="EY679" s="513">
        <f t="shared" si="1382"/>
        <v>0.42024539877300615</v>
      </c>
      <c r="EZ679" s="514">
        <f t="shared" si="1383"/>
        <v>13.700000000000003</v>
      </c>
      <c r="FA679" s="450">
        <f t="shared" si="1310"/>
        <v>0.78420716698636883</v>
      </c>
      <c r="FB679" s="431">
        <f t="shared" si="1311"/>
        <v>247.26240856378237</v>
      </c>
      <c r="FC679" s="452"/>
      <c r="FD679" s="431"/>
      <c r="FE679" s="452">
        <f t="shared" si="1312"/>
        <v>0.81632653061224492</v>
      </c>
      <c r="FF679" s="430">
        <f t="shared" si="1313"/>
        <v>80</v>
      </c>
      <c r="FG679" s="405">
        <v>50400</v>
      </c>
      <c r="FH679" s="589">
        <v>289</v>
      </c>
      <c r="FI679" s="590">
        <v>9.75</v>
      </c>
      <c r="FJ679" s="591"/>
      <c r="FK679" s="455">
        <f t="shared" si="1314"/>
        <v>2.5691347011596788</v>
      </c>
      <c r="FL679" s="530">
        <v>2000</v>
      </c>
      <c r="FM679" s="455">
        <f t="shared" si="1315"/>
        <v>71.364852809991078</v>
      </c>
      <c r="FN679" s="530">
        <v>9083</v>
      </c>
      <c r="FO679" s="532">
        <f t="shared" si="1316"/>
        <v>0.6788490284005978</v>
      </c>
      <c r="FP679" s="449">
        <f t="shared" si="1317"/>
        <v>324.10347903657447</v>
      </c>
      <c r="FQ679" s="457">
        <v>25.2</v>
      </c>
      <c r="FR679" s="458">
        <f t="shared" si="1318"/>
        <v>0.89919714540588758</v>
      </c>
      <c r="FS679" s="576">
        <v>7.86</v>
      </c>
      <c r="FT679" s="577">
        <v>16.100000000000001</v>
      </c>
      <c r="FU679" s="660">
        <v>62</v>
      </c>
      <c r="FV679" s="579">
        <v>4</v>
      </c>
      <c r="FW679" s="580"/>
      <c r="FX679" s="579"/>
      <c r="FY679" s="452">
        <f t="shared" si="1319"/>
        <v>0.77777777777777779</v>
      </c>
      <c r="FZ679" s="452"/>
      <c r="GA679" s="429"/>
      <c r="GB679" s="513">
        <f t="shared" si="1390"/>
        <v>0.14814814814814803</v>
      </c>
      <c r="GC679" s="514">
        <f>CW679+DZ679-FT679</f>
        <v>2.7999999999999972</v>
      </c>
      <c r="GD679" s="513">
        <f t="shared" si="1391"/>
        <v>8.8771310993533081E-2</v>
      </c>
      <c r="GE679" s="527">
        <f t="shared" si="1321"/>
        <v>6.039999999999992</v>
      </c>
      <c r="GF679" s="461">
        <f t="shared" si="1322"/>
        <v>3.5111507582515609</v>
      </c>
      <c r="GG679" s="606">
        <v>12</v>
      </c>
      <c r="GH679" s="450">
        <f t="shared" si="1395"/>
        <v>0.15</v>
      </c>
      <c r="GI679" s="405">
        <v>84</v>
      </c>
      <c r="GJ679" s="462">
        <f t="shared" si="1396"/>
        <v>7</v>
      </c>
      <c r="GK679" s="463">
        <f t="shared" si="1323"/>
        <v>10.276538804638717</v>
      </c>
      <c r="GL679" s="464">
        <v>8.1999999999999993</v>
      </c>
      <c r="GM679" s="529">
        <v>16</v>
      </c>
      <c r="GN679" s="406"/>
      <c r="GO679" s="513">
        <f t="shared" si="1384"/>
        <v>6.2111801242237252E-3</v>
      </c>
      <c r="GP679" s="450">
        <f t="shared" si="1400"/>
        <v>1</v>
      </c>
      <c r="GQ679" s="577">
        <v>8</v>
      </c>
      <c r="GR679" s="455">
        <f t="shared" si="1324"/>
        <v>3.6824264049955397</v>
      </c>
      <c r="GS679" s="531">
        <f t="shared" si="1409"/>
        <v>15.1</v>
      </c>
      <c r="GT679" s="531">
        <f t="shared" si="1401"/>
        <v>46.81</v>
      </c>
      <c r="GU679" s="513">
        <f t="shared" si="1385"/>
        <v>5.6250000000000022E-2</v>
      </c>
      <c r="GV679" s="513"/>
      <c r="GW679" s="513">
        <f t="shared" si="1386"/>
        <v>6.2111801242236142E-2</v>
      </c>
      <c r="GX679" s="513">
        <f t="shared" si="1402"/>
        <v>0.245</v>
      </c>
      <c r="GY679" s="462">
        <f t="shared" si="1389"/>
        <v>0.67653316686232512</v>
      </c>
      <c r="GZ679" s="405">
        <v>28780</v>
      </c>
      <c r="HA679" s="581">
        <v>8.32</v>
      </c>
      <c r="HB679" s="451">
        <v>8.09</v>
      </c>
      <c r="HC679" s="577">
        <v>15.1</v>
      </c>
      <c r="HD679" s="463">
        <f t="shared" si="1387"/>
        <v>46.81</v>
      </c>
      <c r="HE679" s="463">
        <v>15</v>
      </c>
      <c r="HF679" s="463">
        <f t="shared" si="1350"/>
        <v>40.5</v>
      </c>
      <c r="HG679" s="582"/>
      <c r="HH679" s="575">
        <v>6</v>
      </c>
      <c r="HI679" s="583">
        <v>11270</v>
      </c>
      <c r="HJ679" s="406">
        <f t="shared" si="1325"/>
        <v>7550.9000000000005</v>
      </c>
      <c r="HK679" s="406"/>
      <c r="HL679" s="549"/>
      <c r="HM679" s="584"/>
      <c r="HN679" s="461">
        <v>3.16</v>
      </c>
      <c r="HO679" s="574"/>
      <c r="HP679" s="548">
        <v>0.14000000000000001</v>
      </c>
      <c r="HQ679" s="585"/>
      <c r="HR679" s="586"/>
      <c r="HS679" s="520">
        <v>0.15</v>
      </c>
      <c r="HT679" s="587">
        <v>4</v>
      </c>
      <c r="HU679" s="522">
        <f t="shared" si="1326"/>
        <v>67.902439024390247</v>
      </c>
      <c r="HV679" s="513">
        <f t="shared" si="1388"/>
        <v>0.53680981595092025</v>
      </c>
      <c r="HW679" s="513">
        <f t="shared" si="1403"/>
        <v>0.73097701149425287</v>
      </c>
      <c r="HX679" s="513">
        <f t="shared" si="1410"/>
        <v>0.82826086956521738</v>
      </c>
      <c r="HY679" s="599"/>
    </row>
    <row r="680" spans="1:233" s="598" customFormat="1" ht="15.95" customHeight="1" x14ac:dyDescent="0.15">
      <c r="A680" s="400">
        <v>44162</v>
      </c>
      <c r="B680" s="515">
        <v>26469</v>
      </c>
      <c r="C680" s="402">
        <f t="shared" si="1284"/>
        <v>0.52937999999999996</v>
      </c>
      <c r="D680" s="571"/>
      <c r="E680" s="572"/>
      <c r="F680" s="406"/>
      <c r="G680" s="406"/>
      <c r="H680" s="402"/>
      <c r="I680" s="573"/>
      <c r="J680" s="406"/>
      <c r="K680" s="574"/>
      <c r="L680" s="574"/>
      <c r="M680" s="574"/>
      <c r="N680" s="575"/>
      <c r="O680" s="575"/>
      <c r="P680" s="409"/>
      <c r="Q680" s="409">
        <v>1920</v>
      </c>
      <c r="R680" s="409"/>
      <c r="S680" s="409"/>
      <c r="T680" s="410">
        <v>4.97</v>
      </c>
      <c r="U680" s="409">
        <f t="shared" si="1372"/>
        <v>3149.3103448275865</v>
      </c>
      <c r="V680" s="409">
        <v>9133</v>
      </c>
      <c r="W680" s="409">
        <v>2870</v>
      </c>
      <c r="X680" s="516">
        <v>480</v>
      </c>
      <c r="Y680" s="473"/>
      <c r="Z680" s="429"/>
      <c r="AA680" s="409"/>
      <c r="AB680" s="409"/>
      <c r="AC680" s="409"/>
      <c r="AD680" s="474"/>
      <c r="AE680" s="477"/>
      <c r="AF680" s="478">
        <f t="shared" si="1373"/>
        <v>2400</v>
      </c>
      <c r="AG680" s="477">
        <f t="shared" si="1374"/>
        <v>0.96</v>
      </c>
      <c r="AH680" s="478">
        <f t="shared" si="1375"/>
        <v>2519.4482758620688</v>
      </c>
      <c r="AI680" s="478">
        <f t="shared" si="1376"/>
        <v>7306.4</v>
      </c>
      <c r="AJ680" s="473">
        <f t="shared" si="1377"/>
        <v>17535.36</v>
      </c>
      <c r="AK680" s="477">
        <f t="shared" si="1378"/>
        <v>0.77934933333333334</v>
      </c>
      <c r="AL680" s="447">
        <v>37</v>
      </c>
      <c r="AM680" s="479"/>
      <c r="AN680" s="473">
        <v>4852</v>
      </c>
      <c r="AO680" s="473">
        <v>4905</v>
      </c>
      <c r="AP680" s="479">
        <v>7.51</v>
      </c>
      <c r="AQ680" s="447">
        <v>620</v>
      </c>
      <c r="AR680" s="473">
        <f t="shared" si="1394"/>
        <v>1860</v>
      </c>
      <c r="AS680" s="657">
        <f t="shared" si="1379"/>
        <v>3</v>
      </c>
      <c r="AT680" s="473">
        <v>5780</v>
      </c>
      <c r="AU680" s="447"/>
      <c r="AV680" s="480">
        <v>1.8</v>
      </c>
      <c r="AW680" s="479">
        <v>5.0599999999999996</v>
      </c>
      <c r="AX680" s="479">
        <v>38.04</v>
      </c>
      <c r="AY680" s="480">
        <v>8.9</v>
      </c>
      <c r="AZ680" s="480">
        <v>1.2</v>
      </c>
      <c r="BA680" s="420">
        <f t="shared" si="1287"/>
        <v>26917</v>
      </c>
      <c r="BB680" s="421">
        <f t="shared" si="1288"/>
        <v>0.53834000000000004</v>
      </c>
      <c r="BC680" s="422"/>
      <c r="BD680" s="423">
        <v>8.02</v>
      </c>
      <c r="BE680" s="424">
        <v>32.299999999999997</v>
      </c>
      <c r="BF680" s="420">
        <v>142</v>
      </c>
      <c r="BG680" s="426">
        <v>10640</v>
      </c>
      <c r="BH680" s="420">
        <f t="shared" si="1289"/>
        <v>7128.8</v>
      </c>
      <c r="BI680" s="432"/>
      <c r="BJ680" s="421"/>
      <c r="BK680" s="427">
        <v>17.100000000000001</v>
      </c>
      <c r="BL680" s="427">
        <v>3.3</v>
      </c>
      <c r="BM680" s="428">
        <v>10.5</v>
      </c>
      <c r="BN680" s="422">
        <v>1.2</v>
      </c>
      <c r="BO680" s="425">
        <v>122</v>
      </c>
      <c r="BP680" s="425">
        <v>32</v>
      </c>
      <c r="BQ680" s="423">
        <v>3.95</v>
      </c>
      <c r="BR680" s="421">
        <f t="shared" si="1290"/>
        <v>0.54861111111111116</v>
      </c>
      <c r="BS680" s="409">
        <f t="shared" si="1291"/>
        <v>29317</v>
      </c>
      <c r="BT680" s="429">
        <f t="shared" si="1292"/>
        <v>7.9782494798239929</v>
      </c>
      <c r="BU680" s="430">
        <f t="shared" si="1381"/>
        <v>32.299999999999997</v>
      </c>
      <c r="BV680" s="430">
        <f t="shared" si="1293"/>
        <v>282.64194835760821</v>
      </c>
      <c r="BW680" s="430">
        <f t="shared" si="1380"/>
        <v>9769.215131152574</v>
      </c>
      <c r="BX680" s="430">
        <f t="shared" si="1294"/>
        <v>6349.9898352491737</v>
      </c>
      <c r="BY680" s="430">
        <f t="shared" si="1405"/>
        <v>16.428717126581848</v>
      </c>
      <c r="BZ680" s="430">
        <f>(BL680*BA680+AY680*AF680)/BS680</f>
        <v>3.7584370842855677</v>
      </c>
      <c r="CA680" s="431">
        <f>(BN680*BA680+AZ680*AF680)/BS680</f>
        <v>1.1999999999999997</v>
      </c>
      <c r="CB680" s="430">
        <f t="shared" si="1295"/>
        <v>122</v>
      </c>
      <c r="CC680" s="432">
        <v>13365</v>
      </c>
      <c r="CD680" s="411">
        <f t="shared" si="1296"/>
        <v>14565</v>
      </c>
      <c r="CE680" s="421">
        <f t="shared" si="1297"/>
        <v>0.58260000000000001</v>
      </c>
      <c r="CF680" s="433">
        <f t="shared" si="1298"/>
        <v>11.040164778578784</v>
      </c>
      <c r="CG680" s="434"/>
      <c r="CH680" s="427"/>
      <c r="CI680" s="446">
        <f t="shared" si="1299"/>
        <v>15.653964984552008</v>
      </c>
      <c r="CJ680" s="436">
        <v>26.6</v>
      </c>
      <c r="CK680" s="436">
        <v>1.28</v>
      </c>
      <c r="CL680" s="423"/>
      <c r="CM680" s="423">
        <v>19.2</v>
      </c>
      <c r="CN680" s="423">
        <v>90</v>
      </c>
      <c r="CO680" s="432"/>
      <c r="CP680" s="432"/>
      <c r="CQ680" s="437"/>
      <c r="CR680" s="437">
        <v>0.97</v>
      </c>
      <c r="CS680" s="424"/>
      <c r="CT680" s="432">
        <f t="shared" si="1300"/>
        <v>5.7672502574665296</v>
      </c>
      <c r="CU680" s="434">
        <v>7.11</v>
      </c>
      <c r="CV680" s="438"/>
      <c r="CW680" s="439"/>
      <c r="CX680" s="660"/>
      <c r="CY680" s="441"/>
      <c r="CZ680" s="442"/>
      <c r="DA680" s="442"/>
      <c r="DB680" s="442"/>
      <c r="DC680" s="442"/>
      <c r="DD680" s="443"/>
      <c r="DE680" s="440"/>
      <c r="DF680" s="444">
        <v>13552</v>
      </c>
      <c r="DG680" s="445">
        <f t="shared" si="1301"/>
        <v>14752</v>
      </c>
      <c r="DH680" s="421">
        <f t="shared" si="1302"/>
        <v>0.59008000000000005</v>
      </c>
      <c r="DI680" s="446">
        <f t="shared" si="1303"/>
        <v>10.900216919739696</v>
      </c>
      <c r="DJ680" s="434">
        <v>7.89</v>
      </c>
      <c r="DK680" s="427">
        <v>4.4000000000000004</v>
      </c>
      <c r="DL680" s="446">
        <f t="shared" si="1304"/>
        <v>15.455531453362255</v>
      </c>
      <c r="DM680" s="422">
        <v>26.7</v>
      </c>
      <c r="DN680" s="422">
        <v>2.27</v>
      </c>
      <c r="DO680" s="423">
        <v>8</v>
      </c>
      <c r="DP680" s="423">
        <v>19.2</v>
      </c>
      <c r="DQ680" s="423">
        <v>90</v>
      </c>
      <c r="DR680" s="432"/>
      <c r="DS680" s="432"/>
      <c r="DT680" s="437"/>
      <c r="DU680" s="437">
        <v>0.98</v>
      </c>
      <c r="DV680" s="424"/>
      <c r="DW680" s="446">
        <f t="shared" si="1305"/>
        <v>5.6941431670281997</v>
      </c>
      <c r="DX680" s="434">
        <v>7.23</v>
      </c>
      <c r="DY680" s="438">
        <v>8.1</v>
      </c>
      <c r="DZ680" s="439">
        <v>18.399999999999999</v>
      </c>
      <c r="EA680" s="660">
        <f>DZ680*3.6</f>
        <v>66.239999999999995</v>
      </c>
      <c r="EB680" s="441">
        <v>11190</v>
      </c>
      <c r="EC680" s="442">
        <v>4.5999999999999996</v>
      </c>
      <c r="ED680" s="442">
        <v>0.18</v>
      </c>
      <c r="EE680" s="442">
        <v>4.5</v>
      </c>
      <c r="EF680" s="442">
        <v>0.9</v>
      </c>
      <c r="EG680" s="443">
        <v>18</v>
      </c>
      <c r="EH680" s="440">
        <v>16</v>
      </c>
      <c r="EI680" s="429">
        <f t="shared" ref="EI680:ER680" si="1412">DY680</f>
        <v>8.1</v>
      </c>
      <c r="EJ680" s="447">
        <f t="shared" si="1412"/>
        <v>18.399999999999999</v>
      </c>
      <c r="EK680" s="448">
        <f t="shared" si="1412"/>
        <v>66.239999999999995</v>
      </c>
      <c r="EL680" s="417">
        <f t="shared" si="1412"/>
        <v>11190</v>
      </c>
      <c r="EM680" s="431">
        <f t="shared" si="1412"/>
        <v>4.5999999999999996</v>
      </c>
      <c r="EN680" s="431">
        <f t="shared" si="1412"/>
        <v>0.18</v>
      </c>
      <c r="EO680" s="431">
        <f t="shared" si="1412"/>
        <v>4.5</v>
      </c>
      <c r="EP680" s="431">
        <f t="shared" si="1412"/>
        <v>0.9</v>
      </c>
      <c r="EQ680" s="430">
        <f t="shared" si="1412"/>
        <v>18</v>
      </c>
      <c r="ER680" s="448">
        <f t="shared" si="1412"/>
        <v>16</v>
      </c>
      <c r="ES680" s="449">
        <f t="shared" si="1307"/>
        <v>36.020056622437494</v>
      </c>
      <c r="ET680" s="450">
        <f t="shared" si="1308"/>
        <v>0.58633999999999997</v>
      </c>
      <c r="EU680" s="451">
        <f t="shared" ref="EU680:EU743" si="1413">BV680/1000/ES680*24</f>
        <v>0.18832304545454542</v>
      </c>
      <c r="EV680" s="450">
        <f t="shared" si="1309"/>
        <v>0.3487463804713804</v>
      </c>
      <c r="EW680" s="513">
        <f t="shared" si="1407"/>
        <v>0.72000248317885096</v>
      </c>
      <c r="EX680" s="514">
        <f t="shared" si="1408"/>
        <v>11.828717126581848</v>
      </c>
      <c r="EY680" s="513">
        <f t="shared" si="1382"/>
        <v>0.43034055727554177</v>
      </c>
      <c r="EZ680" s="514">
        <f t="shared" si="1383"/>
        <v>13.899999999999999</v>
      </c>
      <c r="FA680" s="450">
        <f t="shared" si="1310"/>
        <v>0.7656398833049689</v>
      </c>
      <c r="FB680" s="431">
        <f t="shared" si="1311"/>
        <v>216.40194835760821</v>
      </c>
      <c r="FC680" s="452">
        <f>1-EP680/CA680</f>
        <v>0.24999999999999978</v>
      </c>
      <c r="FD680" s="431">
        <f>CA680-EP680</f>
        <v>0.29999999999999971</v>
      </c>
      <c r="FE680" s="452">
        <f t="shared" si="1312"/>
        <v>0.85245901639344268</v>
      </c>
      <c r="FF680" s="430">
        <f t="shared" si="1313"/>
        <v>104</v>
      </c>
      <c r="FG680" s="405">
        <v>50400</v>
      </c>
      <c r="FH680" s="589">
        <v>477</v>
      </c>
      <c r="FI680" s="590">
        <v>12.35</v>
      </c>
      <c r="FJ680" s="591"/>
      <c r="FK680" s="455">
        <f t="shared" si="1314"/>
        <v>2.4559129515298292</v>
      </c>
      <c r="FL680" s="530">
        <v>2200</v>
      </c>
      <c r="FM680" s="455">
        <f t="shared" si="1315"/>
        <v>75.041784630078112</v>
      </c>
      <c r="FN680" s="530">
        <v>6950</v>
      </c>
      <c r="FO680" s="532">
        <f t="shared" si="1316"/>
        <v>0.51943198804185353</v>
      </c>
      <c r="FP680" s="449">
        <f t="shared" si="1317"/>
        <v>237.06381962683767</v>
      </c>
      <c r="FQ680" s="457">
        <v>25.2</v>
      </c>
      <c r="FR680" s="458">
        <f t="shared" si="1318"/>
        <v>0.85956953303544015</v>
      </c>
      <c r="FS680" s="576">
        <v>8</v>
      </c>
      <c r="FT680" s="577">
        <v>14.8</v>
      </c>
      <c r="FU680" s="660">
        <v>66</v>
      </c>
      <c r="FV680" s="579">
        <v>12</v>
      </c>
      <c r="FW680" s="580">
        <v>0.3</v>
      </c>
      <c r="FX680" s="579">
        <v>8</v>
      </c>
      <c r="FY680" s="452">
        <f t="shared" si="1319"/>
        <v>0.33333333333333337</v>
      </c>
      <c r="FZ680" s="452">
        <f>1-FW680/(EF680+DC680)</f>
        <v>0.66666666666666674</v>
      </c>
      <c r="GA680" s="429">
        <f>EF680+DC680-FW680</f>
        <v>0.60000000000000009</v>
      </c>
      <c r="GB680" s="513">
        <f t="shared" si="1390"/>
        <v>0.19565217391304335</v>
      </c>
      <c r="GC680" s="514">
        <f>(CW680+DZ680-FT680)</f>
        <v>3.5999999999999979</v>
      </c>
      <c r="GD680" s="513">
        <f t="shared" si="1391"/>
        <v>3.6231884057970065E-3</v>
      </c>
      <c r="GE680" s="527">
        <f t="shared" si="1321"/>
        <v>0.23999999999999488</v>
      </c>
      <c r="GF680" s="461">
        <f t="shared" si="1322"/>
        <v>3.3564143670907667</v>
      </c>
      <c r="GG680" s="606">
        <v>12</v>
      </c>
      <c r="GH680" s="450">
        <f t="shared" si="1395"/>
        <v>0.15</v>
      </c>
      <c r="GI680" s="405">
        <v>84</v>
      </c>
      <c r="GJ680" s="462">
        <f t="shared" si="1396"/>
        <v>7</v>
      </c>
      <c r="GK680" s="463">
        <f t="shared" si="1323"/>
        <v>9.823651806119317</v>
      </c>
      <c r="GL680" s="464">
        <v>8.24</v>
      </c>
      <c r="GM680" s="529">
        <v>14.8</v>
      </c>
      <c r="GN680" s="406"/>
      <c r="GO680" s="513">
        <f t="shared" si="1384"/>
        <v>0</v>
      </c>
      <c r="GP680" s="450">
        <f t="shared" si="1400"/>
        <v>1</v>
      </c>
      <c r="GQ680" s="577">
        <v>8</v>
      </c>
      <c r="GR680" s="455">
        <f t="shared" si="1324"/>
        <v>3.5201418971927554</v>
      </c>
      <c r="GS680" s="531">
        <f t="shared" si="1409"/>
        <v>14.5</v>
      </c>
      <c r="GT680" s="531">
        <f t="shared" si="1401"/>
        <v>44.95</v>
      </c>
      <c r="GU680" s="513">
        <f t="shared" si="1385"/>
        <v>2.0270270270270285E-2</v>
      </c>
      <c r="GV680" s="513"/>
      <c r="GW680" s="513">
        <f t="shared" si="1386"/>
        <v>2.0270270270270285E-2</v>
      </c>
      <c r="GX680" s="513">
        <f t="shared" si="1402"/>
        <v>0.31893939393939386</v>
      </c>
      <c r="GY680" s="462">
        <f t="shared" si="1389"/>
        <v>0.46668179601516951</v>
      </c>
      <c r="GZ680" s="405">
        <v>28192</v>
      </c>
      <c r="HA680" s="581">
        <v>8.39</v>
      </c>
      <c r="HB680" s="451">
        <v>8.08</v>
      </c>
      <c r="HC680" s="577">
        <v>14.5</v>
      </c>
      <c r="HD680" s="463">
        <f t="shared" si="1387"/>
        <v>44.95</v>
      </c>
      <c r="HE680" s="463">
        <v>13.2</v>
      </c>
      <c r="HF680" s="463">
        <f t="shared" si="1350"/>
        <v>35.64</v>
      </c>
      <c r="HG680" s="582"/>
      <c r="HH680" s="575">
        <v>10</v>
      </c>
      <c r="HI680" s="583">
        <v>11130</v>
      </c>
      <c r="HJ680" s="406">
        <f t="shared" si="1325"/>
        <v>7457.1</v>
      </c>
      <c r="HK680" s="406"/>
      <c r="HL680" s="549"/>
      <c r="HM680" s="584">
        <v>4.0999999999999996</v>
      </c>
      <c r="HN680" s="461">
        <v>0.04</v>
      </c>
      <c r="HO680" s="574">
        <v>0.13</v>
      </c>
      <c r="HP680" s="548">
        <v>0.15</v>
      </c>
      <c r="HQ680" s="585">
        <v>3.1</v>
      </c>
      <c r="HR680" s="586">
        <v>0.16</v>
      </c>
      <c r="HS680" s="520">
        <v>0.13</v>
      </c>
      <c r="HT680" s="587">
        <v>4</v>
      </c>
      <c r="HU680" s="522">
        <f t="shared" si="1326"/>
        <v>64.643162313779385</v>
      </c>
      <c r="HV680" s="513">
        <f t="shared" si="1388"/>
        <v>0.55108359133126927</v>
      </c>
      <c r="HW680" s="513">
        <f t="shared" si="1403"/>
        <v>0.68345070422535215</v>
      </c>
      <c r="HX680" s="513">
        <f t="shared" si="1410"/>
        <v>0.99766081871345025</v>
      </c>
      <c r="HY680" s="599"/>
    </row>
    <row r="681" spans="1:233" s="598" customFormat="1" ht="15.95" customHeight="1" x14ac:dyDescent="0.15">
      <c r="A681" s="400">
        <v>44163</v>
      </c>
      <c r="B681" s="515">
        <v>25689</v>
      </c>
      <c r="C681" s="402">
        <f t="shared" si="1284"/>
        <v>0.51378000000000001</v>
      </c>
      <c r="D681" s="571"/>
      <c r="E681" s="572"/>
      <c r="F681" s="406"/>
      <c r="G681" s="406"/>
      <c r="H681" s="402"/>
      <c r="I681" s="573"/>
      <c r="J681" s="406"/>
      <c r="K681" s="574"/>
      <c r="L681" s="574"/>
      <c r="M681" s="574"/>
      <c r="N681" s="575"/>
      <c r="O681" s="575"/>
      <c r="P681" s="409"/>
      <c r="Q681" s="409">
        <v>1920</v>
      </c>
      <c r="R681" s="409"/>
      <c r="S681" s="409"/>
      <c r="T681" s="410">
        <v>4.8600000000000003</v>
      </c>
      <c r="U681" s="409">
        <f t="shared" si="1372"/>
        <v>3341.0344827586209</v>
      </c>
      <c r="V681" s="409">
        <v>9689</v>
      </c>
      <c r="W681" s="409">
        <v>3411</v>
      </c>
      <c r="X681" s="516">
        <v>480</v>
      </c>
      <c r="Y681" s="473"/>
      <c r="Z681" s="429"/>
      <c r="AA681" s="409"/>
      <c r="AB681" s="409"/>
      <c r="AC681" s="409"/>
      <c r="AD681" s="474"/>
      <c r="AE681" s="477"/>
      <c r="AF681" s="478">
        <f t="shared" si="1373"/>
        <v>2400</v>
      </c>
      <c r="AG681" s="477">
        <f t="shared" si="1374"/>
        <v>0.96</v>
      </c>
      <c r="AH681" s="478">
        <f t="shared" si="1375"/>
        <v>2672.8275862068967</v>
      </c>
      <c r="AI681" s="478">
        <f t="shared" si="1376"/>
        <v>7751.2</v>
      </c>
      <c r="AJ681" s="473">
        <f t="shared" si="1377"/>
        <v>18602.88</v>
      </c>
      <c r="AK681" s="477">
        <f t="shared" si="1378"/>
        <v>0.82679466666666668</v>
      </c>
      <c r="AL681" s="447">
        <v>37</v>
      </c>
      <c r="AM681" s="479"/>
      <c r="AN681" s="473">
        <v>4872</v>
      </c>
      <c r="AO681" s="473">
        <v>4890</v>
      </c>
      <c r="AP681" s="479">
        <v>7.48</v>
      </c>
      <c r="AQ681" s="447">
        <v>610</v>
      </c>
      <c r="AR681" s="473">
        <f t="shared" si="1394"/>
        <v>1830</v>
      </c>
      <c r="AS681" s="657">
        <f t="shared" si="1379"/>
        <v>3</v>
      </c>
      <c r="AT681" s="473">
        <v>5930</v>
      </c>
      <c r="AU681" s="447"/>
      <c r="AV681" s="480">
        <v>1.5</v>
      </c>
      <c r="AW681" s="479">
        <v>5.45</v>
      </c>
      <c r="AX681" s="479">
        <v>38.979999999999997</v>
      </c>
      <c r="AY681" s="480">
        <v>8.3000000000000007</v>
      </c>
      <c r="AZ681" s="480">
        <v>1.2</v>
      </c>
      <c r="BA681" s="420">
        <f t="shared" si="1287"/>
        <v>23040</v>
      </c>
      <c r="BB681" s="421">
        <f t="shared" si="1288"/>
        <v>0.46079999999999999</v>
      </c>
      <c r="BC681" s="422"/>
      <c r="BD681" s="423">
        <v>8.14</v>
      </c>
      <c r="BE681" s="424">
        <v>33.9</v>
      </c>
      <c r="BF681" s="420">
        <v>133</v>
      </c>
      <c r="BG681" s="426">
        <v>11460</v>
      </c>
      <c r="BH681" s="420">
        <f t="shared" si="1289"/>
        <v>7678.2000000000007</v>
      </c>
      <c r="BI681" s="432"/>
      <c r="BJ681" s="421"/>
      <c r="BK681" s="427">
        <v>16.3</v>
      </c>
      <c r="BL681" s="427"/>
      <c r="BM681" s="428"/>
      <c r="BN681" s="422"/>
      <c r="BO681" s="425">
        <v>107</v>
      </c>
      <c r="BP681" s="425"/>
      <c r="BQ681" s="423">
        <v>3.9</v>
      </c>
      <c r="BR681" s="421">
        <f t="shared" si="1290"/>
        <v>0.54166666666666663</v>
      </c>
      <c r="BS681" s="409">
        <f t="shared" si="1291"/>
        <v>25440</v>
      </c>
      <c r="BT681" s="429">
        <f t="shared" si="1292"/>
        <v>8.0777358490566034</v>
      </c>
      <c r="BU681" s="430">
        <f t="shared" si="1381"/>
        <v>33.9</v>
      </c>
      <c r="BV681" s="430">
        <f t="shared" si="1293"/>
        <v>293.09433962264148</v>
      </c>
      <c r="BW681" s="430">
        <f t="shared" si="1380"/>
        <v>10379.150943396226</v>
      </c>
      <c r="BX681" s="430">
        <f t="shared" si="1294"/>
        <v>6746.4481132075471</v>
      </c>
      <c r="BY681" s="430">
        <f t="shared" si="1405"/>
        <v>15.545283018867925</v>
      </c>
      <c r="BZ681" s="430"/>
      <c r="CA681" s="431"/>
      <c r="CB681" s="430">
        <f t="shared" si="1295"/>
        <v>107</v>
      </c>
      <c r="CC681" s="432">
        <v>11592</v>
      </c>
      <c r="CD681" s="411">
        <f t="shared" si="1296"/>
        <v>12792</v>
      </c>
      <c r="CE681" s="421">
        <f t="shared" si="1297"/>
        <v>0.51168000000000002</v>
      </c>
      <c r="CF681" s="433">
        <f t="shared" si="1298"/>
        <v>12.570356472795496</v>
      </c>
      <c r="CG681" s="434">
        <v>7.99</v>
      </c>
      <c r="CH681" s="427">
        <v>4.5</v>
      </c>
      <c r="CI681" s="446">
        <f t="shared" si="1299"/>
        <v>17.823639774859288</v>
      </c>
      <c r="CJ681" s="436">
        <v>26.1</v>
      </c>
      <c r="CK681" s="436">
        <v>3.91</v>
      </c>
      <c r="CL681" s="423">
        <v>7.93</v>
      </c>
      <c r="CM681" s="423">
        <v>20</v>
      </c>
      <c r="CN681" s="423">
        <v>95</v>
      </c>
      <c r="CO681" s="432"/>
      <c r="CP681" s="432"/>
      <c r="CQ681" s="437"/>
      <c r="CR681" s="437">
        <v>0.98</v>
      </c>
      <c r="CS681" s="424"/>
      <c r="CT681" s="432">
        <f t="shared" si="1300"/>
        <v>6.5666041275797369</v>
      </c>
      <c r="CU681" s="434">
        <v>7.47</v>
      </c>
      <c r="CV681" s="438">
        <v>8.1199999999999992</v>
      </c>
      <c r="CW681" s="439">
        <v>20.2</v>
      </c>
      <c r="CX681" s="660">
        <f>CW681*3.6</f>
        <v>72.72</v>
      </c>
      <c r="CY681" s="441">
        <v>10620</v>
      </c>
      <c r="CZ681" s="442">
        <v>5</v>
      </c>
      <c r="DA681" s="442">
        <v>0.18</v>
      </c>
      <c r="DB681" s="442">
        <v>4.9000000000000004</v>
      </c>
      <c r="DC681" s="442">
        <v>0.9</v>
      </c>
      <c r="DD681" s="443">
        <v>18</v>
      </c>
      <c r="DE681" s="440">
        <v>16</v>
      </c>
      <c r="DF681" s="444">
        <v>11448</v>
      </c>
      <c r="DG681" s="445">
        <f t="shared" si="1301"/>
        <v>12648</v>
      </c>
      <c r="DH681" s="421">
        <f t="shared" si="1302"/>
        <v>0.50592000000000004</v>
      </c>
      <c r="DI681" s="446">
        <f t="shared" si="1303"/>
        <v>12.713472485768502</v>
      </c>
      <c r="DJ681" s="434"/>
      <c r="DK681" s="427">
        <v>4.5</v>
      </c>
      <c r="DL681" s="446">
        <f t="shared" si="1304"/>
        <v>18.026565464895636</v>
      </c>
      <c r="DM681" s="422">
        <v>26.2</v>
      </c>
      <c r="DN681" s="422">
        <v>3.43</v>
      </c>
      <c r="DO681" s="423"/>
      <c r="DP681" s="423">
        <v>20</v>
      </c>
      <c r="DQ681" s="423">
        <v>95</v>
      </c>
      <c r="DR681" s="432"/>
      <c r="DS681" s="432"/>
      <c r="DT681" s="437"/>
      <c r="DU681" s="437">
        <v>0.98</v>
      </c>
      <c r="DV681" s="424"/>
      <c r="DW681" s="446">
        <f t="shared" si="1305"/>
        <v>6.6413662239089186</v>
      </c>
      <c r="DX681" s="434">
        <v>7.69</v>
      </c>
      <c r="DY681" s="438"/>
      <c r="DZ681" s="439"/>
      <c r="EA681" s="660"/>
      <c r="EB681" s="441"/>
      <c r="EC681" s="442"/>
      <c r="ED681" s="442"/>
      <c r="EE681" s="442"/>
      <c r="EF681" s="442"/>
      <c r="EG681" s="443"/>
      <c r="EH681" s="440"/>
      <c r="EI681" s="429">
        <f t="shared" ref="EI681:ER681" si="1414">CV681</f>
        <v>8.1199999999999992</v>
      </c>
      <c r="EJ681" s="447">
        <f t="shared" si="1414"/>
        <v>20.2</v>
      </c>
      <c r="EK681" s="448">
        <f t="shared" si="1414"/>
        <v>72.72</v>
      </c>
      <c r="EL681" s="417">
        <f t="shared" si="1414"/>
        <v>10620</v>
      </c>
      <c r="EM681" s="431">
        <f t="shared" si="1414"/>
        <v>5</v>
      </c>
      <c r="EN681" s="431">
        <f t="shared" si="1414"/>
        <v>0.18</v>
      </c>
      <c r="EO681" s="431">
        <f t="shared" si="1414"/>
        <v>4.9000000000000004</v>
      </c>
      <c r="EP681" s="431">
        <f t="shared" si="1414"/>
        <v>0.9</v>
      </c>
      <c r="EQ681" s="430">
        <f t="shared" si="1414"/>
        <v>18</v>
      </c>
      <c r="ER681" s="448">
        <f t="shared" si="1414"/>
        <v>16</v>
      </c>
      <c r="ES681" s="449">
        <f t="shared" si="1307"/>
        <v>41.509433962264154</v>
      </c>
      <c r="ET681" s="450">
        <f t="shared" si="1308"/>
        <v>0.50880000000000003</v>
      </c>
      <c r="EU681" s="451">
        <f t="shared" si="1413"/>
        <v>0.16946181818181816</v>
      </c>
      <c r="EV681" s="450">
        <f t="shared" si="1309"/>
        <v>0.31381818181818177</v>
      </c>
      <c r="EW681" s="513">
        <f t="shared" si="1407"/>
        <v>0.67835902415341676</v>
      </c>
      <c r="EX681" s="514">
        <f t="shared" si="1408"/>
        <v>10.545283018867925</v>
      </c>
      <c r="EY681" s="513">
        <f t="shared" si="1382"/>
        <v>0.40412979351032452</v>
      </c>
      <c r="EZ681" s="514">
        <f t="shared" si="1383"/>
        <v>13.7</v>
      </c>
      <c r="FA681" s="450">
        <f t="shared" si="1310"/>
        <v>0.75188876013904982</v>
      </c>
      <c r="FB681" s="431">
        <f t="shared" si="1311"/>
        <v>220.37433962264149</v>
      </c>
      <c r="FC681" s="452"/>
      <c r="FD681" s="431"/>
      <c r="FE681" s="452">
        <f t="shared" si="1312"/>
        <v>0.83177570093457942</v>
      </c>
      <c r="FF681" s="430">
        <f t="shared" si="1313"/>
        <v>89</v>
      </c>
      <c r="FG681" s="405">
        <v>50400</v>
      </c>
      <c r="FH681" s="589">
        <v>381</v>
      </c>
      <c r="FI681" s="590">
        <v>23.82</v>
      </c>
      <c r="FJ681" s="591"/>
      <c r="FK681" s="455">
        <f t="shared" si="1314"/>
        <v>2.8301886792452828</v>
      </c>
      <c r="FL681" s="530">
        <v>2000</v>
      </c>
      <c r="FM681" s="455">
        <f t="shared" si="1315"/>
        <v>78.616352201257854</v>
      </c>
      <c r="FN681" s="530">
        <v>5699</v>
      </c>
      <c r="FO681" s="532">
        <f t="shared" si="1316"/>
        <v>0.42593423019431986</v>
      </c>
      <c r="FP681" s="449">
        <f t="shared" si="1317"/>
        <v>224.01729559748429</v>
      </c>
      <c r="FQ681" s="457">
        <v>25.2</v>
      </c>
      <c r="FR681" s="458">
        <f t="shared" si="1318"/>
        <v>0.99056603773584895</v>
      </c>
      <c r="FS681" s="576">
        <v>8.1300000000000008</v>
      </c>
      <c r="FT681" s="577">
        <v>13.7</v>
      </c>
      <c r="FU681" s="660">
        <v>59</v>
      </c>
      <c r="FV681" s="579">
        <v>18</v>
      </c>
      <c r="FW681" s="580"/>
      <c r="FX681" s="579"/>
      <c r="FY681" s="452">
        <f t="shared" si="1319"/>
        <v>0</v>
      </c>
      <c r="FZ681" s="452"/>
      <c r="GA681" s="429"/>
      <c r="GB681" s="513">
        <f t="shared" si="1390"/>
        <v>0.32178217821782185</v>
      </c>
      <c r="GC681" s="514">
        <f>CW681+DZ681-FT681</f>
        <v>6.5</v>
      </c>
      <c r="GD681" s="513">
        <f t="shared" si="1391"/>
        <v>0.1886688668866886</v>
      </c>
      <c r="GE681" s="527">
        <f t="shared" si="1321"/>
        <v>13.719999999999999</v>
      </c>
      <c r="GF681" s="461">
        <f t="shared" si="1322"/>
        <v>3.8679245283018866</v>
      </c>
      <c r="GG681" s="606">
        <v>12</v>
      </c>
      <c r="GH681" s="450">
        <f t="shared" si="1395"/>
        <v>0.15</v>
      </c>
      <c r="GI681" s="405">
        <v>84</v>
      </c>
      <c r="GJ681" s="462">
        <f t="shared" si="1396"/>
        <v>7</v>
      </c>
      <c r="GK681" s="463">
        <f t="shared" si="1323"/>
        <v>11.320754716981131</v>
      </c>
      <c r="GL681" s="464">
        <v>8.31</v>
      </c>
      <c r="GM681" s="529">
        <v>13.2</v>
      </c>
      <c r="GN681" s="406"/>
      <c r="GO681" s="513">
        <f t="shared" si="1384"/>
        <v>3.6496350364963459E-2</v>
      </c>
      <c r="GP681" s="450">
        <f t="shared" si="1400"/>
        <v>1</v>
      </c>
      <c r="GQ681" s="577">
        <v>8</v>
      </c>
      <c r="GR681" s="455">
        <f t="shared" si="1324"/>
        <v>4.0566037735849054</v>
      </c>
      <c r="GS681" s="531">
        <f t="shared" si="1409"/>
        <v>13.1</v>
      </c>
      <c r="GT681" s="531">
        <f t="shared" si="1401"/>
        <v>40.61</v>
      </c>
      <c r="GU681" s="513">
        <f t="shared" si="1385"/>
        <v>7.575757575757569E-3</v>
      </c>
      <c r="GV681" s="513"/>
      <c r="GW681" s="513">
        <f t="shared" si="1386"/>
        <v>4.3795620437956151E-2</v>
      </c>
      <c r="GX681" s="513">
        <f t="shared" si="1402"/>
        <v>0.31169491525423731</v>
      </c>
      <c r="GY681" s="462">
        <f t="shared" si="1389"/>
        <v>0.61559296992828338</v>
      </c>
      <c r="GZ681" s="405">
        <v>24553</v>
      </c>
      <c r="HA681" s="581">
        <v>8.49</v>
      </c>
      <c r="HB681" s="451">
        <v>8.1</v>
      </c>
      <c r="HC681" s="577">
        <v>13.1</v>
      </c>
      <c r="HD681" s="463">
        <f t="shared" si="1387"/>
        <v>40.61</v>
      </c>
      <c r="HE681" s="463">
        <v>13.2</v>
      </c>
      <c r="HF681" s="463">
        <f t="shared" si="1350"/>
        <v>35.64</v>
      </c>
      <c r="HG681" s="582"/>
      <c r="HH681" s="575">
        <v>10</v>
      </c>
      <c r="HI681" s="583">
        <v>10760</v>
      </c>
      <c r="HJ681" s="406">
        <f t="shared" si="1325"/>
        <v>7209.2000000000007</v>
      </c>
      <c r="HK681" s="406"/>
      <c r="HL681" s="549"/>
      <c r="HM681" s="584"/>
      <c r="HN681" s="461">
        <v>4.76</v>
      </c>
      <c r="HO681" s="574"/>
      <c r="HP681" s="548">
        <v>0.01</v>
      </c>
      <c r="HQ681" s="585"/>
      <c r="HR681" s="586"/>
      <c r="HS681" s="520">
        <v>0.14000000000000001</v>
      </c>
      <c r="HT681" s="587">
        <v>4</v>
      </c>
      <c r="HU681" s="522">
        <f t="shared" si="1326"/>
        <v>75.520833333333329</v>
      </c>
      <c r="HV681" s="513">
        <f t="shared" si="1388"/>
        <v>0.6135693215339233</v>
      </c>
      <c r="HW681" s="513">
        <f t="shared" si="1403"/>
        <v>0.69466165413533831</v>
      </c>
      <c r="HX681" s="513">
        <f t="shared" si="1410"/>
        <v>0.70797546012269941</v>
      </c>
      <c r="HY681" s="599"/>
    </row>
    <row r="682" spans="1:233" ht="15.95" customHeight="1" x14ac:dyDescent="0.15">
      <c r="A682" s="485">
        <v>44164</v>
      </c>
      <c r="B682" s="486">
        <v>23673</v>
      </c>
      <c r="C682" s="487">
        <f t="shared" ref="C682:C745" si="1415">B682/$B$6</f>
        <v>0.47345999999999999</v>
      </c>
      <c r="D682" s="488"/>
      <c r="E682" s="489"/>
      <c r="F682" s="490"/>
      <c r="G682" s="490"/>
      <c r="H682" s="487"/>
      <c r="I682" s="490"/>
      <c r="J682" s="490"/>
      <c r="K682" s="491"/>
      <c r="L682" s="491"/>
      <c r="M682" s="491"/>
      <c r="N682" s="492"/>
      <c r="O682" s="492"/>
      <c r="P682" s="409"/>
      <c r="Q682" s="409">
        <v>1920</v>
      </c>
      <c r="R682" s="409"/>
      <c r="S682" s="409"/>
      <c r="T682" s="410">
        <v>5.05</v>
      </c>
      <c r="U682" s="411">
        <f t="shared" si="1372"/>
        <v>3287.2413793103451</v>
      </c>
      <c r="V682" s="409">
        <v>9533</v>
      </c>
      <c r="W682" s="409">
        <v>3285</v>
      </c>
      <c r="X682" s="412">
        <v>480</v>
      </c>
      <c r="Y682" s="473"/>
      <c r="Z682" s="429"/>
      <c r="AA682" s="447"/>
      <c r="AB682" s="409"/>
      <c r="AC682" s="409"/>
      <c r="AD682" s="474"/>
      <c r="AE682" s="477"/>
      <c r="AF682" s="478">
        <f t="shared" si="1373"/>
        <v>2400</v>
      </c>
      <c r="AG682" s="477">
        <f t="shared" si="1374"/>
        <v>0.96</v>
      </c>
      <c r="AH682" s="478">
        <f t="shared" si="1375"/>
        <v>2629.7931034482758</v>
      </c>
      <c r="AI682" s="478">
        <f t="shared" si="1376"/>
        <v>7626.4</v>
      </c>
      <c r="AJ682" s="473">
        <f t="shared" si="1377"/>
        <v>18303.36</v>
      </c>
      <c r="AK682" s="477">
        <f t="shared" si="1378"/>
        <v>0.81348266666666669</v>
      </c>
      <c r="AL682" s="447">
        <v>37</v>
      </c>
      <c r="AM682" s="479"/>
      <c r="AN682" s="473">
        <v>4769</v>
      </c>
      <c r="AO682" s="473">
        <v>4754</v>
      </c>
      <c r="AP682" s="479">
        <v>7.32</v>
      </c>
      <c r="AQ682" s="447">
        <v>641</v>
      </c>
      <c r="AR682" s="473">
        <f t="shared" si="1394"/>
        <v>1923</v>
      </c>
      <c r="AS682" s="657">
        <f t="shared" si="1379"/>
        <v>3</v>
      </c>
      <c r="AT682" s="473">
        <v>6130</v>
      </c>
      <c r="AU682" s="447"/>
      <c r="AV682" s="480">
        <v>1.2</v>
      </c>
      <c r="AW682" s="479">
        <v>4.46</v>
      </c>
      <c r="AX682" s="479">
        <v>37.619999999999997</v>
      </c>
      <c r="AY682" s="480">
        <v>6.2</v>
      </c>
      <c r="AZ682" s="480">
        <v>1.2</v>
      </c>
      <c r="BA682" s="420">
        <f t="shared" ref="BA682:BA745" si="1416">CC682+DF682</f>
        <v>22257</v>
      </c>
      <c r="BB682" s="421">
        <f t="shared" ref="BB682:BB745" si="1417">BA682/$BA$6</f>
        <v>0.44513999999999998</v>
      </c>
      <c r="BC682" s="422"/>
      <c r="BD682" s="423">
        <v>8.08</v>
      </c>
      <c r="BE682" s="424">
        <v>30.6</v>
      </c>
      <c r="BF682" s="425">
        <v>164</v>
      </c>
      <c r="BG682" s="426">
        <v>10950</v>
      </c>
      <c r="BH682" s="420">
        <f t="shared" ref="BH682:BH745" si="1418">BG682*0.67</f>
        <v>7336.5</v>
      </c>
      <c r="BI682" s="420"/>
      <c r="BJ682" s="421"/>
      <c r="BK682" s="427">
        <v>14.6</v>
      </c>
      <c r="BL682" s="427"/>
      <c r="BM682" s="428"/>
      <c r="BN682" s="422"/>
      <c r="BO682" s="425">
        <v>59</v>
      </c>
      <c r="BP682" s="425"/>
      <c r="BQ682" s="423">
        <v>4.46</v>
      </c>
      <c r="BR682" s="421">
        <f t="shared" ref="BR682:BR745" si="1419">BQ682/$BQ$6</f>
        <v>0.61944444444444446</v>
      </c>
      <c r="BS682" s="409">
        <f t="shared" ref="BS682:BS745" si="1420">BA682+AF682</f>
        <v>24657</v>
      </c>
      <c r="BT682" s="429">
        <f t="shared" ref="BT682:BT718" si="1421">(BD682*BA682+AP682*AF682)/(AF682+BA682)</f>
        <v>8.0060250638763844</v>
      </c>
      <c r="BU682" s="430">
        <f t="shared" si="1381"/>
        <v>30.6</v>
      </c>
      <c r="BV682" s="430">
        <f t="shared" ref="BV682:BV745" si="1422">(BA682*BF682+AR682*AF682)/(AF682+BA682)</f>
        <v>335.21304294926392</v>
      </c>
      <c r="BW682" s="430">
        <f t="shared" si="1380"/>
        <v>9884.468913493125</v>
      </c>
      <c r="BX682" s="430">
        <f t="shared" ref="BX682:BX745" si="1423">BW682*0.65</f>
        <v>6424.9047937705318</v>
      </c>
      <c r="BY682" s="430">
        <f t="shared" si="1405"/>
        <v>13.782382284949508</v>
      </c>
      <c r="BZ682" s="430"/>
      <c r="CA682" s="431"/>
      <c r="CB682" s="430">
        <f t="shared" ref="CB682:CB733" si="1424">BO682</f>
        <v>59</v>
      </c>
      <c r="CC682" s="432">
        <v>11184</v>
      </c>
      <c r="CD682" s="411">
        <f t="shared" ref="CD682:CD726" si="1425">CC682+AF682/2</f>
        <v>12384</v>
      </c>
      <c r="CE682" s="421">
        <f t="shared" ref="CE682:CE726" si="1426">CD682/25000</f>
        <v>0.49536000000000002</v>
      </c>
      <c r="CF682" s="433">
        <f t="shared" ref="CF682:CF726" si="1427">6700/CD682*24</f>
        <v>12.984496124031008</v>
      </c>
      <c r="CG682" s="434"/>
      <c r="CH682" s="427"/>
      <c r="CI682" s="446">
        <f t="shared" ref="CI682:CI726" si="1428">9500/CD682*24</f>
        <v>18.410852713178294</v>
      </c>
      <c r="CJ682" s="436">
        <v>26.2</v>
      </c>
      <c r="CK682" s="436">
        <v>2.44</v>
      </c>
      <c r="CL682" s="423"/>
      <c r="CM682" s="423">
        <v>19.7</v>
      </c>
      <c r="CN682" s="423">
        <v>89</v>
      </c>
      <c r="CO682" s="432"/>
      <c r="CP682" s="432"/>
      <c r="CQ682" s="437"/>
      <c r="CR682" s="437">
        <v>0.98</v>
      </c>
      <c r="CS682" s="481"/>
      <c r="CT682" s="432">
        <f t="shared" ref="CT682:CT726" si="1429">3500/CD682*24</f>
        <v>6.782945736434109</v>
      </c>
      <c r="CU682" s="434">
        <v>7.52</v>
      </c>
      <c r="CV682" s="493"/>
      <c r="CW682" s="494"/>
      <c r="CX682" s="495"/>
      <c r="CY682" s="496"/>
      <c r="CZ682" s="497"/>
      <c r="DA682" s="497"/>
      <c r="DB682" s="497"/>
      <c r="DC682" s="497"/>
      <c r="DD682" s="498"/>
      <c r="DE682" s="498"/>
      <c r="DF682" s="432">
        <v>11073</v>
      </c>
      <c r="DG682" s="445">
        <f t="shared" ref="DG682:DG745" si="1430">DF682+AF682/2</f>
        <v>12273</v>
      </c>
      <c r="DH682" s="421">
        <f t="shared" ref="DH682:DH745" si="1431">DG682/25000</f>
        <v>0.49092000000000002</v>
      </c>
      <c r="DI682" s="446">
        <f t="shared" ref="DI682:DI745" si="1432">6700/DG682*24</f>
        <v>13.101931068198484</v>
      </c>
      <c r="DJ682" s="434">
        <v>7.77</v>
      </c>
      <c r="DK682" s="427">
        <v>4.3</v>
      </c>
      <c r="DL682" s="446">
        <f t="shared" ref="DL682:DL745" si="1433">9500/DG682*24</f>
        <v>18.577364947445613</v>
      </c>
      <c r="DM682" s="541">
        <v>26.3</v>
      </c>
      <c r="DN682" s="541">
        <v>2.82</v>
      </c>
      <c r="DO682" s="542">
        <v>7.9</v>
      </c>
      <c r="DP682" s="542">
        <v>19.7</v>
      </c>
      <c r="DQ682" s="542">
        <v>89</v>
      </c>
      <c r="DR682" s="432"/>
      <c r="DS682" s="432"/>
      <c r="DT682" s="437"/>
      <c r="DU682" s="437">
        <v>0.99</v>
      </c>
      <c r="DV682" s="481"/>
      <c r="DW682" s="446">
        <f t="shared" ref="DW682:DW745" si="1434">3500/DG682*24</f>
        <v>6.8442923490589092</v>
      </c>
      <c r="DX682" s="434">
        <v>7.71</v>
      </c>
      <c r="DY682" s="493">
        <v>8.07</v>
      </c>
      <c r="DZ682" s="494">
        <v>19.8</v>
      </c>
      <c r="EA682" s="495">
        <f>DZ682*3.6</f>
        <v>71.28</v>
      </c>
      <c r="EB682" s="496">
        <v>11400</v>
      </c>
      <c r="EC682" s="497">
        <v>4.7</v>
      </c>
      <c r="ED682" s="497">
        <v>0.19</v>
      </c>
      <c r="EE682" s="497">
        <v>4.5999999999999996</v>
      </c>
      <c r="EF682" s="497">
        <v>0.65</v>
      </c>
      <c r="EG682" s="498">
        <v>16</v>
      </c>
      <c r="EH682" s="495">
        <v>16</v>
      </c>
      <c r="EI682" s="429">
        <f t="shared" ref="EI682:ER682" si="1435">DY682</f>
        <v>8.07</v>
      </c>
      <c r="EJ682" s="447">
        <f t="shared" si="1435"/>
        <v>19.8</v>
      </c>
      <c r="EK682" s="448">
        <f t="shared" si="1435"/>
        <v>71.28</v>
      </c>
      <c r="EL682" s="417">
        <f t="shared" si="1435"/>
        <v>11400</v>
      </c>
      <c r="EM682" s="431">
        <f t="shared" si="1435"/>
        <v>4.7</v>
      </c>
      <c r="EN682" s="431">
        <f t="shared" si="1435"/>
        <v>0.19</v>
      </c>
      <c r="EO682" s="431">
        <f t="shared" si="1435"/>
        <v>4.5999999999999996</v>
      </c>
      <c r="EP682" s="431">
        <f t="shared" si="1435"/>
        <v>0.65</v>
      </c>
      <c r="EQ682" s="430">
        <f t="shared" si="1435"/>
        <v>16</v>
      </c>
      <c r="ER682" s="448">
        <f t="shared" si="1435"/>
        <v>16</v>
      </c>
      <c r="ES682" s="449">
        <f t="shared" ref="ES682:ES745" si="1436">44000/(BA682+AF682)*24</f>
        <v>42.827594597882957</v>
      </c>
      <c r="ET682" s="450">
        <f t="shared" ref="ET682:ET745" si="1437">(BA682+AF682)/BA$6</f>
        <v>0.49314000000000002</v>
      </c>
      <c r="EU682" s="451">
        <f t="shared" si="1413"/>
        <v>0.1878488181818182</v>
      </c>
      <c r="EV682" s="499">
        <f t="shared" ref="EV682:EV745" si="1438">EU682/$EU$6</f>
        <v>0.34786818181818185</v>
      </c>
      <c r="EW682" s="513">
        <f t="shared" si="1407"/>
        <v>0.65898493432935434</v>
      </c>
      <c r="EX682" s="514">
        <f t="shared" si="1408"/>
        <v>9.0823822849495066</v>
      </c>
      <c r="EY682" s="513">
        <f t="shared" si="1382"/>
        <v>0.3529411764705882</v>
      </c>
      <c r="EZ682" s="514">
        <f t="shared" si="1383"/>
        <v>10.8</v>
      </c>
      <c r="FA682" s="450">
        <f t="shared" ref="FA682:FA745" si="1439">1-EK682/BV682</f>
        <v>0.78735910938051246</v>
      </c>
      <c r="FB682" s="431">
        <f t="shared" ref="FB682:FB745" si="1440">BV682-EK682</f>
        <v>263.93304294926395</v>
      </c>
      <c r="FC682" s="452"/>
      <c r="FD682" s="431"/>
      <c r="FE682" s="452">
        <f t="shared" ref="FE682:FE733" si="1441">1-EQ682/CB682</f>
        <v>0.72881355932203395</v>
      </c>
      <c r="FF682" s="430">
        <f t="shared" ref="FF682:FF733" si="1442">CB682-EQ682</f>
        <v>43</v>
      </c>
      <c r="FG682" s="490">
        <v>50400</v>
      </c>
      <c r="FH682" s="601">
        <v>352</v>
      </c>
      <c r="FI682" s="501">
        <v>25.16</v>
      </c>
      <c r="FJ682" s="487"/>
      <c r="FK682" s="455">
        <f t="shared" ref="FK682:FK745" si="1443">3000/BS682*24</f>
        <v>2.9200632680374743</v>
      </c>
      <c r="FL682" s="490">
        <v>2000</v>
      </c>
      <c r="FM682" s="455">
        <f t="shared" ref="FM682:FM745" si="1444">FL682/BS682*1000</f>
        <v>81.11286855659651</v>
      </c>
      <c r="FN682" s="490">
        <v>5560</v>
      </c>
      <c r="FO682" s="532">
        <f t="shared" ref="FO682:FO745" si="1445">FN682/11.15/1.2/1000</f>
        <v>0.41554559043348288</v>
      </c>
      <c r="FP682" s="449">
        <f t="shared" ref="FP682:FP745" si="1446">FN682/BS682*1000</f>
        <v>225.49377458733827</v>
      </c>
      <c r="FQ682" s="503">
        <v>25.2</v>
      </c>
      <c r="FR682" s="458">
        <f t="shared" ref="FR682:FR745" si="1447">FQ682/BS682*1000</f>
        <v>1.0220221438131161</v>
      </c>
      <c r="FS682" s="504">
        <v>7.96</v>
      </c>
      <c r="FT682" s="535">
        <v>13.3</v>
      </c>
      <c r="FU682" s="495">
        <v>47</v>
      </c>
      <c r="FV682" s="490">
        <v>4</v>
      </c>
      <c r="FW682" s="504"/>
      <c r="FX682" s="490"/>
      <c r="FY682" s="452">
        <f t="shared" ref="FY682:FY729" si="1448">1-FV682/(EG682+DD682)</f>
        <v>0.75</v>
      </c>
      <c r="FZ682" s="452"/>
      <c r="GA682" s="429"/>
      <c r="GB682" s="499">
        <f t="shared" si="1390"/>
        <v>0.32828282828282829</v>
      </c>
      <c r="GC682" s="514">
        <f>(CW682+DZ682-FT682)</f>
        <v>6.5</v>
      </c>
      <c r="GD682" s="513">
        <f t="shared" si="1391"/>
        <v>0.34062850729517402</v>
      </c>
      <c r="GE682" s="527">
        <f t="shared" ref="GE682:GE729" si="1449">CX682+EA682-FU682</f>
        <v>24.28</v>
      </c>
      <c r="GF682" s="461">
        <f t="shared" ref="GF682:GF745" si="1450">4100/BS682*24</f>
        <v>3.9907531329845485</v>
      </c>
      <c r="GG682" s="490">
        <v>12</v>
      </c>
      <c r="GH682" s="526">
        <f t="shared" si="1395"/>
        <v>0.15</v>
      </c>
      <c r="GI682" s="490">
        <v>84</v>
      </c>
      <c r="GJ682" s="544">
        <f t="shared" si="1396"/>
        <v>7</v>
      </c>
      <c r="GK682" s="463">
        <f t="shared" ref="GK682:GK717" si="1451">GG682/(BS682/24)*1000</f>
        <v>11.680253072149897</v>
      </c>
      <c r="GL682" s="507">
        <v>8.18</v>
      </c>
      <c r="GM682" s="535">
        <v>12.9</v>
      </c>
      <c r="GN682" s="536"/>
      <c r="GO682" s="526">
        <f t="shared" si="1384"/>
        <v>3.007518796992481E-2</v>
      </c>
      <c r="GP682" s="526">
        <f t="shared" si="1400"/>
        <v>1</v>
      </c>
      <c r="GQ682" s="535">
        <v>8</v>
      </c>
      <c r="GR682" s="455">
        <f t="shared" ref="GR682:GR745" si="1452">4300/BS682*24</f>
        <v>4.1854240175203801</v>
      </c>
      <c r="GS682" s="536">
        <f t="shared" si="1409"/>
        <v>12.6</v>
      </c>
      <c r="GT682" s="536">
        <f t="shared" si="1401"/>
        <v>39.06</v>
      </c>
      <c r="GU682" s="526">
        <f t="shared" si="1385"/>
        <v>2.3255813953488413E-2</v>
      </c>
      <c r="GV682" s="526"/>
      <c r="GW682" s="526">
        <f t="shared" si="1386"/>
        <v>5.2631578947368474E-2</v>
      </c>
      <c r="GX682" s="526">
        <f t="shared" si="1402"/>
        <v>0.16893617021276586</v>
      </c>
      <c r="GY682" s="544">
        <f t="shared" si="1389"/>
        <v>1.4710646186586775</v>
      </c>
      <c r="GZ682" s="490">
        <v>24168</v>
      </c>
      <c r="HA682" s="493">
        <v>8.34</v>
      </c>
      <c r="HB682" s="493">
        <v>8.1</v>
      </c>
      <c r="HC682" s="494">
        <v>12.6</v>
      </c>
      <c r="HD682" s="498">
        <f t="shared" si="1387"/>
        <v>39.06</v>
      </c>
      <c r="HE682" s="498">
        <v>13.1</v>
      </c>
      <c r="HF682" s="498">
        <f t="shared" si="1350"/>
        <v>35.370000000000005</v>
      </c>
      <c r="HG682" s="498"/>
      <c r="HH682" s="492">
        <v>6</v>
      </c>
      <c r="HI682" s="508">
        <v>11210</v>
      </c>
      <c r="HJ682" s="490">
        <f t="shared" ref="HJ682:HJ745" si="1453">HI682*0.67</f>
        <v>7510.7000000000007</v>
      </c>
      <c r="HK682" s="490"/>
      <c r="HL682" s="490"/>
      <c r="HM682" s="543"/>
      <c r="HN682" s="506">
        <v>3.94</v>
      </c>
      <c r="HO682" s="491"/>
      <c r="HP682" s="545">
        <v>0.01</v>
      </c>
      <c r="HQ682" s="523"/>
      <c r="HR682" s="524"/>
      <c r="HS682" s="524">
        <v>0.13</v>
      </c>
      <c r="HT682" s="511">
        <v>4</v>
      </c>
      <c r="HU682" s="525">
        <f t="shared" ref="HU682:HU745" si="1454">72500/BA682*24</f>
        <v>78.177651974659653</v>
      </c>
      <c r="HV682" s="526">
        <f t="shared" si="1388"/>
        <v>0.58823529411764708</v>
      </c>
      <c r="HW682" s="526">
        <f t="shared" si="1403"/>
        <v>0.76182926829268294</v>
      </c>
      <c r="HX682" s="526">
        <f t="shared" si="1410"/>
        <v>0.73013698630136981</v>
      </c>
      <c r="HY682" s="512"/>
    </row>
    <row r="683" spans="1:233" s="598" customFormat="1" ht="15.95" customHeight="1" x14ac:dyDescent="0.15">
      <c r="A683" s="400">
        <v>44165</v>
      </c>
      <c r="B683" s="515">
        <v>24837</v>
      </c>
      <c r="C683" s="402">
        <f t="shared" si="1415"/>
        <v>0.49674000000000001</v>
      </c>
      <c r="D683" s="571"/>
      <c r="E683" s="572"/>
      <c r="F683" s="406"/>
      <c r="G683" s="406"/>
      <c r="H683" s="402"/>
      <c r="I683" s="573"/>
      <c r="J683" s="406"/>
      <c r="K683" s="574"/>
      <c r="L683" s="574"/>
      <c r="M683" s="574"/>
      <c r="N683" s="575"/>
      <c r="O683" s="575"/>
      <c r="P683" s="409"/>
      <c r="Q683" s="409">
        <v>1920</v>
      </c>
      <c r="R683" s="409"/>
      <c r="S683" s="409"/>
      <c r="T683" s="410">
        <v>4.9800000000000004</v>
      </c>
      <c r="U683" s="409">
        <f t="shared" si="1372"/>
        <v>3606.8965517241381</v>
      </c>
      <c r="V683" s="409">
        <v>10460</v>
      </c>
      <c r="W683" s="409">
        <v>2689</v>
      </c>
      <c r="X683" s="516">
        <v>480</v>
      </c>
      <c r="Y683" s="473"/>
      <c r="Z683" s="429"/>
      <c r="AA683" s="409"/>
      <c r="AB683" s="409"/>
      <c r="AC683" s="409"/>
      <c r="AD683" s="474"/>
      <c r="AE683" s="477"/>
      <c r="AF683" s="478">
        <f t="shared" si="1373"/>
        <v>2400</v>
      </c>
      <c r="AG683" s="477">
        <f t="shared" si="1374"/>
        <v>0.96</v>
      </c>
      <c r="AH683" s="478">
        <f t="shared" si="1375"/>
        <v>2885.5172413793102</v>
      </c>
      <c r="AI683" s="478">
        <f t="shared" si="1376"/>
        <v>8368</v>
      </c>
      <c r="AJ683" s="473">
        <f t="shared" si="1377"/>
        <v>20083.2</v>
      </c>
      <c r="AK683" s="477">
        <f t="shared" si="1378"/>
        <v>0.89258666666666675</v>
      </c>
      <c r="AL683" s="447">
        <v>37</v>
      </c>
      <c r="AM683" s="479"/>
      <c r="AN683" s="473">
        <v>4830</v>
      </c>
      <c r="AO683" s="473">
        <v>4807</v>
      </c>
      <c r="AP683" s="479">
        <v>7.46</v>
      </c>
      <c r="AQ683" s="447">
        <v>623</v>
      </c>
      <c r="AR683" s="473">
        <f t="shared" si="1394"/>
        <v>1869</v>
      </c>
      <c r="AS683" s="657">
        <f t="shared" si="1379"/>
        <v>3</v>
      </c>
      <c r="AT683" s="473">
        <v>6090</v>
      </c>
      <c r="AU683" s="447"/>
      <c r="AV683" s="480">
        <v>1.5</v>
      </c>
      <c r="AW683" s="479">
        <v>5.0599999999999996</v>
      </c>
      <c r="AX683" s="479">
        <v>37.6</v>
      </c>
      <c r="AY683" s="480">
        <v>12.3</v>
      </c>
      <c r="AZ683" s="480">
        <v>1.6</v>
      </c>
      <c r="BA683" s="420">
        <f t="shared" si="1416"/>
        <v>26366</v>
      </c>
      <c r="BB683" s="421">
        <f t="shared" si="1417"/>
        <v>0.52732000000000001</v>
      </c>
      <c r="BC683" s="422"/>
      <c r="BD683" s="423">
        <v>8.2899999999999991</v>
      </c>
      <c r="BE683" s="424">
        <v>32</v>
      </c>
      <c r="BF683" s="420">
        <f>BE683*4.7</f>
        <v>150.4</v>
      </c>
      <c r="BG683" s="426">
        <v>11330</v>
      </c>
      <c r="BH683" s="420">
        <f t="shared" si="1418"/>
        <v>7591.1</v>
      </c>
      <c r="BI683" s="432"/>
      <c r="BJ683" s="421"/>
      <c r="BK683" s="427">
        <v>14.6</v>
      </c>
      <c r="BL683" s="427"/>
      <c r="BM683" s="428"/>
      <c r="BN683" s="422"/>
      <c r="BO683" s="425">
        <v>68</v>
      </c>
      <c r="BP683" s="425"/>
      <c r="BQ683" s="423">
        <v>4.38</v>
      </c>
      <c r="BR683" s="421">
        <f t="shared" si="1419"/>
        <v>0.60833333333333328</v>
      </c>
      <c r="BS683" s="409">
        <f t="shared" si="1420"/>
        <v>28766</v>
      </c>
      <c r="BT683" s="429">
        <f t="shared" si="1421"/>
        <v>8.2207515817284289</v>
      </c>
      <c r="BU683" s="430">
        <f t="shared" si="1381"/>
        <v>32</v>
      </c>
      <c r="BV683" s="430">
        <f t="shared" si="1422"/>
        <v>293.7859417367726</v>
      </c>
      <c r="BW683" s="430">
        <f t="shared" si="1380"/>
        <v>10384.967670166168</v>
      </c>
      <c r="BX683" s="430">
        <f t="shared" si="1423"/>
        <v>6750.2289856080097</v>
      </c>
      <c r="BY683" s="430">
        <f t="shared" si="1405"/>
        <v>14.40810679274143</v>
      </c>
      <c r="BZ683" s="430"/>
      <c r="CA683" s="431"/>
      <c r="CB683" s="430">
        <f t="shared" si="1424"/>
        <v>68</v>
      </c>
      <c r="CC683" s="432">
        <v>13399</v>
      </c>
      <c r="CD683" s="411">
        <f t="shared" si="1425"/>
        <v>14599</v>
      </c>
      <c r="CE683" s="421">
        <f t="shared" si="1426"/>
        <v>0.58396000000000003</v>
      </c>
      <c r="CF683" s="433">
        <f t="shared" si="1427"/>
        <v>11.014453044729091</v>
      </c>
      <c r="CG683" s="434">
        <v>8.0399999999999991</v>
      </c>
      <c r="CH683" s="427">
        <v>3.3</v>
      </c>
      <c r="CI683" s="446">
        <f t="shared" si="1428"/>
        <v>15.617508048496472</v>
      </c>
      <c r="CJ683" s="436">
        <v>25.8</v>
      </c>
      <c r="CK683" s="436">
        <v>1.2</v>
      </c>
      <c r="CL683" s="423">
        <v>8.0399999999999991</v>
      </c>
      <c r="CM683" s="423">
        <v>18.7</v>
      </c>
      <c r="CN683" s="423">
        <v>101</v>
      </c>
      <c r="CO683" s="432"/>
      <c r="CP683" s="432"/>
      <c r="CQ683" s="437"/>
      <c r="CR683" s="437">
        <v>0.97</v>
      </c>
      <c r="CS683" s="424"/>
      <c r="CT683" s="432">
        <f t="shared" si="1429"/>
        <v>5.7538187547092265</v>
      </c>
      <c r="CU683" s="434">
        <v>6.94</v>
      </c>
      <c r="CV683" s="438">
        <v>8.23</v>
      </c>
      <c r="CW683" s="439">
        <v>19.600000000000001</v>
      </c>
      <c r="CX683" s="660">
        <f>CW683*3.6</f>
        <v>70.56</v>
      </c>
      <c r="CY683" s="441">
        <v>11040</v>
      </c>
      <c r="CZ683" s="442">
        <v>3.7</v>
      </c>
      <c r="DA683" s="442">
        <v>0.21</v>
      </c>
      <c r="DB683" s="442">
        <v>3.7</v>
      </c>
      <c r="DC683" s="442">
        <v>0.65</v>
      </c>
      <c r="DD683" s="443">
        <v>24</v>
      </c>
      <c r="DE683" s="440">
        <v>16</v>
      </c>
      <c r="DF683" s="444">
        <v>12967</v>
      </c>
      <c r="DG683" s="445">
        <f t="shared" si="1430"/>
        <v>14167</v>
      </c>
      <c r="DH683" s="421">
        <f t="shared" si="1431"/>
        <v>0.56667999999999996</v>
      </c>
      <c r="DI683" s="446">
        <f t="shared" si="1432"/>
        <v>11.350321168913673</v>
      </c>
      <c r="DJ683" s="434"/>
      <c r="DK683" s="427">
        <v>3.3</v>
      </c>
      <c r="DL683" s="446">
        <f t="shared" si="1433"/>
        <v>16.093738970847745</v>
      </c>
      <c r="DM683" s="422">
        <v>25.9</v>
      </c>
      <c r="DN683" s="422">
        <v>1.41</v>
      </c>
      <c r="DO683" s="423"/>
      <c r="DP683" s="423">
        <v>19.5</v>
      </c>
      <c r="DQ683" s="423">
        <v>101</v>
      </c>
      <c r="DR683" s="432"/>
      <c r="DS683" s="432"/>
      <c r="DT683" s="437"/>
      <c r="DU683" s="437">
        <v>0.98</v>
      </c>
      <c r="DV683" s="424"/>
      <c r="DW683" s="446">
        <f t="shared" si="1434"/>
        <v>5.92927225241759</v>
      </c>
      <c r="DX683" s="434">
        <v>6.75</v>
      </c>
      <c r="DY683" s="438"/>
      <c r="DZ683" s="439"/>
      <c r="EA683" s="660"/>
      <c r="EB683" s="441"/>
      <c r="EC683" s="442"/>
      <c r="ED683" s="442"/>
      <c r="EE683" s="442"/>
      <c r="EF683" s="442"/>
      <c r="EG683" s="443"/>
      <c r="EH683" s="440"/>
      <c r="EI683" s="429">
        <f t="shared" ref="EI683:ER683" si="1455">CV683</f>
        <v>8.23</v>
      </c>
      <c r="EJ683" s="447">
        <f t="shared" si="1455"/>
        <v>19.600000000000001</v>
      </c>
      <c r="EK683" s="448">
        <f t="shared" si="1455"/>
        <v>70.56</v>
      </c>
      <c r="EL683" s="417">
        <f t="shared" si="1455"/>
        <v>11040</v>
      </c>
      <c r="EM683" s="431">
        <f t="shared" si="1455"/>
        <v>3.7</v>
      </c>
      <c r="EN683" s="431">
        <f t="shared" si="1455"/>
        <v>0.21</v>
      </c>
      <c r="EO683" s="431">
        <f t="shared" si="1455"/>
        <v>3.7</v>
      </c>
      <c r="EP683" s="431">
        <f t="shared" si="1455"/>
        <v>0.65</v>
      </c>
      <c r="EQ683" s="430">
        <f t="shared" si="1455"/>
        <v>24</v>
      </c>
      <c r="ER683" s="448">
        <f t="shared" si="1455"/>
        <v>16</v>
      </c>
      <c r="ES683" s="449">
        <f t="shared" si="1436"/>
        <v>36.710004866856707</v>
      </c>
      <c r="ET683" s="450">
        <f t="shared" si="1437"/>
        <v>0.57532000000000005</v>
      </c>
      <c r="EU683" s="451">
        <f t="shared" si="1413"/>
        <v>0.19206923636363638</v>
      </c>
      <c r="EV683" s="450">
        <f t="shared" si="1438"/>
        <v>0.35568377104377102</v>
      </c>
      <c r="EW683" s="513">
        <f t="shared" si="1407"/>
        <v>0.74320012662149337</v>
      </c>
      <c r="EX683" s="514">
        <f t="shared" si="1408"/>
        <v>10.708106792741429</v>
      </c>
      <c r="EY683" s="513">
        <f t="shared" si="1382"/>
        <v>0.38749999999999996</v>
      </c>
      <c r="EZ683" s="514">
        <f t="shared" si="1383"/>
        <v>12.399999999999999</v>
      </c>
      <c r="FA683" s="450">
        <f t="shared" si="1439"/>
        <v>0.75982513124055262</v>
      </c>
      <c r="FB683" s="431">
        <f t="shared" si="1440"/>
        <v>223.2259417367726</v>
      </c>
      <c r="FC683" s="452"/>
      <c r="FD683" s="431"/>
      <c r="FE683" s="452">
        <f t="shared" si="1441"/>
        <v>0.64705882352941169</v>
      </c>
      <c r="FF683" s="430">
        <f t="shared" si="1442"/>
        <v>44</v>
      </c>
      <c r="FG683" s="405">
        <v>50400</v>
      </c>
      <c r="FH683" s="589">
        <v>99</v>
      </c>
      <c r="FI683" s="590">
        <v>1.83</v>
      </c>
      <c r="FJ683" s="591"/>
      <c r="FK683" s="455">
        <f t="shared" si="1443"/>
        <v>2.5029548772856844</v>
      </c>
      <c r="FL683" s="530">
        <v>2050</v>
      </c>
      <c r="FM683" s="455">
        <f t="shared" si="1444"/>
        <v>71.264687478272961</v>
      </c>
      <c r="FN683" s="530">
        <v>5560</v>
      </c>
      <c r="FO683" s="532">
        <f t="shared" si="1445"/>
        <v>0.41554559043348288</v>
      </c>
      <c r="FP683" s="449">
        <f t="shared" si="1446"/>
        <v>193.28373774595008</v>
      </c>
      <c r="FQ683" s="457">
        <v>25.2</v>
      </c>
      <c r="FR683" s="458">
        <f t="shared" si="1447"/>
        <v>0.87603420704998947</v>
      </c>
      <c r="FS683" s="576">
        <v>8.2100000000000009</v>
      </c>
      <c r="FT683" s="577">
        <v>13.1</v>
      </c>
      <c r="FU683" s="660">
        <v>46</v>
      </c>
      <c r="FV683" s="579">
        <v>4</v>
      </c>
      <c r="FW683" s="580"/>
      <c r="FX683" s="579"/>
      <c r="FY683" s="452">
        <f t="shared" si="1448"/>
        <v>0.83333333333333337</v>
      </c>
      <c r="FZ683" s="452"/>
      <c r="GA683" s="429"/>
      <c r="GB683" s="513">
        <f t="shared" si="1390"/>
        <v>0.33163265306122458</v>
      </c>
      <c r="GC683" s="514">
        <f>CW683+DZ683-FT683</f>
        <v>6.5000000000000018</v>
      </c>
      <c r="GD683" s="513">
        <f t="shared" si="1391"/>
        <v>0.34807256235827666</v>
      </c>
      <c r="GE683" s="527">
        <f t="shared" si="1449"/>
        <v>24.560000000000002</v>
      </c>
      <c r="GF683" s="461">
        <f t="shared" si="1450"/>
        <v>3.4207049989571017</v>
      </c>
      <c r="GG683" s="606">
        <v>12</v>
      </c>
      <c r="GH683" s="450">
        <f t="shared" si="1395"/>
        <v>0.15</v>
      </c>
      <c r="GI683" s="405">
        <v>84</v>
      </c>
      <c r="GJ683" s="462">
        <f t="shared" si="1396"/>
        <v>7</v>
      </c>
      <c r="GK683" s="463">
        <f t="shared" si="1451"/>
        <v>10.011819509142738</v>
      </c>
      <c r="GL683" s="464">
        <v>8.2899999999999991</v>
      </c>
      <c r="GM683" s="529">
        <v>12.5</v>
      </c>
      <c r="GN683" s="406"/>
      <c r="GO683" s="513">
        <f t="shared" si="1384"/>
        <v>4.5801526717557217E-2</v>
      </c>
      <c r="GP683" s="450">
        <f t="shared" si="1400"/>
        <v>1</v>
      </c>
      <c r="GQ683" s="577">
        <v>8</v>
      </c>
      <c r="GR683" s="455">
        <f t="shared" si="1452"/>
        <v>3.5875686574428141</v>
      </c>
      <c r="GS683" s="531">
        <f t="shared" si="1409"/>
        <v>12.2</v>
      </c>
      <c r="GT683" s="531">
        <f t="shared" si="1401"/>
        <v>37.82</v>
      </c>
      <c r="GU683" s="513">
        <f t="shared" si="1385"/>
        <v>2.4000000000000021E-2</v>
      </c>
      <c r="GV683" s="513"/>
      <c r="GW683" s="513">
        <f t="shared" si="1386"/>
        <v>6.8702290076335881E-2</v>
      </c>
      <c r="GX683" s="513">
        <f t="shared" si="1402"/>
        <v>0.17782608695652169</v>
      </c>
      <c r="GY683" s="462">
        <f t="shared" si="1389"/>
        <v>1.2239388152986233</v>
      </c>
      <c r="GZ683" s="405">
        <v>28274</v>
      </c>
      <c r="HA683" s="581">
        <v>8.4499999999999993</v>
      </c>
      <c r="HB683" s="451">
        <v>8.1</v>
      </c>
      <c r="HC683" s="577">
        <v>12.2</v>
      </c>
      <c r="HD683" s="463">
        <f t="shared" si="1387"/>
        <v>37.82</v>
      </c>
      <c r="HE683" s="463">
        <v>13.1</v>
      </c>
      <c r="HF683" s="463">
        <f t="shared" si="1350"/>
        <v>35.370000000000005</v>
      </c>
      <c r="HG683" s="582"/>
      <c r="HH683" s="575">
        <v>6</v>
      </c>
      <c r="HI683" s="583">
        <v>10990</v>
      </c>
      <c r="HJ683" s="406">
        <f t="shared" si="1453"/>
        <v>7363.3</v>
      </c>
      <c r="HK683" s="406"/>
      <c r="HL683" s="549"/>
      <c r="HM683" s="584"/>
      <c r="HN683" s="461">
        <v>3.84</v>
      </c>
      <c r="HO683" s="574"/>
      <c r="HP683" s="548">
        <v>0.01</v>
      </c>
      <c r="HQ683" s="585"/>
      <c r="HR683" s="586"/>
      <c r="HS683" s="520">
        <v>0.13</v>
      </c>
      <c r="HT683" s="587">
        <v>4</v>
      </c>
      <c r="HU683" s="522">
        <f t="shared" si="1454"/>
        <v>65.994083289084415</v>
      </c>
      <c r="HV683" s="513">
        <f t="shared" si="1388"/>
        <v>0.61875000000000002</v>
      </c>
      <c r="HW683" s="513">
        <f t="shared" si="1403"/>
        <v>0.74853723404255312</v>
      </c>
      <c r="HX683" s="513">
        <f t="shared" si="1410"/>
        <v>0.73698630136986298</v>
      </c>
      <c r="HY683" s="599"/>
    </row>
    <row r="684" spans="1:233" s="598" customFormat="1" ht="15.95" customHeight="1" x14ac:dyDescent="0.15">
      <c r="A684" s="400">
        <v>44166</v>
      </c>
      <c r="B684" s="515">
        <v>31334</v>
      </c>
      <c r="C684" s="402">
        <f t="shared" si="1415"/>
        <v>0.62668000000000001</v>
      </c>
      <c r="D684" s="571"/>
      <c r="E684" s="572"/>
      <c r="F684" s="406"/>
      <c r="G684" s="406"/>
      <c r="H684" s="402"/>
      <c r="I684" s="573"/>
      <c r="J684" s="406"/>
      <c r="K684" s="574"/>
      <c r="L684" s="574"/>
      <c r="M684" s="574"/>
      <c r="N684" s="575"/>
      <c r="O684" s="575"/>
      <c r="P684" s="409"/>
      <c r="Q684" s="409">
        <v>1920</v>
      </c>
      <c r="R684" s="409"/>
      <c r="S684" s="409"/>
      <c r="T684" s="410">
        <v>4.9800000000000004</v>
      </c>
      <c r="U684" s="409">
        <f t="shared" si="1372"/>
        <v>3060</v>
      </c>
      <c r="V684" s="409">
        <v>8874</v>
      </c>
      <c r="W684" s="409">
        <v>2621</v>
      </c>
      <c r="X684" s="516">
        <v>480</v>
      </c>
      <c r="Y684" s="473"/>
      <c r="Z684" s="429"/>
      <c r="AA684" s="409"/>
      <c r="AB684" s="409"/>
      <c r="AC684" s="409"/>
      <c r="AD684" s="474"/>
      <c r="AE684" s="477"/>
      <c r="AF684" s="478">
        <f t="shared" si="1373"/>
        <v>2400</v>
      </c>
      <c r="AG684" s="477">
        <f t="shared" si="1374"/>
        <v>0.96</v>
      </c>
      <c r="AH684" s="478">
        <f t="shared" si="1375"/>
        <v>2448</v>
      </c>
      <c r="AI684" s="478">
        <f t="shared" si="1376"/>
        <v>7099.2</v>
      </c>
      <c r="AJ684" s="473">
        <f t="shared" si="1377"/>
        <v>17038.080000000002</v>
      </c>
      <c r="AK684" s="477">
        <f t="shared" si="1378"/>
        <v>0.75724800000000003</v>
      </c>
      <c r="AL684" s="447">
        <v>37</v>
      </c>
      <c r="AM684" s="479"/>
      <c r="AN684" s="473">
        <v>4774</v>
      </c>
      <c r="AO684" s="473">
        <v>4802</v>
      </c>
      <c r="AP684" s="479">
        <v>7.48</v>
      </c>
      <c r="AQ684" s="447">
        <v>604</v>
      </c>
      <c r="AR684" s="473">
        <f t="shared" si="1394"/>
        <v>1812</v>
      </c>
      <c r="AS684" s="657">
        <f t="shared" si="1379"/>
        <v>3</v>
      </c>
      <c r="AT684" s="473">
        <v>6160</v>
      </c>
      <c r="AU684" s="447"/>
      <c r="AV684" s="480">
        <v>1.1000000000000001</v>
      </c>
      <c r="AW684" s="479">
        <v>4.75</v>
      </c>
      <c r="AX684" s="479">
        <v>38.9</v>
      </c>
      <c r="AY684" s="480">
        <v>12.3</v>
      </c>
      <c r="AZ684" s="480">
        <v>1.9</v>
      </c>
      <c r="BA684" s="420">
        <f t="shared" si="1416"/>
        <v>24677</v>
      </c>
      <c r="BB684" s="421">
        <f t="shared" si="1417"/>
        <v>0.49353999999999998</v>
      </c>
      <c r="BC684" s="422"/>
      <c r="BD684" s="423">
        <v>8.07</v>
      </c>
      <c r="BE684" s="424">
        <v>36.1</v>
      </c>
      <c r="BF684" s="420">
        <v>168</v>
      </c>
      <c r="BG684" s="426">
        <v>13860</v>
      </c>
      <c r="BH684" s="420">
        <f t="shared" si="1418"/>
        <v>9286.2000000000007</v>
      </c>
      <c r="BI684" s="432">
        <v>2893</v>
      </c>
      <c r="BJ684" s="421">
        <f>BI684/35.5*(23+35.5)/BH684</f>
        <v>0.51337878014354787</v>
      </c>
      <c r="BK684" s="427">
        <v>14.5</v>
      </c>
      <c r="BL684" s="427">
        <v>2</v>
      </c>
      <c r="BM684" s="428">
        <v>10.7</v>
      </c>
      <c r="BN684" s="422">
        <v>0.6</v>
      </c>
      <c r="BO684" s="425">
        <v>72</v>
      </c>
      <c r="BP684" s="425">
        <v>32</v>
      </c>
      <c r="BQ684" s="423">
        <v>4.83</v>
      </c>
      <c r="BR684" s="421">
        <f t="shared" si="1419"/>
        <v>0.67083333333333328</v>
      </c>
      <c r="BS684" s="409">
        <f t="shared" si="1420"/>
        <v>27077</v>
      </c>
      <c r="BT684" s="429">
        <f t="shared" si="1421"/>
        <v>8.0177046940207557</v>
      </c>
      <c r="BU684" s="430">
        <f t="shared" si="1381"/>
        <v>36.1</v>
      </c>
      <c r="BV684" s="430">
        <f t="shared" si="1422"/>
        <v>313.71776784725046</v>
      </c>
      <c r="BW684" s="430">
        <f t="shared" si="1380"/>
        <v>12631.76939838239</v>
      </c>
      <c r="BX684" s="430">
        <f t="shared" si="1423"/>
        <v>8210.6501089485537</v>
      </c>
      <c r="BY684" s="430">
        <f t="shared" si="1405"/>
        <v>14.305000553975699</v>
      </c>
      <c r="BZ684" s="430">
        <f>(BL684*BA684+AY684*AF684)/BS684</f>
        <v>2.912951951841046</v>
      </c>
      <c r="CA684" s="431">
        <f>(BN684*BA684+AZ684*AF684)/BS684</f>
        <v>0.71522694537799603</v>
      </c>
      <c r="CB684" s="430">
        <f t="shared" si="1424"/>
        <v>72</v>
      </c>
      <c r="CC684" s="432">
        <v>12675</v>
      </c>
      <c r="CD684" s="411">
        <f t="shared" si="1425"/>
        <v>13875</v>
      </c>
      <c r="CE684" s="421">
        <f t="shared" si="1426"/>
        <v>0.55500000000000005</v>
      </c>
      <c r="CF684" s="433">
        <f t="shared" si="1427"/>
        <v>11.58918918918919</v>
      </c>
      <c r="CG684" s="434"/>
      <c r="CH684" s="427"/>
      <c r="CI684" s="446">
        <f t="shared" si="1428"/>
        <v>16.432432432432432</v>
      </c>
      <c r="CJ684" s="436">
        <v>25.3</v>
      </c>
      <c r="CK684" s="436">
        <v>2.76</v>
      </c>
      <c r="CL684" s="423"/>
      <c r="CM684" s="423">
        <v>19.5</v>
      </c>
      <c r="CN684" s="423">
        <v>100</v>
      </c>
      <c r="CO684" s="432"/>
      <c r="CP684" s="432"/>
      <c r="CQ684" s="437"/>
      <c r="CR684" s="437">
        <v>0.97</v>
      </c>
      <c r="CS684" s="424"/>
      <c r="CT684" s="432">
        <f t="shared" si="1429"/>
        <v>6.0540540540540535</v>
      </c>
      <c r="CU684" s="434">
        <v>7.33</v>
      </c>
      <c r="CV684" s="438"/>
      <c r="CW684" s="439"/>
      <c r="CX684" s="660"/>
      <c r="CY684" s="441"/>
      <c r="CZ684" s="442"/>
      <c r="DA684" s="442"/>
      <c r="DB684" s="442"/>
      <c r="DC684" s="442"/>
      <c r="DD684" s="443"/>
      <c r="DE684" s="440"/>
      <c r="DF684" s="444">
        <v>12002</v>
      </c>
      <c r="DG684" s="445">
        <f t="shared" si="1430"/>
        <v>13202</v>
      </c>
      <c r="DH684" s="421">
        <f t="shared" si="1431"/>
        <v>0.52807999999999999</v>
      </c>
      <c r="DI684" s="446">
        <f t="shared" si="1432"/>
        <v>12.179972731404332</v>
      </c>
      <c r="DJ684" s="434">
        <v>7.87</v>
      </c>
      <c r="DK684" s="427">
        <v>3.5</v>
      </c>
      <c r="DL684" s="446">
        <f t="shared" si="1433"/>
        <v>17.27011058930465</v>
      </c>
      <c r="DM684" s="422">
        <v>25.6</v>
      </c>
      <c r="DN684" s="422">
        <v>2.7</v>
      </c>
      <c r="DO684" s="423">
        <v>7.94</v>
      </c>
      <c r="DP684" s="423">
        <v>19.3</v>
      </c>
      <c r="DQ684" s="423">
        <v>100</v>
      </c>
      <c r="DR684" s="432">
        <v>4270</v>
      </c>
      <c r="DS684" s="432">
        <v>1940</v>
      </c>
      <c r="DT684" s="437">
        <f>DS684/DR684</f>
        <v>0.45433255269320844</v>
      </c>
      <c r="DU684" s="437">
        <v>0.98</v>
      </c>
      <c r="DV684" s="424"/>
      <c r="DW684" s="446">
        <f t="shared" si="1434"/>
        <v>6.3626723223753974</v>
      </c>
      <c r="DX684" s="434">
        <v>7.5</v>
      </c>
      <c r="DY684" s="438">
        <v>8.1</v>
      </c>
      <c r="DZ684" s="439">
        <v>19.399999999999999</v>
      </c>
      <c r="EA684" s="660">
        <f>DZ684*3.6</f>
        <v>69.84</v>
      </c>
      <c r="EB684" s="441">
        <v>11010</v>
      </c>
      <c r="EC684" s="442">
        <v>4.3</v>
      </c>
      <c r="ED684" s="442">
        <v>0.18</v>
      </c>
      <c r="EE684" s="442">
        <v>4</v>
      </c>
      <c r="EF684" s="442">
        <v>0.6</v>
      </c>
      <c r="EG684" s="443">
        <v>19</v>
      </c>
      <c r="EH684" s="440">
        <v>16</v>
      </c>
      <c r="EI684" s="429">
        <f t="shared" ref="EI684:ER684" si="1456">DY684</f>
        <v>8.1</v>
      </c>
      <c r="EJ684" s="447">
        <f t="shared" si="1456"/>
        <v>19.399999999999999</v>
      </c>
      <c r="EK684" s="448">
        <f t="shared" si="1456"/>
        <v>69.84</v>
      </c>
      <c r="EL684" s="417">
        <f t="shared" si="1456"/>
        <v>11010</v>
      </c>
      <c r="EM684" s="431">
        <f t="shared" si="1456"/>
        <v>4.3</v>
      </c>
      <c r="EN684" s="431">
        <f t="shared" si="1456"/>
        <v>0.18</v>
      </c>
      <c r="EO684" s="431">
        <f t="shared" si="1456"/>
        <v>4</v>
      </c>
      <c r="EP684" s="431">
        <f t="shared" si="1456"/>
        <v>0.6</v>
      </c>
      <c r="EQ684" s="430">
        <f t="shared" si="1456"/>
        <v>19</v>
      </c>
      <c r="ER684" s="448">
        <f t="shared" si="1456"/>
        <v>16</v>
      </c>
      <c r="ES684" s="449">
        <f t="shared" si="1436"/>
        <v>38.99988920486021</v>
      </c>
      <c r="ET684" s="450">
        <f t="shared" si="1437"/>
        <v>0.54154000000000002</v>
      </c>
      <c r="EU684" s="451">
        <f t="shared" si="1413"/>
        <v>0.1930576363636364</v>
      </c>
      <c r="EV684" s="450">
        <f t="shared" si="1438"/>
        <v>0.35751414141414145</v>
      </c>
      <c r="EW684" s="513">
        <f t="shared" si="1407"/>
        <v>0.69940581380789058</v>
      </c>
      <c r="EX684" s="514">
        <f t="shared" si="1408"/>
        <v>10.005000553975698</v>
      </c>
      <c r="EY684" s="513">
        <f t="shared" si="1382"/>
        <v>0.46260387811634351</v>
      </c>
      <c r="EZ684" s="514">
        <f t="shared" si="1383"/>
        <v>16.700000000000003</v>
      </c>
      <c r="FA684" s="450">
        <f t="shared" si="1439"/>
        <v>0.77737952019980838</v>
      </c>
      <c r="FB684" s="431">
        <f t="shared" si="1440"/>
        <v>243.87776784725045</v>
      </c>
      <c r="FC684" s="452">
        <f>1-EP684/CA684</f>
        <v>0.1611054311119372</v>
      </c>
      <c r="FD684" s="431">
        <f>CA684-EP684</f>
        <v>0.11522694537799605</v>
      </c>
      <c r="FE684" s="452">
        <f t="shared" si="1441"/>
        <v>0.73611111111111116</v>
      </c>
      <c r="FF684" s="430">
        <f t="shared" si="1442"/>
        <v>53</v>
      </c>
      <c r="FG684" s="405">
        <v>50400</v>
      </c>
      <c r="FH684" s="589">
        <v>196</v>
      </c>
      <c r="FI684" s="590"/>
      <c r="FJ684" s="591"/>
      <c r="FK684" s="455">
        <f t="shared" si="1443"/>
        <v>2.6590833548768327</v>
      </c>
      <c r="FL684" s="530">
        <v>1800</v>
      </c>
      <c r="FM684" s="455">
        <f t="shared" si="1444"/>
        <v>66.477083871920826</v>
      </c>
      <c r="FN684" s="530">
        <v>6116</v>
      </c>
      <c r="FO684" s="532">
        <f t="shared" si="1445"/>
        <v>0.45710014947683109</v>
      </c>
      <c r="FP684" s="449">
        <f t="shared" si="1446"/>
        <v>225.87435831148207</v>
      </c>
      <c r="FQ684" s="457">
        <v>25.2</v>
      </c>
      <c r="FR684" s="458">
        <f t="shared" si="1447"/>
        <v>0.93067917420689139</v>
      </c>
      <c r="FS684" s="576">
        <v>8.0399999999999991</v>
      </c>
      <c r="FT684" s="577">
        <v>14.4</v>
      </c>
      <c r="FU684" s="660">
        <v>47</v>
      </c>
      <c r="FV684" s="579">
        <v>4</v>
      </c>
      <c r="FW684" s="580">
        <v>0.18</v>
      </c>
      <c r="FX684" s="579">
        <v>8</v>
      </c>
      <c r="FY684" s="452">
        <f t="shared" si="1448"/>
        <v>0.78947368421052633</v>
      </c>
      <c r="FZ684" s="452">
        <f>1-FW684/(EF684+DC684)</f>
        <v>0.7</v>
      </c>
      <c r="GA684" s="429">
        <f>EF684+DC684-FW684</f>
        <v>0.42</v>
      </c>
      <c r="GB684" s="513">
        <f t="shared" si="1390"/>
        <v>0.25773195876288657</v>
      </c>
      <c r="GC684" s="514">
        <f>(CW684+DZ684-FT684)</f>
        <v>4.9999999999999982</v>
      </c>
      <c r="GD684" s="513">
        <f t="shared" si="1391"/>
        <v>0.32703321878579616</v>
      </c>
      <c r="GE684" s="527">
        <f t="shared" si="1449"/>
        <v>22.840000000000003</v>
      </c>
      <c r="GF684" s="461">
        <f t="shared" si="1450"/>
        <v>3.6340805849983377</v>
      </c>
      <c r="GG684" s="606">
        <v>12</v>
      </c>
      <c r="GH684" s="450">
        <f t="shared" si="1395"/>
        <v>0.15</v>
      </c>
      <c r="GI684" s="405">
        <v>84</v>
      </c>
      <c r="GJ684" s="462">
        <f t="shared" si="1396"/>
        <v>7</v>
      </c>
      <c r="GK684" s="463">
        <f t="shared" si="1451"/>
        <v>10.636333419507331</v>
      </c>
      <c r="GL684" s="464">
        <v>8.5399999999999991</v>
      </c>
      <c r="GM684" s="529">
        <v>13.6</v>
      </c>
      <c r="GN684" s="406"/>
      <c r="GO684" s="513">
        <f t="shared" si="1384"/>
        <v>5.555555555555558E-2</v>
      </c>
      <c r="GP684" s="450">
        <f t="shared" si="1400"/>
        <v>1</v>
      </c>
      <c r="GQ684" s="577">
        <v>8</v>
      </c>
      <c r="GR684" s="455">
        <f t="shared" si="1452"/>
        <v>3.8113528086567934</v>
      </c>
      <c r="GS684" s="531">
        <f t="shared" si="1409"/>
        <v>13.5</v>
      </c>
      <c r="GT684" s="531">
        <f t="shared" si="1401"/>
        <v>41.85</v>
      </c>
      <c r="GU684" s="513">
        <f t="shared" si="1385"/>
        <v>7.3529411764705621E-3</v>
      </c>
      <c r="GV684" s="513"/>
      <c r="GW684" s="513">
        <f t="shared" si="1386"/>
        <v>6.25E-2</v>
      </c>
      <c r="GX684" s="513">
        <f t="shared" si="1402"/>
        <v>0.1095744680851064</v>
      </c>
      <c r="GY684" s="462">
        <f t="shared" si="1389"/>
        <v>2.0653074600985115</v>
      </c>
      <c r="GZ684" s="405">
        <v>26677</v>
      </c>
      <c r="HA684" s="581">
        <v>8.5399999999999991</v>
      </c>
      <c r="HB684" s="451">
        <v>8.09</v>
      </c>
      <c r="HC684" s="577">
        <v>13.5</v>
      </c>
      <c r="HD684" s="463">
        <f t="shared" si="1387"/>
        <v>41.85</v>
      </c>
      <c r="HE684" s="463">
        <v>14.1</v>
      </c>
      <c r="HF684" s="463">
        <f t="shared" si="1350"/>
        <v>38.07</v>
      </c>
      <c r="HG684" s="582"/>
      <c r="HH684" s="575">
        <v>3</v>
      </c>
      <c r="HI684" s="583">
        <v>10950</v>
      </c>
      <c r="HJ684" s="406">
        <f t="shared" si="1453"/>
        <v>7336.5</v>
      </c>
      <c r="HK684" s="406">
        <v>246</v>
      </c>
      <c r="HL684" s="549">
        <v>2230</v>
      </c>
      <c r="HM684" s="584">
        <v>3.7</v>
      </c>
      <c r="HN684" s="461">
        <v>2.13</v>
      </c>
      <c r="HO684" s="574">
        <v>0.11</v>
      </c>
      <c r="HP684" s="548">
        <v>0.01</v>
      </c>
      <c r="HQ684" s="585">
        <v>4.4000000000000004</v>
      </c>
      <c r="HR684" s="586">
        <v>0.14000000000000001</v>
      </c>
      <c r="HS684" s="520">
        <v>0.11</v>
      </c>
      <c r="HT684" s="587">
        <v>4</v>
      </c>
      <c r="HU684" s="522">
        <f t="shared" si="1454"/>
        <v>70.511002147748911</v>
      </c>
      <c r="HV684" s="513">
        <f t="shared" si="1388"/>
        <v>0.62603878116343492</v>
      </c>
      <c r="HW684" s="513">
        <f t="shared" si="1403"/>
        <v>0.75089285714285714</v>
      </c>
      <c r="HX684" s="513">
        <f t="shared" si="1410"/>
        <v>0.85310344827586204</v>
      </c>
      <c r="HY684" s="599"/>
    </row>
    <row r="685" spans="1:233" s="598" customFormat="1" ht="15.95" customHeight="1" x14ac:dyDescent="0.15">
      <c r="A685" s="400">
        <v>44167</v>
      </c>
      <c r="B685" s="515">
        <v>34632</v>
      </c>
      <c r="C685" s="402">
        <f t="shared" si="1415"/>
        <v>0.69264000000000003</v>
      </c>
      <c r="D685" s="571"/>
      <c r="E685" s="572"/>
      <c r="F685" s="406"/>
      <c r="G685" s="406"/>
      <c r="H685" s="402"/>
      <c r="I685" s="573"/>
      <c r="J685" s="406"/>
      <c r="K685" s="574"/>
      <c r="L685" s="574"/>
      <c r="M685" s="574"/>
      <c r="N685" s="575"/>
      <c r="O685" s="575"/>
      <c r="P685" s="409"/>
      <c r="Q685" s="409">
        <v>1920</v>
      </c>
      <c r="R685" s="409"/>
      <c r="S685" s="409"/>
      <c r="T685" s="410">
        <v>4.95</v>
      </c>
      <c r="U685" s="409">
        <f t="shared" si="1372"/>
        <v>3270.344827586207</v>
      </c>
      <c r="V685" s="409">
        <v>9484</v>
      </c>
      <c r="W685" s="409">
        <v>2954</v>
      </c>
      <c r="X685" s="516">
        <v>480</v>
      </c>
      <c r="Y685" s="473"/>
      <c r="Z685" s="429"/>
      <c r="AA685" s="409"/>
      <c r="AB685" s="409"/>
      <c r="AC685" s="409"/>
      <c r="AD685" s="474"/>
      <c r="AE685" s="477"/>
      <c r="AF685" s="478">
        <f t="shared" si="1373"/>
        <v>2400</v>
      </c>
      <c r="AG685" s="477">
        <f t="shared" si="1374"/>
        <v>0.96</v>
      </c>
      <c r="AH685" s="478">
        <f t="shared" si="1375"/>
        <v>2616.2758620689656</v>
      </c>
      <c r="AI685" s="478">
        <f t="shared" si="1376"/>
        <v>7587.2</v>
      </c>
      <c r="AJ685" s="473">
        <f t="shared" si="1377"/>
        <v>18209.28</v>
      </c>
      <c r="AK685" s="477">
        <f t="shared" si="1378"/>
        <v>0.80930133333333332</v>
      </c>
      <c r="AL685" s="447">
        <v>37</v>
      </c>
      <c r="AM685" s="479"/>
      <c r="AN685" s="473">
        <v>4759</v>
      </c>
      <c r="AO685" s="473">
        <v>4737</v>
      </c>
      <c r="AP685" s="479">
        <v>7.34</v>
      </c>
      <c r="AQ685" s="447">
        <v>590</v>
      </c>
      <c r="AR685" s="473">
        <f t="shared" si="1394"/>
        <v>1770</v>
      </c>
      <c r="AS685" s="657">
        <f t="shared" si="1379"/>
        <v>3</v>
      </c>
      <c r="AT685" s="473">
        <v>5990</v>
      </c>
      <c r="AU685" s="447"/>
      <c r="AV685" s="480">
        <v>0.8</v>
      </c>
      <c r="AW685" s="479"/>
      <c r="AX685" s="479"/>
      <c r="AY685" s="480"/>
      <c r="AZ685" s="480"/>
      <c r="BA685" s="420">
        <f t="shared" si="1416"/>
        <v>38247</v>
      </c>
      <c r="BB685" s="421">
        <f t="shared" si="1417"/>
        <v>0.76493999999999995</v>
      </c>
      <c r="BC685" s="422"/>
      <c r="BD685" s="423">
        <v>8.01</v>
      </c>
      <c r="BE685" s="424">
        <v>30.1</v>
      </c>
      <c r="BF685" s="420">
        <v>160</v>
      </c>
      <c r="BG685" s="426">
        <v>9780</v>
      </c>
      <c r="BH685" s="420">
        <f t="shared" si="1418"/>
        <v>6552.6</v>
      </c>
      <c r="BI685" s="432"/>
      <c r="BJ685" s="421"/>
      <c r="BK685" s="427">
        <v>22.4</v>
      </c>
      <c r="BL685" s="427"/>
      <c r="BM685" s="428"/>
      <c r="BN685" s="422"/>
      <c r="BO685" s="425">
        <v>72</v>
      </c>
      <c r="BP685" s="425"/>
      <c r="BQ685" s="423">
        <v>5.65</v>
      </c>
      <c r="BR685" s="421">
        <f t="shared" si="1419"/>
        <v>0.78472222222222221</v>
      </c>
      <c r="BS685" s="409">
        <f t="shared" si="1420"/>
        <v>40647</v>
      </c>
      <c r="BT685" s="429">
        <f t="shared" si="1421"/>
        <v>7.9704398848623512</v>
      </c>
      <c r="BU685" s="430">
        <f t="shared" si="1381"/>
        <v>30.099999999999998</v>
      </c>
      <c r="BV685" s="430">
        <f t="shared" si="1422"/>
        <v>255.06236622628975</v>
      </c>
      <c r="BW685" s="430">
        <f t="shared" si="1380"/>
        <v>9202.7175437301648</v>
      </c>
      <c r="BX685" s="430">
        <f t="shared" si="1423"/>
        <v>5981.7664034246072</v>
      </c>
      <c r="BY685" s="430">
        <f t="shared" si="1405"/>
        <v>21.077393165547271</v>
      </c>
      <c r="BZ685" s="430"/>
      <c r="CA685" s="431"/>
      <c r="CB685" s="430">
        <f t="shared" si="1424"/>
        <v>72</v>
      </c>
      <c r="CC685" s="432">
        <v>19255</v>
      </c>
      <c r="CD685" s="411">
        <f t="shared" si="1425"/>
        <v>20455</v>
      </c>
      <c r="CE685" s="421">
        <f t="shared" si="1426"/>
        <v>0.81820000000000004</v>
      </c>
      <c r="CF685" s="433">
        <f t="shared" si="1427"/>
        <v>7.8611586409190908</v>
      </c>
      <c r="CG685" s="434">
        <v>7.82</v>
      </c>
      <c r="CH685" s="427">
        <v>3.6</v>
      </c>
      <c r="CI685" s="446">
        <f t="shared" si="1428"/>
        <v>11.146418968467367</v>
      </c>
      <c r="CJ685" s="436">
        <v>26.2</v>
      </c>
      <c r="CK685" s="436">
        <v>2.0099999999999998</v>
      </c>
      <c r="CL685" s="423">
        <v>7.87</v>
      </c>
      <c r="CM685" s="423">
        <v>19.3</v>
      </c>
      <c r="CN685" s="423">
        <v>94</v>
      </c>
      <c r="CO685" s="432"/>
      <c r="CP685" s="432"/>
      <c r="CQ685" s="437"/>
      <c r="CR685" s="437">
        <v>0.98</v>
      </c>
      <c r="CS685" s="424"/>
      <c r="CT685" s="432">
        <f t="shared" si="1429"/>
        <v>4.1065754094353464</v>
      </c>
      <c r="CU685" s="434">
        <v>7.1</v>
      </c>
      <c r="CV685" s="438">
        <v>8.14</v>
      </c>
      <c r="CW685" s="439">
        <v>20</v>
      </c>
      <c r="CX685" s="660">
        <f>CW685*3.6</f>
        <v>72</v>
      </c>
      <c r="CY685" s="441">
        <v>11060</v>
      </c>
      <c r="CZ685" s="442">
        <v>5.2</v>
      </c>
      <c r="DA685" s="442">
        <v>0.19</v>
      </c>
      <c r="DB685" s="442">
        <v>4.2</v>
      </c>
      <c r="DC685" s="442">
        <v>0.6</v>
      </c>
      <c r="DD685" s="443">
        <v>21</v>
      </c>
      <c r="DE685" s="440">
        <v>16</v>
      </c>
      <c r="DF685" s="444">
        <v>18992</v>
      </c>
      <c r="DG685" s="445">
        <f t="shared" si="1430"/>
        <v>20192</v>
      </c>
      <c r="DH685" s="421">
        <f t="shared" si="1431"/>
        <v>0.80767999999999995</v>
      </c>
      <c r="DI685" s="446">
        <f t="shared" si="1432"/>
        <v>7.9635499207606975</v>
      </c>
      <c r="DJ685" s="434"/>
      <c r="DK685" s="427">
        <v>3.6</v>
      </c>
      <c r="DL685" s="446">
        <f t="shared" si="1433"/>
        <v>11.291600633914422</v>
      </c>
      <c r="DM685" s="422">
        <v>26.1</v>
      </c>
      <c r="DN685" s="422">
        <v>1.97</v>
      </c>
      <c r="DO685" s="423"/>
      <c r="DP685" s="423">
        <v>17.8</v>
      </c>
      <c r="DQ685" s="423">
        <v>94</v>
      </c>
      <c r="DR685" s="432"/>
      <c r="DS685" s="432"/>
      <c r="DT685" s="437"/>
      <c r="DU685" s="437">
        <v>0.98</v>
      </c>
      <c r="DV685" s="424"/>
      <c r="DW685" s="446">
        <f t="shared" si="1434"/>
        <v>4.1600633914421552</v>
      </c>
      <c r="DX685" s="434">
        <v>6.58</v>
      </c>
      <c r="DY685" s="438"/>
      <c r="DZ685" s="439"/>
      <c r="EA685" s="660"/>
      <c r="EB685" s="441"/>
      <c r="EC685" s="442"/>
      <c r="ED685" s="442"/>
      <c r="EE685" s="442"/>
      <c r="EF685" s="442"/>
      <c r="EG685" s="443"/>
      <c r="EH685" s="440"/>
      <c r="EI685" s="429">
        <f t="shared" ref="EI685:ER685" si="1457">CV685</f>
        <v>8.14</v>
      </c>
      <c r="EJ685" s="447">
        <f t="shared" si="1457"/>
        <v>20</v>
      </c>
      <c r="EK685" s="448">
        <f t="shared" si="1457"/>
        <v>72</v>
      </c>
      <c r="EL685" s="417">
        <f t="shared" si="1457"/>
        <v>11060</v>
      </c>
      <c r="EM685" s="431">
        <f t="shared" si="1457"/>
        <v>5.2</v>
      </c>
      <c r="EN685" s="431">
        <f t="shared" si="1457"/>
        <v>0.19</v>
      </c>
      <c r="EO685" s="431">
        <f t="shared" si="1457"/>
        <v>4.2</v>
      </c>
      <c r="EP685" s="431">
        <f t="shared" si="1457"/>
        <v>0.6</v>
      </c>
      <c r="EQ685" s="430">
        <f t="shared" si="1457"/>
        <v>21</v>
      </c>
      <c r="ER685" s="448">
        <f t="shared" si="1457"/>
        <v>16</v>
      </c>
      <c r="ES685" s="449">
        <f t="shared" si="1436"/>
        <v>25.979777105321425</v>
      </c>
      <c r="ET685" s="450">
        <f t="shared" si="1437"/>
        <v>0.81294</v>
      </c>
      <c r="EU685" s="451">
        <f t="shared" si="1413"/>
        <v>0.23562545454545455</v>
      </c>
      <c r="EV685" s="450">
        <f t="shared" si="1438"/>
        <v>0.43634343434343431</v>
      </c>
      <c r="EW685" s="513">
        <f t="shared" si="1407"/>
        <v>0.7532901740192508</v>
      </c>
      <c r="EX685" s="514">
        <f t="shared" si="1408"/>
        <v>15.877393165547272</v>
      </c>
      <c r="EY685" s="513">
        <f t="shared" si="1382"/>
        <v>0.33554817275747506</v>
      </c>
      <c r="EZ685" s="514">
        <f t="shared" si="1383"/>
        <v>10.099999999999998</v>
      </c>
      <c r="FA685" s="450">
        <f t="shared" si="1439"/>
        <v>0.71771609796749847</v>
      </c>
      <c r="FB685" s="431">
        <f t="shared" si="1440"/>
        <v>183.06236622628975</v>
      </c>
      <c r="FC685" s="452"/>
      <c r="FD685" s="431"/>
      <c r="FE685" s="452">
        <f t="shared" si="1441"/>
        <v>0.70833333333333326</v>
      </c>
      <c r="FF685" s="430">
        <f t="shared" si="1442"/>
        <v>51</v>
      </c>
      <c r="FG685" s="405">
        <v>50400</v>
      </c>
      <c r="FH685" s="589">
        <v>105</v>
      </c>
      <c r="FI685" s="590"/>
      <c r="FJ685" s="591"/>
      <c r="FK685" s="455">
        <f t="shared" si="1443"/>
        <v>1.7713484389991883</v>
      </c>
      <c r="FL685" s="530">
        <v>2000</v>
      </c>
      <c r="FM685" s="455">
        <f t="shared" si="1444"/>
        <v>49.204123305533003</v>
      </c>
      <c r="FN685" s="530">
        <v>7367</v>
      </c>
      <c r="FO685" s="532">
        <f t="shared" si="1445"/>
        <v>0.55059790732436475</v>
      </c>
      <c r="FP685" s="449">
        <f t="shared" si="1446"/>
        <v>181.24338819593083</v>
      </c>
      <c r="FQ685" s="457">
        <v>28.8</v>
      </c>
      <c r="FR685" s="458">
        <f t="shared" si="1447"/>
        <v>0.70853937559967528</v>
      </c>
      <c r="FS685" s="576">
        <v>8.02</v>
      </c>
      <c r="FT685" s="577">
        <v>14.3</v>
      </c>
      <c r="FU685" s="660">
        <v>48</v>
      </c>
      <c r="FV685" s="579">
        <v>4</v>
      </c>
      <c r="FW685" s="580"/>
      <c r="FX685" s="579"/>
      <c r="FY685" s="452">
        <f t="shared" si="1448"/>
        <v>0.80952380952380953</v>
      </c>
      <c r="FZ685" s="452"/>
      <c r="GA685" s="429"/>
      <c r="GB685" s="513">
        <f t="shared" si="1390"/>
        <v>0.28499999999999992</v>
      </c>
      <c r="GC685" s="514">
        <f>CW685+DZ685-FT685</f>
        <v>5.6999999999999993</v>
      </c>
      <c r="GD685" s="513">
        <f t="shared" si="1391"/>
        <v>0.33333333333333337</v>
      </c>
      <c r="GE685" s="527">
        <f t="shared" si="1449"/>
        <v>24</v>
      </c>
      <c r="GF685" s="461">
        <f t="shared" si="1450"/>
        <v>2.4208428666322237</v>
      </c>
      <c r="GG685" s="606">
        <v>12</v>
      </c>
      <c r="GH685" s="450">
        <f t="shared" si="1395"/>
        <v>0.15</v>
      </c>
      <c r="GI685" s="405">
        <v>84</v>
      </c>
      <c r="GJ685" s="462">
        <f t="shared" si="1396"/>
        <v>7</v>
      </c>
      <c r="GK685" s="463">
        <f t="shared" si="1451"/>
        <v>7.085393755996753</v>
      </c>
      <c r="GL685" s="464">
        <v>8.1999999999999993</v>
      </c>
      <c r="GM685" s="529">
        <v>14.2</v>
      </c>
      <c r="GN685" s="406"/>
      <c r="GO685" s="513">
        <f t="shared" si="1384"/>
        <v>6.9930069930070893E-3</v>
      </c>
      <c r="GP685" s="450">
        <f t="shared" si="1400"/>
        <v>1</v>
      </c>
      <c r="GQ685" s="577">
        <v>8</v>
      </c>
      <c r="GR685" s="455">
        <f t="shared" si="1452"/>
        <v>2.5389327625655032</v>
      </c>
      <c r="GS685" s="531">
        <f t="shared" si="1409"/>
        <v>13.5</v>
      </c>
      <c r="GT685" s="531">
        <f t="shared" si="1401"/>
        <v>41.85</v>
      </c>
      <c r="GU685" s="513">
        <f t="shared" si="1385"/>
        <v>4.9295774647887258E-2</v>
      </c>
      <c r="GV685" s="513"/>
      <c r="GW685" s="513">
        <f t="shared" si="1386"/>
        <v>5.5944055944055937E-2</v>
      </c>
      <c r="GX685" s="513">
        <f t="shared" si="1402"/>
        <v>0.12812499999999993</v>
      </c>
      <c r="GY685" s="462">
        <f t="shared" si="1389"/>
        <v>1.1520965456905292</v>
      </c>
      <c r="GZ685" s="405">
        <v>41903</v>
      </c>
      <c r="HA685" s="581">
        <v>8.4600000000000009</v>
      </c>
      <c r="HB685" s="451">
        <v>8.0500000000000007</v>
      </c>
      <c r="HC685" s="577">
        <v>13.5</v>
      </c>
      <c r="HD685" s="463">
        <f t="shared" si="1387"/>
        <v>41.85</v>
      </c>
      <c r="HE685" s="463">
        <v>14.8</v>
      </c>
      <c r="HF685" s="463">
        <f t="shared" si="1350"/>
        <v>39.960000000000008</v>
      </c>
      <c r="HG685" s="582"/>
      <c r="HH685" s="575">
        <v>4</v>
      </c>
      <c r="HI685" s="583">
        <v>11140</v>
      </c>
      <c r="HJ685" s="406">
        <f t="shared" si="1453"/>
        <v>7463.8</v>
      </c>
      <c r="HK685" s="406"/>
      <c r="HL685" s="549"/>
      <c r="HM685" s="584"/>
      <c r="HN685" s="461">
        <v>5.14</v>
      </c>
      <c r="HO685" s="574"/>
      <c r="HP685" s="548">
        <v>0.01</v>
      </c>
      <c r="HQ685" s="585"/>
      <c r="HR685" s="586"/>
      <c r="HS685" s="520">
        <v>0.22</v>
      </c>
      <c r="HT685" s="587">
        <v>4</v>
      </c>
      <c r="HU685" s="522">
        <f t="shared" si="1454"/>
        <v>45.493764216801317</v>
      </c>
      <c r="HV685" s="513">
        <f t="shared" si="1388"/>
        <v>0.55149501661129574</v>
      </c>
      <c r="HW685" s="513">
        <f t="shared" si="1403"/>
        <v>0.73843749999999997</v>
      </c>
      <c r="HX685" s="513">
        <f t="shared" si="1410"/>
        <v>0.77053571428571432</v>
      </c>
      <c r="HY685" s="599" t="s">
        <v>286</v>
      </c>
    </row>
    <row r="686" spans="1:233" s="598" customFormat="1" ht="15.95" customHeight="1" x14ac:dyDescent="0.15">
      <c r="A686" s="400">
        <v>44168</v>
      </c>
      <c r="B686" s="515">
        <v>37029</v>
      </c>
      <c r="C686" s="402">
        <f t="shared" si="1415"/>
        <v>0.74058000000000002</v>
      </c>
      <c r="D686" s="571"/>
      <c r="E686" s="572"/>
      <c r="F686" s="406"/>
      <c r="G686" s="406"/>
      <c r="H686" s="402"/>
      <c r="I686" s="573"/>
      <c r="J686" s="406"/>
      <c r="K686" s="574"/>
      <c r="L686" s="574"/>
      <c r="M686" s="574"/>
      <c r="N686" s="575"/>
      <c r="O686" s="575"/>
      <c r="P686" s="409"/>
      <c r="Q686" s="409">
        <v>1920</v>
      </c>
      <c r="R686" s="409"/>
      <c r="S686" s="409"/>
      <c r="T686" s="410">
        <v>4.92</v>
      </c>
      <c r="U686" s="409">
        <f t="shared" si="1372"/>
        <v>3273.1034482758623</v>
      </c>
      <c r="V686" s="409">
        <v>9492</v>
      </c>
      <c r="W686" s="409">
        <v>3398</v>
      </c>
      <c r="X686" s="516">
        <v>480</v>
      </c>
      <c r="Y686" s="473"/>
      <c r="Z686" s="429"/>
      <c r="AA686" s="409"/>
      <c r="AB686" s="409"/>
      <c r="AC686" s="409"/>
      <c r="AD686" s="474"/>
      <c r="AE686" s="477"/>
      <c r="AF686" s="478">
        <f t="shared" si="1373"/>
        <v>2400</v>
      </c>
      <c r="AG686" s="477">
        <f t="shared" si="1374"/>
        <v>0.96</v>
      </c>
      <c r="AH686" s="478">
        <f t="shared" si="1375"/>
        <v>2618.4827586206898</v>
      </c>
      <c r="AI686" s="478">
        <f t="shared" si="1376"/>
        <v>7593.6</v>
      </c>
      <c r="AJ686" s="473">
        <f t="shared" si="1377"/>
        <v>18224.64</v>
      </c>
      <c r="AK686" s="477">
        <f t="shared" si="1378"/>
        <v>0.80998399999999993</v>
      </c>
      <c r="AL686" s="447">
        <v>37</v>
      </c>
      <c r="AM686" s="479"/>
      <c r="AN686" s="473">
        <v>4788</v>
      </c>
      <c r="AO686" s="473">
        <v>4714</v>
      </c>
      <c r="AP686" s="479">
        <v>7.29</v>
      </c>
      <c r="AQ686" s="447">
        <v>589</v>
      </c>
      <c r="AR686" s="473">
        <f t="shared" si="1394"/>
        <v>1767</v>
      </c>
      <c r="AS686" s="657">
        <f t="shared" si="1379"/>
        <v>3</v>
      </c>
      <c r="AT686" s="473">
        <v>5610</v>
      </c>
      <c r="AU686" s="447"/>
      <c r="AV686" s="480">
        <v>1</v>
      </c>
      <c r="AW686" s="479"/>
      <c r="AX686" s="479"/>
      <c r="AY686" s="480"/>
      <c r="AZ686" s="480"/>
      <c r="BA686" s="420">
        <f t="shared" si="1416"/>
        <v>36429</v>
      </c>
      <c r="BB686" s="421">
        <f t="shared" si="1417"/>
        <v>0.72858000000000001</v>
      </c>
      <c r="BC686" s="422"/>
      <c r="BD686" s="423">
        <v>7.97</v>
      </c>
      <c r="BE686" s="424">
        <v>29.7</v>
      </c>
      <c r="BF686" s="420">
        <v>164</v>
      </c>
      <c r="BG686" s="426">
        <v>9950</v>
      </c>
      <c r="BH686" s="420">
        <f t="shared" si="1418"/>
        <v>6666.5</v>
      </c>
      <c r="BI686" s="432"/>
      <c r="BJ686" s="421"/>
      <c r="BK686" s="427">
        <v>22.8</v>
      </c>
      <c r="BL686" s="427"/>
      <c r="BM686" s="428"/>
      <c r="BN686" s="422"/>
      <c r="BO686" s="425">
        <v>83</v>
      </c>
      <c r="BP686" s="425"/>
      <c r="BQ686" s="423">
        <v>5.39</v>
      </c>
      <c r="BR686" s="421">
        <f t="shared" si="1419"/>
        <v>0.74861111111111101</v>
      </c>
      <c r="BS686" s="409">
        <f t="shared" si="1420"/>
        <v>38829</v>
      </c>
      <c r="BT686" s="429">
        <f t="shared" si="1421"/>
        <v>7.9279695588348913</v>
      </c>
      <c r="BU686" s="430">
        <f t="shared" si="1381"/>
        <v>29.700000000000003</v>
      </c>
      <c r="BV686" s="430">
        <f t="shared" si="1422"/>
        <v>263.08058409951326</v>
      </c>
      <c r="BW686" s="430">
        <f t="shared" si="1380"/>
        <v>9335.1811790156844</v>
      </c>
      <c r="BX686" s="430">
        <f t="shared" si="1423"/>
        <v>6067.8677663601948</v>
      </c>
      <c r="BY686" s="430">
        <f t="shared" si="1405"/>
        <v>21.390744031522832</v>
      </c>
      <c r="BZ686" s="430"/>
      <c r="CA686" s="431"/>
      <c r="CB686" s="430">
        <f t="shared" si="1424"/>
        <v>83</v>
      </c>
      <c r="CC686" s="432">
        <v>18574</v>
      </c>
      <c r="CD686" s="411">
        <f t="shared" si="1425"/>
        <v>19774</v>
      </c>
      <c r="CE686" s="421">
        <f t="shared" si="1426"/>
        <v>0.79096</v>
      </c>
      <c r="CF686" s="433">
        <f t="shared" si="1427"/>
        <v>8.131890361080206</v>
      </c>
      <c r="CG686" s="434"/>
      <c r="CH686" s="427"/>
      <c r="CI686" s="446">
        <f t="shared" si="1428"/>
        <v>11.530292303024172</v>
      </c>
      <c r="CJ686" s="436">
        <v>24.7</v>
      </c>
      <c r="CK686" s="436">
        <v>1.98</v>
      </c>
      <c r="CL686" s="423"/>
      <c r="CM686" s="423">
        <v>17.8</v>
      </c>
      <c r="CN686" s="423">
        <v>93</v>
      </c>
      <c r="CO686" s="432"/>
      <c r="CP686" s="432"/>
      <c r="CQ686" s="437"/>
      <c r="CR686" s="437">
        <v>0.97</v>
      </c>
      <c r="CS686" s="424"/>
      <c r="CT686" s="432">
        <f t="shared" si="1429"/>
        <v>4.2480024274299586</v>
      </c>
      <c r="CU686" s="434">
        <v>6.83</v>
      </c>
      <c r="CV686" s="438"/>
      <c r="CW686" s="439"/>
      <c r="CX686" s="660"/>
      <c r="CY686" s="441"/>
      <c r="CZ686" s="442"/>
      <c r="DA686" s="442"/>
      <c r="DB686" s="442"/>
      <c r="DC686" s="442"/>
      <c r="DD686" s="443"/>
      <c r="DE686" s="440"/>
      <c r="DF686" s="444">
        <v>17855</v>
      </c>
      <c r="DG686" s="445">
        <f t="shared" si="1430"/>
        <v>19055</v>
      </c>
      <c r="DH686" s="421">
        <f t="shared" si="1431"/>
        <v>0.76219999999999999</v>
      </c>
      <c r="DI686" s="446">
        <f t="shared" si="1432"/>
        <v>8.4387299921280494</v>
      </c>
      <c r="DJ686" s="434">
        <v>7.76</v>
      </c>
      <c r="DK686" s="427">
        <v>5.0999999999999996</v>
      </c>
      <c r="DL686" s="446">
        <f t="shared" si="1433"/>
        <v>11.965363421674102</v>
      </c>
      <c r="DM686" s="422">
        <v>25.1</v>
      </c>
      <c r="DN686" s="422">
        <v>1.89</v>
      </c>
      <c r="DO686" s="423">
        <v>7.75</v>
      </c>
      <c r="DP686" s="423">
        <v>17</v>
      </c>
      <c r="DQ686" s="423">
        <v>93</v>
      </c>
      <c r="DR686" s="432"/>
      <c r="DS686" s="432"/>
      <c r="DT686" s="437"/>
      <c r="DU686" s="437">
        <v>0.97</v>
      </c>
      <c r="DV686" s="424"/>
      <c r="DW686" s="446">
        <f t="shared" si="1434"/>
        <v>4.4082917869325637</v>
      </c>
      <c r="DX686" s="434">
        <v>6.52</v>
      </c>
      <c r="DY686" s="438">
        <v>7.95</v>
      </c>
      <c r="DZ686" s="439">
        <v>17.8</v>
      </c>
      <c r="EA686" s="660">
        <f>DZ686*3.6</f>
        <v>64.08</v>
      </c>
      <c r="EB686" s="441">
        <v>9860</v>
      </c>
      <c r="EC686" s="442">
        <v>10.3</v>
      </c>
      <c r="ED686" s="442">
        <v>0.25</v>
      </c>
      <c r="EE686" s="442">
        <v>7.7</v>
      </c>
      <c r="EF686" s="442">
        <v>0.5</v>
      </c>
      <c r="EG686" s="443">
        <v>15</v>
      </c>
      <c r="EH686" s="440">
        <v>16</v>
      </c>
      <c r="EI686" s="429">
        <f t="shared" ref="EI686:ER686" si="1458">DY686</f>
        <v>7.95</v>
      </c>
      <c r="EJ686" s="447">
        <f t="shared" si="1458"/>
        <v>17.8</v>
      </c>
      <c r="EK686" s="448">
        <f t="shared" si="1458"/>
        <v>64.08</v>
      </c>
      <c r="EL686" s="417">
        <f t="shared" si="1458"/>
        <v>9860</v>
      </c>
      <c r="EM686" s="431">
        <f t="shared" si="1458"/>
        <v>10.3</v>
      </c>
      <c r="EN686" s="431">
        <f t="shared" si="1458"/>
        <v>0.25</v>
      </c>
      <c r="EO686" s="431">
        <f t="shared" si="1458"/>
        <v>7.7</v>
      </c>
      <c r="EP686" s="431">
        <f t="shared" si="1458"/>
        <v>0.5</v>
      </c>
      <c r="EQ686" s="430">
        <f t="shared" si="1458"/>
        <v>15</v>
      </c>
      <c r="ER686" s="448">
        <f t="shared" si="1458"/>
        <v>16</v>
      </c>
      <c r="ES686" s="449">
        <f t="shared" si="1436"/>
        <v>27.196167812717299</v>
      </c>
      <c r="ET686" s="450">
        <f t="shared" si="1437"/>
        <v>0.77658000000000005</v>
      </c>
      <c r="EU686" s="451">
        <f t="shared" si="1413"/>
        <v>0.23216263636363632</v>
      </c>
      <c r="EV686" s="450">
        <f t="shared" si="1438"/>
        <v>0.42993080808080797</v>
      </c>
      <c r="EW686" s="513">
        <f t="shared" si="1407"/>
        <v>0.51848332228083183</v>
      </c>
      <c r="EX686" s="514">
        <f t="shared" si="1408"/>
        <v>11.090744031522831</v>
      </c>
      <c r="EY686" s="513">
        <f t="shared" si="1382"/>
        <v>0.40067340067340074</v>
      </c>
      <c r="EZ686" s="514">
        <f t="shared" si="1383"/>
        <v>11.900000000000002</v>
      </c>
      <c r="FA686" s="450">
        <f t="shared" si="1439"/>
        <v>0.7564244422698978</v>
      </c>
      <c r="FB686" s="431">
        <f t="shared" si="1440"/>
        <v>199.00058409951328</v>
      </c>
      <c r="FC686" s="452"/>
      <c r="FD686" s="431"/>
      <c r="FE686" s="452">
        <f t="shared" si="1441"/>
        <v>0.81927710843373491</v>
      </c>
      <c r="FF686" s="430">
        <f t="shared" si="1442"/>
        <v>68</v>
      </c>
      <c r="FG686" s="405">
        <v>50400</v>
      </c>
      <c r="FH686" s="589">
        <v>110</v>
      </c>
      <c r="FI686" s="590"/>
      <c r="FJ686" s="591"/>
      <c r="FK686" s="455">
        <f t="shared" si="1443"/>
        <v>1.8542841690489067</v>
      </c>
      <c r="FL686" s="530">
        <v>2000</v>
      </c>
      <c r="FM686" s="455">
        <f t="shared" si="1444"/>
        <v>51.507893584691857</v>
      </c>
      <c r="FN686" s="530">
        <v>8025</v>
      </c>
      <c r="FO686" s="532">
        <f t="shared" si="1445"/>
        <v>0.59977578475336324</v>
      </c>
      <c r="FP686" s="449">
        <f t="shared" si="1446"/>
        <v>206.67542300857605</v>
      </c>
      <c r="FQ686" s="457">
        <v>32.4</v>
      </c>
      <c r="FR686" s="458">
        <f t="shared" si="1447"/>
        <v>0.83442787607200797</v>
      </c>
      <c r="FS686" s="576">
        <v>7.92</v>
      </c>
      <c r="FT686" s="577">
        <v>13.5</v>
      </c>
      <c r="FU686" s="660">
        <v>52</v>
      </c>
      <c r="FV686" s="579">
        <v>4</v>
      </c>
      <c r="FW686" s="580"/>
      <c r="FX686" s="579"/>
      <c r="FY686" s="452">
        <f t="shared" si="1448"/>
        <v>0.73333333333333339</v>
      </c>
      <c r="FZ686" s="452"/>
      <c r="GA686" s="429"/>
      <c r="GB686" s="513">
        <f t="shared" si="1390"/>
        <v>0.2415730337078652</v>
      </c>
      <c r="GC686" s="514">
        <f>(CW686+DZ686-FT686)</f>
        <v>4.3000000000000007</v>
      </c>
      <c r="GD686" s="513">
        <f t="shared" si="1391"/>
        <v>0.18851435705368291</v>
      </c>
      <c r="GE686" s="527">
        <f t="shared" si="1449"/>
        <v>12.079999999999998</v>
      </c>
      <c r="GF686" s="461">
        <f t="shared" si="1450"/>
        <v>2.5341883643668393</v>
      </c>
      <c r="GG686" s="606">
        <v>12</v>
      </c>
      <c r="GH686" s="450">
        <f t="shared" si="1395"/>
        <v>0.15</v>
      </c>
      <c r="GI686" s="405">
        <v>84</v>
      </c>
      <c r="GJ686" s="462">
        <f t="shared" si="1396"/>
        <v>7</v>
      </c>
      <c r="GK686" s="463">
        <f t="shared" si="1451"/>
        <v>7.4171366761956268</v>
      </c>
      <c r="GL686" s="464">
        <v>8.02</v>
      </c>
      <c r="GM686" s="529">
        <v>13.4</v>
      </c>
      <c r="GN686" s="406"/>
      <c r="GO686" s="513">
        <f t="shared" si="1384"/>
        <v>7.4074074074074181E-3</v>
      </c>
      <c r="GP686" s="450">
        <f t="shared" si="1400"/>
        <v>1</v>
      </c>
      <c r="GQ686" s="577">
        <v>8</v>
      </c>
      <c r="GR686" s="455">
        <f t="shared" si="1452"/>
        <v>2.6578073089700993</v>
      </c>
      <c r="GS686" s="531">
        <f t="shared" si="1409"/>
        <v>12.7</v>
      </c>
      <c r="GT686" s="531">
        <f t="shared" si="1401"/>
        <v>39.369999999999997</v>
      </c>
      <c r="GU686" s="513">
        <f t="shared" si="1385"/>
        <v>5.2238805970149294E-2</v>
      </c>
      <c r="GV686" s="513"/>
      <c r="GW686" s="513">
        <f t="shared" si="1386"/>
        <v>5.9259259259259345E-2</v>
      </c>
      <c r="GX686" s="513">
        <f t="shared" si="1402"/>
        <v>0.24288461538461548</v>
      </c>
      <c r="GY686" s="462">
        <f t="shared" si="1389"/>
        <v>0.58726339478983569</v>
      </c>
      <c r="GZ686" s="405">
        <v>36397</v>
      </c>
      <c r="HA686" s="581">
        <v>8.2899999999999991</v>
      </c>
      <c r="HB686" s="451">
        <v>8.02</v>
      </c>
      <c r="HC686" s="577">
        <v>12.7</v>
      </c>
      <c r="HD686" s="463">
        <f t="shared" si="1387"/>
        <v>39.369999999999997</v>
      </c>
      <c r="HE686" s="463">
        <v>12.5</v>
      </c>
      <c r="HF686" s="463">
        <f t="shared" si="1350"/>
        <v>33.75</v>
      </c>
      <c r="HG686" s="582"/>
      <c r="HH686" s="575">
        <v>10</v>
      </c>
      <c r="HI686" s="583">
        <v>10100</v>
      </c>
      <c r="HJ686" s="406">
        <f t="shared" si="1453"/>
        <v>6767</v>
      </c>
      <c r="HK686" s="406"/>
      <c r="HL686" s="549"/>
      <c r="HM686" s="584"/>
      <c r="HN686" s="461">
        <v>9.34</v>
      </c>
      <c r="HO686" s="574"/>
      <c r="HP686" s="548">
        <v>0.18</v>
      </c>
      <c r="HQ686" s="585"/>
      <c r="HR686" s="586"/>
      <c r="HS686" s="520">
        <v>0.19</v>
      </c>
      <c r="HT686" s="587">
        <v>4</v>
      </c>
      <c r="HU686" s="522">
        <f t="shared" si="1454"/>
        <v>47.764143951247632</v>
      </c>
      <c r="HV686" s="513">
        <f t="shared" si="1388"/>
        <v>0.57239057239057245</v>
      </c>
      <c r="HW686" s="513">
        <f t="shared" si="1403"/>
        <v>0.75993902439024397</v>
      </c>
      <c r="HX686" s="513">
        <f t="shared" si="1410"/>
        <v>0.5903508771929824</v>
      </c>
      <c r="HY686" s="599"/>
    </row>
    <row r="687" spans="1:233" s="598" customFormat="1" ht="15.95" customHeight="1" x14ac:dyDescent="0.15">
      <c r="A687" s="400">
        <v>44169</v>
      </c>
      <c r="B687" s="515">
        <v>28834</v>
      </c>
      <c r="C687" s="402">
        <f t="shared" si="1415"/>
        <v>0.57667999999999997</v>
      </c>
      <c r="D687" s="571"/>
      <c r="E687" s="572"/>
      <c r="F687" s="406"/>
      <c r="G687" s="406"/>
      <c r="H687" s="402"/>
      <c r="I687" s="573"/>
      <c r="J687" s="406"/>
      <c r="K687" s="574"/>
      <c r="L687" s="574"/>
      <c r="M687" s="574"/>
      <c r="N687" s="575"/>
      <c r="O687" s="575"/>
      <c r="P687" s="409"/>
      <c r="Q687" s="409">
        <v>1920</v>
      </c>
      <c r="R687" s="409"/>
      <c r="S687" s="409"/>
      <c r="T687" s="410">
        <v>5.0599999999999996</v>
      </c>
      <c r="U687" s="409">
        <f t="shared" ref="U687:U718" si="1459">V687/2.9</f>
        <v>3248.9655172413795</v>
      </c>
      <c r="V687" s="409">
        <v>9422</v>
      </c>
      <c r="W687" s="409">
        <v>2933</v>
      </c>
      <c r="X687" s="516">
        <v>480</v>
      </c>
      <c r="Y687" s="473"/>
      <c r="Z687" s="429"/>
      <c r="AA687" s="409"/>
      <c r="AB687" s="409"/>
      <c r="AC687" s="409"/>
      <c r="AD687" s="474"/>
      <c r="AE687" s="477"/>
      <c r="AF687" s="478">
        <f t="shared" ref="AF687:AF718" si="1460">X687+Q687</f>
        <v>2400</v>
      </c>
      <c r="AG687" s="477">
        <f t="shared" ref="AG687:AG718" si="1461">AF687/$AF$6</f>
        <v>0.96</v>
      </c>
      <c r="AH687" s="478">
        <f t="shared" ref="AH687:AH718" si="1462">AI687/2.9</f>
        <v>2599.1724137931037</v>
      </c>
      <c r="AI687" s="478">
        <f t="shared" ref="AI687:AI718" si="1463">(V687*Q687+F687*X687)/AF687</f>
        <v>7537.6</v>
      </c>
      <c r="AJ687" s="473">
        <f t="shared" ref="AJ687:AJ718" si="1464">(V687*Q687+X687*F687)/1000</f>
        <v>18090.240000000002</v>
      </c>
      <c r="AK687" s="477">
        <f t="shared" ref="AK687:AK718" si="1465">AJ687/$AJ$6</f>
        <v>0.80401066666666676</v>
      </c>
      <c r="AL687" s="447">
        <v>37</v>
      </c>
      <c r="AM687" s="479"/>
      <c r="AN687" s="473">
        <v>4829</v>
      </c>
      <c r="AO687" s="473">
        <v>4790</v>
      </c>
      <c r="AP687" s="479">
        <v>7.25</v>
      </c>
      <c r="AQ687" s="447">
        <v>549</v>
      </c>
      <c r="AR687" s="473">
        <f t="shared" si="1394"/>
        <v>1647</v>
      </c>
      <c r="AS687" s="657">
        <f t="shared" si="1379"/>
        <v>3</v>
      </c>
      <c r="AT687" s="473">
        <v>5620</v>
      </c>
      <c r="AU687" s="447"/>
      <c r="AV687" s="480">
        <v>1.5</v>
      </c>
      <c r="AW687" s="479">
        <v>3.38</v>
      </c>
      <c r="AX687" s="479">
        <v>36.94</v>
      </c>
      <c r="AY687" s="480">
        <v>16.8</v>
      </c>
      <c r="AZ687" s="480">
        <v>1.4</v>
      </c>
      <c r="BA687" s="420">
        <f t="shared" si="1416"/>
        <v>27740</v>
      </c>
      <c r="BB687" s="421">
        <f t="shared" si="1417"/>
        <v>0.55479999999999996</v>
      </c>
      <c r="BC687" s="422"/>
      <c r="BD687" s="423">
        <v>7.86</v>
      </c>
      <c r="BE687" s="424">
        <v>35.200000000000003</v>
      </c>
      <c r="BF687" s="420">
        <v>159</v>
      </c>
      <c r="BG687" s="426">
        <v>10190</v>
      </c>
      <c r="BH687" s="420">
        <f t="shared" si="1418"/>
        <v>6827.3</v>
      </c>
      <c r="BI687" s="432"/>
      <c r="BJ687" s="421"/>
      <c r="BK687" s="427">
        <v>27.5</v>
      </c>
      <c r="BL687" s="427">
        <v>13.3</v>
      </c>
      <c r="BM687" s="428">
        <v>10</v>
      </c>
      <c r="BN687" s="422">
        <v>1.4</v>
      </c>
      <c r="BO687" s="425">
        <v>74</v>
      </c>
      <c r="BP687" s="425">
        <v>32</v>
      </c>
      <c r="BQ687" s="423">
        <v>4.34</v>
      </c>
      <c r="BR687" s="421">
        <f t="shared" si="1419"/>
        <v>0.60277777777777775</v>
      </c>
      <c r="BS687" s="409">
        <f t="shared" si="1420"/>
        <v>30140</v>
      </c>
      <c r="BT687" s="429">
        <f t="shared" si="1421"/>
        <v>7.8114266755142676</v>
      </c>
      <c r="BU687" s="430">
        <f t="shared" si="1381"/>
        <v>35.200000000000003</v>
      </c>
      <c r="BV687" s="430">
        <f t="shared" si="1422"/>
        <v>277.48706038487063</v>
      </c>
      <c r="BW687" s="430">
        <f t="shared" si="1380"/>
        <v>9378.8254810882554</v>
      </c>
      <c r="BX687" s="430">
        <f t="shared" si="1423"/>
        <v>6096.2365627073659</v>
      </c>
      <c r="BY687" s="430">
        <f t="shared" si="1405"/>
        <v>26.64797611147976</v>
      </c>
      <c r="BZ687" s="430">
        <f>(BL687*BA687+AY687*AF687)/BS687</f>
        <v>13.578699402786993</v>
      </c>
      <c r="CA687" s="431">
        <f>(BN687*BA687+AZ687*AF687)/BS687</f>
        <v>1.4</v>
      </c>
      <c r="CB687" s="430">
        <f t="shared" si="1424"/>
        <v>74</v>
      </c>
      <c r="CC687" s="432">
        <v>13795</v>
      </c>
      <c r="CD687" s="411">
        <f t="shared" si="1425"/>
        <v>14995</v>
      </c>
      <c r="CE687" s="421">
        <f t="shared" si="1426"/>
        <v>0.5998</v>
      </c>
      <c r="CF687" s="433">
        <f t="shared" si="1427"/>
        <v>10.723574524841613</v>
      </c>
      <c r="CG687" s="434">
        <v>7.75</v>
      </c>
      <c r="CH687" s="427">
        <v>8.4</v>
      </c>
      <c r="CI687" s="446">
        <f t="shared" si="1428"/>
        <v>15.205068356118707</v>
      </c>
      <c r="CJ687" s="436">
        <v>23.2</v>
      </c>
      <c r="CK687" s="436">
        <v>0.65</v>
      </c>
      <c r="CL687" s="423">
        <v>7.68</v>
      </c>
      <c r="CM687" s="423">
        <v>17</v>
      </c>
      <c r="CN687" s="423">
        <v>72</v>
      </c>
      <c r="CO687" s="432"/>
      <c r="CP687" s="432"/>
      <c r="CQ687" s="437"/>
      <c r="CR687" s="437">
        <v>0.98</v>
      </c>
      <c r="CS687" s="424"/>
      <c r="CT687" s="432">
        <f t="shared" si="1429"/>
        <v>5.601867289096365</v>
      </c>
      <c r="CU687" s="434">
        <v>4.92</v>
      </c>
      <c r="CV687" s="438">
        <v>7.94</v>
      </c>
      <c r="CW687" s="439">
        <v>17.600000000000001</v>
      </c>
      <c r="CX687" s="660">
        <f>CW687*3.6</f>
        <v>63.360000000000007</v>
      </c>
      <c r="CY687" s="441">
        <v>9220</v>
      </c>
      <c r="CZ687" s="442">
        <v>13.5</v>
      </c>
      <c r="DA687" s="442">
        <v>0.27</v>
      </c>
      <c r="DB687" s="442">
        <v>8.9</v>
      </c>
      <c r="DC687" s="442">
        <v>0.6</v>
      </c>
      <c r="DD687" s="443">
        <v>16</v>
      </c>
      <c r="DE687" s="440">
        <v>16</v>
      </c>
      <c r="DF687" s="444">
        <v>13945</v>
      </c>
      <c r="DG687" s="445">
        <f t="shared" si="1430"/>
        <v>15145</v>
      </c>
      <c r="DH687" s="421">
        <f t="shared" si="1431"/>
        <v>0.60580000000000001</v>
      </c>
      <c r="DI687" s="446">
        <f t="shared" si="1432"/>
        <v>10.617365467150876</v>
      </c>
      <c r="DJ687" s="434"/>
      <c r="DK687" s="427">
        <v>8.4</v>
      </c>
      <c r="DL687" s="446">
        <f t="shared" si="1433"/>
        <v>15.054473423572137</v>
      </c>
      <c r="DM687" s="422">
        <v>23.2</v>
      </c>
      <c r="DN687" s="422">
        <v>0.87</v>
      </c>
      <c r="DO687" s="423"/>
      <c r="DP687" s="423">
        <v>17.7</v>
      </c>
      <c r="DQ687" s="423">
        <v>72</v>
      </c>
      <c r="DR687" s="432"/>
      <c r="DS687" s="432"/>
      <c r="DT687" s="437"/>
      <c r="DU687" s="437">
        <v>0.98</v>
      </c>
      <c r="DV687" s="424"/>
      <c r="DW687" s="446">
        <f t="shared" si="1434"/>
        <v>5.5463849455265759</v>
      </c>
      <c r="DX687" s="434">
        <v>5.91</v>
      </c>
      <c r="DY687" s="438"/>
      <c r="DZ687" s="439"/>
      <c r="EA687" s="660"/>
      <c r="EB687" s="441"/>
      <c r="EC687" s="442"/>
      <c r="ED687" s="442"/>
      <c r="EE687" s="442"/>
      <c r="EF687" s="442"/>
      <c r="EG687" s="443"/>
      <c r="EH687" s="440"/>
      <c r="EI687" s="429">
        <f t="shared" ref="EI687:ER687" si="1466">CV687</f>
        <v>7.94</v>
      </c>
      <c r="EJ687" s="447">
        <f t="shared" si="1466"/>
        <v>17.600000000000001</v>
      </c>
      <c r="EK687" s="448">
        <f t="shared" si="1466"/>
        <v>63.360000000000007</v>
      </c>
      <c r="EL687" s="417">
        <f t="shared" si="1466"/>
        <v>9220</v>
      </c>
      <c r="EM687" s="431">
        <f t="shared" si="1466"/>
        <v>13.5</v>
      </c>
      <c r="EN687" s="431">
        <f t="shared" si="1466"/>
        <v>0.27</v>
      </c>
      <c r="EO687" s="431">
        <f t="shared" si="1466"/>
        <v>8.9</v>
      </c>
      <c r="EP687" s="431">
        <f t="shared" si="1466"/>
        <v>0.6</v>
      </c>
      <c r="EQ687" s="430">
        <f t="shared" si="1466"/>
        <v>16</v>
      </c>
      <c r="ER687" s="448">
        <f t="shared" si="1466"/>
        <v>16</v>
      </c>
      <c r="ES687" s="449">
        <f t="shared" si="1436"/>
        <v>35.036496350364963</v>
      </c>
      <c r="ET687" s="450">
        <f t="shared" si="1437"/>
        <v>0.6028</v>
      </c>
      <c r="EU687" s="451">
        <f t="shared" si="1413"/>
        <v>0.19007863636363637</v>
      </c>
      <c r="EV687" s="450">
        <f t="shared" si="1438"/>
        <v>0.35199747474747473</v>
      </c>
      <c r="EW687" s="513">
        <f t="shared" si="1407"/>
        <v>0.49339492261912177</v>
      </c>
      <c r="EX687" s="514">
        <f t="shared" si="1408"/>
        <v>13.14797611147976</v>
      </c>
      <c r="EY687" s="513">
        <f t="shared" si="1382"/>
        <v>0.5</v>
      </c>
      <c r="EZ687" s="514">
        <f t="shared" si="1383"/>
        <v>17.600000000000001</v>
      </c>
      <c r="FA687" s="450">
        <f t="shared" si="1439"/>
        <v>0.77166502858864638</v>
      </c>
      <c r="FB687" s="431">
        <f t="shared" si="1440"/>
        <v>214.12706038487062</v>
      </c>
      <c r="FC687" s="452">
        <f>1-EP687/CA687</f>
        <v>0.5714285714285714</v>
      </c>
      <c r="FD687" s="431">
        <f>CA687-EP687</f>
        <v>0.79999999999999993</v>
      </c>
      <c r="FE687" s="452">
        <f t="shared" si="1441"/>
        <v>0.78378378378378377</v>
      </c>
      <c r="FF687" s="430">
        <f t="shared" si="1442"/>
        <v>58</v>
      </c>
      <c r="FG687" s="405">
        <v>50400</v>
      </c>
      <c r="FH687" s="589"/>
      <c r="FI687" s="590"/>
      <c r="FJ687" s="591"/>
      <c r="FK687" s="455">
        <f t="shared" si="1443"/>
        <v>2.38885202388852</v>
      </c>
      <c r="FL687" s="530">
        <v>1800</v>
      </c>
      <c r="FM687" s="455">
        <f t="shared" si="1444"/>
        <v>59.721300597213009</v>
      </c>
      <c r="FN687" s="530">
        <v>7437</v>
      </c>
      <c r="FO687" s="532">
        <f t="shared" si="1445"/>
        <v>0.55582959641255614</v>
      </c>
      <c r="FP687" s="449">
        <f t="shared" si="1446"/>
        <v>246.74850696748507</v>
      </c>
      <c r="FQ687" s="457">
        <v>32.4</v>
      </c>
      <c r="FR687" s="458">
        <f t="shared" si="1447"/>
        <v>1.0749834107498342</v>
      </c>
      <c r="FS687" s="576">
        <v>7.8</v>
      </c>
      <c r="FT687" s="577">
        <v>12.3</v>
      </c>
      <c r="FU687" s="660">
        <v>43</v>
      </c>
      <c r="FV687" s="579">
        <v>10</v>
      </c>
      <c r="FW687" s="580">
        <v>0.16</v>
      </c>
      <c r="FX687" s="579">
        <v>8</v>
      </c>
      <c r="FY687" s="452">
        <f t="shared" si="1448"/>
        <v>0.375</v>
      </c>
      <c r="FZ687" s="452">
        <f>1-FW687/(EF687+DC687)</f>
        <v>0.73333333333333339</v>
      </c>
      <c r="GA687" s="429">
        <f>EF687+DC687-FW687</f>
        <v>0.43999999999999995</v>
      </c>
      <c r="GB687" s="513">
        <f t="shared" si="1390"/>
        <v>0.30113636363636365</v>
      </c>
      <c r="GC687" s="514">
        <f>CW687+DZ687-FT687</f>
        <v>5.3000000000000007</v>
      </c>
      <c r="GD687" s="513">
        <f t="shared" si="1391"/>
        <v>0.32133838383838387</v>
      </c>
      <c r="GE687" s="527">
        <f t="shared" si="1449"/>
        <v>20.360000000000007</v>
      </c>
      <c r="GF687" s="461">
        <f t="shared" si="1450"/>
        <v>3.2647644326476444</v>
      </c>
      <c r="GG687" s="606">
        <v>12</v>
      </c>
      <c r="GH687" s="450">
        <f t="shared" si="1395"/>
        <v>0.15</v>
      </c>
      <c r="GI687" s="405">
        <v>84</v>
      </c>
      <c r="GJ687" s="462">
        <f t="shared" si="1396"/>
        <v>7</v>
      </c>
      <c r="GK687" s="463">
        <f t="shared" si="1451"/>
        <v>9.5554080955540819</v>
      </c>
      <c r="GL687" s="464">
        <v>8.01</v>
      </c>
      <c r="GM687" s="529">
        <v>12.1</v>
      </c>
      <c r="GN687" s="406"/>
      <c r="GO687" s="513">
        <f t="shared" si="1384"/>
        <v>1.6260162601626105E-2</v>
      </c>
      <c r="GP687" s="450">
        <f t="shared" si="1400"/>
        <v>1</v>
      </c>
      <c r="GQ687" s="577">
        <v>8</v>
      </c>
      <c r="GR687" s="455">
        <f t="shared" si="1452"/>
        <v>3.4240212342402119</v>
      </c>
      <c r="GS687" s="531">
        <f t="shared" si="1409"/>
        <v>11.6</v>
      </c>
      <c r="GT687" s="531">
        <f t="shared" si="1401"/>
        <v>35.96</v>
      </c>
      <c r="GU687" s="513">
        <f t="shared" si="1385"/>
        <v>4.132231404958675E-2</v>
      </c>
      <c r="GV687" s="513"/>
      <c r="GW687" s="513">
        <f t="shared" si="1386"/>
        <v>5.6910569105691144E-2</v>
      </c>
      <c r="GX687" s="513">
        <f t="shared" si="1402"/>
        <v>0.16372093023255807</v>
      </c>
      <c r="GY687" s="462">
        <f t="shared" si="1389"/>
        <v>1.3573022863002959</v>
      </c>
      <c r="GZ687" s="405">
        <v>29701</v>
      </c>
      <c r="HA687" s="581">
        <v>8.35</v>
      </c>
      <c r="HB687" s="451">
        <v>7.98</v>
      </c>
      <c r="HC687" s="577">
        <v>11.6</v>
      </c>
      <c r="HD687" s="463">
        <f t="shared" si="1387"/>
        <v>35.96</v>
      </c>
      <c r="HE687" s="463">
        <v>11.8</v>
      </c>
      <c r="HF687" s="463">
        <f t="shared" si="1350"/>
        <v>31.860000000000003</v>
      </c>
      <c r="HG687" s="582"/>
      <c r="HH687" s="575">
        <v>8</v>
      </c>
      <c r="HI687" s="583">
        <v>9440</v>
      </c>
      <c r="HJ687" s="406">
        <f t="shared" si="1453"/>
        <v>6324.8</v>
      </c>
      <c r="HK687" s="406"/>
      <c r="HL687" s="549"/>
      <c r="HM687" s="584">
        <v>11.4</v>
      </c>
      <c r="HN687" s="461">
        <v>11.94</v>
      </c>
      <c r="HO687" s="574">
        <v>0.13</v>
      </c>
      <c r="HP687" s="548">
        <v>0.17</v>
      </c>
      <c r="HQ687" s="585">
        <v>8.3000000000000007</v>
      </c>
      <c r="HR687" s="586">
        <v>0.16</v>
      </c>
      <c r="HS687" s="520">
        <v>0.15</v>
      </c>
      <c r="HT687" s="587">
        <v>4</v>
      </c>
      <c r="HU687" s="522">
        <f t="shared" si="1454"/>
        <v>62.725306416726752</v>
      </c>
      <c r="HV687" s="513">
        <f t="shared" si="1388"/>
        <v>0.67045454545454541</v>
      </c>
      <c r="HW687" s="513">
        <f t="shared" si="1403"/>
        <v>0.77383647798742139</v>
      </c>
      <c r="HX687" s="513">
        <f t="shared" si="1410"/>
        <v>0.56581818181818178</v>
      </c>
      <c r="HY687" s="599"/>
    </row>
    <row r="688" spans="1:233" s="598" customFormat="1" ht="15.95" customHeight="1" x14ac:dyDescent="0.15">
      <c r="A688" s="400">
        <v>44170</v>
      </c>
      <c r="B688" s="515">
        <v>34104</v>
      </c>
      <c r="C688" s="402">
        <f t="shared" si="1415"/>
        <v>0.68208000000000002</v>
      </c>
      <c r="D688" s="571"/>
      <c r="E688" s="572">
        <v>38.46</v>
      </c>
      <c r="F688" s="406"/>
      <c r="G688" s="406"/>
      <c r="H688" s="402"/>
      <c r="I688" s="573"/>
      <c r="J688" s="406"/>
      <c r="K688" s="574"/>
      <c r="L688" s="574"/>
      <c r="M688" s="574"/>
      <c r="N688" s="575"/>
      <c r="O688" s="575"/>
      <c r="P688" s="409"/>
      <c r="Q688" s="409">
        <v>1920</v>
      </c>
      <c r="R688" s="409"/>
      <c r="S688" s="409"/>
      <c r="T688" s="410">
        <v>5.0199999999999996</v>
      </c>
      <c r="U688" s="409">
        <f t="shared" si="1459"/>
        <v>3324.8275862068967</v>
      </c>
      <c r="V688" s="409">
        <v>9642</v>
      </c>
      <c r="W688" s="409">
        <v>2886</v>
      </c>
      <c r="X688" s="516">
        <v>480</v>
      </c>
      <c r="Y688" s="473"/>
      <c r="Z688" s="429"/>
      <c r="AA688" s="409"/>
      <c r="AB688" s="409"/>
      <c r="AC688" s="409"/>
      <c r="AD688" s="474"/>
      <c r="AE688" s="477"/>
      <c r="AF688" s="478">
        <f t="shared" si="1460"/>
        <v>2400</v>
      </c>
      <c r="AG688" s="477">
        <f t="shared" si="1461"/>
        <v>0.96</v>
      </c>
      <c r="AH688" s="478">
        <f t="shared" si="1462"/>
        <v>2659.8620689655177</v>
      </c>
      <c r="AI688" s="478">
        <f t="shared" si="1463"/>
        <v>7713.6</v>
      </c>
      <c r="AJ688" s="473">
        <f t="shared" si="1464"/>
        <v>18512.64</v>
      </c>
      <c r="AK688" s="477">
        <f t="shared" si="1465"/>
        <v>0.82278399999999996</v>
      </c>
      <c r="AL688" s="447">
        <v>37</v>
      </c>
      <c r="AM688" s="479"/>
      <c r="AN688" s="473">
        <v>4784</v>
      </c>
      <c r="AO688" s="473">
        <v>4817</v>
      </c>
      <c r="AP688" s="479">
        <v>7.43</v>
      </c>
      <c r="AQ688" s="447">
        <v>545</v>
      </c>
      <c r="AR688" s="473">
        <f t="shared" si="1394"/>
        <v>1635</v>
      </c>
      <c r="AS688" s="657">
        <f t="shared" si="1379"/>
        <v>3</v>
      </c>
      <c r="AT688" s="473">
        <v>5570</v>
      </c>
      <c r="AU688" s="447"/>
      <c r="AV688" s="480">
        <v>1.2</v>
      </c>
      <c r="AW688" s="479"/>
      <c r="AX688" s="479"/>
      <c r="AY688" s="480"/>
      <c r="AZ688" s="480"/>
      <c r="BA688" s="420">
        <f t="shared" si="1416"/>
        <v>34299</v>
      </c>
      <c r="BB688" s="421">
        <f t="shared" si="1417"/>
        <v>0.68598000000000003</v>
      </c>
      <c r="BC688" s="422"/>
      <c r="BD688" s="423">
        <v>8.01</v>
      </c>
      <c r="BE688" s="424">
        <v>69.099999999999994</v>
      </c>
      <c r="BF688" s="420">
        <v>270</v>
      </c>
      <c r="BG688" s="426">
        <v>9500</v>
      </c>
      <c r="BH688" s="420">
        <f t="shared" si="1418"/>
        <v>6365</v>
      </c>
      <c r="BI688" s="432"/>
      <c r="BJ688" s="421"/>
      <c r="BK688" s="427">
        <v>28.6</v>
      </c>
      <c r="BL688" s="427"/>
      <c r="BM688" s="428"/>
      <c r="BN688" s="422"/>
      <c r="BO688" s="425">
        <v>86</v>
      </c>
      <c r="BP688" s="425"/>
      <c r="BQ688" s="423">
        <v>5.75</v>
      </c>
      <c r="BR688" s="421">
        <f t="shared" si="1419"/>
        <v>0.79861111111111105</v>
      </c>
      <c r="BS688" s="409">
        <f t="shared" si="1420"/>
        <v>36699</v>
      </c>
      <c r="BT688" s="429">
        <f t="shared" si="1421"/>
        <v>7.9720698111665165</v>
      </c>
      <c r="BU688" s="430">
        <f t="shared" si="1381"/>
        <v>69.099999999999994</v>
      </c>
      <c r="BV688" s="430">
        <f t="shared" si="1422"/>
        <v>359.26673751328372</v>
      </c>
      <c r="BW688" s="430">
        <f t="shared" si="1380"/>
        <v>8878.9258562903615</v>
      </c>
      <c r="BX688" s="430">
        <f t="shared" si="1423"/>
        <v>5771.3018065887354</v>
      </c>
      <c r="BY688" s="430">
        <f t="shared" si="1405"/>
        <v>26.729649309245485</v>
      </c>
      <c r="BZ688" s="430"/>
      <c r="CA688" s="431"/>
      <c r="CB688" s="430">
        <f t="shared" si="1424"/>
        <v>86</v>
      </c>
      <c r="CC688" s="432">
        <v>17059</v>
      </c>
      <c r="CD688" s="411">
        <f t="shared" si="1425"/>
        <v>18259</v>
      </c>
      <c r="CE688" s="421">
        <f t="shared" si="1426"/>
        <v>0.73036000000000001</v>
      </c>
      <c r="CF688" s="433">
        <f t="shared" si="1427"/>
        <v>8.8066159154389609</v>
      </c>
      <c r="CG688" s="661"/>
      <c r="CH688" s="662"/>
      <c r="CI688" s="446">
        <f t="shared" si="1428"/>
        <v>12.486992715920914</v>
      </c>
      <c r="CJ688" s="436">
        <v>23.6</v>
      </c>
      <c r="CK688" s="436">
        <v>2.23</v>
      </c>
      <c r="CL688" s="423"/>
      <c r="CM688" s="423">
        <v>17.7</v>
      </c>
      <c r="CN688" s="423">
        <v>78</v>
      </c>
      <c r="CO688" s="432"/>
      <c r="CP688" s="432"/>
      <c r="CQ688" s="437"/>
      <c r="CR688" s="437">
        <v>0.99</v>
      </c>
      <c r="CS688" s="424"/>
      <c r="CT688" s="432">
        <f t="shared" si="1429"/>
        <v>4.6004710006024432</v>
      </c>
      <c r="CU688" s="434">
        <v>6.41</v>
      </c>
      <c r="CV688" s="438"/>
      <c r="CW688" s="439"/>
      <c r="CX688" s="660"/>
      <c r="CY688" s="441"/>
      <c r="CZ688" s="442"/>
      <c r="DA688" s="442"/>
      <c r="DB688" s="442"/>
      <c r="DC688" s="442"/>
      <c r="DD688" s="443"/>
      <c r="DE688" s="440"/>
      <c r="DF688" s="444">
        <v>17240</v>
      </c>
      <c r="DG688" s="445">
        <f t="shared" si="1430"/>
        <v>18440</v>
      </c>
      <c r="DH688" s="421">
        <f t="shared" si="1431"/>
        <v>0.73760000000000003</v>
      </c>
      <c r="DI688" s="446">
        <f t="shared" si="1432"/>
        <v>8.7201735357917567</v>
      </c>
      <c r="DJ688" s="434">
        <v>7.88</v>
      </c>
      <c r="DK688" s="427">
        <v>7.6</v>
      </c>
      <c r="DL688" s="446">
        <f t="shared" si="1433"/>
        <v>12.364425162689804</v>
      </c>
      <c r="DM688" s="422">
        <v>23.7</v>
      </c>
      <c r="DN688" s="422">
        <v>2.42</v>
      </c>
      <c r="DO688" s="423">
        <v>7.83</v>
      </c>
      <c r="DP688" s="423">
        <v>16.600000000000001</v>
      </c>
      <c r="DQ688" s="423">
        <v>78</v>
      </c>
      <c r="DR688" s="432"/>
      <c r="DS688" s="432"/>
      <c r="DT688" s="437"/>
      <c r="DU688" s="437">
        <v>0.99</v>
      </c>
      <c r="DV688" s="424"/>
      <c r="DW688" s="446">
        <f t="shared" si="1434"/>
        <v>4.5553145336225596</v>
      </c>
      <c r="DX688" s="434">
        <v>6.53</v>
      </c>
      <c r="DY688" s="438">
        <v>8.11</v>
      </c>
      <c r="DZ688" s="439">
        <v>18.100000000000001</v>
      </c>
      <c r="EA688" s="660">
        <f>DZ688*3.6</f>
        <v>65.160000000000011</v>
      </c>
      <c r="EB688" s="441">
        <v>9100</v>
      </c>
      <c r="EC688" s="442">
        <v>14</v>
      </c>
      <c r="ED688" s="442">
        <v>0.19</v>
      </c>
      <c r="EE688" s="442">
        <v>9</v>
      </c>
      <c r="EF688" s="442">
        <v>0.6</v>
      </c>
      <c r="EG688" s="443">
        <v>21</v>
      </c>
      <c r="EH688" s="440">
        <v>16</v>
      </c>
      <c r="EI688" s="429">
        <f t="shared" ref="EI688:ER688" si="1467">DY688</f>
        <v>8.11</v>
      </c>
      <c r="EJ688" s="447">
        <f t="shared" si="1467"/>
        <v>18.100000000000001</v>
      </c>
      <c r="EK688" s="448">
        <f t="shared" si="1467"/>
        <v>65.160000000000011</v>
      </c>
      <c r="EL688" s="417">
        <f t="shared" si="1467"/>
        <v>9100</v>
      </c>
      <c r="EM688" s="431">
        <f t="shared" si="1467"/>
        <v>14</v>
      </c>
      <c r="EN688" s="431">
        <f t="shared" si="1467"/>
        <v>0.19</v>
      </c>
      <c r="EO688" s="431">
        <f t="shared" si="1467"/>
        <v>9</v>
      </c>
      <c r="EP688" s="431">
        <f t="shared" si="1467"/>
        <v>0.6</v>
      </c>
      <c r="EQ688" s="430">
        <f t="shared" si="1467"/>
        <v>21</v>
      </c>
      <c r="ER688" s="448">
        <f t="shared" si="1467"/>
        <v>16</v>
      </c>
      <c r="ES688" s="449">
        <f t="shared" si="1436"/>
        <v>28.77462601160795</v>
      </c>
      <c r="ET688" s="450">
        <f t="shared" si="1437"/>
        <v>0.73397999999999997</v>
      </c>
      <c r="EU688" s="451">
        <f t="shared" si="1413"/>
        <v>0.29965295454545449</v>
      </c>
      <c r="EV688" s="450">
        <f t="shared" si="1438"/>
        <v>0.55491287878787865</v>
      </c>
      <c r="EW688" s="513">
        <f t="shared" si="1407"/>
        <v>0.47623704905258302</v>
      </c>
      <c r="EX688" s="514">
        <f t="shared" si="1408"/>
        <v>12.729649309245485</v>
      </c>
      <c r="EY688" s="513">
        <f t="shared" si="1382"/>
        <v>0.73806078147612153</v>
      </c>
      <c r="EZ688" s="514">
        <f t="shared" si="1383"/>
        <v>50.999999999999993</v>
      </c>
      <c r="FA688" s="450">
        <f t="shared" si="1439"/>
        <v>0.8186305794657911</v>
      </c>
      <c r="FB688" s="431">
        <f t="shared" si="1440"/>
        <v>294.10673751328369</v>
      </c>
      <c r="FC688" s="452"/>
      <c r="FD688" s="431"/>
      <c r="FE688" s="452">
        <f t="shared" si="1441"/>
        <v>0.7558139534883721</v>
      </c>
      <c r="FF688" s="430">
        <f t="shared" si="1442"/>
        <v>65</v>
      </c>
      <c r="FG688" s="405">
        <v>50400</v>
      </c>
      <c r="FH688" s="589"/>
      <c r="FI688" s="590"/>
      <c r="FJ688" s="591"/>
      <c r="FK688" s="455">
        <f t="shared" si="1443"/>
        <v>1.9619063189732691</v>
      </c>
      <c r="FL688" s="530">
        <v>1800</v>
      </c>
      <c r="FM688" s="455">
        <f t="shared" si="1444"/>
        <v>49.047657974331727</v>
      </c>
      <c r="FN688" s="530">
        <v>6116</v>
      </c>
      <c r="FO688" s="532">
        <f t="shared" si="1445"/>
        <v>0.45710014947683109</v>
      </c>
      <c r="FP688" s="449">
        <f t="shared" si="1446"/>
        <v>166.65304231722936</v>
      </c>
      <c r="FQ688" s="457">
        <v>32.4</v>
      </c>
      <c r="FR688" s="458">
        <f t="shared" si="1447"/>
        <v>0.88285784353797103</v>
      </c>
      <c r="FS688" s="576">
        <v>7.92</v>
      </c>
      <c r="FT688" s="577">
        <v>12.6</v>
      </c>
      <c r="FU688" s="660">
        <v>45</v>
      </c>
      <c r="FV688" s="579">
        <v>6</v>
      </c>
      <c r="FW688" s="580"/>
      <c r="FX688" s="579"/>
      <c r="FY688" s="452">
        <f t="shared" si="1448"/>
        <v>0.7142857142857143</v>
      </c>
      <c r="FZ688" s="452"/>
      <c r="GA688" s="429"/>
      <c r="GB688" s="513">
        <f t="shared" si="1390"/>
        <v>0.30386740331491724</v>
      </c>
      <c r="GC688" s="514">
        <f>(CW688+DZ688-FT688)</f>
        <v>5.5000000000000018</v>
      </c>
      <c r="GD688" s="513">
        <f t="shared" si="1391"/>
        <v>0.30939226519337026</v>
      </c>
      <c r="GE688" s="527">
        <f t="shared" si="1449"/>
        <v>20.160000000000011</v>
      </c>
      <c r="GF688" s="461">
        <f t="shared" si="1450"/>
        <v>2.6812719692634674</v>
      </c>
      <c r="GG688" s="606">
        <v>12</v>
      </c>
      <c r="GH688" s="450">
        <f t="shared" si="1395"/>
        <v>0.15</v>
      </c>
      <c r="GI688" s="405">
        <v>84</v>
      </c>
      <c r="GJ688" s="462">
        <f t="shared" si="1396"/>
        <v>7</v>
      </c>
      <c r="GK688" s="463">
        <f t="shared" si="1451"/>
        <v>7.8476252758930762</v>
      </c>
      <c r="GL688" s="464">
        <v>8.24</v>
      </c>
      <c r="GM688" s="529">
        <v>11.8</v>
      </c>
      <c r="GN688" s="406"/>
      <c r="GO688" s="513">
        <f t="shared" si="1384"/>
        <v>6.3492063492063378E-2</v>
      </c>
      <c r="GP688" s="450">
        <f t="shared" si="1400"/>
        <v>1</v>
      </c>
      <c r="GQ688" s="577">
        <v>8</v>
      </c>
      <c r="GR688" s="455">
        <f t="shared" si="1452"/>
        <v>2.8120657238616857</v>
      </c>
      <c r="GS688" s="531">
        <f t="shared" si="1409"/>
        <v>10.7</v>
      </c>
      <c r="GT688" s="531">
        <f t="shared" si="1401"/>
        <v>33.17</v>
      </c>
      <c r="GU688" s="513">
        <f t="shared" si="1385"/>
        <v>9.3220338983050932E-2</v>
      </c>
      <c r="GV688" s="513"/>
      <c r="GW688" s="513">
        <f t="shared" si="1386"/>
        <v>0.15079365079365081</v>
      </c>
      <c r="GX688" s="513">
        <f t="shared" si="1402"/>
        <v>0.26288888888888884</v>
      </c>
      <c r="GY688" s="462">
        <f t="shared" si="1389"/>
        <v>0.66336646457253401</v>
      </c>
      <c r="GZ688" s="405">
        <v>35756</v>
      </c>
      <c r="HA688" s="581">
        <v>8.3000000000000007</v>
      </c>
      <c r="HB688" s="451">
        <v>7.97</v>
      </c>
      <c r="HC688" s="577">
        <v>10.7</v>
      </c>
      <c r="HD688" s="463">
        <f t="shared" si="1387"/>
        <v>33.17</v>
      </c>
      <c r="HE688" s="463">
        <v>11.8</v>
      </c>
      <c r="HF688" s="463">
        <f t="shared" si="1350"/>
        <v>31.860000000000003</v>
      </c>
      <c r="HG688" s="582"/>
      <c r="HH688" s="575">
        <v>4</v>
      </c>
      <c r="HI688" s="583">
        <v>9030</v>
      </c>
      <c r="HJ688" s="406">
        <f t="shared" si="1453"/>
        <v>6050.1</v>
      </c>
      <c r="HK688" s="406"/>
      <c r="HL688" s="549"/>
      <c r="HM688" s="584"/>
      <c r="HN688" s="461">
        <v>10.66</v>
      </c>
      <c r="HO688" s="574"/>
      <c r="HP688" s="548">
        <v>0.17</v>
      </c>
      <c r="HQ688" s="585"/>
      <c r="HR688" s="586"/>
      <c r="HS688" s="520">
        <v>0.15</v>
      </c>
      <c r="HT688" s="587">
        <v>4</v>
      </c>
      <c r="HU688" s="522">
        <f t="shared" si="1454"/>
        <v>50.730341992477911</v>
      </c>
      <c r="HV688" s="513">
        <f t="shared" si="1388"/>
        <v>0.84515195369030394</v>
      </c>
      <c r="HW688" s="513">
        <f t="shared" si="1403"/>
        <v>0.87714814814814812</v>
      </c>
      <c r="HX688" s="513">
        <f t="shared" si="1410"/>
        <v>0.6272727272727272</v>
      </c>
      <c r="HY688" s="599"/>
    </row>
    <row r="689" spans="1:233" ht="15.95" customHeight="1" x14ac:dyDescent="0.15">
      <c r="A689" s="485">
        <v>44171</v>
      </c>
      <c r="B689" s="486">
        <v>35436</v>
      </c>
      <c r="C689" s="487">
        <f t="shared" si="1415"/>
        <v>0.70872000000000002</v>
      </c>
      <c r="D689" s="488"/>
      <c r="E689" s="489">
        <v>37</v>
      </c>
      <c r="F689" s="490"/>
      <c r="G689" s="490"/>
      <c r="H689" s="487"/>
      <c r="I689" s="490"/>
      <c r="J689" s="490"/>
      <c r="K689" s="491"/>
      <c r="L689" s="491"/>
      <c r="M689" s="491"/>
      <c r="N689" s="492"/>
      <c r="O689" s="492"/>
      <c r="P689" s="409"/>
      <c r="Q689" s="409">
        <v>1920</v>
      </c>
      <c r="R689" s="409"/>
      <c r="S689" s="409"/>
      <c r="T689" s="410">
        <v>5.01</v>
      </c>
      <c r="U689" s="411">
        <f t="shared" si="1459"/>
        <v>3337.9310344827586</v>
      </c>
      <c r="V689" s="409">
        <v>9680</v>
      </c>
      <c r="W689" s="409">
        <v>3277</v>
      </c>
      <c r="X689" s="412">
        <v>480</v>
      </c>
      <c r="Y689" s="473"/>
      <c r="Z689" s="429"/>
      <c r="AA689" s="447"/>
      <c r="AB689" s="409"/>
      <c r="AC689" s="409"/>
      <c r="AD689" s="474"/>
      <c r="AE689" s="477"/>
      <c r="AF689" s="478">
        <f t="shared" si="1460"/>
        <v>2400</v>
      </c>
      <c r="AG689" s="477">
        <f t="shared" si="1461"/>
        <v>0.96</v>
      </c>
      <c r="AH689" s="478">
        <f t="shared" si="1462"/>
        <v>2670.344827586207</v>
      </c>
      <c r="AI689" s="478">
        <f t="shared" si="1463"/>
        <v>7744</v>
      </c>
      <c r="AJ689" s="473">
        <f t="shared" si="1464"/>
        <v>18585.599999999999</v>
      </c>
      <c r="AK689" s="477">
        <f t="shared" si="1465"/>
        <v>0.82602666666666658</v>
      </c>
      <c r="AL689" s="447">
        <v>37</v>
      </c>
      <c r="AM689" s="479"/>
      <c r="AN689" s="473">
        <v>4697</v>
      </c>
      <c r="AO689" s="473">
        <v>4721</v>
      </c>
      <c r="AP689" s="479">
        <v>7.55</v>
      </c>
      <c r="AQ689" s="447">
        <v>580</v>
      </c>
      <c r="AR689" s="473">
        <f t="shared" si="1394"/>
        <v>1740</v>
      </c>
      <c r="AS689" s="657">
        <f t="shared" ref="AS689:AS718" si="1468">AR689/AQ689</f>
        <v>3</v>
      </c>
      <c r="AT689" s="473">
        <v>5640</v>
      </c>
      <c r="AU689" s="447"/>
      <c r="AV689" s="480">
        <v>1</v>
      </c>
      <c r="AW689" s="479"/>
      <c r="AX689" s="479"/>
      <c r="AY689" s="480"/>
      <c r="AZ689" s="480"/>
      <c r="BA689" s="420">
        <f t="shared" si="1416"/>
        <v>33826</v>
      </c>
      <c r="BB689" s="421">
        <f t="shared" si="1417"/>
        <v>0.67652000000000001</v>
      </c>
      <c r="BC689" s="422"/>
      <c r="BD689" s="423">
        <v>7.97</v>
      </c>
      <c r="BE689" s="424">
        <v>67</v>
      </c>
      <c r="BF689" s="425">
        <v>332</v>
      </c>
      <c r="BG689" s="426">
        <v>9870</v>
      </c>
      <c r="BH689" s="420">
        <f t="shared" si="1418"/>
        <v>6612.9000000000005</v>
      </c>
      <c r="BI689" s="420"/>
      <c r="BJ689" s="421"/>
      <c r="BK689" s="427">
        <v>18.100000000000001</v>
      </c>
      <c r="BL689" s="427"/>
      <c r="BM689" s="428"/>
      <c r="BN689" s="422"/>
      <c r="BO689" s="425">
        <v>99</v>
      </c>
      <c r="BP689" s="425"/>
      <c r="BQ689" s="423">
        <v>5.24</v>
      </c>
      <c r="BR689" s="421">
        <f t="shared" si="1419"/>
        <v>0.72777777777777775</v>
      </c>
      <c r="BS689" s="409">
        <f t="shared" si="1420"/>
        <v>36226</v>
      </c>
      <c r="BT689" s="429">
        <f t="shared" si="1421"/>
        <v>7.942174681168221</v>
      </c>
      <c r="BU689" s="430">
        <f t="shared" si="1381"/>
        <v>67</v>
      </c>
      <c r="BV689" s="430">
        <f t="shared" si="1422"/>
        <v>425.28106884558053</v>
      </c>
      <c r="BW689" s="430">
        <f t="shared" ref="BW689:BW718" si="1469">(BA689*BG689+AS689*AF689)/(AF689+BA689)</f>
        <v>9216.3037597305811</v>
      </c>
      <c r="BX689" s="430">
        <f t="shared" si="1423"/>
        <v>5990.5974438248777</v>
      </c>
      <c r="BY689" s="430">
        <f t="shared" si="1405"/>
        <v>16.900861259868606</v>
      </c>
      <c r="BZ689" s="430"/>
      <c r="CA689" s="431"/>
      <c r="CB689" s="430">
        <f t="shared" si="1424"/>
        <v>99</v>
      </c>
      <c r="CC689" s="432">
        <v>17048</v>
      </c>
      <c r="CD689" s="411">
        <f t="shared" si="1425"/>
        <v>18248</v>
      </c>
      <c r="CE689" s="421">
        <f t="shared" si="1426"/>
        <v>0.72992000000000001</v>
      </c>
      <c r="CF689" s="433">
        <f t="shared" si="1427"/>
        <v>8.8119245944761069</v>
      </c>
      <c r="CG689" s="434">
        <v>7.76</v>
      </c>
      <c r="CH689" s="427">
        <v>3.7</v>
      </c>
      <c r="CI689" s="446">
        <f t="shared" si="1428"/>
        <v>12.494519947391495</v>
      </c>
      <c r="CJ689" s="436">
        <v>23.2</v>
      </c>
      <c r="CK689" s="436">
        <v>1.41</v>
      </c>
      <c r="CL689" s="423">
        <v>7.84</v>
      </c>
      <c r="CM689" s="423">
        <v>16.600000000000001</v>
      </c>
      <c r="CN689" s="423">
        <v>75</v>
      </c>
      <c r="CO689" s="432"/>
      <c r="CP689" s="432"/>
      <c r="CQ689" s="437"/>
      <c r="CR689" s="437">
        <v>0.98</v>
      </c>
      <c r="CS689" s="481"/>
      <c r="CT689" s="432">
        <f t="shared" si="1429"/>
        <v>4.6032441911442348</v>
      </c>
      <c r="CU689" s="434">
        <v>6.16</v>
      </c>
      <c r="CV689" s="493">
        <v>7.99</v>
      </c>
      <c r="CW689" s="494">
        <v>17.100000000000001</v>
      </c>
      <c r="CX689" s="495">
        <f>CW689*3.6</f>
        <v>61.560000000000009</v>
      </c>
      <c r="CY689" s="496">
        <v>7690</v>
      </c>
      <c r="CZ689" s="497">
        <v>8.6</v>
      </c>
      <c r="DA689" s="497">
        <v>0.21</v>
      </c>
      <c r="DB689" s="497">
        <v>7.1</v>
      </c>
      <c r="DC689" s="497">
        <v>0.55000000000000004</v>
      </c>
      <c r="DD689" s="498">
        <v>19</v>
      </c>
      <c r="DE689" s="498">
        <v>16</v>
      </c>
      <c r="DF689" s="432">
        <v>16778</v>
      </c>
      <c r="DG689" s="445">
        <f t="shared" si="1430"/>
        <v>17978</v>
      </c>
      <c r="DH689" s="421">
        <f t="shared" si="1431"/>
        <v>0.71911999999999998</v>
      </c>
      <c r="DI689" s="446">
        <f t="shared" si="1432"/>
        <v>8.9442652130381575</v>
      </c>
      <c r="DJ689" s="434"/>
      <c r="DK689" s="427">
        <v>3.7</v>
      </c>
      <c r="DL689" s="446">
        <f t="shared" si="1433"/>
        <v>12.682167093113806</v>
      </c>
      <c r="DM689" s="541">
        <v>23.3</v>
      </c>
      <c r="DN689" s="541">
        <v>1.67</v>
      </c>
      <c r="DO689" s="542"/>
      <c r="DP689" s="542">
        <v>15.2</v>
      </c>
      <c r="DQ689" s="542">
        <v>75</v>
      </c>
      <c r="DR689" s="432"/>
      <c r="DS689" s="432"/>
      <c r="DT689" s="437"/>
      <c r="DU689" s="437">
        <v>0.98</v>
      </c>
      <c r="DV689" s="481"/>
      <c r="DW689" s="446">
        <f t="shared" si="1434"/>
        <v>4.6723773500945596</v>
      </c>
      <c r="DX689" s="434">
        <v>6.88</v>
      </c>
      <c r="DY689" s="493"/>
      <c r="DZ689" s="494"/>
      <c r="EA689" s="495"/>
      <c r="EB689" s="496"/>
      <c r="EC689" s="497"/>
      <c r="ED689" s="497"/>
      <c r="EE689" s="497"/>
      <c r="EF689" s="497"/>
      <c r="EG689" s="498"/>
      <c r="EH689" s="495"/>
      <c r="EI689" s="429">
        <f t="shared" ref="EI689:ER689" si="1470">CV689</f>
        <v>7.99</v>
      </c>
      <c r="EJ689" s="447">
        <f t="shared" si="1470"/>
        <v>17.100000000000001</v>
      </c>
      <c r="EK689" s="448">
        <f t="shared" si="1470"/>
        <v>61.560000000000009</v>
      </c>
      <c r="EL689" s="417">
        <f t="shared" si="1470"/>
        <v>7690</v>
      </c>
      <c r="EM689" s="431">
        <f t="shared" si="1470"/>
        <v>8.6</v>
      </c>
      <c r="EN689" s="431">
        <f t="shared" si="1470"/>
        <v>0.21</v>
      </c>
      <c r="EO689" s="431">
        <f t="shared" si="1470"/>
        <v>7.1</v>
      </c>
      <c r="EP689" s="431">
        <f t="shared" si="1470"/>
        <v>0.55000000000000004</v>
      </c>
      <c r="EQ689" s="430">
        <f t="shared" si="1470"/>
        <v>19</v>
      </c>
      <c r="ER689" s="448">
        <f t="shared" si="1470"/>
        <v>16</v>
      </c>
      <c r="ES689" s="449">
        <f t="shared" si="1436"/>
        <v>29.15033401424391</v>
      </c>
      <c r="ET689" s="450">
        <f t="shared" si="1437"/>
        <v>0.72452000000000005</v>
      </c>
      <c r="EU689" s="451">
        <f t="shared" si="1413"/>
        <v>0.35014163636363643</v>
      </c>
      <c r="EV689" s="499">
        <f t="shared" si="1438"/>
        <v>0.64841043771043783</v>
      </c>
      <c r="EW689" s="513">
        <f t="shared" si="1407"/>
        <v>0.49115019242120805</v>
      </c>
      <c r="EX689" s="514">
        <f t="shared" si="1408"/>
        <v>8.300861259868606</v>
      </c>
      <c r="EY689" s="513">
        <f t="shared" si="1382"/>
        <v>0.74477611940298505</v>
      </c>
      <c r="EZ689" s="514">
        <f t="shared" si="1383"/>
        <v>49.9</v>
      </c>
      <c r="FA689" s="450">
        <f t="shared" si="1439"/>
        <v>0.85524867079763567</v>
      </c>
      <c r="FB689" s="431">
        <f t="shared" si="1440"/>
        <v>363.72106884558053</v>
      </c>
      <c r="FC689" s="452"/>
      <c r="FD689" s="431"/>
      <c r="FE689" s="452">
        <f t="shared" si="1441"/>
        <v>0.80808080808080807</v>
      </c>
      <c r="FF689" s="430">
        <f t="shared" si="1442"/>
        <v>80</v>
      </c>
      <c r="FG689" s="490">
        <v>50400</v>
      </c>
      <c r="FH689" s="601"/>
      <c r="FI689" s="501"/>
      <c r="FJ689" s="487"/>
      <c r="FK689" s="455">
        <f t="shared" si="1443"/>
        <v>1.9875227736984487</v>
      </c>
      <c r="FL689" s="490">
        <v>1800</v>
      </c>
      <c r="FM689" s="455">
        <f t="shared" si="1444"/>
        <v>49.688069342461212</v>
      </c>
      <c r="FN689" s="490">
        <v>5421</v>
      </c>
      <c r="FO689" s="532">
        <f t="shared" si="1445"/>
        <v>0.40515695067264573</v>
      </c>
      <c r="FP689" s="449">
        <f t="shared" si="1446"/>
        <v>149.64390216971236</v>
      </c>
      <c r="FQ689" s="503">
        <v>32.4</v>
      </c>
      <c r="FR689" s="458">
        <f t="shared" si="1447"/>
        <v>0.89438524816430187</v>
      </c>
      <c r="FS689" s="504">
        <v>7.97</v>
      </c>
      <c r="FT689" s="535">
        <v>11.8</v>
      </c>
      <c r="FU689" s="495">
        <v>50</v>
      </c>
      <c r="FV689" s="490">
        <v>4</v>
      </c>
      <c r="FW689" s="504"/>
      <c r="FX689" s="490"/>
      <c r="FY689" s="452">
        <f t="shared" si="1448"/>
        <v>0.78947368421052633</v>
      </c>
      <c r="FZ689" s="452"/>
      <c r="GA689" s="429"/>
      <c r="GB689" s="499">
        <f t="shared" si="1390"/>
        <v>0.3099415204678363</v>
      </c>
      <c r="GC689" s="514">
        <f>CW689+DZ689-FT689</f>
        <v>5.3000000000000007</v>
      </c>
      <c r="GD689" s="513">
        <f t="shared" si="1391"/>
        <v>0.18778427550357391</v>
      </c>
      <c r="GE689" s="527">
        <f t="shared" si="1449"/>
        <v>11.560000000000009</v>
      </c>
      <c r="GF689" s="461">
        <f t="shared" si="1450"/>
        <v>2.7162811240545466</v>
      </c>
      <c r="GG689" s="490">
        <v>12</v>
      </c>
      <c r="GH689" s="526">
        <f t="shared" si="1395"/>
        <v>0.15</v>
      </c>
      <c r="GI689" s="490">
        <v>84</v>
      </c>
      <c r="GJ689" s="544">
        <f t="shared" si="1396"/>
        <v>7</v>
      </c>
      <c r="GK689" s="463">
        <f t="shared" si="1451"/>
        <v>7.9500910947937937</v>
      </c>
      <c r="GL689" s="507">
        <v>8.19</v>
      </c>
      <c r="GM689" s="535">
        <v>11.7</v>
      </c>
      <c r="GN689" s="536"/>
      <c r="GO689" s="526">
        <f t="shared" si="1384"/>
        <v>8.4745762711865291E-3</v>
      </c>
      <c r="GP689" s="526">
        <f t="shared" si="1400"/>
        <v>1</v>
      </c>
      <c r="GQ689" s="535">
        <v>8</v>
      </c>
      <c r="GR689" s="455">
        <f t="shared" si="1452"/>
        <v>2.84878264230111</v>
      </c>
      <c r="GS689" s="536">
        <f t="shared" si="1409"/>
        <v>11.7</v>
      </c>
      <c r="GT689" s="536">
        <f t="shared" si="1401"/>
        <v>36.269999999999996</v>
      </c>
      <c r="GU689" s="526">
        <f t="shared" si="1385"/>
        <v>0</v>
      </c>
      <c r="GV689" s="526"/>
      <c r="GW689" s="526">
        <f t="shared" si="1386"/>
        <v>8.4745762711865291E-3</v>
      </c>
      <c r="GX689" s="526">
        <f t="shared" si="1402"/>
        <v>0.27460000000000007</v>
      </c>
      <c r="GY689" s="544">
        <f t="shared" si="1389"/>
        <v>0.57903066968636496</v>
      </c>
      <c r="GZ689" s="490">
        <v>35719</v>
      </c>
      <c r="HA689" s="493">
        <v>8.51</v>
      </c>
      <c r="HB689" s="493">
        <v>8</v>
      </c>
      <c r="HC689" s="494">
        <v>11.7</v>
      </c>
      <c r="HD689" s="498">
        <f t="shared" si="1387"/>
        <v>36.269999999999996</v>
      </c>
      <c r="HE689" s="498">
        <v>11.4</v>
      </c>
      <c r="HF689" s="498">
        <f t="shared" si="1350"/>
        <v>30.780000000000005</v>
      </c>
      <c r="HG689" s="498"/>
      <c r="HH689" s="492">
        <v>4</v>
      </c>
      <c r="HI689" s="508">
        <v>8920</v>
      </c>
      <c r="HJ689" s="490">
        <f t="shared" si="1453"/>
        <v>5976.4000000000005</v>
      </c>
      <c r="HK689" s="490"/>
      <c r="HL689" s="490"/>
      <c r="HM689" s="543"/>
      <c r="HN689" s="506">
        <v>10.28</v>
      </c>
      <c r="HO689" s="491"/>
      <c r="HP689" s="545">
        <v>0.18</v>
      </c>
      <c r="HQ689" s="523"/>
      <c r="HR689" s="524"/>
      <c r="HS689" s="524">
        <v>0.09</v>
      </c>
      <c r="HT689" s="511">
        <v>4</v>
      </c>
      <c r="HU689" s="525">
        <f t="shared" si="1454"/>
        <v>51.439720924732455</v>
      </c>
      <c r="HV689" s="526">
        <f t="shared" si="1388"/>
        <v>0.82537313432835824</v>
      </c>
      <c r="HW689" s="526">
        <f t="shared" si="1403"/>
        <v>0.89075301204819279</v>
      </c>
      <c r="HX689" s="526">
        <f t="shared" si="1410"/>
        <v>0.43204419889502765</v>
      </c>
      <c r="HY689" s="512"/>
    </row>
    <row r="690" spans="1:233" s="598" customFormat="1" ht="15.95" customHeight="1" x14ac:dyDescent="0.15">
      <c r="A690" s="400">
        <v>44172</v>
      </c>
      <c r="B690" s="515">
        <v>39710</v>
      </c>
      <c r="C690" s="402">
        <f t="shared" si="1415"/>
        <v>0.79420000000000002</v>
      </c>
      <c r="D690" s="571"/>
      <c r="E690" s="572">
        <v>32</v>
      </c>
      <c r="F690" s="406"/>
      <c r="G690" s="406"/>
      <c r="H690" s="402"/>
      <c r="I690" s="573"/>
      <c r="J690" s="406"/>
      <c r="K690" s="574"/>
      <c r="L690" s="574"/>
      <c r="M690" s="574"/>
      <c r="N690" s="575"/>
      <c r="O690" s="575"/>
      <c r="P690" s="409"/>
      <c r="Q690" s="409">
        <v>2160</v>
      </c>
      <c r="R690" s="409"/>
      <c r="S690" s="409"/>
      <c r="T690" s="410">
        <v>4.88</v>
      </c>
      <c r="U690" s="409">
        <f t="shared" si="1459"/>
        <v>3395.8620689655172</v>
      </c>
      <c r="V690" s="409">
        <v>9848</v>
      </c>
      <c r="W690" s="409">
        <v>3136</v>
      </c>
      <c r="X690" s="516">
        <v>480</v>
      </c>
      <c r="Y690" s="473"/>
      <c r="Z690" s="429"/>
      <c r="AA690" s="409"/>
      <c r="AB690" s="409"/>
      <c r="AC690" s="409"/>
      <c r="AD690" s="474"/>
      <c r="AE690" s="477"/>
      <c r="AF690" s="478">
        <f t="shared" si="1460"/>
        <v>2640</v>
      </c>
      <c r="AG690" s="477">
        <f t="shared" si="1461"/>
        <v>1.056</v>
      </c>
      <c r="AH690" s="478">
        <f t="shared" si="1462"/>
        <v>2778.4326018808779</v>
      </c>
      <c r="AI690" s="478">
        <f t="shared" si="1463"/>
        <v>8057.454545454545</v>
      </c>
      <c r="AJ690" s="473">
        <f t="shared" si="1464"/>
        <v>21271.68</v>
      </c>
      <c r="AK690" s="477">
        <f t="shared" si="1465"/>
        <v>0.94540800000000003</v>
      </c>
      <c r="AL690" s="447">
        <v>37</v>
      </c>
      <c r="AM690" s="479"/>
      <c r="AN690" s="473">
        <v>4888</v>
      </c>
      <c r="AO690" s="473">
        <v>4910</v>
      </c>
      <c r="AP690" s="479">
        <v>7.12</v>
      </c>
      <c r="AQ690" s="447">
        <v>579</v>
      </c>
      <c r="AR690" s="473">
        <f t="shared" si="1394"/>
        <v>1737</v>
      </c>
      <c r="AS690" s="657">
        <f t="shared" si="1468"/>
        <v>3</v>
      </c>
      <c r="AT690" s="473">
        <v>5570</v>
      </c>
      <c r="AU690" s="447"/>
      <c r="AV690" s="480">
        <v>1.4</v>
      </c>
      <c r="AW690" s="479"/>
      <c r="AX690" s="479"/>
      <c r="AY690" s="480"/>
      <c r="AZ690" s="480"/>
      <c r="BA690" s="420">
        <f t="shared" si="1416"/>
        <v>39162</v>
      </c>
      <c r="BB690" s="421">
        <f t="shared" si="1417"/>
        <v>0.78324000000000005</v>
      </c>
      <c r="BC690" s="422"/>
      <c r="BD690" s="423">
        <v>7.8</v>
      </c>
      <c r="BE690" s="424">
        <v>53.9</v>
      </c>
      <c r="BF690" s="420">
        <v>256</v>
      </c>
      <c r="BG690" s="426">
        <v>8270</v>
      </c>
      <c r="BH690" s="420">
        <f t="shared" si="1418"/>
        <v>5540.9000000000005</v>
      </c>
      <c r="BI690" s="432"/>
      <c r="BJ690" s="421"/>
      <c r="BK690" s="427">
        <v>22.8</v>
      </c>
      <c r="BL690" s="427"/>
      <c r="BM690" s="428"/>
      <c r="BN690" s="422"/>
      <c r="BO690" s="425">
        <v>105</v>
      </c>
      <c r="BP690" s="425"/>
      <c r="BQ690" s="423">
        <v>5.98</v>
      </c>
      <c r="BR690" s="421">
        <f t="shared" si="1419"/>
        <v>0.8305555555555556</v>
      </c>
      <c r="BS690" s="409">
        <f t="shared" si="1420"/>
        <v>41802</v>
      </c>
      <c r="BT690" s="429">
        <f t="shared" si="1421"/>
        <v>7.7570546863786412</v>
      </c>
      <c r="BU690" s="430">
        <f t="shared" si="1381"/>
        <v>53.9</v>
      </c>
      <c r="BV690" s="430">
        <f t="shared" si="1422"/>
        <v>349.53236687239843</v>
      </c>
      <c r="BW690" s="430">
        <f t="shared" si="1469"/>
        <v>7747.898665135639</v>
      </c>
      <c r="BX690" s="430">
        <f t="shared" si="1423"/>
        <v>5036.1341323381657</v>
      </c>
      <c r="BY690" s="430">
        <f t="shared" si="1405"/>
        <v>21.360068896225062</v>
      </c>
      <c r="BZ690" s="430"/>
      <c r="CA690" s="431"/>
      <c r="CB690" s="430">
        <f t="shared" si="1424"/>
        <v>105</v>
      </c>
      <c r="CC690" s="432">
        <v>19740</v>
      </c>
      <c r="CD690" s="411">
        <f t="shared" si="1425"/>
        <v>21060</v>
      </c>
      <c r="CE690" s="421">
        <f t="shared" si="1426"/>
        <v>0.84240000000000004</v>
      </c>
      <c r="CF690" s="433">
        <f t="shared" si="1427"/>
        <v>7.6353276353276343</v>
      </c>
      <c r="CG690" s="434"/>
      <c r="CH690" s="427"/>
      <c r="CI690" s="446">
        <f t="shared" si="1428"/>
        <v>10.826210826210826</v>
      </c>
      <c r="CJ690" s="436">
        <v>23.4</v>
      </c>
      <c r="CK690" s="436">
        <v>0.44</v>
      </c>
      <c r="CL690" s="423"/>
      <c r="CM690" s="423">
        <v>15.2</v>
      </c>
      <c r="CN690" s="423">
        <v>70</v>
      </c>
      <c r="CO690" s="432"/>
      <c r="CP690" s="432"/>
      <c r="CQ690" s="437"/>
      <c r="CR690" s="437">
        <v>0.98</v>
      </c>
      <c r="CS690" s="424"/>
      <c r="CT690" s="432">
        <f t="shared" si="1429"/>
        <v>3.9886039886039888</v>
      </c>
      <c r="CU690" s="434">
        <v>6</v>
      </c>
      <c r="CV690" s="438"/>
      <c r="CW690" s="439"/>
      <c r="CX690" s="660"/>
      <c r="CY690" s="441"/>
      <c r="CZ690" s="442"/>
      <c r="DA690" s="442"/>
      <c r="DB690" s="442"/>
      <c r="DC690" s="442"/>
      <c r="DD690" s="443"/>
      <c r="DE690" s="440"/>
      <c r="DF690" s="444">
        <v>19422</v>
      </c>
      <c r="DG690" s="445">
        <f t="shared" si="1430"/>
        <v>20742</v>
      </c>
      <c r="DH690" s="421">
        <f t="shared" si="1431"/>
        <v>0.82967999999999997</v>
      </c>
      <c r="DI690" s="446">
        <f t="shared" si="1432"/>
        <v>7.7523864622505068</v>
      </c>
      <c r="DJ690" s="434">
        <v>7.77</v>
      </c>
      <c r="DK690" s="427">
        <v>3</v>
      </c>
      <c r="DL690" s="446">
        <f t="shared" si="1433"/>
        <v>10.992189759907435</v>
      </c>
      <c r="DM690" s="422">
        <v>23.3</v>
      </c>
      <c r="DN690" s="422">
        <v>0.54</v>
      </c>
      <c r="DO690" s="423">
        <v>7.77</v>
      </c>
      <c r="DP690" s="423">
        <v>15.9</v>
      </c>
      <c r="DQ690" s="423">
        <v>70</v>
      </c>
      <c r="DR690" s="432"/>
      <c r="DS690" s="432"/>
      <c r="DT690" s="437"/>
      <c r="DU690" s="437">
        <v>0.97</v>
      </c>
      <c r="DV690" s="424"/>
      <c r="DW690" s="446">
        <f t="shared" si="1434"/>
        <v>4.0497541220711595</v>
      </c>
      <c r="DX690" s="434">
        <v>5.37</v>
      </c>
      <c r="DY690" s="438">
        <v>8.0500000000000007</v>
      </c>
      <c r="DZ690" s="439">
        <v>14.8</v>
      </c>
      <c r="EA690" s="660">
        <f>DZ690*3.6</f>
        <v>53.28</v>
      </c>
      <c r="EB690" s="441">
        <v>8600</v>
      </c>
      <c r="EC690" s="442">
        <v>5.5</v>
      </c>
      <c r="ED690" s="442">
        <v>0.15</v>
      </c>
      <c r="EE690" s="442">
        <v>4.2</v>
      </c>
      <c r="EF690" s="442">
        <v>0.5</v>
      </c>
      <c r="EG690" s="443">
        <v>12</v>
      </c>
      <c r="EH690" s="440">
        <v>16</v>
      </c>
      <c r="EI690" s="429">
        <f t="shared" ref="EI690:ER690" si="1471">DY690</f>
        <v>8.0500000000000007</v>
      </c>
      <c r="EJ690" s="447">
        <f t="shared" si="1471"/>
        <v>14.8</v>
      </c>
      <c r="EK690" s="448">
        <f t="shared" si="1471"/>
        <v>53.28</v>
      </c>
      <c r="EL690" s="417">
        <f t="shared" si="1471"/>
        <v>8600</v>
      </c>
      <c r="EM690" s="431">
        <f t="shared" si="1471"/>
        <v>5.5</v>
      </c>
      <c r="EN690" s="431">
        <f t="shared" si="1471"/>
        <v>0.15</v>
      </c>
      <c r="EO690" s="431">
        <f t="shared" si="1471"/>
        <v>4.2</v>
      </c>
      <c r="EP690" s="431">
        <f t="shared" si="1471"/>
        <v>0.5</v>
      </c>
      <c r="EQ690" s="430">
        <f t="shared" si="1471"/>
        <v>12</v>
      </c>
      <c r="ER690" s="448">
        <f t="shared" si="1471"/>
        <v>16</v>
      </c>
      <c r="ES690" s="449">
        <f t="shared" si="1436"/>
        <v>25.26194918903402</v>
      </c>
      <c r="ET690" s="450">
        <f t="shared" si="1437"/>
        <v>0.83604000000000001</v>
      </c>
      <c r="EU690" s="451">
        <f t="shared" si="1413"/>
        <v>0.33207163636363629</v>
      </c>
      <c r="EV690" s="450">
        <f t="shared" si="1438"/>
        <v>0.61494747474747458</v>
      </c>
      <c r="EW690" s="513">
        <f t="shared" si="1407"/>
        <v>0.74251019382376582</v>
      </c>
      <c r="EX690" s="514">
        <f t="shared" si="1408"/>
        <v>15.860068896225062</v>
      </c>
      <c r="EY690" s="513">
        <f t="shared" si="1382"/>
        <v>0.72541743970315398</v>
      </c>
      <c r="EZ690" s="514">
        <f t="shared" si="1383"/>
        <v>39.099999999999994</v>
      </c>
      <c r="FA690" s="450">
        <f t="shared" si="1439"/>
        <v>0.84756776467728212</v>
      </c>
      <c r="FB690" s="431">
        <f t="shared" si="1440"/>
        <v>296.2523668723984</v>
      </c>
      <c r="FC690" s="452"/>
      <c r="FD690" s="431"/>
      <c r="FE690" s="452">
        <f t="shared" si="1441"/>
        <v>0.88571428571428568</v>
      </c>
      <c r="FF690" s="430">
        <f t="shared" si="1442"/>
        <v>93</v>
      </c>
      <c r="FG690" s="405">
        <v>50400</v>
      </c>
      <c r="FH690" s="589"/>
      <c r="FI690" s="590"/>
      <c r="FJ690" s="591"/>
      <c r="FK690" s="455">
        <f t="shared" si="1443"/>
        <v>1.7224056265250467</v>
      </c>
      <c r="FL690" s="530">
        <v>1800</v>
      </c>
      <c r="FM690" s="455">
        <f t="shared" si="1444"/>
        <v>43.06014066312617</v>
      </c>
      <c r="FN690" s="530">
        <v>5143</v>
      </c>
      <c r="FO690" s="532">
        <f t="shared" si="1445"/>
        <v>0.3843796711509716</v>
      </c>
      <c r="FP690" s="449">
        <f t="shared" si="1446"/>
        <v>123.03239079469881</v>
      </c>
      <c r="FQ690" s="457">
        <v>32.4</v>
      </c>
      <c r="FR690" s="458">
        <f t="shared" si="1447"/>
        <v>0.77508253193627097</v>
      </c>
      <c r="FS690" s="576">
        <v>7.92</v>
      </c>
      <c r="FT690" s="577">
        <v>10.4</v>
      </c>
      <c r="FU690" s="660">
        <v>51</v>
      </c>
      <c r="FV690" s="579">
        <v>2</v>
      </c>
      <c r="FW690" s="580"/>
      <c r="FX690" s="579"/>
      <c r="FY690" s="452">
        <f t="shared" si="1448"/>
        <v>0.83333333333333337</v>
      </c>
      <c r="FZ690" s="452"/>
      <c r="GA690" s="429"/>
      <c r="GB690" s="513">
        <f t="shared" si="1390"/>
        <v>0.29729729729729726</v>
      </c>
      <c r="GC690" s="514">
        <f>(CW690+DZ690-FT690)</f>
        <v>4.4000000000000004</v>
      </c>
      <c r="GD690" s="513">
        <f t="shared" si="1391"/>
        <v>4.27927927927928E-2</v>
      </c>
      <c r="GE690" s="527">
        <f t="shared" si="1449"/>
        <v>2.2800000000000011</v>
      </c>
      <c r="GF690" s="461">
        <f t="shared" si="1450"/>
        <v>2.3539543562508971</v>
      </c>
      <c r="GG690" s="606">
        <v>12</v>
      </c>
      <c r="GH690" s="450">
        <f t="shared" si="1395"/>
        <v>0.15</v>
      </c>
      <c r="GI690" s="405">
        <v>84</v>
      </c>
      <c r="GJ690" s="462">
        <f t="shared" si="1396"/>
        <v>7</v>
      </c>
      <c r="GK690" s="463">
        <f t="shared" si="1451"/>
        <v>6.8896225061001868</v>
      </c>
      <c r="GL690" s="464">
        <v>8.0500000000000007</v>
      </c>
      <c r="GM690" s="529">
        <v>10.3</v>
      </c>
      <c r="GN690" s="406"/>
      <c r="GO690" s="513">
        <f t="shared" si="1384"/>
        <v>9.6153846153845812E-3</v>
      </c>
      <c r="GP690" s="450">
        <f t="shared" si="1400"/>
        <v>1</v>
      </c>
      <c r="GQ690" s="577">
        <v>8</v>
      </c>
      <c r="GR690" s="455">
        <f t="shared" si="1452"/>
        <v>2.4687813980192335</v>
      </c>
      <c r="GS690" s="531">
        <f t="shared" si="1409"/>
        <v>10.1</v>
      </c>
      <c r="GT690" s="531">
        <f t="shared" si="1401"/>
        <v>31.31</v>
      </c>
      <c r="GU690" s="513">
        <f t="shared" si="1385"/>
        <v>1.9417475728155442E-2</v>
      </c>
      <c r="GV690" s="513"/>
      <c r="GW690" s="513">
        <f t="shared" si="1386"/>
        <v>2.8846153846153966E-2</v>
      </c>
      <c r="GX690" s="513">
        <f t="shared" si="1402"/>
        <v>0.38607843137254905</v>
      </c>
      <c r="GY690" s="462">
        <f t="shared" si="1389"/>
        <v>0.34990464733876009</v>
      </c>
      <c r="GZ690" s="405">
        <v>41873</v>
      </c>
      <c r="HA690" s="581">
        <v>8.3699999999999992</v>
      </c>
      <c r="HB690" s="451">
        <v>7.97</v>
      </c>
      <c r="HC690" s="577">
        <v>10.1</v>
      </c>
      <c r="HD690" s="463">
        <f t="shared" si="1387"/>
        <v>31.31</v>
      </c>
      <c r="HE690" s="463">
        <v>10.5</v>
      </c>
      <c r="HF690" s="463">
        <f t="shared" si="1350"/>
        <v>28.35</v>
      </c>
      <c r="HG690" s="582"/>
      <c r="HH690" s="575">
        <v>4</v>
      </c>
      <c r="HI690" s="583">
        <v>8760</v>
      </c>
      <c r="HJ690" s="406">
        <f t="shared" si="1453"/>
        <v>5869.2000000000007</v>
      </c>
      <c r="HK690" s="406"/>
      <c r="HL690" s="549"/>
      <c r="HM690" s="584"/>
      <c r="HN690" s="461">
        <v>4.54</v>
      </c>
      <c r="HO690" s="574"/>
      <c r="HP690" s="548">
        <v>0.18</v>
      </c>
      <c r="HQ690" s="585"/>
      <c r="HR690" s="586"/>
      <c r="HS690" s="520">
        <v>0.09</v>
      </c>
      <c r="HT690" s="587">
        <v>4</v>
      </c>
      <c r="HU690" s="522">
        <f t="shared" si="1454"/>
        <v>44.430825800520914</v>
      </c>
      <c r="HV690" s="513">
        <f t="shared" si="1388"/>
        <v>0.81261595547309828</v>
      </c>
      <c r="HW690" s="513">
        <f t="shared" si="1403"/>
        <v>0.87769531249999999</v>
      </c>
      <c r="HX690" s="513">
        <f t="shared" si="1410"/>
        <v>0.80087719298245608</v>
      </c>
      <c r="HY690" s="599"/>
    </row>
    <row r="691" spans="1:233" s="598" customFormat="1" ht="15.95" customHeight="1" x14ac:dyDescent="0.15">
      <c r="A691" s="400">
        <v>44173</v>
      </c>
      <c r="B691" s="515">
        <v>39067</v>
      </c>
      <c r="C691" s="402">
        <f t="shared" si="1415"/>
        <v>0.78134000000000003</v>
      </c>
      <c r="D691" s="571"/>
      <c r="E691" s="572">
        <v>33.200000000000003</v>
      </c>
      <c r="F691" s="406"/>
      <c r="G691" s="406"/>
      <c r="H691" s="402"/>
      <c r="I691" s="573"/>
      <c r="J691" s="406"/>
      <c r="K691" s="574"/>
      <c r="L691" s="574"/>
      <c r="M691" s="574"/>
      <c r="N691" s="575"/>
      <c r="O691" s="575"/>
      <c r="P691" s="409"/>
      <c r="Q691" s="409">
        <v>2160</v>
      </c>
      <c r="R691" s="409"/>
      <c r="S691" s="409"/>
      <c r="T691" s="410">
        <v>4.97</v>
      </c>
      <c r="U691" s="409">
        <f t="shared" si="1459"/>
        <v>3405.8620689655172</v>
      </c>
      <c r="V691" s="409">
        <v>9877</v>
      </c>
      <c r="W691" s="409">
        <v>3063</v>
      </c>
      <c r="X691" s="516">
        <v>480</v>
      </c>
      <c r="Y691" s="473"/>
      <c r="Z691" s="429"/>
      <c r="AA691" s="409"/>
      <c r="AB691" s="409"/>
      <c r="AC691" s="409"/>
      <c r="AD691" s="474"/>
      <c r="AE691" s="477"/>
      <c r="AF691" s="478">
        <f t="shared" si="1460"/>
        <v>2640</v>
      </c>
      <c r="AG691" s="477">
        <f t="shared" si="1461"/>
        <v>1.056</v>
      </c>
      <c r="AH691" s="478">
        <f t="shared" si="1462"/>
        <v>2786.6144200626959</v>
      </c>
      <c r="AI691" s="478">
        <f t="shared" si="1463"/>
        <v>8081.181818181818</v>
      </c>
      <c r="AJ691" s="473">
        <f t="shared" si="1464"/>
        <v>21334.32</v>
      </c>
      <c r="AK691" s="477">
        <f t="shared" si="1465"/>
        <v>0.94819200000000003</v>
      </c>
      <c r="AL691" s="447">
        <v>37</v>
      </c>
      <c r="AM691" s="479"/>
      <c r="AN691" s="473">
        <v>4768</v>
      </c>
      <c r="AO691" s="473">
        <v>4801</v>
      </c>
      <c r="AP691" s="479">
        <v>7.24</v>
      </c>
      <c r="AQ691" s="447">
        <v>603.79999999999995</v>
      </c>
      <c r="AR691" s="473">
        <f t="shared" si="1394"/>
        <v>1811.3999999999999</v>
      </c>
      <c r="AS691" s="657">
        <f t="shared" si="1468"/>
        <v>3</v>
      </c>
      <c r="AT691" s="473">
        <v>5610</v>
      </c>
      <c r="AU691" s="447"/>
      <c r="AV691" s="480">
        <v>0.9</v>
      </c>
      <c r="AW691" s="479">
        <v>3.89</v>
      </c>
      <c r="AX691" s="479">
        <v>37.520000000000003</v>
      </c>
      <c r="AY691" s="480">
        <v>10.4</v>
      </c>
      <c r="AZ691" s="480">
        <v>1.4</v>
      </c>
      <c r="BA691" s="420">
        <f t="shared" si="1416"/>
        <v>37539</v>
      </c>
      <c r="BB691" s="421">
        <f t="shared" si="1417"/>
        <v>0.75078</v>
      </c>
      <c r="BC691" s="422"/>
      <c r="BD691" s="423">
        <v>7.84</v>
      </c>
      <c r="BE691" s="424">
        <v>39</v>
      </c>
      <c r="BF691" s="420">
        <v>222</v>
      </c>
      <c r="BG691" s="426">
        <v>9320</v>
      </c>
      <c r="BH691" s="420">
        <f t="shared" si="1418"/>
        <v>6244.4000000000005</v>
      </c>
      <c r="BI691" s="432">
        <v>1956</v>
      </c>
      <c r="BJ691" s="421">
        <f>BI691/35.5*(23+35.5)/BH691</f>
        <v>0.51618531894718511</v>
      </c>
      <c r="BK691" s="427">
        <v>25.9</v>
      </c>
      <c r="BL691" s="427">
        <v>16.7</v>
      </c>
      <c r="BM691" s="428">
        <v>7.2</v>
      </c>
      <c r="BN691" s="422">
        <v>1.9</v>
      </c>
      <c r="BO691" s="425">
        <v>185</v>
      </c>
      <c r="BP691" s="425">
        <v>32</v>
      </c>
      <c r="BQ691" s="423">
        <v>5.65</v>
      </c>
      <c r="BR691" s="421">
        <f t="shared" si="1419"/>
        <v>0.78472222222222221</v>
      </c>
      <c r="BS691" s="409">
        <f t="shared" si="1420"/>
        <v>40179</v>
      </c>
      <c r="BT691" s="429">
        <f t="shared" si="1421"/>
        <v>7.8005764205181807</v>
      </c>
      <c r="BU691" s="430">
        <f t="shared" si="1381"/>
        <v>39</v>
      </c>
      <c r="BV691" s="430">
        <f t="shared" si="1422"/>
        <v>326.43306204733818</v>
      </c>
      <c r="BW691" s="430">
        <f t="shared" si="1469"/>
        <v>8707.8175166131568</v>
      </c>
      <c r="BX691" s="430">
        <f t="shared" si="1423"/>
        <v>5660.0813857985522</v>
      </c>
      <c r="BY691" s="430">
        <f t="shared" si="1405"/>
        <v>24.881557530053012</v>
      </c>
      <c r="BZ691" s="430">
        <f>(BL691*BA691+AY691*AF691)/BS691</f>
        <v>16.286052415440899</v>
      </c>
      <c r="CA691" s="431">
        <f>(BN691*BA691+AZ691*AF691)/BS691</f>
        <v>1.8671470170984841</v>
      </c>
      <c r="CB691" s="430">
        <f t="shared" si="1424"/>
        <v>185</v>
      </c>
      <c r="CC691" s="432">
        <v>18766</v>
      </c>
      <c r="CD691" s="411">
        <f t="shared" si="1425"/>
        <v>20086</v>
      </c>
      <c r="CE691" s="421">
        <f t="shared" si="1426"/>
        <v>0.80344000000000004</v>
      </c>
      <c r="CF691" s="433">
        <f t="shared" si="1427"/>
        <v>8.0055760231006676</v>
      </c>
      <c r="CG691" s="434">
        <v>7.71</v>
      </c>
      <c r="CH691" s="427">
        <v>3.6</v>
      </c>
      <c r="CI691" s="446">
        <f t="shared" si="1428"/>
        <v>11.351189883500947</v>
      </c>
      <c r="CJ691" s="436">
        <v>23.7</v>
      </c>
      <c r="CK691" s="436">
        <v>2.62</v>
      </c>
      <c r="CL691" s="423">
        <v>7.64</v>
      </c>
      <c r="CM691" s="423">
        <v>15.9</v>
      </c>
      <c r="CN691" s="423">
        <v>77</v>
      </c>
      <c r="CO691" s="432"/>
      <c r="CP691" s="432"/>
      <c r="CQ691" s="437"/>
      <c r="CR691" s="437">
        <v>0.97</v>
      </c>
      <c r="CS691" s="424"/>
      <c r="CT691" s="432">
        <f t="shared" si="1429"/>
        <v>4.1820173255003485</v>
      </c>
      <c r="CU691" s="434">
        <v>5.52</v>
      </c>
      <c r="CV691" s="438">
        <v>7.92</v>
      </c>
      <c r="CW691" s="439">
        <v>14.4</v>
      </c>
      <c r="CX691" s="660">
        <f>CW691*3.6</f>
        <v>51.84</v>
      </c>
      <c r="CY691" s="441">
        <v>8290</v>
      </c>
      <c r="CZ691" s="442">
        <v>6.5</v>
      </c>
      <c r="DA691" s="442">
        <v>0.17</v>
      </c>
      <c r="DB691" s="442">
        <v>4.9000000000000004</v>
      </c>
      <c r="DC691" s="442">
        <v>0.5</v>
      </c>
      <c r="DD691" s="443">
        <v>16</v>
      </c>
      <c r="DE691" s="440">
        <v>16</v>
      </c>
      <c r="DF691" s="444">
        <v>18773</v>
      </c>
      <c r="DG691" s="445">
        <f t="shared" si="1430"/>
        <v>20093</v>
      </c>
      <c r="DH691" s="421">
        <f t="shared" si="1431"/>
        <v>0.80371999999999999</v>
      </c>
      <c r="DI691" s="446">
        <f t="shared" si="1432"/>
        <v>8.0027870402627777</v>
      </c>
      <c r="DJ691" s="434"/>
      <c r="DK691" s="427">
        <v>3.6</v>
      </c>
      <c r="DL691" s="446">
        <f t="shared" si="1433"/>
        <v>11.347235355596476</v>
      </c>
      <c r="DM691" s="422">
        <v>23.8</v>
      </c>
      <c r="DN691" s="422">
        <v>2.21</v>
      </c>
      <c r="DO691" s="423"/>
      <c r="DP691" s="423">
        <v>14.7</v>
      </c>
      <c r="DQ691" s="423">
        <v>77</v>
      </c>
      <c r="DR691" s="432">
        <v>4237</v>
      </c>
      <c r="DS691" s="432">
        <v>2067</v>
      </c>
      <c r="DT691" s="437">
        <f>DS691/DR691</f>
        <v>0.48784517347179607</v>
      </c>
      <c r="DU691" s="437">
        <v>0.97</v>
      </c>
      <c r="DV691" s="424"/>
      <c r="DW691" s="446">
        <f t="shared" si="1434"/>
        <v>4.1805603941671228</v>
      </c>
      <c r="DX691" s="434">
        <v>5.91</v>
      </c>
      <c r="DY691" s="438"/>
      <c r="DZ691" s="439"/>
      <c r="EA691" s="660"/>
      <c r="EB691" s="441"/>
      <c r="EC691" s="442"/>
      <c r="ED691" s="442"/>
      <c r="EE691" s="442"/>
      <c r="EF691" s="442"/>
      <c r="EG691" s="443"/>
      <c r="EH691" s="440"/>
      <c r="EI691" s="429">
        <f t="shared" ref="EI691:ER691" si="1472">CV691</f>
        <v>7.92</v>
      </c>
      <c r="EJ691" s="447">
        <f t="shared" si="1472"/>
        <v>14.4</v>
      </c>
      <c r="EK691" s="448">
        <f t="shared" si="1472"/>
        <v>51.84</v>
      </c>
      <c r="EL691" s="417">
        <f t="shared" si="1472"/>
        <v>8290</v>
      </c>
      <c r="EM691" s="431">
        <f t="shared" si="1472"/>
        <v>6.5</v>
      </c>
      <c r="EN691" s="431">
        <f t="shared" si="1472"/>
        <v>0.17</v>
      </c>
      <c r="EO691" s="431">
        <f t="shared" si="1472"/>
        <v>4.9000000000000004</v>
      </c>
      <c r="EP691" s="431">
        <f t="shared" si="1472"/>
        <v>0.5</v>
      </c>
      <c r="EQ691" s="430">
        <f t="shared" si="1472"/>
        <v>16</v>
      </c>
      <c r="ER691" s="448">
        <f t="shared" si="1472"/>
        <v>16</v>
      </c>
      <c r="ES691" s="449">
        <f t="shared" si="1436"/>
        <v>26.282386321212574</v>
      </c>
      <c r="ET691" s="450">
        <f t="shared" si="1437"/>
        <v>0.80357999999999996</v>
      </c>
      <c r="EU691" s="451">
        <f t="shared" si="1413"/>
        <v>0.29808531818181816</v>
      </c>
      <c r="EV691" s="450">
        <f t="shared" si="1438"/>
        <v>0.55200984848484835</v>
      </c>
      <c r="EW691" s="513">
        <f t="shared" si="1407"/>
        <v>0.73876233462680052</v>
      </c>
      <c r="EX691" s="514">
        <f t="shared" si="1408"/>
        <v>18.381557530053012</v>
      </c>
      <c r="EY691" s="513">
        <f t="shared" si="1382"/>
        <v>0.63076923076923075</v>
      </c>
      <c r="EZ691" s="514">
        <f t="shared" si="1383"/>
        <v>24.6</v>
      </c>
      <c r="FA691" s="450">
        <f t="shared" si="1439"/>
        <v>0.84119255667649762</v>
      </c>
      <c r="FB691" s="431">
        <f t="shared" si="1440"/>
        <v>274.59306204733821</v>
      </c>
      <c r="FC691" s="452">
        <f>1-EP691/CA691</f>
        <v>0.73221176724637793</v>
      </c>
      <c r="FD691" s="431">
        <f>CA691-EP691</f>
        <v>1.3671470170984841</v>
      </c>
      <c r="FE691" s="452">
        <f t="shared" si="1441"/>
        <v>0.91351351351351351</v>
      </c>
      <c r="FF691" s="430">
        <f t="shared" si="1442"/>
        <v>169</v>
      </c>
      <c r="FG691" s="405">
        <v>50400</v>
      </c>
      <c r="FH691" s="589"/>
      <c r="FI691" s="590"/>
      <c r="FJ691" s="591"/>
      <c r="FK691" s="455">
        <f t="shared" si="1443"/>
        <v>1.791980885537221</v>
      </c>
      <c r="FL691" s="530">
        <v>1800</v>
      </c>
      <c r="FM691" s="455">
        <f t="shared" si="1444"/>
        <v>44.799522138430525</v>
      </c>
      <c r="FN691" s="530">
        <v>4865</v>
      </c>
      <c r="FO691" s="532">
        <f t="shared" si="1445"/>
        <v>0.36360239162929747</v>
      </c>
      <c r="FP691" s="449">
        <f t="shared" si="1446"/>
        <v>121.08315289081361</v>
      </c>
      <c r="FQ691" s="457">
        <v>32.4</v>
      </c>
      <c r="FR691" s="458">
        <f t="shared" si="1447"/>
        <v>0.80639139849174946</v>
      </c>
      <c r="FS691" s="576">
        <v>7.82</v>
      </c>
      <c r="FT691" s="577">
        <v>10</v>
      </c>
      <c r="FU691" s="660">
        <v>40</v>
      </c>
      <c r="FV691" s="579">
        <v>4</v>
      </c>
      <c r="FW691" s="580">
        <v>0.1</v>
      </c>
      <c r="FX691" s="579">
        <v>8</v>
      </c>
      <c r="FY691" s="452">
        <f t="shared" si="1448"/>
        <v>0.75</v>
      </c>
      <c r="FZ691" s="452">
        <f>1-FW691/(EF691+DC691)</f>
        <v>0.8</v>
      </c>
      <c r="GA691" s="429">
        <f>EF691+DC691-FW691</f>
        <v>0.4</v>
      </c>
      <c r="GB691" s="513">
        <f t="shared" si="1390"/>
        <v>0.30555555555555558</v>
      </c>
      <c r="GC691" s="514">
        <f>CW691+DZ691-FT691</f>
        <v>4.4000000000000004</v>
      </c>
      <c r="GD691" s="513">
        <f t="shared" si="1391"/>
        <v>0.22839506172839508</v>
      </c>
      <c r="GE691" s="527">
        <f t="shared" si="1449"/>
        <v>11.840000000000003</v>
      </c>
      <c r="GF691" s="461">
        <f t="shared" si="1450"/>
        <v>2.4490405435675351</v>
      </c>
      <c r="GG691" s="606">
        <v>12</v>
      </c>
      <c r="GH691" s="450">
        <f t="shared" si="1395"/>
        <v>0.15</v>
      </c>
      <c r="GI691" s="405">
        <v>84</v>
      </c>
      <c r="GJ691" s="462">
        <f t="shared" si="1396"/>
        <v>7</v>
      </c>
      <c r="GK691" s="463">
        <f t="shared" si="1451"/>
        <v>7.1679235421488832</v>
      </c>
      <c r="GL691" s="464">
        <v>8</v>
      </c>
      <c r="GM691" s="529">
        <v>9.6999999999999993</v>
      </c>
      <c r="GN691" s="406"/>
      <c r="GO691" s="513">
        <f t="shared" si="1384"/>
        <v>3.0000000000000027E-2</v>
      </c>
      <c r="GP691" s="450">
        <f t="shared" si="1400"/>
        <v>1</v>
      </c>
      <c r="GQ691" s="577">
        <v>8</v>
      </c>
      <c r="GR691" s="455">
        <f t="shared" si="1452"/>
        <v>2.5685059359366833</v>
      </c>
      <c r="GS691" s="531">
        <f t="shared" si="1409"/>
        <v>9.5</v>
      </c>
      <c r="GT691" s="531">
        <f t="shared" si="1401"/>
        <v>29.45</v>
      </c>
      <c r="GU691" s="513">
        <f t="shared" si="1385"/>
        <v>2.0618556701030855E-2</v>
      </c>
      <c r="GV691" s="513"/>
      <c r="GW691" s="513">
        <f t="shared" si="1386"/>
        <v>5.0000000000000044E-2</v>
      </c>
      <c r="GX691" s="513">
        <f t="shared" si="1402"/>
        <v>0.26375000000000004</v>
      </c>
      <c r="GY691" s="462">
        <f t="shared" si="1389"/>
        <v>0.67942403243117366</v>
      </c>
      <c r="GZ691" s="405">
        <v>40001</v>
      </c>
      <c r="HA691" s="581">
        <v>8.33</v>
      </c>
      <c r="HB691" s="451">
        <v>8.01</v>
      </c>
      <c r="HC691" s="577">
        <v>9.5</v>
      </c>
      <c r="HD691" s="463">
        <f t="shared" si="1387"/>
        <v>29.45</v>
      </c>
      <c r="HE691" s="463">
        <v>10.6</v>
      </c>
      <c r="HF691" s="463">
        <f t="shared" si="1350"/>
        <v>28.62</v>
      </c>
      <c r="HG691" s="582"/>
      <c r="HH691" s="575">
        <v>2</v>
      </c>
      <c r="HI691" s="583">
        <v>8250</v>
      </c>
      <c r="HJ691" s="406">
        <f t="shared" si="1453"/>
        <v>5527.5</v>
      </c>
      <c r="HK691" s="406">
        <v>244</v>
      </c>
      <c r="HL691" s="549">
        <v>1682</v>
      </c>
      <c r="HM691" s="584">
        <v>5.5</v>
      </c>
      <c r="HN691" s="461">
        <v>7.81</v>
      </c>
      <c r="HO691" s="574">
        <v>0.09</v>
      </c>
      <c r="HP691" s="548">
        <v>0.19</v>
      </c>
      <c r="HQ691" s="585">
        <v>4.5</v>
      </c>
      <c r="HR691" s="586">
        <v>0.1</v>
      </c>
      <c r="HS691" s="520">
        <v>0.1</v>
      </c>
      <c r="HT691" s="587">
        <v>4</v>
      </c>
      <c r="HU691" s="522">
        <f t="shared" si="1454"/>
        <v>46.351794134100537</v>
      </c>
      <c r="HV691" s="513">
        <f t="shared" si="1388"/>
        <v>0.75641025641025639</v>
      </c>
      <c r="HW691" s="513">
        <f t="shared" si="1403"/>
        <v>0.86734234234234231</v>
      </c>
      <c r="HX691" s="513">
        <f t="shared" si="1410"/>
        <v>0.69845559845559846</v>
      </c>
      <c r="HY691" s="599"/>
    </row>
    <row r="692" spans="1:233" s="598" customFormat="1" ht="15.95" customHeight="1" x14ac:dyDescent="0.15">
      <c r="A692" s="400">
        <v>44174</v>
      </c>
      <c r="B692" s="515">
        <v>41548</v>
      </c>
      <c r="C692" s="402">
        <f t="shared" si="1415"/>
        <v>0.83096000000000003</v>
      </c>
      <c r="D692" s="571"/>
      <c r="E692" s="572">
        <v>31.2</v>
      </c>
      <c r="F692" s="406"/>
      <c r="G692" s="406"/>
      <c r="H692" s="402"/>
      <c r="I692" s="573"/>
      <c r="J692" s="406"/>
      <c r="K692" s="574"/>
      <c r="L692" s="574"/>
      <c r="M692" s="574"/>
      <c r="N692" s="575"/>
      <c r="O692" s="575"/>
      <c r="P692" s="409"/>
      <c r="Q692" s="409">
        <v>2160</v>
      </c>
      <c r="R692" s="409"/>
      <c r="S692" s="409"/>
      <c r="T692" s="410">
        <v>4.95</v>
      </c>
      <c r="U692" s="409">
        <f t="shared" si="1459"/>
        <v>3656.5517241379312</v>
      </c>
      <c r="V692" s="409">
        <v>10604</v>
      </c>
      <c r="W692" s="409">
        <v>3069</v>
      </c>
      <c r="X692" s="516">
        <v>480</v>
      </c>
      <c r="Y692" s="473"/>
      <c r="Z692" s="429"/>
      <c r="AA692" s="409"/>
      <c r="AB692" s="409"/>
      <c r="AC692" s="409"/>
      <c r="AD692" s="474"/>
      <c r="AE692" s="477"/>
      <c r="AF692" s="478">
        <f t="shared" si="1460"/>
        <v>2640</v>
      </c>
      <c r="AG692" s="477">
        <f t="shared" si="1461"/>
        <v>1.056</v>
      </c>
      <c r="AH692" s="478">
        <f t="shared" si="1462"/>
        <v>2991.7241379310344</v>
      </c>
      <c r="AI692" s="478">
        <f t="shared" si="1463"/>
        <v>8676</v>
      </c>
      <c r="AJ692" s="473">
        <f t="shared" si="1464"/>
        <v>22904.639999999999</v>
      </c>
      <c r="AK692" s="477">
        <f t="shared" si="1465"/>
        <v>1.017984</v>
      </c>
      <c r="AL692" s="447">
        <v>37</v>
      </c>
      <c r="AM692" s="479"/>
      <c r="AN692" s="473">
        <v>4618</v>
      </c>
      <c r="AO692" s="473">
        <v>4651</v>
      </c>
      <c r="AP692" s="479">
        <v>7.24</v>
      </c>
      <c r="AQ692" s="447">
        <v>634</v>
      </c>
      <c r="AR692" s="473">
        <f t="shared" si="1394"/>
        <v>1902</v>
      </c>
      <c r="AS692" s="657">
        <f t="shared" si="1468"/>
        <v>3</v>
      </c>
      <c r="AT692" s="473">
        <v>5650</v>
      </c>
      <c r="AU692" s="447"/>
      <c r="AV692" s="480">
        <v>1.2</v>
      </c>
      <c r="AW692" s="479"/>
      <c r="AX692" s="479"/>
      <c r="AY692" s="480"/>
      <c r="AZ692" s="480"/>
      <c r="BA692" s="420">
        <f t="shared" si="1416"/>
        <v>43434</v>
      </c>
      <c r="BB692" s="421">
        <f t="shared" si="1417"/>
        <v>0.86868000000000001</v>
      </c>
      <c r="BC692" s="422"/>
      <c r="BD692" s="423">
        <v>8.09</v>
      </c>
      <c r="BE692" s="424">
        <v>39.5</v>
      </c>
      <c r="BF692" s="420">
        <v>202</v>
      </c>
      <c r="BG692" s="426">
        <v>8330</v>
      </c>
      <c r="BH692" s="420">
        <f t="shared" si="1418"/>
        <v>5581.1</v>
      </c>
      <c r="BI692" s="432"/>
      <c r="BJ692" s="421"/>
      <c r="BK692" s="427">
        <v>27.4</v>
      </c>
      <c r="BL692" s="427"/>
      <c r="BM692" s="428"/>
      <c r="BN692" s="422"/>
      <c r="BO692" s="425">
        <v>152</v>
      </c>
      <c r="BP692" s="425"/>
      <c r="BQ692" s="423">
        <v>5.57</v>
      </c>
      <c r="BR692" s="421">
        <f t="shared" si="1419"/>
        <v>0.77361111111111114</v>
      </c>
      <c r="BS692" s="409">
        <f t="shared" si="1420"/>
        <v>46074</v>
      </c>
      <c r="BT692" s="429">
        <f t="shared" si="1421"/>
        <v>8.0412957416330251</v>
      </c>
      <c r="BU692" s="430">
        <f t="shared" si="1381"/>
        <v>39.5</v>
      </c>
      <c r="BV692" s="430">
        <f t="shared" si="1422"/>
        <v>299.40851673394974</v>
      </c>
      <c r="BW692" s="430">
        <f t="shared" si="1469"/>
        <v>7852.8701653861181</v>
      </c>
      <c r="BX692" s="430">
        <f t="shared" si="1423"/>
        <v>5104.3656075009767</v>
      </c>
      <c r="BY692" s="430">
        <f t="shared" si="1405"/>
        <v>25.830003906758691</v>
      </c>
      <c r="BZ692" s="430"/>
      <c r="CA692" s="431"/>
      <c r="CB692" s="430">
        <f t="shared" si="1424"/>
        <v>152</v>
      </c>
      <c r="CC692" s="432">
        <v>21907</v>
      </c>
      <c r="CD692" s="411">
        <f t="shared" si="1425"/>
        <v>23227</v>
      </c>
      <c r="CE692" s="421">
        <f t="shared" si="1426"/>
        <v>0.92908000000000002</v>
      </c>
      <c r="CF692" s="433">
        <f t="shared" si="1427"/>
        <v>6.9229775692082489</v>
      </c>
      <c r="CG692" s="434"/>
      <c r="CH692" s="427"/>
      <c r="CI692" s="446">
        <f t="shared" si="1428"/>
        <v>9.8161622249967717</v>
      </c>
      <c r="CJ692" s="436">
        <v>24.4</v>
      </c>
      <c r="CK692" s="436">
        <v>2.12</v>
      </c>
      <c r="CL692" s="423"/>
      <c r="CM692" s="423">
        <v>14.7</v>
      </c>
      <c r="CN692" s="423">
        <v>84</v>
      </c>
      <c r="CO692" s="432"/>
      <c r="CP692" s="432"/>
      <c r="CQ692" s="437"/>
      <c r="CR692" s="437">
        <v>0.98</v>
      </c>
      <c r="CS692" s="424"/>
      <c r="CT692" s="432">
        <f t="shared" si="1429"/>
        <v>3.6164808197356528</v>
      </c>
      <c r="CU692" s="434">
        <v>5.88</v>
      </c>
      <c r="CV692" s="438"/>
      <c r="CW692" s="439"/>
      <c r="CX692" s="660"/>
      <c r="CY692" s="441"/>
      <c r="CZ692" s="442"/>
      <c r="DA692" s="442"/>
      <c r="DB692" s="442"/>
      <c r="DC692" s="442"/>
      <c r="DD692" s="443"/>
      <c r="DE692" s="440"/>
      <c r="DF692" s="444">
        <v>21527</v>
      </c>
      <c r="DG692" s="445">
        <f t="shared" si="1430"/>
        <v>22847</v>
      </c>
      <c r="DH692" s="421">
        <f t="shared" si="1431"/>
        <v>0.91388000000000003</v>
      </c>
      <c r="DI692" s="446">
        <f t="shared" si="1432"/>
        <v>7.0381231671554261</v>
      </c>
      <c r="DJ692" s="434">
        <v>7.77</v>
      </c>
      <c r="DK692" s="427">
        <v>6.4</v>
      </c>
      <c r="DL692" s="446">
        <f t="shared" si="1433"/>
        <v>9.9794283713397824</v>
      </c>
      <c r="DM692" s="422">
        <v>24.4</v>
      </c>
      <c r="DN692" s="422">
        <v>2.11</v>
      </c>
      <c r="DO692" s="423">
        <v>7.69</v>
      </c>
      <c r="DP692" s="423">
        <v>16.8</v>
      </c>
      <c r="DQ692" s="423">
        <v>84</v>
      </c>
      <c r="DR692" s="432"/>
      <c r="DS692" s="432"/>
      <c r="DT692" s="437"/>
      <c r="DU692" s="437">
        <v>0.97</v>
      </c>
      <c r="DV692" s="424"/>
      <c r="DW692" s="446">
        <f t="shared" si="1434"/>
        <v>3.6766315052304459</v>
      </c>
      <c r="DX692" s="434">
        <v>6</v>
      </c>
      <c r="DY692" s="438">
        <v>8.0399999999999991</v>
      </c>
      <c r="DZ692" s="439">
        <v>13.7</v>
      </c>
      <c r="EA692" s="660">
        <f>DZ692*3.6</f>
        <v>49.32</v>
      </c>
      <c r="EB692" s="441">
        <v>8310</v>
      </c>
      <c r="EC692" s="442">
        <v>9.5</v>
      </c>
      <c r="ED692" s="442">
        <v>0.16</v>
      </c>
      <c r="EE692" s="442">
        <v>7.4</v>
      </c>
      <c r="EF692" s="442">
        <v>0.6</v>
      </c>
      <c r="EG692" s="443">
        <v>10</v>
      </c>
      <c r="EH692" s="440">
        <v>16</v>
      </c>
      <c r="EI692" s="429">
        <f t="shared" ref="EI692:ER692" si="1473">DY692</f>
        <v>8.0399999999999991</v>
      </c>
      <c r="EJ692" s="447">
        <f t="shared" si="1473"/>
        <v>13.7</v>
      </c>
      <c r="EK692" s="448">
        <f t="shared" si="1473"/>
        <v>49.32</v>
      </c>
      <c r="EL692" s="417">
        <f t="shared" si="1473"/>
        <v>8310</v>
      </c>
      <c r="EM692" s="431">
        <f t="shared" si="1473"/>
        <v>9.5</v>
      </c>
      <c r="EN692" s="431">
        <f t="shared" si="1473"/>
        <v>0.16</v>
      </c>
      <c r="EO692" s="431">
        <f t="shared" si="1473"/>
        <v>7.4</v>
      </c>
      <c r="EP692" s="431">
        <f t="shared" si="1473"/>
        <v>0.6</v>
      </c>
      <c r="EQ692" s="430">
        <f t="shared" si="1473"/>
        <v>10</v>
      </c>
      <c r="ER692" s="448">
        <f t="shared" si="1473"/>
        <v>16</v>
      </c>
      <c r="ES692" s="449">
        <f t="shared" si="1436"/>
        <v>22.919650996223467</v>
      </c>
      <c r="ET692" s="450">
        <f t="shared" si="1437"/>
        <v>0.92147999999999997</v>
      </c>
      <c r="EU692" s="451">
        <f t="shared" si="1413"/>
        <v>0.31352154545454547</v>
      </c>
      <c r="EV692" s="450">
        <f t="shared" si="1438"/>
        <v>0.58059545454545458</v>
      </c>
      <c r="EW692" s="513">
        <f t="shared" si="1407"/>
        <v>0.63221066344809085</v>
      </c>
      <c r="EX692" s="514">
        <f t="shared" si="1408"/>
        <v>16.330003906758691</v>
      </c>
      <c r="EY692" s="513">
        <f t="shared" si="1382"/>
        <v>0.65316455696202536</v>
      </c>
      <c r="EZ692" s="514">
        <f t="shared" si="1383"/>
        <v>25.8</v>
      </c>
      <c r="FA692" s="450">
        <f t="shared" si="1439"/>
        <v>0.8352752268439142</v>
      </c>
      <c r="FB692" s="431">
        <f t="shared" si="1440"/>
        <v>250.08851673394975</v>
      </c>
      <c r="FC692" s="452"/>
      <c r="FD692" s="431"/>
      <c r="FE692" s="452">
        <f t="shared" si="1441"/>
        <v>0.93421052631578949</v>
      </c>
      <c r="FF692" s="430">
        <f t="shared" si="1442"/>
        <v>142</v>
      </c>
      <c r="FG692" s="405">
        <v>50400</v>
      </c>
      <c r="FH692" s="589"/>
      <c r="FI692" s="590"/>
      <c r="FJ692" s="591"/>
      <c r="FK692" s="455">
        <f t="shared" si="1443"/>
        <v>1.5627034770152366</v>
      </c>
      <c r="FL692" s="530">
        <v>2000</v>
      </c>
      <c r="FM692" s="455">
        <f t="shared" si="1444"/>
        <v>43.408429917089897</v>
      </c>
      <c r="FN692" s="530">
        <v>4309</v>
      </c>
      <c r="FO692" s="532">
        <f t="shared" si="1445"/>
        <v>0.32204783258594916</v>
      </c>
      <c r="FP692" s="449">
        <f t="shared" si="1446"/>
        <v>93.523462256370195</v>
      </c>
      <c r="FQ692" s="457">
        <v>36</v>
      </c>
      <c r="FR692" s="458">
        <f t="shared" si="1447"/>
        <v>0.78135173850761808</v>
      </c>
      <c r="FS692" s="576">
        <v>7.9</v>
      </c>
      <c r="FT692" s="577">
        <v>10.6</v>
      </c>
      <c r="FU692" s="660">
        <v>44</v>
      </c>
      <c r="FV692" s="579">
        <v>6</v>
      </c>
      <c r="FW692" s="580"/>
      <c r="FX692" s="579"/>
      <c r="FY692" s="452">
        <f t="shared" si="1448"/>
        <v>0.4</v>
      </c>
      <c r="FZ692" s="452"/>
      <c r="GA692" s="429"/>
      <c r="GB692" s="513">
        <f t="shared" si="1390"/>
        <v>0.22627737226277367</v>
      </c>
      <c r="GC692" s="514">
        <f>(CW692+DZ692-FT692)</f>
        <v>3.0999999999999996</v>
      </c>
      <c r="GD692" s="513">
        <f t="shared" si="1391"/>
        <v>0.10786699107866993</v>
      </c>
      <c r="GE692" s="527">
        <f t="shared" si="1449"/>
        <v>5.32</v>
      </c>
      <c r="GF692" s="461">
        <f t="shared" si="1450"/>
        <v>2.1356947519208229</v>
      </c>
      <c r="GG692" s="606">
        <v>12</v>
      </c>
      <c r="GH692" s="450">
        <f t="shared" si="1395"/>
        <v>0.15</v>
      </c>
      <c r="GI692" s="405">
        <v>84</v>
      </c>
      <c r="GJ692" s="462">
        <f t="shared" si="1396"/>
        <v>7</v>
      </c>
      <c r="GK692" s="463">
        <f t="shared" si="1451"/>
        <v>6.2508139080609446</v>
      </c>
      <c r="GL692" s="464">
        <v>8.1</v>
      </c>
      <c r="GM692" s="529">
        <v>9.9</v>
      </c>
      <c r="GN692" s="406"/>
      <c r="GO692" s="513">
        <f t="shared" si="1384"/>
        <v>6.6037735849056589E-2</v>
      </c>
      <c r="GP692" s="450">
        <f t="shared" si="1400"/>
        <v>1</v>
      </c>
      <c r="GQ692" s="577">
        <v>8</v>
      </c>
      <c r="GR692" s="455">
        <f t="shared" si="1452"/>
        <v>2.2398749837218386</v>
      </c>
      <c r="GS692" s="531">
        <f t="shared" si="1409"/>
        <v>9.9</v>
      </c>
      <c r="GT692" s="531">
        <f t="shared" si="1401"/>
        <v>30.69</v>
      </c>
      <c r="GU692" s="513">
        <f t="shared" si="1385"/>
        <v>0</v>
      </c>
      <c r="GV692" s="513"/>
      <c r="GW692" s="513">
        <f t="shared" si="1386"/>
        <v>6.6037735849056589E-2</v>
      </c>
      <c r="GX692" s="513">
        <f t="shared" si="1402"/>
        <v>0.30249999999999999</v>
      </c>
      <c r="GY692" s="462">
        <f t="shared" si="1389"/>
        <v>0.46963290068076224</v>
      </c>
      <c r="GZ692" s="405">
        <v>46746</v>
      </c>
      <c r="HA692" s="581">
        <v>8.43</v>
      </c>
      <c r="HB692" s="451">
        <v>8.02</v>
      </c>
      <c r="HC692" s="577">
        <v>9.9</v>
      </c>
      <c r="HD692" s="463">
        <f t="shared" si="1387"/>
        <v>30.69</v>
      </c>
      <c r="HE692" s="463">
        <v>10.7</v>
      </c>
      <c r="HF692" s="463">
        <f t="shared" si="1350"/>
        <v>28.89</v>
      </c>
      <c r="HG692" s="582"/>
      <c r="HH692" s="575">
        <v>4</v>
      </c>
      <c r="HI692" s="583">
        <v>8440</v>
      </c>
      <c r="HJ692" s="406">
        <f t="shared" si="1453"/>
        <v>5654.8</v>
      </c>
      <c r="HK692" s="406"/>
      <c r="HL692" s="549"/>
      <c r="HM692" s="584"/>
      <c r="HN692" s="461">
        <v>9.76</v>
      </c>
      <c r="HO692" s="574"/>
      <c r="HP692" s="548">
        <v>0.2</v>
      </c>
      <c r="HQ692" s="585"/>
      <c r="HR692" s="586"/>
      <c r="HS692" s="520">
        <v>0.13</v>
      </c>
      <c r="HT692" s="587">
        <v>4</v>
      </c>
      <c r="HU692" s="522">
        <f t="shared" si="1454"/>
        <v>40.060781875949715</v>
      </c>
      <c r="HV692" s="513">
        <f t="shared" si="1388"/>
        <v>0.74936708860759493</v>
      </c>
      <c r="HW692" s="513">
        <f t="shared" si="1403"/>
        <v>0.84806930693069305</v>
      </c>
      <c r="HX692" s="513">
        <f t="shared" si="1410"/>
        <v>0.64379562043795624</v>
      </c>
      <c r="HY692" s="599"/>
    </row>
    <row r="693" spans="1:233" s="598" customFormat="1" ht="15.95" customHeight="1" x14ac:dyDescent="0.15">
      <c r="A693" s="400">
        <v>44175</v>
      </c>
      <c r="B693" s="515">
        <v>37102</v>
      </c>
      <c r="C693" s="402">
        <f t="shared" si="1415"/>
        <v>0.74204000000000003</v>
      </c>
      <c r="D693" s="571"/>
      <c r="E693" s="572">
        <v>33.6</v>
      </c>
      <c r="F693" s="406"/>
      <c r="G693" s="406"/>
      <c r="H693" s="402"/>
      <c r="I693" s="573"/>
      <c r="J693" s="406"/>
      <c r="K693" s="574"/>
      <c r="L693" s="574"/>
      <c r="M693" s="574"/>
      <c r="N693" s="575"/>
      <c r="O693" s="575"/>
      <c r="P693" s="409"/>
      <c r="Q693" s="409">
        <v>2160</v>
      </c>
      <c r="R693" s="409"/>
      <c r="S693" s="409"/>
      <c r="T693" s="410">
        <v>4.9400000000000004</v>
      </c>
      <c r="U693" s="409">
        <f t="shared" si="1459"/>
        <v>3630</v>
      </c>
      <c r="V693" s="409">
        <v>10527</v>
      </c>
      <c r="W693" s="409">
        <v>3350</v>
      </c>
      <c r="X693" s="516">
        <v>480</v>
      </c>
      <c r="Y693" s="473"/>
      <c r="Z693" s="429"/>
      <c r="AA693" s="409"/>
      <c r="AB693" s="409"/>
      <c r="AC693" s="409"/>
      <c r="AD693" s="474"/>
      <c r="AE693" s="477"/>
      <c r="AF693" s="478">
        <f t="shared" si="1460"/>
        <v>2640</v>
      </c>
      <c r="AG693" s="477">
        <f t="shared" si="1461"/>
        <v>1.056</v>
      </c>
      <c r="AH693" s="478">
        <f t="shared" si="1462"/>
        <v>2970</v>
      </c>
      <c r="AI693" s="478">
        <f t="shared" si="1463"/>
        <v>8613</v>
      </c>
      <c r="AJ693" s="473">
        <f t="shared" si="1464"/>
        <v>22738.32</v>
      </c>
      <c r="AK693" s="477">
        <f t="shared" si="1465"/>
        <v>1.0105919999999999</v>
      </c>
      <c r="AL693" s="447">
        <v>37</v>
      </c>
      <c r="AM693" s="479"/>
      <c r="AN693" s="473">
        <v>4854</v>
      </c>
      <c r="AO693" s="473">
        <v>4833</v>
      </c>
      <c r="AP693" s="479">
        <v>7.38</v>
      </c>
      <c r="AQ693" s="447">
        <v>595</v>
      </c>
      <c r="AR693" s="473">
        <f t="shared" si="1394"/>
        <v>1785</v>
      </c>
      <c r="AS693" s="657">
        <f t="shared" si="1468"/>
        <v>3</v>
      </c>
      <c r="AT693" s="473">
        <v>5580</v>
      </c>
      <c r="AU693" s="447"/>
      <c r="AV693" s="480">
        <v>1.2</v>
      </c>
      <c r="AW693" s="479"/>
      <c r="AX693" s="479"/>
      <c r="AY693" s="480"/>
      <c r="AZ693" s="480"/>
      <c r="BA693" s="420">
        <f t="shared" si="1416"/>
        <v>38868</v>
      </c>
      <c r="BB693" s="421">
        <f t="shared" si="1417"/>
        <v>0.77736000000000005</v>
      </c>
      <c r="BC693" s="422"/>
      <c r="BD693" s="423">
        <v>7.96</v>
      </c>
      <c r="BE693" s="424">
        <v>55.7</v>
      </c>
      <c r="BF693" s="420">
        <v>230</v>
      </c>
      <c r="BG693" s="426">
        <v>8520</v>
      </c>
      <c r="BH693" s="420">
        <f t="shared" si="1418"/>
        <v>5708.4000000000005</v>
      </c>
      <c r="BI693" s="432"/>
      <c r="BJ693" s="421"/>
      <c r="BK693" s="427">
        <v>22.1</v>
      </c>
      <c r="BL693" s="427"/>
      <c r="BM693" s="428"/>
      <c r="BN693" s="422"/>
      <c r="BO693" s="425">
        <v>118</v>
      </c>
      <c r="BP693" s="425"/>
      <c r="BQ693" s="423">
        <v>3.93</v>
      </c>
      <c r="BR693" s="421">
        <f t="shared" si="1419"/>
        <v>0.54583333333333339</v>
      </c>
      <c r="BS693" s="409">
        <f t="shared" si="1420"/>
        <v>41508</v>
      </c>
      <c r="BT693" s="429">
        <f t="shared" si="1421"/>
        <v>7.9231107256432489</v>
      </c>
      <c r="BU693" s="430">
        <f t="shared" si="1381"/>
        <v>55.7</v>
      </c>
      <c r="BV693" s="430">
        <f t="shared" si="1422"/>
        <v>328.90141659439143</v>
      </c>
      <c r="BW693" s="430">
        <f t="shared" si="1469"/>
        <v>7978.300086730269</v>
      </c>
      <c r="BX693" s="430">
        <f t="shared" si="1423"/>
        <v>5185.8950563746748</v>
      </c>
      <c r="BY693" s="430">
        <f t="shared" si="1405"/>
        <v>20.694391442613473</v>
      </c>
      <c r="BZ693" s="430"/>
      <c r="CA693" s="431"/>
      <c r="CB693" s="430">
        <f t="shared" si="1424"/>
        <v>118</v>
      </c>
      <c r="CC693" s="432">
        <v>19510</v>
      </c>
      <c r="CD693" s="411">
        <f t="shared" si="1425"/>
        <v>20830</v>
      </c>
      <c r="CE693" s="421">
        <f t="shared" si="1426"/>
        <v>0.83320000000000005</v>
      </c>
      <c r="CF693" s="433">
        <f t="shared" si="1427"/>
        <v>7.7196351416226596</v>
      </c>
      <c r="CG693" s="434">
        <v>7.8</v>
      </c>
      <c r="CH693" s="427">
        <v>4.2</v>
      </c>
      <c r="CI693" s="446">
        <f t="shared" si="1428"/>
        <v>10.945751320211233</v>
      </c>
      <c r="CJ693" s="436">
        <v>24.4</v>
      </c>
      <c r="CK693" s="436">
        <v>2.2200000000000002</v>
      </c>
      <c r="CL693" s="423">
        <v>7.78</v>
      </c>
      <c r="CM693" s="423">
        <v>16.8</v>
      </c>
      <c r="CN693" s="423">
        <v>77</v>
      </c>
      <c r="CO693" s="432"/>
      <c r="CP693" s="432"/>
      <c r="CQ693" s="437"/>
      <c r="CR693" s="437">
        <v>0.98</v>
      </c>
      <c r="CS693" s="424"/>
      <c r="CT693" s="432">
        <f t="shared" si="1429"/>
        <v>4.0326452232357175</v>
      </c>
      <c r="CU693" s="434">
        <v>5.83</v>
      </c>
      <c r="CV693" s="438">
        <v>7.94</v>
      </c>
      <c r="CW693" s="439">
        <v>13.8</v>
      </c>
      <c r="CX693" s="660">
        <f>CW693*3.6</f>
        <v>49.680000000000007</v>
      </c>
      <c r="CY693" s="441">
        <v>7970</v>
      </c>
      <c r="CZ693" s="442">
        <v>8.3000000000000007</v>
      </c>
      <c r="DA693" s="442">
        <v>0.18</v>
      </c>
      <c r="DB693" s="442">
        <v>6.5</v>
      </c>
      <c r="DC693" s="442">
        <v>0.55000000000000004</v>
      </c>
      <c r="DD693" s="443">
        <v>11</v>
      </c>
      <c r="DE693" s="440">
        <v>16</v>
      </c>
      <c r="DF693" s="444">
        <v>19358</v>
      </c>
      <c r="DG693" s="445">
        <f t="shared" si="1430"/>
        <v>20678</v>
      </c>
      <c r="DH693" s="421">
        <f t="shared" si="1431"/>
        <v>0.82711999999999997</v>
      </c>
      <c r="DI693" s="446">
        <f t="shared" si="1432"/>
        <v>7.7763806944578775</v>
      </c>
      <c r="DJ693" s="434"/>
      <c r="DK693" s="427">
        <v>4.2</v>
      </c>
      <c r="DL693" s="446">
        <f t="shared" si="1433"/>
        <v>11.026211432440276</v>
      </c>
      <c r="DM693" s="422">
        <v>24.4</v>
      </c>
      <c r="DN693" s="422">
        <v>2.06</v>
      </c>
      <c r="DO693" s="423"/>
      <c r="DP693" s="423">
        <v>17</v>
      </c>
      <c r="DQ693" s="423">
        <v>77</v>
      </c>
      <c r="DR693" s="432"/>
      <c r="DS693" s="432"/>
      <c r="DT693" s="437"/>
      <c r="DU693" s="437">
        <v>0.97</v>
      </c>
      <c r="DV693" s="424"/>
      <c r="DW693" s="446">
        <f t="shared" si="1434"/>
        <v>4.0622884224779963</v>
      </c>
      <c r="DX693" s="434">
        <v>5.81</v>
      </c>
      <c r="DY693" s="438"/>
      <c r="DZ693" s="439"/>
      <c r="EA693" s="660"/>
      <c r="EB693" s="441"/>
      <c r="EC693" s="442"/>
      <c r="ED693" s="442"/>
      <c r="EE693" s="442"/>
      <c r="EF693" s="442"/>
      <c r="EG693" s="443"/>
      <c r="EH693" s="440"/>
      <c r="EI693" s="429">
        <f t="shared" ref="EI693:ER693" si="1474">CV693</f>
        <v>7.94</v>
      </c>
      <c r="EJ693" s="447">
        <f t="shared" si="1474"/>
        <v>13.8</v>
      </c>
      <c r="EK693" s="448">
        <f t="shared" si="1474"/>
        <v>49.680000000000007</v>
      </c>
      <c r="EL693" s="417">
        <f t="shared" si="1474"/>
        <v>7970</v>
      </c>
      <c r="EM693" s="431">
        <f t="shared" si="1474"/>
        <v>8.3000000000000007</v>
      </c>
      <c r="EN693" s="431">
        <f t="shared" si="1474"/>
        <v>0.18</v>
      </c>
      <c r="EO693" s="431">
        <f t="shared" si="1474"/>
        <v>6.5</v>
      </c>
      <c r="EP693" s="431">
        <f t="shared" si="1474"/>
        <v>0.55000000000000004</v>
      </c>
      <c r="EQ693" s="430">
        <f t="shared" si="1474"/>
        <v>11</v>
      </c>
      <c r="ER693" s="448">
        <f t="shared" si="1474"/>
        <v>16</v>
      </c>
      <c r="ES693" s="449">
        <f t="shared" si="1436"/>
        <v>25.440878866724486</v>
      </c>
      <c r="ET693" s="450">
        <f t="shared" si="1437"/>
        <v>0.83016000000000001</v>
      </c>
      <c r="EU693" s="451">
        <f t="shared" si="1413"/>
        <v>0.31027363636363636</v>
      </c>
      <c r="EV693" s="450">
        <f t="shared" si="1438"/>
        <v>0.57458080808080803</v>
      </c>
      <c r="EW693" s="513">
        <f t="shared" si="1407"/>
        <v>0.59892514727885127</v>
      </c>
      <c r="EX693" s="514">
        <f t="shared" si="1408"/>
        <v>12.394391442613472</v>
      </c>
      <c r="EY693" s="513">
        <f t="shared" si="1382"/>
        <v>0.75224416517055659</v>
      </c>
      <c r="EZ693" s="514">
        <f t="shared" si="1383"/>
        <v>41.900000000000006</v>
      </c>
      <c r="FA693" s="450">
        <f t="shared" si="1439"/>
        <v>0.84895169952622462</v>
      </c>
      <c r="FB693" s="431">
        <f t="shared" si="1440"/>
        <v>279.22141659439143</v>
      </c>
      <c r="FC693" s="452"/>
      <c r="FD693" s="431"/>
      <c r="FE693" s="452">
        <f t="shared" si="1441"/>
        <v>0.90677966101694918</v>
      </c>
      <c r="FF693" s="430">
        <f t="shared" si="1442"/>
        <v>107</v>
      </c>
      <c r="FG693" s="405">
        <v>50400</v>
      </c>
      <c r="FH693" s="589"/>
      <c r="FI693" s="590"/>
      <c r="FJ693" s="591"/>
      <c r="FK693" s="455">
        <f t="shared" si="1443"/>
        <v>1.7346053772766694</v>
      </c>
      <c r="FL693" s="530">
        <v>2000</v>
      </c>
      <c r="FM693" s="455">
        <f t="shared" si="1444"/>
        <v>48.183482702129709</v>
      </c>
      <c r="FN693" s="530">
        <v>4309</v>
      </c>
      <c r="FO693" s="532">
        <f t="shared" si="1445"/>
        <v>0.32204783258594916</v>
      </c>
      <c r="FP693" s="449">
        <f t="shared" si="1446"/>
        <v>103.81131348173845</v>
      </c>
      <c r="FQ693" s="457">
        <v>36</v>
      </c>
      <c r="FR693" s="458">
        <f t="shared" si="1447"/>
        <v>0.86730268863833471</v>
      </c>
      <c r="FS693" s="576">
        <v>7.91</v>
      </c>
      <c r="FT693" s="577">
        <v>10.7</v>
      </c>
      <c r="FU693" s="660">
        <v>46</v>
      </c>
      <c r="FV693" s="579">
        <v>2</v>
      </c>
      <c r="FW693" s="580"/>
      <c r="FX693" s="579"/>
      <c r="FY693" s="452">
        <f t="shared" si="1448"/>
        <v>0.81818181818181812</v>
      </c>
      <c r="FZ693" s="452"/>
      <c r="GA693" s="429"/>
      <c r="GB693" s="513">
        <f t="shared" si="1390"/>
        <v>0.2246376811594204</v>
      </c>
      <c r="GC693" s="514">
        <f>CW693+DZ693-FT693</f>
        <v>3.1000000000000014</v>
      </c>
      <c r="GD693" s="513">
        <f t="shared" si="1391"/>
        <v>7.4074074074074181E-2</v>
      </c>
      <c r="GE693" s="527">
        <f t="shared" si="1449"/>
        <v>3.6800000000000068</v>
      </c>
      <c r="GF693" s="461">
        <f t="shared" si="1450"/>
        <v>2.3706273489447818</v>
      </c>
      <c r="GG693" s="606">
        <v>12</v>
      </c>
      <c r="GH693" s="450">
        <f t="shared" si="1395"/>
        <v>0.15</v>
      </c>
      <c r="GI693" s="405">
        <v>84</v>
      </c>
      <c r="GJ693" s="462">
        <f t="shared" si="1396"/>
        <v>7</v>
      </c>
      <c r="GK693" s="463">
        <f t="shared" si="1451"/>
        <v>6.9384215091066777</v>
      </c>
      <c r="GL693" s="464">
        <v>8.1199999999999992</v>
      </c>
      <c r="GM693" s="529">
        <v>10.3</v>
      </c>
      <c r="GN693" s="406"/>
      <c r="GO693" s="513">
        <f t="shared" si="1384"/>
        <v>3.7383177570093351E-2</v>
      </c>
      <c r="GP693" s="450">
        <f t="shared" si="1400"/>
        <v>1</v>
      </c>
      <c r="GQ693" s="577">
        <v>8</v>
      </c>
      <c r="GR693" s="455">
        <f t="shared" si="1452"/>
        <v>2.4862677074298931</v>
      </c>
      <c r="GS693" s="531">
        <f t="shared" si="1409"/>
        <v>10.199999999999999</v>
      </c>
      <c r="GT693" s="531">
        <f t="shared" si="1401"/>
        <v>31.619999999999997</v>
      </c>
      <c r="GU693" s="513">
        <f t="shared" si="1385"/>
        <v>9.7087378640777766E-3</v>
      </c>
      <c r="GV693" s="513"/>
      <c r="GW693" s="513">
        <f t="shared" si="1386"/>
        <v>4.6728971962616828E-2</v>
      </c>
      <c r="GX693" s="513">
        <f t="shared" si="1402"/>
        <v>0.31260869565217397</v>
      </c>
      <c r="GY693" s="462">
        <f t="shared" si="1389"/>
        <v>0.48250497281687599</v>
      </c>
      <c r="GZ693" s="405">
        <v>41457</v>
      </c>
      <c r="HA693" s="581">
        <v>8.14</v>
      </c>
      <c r="HB693" s="451">
        <v>8.0500000000000007</v>
      </c>
      <c r="HC693" s="577">
        <v>10.199999999999999</v>
      </c>
      <c r="HD693" s="463">
        <f t="shared" si="1387"/>
        <v>31.619999999999997</v>
      </c>
      <c r="HE693" s="463">
        <v>11.2</v>
      </c>
      <c r="HF693" s="463">
        <f t="shared" si="1350"/>
        <v>30.24</v>
      </c>
      <c r="HG693" s="582"/>
      <c r="HH693" s="575">
        <v>2</v>
      </c>
      <c r="HI693" s="583">
        <v>8070</v>
      </c>
      <c r="HJ693" s="406">
        <f t="shared" si="1453"/>
        <v>5406.9000000000005</v>
      </c>
      <c r="HK693" s="406"/>
      <c r="HL693" s="549"/>
      <c r="HM693" s="584"/>
      <c r="HN693" s="461">
        <v>8.1</v>
      </c>
      <c r="HO693" s="574"/>
      <c r="HP693" s="548">
        <v>0.2</v>
      </c>
      <c r="HQ693" s="585"/>
      <c r="HR693" s="586"/>
      <c r="HS693" s="520">
        <v>0.15</v>
      </c>
      <c r="HT693" s="587">
        <v>4</v>
      </c>
      <c r="HU693" s="522">
        <f t="shared" si="1454"/>
        <v>44.766903365236189</v>
      </c>
      <c r="HV693" s="513">
        <f t="shared" si="1388"/>
        <v>0.81687612208258531</v>
      </c>
      <c r="HW693" s="513">
        <f t="shared" si="1403"/>
        <v>0.86252173913043473</v>
      </c>
      <c r="HX693" s="513">
        <f t="shared" si="1410"/>
        <v>0.63348416289592757</v>
      </c>
      <c r="HY693" s="599"/>
    </row>
    <row r="694" spans="1:233" s="598" customFormat="1" ht="15.95" customHeight="1" x14ac:dyDescent="0.15">
      <c r="A694" s="400">
        <v>44176</v>
      </c>
      <c r="B694" s="515">
        <v>35701</v>
      </c>
      <c r="C694" s="402">
        <f t="shared" si="1415"/>
        <v>0.71401999999999999</v>
      </c>
      <c r="D694" s="571"/>
      <c r="E694" s="572">
        <v>33.4</v>
      </c>
      <c r="F694" s="406"/>
      <c r="G694" s="406"/>
      <c r="H694" s="402"/>
      <c r="I694" s="573"/>
      <c r="J694" s="406"/>
      <c r="K694" s="574"/>
      <c r="L694" s="574"/>
      <c r="M694" s="574"/>
      <c r="N694" s="575"/>
      <c r="O694" s="575"/>
      <c r="P694" s="409"/>
      <c r="Q694" s="409">
        <v>2160</v>
      </c>
      <c r="R694" s="409"/>
      <c r="S694" s="409"/>
      <c r="T694" s="410">
        <v>5.12</v>
      </c>
      <c r="U694" s="409">
        <f t="shared" si="1459"/>
        <v>3532.7586206896553</v>
      </c>
      <c r="V694" s="409">
        <v>10245</v>
      </c>
      <c r="W694" s="409">
        <v>2497</v>
      </c>
      <c r="X694" s="516">
        <v>480</v>
      </c>
      <c r="Y694" s="473"/>
      <c r="Z694" s="429"/>
      <c r="AA694" s="409"/>
      <c r="AB694" s="409"/>
      <c r="AC694" s="409"/>
      <c r="AD694" s="474"/>
      <c r="AE694" s="477"/>
      <c r="AF694" s="478">
        <f t="shared" si="1460"/>
        <v>2640</v>
      </c>
      <c r="AG694" s="477">
        <f t="shared" si="1461"/>
        <v>1.056</v>
      </c>
      <c r="AH694" s="478">
        <f t="shared" si="1462"/>
        <v>2890.4388714733545</v>
      </c>
      <c r="AI694" s="478">
        <f t="shared" si="1463"/>
        <v>8382.2727272727279</v>
      </c>
      <c r="AJ694" s="473">
        <f t="shared" si="1464"/>
        <v>22129.200000000001</v>
      </c>
      <c r="AK694" s="477">
        <f t="shared" si="1465"/>
        <v>0.98352000000000006</v>
      </c>
      <c r="AL694" s="447">
        <v>37</v>
      </c>
      <c r="AM694" s="479"/>
      <c r="AN694" s="473">
        <v>4741</v>
      </c>
      <c r="AO694" s="473">
        <v>4712</v>
      </c>
      <c r="AP694" s="479">
        <v>7.15</v>
      </c>
      <c r="AQ694" s="447">
        <v>607</v>
      </c>
      <c r="AR694" s="473">
        <f t="shared" si="1394"/>
        <v>1821</v>
      </c>
      <c r="AS694" s="657">
        <f t="shared" si="1468"/>
        <v>3</v>
      </c>
      <c r="AT694" s="473">
        <v>5300</v>
      </c>
      <c r="AU694" s="447"/>
      <c r="AV694" s="480">
        <v>1.4</v>
      </c>
      <c r="AW694" s="479">
        <v>4.2699999999999996</v>
      </c>
      <c r="AX694" s="479">
        <v>36.299999999999997</v>
      </c>
      <c r="AY694" s="480">
        <v>7.4</v>
      </c>
      <c r="AZ694" s="480">
        <v>1</v>
      </c>
      <c r="BA694" s="420">
        <f t="shared" si="1416"/>
        <v>36194</v>
      </c>
      <c r="BB694" s="421">
        <f t="shared" si="1417"/>
        <v>0.72387999999999997</v>
      </c>
      <c r="BC694" s="422"/>
      <c r="BD694" s="423">
        <v>7.94</v>
      </c>
      <c r="BE694" s="424">
        <v>51.5</v>
      </c>
      <c r="BF694" s="420">
        <v>253</v>
      </c>
      <c r="BG694" s="426">
        <v>8900</v>
      </c>
      <c r="BH694" s="420">
        <f t="shared" si="1418"/>
        <v>5963</v>
      </c>
      <c r="BI694" s="432"/>
      <c r="BJ694" s="421"/>
      <c r="BK694" s="427">
        <v>23.4</v>
      </c>
      <c r="BL694" s="427">
        <v>10.9</v>
      </c>
      <c r="BM694" s="428">
        <v>12.1</v>
      </c>
      <c r="BN694" s="422">
        <v>1.3</v>
      </c>
      <c r="BO694" s="425">
        <v>99</v>
      </c>
      <c r="BP694" s="425">
        <v>32</v>
      </c>
      <c r="BQ694" s="423">
        <v>4.12</v>
      </c>
      <c r="BR694" s="421">
        <f t="shared" si="1419"/>
        <v>0.57222222222222219</v>
      </c>
      <c r="BS694" s="409">
        <f t="shared" si="1420"/>
        <v>38834</v>
      </c>
      <c r="BT694" s="429">
        <f t="shared" si="1421"/>
        <v>7.8862944842148632</v>
      </c>
      <c r="BU694" s="430">
        <f t="shared" ref="BU694:BU725" si="1475">(AQ694*Y694+BA694*BE694)/(BA694+Y694)</f>
        <v>51.5</v>
      </c>
      <c r="BV694" s="430">
        <f t="shared" si="1422"/>
        <v>359.59525158366381</v>
      </c>
      <c r="BW694" s="430">
        <f t="shared" si="1469"/>
        <v>8295.1671215944789</v>
      </c>
      <c r="BX694" s="430">
        <f t="shared" si="1423"/>
        <v>5391.8586290364119</v>
      </c>
      <c r="BY694" s="430">
        <f t="shared" si="1405"/>
        <v>22.312293351187105</v>
      </c>
      <c r="BZ694" s="430">
        <f>(BL694*BA694+AY694*AF694)/BS694</f>
        <v>10.662064170572179</v>
      </c>
      <c r="CA694" s="431">
        <f>(BN694*BA694+AZ694*AF694)/BS694</f>
        <v>1.2796055003347584</v>
      </c>
      <c r="CB694" s="430">
        <f t="shared" si="1424"/>
        <v>99</v>
      </c>
      <c r="CC694" s="432">
        <v>18113</v>
      </c>
      <c r="CD694" s="411">
        <f t="shared" si="1425"/>
        <v>19433</v>
      </c>
      <c r="CE694" s="421">
        <f t="shared" si="1426"/>
        <v>0.77732000000000001</v>
      </c>
      <c r="CF694" s="433">
        <f t="shared" si="1427"/>
        <v>8.2745844697164621</v>
      </c>
      <c r="CG694" s="434"/>
      <c r="CH694" s="427"/>
      <c r="CI694" s="446">
        <f t="shared" si="1428"/>
        <v>11.732619770493491</v>
      </c>
      <c r="CJ694" s="436">
        <v>24.3</v>
      </c>
      <c r="CK694" s="436">
        <v>2.9</v>
      </c>
      <c r="CL694" s="423"/>
      <c r="CM694" s="423">
        <v>17</v>
      </c>
      <c r="CN694" s="423">
        <v>83</v>
      </c>
      <c r="CO694" s="432"/>
      <c r="CP694" s="432"/>
      <c r="CQ694" s="437"/>
      <c r="CR694" s="437">
        <v>0.98</v>
      </c>
      <c r="CS694" s="424"/>
      <c r="CT694" s="432">
        <f t="shared" si="1429"/>
        <v>4.3225441259712856</v>
      </c>
      <c r="CU694" s="434">
        <v>6.43</v>
      </c>
      <c r="CV694" s="438"/>
      <c r="CW694" s="439"/>
      <c r="CX694" s="660"/>
      <c r="CY694" s="441"/>
      <c r="CZ694" s="442"/>
      <c r="DA694" s="442"/>
      <c r="DB694" s="442"/>
      <c r="DC694" s="442"/>
      <c r="DD694" s="443"/>
      <c r="DE694" s="440"/>
      <c r="DF694" s="444">
        <v>18081</v>
      </c>
      <c r="DG694" s="445">
        <f t="shared" si="1430"/>
        <v>19401</v>
      </c>
      <c r="DH694" s="421">
        <f t="shared" si="1431"/>
        <v>0.77603999999999995</v>
      </c>
      <c r="DI694" s="446">
        <f t="shared" si="1432"/>
        <v>8.2882325653316844</v>
      </c>
      <c r="DJ694" s="434">
        <v>7.76</v>
      </c>
      <c r="DK694" s="427">
        <v>3.1</v>
      </c>
      <c r="DL694" s="446">
        <f t="shared" si="1433"/>
        <v>11.751971547858357</v>
      </c>
      <c r="DM694" s="422">
        <v>24.2</v>
      </c>
      <c r="DN694" s="422">
        <v>2.8</v>
      </c>
      <c r="DO694" s="423">
        <v>7.75</v>
      </c>
      <c r="DP694" s="423">
        <v>17.8</v>
      </c>
      <c r="DQ694" s="423">
        <v>83</v>
      </c>
      <c r="DR694" s="432"/>
      <c r="DS694" s="432"/>
      <c r="DT694" s="437"/>
      <c r="DU694" s="437">
        <v>0.98</v>
      </c>
      <c r="DV694" s="424"/>
      <c r="DW694" s="446">
        <f t="shared" si="1434"/>
        <v>4.3296737281583422</v>
      </c>
      <c r="DX694" s="434">
        <v>6.17</v>
      </c>
      <c r="DY694" s="438">
        <v>8.06</v>
      </c>
      <c r="DZ694" s="439">
        <v>13.9</v>
      </c>
      <c r="EA694" s="660">
        <f>DZ694*3.6</f>
        <v>50.04</v>
      </c>
      <c r="EB694" s="441">
        <v>7960</v>
      </c>
      <c r="EC694" s="442">
        <v>4.9000000000000004</v>
      </c>
      <c r="ED694" s="442">
        <v>0.2</v>
      </c>
      <c r="EE694" s="442">
        <v>3.9</v>
      </c>
      <c r="EF694" s="442">
        <v>0.6</v>
      </c>
      <c r="EG694" s="443">
        <v>16</v>
      </c>
      <c r="EH694" s="440">
        <v>16</v>
      </c>
      <c r="EI694" s="429">
        <f t="shared" ref="EI694:ER694" si="1476">DY694</f>
        <v>8.06</v>
      </c>
      <c r="EJ694" s="447">
        <f t="shared" si="1476"/>
        <v>13.9</v>
      </c>
      <c r="EK694" s="448">
        <f t="shared" si="1476"/>
        <v>50.04</v>
      </c>
      <c r="EL694" s="417">
        <f t="shared" si="1476"/>
        <v>7960</v>
      </c>
      <c r="EM694" s="431">
        <f t="shared" si="1476"/>
        <v>4.9000000000000004</v>
      </c>
      <c r="EN694" s="431">
        <f t="shared" si="1476"/>
        <v>0.2</v>
      </c>
      <c r="EO694" s="431">
        <f t="shared" si="1476"/>
        <v>3.9</v>
      </c>
      <c r="EP694" s="431">
        <f t="shared" si="1476"/>
        <v>0.6</v>
      </c>
      <c r="EQ694" s="430">
        <f t="shared" si="1476"/>
        <v>16</v>
      </c>
      <c r="ER694" s="448">
        <f t="shared" si="1476"/>
        <v>16</v>
      </c>
      <c r="ES694" s="449">
        <f t="shared" si="1436"/>
        <v>27.192666220322398</v>
      </c>
      <c r="ET694" s="450">
        <f t="shared" si="1437"/>
        <v>0.77668000000000004</v>
      </c>
      <c r="EU694" s="451">
        <f t="shared" si="1413"/>
        <v>0.31737550000000003</v>
      </c>
      <c r="EV694" s="450">
        <f t="shared" si="1438"/>
        <v>0.5877324074074074</v>
      </c>
      <c r="EW694" s="513">
        <f t="shared" si="1407"/>
        <v>0.78039012293017829</v>
      </c>
      <c r="EX694" s="514">
        <f t="shared" si="1408"/>
        <v>17.412293351187103</v>
      </c>
      <c r="EY694" s="513">
        <f t="shared" ref="EY694:EY725" si="1477">1-EJ694/BU694</f>
        <v>0.73009708737864076</v>
      </c>
      <c r="EZ694" s="514">
        <f t="shared" ref="EZ694:EZ725" si="1478">BU694-EJ694</f>
        <v>37.6</v>
      </c>
      <c r="FA694" s="450">
        <f t="shared" si="1439"/>
        <v>0.86084354623810255</v>
      </c>
      <c r="FB694" s="431">
        <f t="shared" si="1440"/>
        <v>309.55525158366379</v>
      </c>
      <c r="FC694" s="452">
        <f>1-EP694/CA694</f>
        <v>0.53110548536792501</v>
      </c>
      <c r="FD694" s="431">
        <f>CA694-EP694</f>
        <v>0.67960550033475842</v>
      </c>
      <c r="FE694" s="452">
        <f t="shared" si="1441"/>
        <v>0.83838383838383834</v>
      </c>
      <c r="FF694" s="430">
        <f t="shared" si="1442"/>
        <v>83</v>
      </c>
      <c r="FG694" s="405">
        <v>50400</v>
      </c>
      <c r="FH694" s="589"/>
      <c r="FI694" s="590"/>
      <c r="FJ694" s="591"/>
      <c r="FK694" s="455">
        <f t="shared" si="1443"/>
        <v>1.8540454241128907</v>
      </c>
      <c r="FL694" s="530">
        <v>2000</v>
      </c>
      <c r="FM694" s="455">
        <f t="shared" si="1444"/>
        <v>51.50126178091363</v>
      </c>
      <c r="FN694" s="530">
        <v>7933</v>
      </c>
      <c r="FO694" s="532">
        <f t="shared" si="1445"/>
        <v>0.59289985052316896</v>
      </c>
      <c r="FP694" s="449">
        <f t="shared" si="1446"/>
        <v>204.27975485399392</v>
      </c>
      <c r="FQ694" s="457">
        <v>36</v>
      </c>
      <c r="FR694" s="458">
        <f t="shared" si="1447"/>
        <v>0.92702271205644537</v>
      </c>
      <c r="FS694" s="576">
        <v>7.94</v>
      </c>
      <c r="FT694" s="577">
        <v>10.7</v>
      </c>
      <c r="FU694" s="660">
        <v>43</v>
      </c>
      <c r="FV694" s="579">
        <v>4</v>
      </c>
      <c r="FW694" s="580">
        <v>0.2</v>
      </c>
      <c r="FX694" s="579">
        <v>8</v>
      </c>
      <c r="FY694" s="452">
        <f t="shared" si="1448"/>
        <v>0.75</v>
      </c>
      <c r="FZ694" s="452">
        <f>1-FW694/(EF694+DC694)</f>
        <v>0.66666666666666663</v>
      </c>
      <c r="GA694" s="429">
        <f>EF694+DC694-FW694</f>
        <v>0.39999999999999997</v>
      </c>
      <c r="GB694" s="513">
        <f t="shared" si="1390"/>
        <v>0.23021582733812962</v>
      </c>
      <c r="GC694" s="514">
        <f>(CW694+DZ694-FT694)</f>
        <v>3.2000000000000011</v>
      </c>
      <c r="GD694" s="513">
        <f t="shared" si="1391"/>
        <v>0.14068745003996797</v>
      </c>
      <c r="GE694" s="527">
        <f t="shared" si="1449"/>
        <v>7.0399999999999991</v>
      </c>
      <c r="GF694" s="461">
        <f t="shared" si="1450"/>
        <v>2.5338620796209508</v>
      </c>
      <c r="GG694" s="606">
        <v>12</v>
      </c>
      <c r="GH694" s="450">
        <f t="shared" si="1395"/>
        <v>0.15</v>
      </c>
      <c r="GI694" s="405">
        <v>84</v>
      </c>
      <c r="GJ694" s="462">
        <f t="shared" si="1396"/>
        <v>7</v>
      </c>
      <c r="GK694" s="463">
        <f t="shared" si="1451"/>
        <v>7.416181696451563</v>
      </c>
      <c r="GL694" s="464">
        <v>8.1300000000000008</v>
      </c>
      <c r="GM694" s="529">
        <v>10.5</v>
      </c>
      <c r="GN694" s="406"/>
      <c r="GO694" s="513">
        <f t="shared" ref="GO694:GO717" si="1479">1-GM694/FT694</f>
        <v>1.869158878504662E-2</v>
      </c>
      <c r="GP694" s="450">
        <f t="shared" si="1400"/>
        <v>1</v>
      </c>
      <c r="GQ694" s="577">
        <v>8</v>
      </c>
      <c r="GR694" s="455">
        <f t="shared" si="1452"/>
        <v>2.6574651078951432</v>
      </c>
      <c r="GS694" s="531">
        <f t="shared" si="1409"/>
        <v>10.4</v>
      </c>
      <c r="GT694" s="531">
        <f t="shared" si="1401"/>
        <v>32.24</v>
      </c>
      <c r="GU694" s="513">
        <f t="shared" ref="GU694:GU717" si="1480">1-GS694/GM694</f>
        <v>9.52380952380949E-3</v>
      </c>
      <c r="GV694" s="513"/>
      <c r="GW694" s="513">
        <f t="shared" ref="GW694:GW725" si="1481">1-HC694/FT694</f>
        <v>2.8037383177569986E-2</v>
      </c>
      <c r="GX694" s="513">
        <f t="shared" si="1402"/>
        <v>0.25023255813953482</v>
      </c>
      <c r="GY694" s="462">
        <f t="shared" si="1389"/>
        <v>0.68923621714233874</v>
      </c>
      <c r="GZ694" s="405">
        <v>38843</v>
      </c>
      <c r="HA694" s="581">
        <v>8.42</v>
      </c>
      <c r="HB694" s="451">
        <v>7.88</v>
      </c>
      <c r="HC694" s="577">
        <v>10.4</v>
      </c>
      <c r="HD694" s="463">
        <f t="shared" ref="HD694:HD725" si="1482">HC694*3.1</f>
        <v>32.24</v>
      </c>
      <c r="HE694" s="463">
        <v>10.7</v>
      </c>
      <c r="HF694" s="463">
        <f t="shared" si="1350"/>
        <v>28.89</v>
      </c>
      <c r="HG694" s="582"/>
      <c r="HH694" s="575">
        <v>6</v>
      </c>
      <c r="HI694" s="583">
        <v>7980</v>
      </c>
      <c r="HJ694" s="406">
        <f t="shared" si="1453"/>
        <v>5346.6</v>
      </c>
      <c r="HK694" s="406"/>
      <c r="HL694" s="549"/>
      <c r="HM694" s="584">
        <v>5.2</v>
      </c>
      <c r="HN694" s="461">
        <v>5.98</v>
      </c>
      <c r="HO694" s="574">
        <v>0.12</v>
      </c>
      <c r="HP694" s="548">
        <v>0.21</v>
      </c>
      <c r="HQ694" s="585">
        <v>4.8</v>
      </c>
      <c r="HR694" s="586">
        <v>0.18</v>
      </c>
      <c r="HS694" s="520">
        <v>0.2</v>
      </c>
      <c r="HT694" s="587">
        <v>4</v>
      </c>
      <c r="HU694" s="522">
        <f t="shared" si="1454"/>
        <v>48.074266453003261</v>
      </c>
      <c r="HV694" s="513">
        <f t="shared" ref="HV694:HV725" si="1483">1-HC694/BE694</f>
        <v>0.79805825242718442</v>
      </c>
      <c r="HW694" s="513">
        <f t="shared" si="1403"/>
        <v>0.87256916996047429</v>
      </c>
      <c r="HX694" s="513">
        <f t="shared" si="1410"/>
        <v>0.74444444444444446</v>
      </c>
      <c r="HY694" s="599"/>
    </row>
    <row r="695" spans="1:233" s="598" customFormat="1" ht="15.95" customHeight="1" x14ac:dyDescent="0.15">
      <c r="A695" s="400">
        <v>44177</v>
      </c>
      <c r="B695" s="515">
        <v>26709</v>
      </c>
      <c r="C695" s="402">
        <f t="shared" si="1415"/>
        <v>0.53417999999999999</v>
      </c>
      <c r="D695" s="571"/>
      <c r="E695" s="572">
        <v>33.700000000000003</v>
      </c>
      <c r="F695" s="406"/>
      <c r="G695" s="406"/>
      <c r="H695" s="402"/>
      <c r="I695" s="573"/>
      <c r="J695" s="406"/>
      <c r="K695" s="574"/>
      <c r="L695" s="574"/>
      <c r="M695" s="574"/>
      <c r="N695" s="575"/>
      <c r="O695" s="575"/>
      <c r="P695" s="409"/>
      <c r="Q695" s="409">
        <v>2160</v>
      </c>
      <c r="R695" s="409"/>
      <c r="S695" s="409"/>
      <c r="T695" s="410">
        <v>5.22</v>
      </c>
      <c r="U695" s="409">
        <f t="shared" si="1459"/>
        <v>3668.6206896551726</v>
      </c>
      <c r="V695" s="409">
        <v>10639</v>
      </c>
      <c r="W695" s="409">
        <v>2622</v>
      </c>
      <c r="X695" s="516">
        <v>480</v>
      </c>
      <c r="Y695" s="473"/>
      <c r="Z695" s="429"/>
      <c r="AA695" s="409"/>
      <c r="AB695" s="409"/>
      <c r="AC695" s="409"/>
      <c r="AD695" s="474"/>
      <c r="AE695" s="477"/>
      <c r="AF695" s="478">
        <f t="shared" si="1460"/>
        <v>2640</v>
      </c>
      <c r="AG695" s="477">
        <f t="shared" si="1461"/>
        <v>1.056</v>
      </c>
      <c r="AH695" s="478">
        <f t="shared" si="1462"/>
        <v>3001.5987460815049</v>
      </c>
      <c r="AI695" s="478">
        <f t="shared" si="1463"/>
        <v>8704.636363636364</v>
      </c>
      <c r="AJ695" s="473">
        <f t="shared" si="1464"/>
        <v>22980.240000000002</v>
      </c>
      <c r="AK695" s="477">
        <f t="shared" si="1465"/>
        <v>1.021344</v>
      </c>
      <c r="AL695" s="447">
        <v>37</v>
      </c>
      <c r="AM695" s="479"/>
      <c r="AN695" s="473">
        <v>4798</v>
      </c>
      <c r="AO695" s="473">
        <v>4807</v>
      </c>
      <c r="AP695" s="479">
        <v>7.48</v>
      </c>
      <c r="AQ695" s="447">
        <v>581</v>
      </c>
      <c r="AR695" s="473">
        <f t="shared" si="1394"/>
        <v>1743</v>
      </c>
      <c r="AS695" s="657">
        <f t="shared" si="1468"/>
        <v>3</v>
      </c>
      <c r="AT695" s="473">
        <v>5220</v>
      </c>
      <c r="AU695" s="447"/>
      <c r="AV695" s="480">
        <v>1.3</v>
      </c>
      <c r="AW695" s="479"/>
      <c r="AX695" s="479"/>
      <c r="AY695" s="480"/>
      <c r="AZ695" s="480"/>
      <c r="BA695" s="420">
        <f t="shared" si="1416"/>
        <v>25671</v>
      </c>
      <c r="BB695" s="421">
        <f t="shared" si="1417"/>
        <v>0.51341999999999999</v>
      </c>
      <c r="BC695" s="422"/>
      <c r="BD695" s="423">
        <v>8.1199999999999992</v>
      </c>
      <c r="BE695" s="424">
        <v>46.6</v>
      </c>
      <c r="BF695" s="420">
        <v>226</v>
      </c>
      <c r="BG695" s="426">
        <v>9220</v>
      </c>
      <c r="BH695" s="420">
        <f t="shared" si="1418"/>
        <v>6177.4000000000005</v>
      </c>
      <c r="BI695" s="432"/>
      <c r="BJ695" s="421"/>
      <c r="BK695" s="427">
        <v>21.2</v>
      </c>
      <c r="BL695" s="427"/>
      <c r="BM695" s="428"/>
      <c r="BN695" s="422"/>
      <c r="BO695" s="425">
        <v>95</v>
      </c>
      <c r="BP695" s="425"/>
      <c r="BQ695" s="423">
        <v>2.89</v>
      </c>
      <c r="BR695" s="421">
        <f t="shared" si="1419"/>
        <v>0.40138888888888891</v>
      </c>
      <c r="BS695" s="409">
        <f t="shared" si="1420"/>
        <v>28311</v>
      </c>
      <c r="BT695" s="429">
        <f t="shared" si="1421"/>
        <v>8.0603200169545399</v>
      </c>
      <c r="BU695" s="430">
        <f t="shared" si="1475"/>
        <v>46.6</v>
      </c>
      <c r="BV695" s="430">
        <f t="shared" si="1422"/>
        <v>367.46020981244038</v>
      </c>
      <c r="BW695" s="430">
        <f t="shared" si="1469"/>
        <v>8360.5149941718773</v>
      </c>
      <c r="BX695" s="430">
        <f t="shared" si="1423"/>
        <v>5434.3347462117208</v>
      </c>
      <c r="BY695" s="430">
        <f t="shared" si="1405"/>
        <v>19.223100561619155</v>
      </c>
      <c r="BZ695" s="430"/>
      <c r="CA695" s="431"/>
      <c r="CB695" s="430">
        <f t="shared" si="1424"/>
        <v>95</v>
      </c>
      <c r="CC695" s="432">
        <v>12822</v>
      </c>
      <c r="CD695" s="411">
        <f t="shared" si="1425"/>
        <v>14142</v>
      </c>
      <c r="CE695" s="421">
        <f t="shared" si="1426"/>
        <v>0.56567999999999996</v>
      </c>
      <c r="CF695" s="433">
        <f t="shared" si="1427"/>
        <v>11.370386084005091</v>
      </c>
      <c r="CG695" s="434">
        <v>7.75</v>
      </c>
      <c r="CH695" s="427">
        <v>3.3</v>
      </c>
      <c r="CI695" s="446">
        <f t="shared" si="1428"/>
        <v>16.122189223589309</v>
      </c>
      <c r="CJ695" s="436">
        <v>24.4</v>
      </c>
      <c r="CK695" s="436">
        <v>3.05</v>
      </c>
      <c r="CL695" s="423">
        <v>7.86</v>
      </c>
      <c r="CM695" s="423">
        <v>17.8</v>
      </c>
      <c r="CN695" s="423">
        <v>96</v>
      </c>
      <c r="CO695" s="432"/>
      <c r="CP695" s="432"/>
      <c r="CQ695" s="437"/>
      <c r="CR695" s="437">
        <v>0.97</v>
      </c>
      <c r="CS695" s="424"/>
      <c r="CT695" s="432">
        <f t="shared" si="1429"/>
        <v>5.9397539244802715</v>
      </c>
      <c r="CU695" s="434">
        <v>6.55</v>
      </c>
      <c r="CV695" s="438">
        <v>7.93</v>
      </c>
      <c r="CW695" s="439">
        <v>13.8</v>
      </c>
      <c r="CX695" s="660">
        <f>CW695*3.6</f>
        <v>49.680000000000007</v>
      </c>
      <c r="CY695" s="441">
        <v>7730</v>
      </c>
      <c r="CZ695" s="442">
        <v>4.9000000000000004</v>
      </c>
      <c r="DA695" s="442">
        <v>0.15</v>
      </c>
      <c r="DB695" s="442">
        <v>4.5</v>
      </c>
      <c r="DC695" s="442">
        <v>0.55000000000000004</v>
      </c>
      <c r="DD695" s="443">
        <v>7</v>
      </c>
      <c r="DE695" s="440">
        <v>16</v>
      </c>
      <c r="DF695" s="444">
        <v>12849</v>
      </c>
      <c r="DG695" s="445">
        <f t="shared" si="1430"/>
        <v>14169</v>
      </c>
      <c r="DH695" s="421">
        <f t="shared" si="1431"/>
        <v>0.56676000000000004</v>
      </c>
      <c r="DI695" s="446">
        <f t="shared" si="1432"/>
        <v>11.348719034511962</v>
      </c>
      <c r="DJ695" s="434"/>
      <c r="DK695" s="427">
        <v>3.3</v>
      </c>
      <c r="DL695" s="446">
        <f t="shared" si="1433"/>
        <v>16.091467287740841</v>
      </c>
      <c r="DM695" s="422">
        <v>24.4</v>
      </c>
      <c r="DN695" s="422">
        <v>2.89</v>
      </c>
      <c r="DO695" s="423"/>
      <c r="DP695" s="423">
        <v>15.5</v>
      </c>
      <c r="DQ695" s="423">
        <v>96</v>
      </c>
      <c r="DR695" s="432"/>
      <c r="DS695" s="432"/>
      <c r="DT695" s="437"/>
      <c r="DU695" s="437">
        <v>0.98</v>
      </c>
      <c r="DV695" s="424"/>
      <c r="DW695" s="446">
        <f t="shared" si="1434"/>
        <v>5.9284353165360999</v>
      </c>
      <c r="DX695" s="434">
        <v>6.3</v>
      </c>
      <c r="DY695" s="438"/>
      <c r="DZ695" s="439"/>
      <c r="EA695" s="660"/>
      <c r="EB695" s="441"/>
      <c r="EC695" s="442"/>
      <c r="ED695" s="442"/>
      <c r="EE695" s="442"/>
      <c r="EF695" s="442"/>
      <c r="EG695" s="443"/>
      <c r="EH695" s="440"/>
      <c r="EI695" s="429">
        <f t="shared" ref="EI695:ER695" si="1484">CV695</f>
        <v>7.93</v>
      </c>
      <c r="EJ695" s="447">
        <f t="shared" si="1484"/>
        <v>13.8</v>
      </c>
      <c r="EK695" s="448">
        <f t="shared" si="1484"/>
        <v>49.680000000000007</v>
      </c>
      <c r="EL695" s="417">
        <f t="shared" si="1484"/>
        <v>7730</v>
      </c>
      <c r="EM695" s="431">
        <f t="shared" si="1484"/>
        <v>4.9000000000000004</v>
      </c>
      <c r="EN695" s="431">
        <f t="shared" si="1484"/>
        <v>0.15</v>
      </c>
      <c r="EO695" s="431">
        <f t="shared" si="1484"/>
        <v>4.5</v>
      </c>
      <c r="EP695" s="431">
        <f t="shared" si="1484"/>
        <v>0.55000000000000004</v>
      </c>
      <c r="EQ695" s="430">
        <f t="shared" si="1484"/>
        <v>7</v>
      </c>
      <c r="ER695" s="448">
        <f t="shared" si="1484"/>
        <v>16</v>
      </c>
      <c r="ES695" s="449">
        <f t="shared" si="1436"/>
        <v>37.299989403412098</v>
      </c>
      <c r="ET695" s="450">
        <f t="shared" si="1437"/>
        <v>0.56621999999999995</v>
      </c>
      <c r="EU695" s="451">
        <f t="shared" si="1413"/>
        <v>0.23643559090909091</v>
      </c>
      <c r="EV695" s="450">
        <f t="shared" si="1438"/>
        <v>0.43784368686868685</v>
      </c>
      <c r="EW695" s="513">
        <f t="shared" si="1407"/>
        <v>0.74509835266724145</v>
      </c>
      <c r="EX695" s="514">
        <f t="shared" si="1408"/>
        <v>14.323100561619155</v>
      </c>
      <c r="EY695" s="513">
        <f t="shared" si="1477"/>
        <v>0.70386266094420602</v>
      </c>
      <c r="EZ695" s="514">
        <f t="shared" si="1478"/>
        <v>32.799999999999997</v>
      </c>
      <c r="FA695" s="450">
        <f t="shared" si="1439"/>
        <v>0.86480168825528692</v>
      </c>
      <c r="FB695" s="431">
        <f t="shared" si="1440"/>
        <v>317.78020981244038</v>
      </c>
      <c r="FC695" s="452"/>
      <c r="FD695" s="431"/>
      <c r="FE695" s="452">
        <f t="shared" si="1441"/>
        <v>0.9263157894736842</v>
      </c>
      <c r="FF695" s="430">
        <f t="shared" si="1442"/>
        <v>88</v>
      </c>
      <c r="FG695" s="405">
        <v>50400</v>
      </c>
      <c r="FH695" s="589"/>
      <c r="FI695" s="590"/>
      <c r="FJ695" s="591"/>
      <c r="FK695" s="455">
        <f t="shared" si="1443"/>
        <v>2.543181095687189</v>
      </c>
      <c r="FL695" s="530">
        <v>2000</v>
      </c>
      <c r="FM695" s="455">
        <f t="shared" si="1444"/>
        <v>70.643919324644131</v>
      </c>
      <c r="FN695" s="530">
        <v>5977</v>
      </c>
      <c r="FO695" s="532">
        <f t="shared" si="1445"/>
        <v>0.44671150971599399</v>
      </c>
      <c r="FP695" s="449">
        <f t="shared" si="1446"/>
        <v>211.11935290169899</v>
      </c>
      <c r="FQ695" s="457">
        <v>36</v>
      </c>
      <c r="FR695" s="458">
        <f t="shared" si="1447"/>
        <v>1.2715905478435945</v>
      </c>
      <c r="FS695" s="576">
        <v>7.96</v>
      </c>
      <c r="FT695" s="577">
        <v>9.8000000000000007</v>
      </c>
      <c r="FU695" s="660">
        <v>43</v>
      </c>
      <c r="FV695" s="579">
        <v>4</v>
      </c>
      <c r="FW695" s="580"/>
      <c r="FX695" s="579"/>
      <c r="FY695" s="452">
        <f t="shared" si="1448"/>
        <v>0.4285714285714286</v>
      </c>
      <c r="FZ695" s="452"/>
      <c r="GA695" s="429"/>
      <c r="GB695" s="513">
        <f t="shared" si="1390"/>
        <v>0.28985507246376807</v>
      </c>
      <c r="GC695" s="514">
        <f>CW695+DZ695-FT695</f>
        <v>4</v>
      </c>
      <c r="GD695" s="513">
        <f t="shared" si="1391"/>
        <v>0.13446054750402592</v>
      </c>
      <c r="GE695" s="527">
        <f t="shared" si="1449"/>
        <v>6.6800000000000068</v>
      </c>
      <c r="GF695" s="461">
        <f t="shared" si="1450"/>
        <v>3.4756808307724913</v>
      </c>
      <c r="GG695" s="606">
        <v>12</v>
      </c>
      <c r="GH695" s="450">
        <f t="shared" si="1395"/>
        <v>0.15</v>
      </c>
      <c r="GI695" s="405">
        <v>84</v>
      </c>
      <c r="GJ695" s="462">
        <f t="shared" si="1396"/>
        <v>7</v>
      </c>
      <c r="GK695" s="463">
        <f t="shared" si="1451"/>
        <v>10.172724382748756</v>
      </c>
      <c r="GL695" s="464">
        <v>8.15</v>
      </c>
      <c r="GM695" s="529">
        <v>9.6999999999999993</v>
      </c>
      <c r="GN695" s="406"/>
      <c r="GO695" s="513">
        <f t="shared" si="1479"/>
        <v>1.0204081632653184E-2</v>
      </c>
      <c r="GP695" s="450">
        <f t="shared" si="1400"/>
        <v>1</v>
      </c>
      <c r="GQ695" s="577">
        <v>8</v>
      </c>
      <c r="GR695" s="455">
        <f t="shared" si="1452"/>
        <v>3.6452262371516371</v>
      </c>
      <c r="GS695" s="531">
        <f t="shared" si="1409"/>
        <v>9.6</v>
      </c>
      <c r="GT695" s="531">
        <f t="shared" si="1401"/>
        <v>29.759999999999998</v>
      </c>
      <c r="GU695" s="513">
        <f t="shared" si="1480"/>
        <v>1.0309278350515427E-2</v>
      </c>
      <c r="GV695" s="513"/>
      <c r="GW695" s="513">
        <f t="shared" si="1481"/>
        <v>2.0408163265306256E-2</v>
      </c>
      <c r="GX695" s="513">
        <f t="shared" si="1402"/>
        <v>0.3079069767441861</v>
      </c>
      <c r="GY695" s="462">
        <f t="shared" si="1389"/>
        <v>0.76833265730730771</v>
      </c>
      <c r="GZ695" s="405">
        <v>28452</v>
      </c>
      <c r="HA695" s="581">
        <v>8.2899999999999991</v>
      </c>
      <c r="HB695" s="451">
        <v>7.97</v>
      </c>
      <c r="HC695" s="577">
        <v>9.6</v>
      </c>
      <c r="HD695" s="463">
        <f t="shared" si="1482"/>
        <v>29.759999999999998</v>
      </c>
      <c r="HE695" s="463">
        <v>9.4</v>
      </c>
      <c r="HF695" s="463">
        <f t="shared" si="1350"/>
        <v>25.380000000000003</v>
      </c>
      <c r="HG695" s="582"/>
      <c r="HH695" s="575">
        <v>4</v>
      </c>
      <c r="HI695" s="583">
        <v>7700</v>
      </c>
      <c r="HJ695" s="406">
        <f t="shared" si="1453"/>
        <v>5159</v>
      </c>
      <c r="HK695" s="406"/>
      <c r="HL695" s="549"/>
      <c r="HM695" s="584"/>
      <c r="HN695" s="461">
        <v>5.38</v>
      </c>
      <c r="HO695" s="574"/>
      <c r="HP695" s="548">
        <v>0.21</v>
      </c>
      <c r="HQ695" s="585"/>
      <c r="HR695" s="586"/>
      <c r="HS695" s="520">
        <v>0.09</v>
      </c>
      <c r="HT695" s="587">
        <v>4</v>
      </c>
      <c r="HU695" s="522">
        <f t="shared" si="1454"/>
        <v>67.780764286549029</v>
      </c>
      <c r="HV695" s="513">
        <f t="shared" si="1483"/>
        <v>0.79399141630901293</v>
      </c>
      <c r="HW695" s="513">
        <f t="shared" si="1403"/>
        <v>0.86831858407079643</v>
      </c>
      <c r="HX695" s="513">
        <f t="shared" si="1410"/>
        <v>0.74622641509433962</v>
      </c>
      <c r="HY695" s="599"/>
    </row>
    <row r="696" spans="1:233" ht="15.95" customHeight="1" x14ac:dyDescent="0.15">
      <c r="A696" s="485">
        <v>44178</v>
      </c>
      <c r="B696" s="486">
        <v>31522</v>
      </c>
      <c r="C696" s="487">
        <f t="shared" si="1415"/>
        <v>0.63044</v>
      </c>
      <c r="D696" s="488"/>
      <c r="E696" s="489">
        <v>31.7</v>
      </c>
      <c r="F696" s="490"/>
      <c r="G696" s="490"/>
      <c r="H696" s="487"/>
      <c r="I696" s="490"/>
      <c r="J696" s="490"/>
      <c r="K696" s="491"/>
      <c r="L696" s="491"/>
      <c r="M696" s="491"/>
      <c r="N696" s="492"/>
      <c r="O696" s="492"/>
      <c r="P696" s="409"/>
      <c r="Q696" s="409">
        <v>2160</v>
      </c>
      <c r="R696" s="409"/>
      <c r="S696" s="409"/>
      <c r="T696" s="410">
        <v>4.8899999999999997</v>
      </c>
      <c r="U696" s="411">
        <f t="shared" si="1459"/>
        <v>3643.7931034482758</v>
      </c>
      <c r="V696" s="409">
        <v>10567</v>
      </c>
      <c r="W696" s="409">
        <v>2672</v>
      </c>
      <c r="X696" s="412">
        <v>480</v>
      </c>
      <c r="Y696" s="473"/>
      <c r="Z696" s="429"/>
      <c r="AA696" s="447"/>
      <c r="AB696" s="409"/>
      <c r="AC696" s="409"/>
      <c r="AD696" s="474"/>
      <c r="AE696" s="477"/>
      <c r="AF696" s="478">
        <f t="shared" si="1460"/>
        <v>2640</v>
      </c>
      <c r="AG696" s="477">
        <f t="shared" si="1461"/>
        <v>1.056</v>
      </c>
      <c r="AH696" s="478">
        <f t="shared" si="1462"/>
        <v>2981.2852664576803</v>
      </c>
      <c r="AI696" s="478">
        <f t="shared" si="1463"/>
        <v>8645.7272727272721</v>
      </c>
      <c r="AJ696" s="473">
        <f t="shared" si="1464"/>
        <v>22824.720000000001</v>
      </c>
      <c r="AK696" s="477">
        <f t="shared" si="1465"/>
        <v>1.014432</v>
      </c>
      <c r="AL696" s="447">
        <v>37</v>
      </c>
      <c r="AM696" s="479"/>
      <c r="AN696" s="473">
        <v>4814</v>
      </c>
      <c r="AO696" s="473">
        <v>4838</v>
      </c>
      <c r="AP696" s="479">
        <v>7.22</v>
      </c>
      <c r="AQ696" s="447">
        <v>596</v>
      </c>
      <c r="AR696" s="473">
        <f t="shared" si="1394"/>
        <v>1788</v>
      </c>
      <c r="AS696" s="657">
        <f t="shared" si="1468"/>
        <v>3</v>
      </c>
      <c r="AT696" s="473">
        <v>5320</v>
      </c>
      <c r="AU696" s="447"/>
      <c r="AV696" s="480">
        <v>0.7</v>
      </c>
      <c r="AW696" s="479"/>
      <c r="AX696" s="479"/>
      <c r="AY696" s="480"/>
      <c r="AZ696" s="480"/>
      <c r="BA696" s="420">
        <f t="shared" si="1416"/>
        <v>30861</v>
      </c>
      <c r="BB696" s="421">
        <f t="shared" si="1417"/>
        <v>0.61721999999999999</v>
      </c>
      <c r="BC696" s="422"/>
      <c r="BD696" s="423">
        <v>8.17</v>
      </c>
      <c r="BE696" s="424">
        <v>43.7</v>
      </c>
      <c r="BF696" s="425">
        <v>201</v>
      </c>
      <c r="BG696" s="426">
        <v>12350</v>
      </c>
      <c r="BH696" s="420">
        <f t="shared" si="1418"/>
        <v>8274.5</v>
      </c>
      <c r="BI696" s="420"/>
      <c r="BJ696" s="421"/>
      <c r="BK696" s="427">
        <v>22.7</v>
      </c>
      <c r="BL696" s="427"/>
      <c r="BM696" s="428"/>
      <c r="BN696" s="422"/>
      <c r="BO696" s="425">
        <v>188</v>
      </c>
      <c r="BP696" s="425"/>
      <c r="BQ696" s="423">
        <v>4.76</v>
      </c>
      <c r="BR696" s="421">
        <f t="shared" si="1419"/>
        <v>0.66111111111111109</v>
      </c>
      <c r="BS696" s="409">
        <f t="shared" si="1420"/>
        <v>33501</v>
      </c>
      <c r="BT696" s="429">
        <f t="shared" si="1421"/>
        <v>8.095136563087669</v>
      </c>
      <c r="BU696" s="430">
        <f t="shared" si="1475"/>
        <v>43.7</v>
      </c>
      <c r="BV696" s="430">
        <f t="shared" si="1422"/>
        <v>326.06134145249393</v>
      </c>
      <c r="BW696" s="430">
        <f t="shared" si="1469"/>
        <v>11377.011730993105</v>
      </c>
      <c r="BX696" s="430">
        <f t="shared" si="1423"/>
        <v>7395.0576251455186</v>
      </c>
      <c r="BY696" s="430">
        <f t="shared" si="1405"/>
        <v>20.9111578758843</v>
      </c>
      <c r="BZ696" s="430"/>
      <c r="CA696" s="431"/>
      <c r="CB696" s="430">
        <f t="shared" si="1424"/>
        <v>188</v>
      </c>
      <c r="CC696" s="432">
        <v>15418</v>
      </c>
      <c r="CD696" s="411">
        <f t="shared" si="1425"/>
        <v>16738</v>
      </c>
      <c r="CE696" s="421">
        <f t="shared" si="1426"/>
        <v>0.66952</v>
      </c>
      <c r="CF696" s="433">
        <f t="shared" si="1427"/>
        <v>9.6068825427171696</v>
      </c>
      <c r="CG696" s="434"/>
      <c r="CH696" s="427"/>
      <c r="CI696" s="446">
        <f t="shared" si="1428"/>
        <v>13.621699127733301</v>
      </c>
      <c r="CJ696" s="436">
        <v>24.5</v>
      </c>
      <c r="CK696" s="436">
        <v>2.93</v>
      </c>
      <c r="CL696" s="423"/>
      <c r="CM696" s="423">
        <v>15.5</v>
      </c>
      <c r="CN696" s="423">
        <v>101</v>
      </c>
      <c r="CO696" s="432"/>
      <c r="CP696" s="432"/>
      <c r="CQ696" s="437"/>
      <c r="CR696" s="437">
        <v>0.97</v>
      </c>
      <c r="CS696" s="481"/>
      <c r="CT696" s="432">
        <f t="shared" si="1429"/>
        <v>5.0185207312701632</v>
      </c>
      <c r="CU696" s="434">
        <v>7.21</v>
      </c>
      <c r="CV696" s="493"/>
      <c r="CW696" s="494"/>
      <c r="CX696" s="495"/>
      <c r="CY696" s="496"/>
      <c r="CZ696" s="497"/>
      <c r="DA696" s="497"/>
      <c r="DB696" s="497"/>
      <c r="DC696" s="497"/>
      <c r="DD696" s="498"/>
      <c r="DE696" s="498"/>
      <c r="DF696" s="432">
        <v>15443</v>
      </c>
      <c r="DG696" s="445">
        <f t="shared" si="1430"/>
        <v>16763</v>
      </c>
      <c r="DH696" s="421">
        <f t="shared" si="1431"/>
        <v>0.67052</v>
      </c>
      <c r="DI696" s="446">
        <f t="shared" si="1432"/>
        <v>9.5925550319155271</v>
      </c>
      <c r="DJ696" s="434">
        <v>7.93</v>
      </c>
      <c r="DK696" s="427">
        <v>2.2999999999999998</v>
      </c>
      <c r="DL696" s="446">
        <f t="shared" si="1433"/>
        <v>13.601384000477241</v>
      </c>
      <c r="DM696" s="541">
        <v>24.3</v>
      </c>
      <c r="DN696" s="541">
        <v>2.67</v>
      </c>
      <c r="DO696" s="542">
        <v>7.8</v>
      </c>
      <c r="DP696" s="542">
        <v>18.399999999999999</v>
      </c>
      <c r="DQ696" s="542">
        <v>101</v>
      </c>
      <c r="DR696" s="432"/>
      <c r="DS696" s="432"/>
      <c r="DT696" s="437"/>
      <c r="DU696" s="437">
        <v>0.97</v>
      </c>
      <c r="DV696" s="481"/>
      <c r="DW696" s="446">
        <f t="shared" si="1434"/>
        <v>5.0110362107021418</v>
      </c>
      <c r="DX696" s="434">
        <v>6.67</v>
      </c>
      <c r="DY696" s="493">
        <v>7.98</v>
      </c>
      <c r="DZ696" s="494">
        <v>13.7</v>
      </c>
      <c r="EA696" s="495">
        <f>DZ696*3.6</f>
        <v>49.32</v>
      </c>
      <c r="EB696" s="496">
        <v>8170</v>
      </c>
      <c r="EC696" s="497">
        <v>2.9</v>
      </c>
      <c r="ED696" s="497">
        <v>0.22</v>
      </c>
      <c r="EE696" s="497">
        <v>2.6</v>
      </c>
      <c r="EF696" s="497">
        <v>0.6</v>
      </c>
      <c r="EG696" s="498">
        <v>16</v>
      </c>
      <c r="EH696" s="495">
        <v>16</v>
      </c>
      <c r="EI696" s="429">
        <f t="shared" ref="EI696:ER696" si="1485">DY696</f>
        <v>7.98</v>
      </c>
      <c r="EJ696" s="447">
        <f t="shared" si="1485"/>
        <v>13.7</v>
      </c>
      <c r="EK696" s="448">
        <f t="shared" si="1485"/>
        <v>49.32</v>
      </c>
      <c r="EL696" s="417">
        <f t="shared" si="1485"/>
        <v>8170</v>
      </c>
      <c r="EM696" s="431">
        <f t="shared" si="1485"/>
        <v>2.9</v>
      </c>
      <c r="EN696" s="431">
        <f t="shared" si="1485"/>
        <v>0.22</v>
      </c>
      <c r="EO696" s="431">
        <f t="shared" si="1485"/>
        <v>2.6</v>
      </c>
      <c r="EP696" s="431">
        <f t="shared" si="1485"/>
        <v>0.6</v>
      </c>
      <c r="EQ696" s="430">
        <f t="shared" si="1485"/>
        <v>16</v>
      </c>
      <c r="ER696" s="448">
        <f t="shared" si="1485"/>
        <v>16</v>
      </c>
      <c r="ES696" s="449">
        <f t="shared" si="1436"/>
        <v>31.521447120981463</v>
      </c>
      <c r="ET696" s="450">
        <f t="shared" si="1437"/>
        <v>0.67001999999999995</v>
      </c>
      <c r="EU696" s="451">
        <f t="shared" si="1413"/>
        <v>0.24825865909090905</v>
      </c>
      <c r="EV696" s="499">
        <f t="shared" si="1438"/>
        <v>0.45973825757575748</v>
      </c>
      <c r="EW696" s="513">
        <f t="shared" si="1407"/>
        <v>0.8613180572203315</v>
      </c>
      <c r="EX696" s="514">
        <f t="shared" si="1408"/>
        <v>18.011157875884301</v>
      </c>
      <c r="EY696" s="513">
        <f t="shared" si="1477"/>
        <v>0.68649885583524028</v>
      </c>
      <c r="EZ696" s="514">
        <f t="shared" si="1478"/>
        <v>30.000000000000004</v>
      </c>
      <c r="FA696" s="450">
        <f t="shared" si="1439"/>
        <v>0.84874011810079675</v>
      </c>
      <c r="FB696" s="431">
        <f t="shared" si="1440"/>
        <v>276.74134145249394</v>
      </c>
      <c r="FC696" s="452"/>
      <c r="FD696" s="431"/>
      <c r="FE696" s="452">
        <f t="shared" si="1441"/>
        <v>0.91489361702127658</v>
      </c>
      <c r="FF696" s="430">
        <f t="shared" si="1442"/>
        <v>172</v>
      </c>
      <c r="FG696" s="490">
        <v>50400</v>
      </c>
      <c r="FH696" s="601"/>
      <c r="FI696" s="501"/>
      <c r="FJ696" s="487"/>
      <c r="FK696" s="455">
        <f t="shared" si="1443"/>
        <v>2.1491895764305542</v>
      </c>
      <c r="FL696" s="490">
        <v>2000</v>
      </c>
      <c r="FM696" s="455">
        <f t="shared" si="1444"/>
        <v>59.699710456404283</v>
      </c>
      <c r="FN696" s="490">
        <v>5421</v>
      </c>
      <c r="FO696" s="532">
        <f t="shared" si="1445"/>
        <v>0.40515695067264573</v>
      </c>
      <c r="FP696" s="449">
        <f t="shared" si="1446"/>
        <v>161.81606519208384</v>
      </c>
      <c r="FQ696" s="503">
        <v>36</v>
      </c>
      <c r="FR696" s="458">
        <f t="shared" si="1447"/>
        <v>1.0745947882152773</v>
      </c>
      <c r="FS696" s="504">
        <v>8.0399999999999991</v>
      </c>
      <c r="FT696" s="535">
        <v>9.1</v>
      </c>
      <c r="FU696" s="495">
        <v>51</v>
      </c>
      <c r="FV696" s="490">
        <v>10</v>
      </c>
      <c r="FW696" s="504"/>
      <c r="FX696" s="490"/>
      <c r="FY696" s="452">
        <f t="shared" si="1448"/>
        <v>0.375</v>
      </c>
      <c r="FZ696" s="452"/>
      <c r="GA696" s="429"/>
      <c r="GB696" s="499">
        <f t="shared" si="1390"/>
        <v>0.33576642335766427</v>
      </c>
      <c r="GC696" s="514">
        <f>(CW696+DZ696-FT696)</f>
        <v>4.5999999999999996</v>
      </c>
      <c r="GD696" s="513">
        <f t="shared" si="1391"/>
        <v>-3.4063260340632562E-2</v>
      </c>
      <c r="GE696" s="527">
        <f t="shared" si="1449"/>
        <v>-1.6799999999999997</v>
      </c>
      <c r="GF696" s="461">
        <f t="shared" si="1450"/>
        <v>2.937225754455091</v>
      </c>
      <c r="GG696" s="490">
        <v>12</v>
      </c>
      <c r="GH696" s="526">
        <f t="shared" si="1395"/>
        <v>0.15</v>
      </c>
      <c r="GI696" s="490">
        <v>84</v>
      </c>
      <c r="GJ696" s="544">
        <f t="shared" si="1396"/>
        <v>7</v>
      </c>
      <c r="GK696" s="463">
        <f t="shared" si="1451"/>
        <v>8.5967583057222186</v>
      </c>
      <c r="GL696" s="507">
        <v>8.33</v>
      </c>
      <c r="GM696" s="535">
        <v>8.5</v>
      </c>
      <c r="GN696" s="536"/>
      <c r="GO696" s="526">
        <f t="shared" si="1479"/>
        <v>6.5934065934065922E-2</v>
      </c>
      <c r="GP696" s="526">
        <f t="shared" si="1400"/>
        <v>1</v>
      </c>
      <c r="GQ696" s="535">
        <v>8</v>
      </c>
      <c r="GR696" s="455">
        <f t="shared" si="1452"/>
        <v>3.0805050595504611</v>
      </c>
      <c r="GS696" s="536">
        <f t="shared" si="1409"/>
        <v>8.1999999999999993</v>
      </c>
      <c r="GT696" s="536">
        <f t="shared" si="1401"/>
        <v>25.419999999999998</v>
      </c>
      <c r="GU696" s="526">
        <f t="shared" si="1480"/>
        <v>3.529411764705892E-2</v>
      </c>
      <c r="GV696" s="526"/>
      <c r="GW696" s="526">
        <f t="shared" si="1481"/>
        <v>9.8901098901098994E-2</v>
      </c>
      <c r="GX696" s="526">
        <f t="shared" si="1402"/>
        <v>0.50156862745098041</v>
      </c>
      <c r="GY696" s="462">
        <f t="shared" si="1389"/>
        <v>0.3360734286834331</v>
      </c>
      <c r="GZ696" s="490">
        <v>32196</v>
      </c>
      <c r="HA696" s="493">
        <v>8.39</v>
      </c>
      <c r="HB696" s="493">
        <v>8.0500000000000007</v>
      </c>
      <c r="HC696" s="494">
        <v>8.1999999999999993</v>
      </c>
      <c r="HD696" s="498">
        <f t="shared" si="1482"/>
        <v>25.419999999999998</v>
      </c>
      <c r="HE696" s="498">
        <v>9.1</v>
      </c>
      <c r="HF696" s="498">
        <f t="shared" si="1350"/>
        <v>24.57</v>
      </c>
      <c r="HG696" s="498"/>
      <c r="HH696" s="492">
        <v>9</v>
      </c>
      <c r="HI696" s="508">
        <v>7980</v>
      </c>
      <c r="HJ696" s="490">
        <f t="shared" si="1453"/>
        <v>5346.6</v>
      </c>
      <c r="HK696" s="490"/>
      <c r="HL696" s="490"/>
      <c r="HM696" s="543"/>
      <c r="HN696" s="506">
        <v>4.42</v>
      </c>
      <c r="HO696" s="491"/>
      <c r="HP696" s="545">
        <v>0.01</v>
      </c>
      <c r="HQ696" s="523"/>
      <c r="HR696" s="524"/>
      <c r="HS696" s="524">
        <v>0.08</v>
      </c>
      <c r="HT696" s="511">
        <v>4</v>
      </c>
      <c r="HU696" s="525">
        <f t="shared" si="1454"/>
        <v>56.381841158744045</v>
      </c>
      <c r="HV696" s="526">
        <f t="shared" si="1483"/>
        <v>0.81235697940503437</v>
      </c>
      <c r="HW696" s="526">
        <f t="shared" si="1403"/>
        <v>0.87353233830845767</v>
      </c>
      <c r="HX696" s="526">
        <f t="shared" si="1410"/>
        <v>0.80528634361233475</v>
      </c>
      <c r="HY696" s="512"/>
    </row>
    <row r="697" spans="1:233" s="598" customFormat="1" ht="15.95" customHeight="1" x14ac:dyDescent="0.15">
      <c r="A697" s="400">
        <v>44179</v>
      </c>
      <c r="B697" s="515">
        <v>38606</v>
      </c>
      <c r="C697" s="402">
        <f t="shared" si="1415"/>
        <v>0.77212000000000003</v>
      </c>
      <c r="D697" s="571"/>
      <c r="E697" s="572">
        <v>34.1</v>
      </c>
      <c r="F697" s="406"/>
      <c r="G697" s="406"/>
      <c r="H697" s="402"/>
      <c r="I697" s="573"/>
      <c r="J697" s="406"/>
      <c r="K697" s="574"/>
      <c r="L697" s="574"/>
      <c r="M697" s="574"/>
      <c r="N697" s="575"/>
      <c r="O697" s="575"/>
      <c r="P697" s="409"/>
      <c r="Q697" s="409">
        <v>2160</v>
      </c>
      <c r="R697" s="409"/>
      <c r="S697" s="409"/>
      <c r="T697" s="410">
        <v>4.95</v>
      </c>
      <c r="U697" s="409">
        <f t="shared" si="1459"/>
        <v>3194.1379310344828</v>
      </c>
      <c r="V697" s="409">
        <v>9263</v>
      </c>
      <c r="W697" s="409">
        <v>2381</v>
      </c>
      <c r="X697" s="516">
        <v>480</v>
      </c>
      <c r="Y697" s="473"/>
      <c r="Z697" s="429"/>
      <c r="AA697" s="409"/>
      <c r="AB697" s="409"/>
      <c r="AC697" s="409"/>
      <c r="AD697" s="474"/>
      <c r="AE697" s="477"/>
      <c r="AF697" s="478">
        <f t="shared" si="1460"/>
        <v>2640</v>
      </c>
      <c r="AG697" s="477">
        <f t="shared" si="1461"/>
        <v>1.056</v>
      </c>
      <c r="AH697" s="478">
        <f t="shared" si="1462"/>
        <v>2613.3855799373041</v>
      </c>
      <c r="AI697" s="478">
        <f t="shared" si="1463"/>
        <v>7578.818181818182</v>
      </c>
      <c r="AJ697" s="473">
        <f t="shared" si="1464"/>
        <v>20008.080000000002</v>
      </c>
      <c r="AK697" s="477">
        <f t="shared" si="1465"/>
        <v>0.88924800000000004</v>
      </c>
      <c r="AL697" s="447">
        <v>37</v>
      </c>
      <c r="AM697" s="479"/>
      <c r="AN697" s="473">
        <v>4817</v>
      </c>
      <c r="AO697" s="473">
        <v>4810</v>
      </c>
      <c r="AP697" s="479">
        <v>7.33</v>
      </c>
      <c r="AQ697" s="447">
        <v>576</v>
      </c>
      <c r="AR697" s="473">
        <f t="shared" si="1394"/>
        <v>1728</v>
      </c>
      <c r="AS697" s="657">
        <f t="shared" si="1468"/>
        <v>3</v>
      </c>
      <c r="AT697" s="473">
        <v>5320</v>
      </c>
      <c r="AU697" s="447"/>
      <c r="AV697" s="480">
        <v>1.2</v>
      </c>
      <c r="AW697" s="479"/>
      <c r="AX697" s="479"/>
      <c r="AY697" s="480"/>
      <c r="AZ697" s="480"/>
      <c r="BA697" s="420">
        <f t="shared" si="1416"/>
        <v>34720</v>
      </c>
      <c r="BB697" s="421">
        <f t="shared" si="1417"/>
        <v>0.69440000000000002</v>
      </c>
      <c r="BC697" s="422"/>
      <c r="BD697" s="423">
        <v>8.14</v>
      </c>
      <c r="BE697" s="424">
        <v>40.4</v>
      </c>
      <c r="BF697" s="420">
        <v>189</v>
      </c>
      <c r="BG697" s="426">
        <v>10260</v>
      </c>
      <c r="BH697" s="420">
        <f t="shared" si="1418"/>
        <v>6874.2000000000007</v>
      </c>
      <c r="BI697" s="432"/>
      <c r="BJ697" s="421"/>
      <c r="BK697" s="427">
        <v>20.9</v>
      </c>
      <c r="BL697" s="427"/>
      <c r="BM697" s="428"/>
      <c r="BN697" s="422"/>
      <c r="BO697" s="425">
        <v>92</v>
      </c>
      <c r="BP697" s="425"/>
      <c r="BQ697" s="423">
        <v>6.05</v>
      </c>
      <c r="BR697" s="421">
        <f t="shared" si="1419"/>
        <v>0.84027777777777768</v>
      </c>
      <c r="BS697" s="409">
        <f t="shared" si="1420"/>
        <v>37360</v>
      </c>
      <c r="BT697" s="429">
        <f t="shared" si="1421"/>
        <v>8.0827623126338342</v>
      </c>
      <c r="BU697" s="430">
        <f t="shared" si="1475"/>
        <v>40.4</v>
      </c>
      <c r="BV697" s="430">
        <f t="shared" si="1422"/>
        <v>297.75160599571734</v>
      </c>
      <c r="BW697" s="430">
        <f t="shared" si="1469"/>
        <v>9535.2012847965743</v>
      </c>
      <c r="BX697" s="430">
        <f t="shared" si="1423"/>
        <v>6197.8808351177731</v>
      </c>
      <c r="BY697" s="430">
        <f t="shared" si="1405"/>
        <v>19.423126338329766</v>
      </c>
      <c r="BZ697" s="430"/>
      <c r="CA697" s="431"/>
      <c r="CB697" s="430">
        <f t="shared" si="1424"/>
        <v>92</v>
      </c>
      <c r="CC697" s="432">
        <v>17709</v>
      </c>
      <c r="CD697" s="411">
        <f t="shared" si="1425"/>
        <v>19029</v>
      </c>
      <c r="CE697" s="421">
        <f t="shared" si="1426"/>
        <v>0.76115999999999995</v>
      </c>
      <c r="CF697" s="433">
        <f t="shared" si="1427"/>
        <v>8.4502601292763675</v>
      </c>
      <c r="CG697" s="434">
        <v>7.84</v>
      </c>
      <c r="CH697" s="427">
        <v>6.2</v>
      </c>
      <c r="CI697" s="446">
        <f t="shared" si="1428"/>
        <v>11.981712123600818</v>
      </c>
      <c r="CJ697" s="436">
        <v>24</v>
      </c>
      <c r="CK697" s="436">
        <v>2.17</v>
      </c>
      <c r="CL697" s="423">
        <v>7.88</v>
      </c>
      <c r="CM697" s="423">
        <v>18.399999999999999</v>
      </c>
      <c r="CN697" s="423">
        <v>93</v>
      </c>
      <c r="CO697" s="432"/>
      <c r="CP697" s="432"/>
      <c r="CQ697" s="437"/>
      <c r="CR697" s="437">
        <v>0.97</v>
      </c>
      <c r="CS697" s="424"/>
      <c r="CT697" s="432">
        <f t="shared" si="1429"/>
        <v>4.4143149929055649</v>
      </c>
      <c r="CU697" s="434">
        <v>6.15</v>
      </c>
      <c r="CV697" s="438">
        <v>8.08</v>
      </c>
      <c r="CW697" s="439">
        <v>15</v>
      </c>
      <c r="CX697" s="660">
        <f>CW697*3.6</f>
        <v>54</v>
      </c>
      <c r="CY697" s="441">
        <v>9460</v>
      </c>
      <c r="CZ697" s="442">
        <v>6.2</v>
      </c>
      <c r="DA697" s="442">
        <v>0.17</v>
      </c>
      <c r="DB697" s="442">
        <v>5.7</v>
      </c>
      <c r="DC697" s="442">
        <v>0.65</v>
      </c>
      <c r="DD697" s="443">
        <v>13</v>
      </c>
      <c r="DE697" s="440">
        <v>16</v>
      </c>
      <c r="DF697" s="444">
        <v>17011</v>
      </c>
      <c r="DG697" s="445">
        <f t="shared" si="1430"/>
        <v>18331</v>
      </c>
      <c r="DH697" s="421">
        <f t="shared" si="1431"/>
        <v>0.73324</v>
      </c>
      <c r="DI697" s="446">
        <f t="shared" si="1432"/>
        <v>8.7720255305220665</v>
      </c>
      <c r="DJ697" s="434"/>
      <c r="DK697" s="427">
        <v>6.2</v>
      </c>
      <c r="DL697" s="446">
        <f t="shared" si="1433"/>
        <v>12.437946647755169</v>
      </c>
      <c r="DM697" s="422">
        <v>24.1</v>
      </c>
      <c r="DN697" s="422">
        <v>2.33</v>
      </c>
      <c r="DO697" s="423"/>
      <c r="DP697" s="423">
        <v>13.8</v>
      </c>
      <c r="DQ697" s="423">
        <v>93</v>
      </c>
      <c r="DR697" s="432"/>
      <c r="DS697" s="432"/>
      <c r="DT697" s="437"/>
      <c r="DU697" s="437">
        <v>0.97</v>
      </c>
      <c r="DV697" s="424"/>
      <c r="DW697" s="446">
        <f t="shared" si="1434"/>
        <v>4.5824013965413783</v>
      </c>
      <c r="DX697" s="434">
        <v>6.18</v>
      </c>
      <c r="DY697" s="438"/>
      <c r="DZ697" s="439"/>
      <c r="EA697" s="660"/>
      <c r="EB697" s="441"/>
      <c r="EC697" s="442"/>
      <c r="ED697" s="442"/>
      <c r="EE697" s="442"/>
      <c r="EF697" s="442"/>
      <c r="EG697" s="443"/>
      <c r="EH697" s="440"/>
      <c r="EI697" s="429">
        <f t="shared" ref="EI697:ER697" si="1486">CV697</f>
        <v>8.08</v>
      </c>
      <c r="EJ697" s="447">
        <f t="shared" si="1486"/>
        <v>15</v>
      </c>
      <c r="EK697" s="448">
        <f t="shared" si="1486"/>
        <v>54</v>
      </c>
      <c r="EL697" s="417">
        <f t="shared" si="1486"/>
        <v>9460</v>
      </c>
      <c r="EM697" s="431">
        <f t="shared" si="1486"/>
        <v>6.2</v>
      </c>
      <c r="EN697" s="431">
        <f t="shared" si="1486"/>
        <v>0.17</v>
      </c>
      <c r="EO697" s="431">
        <f t="shared" si="1486"/>
        <v>5.7</v>
      </c>
      <c r="EP697" s="431">
        <f t="shared" si="1486"/>
        <v>0.65</v>
      </c>
      <c r="EQ697" s="430">
        <f t="shared" si="1486"/>
        <v>13</v>
      </c>
      <c r="ER697" s="448">
        <f t="shared" si="1486"/>
        <v>16</v>
      </c>
      <c r="ES697" s="449">
        <f t="shared" si="1436"/>
        <v>28.265524625267666</v>
      </c>
      <c r="ET697" s="450">
        <f t="shared" si="1437"/>
        <v>0.74719999999999998</v>
      </c>
      <c r="EU697" s="451">
        <f t="shared" si="1413"/>
        <v>0.25281818181818178</v>
      </c>
      <c r="EV697" s="450">
        <f t="shared" si="1438"/>
        <v>0.46818181818181809</v>
      </c>
      <c r="EW697" s="513">
        <f t="shared" si="1407"/>
        <v>0.68079289131920717</v>
      </c>
      <c r="EX697" s="514">
        <f t="shared" si="1408"/>
        <v>13.223126338329767</v>
      </c>
      <c r="EY697" s="513">
        <f t="shared" si="1477"/>
        <v>0.62871287128712872</v>
      </c>
      <c r="EZ697" s="514">
        <f t="shared" si="1478"/>
        <v>25.4</v>
      </c>
      <c r="FA697" s="450">
        <f t="shared" si="1439"/>
        <v>0.81864077669902913</v>
      </c>
      <c r="FB697" s="431">
        <f t="shared" si="1440"/>
        <v>243.75160599571734</v>
      </c>
      <c r="FC697" s="452"/>
      <c r="FD697" s="431"/>
      <c r="FE697" s="452">
        <f t="shared" si="1441"/>
        <v>0.85869565217391308</v>
      </c>
      <c r="FF697" s="430">
        <f t="shared" si="1442"/>
        <v>79</v>
      </c>
      <c r="FG697" s="405">
        <v>50400</v>
      </c>
      <c r="FH697" s="589"/>
      <c r="FI697" s="590"/>
      <c r="FJ697" s="591"/>
      <c r="FK697" s="455">
        <f t="shared" si="1443"/>
        <v>1.9271948608137044</v>
      </c>
      <c r="FL697" s="530">
        <v>2000</v>
      </c>
      <c r="FM697" s="455">
        <f t="shared" si="1444"/>
        <v>53.533190578158461</v>
      </c>
      <c r="FN697" s="530">
        <v>5004</v>
      </c>
      <c r="FO697" s="532">
        <f t="shared" si="1445"/>
        <v>0.37399103139013457</v>
      </c>
      <c r="FP697" s="449">
        <f t="shared" si="1446"/>
        <v>133.94004282655249</v>
      </c>
      <c r="FQ697" s="457">
        <v>36</v>
      </c>
      <c r="FR697" s="458">
        <f t="shared" si="1447"/>
        <v>0.96359743040685231</v>
      </c>
      <c r="FS697" s="576">
        <v>8.01</v>
      </c>
      <c r="FT697" s="577">
        <v>11.1</v>
      </c>
      <c r="FU697" s="660">
        <v>50</v>
      </c>
      <c r="FV697" s="579">
        <v>10</v>
      </c>
      <c r="FW697" s="580"/>
      <c r="FX697" s="579"/>
      <c r="FY697" s="452">
        <f t="shared" si="1448"/>
        <v>0.23076923076923073</v>
      </c>
      <c r="FZ697" s="452"/>
      <c r="GA697" s="429"/>
      <c r="GB697" s="513">
        <f t="shared" si="1390"/>
        <v>0.26</v>
      </c>
      <c r="GC697" s="514">
        <f>CW697+DZ697-FT697</f>
        <v>3.9000000000000004</v>
      </c>
      <c r="GD697" s="513">
        <f t="shared" si="1391"/>
        <v>7.407407407407407E-2</v>
      </c>
      <c r="GE697" s="527">
        <f t="shared" si="1449"/>
        <v>4</v>
      </c>
      <c r="GF697" s="461">
        <f t="shared" si="1450"/>
        <v>2.633832976445396</v>
      </c>
      <c r="GG697" s="606">
        <v>12</v>
      </c>
      <c r="GH697" s="450">
        <f t="shared" si="1395"/>
        <v>0.15</v>
      </c>
      <c r="GI697" s="405">
        <v>84</v>
      </c>
      <c r="GJ697" s="462">
        <f t="shared" si="1396"/>
        <v>7</v>
      </c>
      <c r="GK697" s="463">
        <f t="shared" si="1451"/>
        <v>7.7087794432548176</v>
      </c>
      <c r="GL697" s="464">
        <v>8.17</v>
      </c>
      <c r="GM697" s="529">
        <v>9.9</v>
      </c>
      <c r="GN697" s="406"/>
      <c r="GO697" s="513">
        <f t="shared" si="1479"/>
        <v>0.108108108108108</v>
      </c>
      <c r="GP697" s="450">
        <f t="shared" si="1400"/>
        <v>1</v>
      </c>
      <c r="GQ697" s="577">
        <v>8</v>
      </c>
      <c r="GR697" s="455">
        <f t="shared" si="1452"/>
        <v>2.7623126338329764</v>
      </c>
      <c r="GS697" s="531">
        <f t="shared" si="1409"/>
        <v>9.8000000000000007</v>
      </c>
      <c r="GT697" s="531">
        <f t="shared" si="1401"/>
        <v>30.380000000000003</v>
      </c>
      <c r="GU697" s="513">
        <f t="shared" si="1480"/>
        <v>1.0101010101010055E-2</v>
      </c>
      <c r="GV697" s="513"/>
      <c r="GW697" s="513">
        <f t="shared" si="1481"/>
        <v>0.11711711711711703</v>
      </c>
      <c r="GX697" s="513">
        <f t="shared" si="1402"/>
        <v>0.39239999999999997</v>
      </c>
      <c r="GY697" s="462">
        <f t="shared" ref="GY697:GY717" si="1487">GK697/(FU697-HD697)</f>
        <v>0.39290415103235571</v>
      </c>
      <c r="GZ697" s="405">
        <v>37296</v>
      </c>
      <c r="HA697" s="581">
        <v>8.42</v>
      </c>
      <c r="HB697" s="451">
        <v>8.0500000000000007</v>
      </c>
      <c r="HC697" s="577">
        <v>9.8000000000000007</v>
      </c>
      <c r="HD697" s="463">
        <f t="shared" si="1482"/>
        <v>30.380000000000003</v>
      </c>
      <c r="HE697" s="463">
        <v>11.9</v>
      </c>
      <c r="HF697" s="463">
        <f t="shared" si="1350"/>
        <v>32.130000000000003</v>
      </c>
      <c r="HG697" s="582"/>
      <c r="HH697" s="575">
        <v>10</v>
      </c>
      <c r="HI697" s="583">
        <v>8880</v>
      </c>
      <c r="HJ697" s="406">
        <f t="shared" si="1453"/>
        <v>5949.6</v>
      </c>
      <c r="HK697" s="406"/>
      <c r="HL697" s="549"/>
      <c r="HM697" s="584"/>
      <c r="HN697" s="461">
        <v>8.5</v>
      </c>
      <c r="HO697" s="574"/>
      <c r="HP697" s="548">
        <v>0.01</v>
      </c>
      <c r="HQ697" s="585">
        <v>3.6</v>
      </c>
      <c r="HR697" s="586"/>
      <c r="HS697" s="520">
        <v>0.15</v>
      </c>
      <c r="HT697" s="587">
        <v>4</v>
      </c>
      <c r="HU697" s="522">
        <f t="shared" si="1454"/>
        <v>50.115207373271893</v>
      </c>
      <c r="HV697" s="513">
        <f t="shared" si="1483"/>
        <v>0.75742574257425743</v>
      </c>
      <c r="HW697" s="513">
        <f t="shared" si="1403"/>
        <v>0.83925925925925926</v>
      </c>
      <c r="HX697" s="513">
        <f t="shared" si="1410"/>
        <v>0.59330143540669855</v>
      </c>
      <c r="HY697" s="599"/>
    </row>
    <row r="698" spans="1:233" s="598" customFormat="1" ht="15.95" customHeight="1" x14ac:dyDescent="0.15">
      <c r="A698" s="400">
        <v>44180</v>
      </c>
      <c r="B698" s="515">
        <v>40382</v>
      </c>
      <c r="C698" s="402">
        <f t="shared" si="1415"/>
        <v>0.80764000000000002</v>
      </c>
      <c r="D698" s="571"/>
      <c r="E698" s="572">
        <v>31.9</v>
      </c>
      <c r="F698" s="406"/>
      <c r="G698" s="406"/>
      <c r="H698" s="402"/>
      <c r="I698" s="573"/>
      <c r="J698" s="406"/>
      <c r="K698" s="574"/>
      <c r="L698" s="574"/>
      <c r="M698" s="574"/>
      <c r="N698" s="575"/>
      <c r="O698" s="575"/>
      <c r="P698" s="409"/>
      <c r="Q698" s="409">
        <v>2160</v>
      </c>
      <c r="R698" s="409"/>
      <c r="S698" s="409"/>
      <c r="T698" s="410">
        <v>4.8499999999999996</v>
      </c>
      <c r="U698" s="409">
        <f t="shared" si="1459"/>
        <v>3385.1724137931037</v>
      </c>
      <c r="V698" s="409">
        <v>9817</v>
      </c>
      <c r="W698" s="409">
        <v>2569</v>
      </c>
      <c r="X698" s="516">
        <v>480</v>
      </c>
      <c r="Y698" s="473"/>
      <c r="Z698" s="429"/>
      <c r="AA698" s="409"/>
      <c r="AB698" s="409"/>
      <c r="AC698" s="409"/>
      <c r="AD698" s="474"/>
      <c r="AE698" s="477"/>
      <c r="AF698" s="478">
        <f t="shared" si="1460"/>
        <v>2640</v>
      </c>
      <c r="AG698" s="477">
        <f t="shared" si="1461"/>
        <v>1.056</v>
      </c>
      <c r="AH698" s="478">
        <f t="shared" si="1462"/>
        <v>2769.6865203761754</v>
      </c>
      <c r="AI698" s="478">
        <f t="shared" si="1463"/>
        <v>8032.090909090909</v>
      </c>
      <c r="AJ698" s="473">
        <f t="shared" si="1464"/>
        <v>21204.720000000001</v>
      </c>
      <c r="AK698" s="477">
        <f t="shared" si="1465"/>
        <v>0.94243200000000005</v>
      </c>
      <c r="AL698" s="447">
        <v>37</v>
      </c>
      <c r="AM698" s="479"/>
      <c r="AN698" s="473">
        <v>4743</v>
      </c>
      <c r="AO698" s="473">
        <v>4653</v>
      </c>
      <c r="AP698" s="479">
        <v>7.21</v>
      </c>
      <c r="AQ698" s="447">
        <v>579</v>
      </c>
      <c r="AR698" s="473">
        <f t="shared" si="1394"/>
        <v>1737</v>
      </c>
      <c r="AS698" s="657">
        <f t="shared" si="1468"/>
        <v>3</v>
      </c>
      <c r="AT698" s="473">
        <v>5040</v>
      </c>
      <c r="AU698" s="447"/>
      <c r="AV698" s="480">
        <v>1.5</v>
      </c>
      <c r="AW698" s="479">
        <v>3.88</v>
      </c>
      <c r="AX698" s="479">
        <v>35.200000000000003</v>
      </c>
      <c r="AY698" s="480">
        <v>6.8</v>
      </c>
      <c r="AZ698" s="480">
        <v>1.4</v>
      </c>
      <c r="BA698" s="420">
        <f t="shared" si="1416"/>
        <v>39812</v>
      </c>
      <c r="BB698" s="421">
        <f t="shared" si="1417"/>
        <v>0.79623999999999995</v>
      </c>
      <c r="BC698" s="422"/>
      <c r="BD698" s="423">
        <v>8.15</v>
      </c>
      <c r="BE698" s="424">
        <v>31.2</v>
      </c>
      <c r="BF698" s="420">
        <v>214</v>
      </c>
      <c r="BG698" s="426">
        <v>7240</v>
      </c>
      <c r="BH698" s="420">
        <f t="shared" si="1418"/>
        <v>4850.8</v>
      </c>
      <c r="BI698" s="432">
        <v>1508</v>
      </c>
      <c r="BJ698" s="421">
        <f>BI698/35.5*(23+35.5)/BH698</f>
        <v>0.51228953667581467</v>
      </c>
      <c r="BK698" s="427">
        <v>28.6</v>
      </c>
      <c r="BL698" s="427">
        <v>12.9</v>
      </c>
      <c r="BM698" s="428">
        <v>12.7</v>
      </c>
      <c r="BN698" s="422">
        <v>1.4</v>
      </c>
      <c r="BO698" s="425">
        <v>93</v>
      </c>
      <c r="BP698" s="425">
        <v>32</v>
      </c>
      <c r="BQ698" s="423">
        <v>6.35</v>
      </c>
      <c r="BR698" s="421">
        <f t="shared" si="1419"/>
        <v>0.88194444444444442</v>
      </c>
      <c r="BS698" s="409">
        <f t="shared" si="1420"/>
        <v>42452</v>
      </c>
      <c r="BT698" s="429">
        <f t="shared" si="1421"/>
        <v>8.0915433901818528</v>
      </c>
      <c r="BU698" s="430">
        <f t="shared" si="1475"/>
        <v>31.2</v>
      </c>
      <c r="BV698" s="430">
        <f t="shared" si="1422"/>
        <v>308.7121454819561</v>
      </c>
      <c r="BW698" s="430">
        <f t="shared" si="1469"/>
        <v>6789.9462922830489</v>
      </c>
      <c r="BX698" s="430">
        <f t="shared" si="1423"/>
        <v>4413.4650899839817</v>
      </c>
      <c r="BY698" s="430">
        <f t="shared" si="1405"/>
        <v>27.244304155281259</v>
      </c>
      <c r="BZ698" s="430">
        <f>(BL698*BA698+AY698*AF698)/BS698</f>
        <v>12.520653915009895</v>
      </c>
      <c r="CA698" s="431">
        <f>(BN698*BA698+AZ698*AF698)/BS698</f>
        <v>1.4</v>
      </c>
      <c r="CB698" s="430">
        <f t="shared" si="1424"/>
        <v>93</v>
      </c>
      <c r="CC698" s="432">
        <v>19971</v>
      </c>
      <c r="CD698" s="411">
        <f t="shared" si="1425"/>
        <v>21291</v>
      </c>
      <c r="CE698" s="421">
        <f t="shared" si="1426"/>
        <v>0.85163999999999995</v>
      </c>
      <c r="CF698" s="433">
        <f t="shared" si="1427"/>
        <v>7.5524869663237997</v>
      </c>
      <c r="CG698" s="434"/>
      <c r="CH698" s="427"/>
      <c r="CI698" s="446">
        <f t="shared" si="1428"/>
        <v>10.70875017613076</v>
      </c>
      <c r="CJ698" s="436">
        <v>23.9</v>
      </c>
      <c r="CK698" s="436">
        <v>2.79</v>
      </c>
      <c r="CL698" s="423"/>
      <c r="CM698" s="423">
        <v>13.8</v>
      </c>
      <c r="CN698" s="423">
        <v>98</v>
      </c>
      <c r="CO698" s="432"/>
      <c r="CP698" s="432"/>
      <c r="CQ698" s="437"/>
      <c r="CR698" s="437">
        <v>0.96</v>
      </c>
      <c r="CS698" s="424"/>
      <c r="CT698" s="432">
        <f t="shared" si="1429"/>
        <v>3.9453290122587008</v>
      </c>
      <c r="CU698" s="434">
        <v>6.36</v>
      </c>
      <c r="CV698" s="438"/>
      <c r="CW698" s="439"/>
      <c r="CX698" s="660"/>
      <c r="CY698" s="441"/>
      <c r="CZ698" s="442"/>
      <c r="DA698" s="442"/>
      <c r="DB698" s="442"/>
      <c r="DC698" s="442"/>
      <c r="DD698" s="443"/>
      <c r="DE698" s="440"/>
      <c r="DF698" s="444">
        <v>19841</v>
      </c>
      <c r="DG698" s="445">
        <f t="shared" si="1430"/>
        <v>21161</v>
      </c>
      <c r="DH698" s="421">
        <f t="shared" si="1431"/>
        <v>0.84643999999999997</v>
      </c>
      <c r="DI698" s="446">
        <f t="shared" si="1432"/>
        <v>7.5988847407967484</v>
      </c>
      <c r="DJ698" s="434">
        <v>7.85</v>
      </c>
      <c r="DK698" s="427">
        <v>9.3000000000000007</v>
      </c>
      <c r="DL698" s="446">
        <f t="shared" si="1433"/>
        <v>10.774538065308823</v>
      </c>
      <c r="DM698" s="422">
        <v>24</v>
      </c>
      <c r="DN698" s="422">
        <v>2.56</v>
      </c>
      <c r="DO698" s="423">
        <v>7.84</v>
      </c>
      <c r="DP698" s="423">
        <v>15.8</v>
      </c>
      <c r="DQ698" s="423">
        <v>98</v>
      </c>
      <c r="DR698" s="432">
        <v>4607</v>
      </c>
      <c r="DS698" s="432">
        <v>2317</v>
      </c>
      <c r="DT698" s="437">
        <f>DS698/DR698</f>
        <v>0.50293032342088129</v>
      </c>
      <c r="DU698" s="437">
        <v>0.96</v>
      </c>
      <c r="DV698" s="424"/>
      <c r="DW698" s="446">
        <f t="shared" si="1434"/>
        <v>3.9695666556400928</v>
      </c>
      <c r="DX698" s="434">
        <v>6.25</v>
      </c>
      <c r="DY698" s="438">
        <v>8.1300000000000008</v>
      </c>
      <c r="DZ698" s="439">
        <v>14.5</v>
      </c>
      <c r="EA698" s="660">
        <f>DZ698*3.6</f>
        <v>52.2</v>
      </c>
      <c r="EB698" s="441">
        <v>8850</v>
      </c>
      <c r="EC698" s="442">
        <v>11.4</v>
      </c>
      <c r="ED698" s="442">
        <v>0.17</v>
      </c>
      <c r="EE698" s="442">
        <v>8.9</v>
      </c>
      <c r="EF698" s="442">
        <v>0.6</v>
      </c>
      <c r="EG698" s="443">
        <v>6</v>
      </c>
      <c r="EH698" s="440">
        <v>16</v>
      </c>
      <c r="EI698" s="429">
        <f t="shared" ref="EI698:ER698" si="1488">DY698</f>
        <v>8.1300000000000008</v>
      </c>
      <c r="EJ698" s="447">
        <f t="shared" si="1488"/>
        <v>14.5</v>
      </c>
      <c r="EK698" s="448">
        <f t="shared" si="1488"/>
        <v>52.2</v>
      </c>
      <c r="EL698" s="417">
        <f t="shared" si="1488"/>
        <v>8850</v>
      </c>
      <c r="EM698" s="431">
        <f t="shared" si="1488"/>
        <v>11.4</v>
      </c>
      <c r="EN698" s="431">
        <f t="shared" si="1488"/>
        <v>0.17</v>
      </c>
      <c r="EO698" s="431">
        <f t="shared" si="1488"/>
        <v>8.9</v>
      </c>
      <c r="EP698" s="431">
        <f t="shared" si="1488"/>
        <v>0.6</v>
      </c>
      <c r="EQ698" s="430">
        <f t="shared" si="1488"/>
        <v>6</v>
      </c>
      <c r="ER698" s="448">
        <f t="shared" si="1488"/>
        <v>16</v>
      </c>
      <c r="ES698" s="449">
        <f t="shared" si="1436"/>
        <v>24.875153114105345</v>
      </c>
      <c r="ET698" s="450">
        <f t="shared" si="1437"/>
        <v>0.84904000000000002</v>
      </c>
      <c r="EU698" s="451">
        <f t="shared" si="1413"/>
        <v>0.29785109090909084</v>
      </c>
      <c r="EV698" s="450">
        <f t="shared" si="1438"/>
        <v>0.55157609427609411</v>
      </c>
      <c r="EW698" s="513">
        <f t="shared" si="1407"/>
        <v>0.58156391387261286</v>
      </c>
      <c r="EX698" s="514">
        <f t="shared" si="1408"/>
        <v>15.844304155281259</v>
      </c>
      <c r="EY698" s="513">
        <f t="shared" si="1477"/>
        <v>0.53525641025641024</v>
      </c>
      <c r="EZ698" s="514">
        <f t="shared" si="1478"/>
        <v>16.7</v>
      </c>
      <c r="FA698" s="450">
        <f t="shared" si="1439"/>
        <v>0.83091044274106463</v>
      </c>
      <c r="FB698" s="431">
        <f t="shared" si="1440"/>
        <v>256.51214548195611</v>
      </c>
      <c r="FC698" s="452">
        <f>1-EP698/CA698</f>
        <v>0.5714285714285714</v>
      </c>
      <c r="FD698" s="431">
        <f>CA698-EP698</f>
        <v>0.79999999999999993</v>
      </c>
      <c r="FE698" s="452">
        <f t="shared" si="1441"/>
        <v>0.93548387096774199</v>
      </c>
      <c r="FF698" s="430">
        <f t="shared" si="1442"/>
        <v>87</v>
      </c>
      <c r="FG698" s="405">
        <v>50400</v>
      </c>
      <c r="FH698" s="589">
        <v>21</v>
      </c>
      <c r="FI698" s="590"/>
      <c r="FJ698" s="591"/>
      <c r="FK698" s="455">
        <f t="shared" si="1443"/>
        <v>1.6960331668708188</v>
      </c>
      <c r="FL698" s="530">
        <v>2000</v>
      </c>
      <c r="FM698" s="455">
        <f t="shared" si="1444"/>
        <v>47.112032413078296</v>
      </c>
      <c r="FN698" s="530">
        <v>5143</v>
      </c>
      <c r="FO698" s="532">
        <f t="shared" si="1445"/>
        <v>0.3843796711509716</v>
      </c>
      <c r="FP698" s="449">
        <f t="shared" si="1446"/>
        <v>121.14859135023084</v>
      </c>
      <c r="FQ698" s="457">
        <v>36</v>
      </c>
      <c r="FR698" s="458">
        <f t="shared" si="1447"/>
        <v>0.84801658343540942</v>
      </c>
      <c r="FS698" s="576">
        <v>8.0299999999999994</v>
      </c>
      <c r="FT698" s="577">
        <v>10.7</v>
      </c>
      <c r="FU698" s="660">
        <v>45</v>
      </c>
      <c r="FV698" s="579">
        <v>10</v>
      </c>
      <c r="FW698" s="580">
        <v>0.16</v>
      </c>
      <c r="FX698" s="579">
        <v>8</v>
      </c>
      <c r="FY698" s="452">
        <f t="shared" si="1448"/>
        <v>-0.66666666666666674</v>
      </c>
      <c r="FZ698" s="452">
        <f>1-FW698/(EF698+DC698)</f>
        <v>0.73333333333333339</v>
      </c>
      <c r="GA698" s="429">
        <f>EF698+DC698-FW698</f>
        <v>0.43999999999999995</v>
      </c>
      <c r="GB698" s="513">
        <f t="shared" si="1390"/>
        <v>0.26206896551724146</v>
      </c>
      <c r="GC698" s="514">
        <f>(CW698+DZ698-FT698)</f>
        <v>3.8000000000000007</v>
      </c>
      <c r="GD698" s="513">
        <f t="shared" si="1391"/>
        <v>0.13793103448275867</v>
      </c>
      <c r="GE698" s="527">
        <f t="shared" si="1449"/>
        <v>7.2000000000000028</v>
      </c>
      <c r="GF698" s="461">
        <f t="shared" si="1450"/>
        <v>2.3179119947234526</v>
      </c>
      <c r="GG698" s="606">
        <v>12</v>
      </c>
      <c r="GH698" s="450">
        <f t="shared" si="1395"/>
        <v>0.15</v>
      </c>
      <c r="GI698" s="405">
        <v>84</v>
      </c>
      <c r="GJ698" s="462">
        <f t="shared" si="1396"/>
        <v>7</v>
      </c>
      <c r="GK698" s="463">
        <f t="shared" si="1451"/>
        <v>6.7841326674832754</v>
      </c>
      <c r="GL698" s="464">
        <v>8.2200000000000006</v>
      </c>
      <c r="GM698" s="529">
        <v>10.3</v>
      </c>
      <c r="GN698" s="406"/>
      <c r="GO698" s="513">
        <f t="shared" si="1479"/>
        <v>3.7383177570093351E-2</v>
      </c>
      <c r="GP698" s="450">
        <f t="shared" si="1400"/>
        <v>1</v>
      </c>
      <c r="GQ698" s="577">
        <v>8</v>
      </c>
      <c r="GR698" s="455">
        <f t="shared" si="1452"/>
        <v>2.4309808725148403</v>
      </c>
      <c r="GS698" s="531">
        <f t="shared" si="1409"/>
        <v>10.1</v>
      </c>
      <c r="GT698" s="531">
        <f t="shared" si="1401"/>
        <v>31.31</v>
      </c>
      <c r="GU698" s="513">
        <f t="shared" si="1480"/>
        <v>1.9417475728155442E-2</v>
      </c>
      <c r="GV698" s="513"/>
      <c r="GW698" s="513">
        <f t="shared" si="1481"/>
        <v>5.6074766355140193E-2</v>
      </c>
      <c r="GX698" s="513">
        <f t="shared" si="1402"/>
        <v>0.30422222222222228</v>
      </c>
      <c r="GY698" s="462">
        <f t="shared" si="1487"/>
        <v>0.49555388367299302</v>
      </c>
      <c r="GZ698" s="405">
        <v>41924</v>
      </c>
      <c r="HA698" s="581">
        <v>8.4</v>
      </c>
      <c r="HB698" s="451">
        <v>7.99</v>
      </c>
      <c r="HC698" s="577">
        <v>10.1</v>
      </c>
      <c r="HD698" s="463">
        <f t="shared" si="1482"/>
        <v>31.31</v>
      </c>
      <c r="HE698" s="463">
        <v>11.2</v>
      </c>
      <c r="HF698" s="463">
        <f t="shared" si="1350"/>
        <v>30.24</v>
      </c>
      <c r="HG698" s="582"/>
      <c r="HH698" s="575">
        <v>10</v>
      </c>
      <c r="HI698" s="583">
        <v>9000</v>
      </c>
      <c r="HJ698" s="406">
        <f t="shared" si="1453"/>
        <v>6030</v>
      </c>
      <c r="HK698" s="406">
        <v>236</v>
      </c>
      <c r="HL698" s="549">
        <v>1807</v>
      </c>
      <c r="HM698" s="584">
        <v>10.9</v>
      </c>
      <c r="HN698" s="461">
        <v>14.57</v>
      </c>
      <c r="HO698" s="574">
        <v>0.12</v>
      </c>
      <c r="HP698" s="548">
        <v>0.01</v>
      </c>
      <c r="HQ698" s="585">
        <v>8.1999999999999993</v>
      </c>
      <c r="HR698" s="586">
        <v>0.16</v>
      </c>
      <c r="HS698" s="520">
        <v>0.16</v>
      </c>
      <c r="HT698" s="587">
        <v>4</v>
      </c>
      <c r="HU698" s="522">
        <f t="shared" si="1454"/>
        <v>43.705415452627349</v>
      </c>
      <c r="HV698" s="513">
        <f t="shared" si="1483"/>
        <v>0.67628205128205132</v>
      </c>
      <c r="HW698" s="513">
        <f t="shared" si="1403"/>
        <v>0.8536915887850467</v>
      </c>
      <c r="HX698" s="513">
        <f t="shared" si="1410"/>
        <v>0.49055944055944056</v>
      </c>
      <c r="HY698" s="599"/>
    </row>
    <row r="699" spans="1:233" s="598" customFormat="1" ht="15.95" customHeight="1" x14ac:dyDescent="0.15">
      <c r="A699" s="400">
        <v>44181</v>
      </c>
      <c r="B699" s="515">
        <v>38175</v>
      </c>
      <c r="C699" s="402">
        <f t="shared" si="1415"/>
        <v>0.76349999999999996</v>
      </c>
      <c r="D699" s="571"/>
      <c r="E699" s="572">
        <v>34.5</v>
      </c>
      <c r="F699" s="406"/>
      <c r="G699" s="406"/>
      <c r="H699" s="402"/>
      <c r="I699" s="573"/>
      <c r="J699" s="406"/>
      <c r="K699" s="574"/>
      <c r="L699" s="574"/>
      <c r="M699" s="574"/>
      <c r="N699" s="575"/>
      <c r="O699" s="575"/>
      <c r="P699" s="409"/>
      <c r="Q699" s="409">
        <v>2160</v>
      </c>
      <c r="R699" s="409"/>
      <c r="S699" s="409"/>
      <c r="T699" s="410">
        <v>4.93</v>
      </c>
      <c r="U699" s="409">
        <f t="shared" si="1459"/>
        <v>2948.2758620689656</v>
      </c>
      <c r="V699" s="409">
        <v>8550</v>
      </c>
      <c r="W699" s="409">
        <v>1810</v>
      </c>
      <c r="X699" s="516">
        <v>480</v>
      </c>
      <c r="Y699" s="473"/>
      <c r="Z699" s="429"/>
      <c r="AA699" s="409"/>
      <c r="AB699" s="409"/>
      <c r="AC699" s="409"/>
      <c r="AD699" s="474"/>
      <c r="AE699" s="477"/>
      <c r="AF699" s="478">
        <f t="shared" si="1460"/>
        <v>2640</v>
      </c>
      <c r="AG699" s="477">
        <f t="shared" si="1461"/>
        <v>1.056</v>
      </c>
      <c r="AH699" s="478">
        <f t="shared" si="1462"/>
        <v>2412.2257053291537</v>
      </c>
      <c r="AI699" s="478">
        <f t="shared" si="1463"/>
        <v>6995.454545454545</v>
      </c>
      <c r="AJ699" s="473">
        <f t="shared" si="1464"/>
        <v>18468</v>
      </c>
      <c r="AK699" s="477">
        <f t="shared" si="1465"/>
        <v>0.82079999999999997</v>
      </c>
      <c r="AL699" s="447">
        <v>37</v>
      </c>
      <c r="AM699" s="479"/>
      <c r="AN699" s="473">
        <v>4775</v>
      </c>
      <c r="AO699" s="473">
        <v>4805</v>
      </c>
      <c r="AP699" s="479">
        <v>7.32</v>
      </c>
      <c r="AQ699" s="447">
        <v>623</v>
      </c>
      <c r="AR699" s="473">
        <f t="shared" si="1394"/>
        <v>1869</v>
      </c>
      <c r="AS699" s="657">
        <f t="shared" si="1468"/>
        <v>3</v>
      </c>
      <c r="AT699" s="473">
        <v>4670</v>
      </c>
      <c r="AU699" s="447"/>
      <c r="AV699" s="480">
        <v>1.2</v>
      </c>
      <c r="AW699" s="479"/>
      <c r="AX699" s="479"/>
      <c r="AY699" s="480"/>
      <c r="AZ699" s="480"/>
      <c r="BA699" s="420">
        <f t="shared" si="1416"/>
        <v>44669</v>
      </c>
      <c r="BB699" s="421">
        <f t="shared" si="1417"/>
        <v>0.89337999999999995</v>
      </c>
      <c r="BC699" s="422"/>
      <c r="BD699" s="423">
        <v>7.95</v>
      </c>
      <c r="BE699" s="424">
        <v>67.099999999999994</v>
      </c>
      <c r="BF699" s="420">
        <v>304</v>
      </c>
      <c r="BG699" s="426">
        <v>8540</v>
      </c>
      <c r="BH699" s="420">
        <f t="shared" si="1418"/>
        <v>5721.8</v>
      </c>
      <c r="BI699" s="432"/>
      <c r="BJ699" s="421"/>
      <c r="BK699" s="427">
        <v>23</v>
      </c>
      <c r="BL699" s="427"/>
      <c r="BM699" s="428"/>
      <c r="BN699" s="422"/>
      <c r="BO699" s="425">
        <v>108</v>
      </c>
      <c r="BP699" s="425"/>
      <c r="BQ699" s="423">
        <v>5.74</v>
      </c>
      <c r="BR699" s="421">
        <f t="shared" si="1419"/>
        <v>0.79722222222222228</v>
      </c>
      <c r="BS699" s="409">
        <f t="shared" si="1420"/>
        <v>47309</v>
      </c>
      <c r="BT699" s="429">
        <f t="shared" si="1421"/>
        <v>7.91484389862394</v>
      </c>
      <c r="BU699" s="430">
        <f t="shared" si="1475"/>
        <v>67.099999999999994</v>
      </c>
      <c r="BV699" s="430">
        <f t="shared" si="1422"/>
        <v>391.33222008497324</v>
      </c>
      <c r="BW699" s="430">
        <f t="shared" si="1469"/>
        <v>8063.6069246866346</v>
      </c>
      <c r="BX699" s="430">
        <f t="shared" si="1423"/>
        <v>5241.3445010463129</v>
      </c>
      <c r="BY699" s="430">
        <f t="shared" si="1405"/>
        <v>21.71652328309624</v>
      </c>
      <c r="BZ699" s="430"/>
      <c r="CA699" s="431"/>
      <c r="CB699" s="430">
        <f t="shared" si="1424"/>
        <v>108</v>
      </c>
      <c r="CC699" s="432">
        <v>22475</v>
      </c>
      <c r="CD699" s="411">
        <f t="shared" si="1425"/>
        <v>23795</v>
      </c>
      <c r="CE699" s="421">
        <f t="shared" si="1426"/>
        <v>0.95179999999999998</v>
      </c>
      <c r="CF699" s="433">
        <f t="shared" si="1427"/>
        <v>6.7577222105484349</v>
      </c>
      <c r="CG699" s="434">
        <v>7.77</v>
      </c>
      <c r="CH699" s="427">
        <v>5.0999999999999996</v>
      </c>
      <c r="CI699" s="446">
        <f t="shared" si="1428"/>
        <v>9.5818449254044964</v>
      </c>
      <c r="CJ699" s="436">
        <v>23.6</v>
      </c>
      <c r="CK699" s="436">
        <v>0.92</v>
      </c>
      <c r="CL699" s="423">
        <v>7.85</v>
      </c>
      <c r="CM699" s="423">
        <v>15.8</v>
      </c>
      <c r="CN699" s="423">
        <v>105</v>
      </c>
      <c r="CO699" s="432"/>
      <c r="CP699" s="432"/>
      <c r="CQ699" s="437"/>
      <c r="CR699" s="437">
        <v>0.98</v>
      </c>
      <c r="CS699" s="424"/>
      <c r="CT699" s="432">
        <f t="shared" si="1429"/>
        <v>3.5301533935700773</v>
      </c>
      <c r="CU699" s="434">
        <v>6.1</v>
      </c>
      <c r="CV699" s="438">
        <v>8.02</v>
      </c>
      <c r="CW699" s="439">
        <v>15.3</v>
      </c>
      <c r="CX699" s="660">
        <f>CW699*3.6</f>
        <v>55.080000000000005</v>
      </c>
      <c r="CY699" s="441">
        <v>8310</v>
      </c>
      <c r="CZ699" s="442">
        <v>11.8</v>
      </c>
      <c r="DA699" s="442">
        <v>0.3</v>
      </c>
      <c r="DB699" s="442">
        <v>8.3000000000000007</v>
      </c>
      <c r="DC699" s="442">
        <v>0.65</v>
      </c>
      <c r="DD699" s="443">
        <v>12</v>
      </c>
      <c r="DE699" s="440">
        <v>16</v>
      </c>
      <c r="DF699" s="444">
        <v>22194</v>
      </c>
      <c r="DG699" s="445">
        <f t="shared" si="1430"/>
        <v>23514</v>
      </c>
      <c r="DH699" s="421">
        <f t="shared" si="1431"/>
        <v>0.94055999999999995</v>
      </c>
      <c r="DI699" s="446">
        <f t="shared" si="1432"/>
        <v>6.8384792038785402</v>
      </c>
      <c r="DJ699" s="434"/>
      <c r="DK699" s="427">
        <v>5.0999999999999996</v>
      </c>
      <c r="DL699" s="446">
        <f t="shared" si="1433"/>
        <v>9.6963511099770336</v>
      </c>
      <c r="DM699" s="422">
        <v>23.7</v>
      </c>
      <c r="DN699" s="422">
        <v>1.25</v>
      </c>
      <c r="DO699" s="423"/>
      <c r="DP699" s="423">
        <v>17.2</v>
      </c>
      <c r="DQ699" s="423">
        <v>105</v>
      </c>
      <c r="DR699" s="432"/>
      <c r="DS699" s="432"/>
      <c r="DT699" s="437"/>
      <c r="DU699" s="437">
        <v>0.98</v>
      </c>
      <c r="DV699" s="424"/>
      <c r="DW699" s="446">
        <f t="shared" si="1434"/>
        <v>3.5723398826231181</v>
      </c>
      <c r="DX699" s="434">
        <v>5.95</v>
      </c>
      <c r="DY699" s="438"/>
      <c r="DZ699" s="439"/>
      <c r="EA699" s="660"/>
      <c r="EB699" s="441"/>
      <c r="EC699" s="442"/>
      <c r="ED699" s="442"/>
      <c r="EE699" s="442"/>
      <c r="EF699" s="442"/>
      <c r="EG699" s="443"/>
      <c r="EH699" s="440"/>
      <c r="EI699" s="429">
        <f t="shared" ref="EI699:ER699" si="1489">CV699</f>
        <v>8.02</v>
      </c>
      <c r="EJ699" s="447">
        <f t="shared" si="1489"/>
        <v>15.3</v>
      </c>
      <c r="EK699" s="448">
        <f t="shared" si="1489"/>
        <v>55.080000000000005</v>
      </c>
      <c r="EL699" s="417">
        <f t="shared" si="1489"/>
        <v>8310</v>
      </c>
      <c r="EM699" s="431">
        <f t="shared" si="1489"/>
        <v>11.8</v>
      </c>
      <c r="EN699" s="431">
        <f t="shared" si="1489"/>
        <v>0.3</v>
      </c>
      <c r="EO699" s="431">
        <f t="shared" si="1489"/>
        <v>8.3000000000000007</v>
      </c>
      <c r="EP699" s="431">
        <f t="shared" si="1489"/>
        <v>0.65</v>
      </c>
      <c r="EQ699" s="430">
        <f t="shared" si="1489"/>
        <v>12</v>
      </c>
      <c r="ER699" s="448">
        <f t="shared" si="1489"/>
        <v>16</v>
      </c>
      <c r="ES699" s="449">
        <f t="shared" si="1436"/>
        <v>22.32133420702192</v>
      </c>
      <c r="ET699" s="450">
        <f t="shared" si="1437"/>
        <v>0.94618000000000002</v>
      </c>
      <c r="EU699" s="451">
        <f t="shared" si="1413"/>
        <v>0.42076218181818181</v>
      </c>
      <c r="EV699" s="450">
        <f t="shared" si="1438"/>
        <v>0.77918922558922554</v>
      </c>
      <c r="EW699" s="513">
        <f t="shared" si="1407"/>
        <v>0.45663493892759011</v>
      </c>
      <c r="EX699" s="514">
        <f t="shared" si="1408"/>
        <v>9.9165232830962395</v>
      </c>
      <c r="EY699" s="513">
        <f t="shared" si="1477"/>
        <v>0.77198211624441126</v>
      </c>
      <c r="EZ699" s="514">
        <f t="shared" si="1478"/>
        <v>51.8</v>
      </c>
      <c r="FA699" s="450">
        <f t="shared" si="1439"/>
        <v>0.85925002549485952</v>
      </c>
      <c r="FB699" s="431">
        <f t="shared" si="1440"/>
        <v>336.25222008497326</v>
      </c>
      <c r="FC699" s="452"/>
      <c r="FD699" s="431"/>
      <c r="FE699" s="452">
        <f t="shared" si="1441"/>
        <v>0.88888888888888884</v>
      </c>
      <c r="FF699" s="430">
        <f t="shared" si="1442"/>
        <v>96</v>
      </c>
      <c r="FG699" s="405">
        <v>50400</v>
      </c>
      <c r="FH699" s="589"/>
      <c r="FI699" s="590"/>
      <c r="FJ699" s="591"/>
      <c r="FK699" s="455">
        <f t="shared" si="1443"/>
        <v>1.5219091504787672</v>
      </c>
      <c r="FL699" s="530">
        <v>2000</v>
      </c>
      <c r="FM699" s="455">
        <f t="shared" si="1444"/>
        <v>42.275254179965756</v>
      </c>
      <c r="FN699" s="530">
        <v>5004</v>
      </c>
      <c r="FO699" s="532">
        <f t="shared" si="1445"/>
        <v>0.37399103139013457</v>
      </c>
      <c r="FP699" s="449">
        <f t="shared" si="1446"/>
        <v>105.77268595827432</v>
      </c>
      <c r="FQ699" s="457">
        <v>36</v>
      </c>
      <c r="FR699" s="458">
        <f t="shared" si="1447"/>
        <v>0.7609545752393837</v>
      </c>
      <c r="FS699" s="576">
        <v>7.98</v>
      </c>
      <c r="FT699" s="577">
        <v>10.6</v>
      </c>
      <c r="FU699" s="660">
        <v>44</v>
      </c>
      <c r="FV699" s="579">
        <v>2</v>
      </c>
      <c r="FW699" s="580"/>
      <c r="FX699" s="579"/>
      <c r="FY699" s="452">
        <f t="shared" si="1448"/>
        <v>0.83333333333333337</v>
      </c>
      <c r="FZ699" s="452"/>
      <c r="GA699" s="429"/>
      <c r="GB699" s="513">
        <f t="shared" si="1390"/>
        <v>0.30718954248366015</v>
      </c>
      <c r="GC699" s="514">
        <f>CW699+DZ699-FT699</f>
        <v>4.7000000000000011</v>
      </c>
      <c r="GD699" s="513">
        <f t="shared" si="1391"/>
        <v>0.20116194625998551</v>
      </c>
      <c r="GE699" s="527">
        <f t="shared" si="1449"/>
        <v>11.080000000000005</v>
      </c>
      <c r="GF699" s="461">
        <f t="shared" si="1450"/>
        <v>2.0799425056543153</v>
      </c>
      <c r="GG699" s="606">
        <v>12</v>
      </c>
      <c r="GH699" s="450">
        <f t="shared" si="1395"/>
        <v>0.15</v>
      </c>
      <c r="GI699" s="405">
        <v>84</v>
      </c>
      <c r="GJ699" s="462">
        <f t="shared" si="1396"/>
        <v>7</v>
      </c>
      <c r="GK699" s="463">
        <f t="shared" si="1451"/>
        <v>6.0876366019150696</v>
      </c>
      <c r="GL699" s="464">
        <v>8.14</v>
      </c>
      <c r="GM699" s="529">
        <v>10.3</v>
      </c>
      <c r="GN699" s="406"/>
      <c r="GO699" s="513">
        <f t="shared" si="1479"/>
        <v>2.8301886792452713E-2</v>
      </c>
      <c r="GP699" s="450">
        <f t="shared" si="1400"/>
        <v>1</v>
      </c>
      <c r="GQ699" s="577">
        <v>8</v>
      </c>
      <c r="GR699" s="455">
        <f t="shared" si="1452"/>
        <v>2.181403115686233</v>
      </c>
      <c r="GS699" s="531">
        <f t="shared" si="1409"/>
        <v>10.199999999999999</v>
      </c>
      <c r="GT699" s="531">
        <f t="shared" si="1401"/>
        <v>31.619999999999997</v>
      </c>
      <c r="GU699" s="513">
        <f t="shared" si="1480"/>
        <v>9.7087378640777766E-3</v>
      </c>
      <c r="GV699" s="513"/>
      <c r="GW699" s="513">
        <f t="shared" si="1481"/>
        <v>3.7735849056603765E-2</v>
      </c>
      <c r="GX699" s="513">
        <f t="shared" si="1402"/>
        <v>0.28136363636363637</v>
      </c>
      <c r="GY699" s="462">
        <f t="shared" si="1487"/>
        <v>0.49173155104322036</v>
      </c>
      <c r="GZ699" s="405">
        <v>47963</v>
      </c>
      <c r="HA699" s="581">
        <v>8.3800000000000008</v>
      </c>
      <c r="HB699" s="451">
        <v>7.98</v>
      </c>
      <c r="HC699" s="577">
        <v>10.199999999999999</v>
      </c>
      <c r="HD699" s="463">
        <f t="shared" si="1482"/>
        <v>31.619999999999997</v>
      </c>
      <c r="HE699" s="463">
        <v>10.9</v>
      </c>
      <c r="HF699" s="463">
        <f t="shared" si="1350"/>
        <v>29.430000000000003</v>
      </c>
      <c r="HG699" s="582"/>
      <c r="HH699" s="575">
        <v>4</v>
      </c>
      <c r="HI699" s="583">
        <v>8300</v>
      </c>
      <c r="HJ699" s="406">
        <f t="shared" si="1453"/>
        <v>5561</v>
      </c>
      <c r="HK699" s="406"/>
      <c r="HL699" s="549"/>
      <c r="HM699" s="584"/>
      <c r="HN699" s="461">
        <v>7.59</v>
      </c>
      <c r="HO699" s="574"/>
      <c r="HP699" s="548">
        <v>0.01</v>
      </c>
      <c r="HQ699" s="585"/>
      <c r="HR699" s="586"/>
      <c r="HS699" s="520">
        <v>0.11</v>
      </c>
      <c r="HT699" s="587">
        <v>4</v>
      </c>
      <c r="HU699" s="522">
        <f t="shared" si="1454"/>
        <v>38.953189012514272</v>
      </c>
      <c r="HV699" s="513">
        <f t="shared" si="1483"/>
        <v>0.84798807749627425</v>
      </c>
      <c r="HW699" s="513">
        <f t="shared" si="1403"/>
        <v>0.89598684210526314</v>
      </c>
      <c r="HX699" s="513">
        <f t="shared" si="1410"/>
        <v>0.66999999999999993</v>
      </c>
      <c r="HY699" s="599"/>
    </row>
    <row r="700" spans="1:233" s="598" customFormat="1" ht="15.95" customHeight="1" x14ac:dyDescent="0.15">
      <c r="A700" s="400">
        <v>44182</v>
      </c>
      <c r="B700" s="515">
        <v>39612</v>
      </c>
      <c r="C700" s="402">
        <f t="shared" si="1415"/>
        <v>0.79224000000000006</v>
      </c>
      <c r="D700" s="571"/>
      <c r="E700" s="572">
        <v>34.9</v>
      </c>
      <c r="F700" s="406"/>
      <c r="G700" s="406"/>
      <c r="H700" s="402"/>
      <c r="I700" s="573"/>
      <c r="J700" s="406"/>
      <c r="K700" s="574"/>
      <c r="L700" s="574"/>
      <c r="M700" s="574"/>
      <c r="N700" s="575"/>
      <c r="O700" s="575"/>
      <c r="P700" s="409"/>
      <c r="Q700" s="409">
        <v>2160</v>
      </c>
      <c r="R700" s="409"/>
      <c r="S700" s="409"/>
      <c r="T700" s="410">
        <v>4.88</v>
      </c>
      <c r="U700" s="409">
        <f t="shared" si="1459"/>
        <v>2938.9655172413795</v>
      </c>
      <c r="V700" s="409">
        <v>8523</v>
      </c>
      <c r="W700" s="409">
        <v>2205</v>
      </c>
      <c r="X700" s="516">
        <v>480</v>
      </c>
      <c r="Y700" s="473"/>
      <c r="Z700" s="429"/>
      <c r="AA700" s="409"/>
      <c r="AB700" s="409"/>
      <c r="AC700" s="409"/>
      <c r="AD700" s="474"/>
      <c r="AE700" s="477"/>
      <c r="AF700" s="478">
        <f t="shared" si="1460"/>
        <v>2640</v>
      </c>
      <c r="AG700" s="477">
        <f t="shared" si="1461"/>
        <v>1.056</v>
      </c>
      <c r="AH700" s="478">
        <f t="shared" si="1462"/>
        <v>2404.6081504702192</v>
      </c>
      <c r="AI700" s="478">
        <f t="shared" si="1463"/>
        <v>6973.363636363636</v>
      </c>
      <c r="AJ700" s="473">
        <f t="shared" si="1464"/>
        <v>18409.68</v>
      </c>
      <c r="AK700" s="477">
        <f t="shared" si="1465"/>
        <v>0.81820800000000005</v>
      </c>
      <c r="AL700" s="447">
        <v>37</v>
      </c>
      <c r="AM700" s="479"/>
      <c r="AN700" s="473">
        <v>4742</v>
      </c>
      <c r="AO700" s="473">
        <v>4759</v>
      </c>
      <c r="AP700" s="479">
        <v>7.13</v>
      </c>
      <c r="AQ700" s="447">
        <v>674</v>
      </c>
      <c r="AR700" s="473">
        <f t="shared" si="1394"/>
        <v>2022</v>
      </c>
      <c r="AS700" s="657">
        <f t="shared" si="1468"/>
        <v>3</v>
      </c>
      <c r="AT700" s="473">
        <v>4720</v>
      </c>
      <c r="AU700" s="447"/>
      <c r="AV700" s="480">
        <v>1.4</v>
      </c>
      <c r="AW700" s="479"/>
      <c r="AX700" s="479"/>
      <c r="AY700" s="480"/>
      <c r="AZ700" s="480"/>
      <c r="BA700" s="420">
        <f t="shared" si="1416"/>
        <v>36861</v>
      </c>
      <c r="BB700" s="421">
        <f t="shared" si="1417"/>
        <v>0.73721999999999999</v>
      </c>
      <c r="BC700" s="422"/>
      <c r="BD700" s="423">
        <v>8.0399999999999991</v>
      </c>
      <c r="BE700" s="424">
        <v>59</v>
      </c>
      <c r="BF700" s="420">
        <v>298</v>
      </c>
      <c r="BG700" s="426">
        <v>7790</v>
      </c>
      <c r="BH700" s="420">
        <f t="shared" si="1418"/>
        <v>5219.3</v>
      </c>
      <c r="BI700" s="432"/>
      <c r="BJ700" s="421"/>
      <c r="BK700" s="427">
        <v>27.9</v>
      </c>
      <c r="BL700" s="427"/>
      <c r="BM700" s="428"/>
      <c r="BN700" s="422"/>
      <c r="BO700" s="425">
        <v>157</v>
      </c>
      <c r="BP700" s="425"/>
      <c r="BQ700" s="423">
        <v>5.9</v>
      </c>
      <c r="BR700" s="421">
        <f t="shared" si="1419"/>
        <v>0.81944444444444442</v>
      </c>
      <c r="BS700" s="409">
        <f t="shared" si="1420"/>
        <v>39501</v>
      </c>
      <c r="BT700" s="429">
        <f t="shared" si="1421"/>
        <v>7.9791812865497063</v>
      </c>
      <c r="BU700" s="430">
        <f t="shared" si="1475"/>
        <v>59</v>
      </c>
      <c r="BV700" s="430">
        <f t="shared" si="1422"/>
        <v>413.22138680033419</v>
      </c>
      <c r="BW700" s="430">
        <f t="shared" si="1469"/>
        <v>7269.5655806182122</v>
      </c>
      <c r="BX700" s="430">
        <f t="shared" si="1423"/>
        <v>4725.2176274018384</v>
      </c>
      <c r="BY700" s="430">
        <f t="shared" si="1405"/>
        <v>26.035338345864659</v>
      </c>
      <c r="BZ700" s="430"/>
      <c r="CA700" s="431"/>
      <c r="CB700" s="430">
        <f t="shared" si="1424"/>
        <v>157</v>
      </c>
      <c r="CC700" s="432">
        <v>18466</v>
      </c>
      <c r="CD700" s="411">
        <f t="shared" si="1425"/>
        <v>19786</v>
      </c>
      <c r="CE700" s="421">
        <f t="shared" si="1426"/>
        <v>0.79144000000000003</v>
      </c>
      <c r="CF700" s="433">
        <f t="shared" si="1427"/>
        <v>8.1269584554735665</v>
      </c>
      <c r="CG700" s="434"/>
      <c r="CH700" s="427"/>
      <c r="CI700" s="446">
        <f t="shared" si="1428"/>
        <v>11.523299302537147</v>
      </c>
      <c r="CJ700" s="436">
        <v>23.3</v>
      </c>
      <c r="CK700" s="436">
        <v>2.73</v>
      </c>
      <c r="CL700" s="423"/>
      <c r="CM700" s="423">
        <v>17.2</v>
      </c>
      <c r="CN700" s="423">
        <v>114</v>
      </c>
      <c r="CO700" s="432"/>
      <c r="CP700" s="432"/>
      <c r="CQ700" s="437"/>
      <c r="CR700" s="437">
        <v>0.98</v>
      </c>
      <c r="CS700" s="424"/>
      <c r="CT700" s="432">
        <f t="shared" si="1429"/>
        <v>4.2454260588294757</v>
      </c>
      <c r="CU700" s="434">
        <v>6.58</v>
      </c>
      <c r="CV700" s="438"/>
      <c r="CW700" s="439"/>
      <c r="CX700" s="660"/>
      <c r="CY700" s="441"/>
      <c r="CZ700" s="442"/>
      <c r="DA700" s="442"/>
      <c r="DB700" s="442"/>
      <c r="DC700" s="442"/>
      <c r="DD700" s="443"/>
      <c r="DE700" s="440"/>
      <c r="DF700" s="444">
        <v>18395</v>
      </c>
      <c r="DG700" s="445">
        <f t="shared" si="1430"/>
        <v>19715</v>
      </c>
      <c r="DH700" s="421">
        <f t="shared" si="1431"/>
        <v>0.78859999999999997</v>
      </c>
      <c r="DI700" s="446">
        <f t="shared" si="1432"/>
        <v>8.1562262236875469</v>
      </c>
      <c r="DJ700" s="434">
        <v>7.79</v>
      </c>
      <c r="DK700" s="427">
        <v>2.2000000000000002</v>
      </c>
      <c r="DL700" s="446">
        <f t="shared" si="1433"/>
        <v>11.564798376870403</v>
      </c>
      <c r="DM700" s="422">
        <v>23.4</v>
      </c>
      <c r="DN700" s="422">
        <v>2.81</v>
      </c>
      <c r="DO700" s="423">
        <v>7.86</v>
      </c>
      <c r="DP700" s="423">
        <v>17.3</v>
      </c>
      <c r="DQ700" s="423">
        <v>114</v>
      </c>
      <c r="DR700" s="432"/>
      <c r="DS700" s="432"/>
      <c r="DT700" s="437"/>
      <c r="DU700" s="437">
        <v>0.97</v>
      </c>
      <c r="DV700" s="424"/>
      <c r="DW700" s="446">
        <f t="shared" si="1434"/>
        <v>4.2607151914785693</v>
      </c>
      <c r="DX700" s="434">
        <v>6.39</v>
      </c>
      <c r="DY700" s="438">
        <v>7.91</v>
      </c>
      <c r="DZ700" s="439">
        <v>16.100000000000001</v>
      </c>
      <c r="EA700" s="660">
        <f>DZ700*3.6</f>
        <v>57.960000000000008</v>
      </c>
      <c r="EB700" s="441">
        <v>7950</v>
      </c>
      <c r="EC700" s="442">
        <v>4.4000000000000004</v>
      </c>
      <c r="ED700" s="442">
        <v>0.27</v>
      </c>
      <c r="EE700" s="442">
        <v>3.1</v>
      </c>
      <c r="EF700" s="442">
        <v>0.55000000000000004</v>
      </c>
      <c r="EG700" s="443">
        <v>4</v>
      </c>
      <c r="EH700" s="440">
        <v>16</v>
      </c>
      <c r="EI700" s="429">
        <f t="shared" ref="EI700:ER700" si="1490">DY700</f>
        <v>7.91</v>
      </c>
      <c r="EJ700" s="447">
        <f t="shared" si="1490"/>
        <v>16.100000000000001</v>
      </c>
      <c r="EK700" s="448">
        <f t="shared" si="1490"/>
        <v>57.960000000000008</v>
      </c>
      <c r="EL700" s="417">
        <f t="shared" si="1490"/>
        <v>7950</v>
      </c>
      <c r="EM700" s="431">
        <f t="shared" si="1490"/>
        <v>4.4000000000000004</v>
      </c>
      <c r="EN700" s="431">
        <f t="shared" si="1490"/>
        <v>0.27</v>
      </c>
      <c r="EO700" s="431">
        <f t="shared" si="1490"/>
        <v>3.1</v>
      </c>
      <c r="EP700" s="431">
        <f t="shared" si="1490"/>
        <v>0.55000000000000004</v>
      </c>
      <c r="EQ700" s="430">
        <f t="shared" si="1490"/>
        <v>4</v>
      </c>
      <c r="ER700" s="448">
        <f t="shared" si="1490"/>
        <v>16</v>
      </c>
      <c r="ES700" s="449">
        <f t="shared" si="1436"/>
        <v>26.733500417710943</v>
      </c>
      <c r="ET700" s="450">
        <f t="shared" si="1437"/>
        <v>0.79001999999999994</v>
      </c>
      <c r="EU700" s="451">
        <f t="shared" si="1413"/>
        <v>0.37096950000000006</v>
      </c>
      <c r="EV700" s="450">
        <f t="shared" si="1438"/>
        <v>0.68698055555555559</v>
      </c>
      <c r="EW700" s="513">
        <f t="shared" si="1407"/>
        <v>0.83099893146966242</v>
      </c>
      <c r="EX700" s="514">
        <f t="shared" si="1408"/>
        <v>21.63533834586466</v>
      </c>
      <c r="EY700" s="513">
        <f t="shared" si="1477"/>
        <v>0.72711864406779658</v>
      </c>
      <c r="EZ700" s="514">
        <f t="shared" si="1478"/>
        <v>42.9</v>
      </c>
      <c r="FA700" s="450">
        <f t="shared" si="1439"/>
        <v>0.85973620472842105</v>
      </c>
      <c r="FB700" s="431">
        <f t="shared" si="1440"/>
        <v>355.26138680033421</v>
      </c>
      <c r="FC700" s="452"/>
      <c r="FD700" s="431"/>
      <c r="FE700" s="452">
        <f t="shared" si="1441"/>
        <v>0.97452229299363058</v>
      </c>
      <c r="FF700" s="430">
        <f t="shared" si="1442"/>
        <v>153</v>
      </c>
      <c r="FG700" s="405">
        <v>50400</v>
      </c>
      <c r="FH700" s="589"/>
      <c r="FI700" s="590"/>
      <c r="FJ700" s="591"/>
      <c r="FK700" s="455">
        <f t="shared" si="1443"/>
        <v>1.8227386648439281</v>
      </c>
      <c r="FL700" s="530">
        <v>2000</v>
      </c>
      <c r="FM700" s="455">
        <f t="shared" si="1444"/>
        <v>50.631629578998002</v>
      </c>
      <c r="FN700" s="530">
        <v>3892</v>
      </c>
      <c r="FO700" s="532">
        <f t="shared" si="1445"/>
        <v>0.29088191330343793</v>
      </c>
      <c r="FP700" s="449">
        <f t="shared" si="1446"/>
        <v>98.529151160730109</v>
      </c>
      <c r="FQ700" s="457">
        <v>36</v>
      </c>
      <c r="FR700" s="458">
        <f t="shared" si="1447"/>
        <v>0.91136933242196394</v>
      </c>
      <c r="FS700" s="576">
        <v>7.95</v>
      </c>
      <c r="FT700" s="577">
        <v>12.1</v>
      </c>
      <c r="FU700" s="660">
        <v>47</v>
      </c>
      <c r="FV700" s="579">
        <v>6</v>
      </c>
      <c r="FW700" s="580"/>
      <c r="FX700" s="579"/>
      <c r="FY700" s="452">
        <f t="shared" si="1448"/>
        <v>-0.5</v>
      </c>
      <c r="FZ700" s="452"/>
      <c r="GA700" s="429"/>
      <c r="GB700" s="513">
        <f t="shared" si="1390"/>
        <v>0.24844720496894424</v>
      </c>
      <c r="GC700" s="514">
        <f>(CW700+DZ700-FT700)</f>
        <v>4.0000000000000018</v>
      </c>
      <c r="GD700" s="513">
        <f t="shared" si="1391"/>
        <v>0.18909592822636312</v>
      </c>
      <c r="GE700" s="527">
        <f t="shared" si="1449"/>
        <v>10.960000000000008</v>
      </c>
      <c r="GF700" s="461">
        <f t="shared" si="1450"/>
        <v>2.4910761752867017</v>
      </c>
      <c r="GG700" s="606">
        <v>12</v>
      </c>
      <c r="GH700" s="450">
        <f t="shared" si="1395"/>
        <v>0.15</v>
      </c>
      <c r="GI700" s="405">
        <v>84</v>
      </c>
      <c r="GJ700" s="462">
        <f t="shared" si="1396"/>
        <v>7</v>
      </c>
      <c r="GK700" s="463">
        <f t="shared" si="1451"/>
        <v>7.2909546593757115</v>
      </c>
      <c r="GL700" s="464">
        <v>8.1199999999999992</v>
      </c>
      <c r="GM700" s="529">
        <v>11.7</v>
      </c>
      <c r="GN700" s="406"/>
      <c r="GO700" s="513">
        <f t="shared" si="1479"/>
        <v>3.3057851239669422E-2</v>
      </c>
      <c r="GP700" s="450">
        <f t="shared" si="1400"/>
        <v>1</v>
      </c>
      <c r="GQ700" s="577">
        <v>8</v>
      </c>
      <c r="GR700" s="455">
        <f t="shared" si="1452"/>
        <v>2.6125920862762966</v>
      </c>
      <c r="GS700" s="531">
        <f t="shared" si="1409"/>
        <v>11.6</v>
      </c>
      <c r="GT700" s="531">
        <f t="shared" si="1401"/>
        <v>35.96</v>
      </c>
      <c r="GU700" s="513">
        <f t="shared" si="1480"/>
        <v>8.5470085470085166E-3</v>
      </c>
      <c r="GV700" s="513"/>
      <c r="GW700" s="513">
        <f t="shared" si="1481"/>
        <v>4.132231404958675E-2</v>
      </c>
      <c r="GX700" s="513">
        <f t="shared" si="1402"/>
        <v>0.23489361702127654</v>
      </c>
      <c r="GY700" s="462">
        <f t="shared" si="1487"/>
        <v>0.66041255972606083</v>
      </c>
      <c r="GZ700" s="405">
        <v>39137</v>
      </c>
      <c r="HA700" s="581">
        <v>8.3699999999999992</v>
      </c>
      <c r="HB700" s="451">
        <v>8.02</v>
      </c>
      <c r="HC700" s="577">
        <v>11.6</v>
      </c>
      <c r="HD700" s="463">
        <f t="shared" si="1482"/>
        <v>35.96</v>
      </c>
      <c r="HE700" s="463">
        <v>10.5</v>
      </c>
      <c r="HF700" s="463">
        <f t="shared" ref="HF700:HF732" si="1491">HE700*2.7</f>
        <v>28.35</v>
      </c>
      <c r="HG700" s="582"/>
      <c r="HH700" s="575">
        <v>10</v>
      </c>
      <c r="HI700" s="583">
        <v>7980</v>
      </c>
      <c r="HJ700" s="406">
        <f t="shared" si="1453"/>
        <v>5346.6</v>
      </c>
      <c r="HK700" s="406"/>
      <c r="HL700" s="549"/>
      <c r="HM700" s="584"/>
      <c r="HN700" s="461">
        <v>2.58</v>
      </c>
      <c r="HO700" s="574"/>
      <c r="HP700" s="548">
        <v>0.01</v>
      </c>
      <c r="HQ700" s="585"/>
      <c r="HR700" s="586"/>
      <c r="HS700" s="520">
        <v>0.15</v>
      </c>
      <c r="HT700" s="587">
        <v>4</v>
      </c>
      <c r="HU700" s="522">
        <f t="shared" si="1454"/>
        <v>47.204362334174334</v>
      </c>
      <c r="HV700" s="513">
        <f t="shared" si="1483"/>
        <v>0.80338983050847457</v>
      </c>
      <c r="HW700" s="513">
        <f t="shared" si="1403"/>
        <v>0.8793288590604027</v>
      </c>
      <c r="HX700" s="513">
        <f t="shared" si="1410"/>
        <v>0.90752688172043006</v>
      </c>
      <c r="HY700" s="599"/>
    </row>
    <row r="701" spans="1:233" s="598" customFormat="1" ht="15.95" customHeight="1" x14ac:dyDescent="0.15">
      <c r="A701" s="400">
        <v>44183</v>
      </c>
      <c r="B701" s="515">
        <v>36943</v>
      </c>
      <c r="C701" s="402">
        <f t="shared" si="1415"/>
        <v>0.73885999999999996</v>
      </c>
      <c r="D701" s="571"/>
      <c r="E701" s="572">
        <v>32.799999999999997</v>
      </c>
      <c r="F701" s="406"/>
      <c r="G701" s="406"/>
      <c r="H701" s="402"/>
      <c r="I701" s="573"/>
      <c r="J701" s="406"/>
      <c r="K701" s="574"/>
      <c r="L701" s="574"/>
      <c r="M701" s="574"/>
      <c r="N701" s="575"/>
      <c r="O701" s="575"/>
      <c r="P701" s="409"/>
      <c r="Q701" s="409">
        <v>2160</v>
      </c>
      <c r="R701" s="409"/>
      <c r="S701" s="409"/>
      <c r="T701" s="410">
        <v>4.88</v>
      </c>
      <c r="U701" s="409">
        <f t="shared" si="1459"/>
        <v>2989.3103448275865</v>
      </c>
      <c r="V701" s="409">
        <v>8669</v>
      </c>
      <c r="W701" s="409">
        <v>2573</v>
      </c>
      <c r="X701" s="516">
        <v>480</v>
      </c>
      <c r="Y701" s="473"/>
      <c r="Z701" s="429"/>
      <c r="AA701" s="409"/>
      <c r="AB701" s="409"/>
      <c r="AC701" s="409"/>
      <c r="AD701" s="474"/>
      <c r="AE701" s="477"/>
      <c r="AF701" s="478">
        <f t="shared" si="1460"/>
        <v>2640</v>
      </c>
      <c r="AG701" s="477">
        <f t="shared" si="1461"/>
        <v>1.056</v>
      </c>
      <c r="AH701" s="478">
        <f t="shared" si="1462"/>
        <v>2445.7993730407525</v>
      </c>
      <c r="AI701" s="478">
        <f t="shared" si="1463"/>
        <v>7092.818181818182</v>
      </c>
      <c r="AJ701" s="473">
        <f t="shared" si="1464"/>
        <v>18725.04</v>
      </c>
      <c r="AK701" s="477">
        <f t="shared" si="1465"/>
        <v>0.83222400000000007</v>
      </c>
      <c r="AL701" s="447">
        <v>37</v>
      </c>
      <c r="AM701" s="479"/>
      <c r="AN701" s="473">
        <v>4737</v>
      </c>
      <c r="AO701" s="473">
        <v>4713</v>
      </c>
      <c r="AP701" s="479">
        <v>7.26</v>
      </c>
      <c r="AQ701" s="447">
        <v>678</v>
      </c>
      <c r="AR701" s="473">
        <f t="shared" si="1394"/>
        <v>2034</v>
      </c>
      <c r="AS701" s="657">
        <f t="shared" si="1468"/>
        <v>3</v>
      </c>
      <c r="AT701" s="473">
        <v>4810</v>
      </c>
      <c r="AU701" s="447"/>
      <c r="AV701" s="480">
        <v>1</v>
      </c>
      <c r="AW701" s="479">
        <v>5.23</v>
      </c>
      <c r="AX701" s="479">
        <v>32.04</v>
      </c>
      <c r="AY701" s="480">
        <v>13.6</v>
      </c>
      <c r="AZ701" s="480">
        <v>1</v>
      </c>
      <c r="BA701" s="420">
        <f t="shared" si="1416"/>
        <v>40661</v>
      </c>
      <c r="BB701" s="421">
        <f t="shared" si="1417"/>
        <v>0.81322000000000005</v>
      </c>
      <c r="BC701" s="422"/>
      <c r="BD701" s="423">
        <v>7.94</v>
      </c>
      <c r="BE701" s="424">
        <v>78.2</v>
      </c>
      <c r="BF701" s="420">
        <v>309</v>
      </c>
      <c r="BG701" s="426">
        <v>8260</v>
      </c>
      <c r="BH701" s="420">
        <f t="shared" si="1418"/>
        <v>5534.2000000000007</v>
      </c>
      <c r="BI701" s="432"/>
      <c r="BJ701" s="421"/>
      <c r="BK701" s="427">
        <v>17.600000000000001</v>
      </c>
      <c r="BL701" s="427">
        <v>8.8000000000000007</v>
      </c>
      <c r="BM701" s="428">
        <v>8.5</v>
      </c>
      <c r="BN701" s="422">
        <v>3</v>
      </c>
      <c r="BO701" s="425">
        <v>191</v>
      </c>
      <c r="BP701" s="425">
        <v>32</v>
      </c>
      <c r="BQ701" s="423">
        <v>4.54</v>
      </c>
      <c r="BR701" s="421">
        <f t="shared" si="1419"/>
        <v>0.63055555555555554</v>
      </c>
      <c r="BS701" s="409">
        <f t="shared" si="1420"/>
        <v>43301</v>
      </c>
      <c r="BT701" s="429">
        <f t="shared" si="1421"/>
        <v>7.8985413731784497</v>
      </c>
      <c r="BU701" s="430">
        <f t="shared" si="1475"/>
        <v>78.2</v>
      </c>
      <c r="BV701" s="430">
        <f t="shared" si="1422"/>
        <v>414.17078127525923</v>
      </c>
      <c r="BW701" s="430">
        <f t="shared" si="1469"/>
        <v>7756.5825269624256</v>
      </c>
      <c r="BX701" s="430">
        <f t="shared" si="1423"/>
        <v>5041.7786425255772</v>
      </c>
      <c r="BY701" s="430">
        <f t="shared" si="1405"/>
        <v>17.356125724579112</v>
      </c>
      <c r="BZ701" s="430">
        <f>(BL701*BA701+AY701*AF701)/BS701</f>
        <v>9.0926491305050696</v>
      </c>
      <c r="CA701" s="431">
        <f>(BN701*BA701+AZ701*AF701)/BS701</f>
        <v>2.8780628622895543</v>
      </c>
      <c r="CB701" s="430">
        <f t="shared" si="1424"/>
        <v>191</v>
      </c>
      <c r="CC701" s="432">
        <v>20185</v>
      </c>
      <c r="CD701" s="411">
        <f t="shared" si="1425"/>
        <v>21505</v>
      </c>
      <c r="CE701" s="421">
        <f t="shared" si="1426"/>
        <v>0.86019999999999996</v>
      </c>
      <c r="CF701" s="433">
        <f t="shared" si="1427"/>
        <v>7.4773308532899332</v>
      </c>
      <c r="CG701" s="434">
        <v>7.82</v>
      </c>
      <c r="CH701" s="427">
        <v>2</v>
      </c>
      <c r="CI701" s="446">
        <f t="shared" si="1428"/>
        <v>10.602185538246919</v>
      </c>
      <c r="CJ701" s="436">
        <v>23.3</v>
      </c>
      <c r="CK701" s="436">
        <v>1.51</v>
      </c>
      <c r="CL701" s="663">
        <v>7.81</v>
      </c>
      <c r="CM701" s="663">
        <v>17.3</v>
      </c>
      <c r="CN701" s="663">
        <v>80</v>
      </c>
      <c r="CO701" s="432"/>
      <c r="CP701" s="432"/>
      <c r="CQ701" s="437"/>
      <c r="CR701" s="437">
        <v>0.97</v>
      </c>
      <c r="CS701" s="424"/>
      <c r="CT701" s="432">
        <f t="shared" si="1429"/>
        <v>3.9060683561962337</v>
      </c>
      <c r="CU701" s="434">
        <v>5.46</v>
      </c>
      <c r="CV701" s="438">
        <v>7.95</v>
      </c>
      <c r="CW701" s="439">
        <v>15.3</v>
      </c>
      <c r="CX701" s="660">
        <f>CW701*3.6</f>
        <v>55.080000000000005</v>
      </c>
      <c r="CY701" s="441">
        <v>7600</v>
      </c>
      <c r="CZ701" s="442">
        <v>4.7</v>
      </c>
      <c r="DA701" s="442"/>
      <c r="DB701" s="442">
        <v>2.7</v>
      </c>
      <c r="DC701" s="442">
        <v>0.55000000000000004</v>
      </c>
      <c r="DD701" s="443">
        <v>7</v>
      </c>
      <c r="DE701" s="440">
        <v>16</v>
      </c>
      <c r="DF701" s="444">
        <v>20476</v>
      </c>
      <c r="DG701" s="445">
        <f t="shared" si="1430"/>
        <v>21796</v>
      </c>
      <c r="DH701" s="421">
        <f t="shared" si="1431"/>
        <v>0.87183999999999995</v>
      </c>
      <c r="DI701" s="446">
        <f t="shared" si="1432"/>
        <v>7.3775004587997799</v>
      </c>
      <c r="DJ701" s="434"/>
      <c r="DK701" s="427">
        <v>2</v>
      </c>
      <c r="DL701" s="446">
        <f t="shared" si="1433"/>
        <v>10.460634978895211</v>
      </c>
      <c r="DM701" s="422">
        <v>23.2</v>
      </c>
      <c r="DN701" s="422">
        <v>1.59</v>
      </c>
      <c r="DO701" s="423"/>
      <c r="DP701" s="423">
        <v>15</v>
      </c>
      <c r="DQ701" s="423">
        <v>80</v>
      </c>
      <c r="DR701" s="432"/>
      <c r="DS701" s="432"/>
      <c r="DT701" s="437"/>
      <c r="DU701" s="437">
        <v>0.97</v>
      </c>
      <c r="DV701" s="424"/>
      <c r="DW701" s="446">
        <f t="shared" si="1434"/>
        <v>3.8539181501192878</v>
      </c>
      <c r="DX701" s="434">
        <v>5.81</v>
      </c>
      <c r="DY701" s="438"/>
      <c r="DZ701" s="439"/>
      <c r="EA701" s="660"/>
      <c r="EB701" s="441"/>
      <c r="EC701" s="442"/>
      <c r="ED701" s="442"/>
      <c r="EE701" s="442"/>
      <c r="EF701" s="442"/>
      <c r="EG701" s="443"/>
      <c r="EH701" s="440"/>
      <c r="EI701" s="429">
        <f>CV701</f>
        <v>7.95</v>
      </c>
      <c r="EJ701" s="447">
        <f>CW701</f>
        <v>15.3</v>
      </c>
      <c r="EK701" s="448">
        <f>CX701</f>
        <v>55.080000000000005</v>
      </c>
      <c r="EL701" s="417">
        <f>CY701</f>
        <v>7600</v>
      </c>
      <c r="EM701" s="431">
        <f>CZ701</f>
        <v>4.7</v>
      </c>
      <c r="EN701" s="431">
        <f>CZ701</f>
        <v>4.7</v>
      </c>
      <c r="EO701" s="431">
        <f>DB701</f>
        <v>2.7</v>
      </c>
      <c r="EP701" s="431">
        <f>DC701</f>
        <v>0.55000000000000004</v>
      </c>
      <c r="EQ701" s="430">
        <f>DD701</f>
        <v>7</v>
      </c>
      <c r="ER701" s="448">
        <f>DE701</f>
        <v>16</v>
      </c>
      <c r="ES701" s="449">
        <f t="shared" si="1436"/>
        <v>24.387427542089096</v>
      </c>
      <c r="ET701" s="450">
        <f t="shared" si="1437"/>
        <v>0.86602000000000001</v>
      </c>
      <c r="EU701" s="451">
        <f t="shared" si="1413"/>
        <v>0.40759111363636363</v>
      </c>
      <c r="EV701" s="450">
        <f t="shared" si="1438"/>
        <v>0.75479835858585853</v>
      </c>
      <c r="EW701" s="513">
        <f t="shared" si="1407"/>
        <v>0.72920223818475627</v>
      </c>
      <c r="EX701" s="514">
        <f t="shared" si="1408"/>
        <v>12.656125724579113</v>
      </c>
      <c r="EY701" s="513">
        <f t="shared" si="1477"/>
        <v>0.80434782608695654</v>
      </c>
      <c r="EZ701" s="514">
        <f t="shared" si="1478"/>
        <v>62.900000000000006</v>
      </c>
      <c r="FA701" s="450">
        <f t="shared" si="1439"/>
        <v>0.86701138156002933</v>
      </c>
      <c r="FB701" s="431">
        <f t="shared" si="1440"/>
        <v>359.09078127525925</v>
      </c>
      <c r="FC701" s="452">
        <f>1-EP701/CA701</f>
        <v>0.80889924010816616</v>
      </c>
      <c r="FD701" s="431">
        <f>CA701-EP701</f>
        <v>2.3280628622895545</v>
      </c>
      <c r="FE701" s="452">
        <f t="shared" si="1441"/>
        <v>0.96335078534031415</v>
      </c>
      <c r="FF701" s="430">
        <f t="shared" si="1442"/>
        <v>184</v>
      </c>
      <c r="FG701" s="405">
        <v>50400</v>
      </c>
      <c r="FH701" s="589">
        <v>284</v>
      </c>
      <c r="FI701" s="590">
        <v>25.06</v>
      </c>
      <c r="FJ701" s="591">
        <v>0.71</v>
      </c>
      <c r="FK701" s="455">
        <f t="shared" si="1443"/>
        <v>1.662779150596984</v>
      </c>
      <c r="FL701" s="530">
        <v>2000</v>
      </c>
      <c r="FM701" s="455">
        <f t="shared" si="1444"/>
        <v>46.18830973880511</v>
      </c>
      <c r="FN701" s="530">
        <v>3753</v>
      </c>
      <c r="FO701" s="532">
        <f t="shared" si="1445"/>
        <v>0.28049327354260095</v>
      </c>
      <c r="FP701" s="449">
        <f t="shared" si="1446"/>
        <v>86.67236322486778</v>
      </c>
      <c r="FQ701" s="457">
        <v>36</v>
      </c>
      <c r="FR701" s="458">
        <f t="shared" si="1447"/>
        <v>0.831389575298492</v>
      </c>
      <c r="FS701" s="576">
        <v>8.0500000000000007</v>
      </c>
      <c r="FT701" s="577">
        <v>12.5</v>
      </c>
      <c r="FU701" s="660">
        <v>52</v>
      </c>
      <c r="FV701" s="579">
        <v>10</v>
      </c>
      <c r="FW701" s="580">
        <v>0.18</v>
      </c>
      <c r="FX701" s="579">
        <v>8</v>
      </c>
      <c r="FY701" s="452">
        <f t="shared" si="1448"/>
        <v>-0.4285714285714286</v>
      </c>
      <c r="FZ701" s="452">
        <f>1-FW701/(EF701+DC701)</f>
        <v>0.67272727272727284</v>
      </c>
      <c r="GA701" s="429">
        <f>EF701+DC701-FW701</f>
        <v>0.37000000000000005</v>
      </c>
      <c r="GB701" s="513">
        <f t="shared" si="1390"/>
        <v>0.18300653594771243</v>
      </c>
      <c r="GC701" s="514">
        <f>CW701+DZ701-FT701</f>
        <v>2.8000000000000007</v>
      </c>
      <c r="GD701" s="513">
        <f t="shared" si="1391"/>
        <v>5.5918663761801102E-2</v>
      </c>
      <c r="GE701" s="527">
        <f t="shared" si="1449"/>
        <v>3.0800000000000054</v>
      </c>
      <c r="GF701" s="461">
        <f t="shared" si="1450"/>
        <v>2.2724648391492113</v>
      </c>
      <c r="GG701" s="606">
        <v>12</v>
      </c>
      <c r="GH701" s="450">
        <f t="shared" si="1395"/>
        <v>0.15</v>
      </c>
      <c r="GI701" s="405">
        <v>84</v>
      </c>
      <c r="GJ701" s="462">
        <f t="shared" si="1396"/>
        <v>7</v>
      </c>
      <c r="GK701" s="463">
        <f t="shared" si="1451"/>
        <v>6.651116602387936</v>
      </c>
      <c r="GL701" s="464">
        <v>8.1199999999999992</v>
      </c>
      <c r="GM701" s="529">
        <v>11.6</v>
      </c>
      <c r="GN701" s="406"/>
      <c r="GO701" s="513">
        <f t="shared" si="1479"/>
        <v>7.2000000000000064E-2</v>
      </c>
      <c r="GP701" s="450">
        <f t="shared" si="1400"/>
        <v>1</v>
      </c>
      <c r="GQ701" s="577">
        <v>8</v>
      </c>
      <c r="GR701" s="455">
        <f t="shared" si="1452"/>
        <v>2.3833167825223436</v>
      </c>
      <c r="GS701" s="531">
        <f t="shared" si="1409"/>
        <v>11.2</v>
      </c>
      <c r="GT701" s="531">
        <f t="shared" si="1401"/>
        <v>34.72</v>
      </c>
      <c r="GU701" s="513">
        <f t="shared" si="1480"/>
        <v>3.4482758620689724E-2</v>
      </c>
      <c r="GV701" s="513"/>
      <c r="GW701" s="513">
        <f t="shared" si="1481"/>
        <v>0.10400000000000009</v>
      </c>
      <c r="GX701" s="513">
        <f t="shared" si="1402"/>
        <v>0.3323076923076923</v>
      </c>
      <c r="GY701" s="462">
        <f t="shared" si="1487"/>
        <v>0.38490258115670922</v>
      </c>
      <c r="GZ701" s="405">
        <v>40874</v>
      </c>
      <c r="HA701" s="581">
        <v>8.2799999999999994</v>
      </c>
      <c r="HB701" s="451">
        <v>7.94</v>
      </c>
      <c r="HC701" s="577">
        <v>11.2</v>
      </c>
      <c r="HD701" s="463">
        <f t="shared" si="1482"/>
        <v>34.72</v>
      </c>
      <c r="HE701" s="463">
        <v>12.3</v>
      </c>
      <c r="HF701" s="463">
        <f t="shared" si="1491"/>
        <v>33.21</v>
      </c>
      <c r="HG701" s="582"/>
      <c r="HH701" s="575">
        <v>10</v>
      </c>
      <c r="HI701" s="583">
        <v>7680</v>
      </c>
      <c r="HJ701" s="406">
        <f t="shared" si="1453"/>
        <v>5145.6000000000004</v>
      </c>
      <c r="HK701" s="406"/>
      <c r="HL701" s="549"/>
      <c r="HM701" s="584">
        <v>4.9000000000000004</v>
      </c>
      <c r="HN701" s="461">
        <v>2.44</v>
      </c>
      <c r="HO701" s="574">
        <v>0.12</v>
      </c>
      <c r="HP701" s="548">
        <v>0.01</v>
      </c>
      <c r="HQ701" s="585">
        <v>3.4</v>
      </c>
      <c r="HR701" s="586">
        <v>0.18</v>
      </c>
      <c r="HS701" s="520">
        <v>0.17</v>
      </c>
      <c r="HT701" s="587">
        <v>4</v>
      </c>
      <c r="HU701" s="522">
        <f t="shared" si="1454"/>
        <v>42.792848183763311</v>
      </c>
      <c r="HV701" s="513">
        <f t="shared" si="1483"/>
        <v>0.85677749360613809</v>
      </c>
      <c r="HW701" s="513">
        <f t="shared" si="1403"/>
        <v>0.88763754045307441</v>
      </c>
      <c r="HX701" s="513">
        <f t="shared" si="1410"/>
        <v>0.86136363636363633</v>
      </c>
      <c r="HY701" s="599" t="s">
        <v>287</v>
      </c>
    </row>
    <row r="702" spans="1:233" s="598" customFormat="1" ht="15.95" customHeight="1" x14ac:dyDescent="0.15">
      <c r="A702" s="400">
        <v>44184</v>
      </c>
      <c r="B702" s="515">
        <v>40087</v>
      </c>
      <c r="C702" s="402">
        <f t="shared" si="1415"/>
        <v>0.80174000000000001</v>
      </c>
      <c r="D702" s="571"/>
      <c r="E702" s="572">
        <v>31.5</v>
      </c>
      <c r="F702" s="406"/>
      <c r="G702" s="406"/>
      <c r="H702" s="402"/>
      <c r="I702" s="573"/>
      <c r="J702" s="406"/>
      <c r="K702" s="574"/>
      <c r="L702" s="574"/>
      <c r="M702" s="574"/>
      <c r="N702" s="575"/>
      <c r="O702" s="575"/>
      <c r="P702" s="409"/>
      <c r="Q702" s="409">
        <v>2160</v>
      </c>
      <c r="R702" s="409"/>
      <c r="S702" s="409"/>
      <c r="T702" s="410">
        <v>5.04</v>
      </c>
      <c r="U702" s="409">
        <f t="shared" si="1459"/>
        <v>3107.2413793103451</v>
      </c>
      <c r="V702" s="409">
        <v>9011</v>
      </c>
      <c r="W702" s="409">
        <v>2774</v>
      </c>
      <c r="X702" s="516">
        <v>480</v>
      </c>
      <c r="Y702" s="473"/>
      <c r="Z702" s="429"/>
      <c r="AA702" s="409"/>
      <c r="AB702" s="409"/>
      <c r="AC702" s="409"/>
      <c r="AD702" s="474"/>
      <c r="AE702" s="477"/>
      <c r="AF702" s="478">
        <f t="shared" si="1460"/>
        <v>2640</v>
      </c>
      <c r="AG702" s="477">
        <f t="shared" si="1461"/>
        <v>1.056</v>
      </c>
      <c r="AH702" s="478">
        <f t="shared" si="1462"/>
        <v>2542.2884012539189</v>
      </c>
      <c r="AI702" s="478">
        <f t="shared" si="1463"/>
        <v>7372.636363636364</v>
      </c>
      <c r="AJ702" s="473">
        <f t="shared" si="1464"/>
        <v>19463.759999999998</v>
      </c>
      <c r="AK702" s="477">
        <f t="shared" si="1465"/>
        <v>0.86505599999999994</v>
      </c>
      <c r="AL702" s="447">
        <v>37</v>
      </c>
      <c r="AM702" s="479"/>
      <c r="AN702" s="473">
        <v>4689</v>
      </c>
      <c r="AO702" s="473">
        <v>4668</v>
      </c>
      <c r="AP702" s="479">
        <v>7.27</v>
      </c>
      <c r="AQ702" s="447">
        <v>743</v>
      </c>
      <c r="AR702" s="473">
        <f t="shared" si="1394"/>
        <v>2229</v>
      </c>
      <c r="AS702" s="657">
        <f t="shared" si="1468"/>
        <v>3</v>
      </c>
      <c r="AT702" s="473">
        <v>4830</v>
      </c>
      <c r="AU702" s="447"/>
      <c r="AV702" s="480">
        <v>1.4</v>
      </c>
      <c r="AW702" s="479"/>
      <c r="AX702" s="479"/>
      <c r="AY702" s="480"/>
      <c r="AZ702" s="480"/>
      <c r="BA702" s="420">
        <f t="shared" si="1416"/>
        <v>36037</v>
      </c>
      <c r="BB702" s="421">
        <f t="shared" si="1417"/>
        <v>0.72074000000000005</v>
      </c>
      <c r="BC702" s="422"/>
      <c r="BD702" s="423">
        <v>8.01</v>
      </c>
      <c r="BE702" s="424">
        <v>46.1</v>
      </c>
      <c r="BF702" s="420">
        <v>217</v>
      </c>
      <c r="BG702" s="426">
        <v>7540</v>
      </c>
      <c r="BH702" s="420">
        <f t="shared" si="1418"/>
        <v>5051.8</v>
      </c>
      <c r="BI702" s="432"/>
      <c r="BJ702" s="421"/>
      <c r="BK702" s="427">
        <v>16.899999999999999</v>
      </c>
      <c r="BL702" s="427"/>
      <c r="BM702" s="428"/>
      <c r="BN702" s="422"/>
      <c r="BO702" s="425">
        <v>409</v>
      </c>
      <c r="BP702" s="425"/>
      <c r="BQ702" s="423">
        <v>5.96</v>
      </c>
      <c r="BR702" s="421">
        <f t="shared" si="1419"/>
        <v>0.82777777777777772</v>
      </c>
      <c r="BS702" s="409">
        <f t="shared" si="1420"/>
        <v>38677</v>
      </c>
      <c r="BT702" s="429">
        <f t="shared" si="1421"/>
        <v>7.9594893606019079</v>
      </c>
      <c r="BU702" s="430">
        <f t="shared" si="1475"/>
        <v>46.1</v>
      </c>
      <c r="BV702" s="430">
        <f t="shared" si="1422"/>
        <v>354.33433306616337</v>
      </c>
      <c r="BW702" s="430">
        <f t="shared" si="1469"/>
        <v>7025.5423119683537</v>
      </c>
      <c r="BX702" s="430">
        <f t="shared" si="1423"/>
        <v>4566.6025027794303</v>
      </c>
      <c r="BY702" s="430">
        <f t="shared" si="1405"/>
        <v>15.746446208340872</v>
      </c>
      <c r="BZ702" s="430"/>
      <c r="CA702" s="431"/>
      <c r="CB702" s="430">
        <f t="shared" si="1424"/>
        <v>409</v>
      </c>
      <c r="CC702" s="432">
        <v>20241</v>
      </c>
      <c r="CD702" s="411">
        <f t="shared" si="1425"/>
        <v>21561</v>
      </c>
      <c r="CE702" s="421">
        <f t="shared" si="1426"/>
        <v>0.86243999999999998</v>
      </c>
      <c r="CF702" s="433">
        <f t="shared" si="1427"/>
        <v>7.4579101154862952</v>
      </c>
      <c r="CG702" s="434"/>
      <c r="CH702" s="427"/>
      <c r="CI702" s="446">
        <f t="shared" si="1428"/>
        <v>10.574648671211911</v>
      </c>
      <c r="CJ702" s="436">
        <v>22.9</v>
      </c>
      <c r="CK702" s="436">
        <v>1.1499999999999999</v>
      </c>
      <c r="CL702" s="423"/>
      <c r="CM702" s="423">
        <v>15</v>
      </c>
      <c r="CN702" s="423">
        <v>73</v>
      </c>
      <c r="CO702" s="432"/>
      <c r="CP702" s="432"/>
      <c r="CQ702" s="437"/>
      <c r="CR702" s="437">
        <v>0.97</v>
      </c>
      <c r="CS702" s="424"/>
      <c r="CT702" s="432">
        <f t="shared" si="1429"/>
        <v>3.8959231946570196</v>
      </c>
      <c r="CU702" s="434">
        <v>5.31</v>
      </c>
      <c r="CV702" s="438"/>
      <c r="CW702" s="439"/>
      <c r="CX702" s="660"/>
      <c r="CY702" s="441"/>
      <c r="CZ702" s="442"/>
      <c r="DA702" s="442"/>
      <c r="DB702" s="442"/>
      <c r="DC702" s="442"/>
      <c r="DD702" s="443"/>
      <c r="DE702" s="440"/>
      <c r="DF702" s="444">
        <v>15796</v>
      </c>
      <c r="DG702" s="445">
        <f t="shared" si="1430"/>
        <v>17116</v>
      </c>
      <c r="DH702" s="421">
        <f t="shared" si="1431"/>
        <v>0.68464000000000003</v>
      </c>
      <c r="DI702" s="446">
        <f t="shared" si="1432"/>
        <v>9.3947183921476984</v>
      </c>
      <c r="DJ702" s="434">
        <v>7.81</v>
      </c>
      <c r="DK702" s="427">
        <v>2.1</v>
      </c>
      <c r="DL702" s="446">
        <f t="shared" si="1433"/>
        <v>13.320869362000467</v>
      </c>
      <c r="DM702" s="422">
        <v>22.8</v>
      </c>
      <c r="DN702" s="422">
        <v>1.03</v>
      </c>
      <c r="DO702" s="423">
        <v>7.75</v>
      </c>
      <c r="DP702" s="423">
        <v>15.2</v>
      </c>
      <c r="DQ702" s="423">
        <v>73</v>
      </c>
      <c r="DR702" s="432"/>
      <c r="DS702" s="432"/>
      <c r="DT702" s="437"/>
      <c r="DU702" s="437">
        <v>0.97</v>
      </c>
      <c r="DV702" s="424"/>
      <c r="DW702" s="446">
        <f t="shared" si="1434"/>
        <v>4.9076887123159612</v>
      </c>
      <c r="DX702" s="434">
        <v>5.68</v>
      </c>
      <c r="DY702" s="438">
        <v>8.0299999999999994</v>
      </c>
      <c r="DZ702" s="439">
        <v>14.2</v>
      </c>
      <c r="EA702" s="660">
        <f>DZ702*3.6</f>
        <v>51.12</v>
      </c>
      <c r="EB702" s="441">
        <v>7540</v>
      </c>
      <c r="EC702" s="442">
        <v>3.9</v>
      </c>
      <c r="ED702" s="442">
        <v>0.16</v>
      </c>
      <c r="EE702" s="442">
        <v>2.6</v>
      </c>
      <c r="EF702" s="442">
        <v>0.4</v>
      </c>
      <c r="EG702" s="443">
        <v>4</v>
      </c>
      <c r="EH702" s="440">
        <v>16</v>
      </c>
      <c r="EI702" s="429">
        <f t="shared" ref="EI702:ER702" si="1492">DY702</f>
        <v>8.0299999999999994</v>
      </c>
      <c r="EJ702" s="447">
        <f t="shared" si="1492"/>
        <v>14.2</v>
      </c>
      <c r="EK702" s="448">
        <f t="shared" si="1492"/>
        <v>51.12</v>
      </c>
      <c r="EL702" s="417">
        <f t="shared" si="1492"/>
        <v>7540</v>
      </c>
      <c r="EM702" s="431">
        <f t="shared" si="1492"/>
        <v>3.9</v>
      </c>
      <c r="EN702" s="431">
        <f t="shared" si="1492"/>
        <v>0.16</v>
      </c>
      <c r="EO702" s="431">
        <f t="shared" si="1492"/>
        <v>2.6</v>
      </c>
      <c r="EP702" s="431">
        <f t="shared" si="1492"/>
        <v>0.4</v>
      </c>
      <c r="EQ702" s="430">
        <f t="shared" si="1492"/>
        <v>4</v>
      </c>
      <c r="ER702" s="448">
        <f t="shared" si="1492"/>
        <v>16</v>
      </c>
      <c r="ES702" s="449">
        <f t="shared" si="1436"/>
        <v>27.303048323292913</v>
      </c>
      <c r="ET702" s="450">
        <f t="shared" si="1437"/>
        <v>0.77354000000000001</v>
      </c>
      <c r="EU702" s="451">
        <f t="shared" si="1413"/>
        <v>0.31146793181818183</v>
      </c>
      <c r="EV702" s="450">
        <f t="shared" si="1438"/>
        <v>0.57679246632996628</v>
      </c>
      <c r="EW702" s="513">
        <f t="shared" si="1407"/>
        <v>0.75232506761213369</v>
      </c>
      <c r="EX702" s="514">
        <f t="shared" si="1408"/>
        <v>11.846446208340872</v>
      </c>
      <c r="EY702" s="513">
        <f t="shared" si="1477"/>
        <v>0.69197396963123647</v>
      </c>
      <c r="EZ702" s="514">
        <f t="shared" si="1478"/>
        <v>31.900000000000002</v>
      </c>
      <c r="FA702" s="450">
        <f t="shared" si="1439"/>
        <v>0.85572947572524793</v>
      </c>
      <c r="FB702" s="431">
        <f t="shared" si="1440"/>
        <v>303.21433306616336</v>
      </c>
      <c r="FC702" s="452"/>
      <c r="FD702" s="431"/>
      <c r="FE702" s="452">
        <f t="shared" si="1441"/>
        <v>0.99022004889975546</v>
      </c>
      <c r="FF702" s="430">
        <f t="shared" si="1442"/>
        <v>405</v>
      </c>
      <c r="FG702" s="405">
        <v>50400</v>
      </c>
      <c r="FH702" s="589">
        <v>250</v>
      </c>
      <c r="FI702" s="590">
        <v>28.8</v>
      </c>
      <c r="FJ702" s="591">
        <v>0.76</v>
      </c>
      <c r="FK702" s="455">
        <f t="shared" si="1443"/>
        <v>1.861571476588153</v>
      </c>
      <c r="FL702" s="530">
        <v>2000</v>
      </c>
      <c r="FM702" s="455">
        <f t="shared" si="1444"/>
        <v>51.710318794115366</v>
      </c>
      <c r="FN702" s="530">
        <v>3475</v>
      </c>
      <c r="FO702" s="532">
        <f t="shared" si="1445"/>
        <v>0.25971599402092677</v>
      </c>
      <c r="FP702" s="449">
        <f t="shared" si="1446"/>
        <v>89.846678904775445</v>
      </c>
      <c r="FQ702" s="457">
        <v>36</v>
      </c>
      <c r="FR702" s="458">
        <f t="shared" si="1447"/>
        <v>0.93078573829407651</v>
      </c>
      <c r="FS702" s="576">
        <v>8.0399999999999991</v>
      </c>
      <c r="FT702" s="577">
        <v>11.5</v>
      </c>
      <c r="FU702" s="660">
        <v>48</v>
      </c>
      <c r="FV702" s="579">
        <v>26</v>
      </c>
      <c r="FW702" s="580"/>
      <c r="FX702" s="579"/>
      <c r="FY702" s="452">
        <f t="shared" si="1448"/>
        <v>-5.5</v>
      </c>
      <c r="FZ702" s="452"/>
      <c r="GA702" s="429"/>
      <c r="GB702" s="513">
        <f t="shared" ref="GB702:GB729" si="1493">1-FT702/(DZ702+CW702)</f>
        <v>0.1901408450704225</v>
      </c>
      <c r="GC702" s="514">
        <f>(CW702+DZ702-FT702)</f>
        <v>2.6999999999999993</v>
      </c>
      <c r="GD702" s="513">
        <f t="shared" ref="GD702:GD729" si="1494">1-FU702/(EA702+CX702)</f>
        <v>6.1032863849765251E-2</v>
      </c>
      <c r="GE702" s="527">
        <f t="shared" si="1449"/>
        <v>3.1199999999999974</v>
      </c>
      <c r="GF702" s="461">
        <f t="shared" si="1450"/>
        <v>2.544147684670476</v>
      </c>
      <c r="GG702" s="606">
        <v>12</v>
      </c>
      <c r="GH702" s="450">
        <f t="shared" si="1395"/>
        <v>0.15</v>
      </c>
      <c r="GI702" s="405">
        <v>84</v>
      </c>
      <c r="GJ702" s="462">
        <f t="shared" si="1396"/>
        <v>7</v>
      </c>
      <c r="GK702" s="463">
        <f t="shared" si="1451"/>
        <v>7.4462859063526121</v>
      </c>
      <c r="GL702" s="464">
        <v>8.18</v>
      </c>
      <c r="GM702" s="529">
        <v>10.8</v>
      </c>
      <c r="GN702" s="406"/>
      <c r="GO702" s="513">
        <f t="shared" si="1479"/>
        <v>6.0869565217391286E-2</v>
      </c>
      <c r="GP702" s="450">
        <f t="shared" si="1400"/>
        <v>1</v>
      </c>
      <c r="GQ702" s="577">
        <v>8</v>
      </c>
      <c r="GR702" s="455">
        <f t="shared" si="1452"/>
        <v>2.6682524497763529</v>
      </c>
      <c r="GS702" s="531">
        <f t="shared" si="1409"/>
        <v>10.4</v>
      </c>
      <c r="GT702" s="531">
        <f t="shared" si="1401"/>
        <v>32.24</v>
      </c>
      <c r="GU702" s="513">
        <f t="shared" si="1480"/>
        <v>3.703703703703709E-2</v>
      </c>
      <c r="GV702" s="513"/>
      <c r="GW702" s="513">
        <f t="shared" si="1481"/>
        <v>9.5652173913043481E-2</v>
      </c>
      <c r="GX702" s="513">
        <f t="shared" si="1402"/>
        <v>0.32833333333333325</v>
      </c>
      <c r="GY702" s="462">
        <f t="shared" si="1487"/>
        <v>0.4724800702000389</v>
      </c>
      <c r="GZ702" s="405">
        <v>40897</v>
      </c>
      <c r="HA702" s="581">
        <v>8.33</v>
      </c>
      <c r="HB702" s="451">
        <v>7.95</v>
      </c>
      <c r="HC702" s="577">
        <v>10.4</v>
      </c>
      <c r="HD702" s="463">
        <f t="shared" si="1482"/>
        <v>32.24</v>
      </c>
      <c r="HE702" s="463">
        <v>10.1</v>
      </c>
      <c r="HF702" s="463">
        <f t="shared" si="1491"/>
        <v>27.27</v>
      </c>
      <c r="HG702" s="582"/>
      <c r="HH702" s="575">
        <v>10</v>
      </c>
      <c r="HI702" s="583">
        <v>7540</v>
      </c>
      <c r="HJ702" s="406">
        <f t="shared" si="1453"/>
        <v>5051.8</v>
      </c>
      <c r="HK702" s="406"/>
      <c r="HL702" s="549"/>
      <c r="HM702" s="584"/>
      <c r="HN702" s="461">
        <v>1.6</v>
      </c>
      <c r="HO702" s="574"/>
      <c r="HP702" s="548">
        <v>0.01</v>
      </c>
      <c r="HQ702" s="585"/>
      <c r="HR702" s="586"/>
      <c r="HS702" s="520">
        <v>0.14000000000000001</v>
      </c>
      <c r="HT702" s="587">
        <v>4</v>
      </c>
      <c r="HU702" s="522">
        <f t="shared" si="1454"/>
        <v>48.28370841080001</v>
      </c>
      <c r="HV702" s="513">
        <f t="shared" si="1483"/>
        <v>0.77440347071583515</v>
      </c>
      <c r="HW702" s="513">
        <f t="shared" si="1403"/>
        <v>0.85142857142857142</v>
      </c>
      <c r="HX702" s="513">
        <f t="shared" si="1410"/>
        <v>0.90532544378698221</v>
      </c>
      <c r="HY702" s="599"/>
    </row>
    <row r="703" spans="1:233" ht="15.95" customHeight="1" x14ac:dyDescent="0.15">
      <c r="A703" s="485">
        <v>44185</v>
      </c>
      <c r="B703" s="486">
        <v>37079</v>
      </c>
      <c r="C703" s="487">
        <f t="shared" si="1415"/>
        <v>0.74158000000000002</v>
      </c>
      <c r="D703" s="488"/>
      <c r="E703" s="489">
        <v>34.5</v>
      </c>
      <c r="F703" s="490"/>
      <c r="G703" s="490"/>
      <c r="H703" s="487"/>
      <c r="I703" s="490"/>
      <c r="J703" s="490"/>
      <c r="K703" s="491"/>
      <c r="L703" s="491"/>
      <c r="M703" s="491"/>
      <c r="N703" s="492"/>
      <c r="O703" s="492"/>
      <c r="P703" s="409"/>
      <c r="Q703" s="409">
        <v>2160</v>
      </c>
      <c r="R703" s="409"/>
      <c r="S703" s="409"/>
      <c r="T703" s="410">
        <v>5.03</v>
      </c>
      <c r="U703" s="411">
        <f t="shared" si="1459"/>
        <v>2812.7586206896553</v>
      </c>
      <c r="V703" s="409">
        <v>8157</v>
      </c>
      <c r="W703" s="409">
        <v>2406</v>
      </c>
      <c r="X703" s="412">
        <v>480</v>
      </c>
      <c r="Y703" s="473"/>
      <c r="Z703" s="429"/>
      <c r="AA703" s="447"/>
      <c r="AB703" s="409"/>
      <c r="AC703" s="409"/>
      <c r="AD703" s="474"/>
      <c r="AE703" s="477"/>
      <c r="AF703" s="478">
        <f t="shared" si="1460"/>
        <v>2640</v>
      </c>
      <c r="AG703" s="477">
        <f t="shared" si="1461"/>
        <v>1.056</v>
      </c>
      <c r="AH703" s="478">
        <f t="shared" si="1462"/>
        <v>2301.3479623824451</v>
      </c>
      <c r="AI703" s="478">
        <f t="shared" si="1463"/>
        <v>6673.909090909091</v>
      </c>
      <c r="AJ703" s="473">
        <f t="shared" si="1464"/>
        <v>17619.12</v>
      </c>
      <c r="AK703" s="477">
        <f t="shared" si="1465"/>
        <v>0.78307199999999999</v>
      </c>
      <c r="AL703" s="447">
        <v>37</v>
      </c>
      <c r="AM703" s="479"/>
      <c r="AN703" s="473">
        <v>4868</v>
      </c>
      <c r="AO703" s="473">
        <v>4818</v>
      </c>
      <c r="AP703" s="479">
        <v>7.26</v>
      </c>
      <c r="AQ703" s="447">
        <v>666</v>
      </c>
      <c r="AR703" s="473">
        <f t="shared" si="1394"/>
        <v>1998</v>
      </c>
      <c r="AS703" s="657">
        <f t="shared" si="1468"/>
        <v>3</v>
      </c>
      <c r="AT703" s="473">
        <v>4800</v>
      </c>
      <c r="AU703" s="447"/>
      <c r="AV703" s="480">
        <v>0.8</v>
      </c>
      <c r="AW703" s="479"/>
      <c r="AX703" s="479"/>
      <c r="AY703" s="480"/>
      <c r="AZ703" s="480"/>
      <c r="BA703" s="420">
        <f t="shared" si="1416"/>
        <v>39078</v>
      </c>
      <c r="BB703" s="421">
        <f t="shared" si="1417"/>
        <v>0.78156000000000003</v>
      </c>
      <c r="BC703" s="422"/>
      <c r="BD703" s="423">
        <v>8.2200000000000006</v>
      </c>
      <c r="BE703" s="424">
        <v>63.8</v>
      </c>
      <c r="BF703" s="425">
        <v>208</v>
      </c>
      <c r="BG703" s="426">
        <v>8620</v>
      </c>
      <c r="BH703" s="420">
        <f t="shared" si="1418"/>
        <v>5775.4000000000005</v>
      </c>
      <c r="BI703" s="420"/>
      <c r="BJ703" s="421"/>
      <c r="BK703" s="427">
        <v>19.5</v>
      </c>
      <c r="BL703" s="427"/>
      <c r="BM703" s="428"/>
      <c r="BN703" s="422"/>
      <c r="BO703" s="425">
        <v>177</v>
      </c>
      <c r="BP703" s="425"/>
      <c r="BQ703" s="423">
        <v>6.05</v>
      </c>
      <c r="BR703" s="421">
        <f t="shared" si="1419"/>
        <v>0.84027777777777768</v>
      </c>
      <c r="BS703" s="409">
        <f t="shared" si="1420"/>
        <v>41718</v>
      </c>
      <c r="BT703" s="429">
        <f t="shared" si="1421"/>
        <v>8.1592492449302476</v>
      </c>
      <c r="BU703" s="430">
        <f t="shared" si="1475"/>
        <v>63.8</v>
      </c>
      <c r="BV703" s="430">
        <f t="shared" si="1422"/>
        <v>321.2748453904789</v>
      </c>
      <c r="BW703" s="430">
        <f t="shared" si="1469"/>
        <v>8074.6986912124266</v>
      </c>
      <c r="BX703" s="430">
        <f t="shared" si="1423"/>
        <v>5248.5541492880775</v>
      </c>
      <c r="BY703" s="430">
        <f t="shared" si="1405"/>
        <v>18.266000287645621</v>
      </c>
      <c r="BZ703" s="430"/>
      <c r="CA703" s="431"/>
      <c r="CB703" s="430">
        <f t="shared" si="1424"/>
        <v>177</v>
      </c>
      <c r="CC703" s="432">
        <v>20492</v>
      </c>
      <c r="CD703" s="411">
        <f t="shared" si="1425"/>
        <v>21812</v>
      </c>
      <c r="CE703" s="421">
        <f t="shared" si="1426"/>
        <v>0.87248000000000003</v>
      </c>
      <c r="CF703" s="433">
        <f t="shared" si="1427"/>
        <v>7.3720887584815689</v>
      </c>
      <c r="CG703" s="434">
        <v>7.96</v>
      </c>
      <c r="CH703" s="427">
        <v>3</v>
      </c>
      <c r="CI703" s="446">
        <f t="shared" si="1428"/>
        <v>10.452961672473867</v>
      </c>
      <c r="CJ703" s="436">
        <v>22.8</v>
      </c>
      <c r="CK703" s="436">
        <v>1.1100000000000001</v>
      </c>
      <c r="CL703" s="423">
        <v>7.88</v>
      </c>
      <c r="CM703" s="423">
        <v>15.2</v>
      </c>
      <c r="CN703" s="423">
        <v>60</v>
      </c>
      <c r="CO703" s="432"/>
      <c r="CP703" s="432"/>
      <c r="CQ703" s="437"/>
      <c r="CR703" s="437">
        <v>0.96</v>
      </c>
      <c r="CS703" s="481"/>
      <c r="CT703" s="432">
        <f t="shared" si="1429"/>
        <v>3.8510911424903727</v>
      </c>
      <c r="CU703" s="434">
        <v>5.5</v>
      </c>
      <c r="CV703" s="493">
        <v>8.02</v>
      </c>
      <c r="CW703" s="494">
        <v>15.5</v>
      </c>
      <c r="CX703" s="495">
        <f>CW703*3.6</f>
        <v>55.800000000000004</v>
      </c>
      <c r="CY703" s="496">
        <v>7630</v>
      </c>
      <c r="CZ703" s="497">
        <v>4.7</v>
      </c>
      <c r="DA703" s="497">
        <v>0.14000000000000001</v>
      </c>
      <c r="DB703" s="497">
        <v>4</v>
      </c>
      <c r="DC703" s="497">
        <v>0.35</v>
      </c>
      <c r="DD703" s="498">
        <v>8</v>
      </c>
      <c r="DE703" s="498">
        <v>16</v>
      </c>
      <c r="DF703" s="432">
        <v>18586</v>
      </c>
      <c r="DG703" s="445">
        <f t="shared" si="1430"/>
        <v>19906</v>
      </c>
      <c r="DH703" s="421">
        <f t="shared" si="1431"/>
        <v>0.79623999999999995</v>
      </c>
      <c r="DI703" s="446">
        <f t="shared" si="1432"/>
        <v>8.0779664422787114</v>
      </c>
      <c r="DJ703" s="434"/>
      <c r="DK703" s="427">
        <v>3</v>
      </c>
      <c r="DL703" s="446">
        <f t="shared" si="1433"/>
        <v>11.453833015171305</v>
      </c>
      <c r="DM703" s="541">
        <v>22.7</v>
      </c>
      <c r="DN703" s="541">
        <v>0.93</v>
      </c>
      <c r="DO703" s="542"/>
      <c r="DP703" s="542">
        <v>15.6</v>
      </c>
      <c r="DQ703" s="542">
        <v>60</v>
      </c>
      <c r="DR703" s="432"/>
      <c r="DS703" s="432"/>
      <c r="DT703" s="437"/>
      <c r="DU703" s="437">
        <v>0.97</v>
      </c>
      <c r="DV703" s="481"/>
      <c r="DW703" s="446">
        <f t="shared" si="1434"/>
        <v>4.2198332161157444</v>
      </c>
      <c r="DX703" s="434">
        <v>5.68</v>
      </c>
      <c r="DY703" s="493"/>
      <c r="DZ703" s="494"/>
      <c r="EA703" s="495"/>
      <c r="EB703" s="496"/>
      <c r="EC703" s="497"/>
      <c r="ED703" s="497"/>
      <c r="EE703" s="497"/>
      <c r="EF703" s="497"/>
      <c r="EG703" s="498"/>
      <c r="EH703" s="495"/>
      <c r="EI703" s="429">
        <f t="shared" ref="EI703:ER703" si="1495">CV703</f>
        <v>8.02</v>
      </c>
      <c r="EJ703" s="447">
        <f t="shared" si="1495"/>
        <v>15.5</v>
      </c>
      <c r="EK703" s="448">
        <f t="shared" si="1495"/>
        <v>55.800000000000004</v>
      </c>
      <c r="EL703" s="417">
        <f t="shared" si="1495"/>
        <v>7630</v>
      </c>
      <c r="EM703" s="431">
        <f t="shared" si="1495"/>
        <v>4.7</v>
      </c>
      <c r="EN703" s="431">
        <f t="shared" si="1495"/>
        <v>0.14000000000000001</v>
      </c>
      <c r="EO703" s="431">
        <f t="shared" si="1495"/>
        <v>4</v>
      </c>
      <c r="EP703" s="431">
        <f t="shared" si="1495"/>
        <v>0.35</v>
      </c>
      <c r="EQ703" s="430">
        <f t="shared" si="1495"/>
        <v>8</v>
      </c>
      <c r="ER703" s="448">
        <f t="shared" si="1495"/>
        <v>16</v>
      </c>
      <c r="ES703" s="449">
        <f t="shared" si="1436"/>
        <v>25.312814612397524</v>
      </c>
      <c r="ET703" s="450">
        <f t="shared" si="1437"/>
        <v>0.83435999999999999</v>
      </c>
      <c r="EU703" s="451">
        <f t="shared" si="1413"/>
        <v>0.30461236363636363</v>
      </c>
      <c r="EV703" s="499">
        <f t="shared" si="1438"/>
        <v>0.56409696969696965</v>
      </c>
      <c r="EW703" s="513">
        <f t="shared" si="1407"/>
        <v>0.74269134315196039</v>
      </c>
      <c r="EX703" s="514">
        <f t="shared" si="1408"/>
        <v>13.566000287645622</v>
      </c>
      <c r="EY703" s="513">
        <f t="shared" si="1477"/>
        <v>0.75705329153605017</v>
      </c>
      <c r="EZ703" s="514">
        <f t="shared" si="1478"/>
        <v>48.3</v>
      </c>
      <c r="FA703" s="450">
        <f t="shared" si="1439"/>
        <v>0.82631693454811117</v>
      </c>
      <c r="FB703" s="431">
        <f t="shared" si="1440"/>
        <v>265.47484539047889</v>
      </c>
      <c r="FC703" s="452"/>
      <c r="FD703" s="431"/>
      <c r="FE703" s="452">
        <f t="shared" si="1441"/>
        <v>0.95480225988700562</v>
      </c>
      <c r="FF703" s="430">
        <f t="shared" si="1442"/>
        <v>169</v>
      </c>
      <c r="FG703" s="490">
        <v>50400</v>
      </c>
      <c r="FH703" s="601">
        <v>216</v>
      </c>
      <c r="FI703" s="501">
        <v>45.64</v>
      </c>
      <c r="FJ703" s="487">
        <v>0.76</v>
      </c>
      <c r="FK703" s="455">
        <f t="shared" si="1443"/>
        <v>1.7258737235725585</v>
      </c>
      <c r="FL703" s="490">
        <v>2000</v>
      </c>
      <c r="FM703" s="455">
        <f t="shared" si="1444"/>
        <v>47.940936765904404</v>
      </c>
      <c r="FN703" s="490">
        <v>6494</v>
      </c>
      <c r="FO703" s="532">
        <f t="shared" si="1445"/>
        <v>0.48535127055306432</v>
      </c>
      <c r="FP703" s="449">
        <f t="shared" si="1446"/>
        <v>155.66422167889161</v>
      </c>
      <c r="FQ703" s="503">
        <v>36</v>
      </c>
      <c r="FR703" s="458">
        <f t="shared" si="1447"/>
        <v>0.86293686178627926</v>
      </c>
      <c r="FS703" s="504">
        <v>8.02</v>
      </c>
      <c r="FT703" s="535">
        <v>11.6</v>
      </c>
      <c r="FU703" s="495">
        <v>48</v>
      </c>
      <c r="FV703" s="490">
        <v>4</v>
      </c>
      <c r="FW703" s="504"/>
      <c r="FX703" s="490"/>
      <c r="FY703" s="452">
        <f t="shared" si="1448"/>
        <v>0.5</v>
      </c>
      <c r="FZ703" s="452"/>
      <c r="GA703" s="429"/>
      <c r="GB703" s="499">
        <f t="shared" si="1493"/>
        <v>0.25161290322580643</v>
      </c>
      <c r="GC703" s="514">
        <f>CW703+DZ703-FT703</f>
        <v>3.9000000000000004</v>
      </c>
      <c r="GD703" s="513">
        <f t="shared" si="1494"/>
        <v>0.13978494623655924</v>
      </c>
      <c r="GE703" s="527">
        <f t="shared" si="1449"/>
        <v>7.8000000000000043</v>
      </c>
      <c r="GF703" s="461">
        <f t="shared" si="1450"/>
        <v>2.3586940888824968</v>
      </c>
      <c r="GG703" s="490">
        <v>12</v>
      </c>
      <c r="GH703" s="526">
        <f t="shared" si="1395"/>
        <v>0.15</v>
      </c>
      <c r="GI703" s="490">
        <v>84</v>
      </c>
      <c r="GJ703" s="544">
        <f t="shared" si="1396"/>
        <v>7</v>
      </c>
      <c r="GK703" s="463">
        <f t="shared" si="1451"/>
        <v>6.9034948942902341</v>
      </c>
      <c r="GL703" s="507">
        <v>8.11</v>
      </c>
      <c r="GM703" s="535">
        <v>10.9</v>
      </c>
      <c r="GN703" s="536"/>
      <c r="GO703" s="526">
        <f t="shared" si="1479"/>
        <v>6.0344827586206851E-2</v>
      </c>
      <c r="GP703" s="526">
        <f t="shared" si="1400"/>
        <v>1</v>
      </c>
      <c r="GQ703" s="535">
        <v>8</v>
      </c>
      <c r="GR703" s="455">
        <f t="shared" si="1452"/>
        <v>2.4737523371206676</v>
      </c>
      <c r="GS703" s="536">
        <f t="shared" si="1409"/>
        <v>10.8</v>
      </c>
      <c r="GT703" s="536">
        <f t="shared" si="1401"/>
        <v>33.480000000000004</v>
      </c>
      <c r="GU703" s="526">
        <f t="shared" si="1480"/>
        <v>9.1743119266054496E-3</v>
      </c>
      <c r="GV703" s="526"/>
      <c r="GW703" s="526">
        <f t="shared" si="1481"/>
        <v>6.8965517241379226E-2</v>
      </c>
      <c r="GX703" s="526">
        <f t="shared" si="1402"/>
        <v>0.30249999999999988</v>
      </c>
      <c r="GY703" s="462">
        <f t="shared" si="1487"/>
        <v>0.47544730676930003</v>
      </c>
      <c r="GZ703" s="490">
        <v>41340</v>
      </c>
      <c r="HA703" s="493">
        <v>8.32</v>
      </c>
      <c r="HB703" s="493">
        <v>7.99</v>
      </c>
      <c r="HC703" s="494">
        <v>10.8</v>
      </c>
      <c r="HD703" s="498">
        <f t="shared" si="1482"/>
        <v>33.480000000000004</v>
      </c>
      <c r="HE703" s="498">
        <v>10.1</v>
      </c>
      <c r="HF703" s="498">
        <f t="shared" si="1491"/>
        <v>27.27</v>
      </c>
      <c r="HG703" s="498"/>
      <c r="HH703" s="492">
        <v>6</v>
      </c>
      <c r="HI703" s="508">
        <v>7600</v>
      </c>
      <c r="HJ703" s="490">
        <f t="shared" si="1453"/>
        <v>5092</v>
      </c>
      <c r="HK703" s="490"/>
      <c r="HL703" s="490"/>
      <c r="HM703" s="543"/>
      <c r="HN703" s="506">
        <v>2.2400000000000002</v>
      </c>
      <c r="HO703" s="491"/>
      <c r="HP703" s="545">
        <v>0.01</v>
      </c>
      <c r="HQ703" s="523"/>
      <c r="HR703" s="524"/>
      <c r="HS703" s="524">
        <v>0.13</v>
      </c>
      <c r="HT703" s="511">
        <v>4</v>
      </c>
      <c r="HU703" s="525">
        <f t="shared" si="1454"/>
        <v>44.526331951481652</v>
      </c>
      <c r="HV703" s="526">
        <f t="shared" si="1483"/>
        <v>0.83072100313479624</v>
      </c>
      <c r="HW703" s="526">
        <f t="shared" si="1403"/>
        <v>0.83903846153846151</v>
      </c>
      <c r="HX703" s="526">
        <f t="shared" si="1410"/>
        <v>0.88512820512820511</v>
      </c>
      <c r="HY703" s="512"/>
    </row>
    <row r="704" spans="1:233" s="598" customFormat="1" ht="15.95" customHeight="1" x14ac:dyDescent="0.15">
      <c r="A704" s="400">
        <v>44186</v>
      </c>
      <c r="B704" s="515">
        <v>40322</v>
      </c>
      <c r="C704" s="402">
        <f t="shared" si="1415"/>
        <v>0.80644000000000005</v>
      </c>
      <c r="D704" s="571"/>
      <c r="E704" s="572">
        <v>30.4</v>
      </c>
      <c r="F704" s="406"/>
      <c r="G704" s="406"/>
      <c r="H704" s="402"/>
      <c r="I704" s="573"/>
      <c r="J704" s="406"/>
      <c r="K704" s="574"/>
      <c r="L704" s="574"/>
      <c r="M704" s="574"/>
      <c r="N704" s="575"/>
      <c r="O704" s="575"/>
      <c r="P704" s="409"/>
      <c r="Q704" s="409">
        <v>2160</v>
      </c>
      <c r="R704" s="409"/>
      <c r="S704" s="409"/>
      <c r="T704" s="410">
        <v>5.04</v>
      </c>
      <c r="U704" s="409">
        <f t="shared" si="1459"/>
        <v>3016.2068965517242</v>
      </c>
      <c r="V704" s="409">
        <v>8747</v>
      </c>
      <c r="W704" s="409">
        <v>3016</v>
      </c>
      <c r="X704" s="516">
        <v>480</v>
      </c>
      <c r="Y704" s="473"/>
      <c r="Z704" s="429"/>
      <c r="AA704" s="409"/>
      <c r="AB704" s="409"/>
      <c r="AC704" s="409"/>
      <c r="AD704" s="474"/>
      <c r="AE704" s="477"/>
      <c r="AF704" s="478">
        <f t="shared" si="1460"/>
        <v>2640</v>
      </c>
      <c r="AG704" s="477">
        <f t="shared" si="1461"/>
        <v>1.056</v>
      </c>
      <c r="AH704" s="478">
        <f t="shared" si="1462"/>
        <v>2467.8056426332291</v>
      </c>
      <c r="AI704" s="478">
        <f t="shared" si="1463"/>
        <v>7156.636363636364</v>
      </c>
      <c r="AJ704" s="473">
        <f t="shared" si="1464"/>
        <v>18893.52</v>
      </c>
      <c r="AK704" s="477">
        <f t="shared" si="1465"/>
        <v>0.83971200000000001</v>
      </c>
      <c r="AL704" s="447">
        <v>37</v>
      </c>
      <c r="AM704" s="479"/>
      <c r="AN704" s="473">
        <v>4842</v>
      </c>
      <c r="AO704" s="473">
        <v>4791</v>
      </c>
      <c r="AP704" s="479">
        <v>7.23</v>
      </c>
      <c r="AQ704" s="447">
        <v>671</v>
      </c>
      <c r="AR704" s="473">
        <f t="shared" si="1394"/>
        <v>2013</v>
      </c>
      <c r="AS704" s="657">
        <f t="shared" si="1468"/>
        <v>3</v>
      </c>
      <c r="AT704" s="473">
        <v>5100</v>
      </c>
      <c r="AU704" s="447"/>
      <c r="AV704" s="480">
        <v>1.5</v>
      </c>
      <c r="AW704" s="479"/>
      <c r="AX704" s="479"/>
      <c r="AY704" s="480"/>
      <c r="AZ704" s="480"/>
      <c r="BA704" s="420">
        <f t="shared" si="1416"/>
        <v>39069</v>
      </c>
      <c r="BB704" s="421">
        <f t="shared" si="1417"/>
        <v>0.78137999999999996</v>
      </c>
      <c r="BC704" s="422"/>
      <c r="BD704" s="423">
        <v>7.9</v>
      </c>
      <c r="BE704" s="424">
        <v>69.599999999999994</v>
      </c>
      <c r="BF704" s="420">
        <v>333</v>
      </c>
      <c r="BG704" s="426">
        <v>8680</v>
      </c>
      <c r="BH704" s="420">
        <f t="shared" si="1418"/>
        <v>5815.6</v>
      </c>
      <c r="BI704" s="432"/>
      <c r="BJ704" s="421"/>
      <c r="BK704" s="427">
        <v>25.9</v>
      </c>
      <c r="BL704" s="427"/>
      <c r="BM704" s="428"/>
      <c r="BN704" s="422"/>
      <c r="BO704" s="425">
        <v>99</v>
      </c>
      <c r="BP704" s="425"/>
      <c r="BQ704" s="423">
        <v>5.23</v>
      </c>
      <c r="BR704" s="421">
        <f t="shared" si="1419"/>
        <v>0.72638888888888897</v>
      </c>
      <c r="BS704" s="409">
        <f t="shared" si="1420"/>
        <v>41709</v>
      </c>
      <c r="BT704" s="429">
        <f t="shared" si="1421"/>
        <v>7.8575918866431715</v>
      </c>
      <c r="BU704" s="430">
        <f t="shared" si="1475"/>
        <v>69.599999999999994</v>
      </c>
      <c r="BV704" s="430">
        <f t="shared" si="1422"/>
        <v>439.33676184996045</v>
      </c>
      <c r="BW704" s="430">
        <f t="shared" si="1469"/>
        <v>8130.7832841832696</v>
      </c>
      <c r="BX704" s="430">
        <f t="shared" si="1423"/>
        <v>5285.0091347191255</v>
      </c>
      <c r="BY704" s="430">
        <f t="shared" si="1405"/>
        <v>24.260641588146441</v>
      </c>
      <c r="BZ704" s="430"/>
      <c r="CA704" s="431"/>
      <c r="CB704" s="430">
        <f t="shared" si="1424"/>
        <v>99</v>
      </c>
      <c r="CC704" s="432">
        <v>20020</v>
      </c>
      <c r="CD704" s="411">
        <f t="shared" si="1425"/>
        <v>21340</v>
      </c>
      <c r="CE704" s="421">
        <f t="shared" si="1426"/>
        <v>0.85360000000000003</v>
      </c>
      <c r="CF704" s="433">
        <f t="shared" si="1427"/>
        <v>7.5351452671040295</v>
      </c>
      <c r="CG704" s="434"/>
      <c r="CH704" s="427"/>
      <c r="CI704" s="446">
        <f t="shared" si="1428"/>
        <v>10.684161199625118</v>
      </c>
      <c r="CJ704" s="436">
        <v>23.1</v>
      </c>
      <c r="CK704" s="436">
        <v>3.95</v>
      </c>
      <c r="CL704" s="423"/>
      <c r="CM704" s="423">
        <v>15.6</v>
      </c>
      <c r="CN704" s="423">
        <v>83</v>
      </c>
      <c r="CO704" s="432"/>
      <c r="CP704" s="432"/>
      <c r="CQ704" s="437"/>
      <c r="CR704" s="437">
        <v>0.96</v>
      </c>
      <c r="CS704" s="424"/>
      <c r="CT704" s="432">
        <f t="shared" si="1429"/>
        <v>3.9362699156513594</v>
      </c>
      <c r="CU704" s="434">
        <v>5.49</v>
      </c>
      <c r="CV704" s="438"/>
      <c r="CW704" s="439"/>
      <c r="CX704" s="660"/>
      <c r="CY704" s="441"/>
      <c r="CZ704" s="442"/>
      <c r="DA704" s="442"/>
      <c r="DB704" s="442"/>
      <c r="DC704" s="442"/>
      <c r="DD704" s="443"/>
      <c r="DE704" s="440"/>
      <c r="DF704" s="444">
        <v>19049</v>
      </c>
      <c r="DG704" s="445">
        <f t="shared" si="1430"/>
        <v>20369</v>
      </c>
      <c r="DH704" s="421">
        <f t="shared" si="1431"/>
        <v>0.81476000000000004</v>
      </c>
      <c r="DI704" s="446">
        <f t="shared" si="1432"/>
        <v>7.8943492562226911</v>
      </c>
      <c r="DJ704" s="434">
        <v>7.71</v>
      </c>
      <c r="DK704" s="427">
        <v>2.4</v>
      </c>
      <c r="DL704" s="446">
        <f t="shared" si="1433"/>
        <v>11.193480288673964</v>
      </c>
      <c r="DM704" s="422">
        <v>23.1</v>
      </c>
      <c r="DN704" s="422">
        <v>3.74</v>
      </c>
      <c r="DO704" s="423">
        <v>7.7</v>
      </c>
      <c r="DP704" s="423">
        <v>15.9</v>
      </c>
      <c r="DQ704" s="423">
        <v>83</v>
      </c>
      <c r="DR704" s="432"/>
      <c r="DS704" s="432"/>
      <c r="DT704" s="437"/>
      <c r="DU704" s="437">
        <v>0.97</v>
      </c>
      <c r="DV704" s="424"/>
      <c r="DW704" s="446">
        <f t="shared" si="1434"/>
        <v>4.1239137905640924</v>
      </c>
      <c r="DX704" s="434">
        <v>6.23</v>
      </c>
      <c r="DY704" s="438">
        <v>7.89</v>
      </c>
      <c r="DZ704" s="439">
        <v>14.5</v>
      </c>
      <c r="EA704" s="660">
        <f>DZ704*3.6</f>
        <v>52.2</v>
      </c>
      <c r="EB704" s="441">
        <v>7670</v>
      </c>
      <c r="EC704" s="442">
        <v>5.5</v>
      </c>
      <c r="ED704" s="442">
        <v>0.19</v>
      </c>
      <c r="EE704" s="442">
        <v>3</v>
      </c>
      <c r="EF704" s="442">
        <v>0.35</v>
      </c>
      <c r="EG704" s="443">
        <v>4</v>
      </c>
      <c r="EH704" s="440">
        <v>16</v>
      </c>
      <c r="EI704" s="429">
        <f t="shared" ref="EI704:ER704" si="1496">DY704</f>
        <v>7.89</v>
      </c>
      <c r="EJ704" s="447">
        <f t="shared" si="1496"/>
        <v>14.5</v>
      </c>
      <c r="EK704" s="448">
        <f t="shared" si="1496"/>
        <v>52.2</v>
      </c>
      <c r="EL704" s="417">
        <f t="shared" si="1496"/>
        <v>7670</v>
      </c>
      <c r="EM704" s="431">
        <f t="shared" si="1496"/>
        <v>5.5</v>
      </c>
      <c r="EN704" s="431">
        <f t="shared" si="1496"/>
        <v>0.19</v>
      </c>
      <c r="EO704" s="431">
        <f t="shared" si="1496"/>
        <v>3</v>
      </c>
      <c r="EP704" s="431">
        <f t="shared" si="1496"/>
        <v>0.35</v>
      </c>
      <c r="EQ704" s="430">
        <f t="shared" si="1496"/>
        <v>4</v>
      </c>
      <c r="ER704" s="448">
        <f t="shared" si="1496"/>
        <v>16</v>
      </c>
      <c r="ES704" s="449">
        <f t="shared" si="1436"/>
        <v>25.318276630942965</v>
      </c>
      <c r="ET704" s="450">
        <f t="shared" si="1437"/>
        <v>0.83418000000000003</v>
      </c>
      <c r="EU704" s="451">
        <f t="shared" si="1413"/>
        <v>0.41646129545454547</v>
      </c>
      <c r="EV704" s="450">
        <f t="shared" si="1438"/>
        <v>0.77122462121212121</v>
      </c>
      <c r="EW704" s="513">
        <f t="shared" si="1407"/>
        <v>0.77329536071761362</v>
      </c>
      <c r="EX704" s="514">
        <f t="shared" si="1408"/>
        <v>18.760641588146441</v>
      </c>
      <c r="EY704" s="513">
        <f t="shared" si="1477"/>
        <v>0.79166666666666663</v>
      </c>
      <c r="EZ704" s="514">
        <f t="shared" si="1478"/>
        <v>55.099999999999994</v>
      </c>
      <c r="FA704" s="450">
        <f t="shared" si="1439"/>
        <v>0.88118453875747593</v>
      </c>
      <c r="FB704" s="431">
        <f t="shared" si="1440"/>
        <v>387.13676184996046</v>
      </c>
      <c r="FC704" s="452"/>
      <c r="FD704" s="431"/>
      <c r="FE704" s="452">
        <f t="shared" si="1441"/>
        <v>0.95959595959595956</v>
      </c>
      <c r="FF704" s="430">
        <f t="shared" si="1442"/>
        <v>95</v>
      </c>
      <c r="FG704" s="405">
        <v>50400</v>
      </c>
      <c r="FH704" s="589">
        <v>200</v>
      </c>
      <c r="FI704" s="590">
        <v>28.7</v>
      </c>
      <c r="FJ704" s="591"/>
      <c r="FK704" s="455">
        <f t="shared" si="1443"/>
        <v>1.7262461339279294</v>
      </c>
      <c r="FL704" s="530">
        <v>2000</v>
      </c>
      <c r="FM704" s="455">
        <f t="shared" si="1444"/>
        <v>47.951281497998039</v>
      </c>
      <c r="FN704" s="530">
        <v>5421</v>
      </c>
      <c r="FO704" s="532">
        <f t="shared" si="1445"/>
        <v>0.40515695067264573</v>
      </c>
      <c r="FP704" s="449">
        <f t="shared" si="1446"/>
        <v>129.97194850032366</v>
      </c>
      <c r="FQ704" s="457">
        <v>36</v>
      </c>
      <c r="FR704" s="458">
        <f t="shared" si="1447"/>
        <v>0.86312306696396457</v>
      </c>
      <c r="FS704" s="576">
        <v>7.88</v>
      </c>
      <c r="FT704" s="577">
        <v>11.1</v>
      </c>
      <c r="FU704" s="660">
        <v>49</v>
      </c>
      <c r="FV704" s="579">
        <v>8</v>
      </c>
      <c r="FW704" s="580"/>
      <c r="FX704" s="579"/>
      <c r="FY704" s="452">
        <f t="shared" si="1448"/>
        <v>-1</v>
      </c>
      <c r="FZ704" s="452"/>
      <c r="GA704" s="429"/>
      <c r="GB704" s="513">
        <f t="shared" si="1493"/>
        <v>0.23448275862068968</v>
      </c>
      <c r="GC704" s="514">
        <f>(CW704+DZ704-FT704)</f>
        <v>3.4000000000000004</v>
      </c>
      <c r="GD704" s="513">
        <f t="shared" si="1494"/>
        <v>6.1302681992337238E-2</v>
      </c>
      <c r="GE704" s="527">
        <f t="shared" si="1449"/>
        <v>3.2000000000000028</v>
      </c>
      <c r="GF704" s="461">
        <f t="shared" si="1450"/>
        <v>2.3592030497015033</v>
      </c>
      <c r="GG704" s="606">
        <v>12</v>
      </c>
      <c r="GH704" s="450">
        <f t="shared" si="1395"/>
        <v>0.15</v>
      </c>
      <c r="GI704" s="405">
        <v>84</v>
      </c>
      <c r="GJ704" s="462">
        <f t="shared" si="1396"/>
        <v>7</v>
      </c>
      <c r="GK704" s="463">
        <f t="shared" si="1451"/>
        <v>6.9049845357117166</v>
      </c>
      <c r="GL704" s="464">
        <v>8.1</v>
      </c>
      <c r="GM704" s="529">
        <v>10.6</v>
      </c>
      <c r="GN704" s="406"/>
      <c r="GO704" s="513">
        <f t="shared" si="1479"/>
        <v>4.5045045045045029E-2</v>
      </c>
      <c r="GP704" s="450">
        <f t="shared" si="1400"/>
        <v>1</v>
      </c>
      <c r="GQ704" s="577">
        <v>8</v>
      </c>
      <c r="GR704" s="455">
        <f t="shared" si="1452"/>
        <v>2.4742861252966986</v>
      </c>
      <c r="GS704" s="531">
        <f t="shared" si="1409"/>
        <v>10.4</v>
      </c>
      <c r="GT704" s="531">
        <f t="shared" si="1401"/>
        <v>32.24</v>
      </c>
      <c r="GU704" s="513">
        <f t="shared" si="1480"/>
        <v>1.8867924528301772E-2</v>
      </c>
      <c r="GV704" s="513"/>
      <c r="GW704" s="513">
        <f t="shared" si="1481"/>
        <v>6.3063063063062974E-2</v>
      </c>
      <c r="GX704" s="513">
        <f t="shared" si="1402"/>
        <v>0.34204081632653061</v>
      </c>
      <c r="GY704" s="462">
        <f t="shared" si="1487"/>
        <v>0.41199191740523372</v>
      </c>
      <c r="GZ704" s="405">
        <v>42009</v>
      </c>
      <c r="HA704" s="581">
        <v>8.3000000000000007</v>
      </c>
      <c r="HB704" s="451">
        <v>7.95</v>
      </c>
      <c r="HC704" s="577">
        <v>10.4</v>
      </c>
      <c r="HD704" s="463">
        <f t="shared" si="1482"/>
        <v>32.24</v>
      </c>
      <c r="HE704" s="463">
        <v>10.4</v>
      </c>
      <c r="HF704" s="463">
        <f t="shared" si="1491"/>
        <v>28.080000000000002</v>
      </c>
      <c r="HG704" s="582"/>
      <c r="HH704" s="575">
        <v>10</v>
      </c>
      <c r="HI704" s="583">
        <v>7580</v>
      </c>
      <c r="HJ704" s="406">
        <f t="shared" si="1453"/>
        <v>5078.6000000000004</v>
      </c>
      <c r="HK704" s="406"/>
      <c r="HL704" s="549"/>
      <c r="HM704" s="584"/>
      <c r="HN704" s="461">
        <v>1.6</v>
      </c>
      <c r="HO704" s="574"/>
      <c r="HP704" s="548">
        <v>0.05</v>
      </c>
      <c r="HQ704" s="585"/>
      <c r="HR704" s="586"/>
      <c r="HS704" s="520">
        <v>0.1</v>
      </c>
      <c r="HT704" s="587">
        <v>4</v>
      </c>
      <c r="HU704" s="522">
        <f t="shared" si="1454"/>
        <v>44.536589111571828</v>
      </c>
      <c r="HV704" s="513">
        <f t="shared" si="1483"/>
        <v>0.85057471264367812</v>
      </c>
      <c r="HW704" s="513">
        <f t="shared" si="1403"/>
        <v>0.90318318318318314</v>
      </c>
      <c r="HX704" s="513">
        <f t="shared" si="1410"/>
        <v>0.93822393822393824</v>
      </c>
      <c r="HY704" s="599"/>
    </row>
    <row r="705" spans="1:233" s="598" customFormat="1" ht="15.95" customHeight="1" x14ac:dyDescent="0.15">
      <c r="A705" s="400">
        <v>44187</v>
      </c>
      <c r="B705" s="515">
        <v>36255</v>
      </c>
      <c r="C705" s="402">
        <f t="shared" si="1415"/>
        <v>0.72509999999999997</v>
      </c>
      <c r="D705" s="571"/>
      <c r="E705" s="572">
        <v>30.1</v>
      </c>
      <c r="F705" s="406"/>
      <c r="G705" s="406"/>
      <c r="H705" s="402"/>
      <c r="I705" s="573"/>
      <c r="J705" s="406"/>
      <c r="K705" s="574"/>
      <c r="L705" s="574"/>
      <c r="M705" s="574"/>
      <c r="N705" s="575"/>
      <c r="O705" s="575"/>
      <c r="P705" s="409"/>
      <c r="Q705" s="409">
        <v>2400</v>
      </c>
      <c r="R705" s="409"/>
      <c r="S705" s="409"/>
      <c r="T705" s="410">
        <v>5.16</v>
      </c>
      <c r="U705" s="409">
        <f t="shared" si="1459"/>
        <v>3385.8620689655172</v>
      </c>
      <c r="V705" s="409">
        <v>9819</v>
      </c>
      <c r="W705" s="409">
        <v>2872</v>
      </c>
      <c r="X705" s="516">
        <v>480</v>
      </c>
      <c r="Y705" s="473"/>
      <c r="Z705" s="429"/>
      <c r="AA705" s="409"/>
      <c r="AB705" s="409"/>
      <c r="AC705" s="409"/>
      <c r="AD705" s="474"/>
      <c r="AE705" s="477"/>
      <c r="AF705" s="478">
        <f t="shared" si="1460"/>
        <v>2880</v>
      </c>
      <c r="AG705" s="477">
        <f t="shared" si="1461"/>
        <v>1.1519999999999999</v>
      </c>
      <c r="AH705" s="478">
        <f t="shared" si="1462"/>
        <v>2821.5517241379312</v>
      </c>
      <c r="AI705" s="478">
        <f t="shared" si="1463"/>
        <v>8182.5</v>
      </c>
      <c r="AJ705" s="473">
        <f t="shared" si="1464"/>
        <v>23565.599999999999</v>
      </c>
      <c r="AK705" s="477">
        <f t="shared" si="1465"/>
        <v>1.0473599999999998</v>
      </c>
      <c r="AL705" s="447">
        <v>37</v>
      </c>
      <c r="AM705" s="479"/>
      <c r="AN705" s="473">
        <v>4716</v>
      </c>
      <c r="AO705" s="473">
        <v>4762</v>
      </c>
      <c r="AP705" s="479">
        <v>7.34</v>
      </c>
      <c r="AQ705" s="447">
        <v>651</v>
      </c>
      <c r="AR705" s="473">
        <f t="shared" ref="AR705:AR718" si="1497">AQ705*3</f>
        <v>1953</v>
      </c>
      <c r="AS705" s="657">
        <f t="shared" si="1468"/>
        <v>3</v>
      </c>
      <c r="AT705" s="473">
        <v>5180</v>
      </c>
      <c r="AU705" s="447"/>
      <c r="AV705" s="480">
        <v>1.7</v>
      </c>
      <c r="AW705" s="479">
        <v>3.05</v>
      </c>
      <c r="AX705" s="479">
        <v>37.6</v>
      </c>
      <c r="AY705" s="480">
        <v>7.6</v>
      </c>
      <c r="AZ705" s="480">
        <v>1.4</v>
      </c>
      <c r="BA705" s="420">
        <f t="shared" si="1416"/>
        <v>37447</v>
      </c>
      <c r="BB705" s="421">
        <f t="shared" si="1417"/>
        <v>0.74894000000000005</v>
      </c>
      <c r="BC705" s="422"/>
      <c r="BD705" s="423">
        <v>7.94</v>
      </c>
      <c r="BE705" s="424">
        <v>63.7</v>
      </c>
      <c r="BF705" s="420">
        <v>252</v>
      </c>
      <c r="BG705" s="426">
        <v>8720</v>
      </c>
      <c r="BH705" s="420">
        <f t="shared" si="1418"/>
        <v>5842.4000000000005</v>
      </c>
      <c r="BI705" s="432">
        <v>1674</v>
      </c>
      <c r="BJ705" s="421">
        <f>BI705/35.5*(23+35.5)/BH705</f>
        <v>0.47216270373163255</v>
      </c>
      <c r="BK705" s="427">
        <v>30.7</v>
      </c>
      <c r="BL705" s="427">
        <v>11.5</v>
      </c>
      <c r="BM705" s="428">
        <v>8.9</v>
      </c>
      <c r="BN705" s="422">
        <v>1.5</v>
      </c>
      <c r="BO705" s="425">
        <v>108</v>
      </c>
      <c r="BP705" s="425">
        <v>32</v>
      </c>
      <c r="BQ705" s="423">
        <v>4.92</v>
      </c>
      <c r="BR705" s="421">
        <f t="shared" si="1419"/>
        <v>0.68333333333333335</v>
      </c>
      <c r="BS705" s="409">
        <f t="shared" si="1420"/>
        <v>40327</v>
      </c>
      <c r="BT705" s="429">
        <f t="shared" si="1421"/>
        <v>7.8971502963275224</v>
      </c>
      <c r="BU705" s="430">
        <f t="shared" si="1475"/>
        <v>63.699999999999996</v>
      </c>
      <c r="BV705" s="430">
        <f t="shared" si="1422"/>
        <v>373.47890991147369</v>
      </c>
      <c r="BW705" s="430">
        <f t="shared" si="1469"/>
        <v>8097.4652218116898</v>
      </c>
      <c r="BX705" s="430">
        <f t="shared" si="1423"/>
        <v>5263.3523941775984</v>
      </c>
      <c r="BY705" s="430">
        <f t="shared" si="1405"/>
        <v>29.050286408609615</v>
      </c>
      <c r="BZ705" s="430">
        <f>(BL705*BA705+AY705*AF705)/BS705</f>
        <v>11.221476926128897</v>
      </c>
      <c r="CA705" s="431">
        <f>(BN705*BA705+AZ705*AF705)/BS705</f>
        <v>1.4928583827212538</v>
      </c>
      <c r="CB705" s="430">
        <f t="shared" si="1424"/>
        <v>108</v>
      </c>
      <c r="CC705" s="432">
        <v>18923</v>
      </c>
      <c r="CD705" s="411">
        <f t="shared" si="1425"/>
        <v>20363</v>
      </c>
      <c r="CE705" s="421">
        <f t="shared" si="1426"/>
        <v>0.81452000000000002</v>
      </c>
      <c r="CF705" s="433">
        <f t="shared" si="1427"/>
        <v>7.8966753425330261</v>
      </c>
      <c r="CG705" s="434">
        <v>7.62</v>
      </c>
      <c r="CH705" s="427">
        <v>2.1</v>
      </c>
      <c r="CI705" s="446">
        <f t="shared" si="1428"/>
        <v>11.196778470755783</v>
      </c>
      <c r="CJ705" s="436">
        <v>23</v>
      </c>
      <c r="CK705" s="436">
        <v>2.2799999999999998</v>
      </c>
      <c r="CL705" s="423">
        <v>7.71</v>
      </c>
      <c r="CM705" s="423">
        <v>15.9</v>
      </c>
      <c r="CN705" s="423">
        <v>70</v>
      </c>
      <c r="CO705" s="432"/>
      <c r="CP705" s="432"/>
      <c r="CQ705" s="437"/>
      <c r="CR705" s="437">
        <v>0.97</v>
      </c>
      <c r="CS705" s="424"/>
      <c r="CT705" s="432">
        <f t="shared" si="1429"/>
        <v>4.1251289102784465</v>
      </c>
      <c r="CU705" s="434">
        <v>4.7</v>
      </c>
      <c r="CV705" s="438">
        <v>7.95</v>
      </c>
      <c r="CW705" s="439">
        <v>14.2</v>
      </c>
      <c r="CX705" s="660">
        <f>CW705*3.6</f>
        <v>51.12</v>
      </c>
      <c r="CY705" s="441">
        <v>7720</v>
      </c>
      <c r="CZ705" s="442">
        <v>7.7</v>
      </c>
      <c r="DA705" s="442">
        <v>0.11</v>
      </c>
      <c r="DB705" s="442">
        <v>4</v>
      </c>
      <c r="DC705" s="442">
        <v>0.45</v>
      </c>
      <c r="DD705" s="443">
        <v>9</v>
      </c>
      <c r="DE705" s="440">
        <v>16</v>
      </c>
      <c r="DF705" s="444">
        <v>18524</v>
      </c>
      <c r="DG705" s="445">
        <f t="shared" si="1430"/>
        <v>19964</v>
      </c>
      <c r="DH705" s="421">
        <f t="shared" si="1431"/>
        <v>0.79856000000000005</v>
      </c>
      <c r="DI705" s="446">
        <f t="shared" si="1432"/>
        <v>8.054498096573834</v>
      </c>
      <c r="DJ705" s="434"/>
      <c r="DK705" s="427">
        <v>2.1</v>
      </c>
      <c r="DL705" s="446">
        <f t="shared" si="1433"/>
        <v>11.420557002604689</v>
      </c>
      <c r="DM705" s="422">
        <v>23.1</v>
      </c>
      <c r="DN705" s="422">
        <v>1.99</v>
      </c>
      <c r="DO705" s="423"/>
      <c r="DP705" s="423">
        <v>16.100000000000001</v>
      </c>
      <c r="DQ705" s="423">
        <v>70</v>
      </c>
      <c r="DR705" s="432">
        <v>5157</v>
      </c>
      <c r="DS705" s="432">
        <v>2484</v>
      </c>
      <c r="DT705" s="437">
        <f>DS705/DR705</f>
        <v>0.48167539267015708</v>
      </c>
      <c r="DU705" s="437">
        <v>0.98</v>
      </c>
      <c r="DV705" s="424"/>
      <c r="DW705" s="446">
        <f t="shared" si="1434"/>
        <v>4.2075736325385691</v>
      </c>
      <c r="DX705" s="434">
        <v>5.88</v>
      </c>
      <c r="DY705" s="438"/>
      <c r="DZ705" s="439"/>
      <c r="EA705" s="660"/>
      <c r="EB705" s="441"/>
      <c r="EC705" s="442"/>
      <c r="ED705" s="442"/>
      <c r="EE705" s="442"/>
      <c r="EF705" s="442"/>
      <c r="EG705" s="443"/>
      <c r="EH705" s="440"/>
      <c r="EI705" s="429">
        <f t="shared" ref="EI705:ER705" si="1498">CV705</f>
        <v>7.95</v>
      </c>
      <c r="EJ705" s="447">
        <f t="shared" si="1498"/>
        <v>14.2</v>
      </c>
      <c r="EK705" s="448">
        <f t="shared" si="1498"/>
        <v>51.12</v>
      </c>
      <c r="EL705" s="417">
        <f t="shared" si="1498"/>
        <v>7720</v>
      </c>
      <c r="EM705" s="431">
        <f t="shared" si="1498"/>
        <v>7.7</v>
      </c>
      <c r="EN705" s="431">
        <f t="shared" si="1498"/>
        <v>0.11</v>
      </c>
      <c r="EO705" s="431">
        <f t="shared" si="1498"/>
        <v>4</v>
      </c>
      <c r="EP705" s="431">
        <f t="shared" si="1498"/>
        <v>0.45</v>
      </c>
      <c r="EQ705" s="430">
        <f t="shared" si="1498"/>
        <v>9</v>
      </c>
      <c r="ER705" s="448">
        <f t="shared" si="1498"/>
        <v>16</v>
      </c>
      <c r="ES705" s="449">
        <f t="shared" si="1436"/>
        <v>26.185930022069581</v>
      </c>
      <c r="ET705" s="450">
        <f t="shared" si="1437"/>
        <v>0.80654000000000003</v>
      </c>
      <c r="EU705" s="451">
        <f t="shared" si="1413"/>
        <v>0.34230190909090907</v>
      </c>
      <c r="EV705" s="450">
        <f t="shared" si="1438"/>
        <v>0.6338924242424242</v>
      </c>
      <c r="EW705" s="513">
        <f t="shared" si="1407"/>
        <v>0.73494237228181147</v>
      </c>
      <c r="EX705" s="514">
        <f t="shared" si="1408"/>
        <v>21.350286408609616</v>
      </c>
      <c r="EY705" s="513">
        <f t="shared" si="1477"/>
        <v>0.77708006279434849</v>
      </c>
      <c r="EZ705" s="514">
        <f t="shared" si="1478"/>
        <v>49.5</v>
      </c>
      <c r="FA705" s="450">
        <f t="shared" si="1439"/>
        <v>0.86312480131176073</v>
      </c>
      <c r="FB705" s="431">
        <f t="shared" si="1440"/>
        <v>322.35890991147369</v>
      </c>
      <c r="FC705" s="452">
        <f>1-EP705/CA705</f>
        <v>0.69856484365267224</v>
      </c>
      <c r="FD705" s="431">
        <f>CA705-EP705</f>
        <v>1.0428583827212539</v>
      </c>
      <c r="FE705" s="452">
        <f t="shared" si="1441"/>
        <v>0.91666666666666663</v>
      </c>
      <c r="FF705" s="430">
        <f t="shared" si="1442"/>
        <v>99</v>
      </c>
      <c r="FG705" s="405">
        <v>50400</v>
      </c>
      <c r="FH705" s="589">
        <v>349</v>
      </c>
      <c r="FI705" s="590">
        <v>58.3</v>
      </c>
      <c r="FJ705" s="591">
        <v>0.75</v>
      </c>
      <c r="FK705" s="455">
        <f t="shared" si="1443"/>
        <v>1.7854043196865623</v>
      </c>
      <c r="FL705" s="530">
        <v>2000</v>
      </c>
      <c r="FM705" s="455">
        <f t="shared" si="1444"/>
        <v>49.594564435737844</v>
      </c>
      <c r="FN705" s="530">
        <v>3892</v>
      </c>
      <c r="FO705" s="532">
        <f t="shared" si="1445"/>
        <v>0.29088191330343793</v>
      </c>
      <c r="FP705" s="449">
        <f t="shared" si="1446"/>
        <v>96.511022391945843</v>
      </c>
      <c r="FQ705" s="457">
        <v>36</v>
      </c>
      <c r="FR705" s="458">
        <f t="shared" si="1447"/>
        <v>0.89270215984328116</v>
      </c>
      <c r="FS705" s="576">
        <v>7.9</v>
      </c>
      <c r="FT705" s="577">
        <v>10.8</v>
      </c>
      <c r="FU705" s="660">
        <v>45</v>
      </c>
      <c r="FV705" s="579">
        <v>8</v>
      </c>
      <c r="FW705" s="580">
        <v>0.1</v>
      </c>
      <c r="FX705" s="579">
        <v>8</v>
      </c>
      <c r="FY705" s="452">
        <f t="shared" si="1448"/>
        <v>0.11111111111111116</v>
      </c>
      <c r="FZ705" s="452">
        <f>1-FW705/(EF705+DC705)</f>
        <v>0.77777777777777779</v>
      </c>
      <c r="GA705" s="429">
        <f>EF705+DC705-FW705</f>
        <v>0.35</v>
      </c>
      <c r="GB705" s="513">
        <f t="shared" si="1493"/>
        <v>0.23943661971830976</v>
      </c>
      <c r="GC705" s="514">
        <f>CW705+DZ705-FT705</f>
        <v>3.3999999999999986</v>
      </c>
      <c r="GD705" s="513">
        <f t="shared" si="1494"/>
        <v>0.11971830985915488</v>
      </c>
      <c r="GE705" s="527">
        <f t="shared" si="1449"/>
        <v>6.1199999999999974</v>
      </c>
      <c r="GF705" s="461">
        <f t="shared" si="1450"/>
        <v>2.440052570238302</v>
      </c>
      <c r="GG705" s="606">
        <v>12</v>
      </c>
      <c r="GH705" s="450">
        <f t="shared" ref="GH705:GH717" si="1499">GG705/80</f>
        <v>0.15</v>
      </c>
      <c r="GI705" s="405">
        <v>84</v>
      </c>
      <c r="GJ705" s="462">
        <f t="shared" ref="GJ705:GJ717" si="1500">GI705/GG705</f>
        <v>7</v>
      </c>
      <c r="GK705" s="463">
        <f t="shared" si="1451"/>
        <v>7.1416172787462493</v>
      </c>
      <c r="GL705" s="464">
        <v>8.11</v>
      </c>
      <c r="GM705" s="529">
        <v>10</v>
      </c>
      <c r="GN705" s="406"/>
      <c r="GO705" s="513">
        <f t="shared" si="1479"/>
        <v>7.4074074074074181E-2</v>
      </c>
      <c r="GP705" s="450">
        <f t="shared" si="1400"/>
        <v>1</v>
      </c>
      <c r="GQ705" s="577">
        <v>8</v>
      </c>
      <c r="GR705" s="455">
        <f t="shared" si="1452"/>
        <v>2.5590795248840728</v>
      </c>
      <c r="GS705" s="531">
        <f t="shared" si="1409"/>
        <v>10</v>
      </c>
      <c r="GT705" s="531">
        <f t="shared" si="1401"/>
        <v>31</v>
      </c>
      <c r="GU705" s="513">
        <f t="shared" si="1480"/>
        <v>0</v>
      </c>
      <c r="GV705" s="513"/>
      <c r="GW705" s="513">
        <f t="shared" si="1481"/>
        <v>7.4074074074074181E-2</v>
      </c>
      <c r="GX705" s="513">
        <f t="shared" si="1402"/>
        <v>0.31111111111111112</v>
      </c>
      <c r="GY705" s="462">
        <f t="shared" si="1487"/>
        <v>0.51011551991044635</v>
      </c>
      <c r="GZ705" s="405">
        <v>39851</v>
      </c>
      <c r="HA705" s="581">
        <v>8.31</v>
      </c>
      <c r="HB705" s="451">
        <v>7.97</v>
      </c>
      <c r="HC705" s="577">
        <v>10</v>
      </c>
      <c r="HD705" s="463">
        <f t="shared" si="1482"/>
        <v>31</v>
      </c>
      <c r="HE705" s="463">
        <v>10.3</v>
      </c>
      <c r="HF705" s="463">
        <f t="shared" si="1491"/>
        <v>27.810000000000002</v>
      </c>
      <c r="HG705" s="582"/>
      <c r="HH705" s="575">
        <v>10</v>
      </c>
      <c r="HI705" s="583">
        <v>7730</v>
      </c>
      <c r="HJ705" s="406">
        <f t="shared" si="1453"/>
        <v>5179.1000000000004</v>
      </c>
      <c r="HK705" s="406">
        <v>256</v>
      </c>
      <c r="HL705" s="549">
        <v>1479</v>
      </c>
      <c r="HM705" s="584">
        <v>6.6</v>
      </c>
      <c r="HN705" s="461">
        <v>2.5</v>
      </c>
      <c r="HO705" s="574">
        <v>0.13</v>
      </c>
      <c r="HP705" s="548">
        <v>0.1</v>
      </c>
      <c r="HQ705" s="585">
        <v>3.6</v>
      </c>
      <c r="HR705" s="586">
        <v>0.08</v>
      </c>
      <c r="HS705" s="520">
        <v>0.11</v>
      </c>
      <c r="HT705" s="587">
        <v>4</v>
      </c>
      <c r="HU705" s="522">
        <f t="shared" si="1454"/>
        <v>46.465671482361742</v>
      </c>
      <c r="HV705" s="513">
        <f t="shared" si="1483"/>
        <v>0.84301412872841441</v>
      </c>
      <c r="HW705" s="513">
        <f t="shared" si="1403"/>
        <v>0.87698412698412698</v>
      </c>
      <c r="HX705" s="513">
        <f t="shared" si="1410"/>
        <v>0.91856677524429964</v>
      </c>
      <c r="HY705" s="599"/>
    </row>
    <row r="706" spans="1:233" s="598" customFormat="1" ht="15.95" customHeight="1" x14ac:dyDescent="0.15">
      <c r="A706" s="400">
        <v>44188</v>
      </c>
      <c r="B706" s="515">
        <v>40517</v>
      </c>
      <c r="C706" s="402">
        <f t="shared" si="1415"/>
        <v>0.81033999999999995</v>
      </c>
      <c r="D706" s="571"/>
      <c r="E706" s="572">
        <v>31.4</v>
      </c>
      <c r="F706" s="406"/>
      <c r="G706" s="406"/>
      <c r="H706" s="402"/>
      <c r="I706" s="573"/>
      <c r="J706" s="406"/>
      <c r="K706" s="574"/>
      <c r="L706" s="574"/>
      <c r="M706" s="574"/>
      <c r="N706" s="575"/>
      <c r="O706" s="575"/>
      <c r="P706" s="409"/>
      <c r="Q706" s="409">
        <v>2400</v>
      </c>
      <c r="R706" s="409"/>
      <c r="S706" s="409"/>
      <c r="T706" s="410">
        <v>4.8499999999999996</v>
      </c>
      <c r="U706" s="409">
        <f t="shared" si="1459"/>
        <v>3178.6206896551726</v>
      </c>
      <c r="V706" s="409">
        <v>9218</v>
      </c>
      <c r="W706" s="409">
        <v>2991</v>
      </c>
      <c r="X706" s="516">
        <v>480</v>
      </c>
      <c r="Y706" s="473"/>
      <c r="Z706" s="429"/>
      <c r="AA706" s="409"/>
      <c r="AB706" s="409"/>
      <c r="AC706" s="409"/>
      <c r="AD706" s="474"/>
      <c r="AE706" s="477"/>
      <c r="AF706" s="478">
        <f t="shared" si="1460"/>
        <v>2880</v>
      </c>
      <c r="AG706" s="477">
        <f t="shared" si="1461"/>
        <v>1.1519999999999999</v>
      </c>
      <c r="AH706" s="478">
        <f t="shared" si="1462"/>
        <v>2648.8505747126437</v>
      </c>
      <c r="AI706" s="478">
        <f t="shared" si="1463"/>
        <v>7681.666666666667</v>
      </c>
      <c r="AJ706" s="473">
        <f t="shared" si="1464"/>
        <v>22123.200000000001</v>
      </c>
      <c r="AK706" s="477">
        <f t="shared" si="1465"/>
        <v>0.98325333333333331</v>
      </c>
      <c r="AL706" s="447">
        <v>37</v>
      </c>
      <c r="AM706" s="479"/>
      <c r="AN706" s="473">
        <v>4813</v>
      </c>
      <c r="AO706" s="473">
        <v>4709</v>
      </c>
      <c r="AP706" s="479">
        <v>7.28</v>
      </c>
      <c r="AQ706" s="447">
        <v>696</v>
      </c>
      <c r="AR706" s="473">
        <f t="shared" si="1497"/>
        <v>2088</v>
      </c>
      <c r="AS706" s="657">
        <f t="shared" si="1468"/>
        <v>3</v>
      </c>
      <c r="AT706" s="473">
        <v>4850</v>
      </c>
      <c r="AU706" s="447"/>
      <c r="AV706" s="480">
        <v>0.9</v>
      </c>
      <c r="AW706" s="479"/>
      <c r="AX706" s="479"/>
      <c r="AY706" s="480"/>
      <c r="AZ706" s="480"/>
      <c r="BA706" s="420">
        <f t="shared" si="1416"/>
        <v>38847</v>
      </c>
      <c r="BB706" s="421">
        <f t="shared" si="1417"/>
        <v>0.77693999999999996</v>
      </c>
      <c r="BC706" s="422"/>
      <c r="BD706" s="423">
        <v>8.01</v>
      </c>
      <c r="BE706" s="424">
        <v>53.4</v>
      </c>
      <c r="BF706" s="420">
        <v>233</v>
      </c>
      <c r="BG706" s="426">
        <v>9160</v>
      </c>
      <c r="BH706" s="420">
        <f t="shared" si="1418"/>
        <v>6137.2000000000007</v>
      </c>
      <c r="BI706" s="432"/>
      <c r="BJ706" s="421"/>
      <c r="BK706" s="427">
        <v>22.6</v>
      </c>
      <c r="BL706" s="427"/>
      <c r="BM706" s="428"/>
      <c r="BN706" s="422"/>
      <c r="BO706" s="425">
        <v>93</v>
      </c>
      <c r="BP706" s="425"/>
      <c r="BQ706" s="423">
        <v>5.54</v>
      </c>
      <c r="BR706" s="421">
        <f t="shared" si="1419"/>
        <v>0.76944444444444438</v>
      </c>
      <c r="BS706" s="409">
        <f t="shared" si="1420"/>
        <v>41727</v>
      </c>
      <c r="BT706" s="429">
        <f t="shared" si="1421"/>
        <v>7.9596153569631172</v>
      </c>
      <c r="BU706" s="430">
        <f t="shared" si="1475"/>
        <v>53.4</v>
      </c>
      <c r="BV706" s="430">
        <f t="shared" si="1422"/>
        <v>361.03220936084551</v>
      </c>
      <c r="BW706" s="430">
        <f t="shared" si="1469"/>
        <v>8527.9833201524198</v>
      </c>
      <c r="BX706" s="430">
        <f t="shared" si="1423"/>
        <v>5543.1891580990732</v>
      </c>
      <c r="BY706" s="430">
        <f t="shared" si="1405"/>
        <v>21.04014666762528</v>
      </c>
      <c r="BZ706" s="430"/>
      <c r="CA706" s="431"/>
      <c r="CB706" s="430">
        <f t="shared" si="1424"/>
        <v>93</v>
      </c>
      <c r="CC706" s="432">
        <v>19642</v>
      </c>
      <c r="CD706" s="411">
        <f t="shared" si="1425"/>
        <v>21082</v>
      </c>
      <c r="CE706" s="421">
        <f t="shared" si="1426"/>
        <v>0.84328000000000003</v>
      </c>
      <c r="CF706" s="433">
        <f t="shared" si="1427"/>
        <v>7.6273598330329193</v>
      </c>
      <c r="CG706" s="434"/>
      <c r="CH706" s="427"/>
      <c r="CI706" s="446">
        <f t="shared" si="1428"/>
        <v>10.814913196091453</v>
      </c>
      <c r="CJ706" s="436">
        <v>23.8</v>
      </c>
      <c r="CK706" s="436">
        <v>0.98</v>
      </c>
      <c r="CL706" s="423"/>
      <c r="CM706" s="423">
        <v>16.100000000000001</v>
      </c>
      <c r="CN706" s="423">
        <v>72</v>
      </c>
      <c r="CO706" s="432"/>
      <c r="CP706" s="432"/>
      <c r="CQ706" s="437"/>
      <c r="CR706" s="437">
        <v>0.97</v>
      </c>
      <c r="CS706" s="424"/>
      <c r="CT706" s="432">
        <f t="shared" si="1429"/>
        <v>3.9844417038231672</v>
      </c>
      <c r="CU706" s="434">
        <v>4.9800000000000004</v>
      </c>
      <c r="CV706" s="438"/>
      <c r="CW706" s="439"/>
      <c r="CX706" s="660"/>
      <c r="CY706" s="441"/>
      <c r="CZ706" s="442"/>
      <c r="DA706" s="442"/>
      <c r="DB706" s="442"/>
      <c r="DC706" s="442"/>
      <c r="DD706" s="443"/>
      <c r="DE706" s="440"/>
      <c r="DF706" s="444">
        <v>19205</v>
      </c>
      <c r="DG706" s="445">
        <f t="shared" si="1430"/>
        <v>20645</v>
      </c>
      <c r="DH706" s="421">
        <f t="shared" si="1431"/>
        <v>0.82579999999999998</v>
      </c>
      <c r="DI706" s="446">
        <f t="shared" si="1432"/>
        <v>7.7888108500847668</v>
      </c>
      <c r="DJ706" s="434">
        <v>7.7</v>
      </c>
      <c r="DK706" s="427">
        <v>2</v>
      </c>
      <c r="DL706" s="446">
        <f t="shared" si="1433"/>
        <v>11.043836279970936</v>
      </c>
      <c r="DM706" s="422">
        <v>23.2</v>
      </c>
      <c r="DN706" s="422">
        <v>1.01</v>
      </c>
      <c r="DO706" s="423">
        <v>7.73</v>
      </c>
      <c r="DP706" s="423">
        <v>15.1</v>
      </c>
      <c r="DQ706" s="423">
        <v>72</v>
      </c>
      <c r="DR706" s="432"/>
      <c r="DS706" s="432"/>
      <c r="DT706" s="437"/>
      <c r="DU706" s="437">
        <v>0.97</v>
      </c>
      <c r="DV706" s="424"/>
      <c r="DW706" s="446">
        <f t="shared" si="1434"/>
        <v>4.0687817873577137</v>
      </c>
      <c r="DX706" s="434">
        <v>5.71</v>
      </c>
      <c r="DY706" s="438">
        <v>7.9</v>
      </c>
      <c r="DZ706" s="439">
        <v>14.6</v>
      </c>
      <c r="EA706" s="660">
        <f>DZ706*3.6</f>
        <v>52.56</v>
      </c>
      <c r="EB706" s="441">
        <v>7860</v>
      </c>
      <c r="EC706" s="442">
        <v>4.8</v>
      </c>
      <c r="ED706" s="442">
        <v>0.19</v>
      </c>
      <c r="EE706" s="442">
        <v>3.8</v>
      </c>
      <c r="EF706" s="442">
        <v>0.5</v>
      </c>
      <c r="EG706" s="443">
        <v>9</v>
      </c>
      <c r="EH706" s="440">
        <v>16</v>
      </c>
      <c r="EI706" s="429">
        <f t="shared" ref="EI706:ER706" si="1501">DY706</f>
        <v>7.9</v>
      </c>
      <c r="EJ706" s="447">
        <f t="shared" si="1501"/>
        <v>14.6</v>
      </c>
      <c r="EK706" s="448">
        <f t="shared" si="1501"/>
        <v>52.56</v>
      </c>
      <c r="EL706" s="417">
        <f t="shared" si="1501"/>
        <v>7860</v>
      </c>
      <c r="EM706" s="431">
        <f t="shared" si="1501"/>
        <v>4.8</v>
      </c>
      <c r="EN706" s="431">
        <f t="shared" si="1501"/>
        <v>0.19</v>
      </c>
      <c r="EO706" s="431">
        <f t="shared" si="1501"/>
        <v>3.8</v>
      </c>
      <c r="EP706" s="431">
        <f t="shared" si="1501"/>
        <v>0.5</v>
      </c>
      <c r="EQ706" s="430">
        <f t="shared" si="1501"/>
        <v>9</v>
      </c>
      <c r="ER706" s="448">
        <f t="shared" si="1501"/>
        <v>16</v>
      </c>
      <c r="ES706" s="449">
        <f t="shared" si="1436"/>
        <v>25.307354950032352</v>
      </c>
      <c r="ET706" s="450">
        <f t="shared" si="1437"/>
        <v>0.83453999999999995</v>
      </c>
      <c r="EU706" s="451">
        <f t="shared" si="1413"/>
        <v>0.34238161363636366</v>
      </c>
      <c r="EV706" s="450">
        <f t="shared" si="1438"/>
        <v>0.63404002525252523</v>
      </c>
      <c r="EW706" s="513">
        <f t="shared" si="1407"/>
        <v>0.77186470817782771</v>
      </c>
      <c r="EX706" s="514">
        <f t="shared" si="1408"/>
        <v>16.240146667625279</v>
      </c>
      <c r="EY706" s="513">
        <f t="shared" si="1477"/>
        <v>0.72659176029962547</v>
      </c>
      <c r="EZ706" s="514">
        <f t="shared" si="1478"/>
        <v>38.799999999999997</v>
      </c>
      <c r="FA706" s="450">
        <f t="shared" si="1439"/>
        <v>0.85441742139004784</v>
      </c>
      <c r="FB706" s="431">
        <f t="shared" si="1440"/>
        <v>308.47220936084551</v>
      </c>
      <c r="FC706" s="452"/>
      <c r="FD706" s="431"/>
      <c r="FE706" s="452">
        <f t="shared" si="1441"/>
        <v>0.90322580645161288</v>
      </c>
      <c r="FF706" s="430">
        <f t="shared" si="1442"/>
        <v>84</v>
      </c>
      <c r="FG706" s="405">
        <v>50400</v>
      </c>
      <c r="FH706" s="589">
        <v>363</v>
      </c>
      <c r="FI706" s="590">
        <v>43.32</v>
      </c>
      <c r="FJ706" s="591">
        <v>0.79</v>
      </c>
      <c r="FK706" s="455">
        <f t="shared" si="1443"/>
        <v>1.7255014738658421</v>
      </c>
      <c r="FL706" s="530">
        <v>2000</v>
      </c>
      <c r="FM706" s="455">
        <f t="shared" si="1444"/>
        <v>47.930596496273395</v>
      </c>
      <c r="FN706" s="530">
        <v>4587</v>
      </c>
      <c r="FO706" s="532">
        <f t="shared" si="1445"/>
        <v>0.34282511210762334</v>
      </c>
      <c r="FP706" s="449">
        <f t="shared" si="1446"/>
        <v>109.92882306420304</v>
      </c>
      <c r="FQ706" s="457">
        <v>36</v>
      </c>
      <c r="FR706" s="458">
        <f t="shared" si="1447"/>
        <v>0.86275073693292115</v>
      </c>
      <c r="FS706" s="576">
        <v>8.01</v>
      </c>
      <c r="FT706" s="577">
        <v>11.4</v>
      </c>
      <c r="FU706" s="660">
        <v>47</v>
      </c>
      <c r="FV706" s="579">
        <v>2</v>
      </c>
      <c r="FW706" s="580"/>
      <c r="FX706" s="579"/>
      <c r="FY706" s="452">
        <f t="shared" si="1448"/>
        <v>0.77777777777777779</v>
      </c>
      <c r="FZ706" s="452"/>
      <c r="GA706" s="429"/>
      <c r="GB706" s="513">
        <f t="shared" si="1493"/>
        <v>0.21917808219178081</v>
      </c>
      <c r="GC706" s="514">
        <f>(CW706+DZ706-FT706)</f>
        <v>3.1999999999999993</v>
      </c>
      <c r="GD706" s="513">
        <f t="shared" si="1494"/>
        <v>0.10578386605783874</v>
      </c>
      <c r="GE706" s="527">
        <f t="shared" si="1449"/>
        <v>5.5600000000000023</v>
      </c>
      <c r="GF706" s="461">
        <f t="shared" si="1450"/>
        <v>2.3581853476166512</v>
      </c>
      <c r="GG706" s="606">
        <v>12</v>
      </c>
      <c r="GH706" s="450">
        <f t="shared" si="1499"/>
        <v>0.15</v>
      </c>
      <c r="GI706" s="405">
        <v>84</v>
      </c>
      <c r="GJ706" s="462">
        <f t="shared" si="1500"/>
        <v>7</v>
      </c>
      <c r="GK706" s="463">
        <f t="shared" si="1451"/>
        <v>6.9020058954633692</v>
      </c>
      <c r="GL706" s="464">
        <v>8.1</v>
      </c>
      <c r="GM706" s="529">
        <v>10.8</v>
      </c>
      <c r="GN706" s="406"/>
      <c r="GO706" s="513">
        <f t="shared" si="1479"/>
        <v>5.2631578947368363E-2</v>
      </c>
      <c r="GP706" s="450">
        <f t="shared" si="1400"/>
        <v>1</v>
      </c>
      <c r="GQ706" s="577">
        <v>8</v>
      </c>
      <c r="GR706" s="455">
        <f t="shared" si="1452"/>
        <v>2.4732187792077074</v>
      </c>
      <c r="GS706" s="531">
        <f t="shared" si="1409"/>
        <v>10.7</v>
      </c>
      <c r="GT706" s="531">
        <f t="shared" si="1401"/>
        <v>33.17</v>
      </c>
      <c r="GU706" s="513">
        <f t="shared" si="1480"/>
        <v>9.2592592592594114E-3</v>
      </c>
      <c r="GV706" s="513"/>
      <c r="GW706" s="513">
        <f t="shared" si="1481"/>
        <v>6.1403508771929904E-2</v>
      </c>
      <c r="GX706" s="513">
        <f t="shared" si="1402"/>
        <v>0.2942553191489361</v>
      </c>
      <c r="GY706" s="462">
        <f t="shared" si="1487"/>
        <v>0.4990604407421092</v>
      </c>
      <c r="GZ706" s="405">
        <v>42821</v>
      </c>
      <c r="HA706" s="581">
        <v>8.3000000000000007</v>
      </c>
      <c r="HB706" s="451">
        <v>7.97</v>
      </c>
      <c r="HC706" s="577">
        <v>10.7</v>
      </c>
      <c r="HD706" s="463">
        <f t="shared" si="1482"/>
        <v>33.17</v>
      </c>
      <c r="HE706" s="463">
        <v>10.8</v>
      </c>
      <c r="HF706" s="463">
        <f t="shared" si="1491"/>
        <v>29.160000000000004</v>
      </c>
      <c r="HG706" s="582"/>
      <c r="HH706" s="575">
        <v>2</v>
      </c>
      <c r="HI706" s="583">
        <v>7900</v>
      </c>
      <c r="HJ706" s="406">
        <f t="shared" si="1453"/>
        <v>5293</v>
      </c>
      <c r="HK706" s="406"/>
      <c r="HL706" s="549"/>
      <c r="HM706" s="584"/>
      <c r="HN706" s="461">
        <v>2.04</v>
      </c>
      <c r="HO706" s="574"/>
      <c r="HP706" s="548">
        <v>0.16</v>
      </c>
      <c r="HQ706" s="585"/>
      <c r="HR706" s="586"/>
      <c r="HS706" s="520">
        <v>0.13</v>
      </c>
      <c r="HT706" s="587">
        <v>8</v>
      </c>
      <c r="HU706" s="522">
        <f t="shared" si="1454"/>
        <v>44.791103560120476</v>
      </c>
      <c r="HV706" s="513">
        <f t="shared" si="1483"/>
        <v>0.79962546816479407</v>
      </c>
      <c r="HW706" s="513">
        <f t="shared" si="1403"/>
        <v>0.8576394849785407</v>
      </c>
      <c r="HX706" s="513">
        <f t="shared" si="1410"/>
        <v>0.9097345132743363</v>
      </c>
      <c r="HY706" s="599"/>
    </row>
    <row r="707" spans="1:233" s="598" customFormat="1" ht="15.95" customHeight="1" x14ac:dyDescent="0.15">
      <c r="A707" s="400">
        <v>44189</v>
      </c>
      <c r="B707" s="515">
        <v>41371</v>
      </c>
      <c r="C707" s="402">
        <f t="shared" si="1415"/>
        <v>0.82742000000000004</v>
      </c>
      <c r="D707" s="571"/>
      <c r="E707" s="572">
        <v>31.8</v>
      </c>
      <c r="F707" s="406"/>
      <c r="G707" s="406"/>
      <c r="H707" s="402"/>
      <c r="I707" s="573"/>
      <c r="J707" s="406"/>
      <c r="K707" s="574"/>
      <c r="L707" s="574"/>
      <c r="M707" s="574"/>
      <c r="N707" s="575"/>
      <c r="O707" s="575"/>
      <c r="P707" s="409"/>
      <c r="Q707" s="409">
        <v>2400</v>
      </c>
      <c r="R707" s="409"/>
      <c r="S707" s="409"/>
      <c r="T707" s="410">
        <v>5.0199999999999996</v>
      </c>
      <c r="U707" s="409">
        <f t="shared" si="1459"/>
        <v>3057.5862068965516</v>
      </c>
      <c r="V707" s="409">
        <v>8867</v>
      </c>
      <c r="W707" s="409">
        <v>3501</v>
      </c>
      <c r="X707" s="516">
        <v>480</v>
      </c>
      <c r="Y707" s="473"/>
      <c r="Z707" s="429"/>
      <c r="AA707" s="409"/>
      <c r="AB707" s="409"/>
      <c r="AC707" s="409"/>
      <c r="AD707" s="474"/>
      <c r="AE707" s="477"/>
      <c r="AF707" s="478">
        <f t="shared" si="1460"/>
        <v>2880</v>
      </c>
      <c r="AG707" s="477">
        <f t="shared" si="1461"/>
        <v>1.1519999999999999</v>
      </c>
      <c r="AH707" s="478">
        <f t="shared" si="1462"/>
        <v>2547.9885057471265</v>
      </c>
      <c r="AI707" s="478">
        <f t="shared" si="1463"/>
        <v>7389.166666666667</v>
      </c>
      <c r="AJ707" s="473">
        <f t="shared" si="1464"/>
        <v>21280.799999999999</v>
      </c>
      <c r="AK707" s="477">
        <f t="shared" si="1465"/>
        <v>0.94581333333333328</v>
      </c>
      <c r="AL707" s="447">
        <v>37</v>
      </c>
      <c r="AM707" s="479"/>
      <c r="AN707" s="473">
        <v>4840</v>
      </c>
      <c r="AO707" s="473">
        <v>4853</v>
      </c>
      <c r="AP707" s="479">
        <v>7.3</v>
      </c>
      <c r="AQ707" s="447">
        <v>678</v>
      </c>
      <c r="AR707" s="473">
        <f t="shared" si="1497"/>
        <v>2034</v>
      </c>
      <c r="AS707" s="657">
        <f t="shared" si="1468"/>
        <v>3</v>
      </c>
      <c r="AT707" s="473">
        <v>4720</v>
      </c>
      <c r="AU707" s="447"/>
      <c r="AV707" s="480">
        <v>0.9</v>
      </c>
      <c r="AW707" s="479"/>
      <c r="AX707" s="479"/>
      <c r="AY707" s="480"/>
      <c r="AZ707" s="480"/>
      <c r="BA707" s="420">
        <f t="shared" si="1416"/>
        <v>38930</v>
      </c>
      <c r="BB707" s="421">
        <f t="shared" si="1417"/>
        <v>0.77859999999999996</v>
      </c>
      <c r="BC707" s="422"/>
      <c r="BD707" s="423">
        <v>8.06</v>
      </c>
      <c r="BE707" s="424">
        <v>52.2</v>
      </c>
      <c r="BF707" s="420">
        <v>210</v>
      </c>
      <c r="BG707" s="426">
        <v>9400</v>
      </c>
      <c r="BH707" s="420">
        <f t="shared" si="1418"/>
        <v>6298</v>
      </c>
      <c r="BI707" s="432"/>
      <c r="BJ707" s="421"/>
      <c r="BK707" s="427">
        <v>22.1</v>
      </c>
      <c r="BL707" s="427"/>
      <c r="BM707" s="428"/>
      <c r="BN707" s="422"/>
      <c r="BO707" s="425">
        <v>72</v>
      </c>
      <c r="BP707" s="425"/>
      <c r="BQ707" s="423">
        <v>6.35</v>
      </c>
      <c r="BR707" s="421">
        <f t="shared" si="1419"/>
        <v>0.88194444444444442</v>
      </c>
      <c r="BS707" s="409">
        <f t="shared" si="1420"/>
        <v>41810</v>
      </c>
      <c r="BT707" s="429">
        <f t="shared" si="1421"/>
        <v>8.00764888782588</v>
      </c>
      <c r="BU707" s="430">
        <f t="shared" si="1475"/>
        <v>52.2</v>
      </c>
      <c r="BV707" s="430">
        <f t="shared" si="1422"/>
        <v>335.64266921789044</v>
      </c>
      <c r="BW707" s="430">
        <f t="shared" si="1469"/>
        <v>8752.7060511839281</v>
      </c>
      <c r="BX707" s="430">
        <f t="shared" si="1423"/>
        <v>5689.2589332695534</v>
      </c>
      <c r="BY707" s="430">
        <f t="shared" si="1405"/>
        <v>20.577684764410428</v>
      </c>
      <c r="BZ707" s="430"/>
      <c r="CA707" s="431"/>
      <c r="CB707" s="430">
        <f t="shared" si="1424"/>
        <v>72</v>
      </c>
      <c r="CC707" s="432">
        <v>19896</v>
      </c>
      <c r="CD707" s="411">
        <f t="shared" si="1425"/>
        <v>21336</v>
      </c>
      <c r="CE707" s="421">
        <f t="shared" si="1426"/>
        <v>0.85343999999999998</v>
      </c>
      <c r="CF707" s="433">
        <f t="shared" si="1427"/>
        <v>7.5365579302587173</v>
      </c>
      <c r="CG707" s="434">
        <v>7.74</v>
      </c>
      <c r="CH707" s="427">
        <v>2.2999999999999998</v>
      </c>
      <c r="CI707" s="446">
        <f t="shared" si="1428"/>
        <v>10.686164229471316</v>
      </c>
      <c r="CJ707" s="436">
        <v>24</v>
      </c>
      <c r="CK707" s="436">
        <v>1.75</v>
      </c>
      <c r="CL707" s="423">
        <v>7.73</v>
      </c>
      <c r="CM707" s="423">
        <v>15.1</v>
      </c>
      <c r="CN707" s="423">
        <v>73</v>
      </c>
      <c r="CO707" s="432"/>
      <c r="CP707" s="432"/>
      <c r="CQ707" s="437"/>
      <c r="CR707" s="437">
        <v>0.95</v>
      </c>
      <c r="CS707" s="424"/>
      <c r="CT707" s="432">
        <f t="shared" si="1429"/>
        <v>3.9370078740157481</v>
      </c>
      <c r="CU707" s="434">
        <v>5.35</v>
      </c>
      <c r="CV707" s="438">
        <v>7.97</v>
      </c>
      <c r="CW707" s="439">
        <v>14.8</v>
      </c>
      <c r="CX707" s="660">
        <f>CW707*3.6</f>
        <v>53.28</v>
      </c>
      <c r="CY707" s="441">
        <v>7900</v>
      </c>
      <c r="CZ707" s="442">
        <v>5.3</v>
      </c>
      <c r="DA707" s="442">
        <v>0.16</v>
      </c>
      <c r="DB707" s="442">
        <v>4.0999999999999996</v>
      </c>
      <c r="DC707" s="442">
        <v>0.5</v>
      </c>
      <c r="DD707" s="443">
        <v>10</v>
      </c>
      <c r="DE707" s="440">
        <v>16</v>
      </c>
      <c r="DF707" s="444">
        <v>19034</v>
      </c>
      <c r="DG707" s="445">
        <f t="shared" si="1430"/>
        <v>20474</v>
      </c>
      <c r="DH707" s="421">
        <f t="shared" si="1431"/>
        <v>0.81896000000000002</v>
      </c>
      <c r="DI707" s="446">
        <f t="shared" si="1432"/>
        <v>7.8538634365536772</v>
      </c>
      <c r="DJ707" s="434"/>
      <c r="DK707" s="427">
        <v>2.2999999999999998</v>
      </c>
      <c r="DL707" s="446">
        <f t="shared" si="1433"/>
        <v>11.136075021979096</v>
      </c>
      <c r="DM707" s="422">
        <v>24.2</v>
      </c>
      <c r="DN707" s="422">
        <v>1.86</v>
      </c>
      <c r="DO707" s="423"/>
      <c r="DP707" s="423">
        <v>14.7</v>
      </c>
      <c r="DQ707" s="423">
        <v>73</v>
      </c>
      <c r="DR707" s="432"/>
      <c r="DS707" s="432"/>
      <c r="DT707" s="437"/>
      <c r="DU707" s="437">
        <v>0.96</v>
      </c>
      <c r="DV707" s="424"/>
      <c r="DW707" s="446">
        <f t="shared" si="1434"/>
        <v>4.1027644817817723</v>
      </c>
      <c r="DX707" s="434">
        <v>5.69</v>
      </c>
      <c r="DY707" s="438"/>
      <c r="DZ707" s="439"/>
      <c r="EA707" s="660"/>
      <c r="EB707" s="441"/>
      <c r="EC707" s="442"/>
      <c r="ED707" s="442"/>
      <c r="EE707" s="442"/>
      <c r="EF707" s="442"/>
      <c r="EG707" s="443"/>
      <c r="EH707" s="440"/>
      <c r="EI707" s="429">
        <f t="shared" ref="EI707:ER707" si="1502">CV707</f>
        <v>7.97</v>
      </c>
      <c r="EJ707" s="447">
        <f t="shared" si="1502"/>
        <v>14.8</v>
      </c>
      <c r="EK707" s="448">
        <f t="shared" si="1502"/>
        <v>53.28</v>
      </c>
      <c r="EL707" s="417">
        <f t="shared" si="1502"/>
        <v>7900</v>
      </c>
      <c r="EM707" s="431">
        <f t="shared" si="1502"/>
        <v>5.3</v>
      </c>
      <c r="EN707" s="431">
        <f t="shared" si="1502"/>
        <v>0.16</v>
      </c>
      <c r="EO707" s="431">
        <f t="shared" si="1502"/>
        <v>4.0999999999999996</v>
      </c>
      <c r="EP707" s="431">
        <f t="shared" si="1502"/>
        <v>0.5</v>
      </c>
      <c r="EQ707" s="430">
        <f t="shared" si="1502"/>
        <v>10</v>
      </c>
      <c r="ER707" s="448">
        <f t="shared" si="1502"/>
        <v>16</v>
      </c>
      <c r="ES707" s="449">
        <f t="shared" si="1436"/>
        <v>25.257115522602248</v>
      </c>
      <c r="ET707" s="450">
        <f t="shared" si="1437"/>
        <v>0.83620000000000005</v>
      </c>
      <c r="EU707" s="451">
        <f t="shared" si="1413"/>
        <v>0.31893681818181813</v>
      </c>
      <c r="EV707" s="450">
        <f t="shared" si="1438"/>
        <v>0.59062373737373719</v>
      </c>
      <c r="EW707" s="513">
        <f t="shared" si="1407"/>
        <v>0.74243944055521394</v>
      </c>
      <c r="EX707" s="514">
        <f t="shared" si="1408"/>
        <v>15.277684764410427</v>
      </c>
      <c r="EY707" s="513">
        <f t="shared" si="1477"/>
        <v>0.71647509578544066</v>
      </c>
      <c r="EZ707" s="514">
        <f t="shared" si="1478"/>
        <v>37.400000000000006</v>
      </c>
      <c r="FA707" s="450">
        <f t="shared" si="1439"/>
        <v>0.8412597536417159</v>
      </c>
      <c r="FB707" s="431">
        <f t="shared" si="1440"/>
        <v>282.36266921789047</v>
      </c>
      <c r="FC707" s="452"/>
      <c r="FD707" s="431"/>
      <c r="FE707" s="452">
        <f t="shared" si="1441"/>
        <v>0.86111111111111116</v>
      </c>
      <c r="FF707" s="430">
        <f t="shared" si="1442"/>
        <v>62</v>
      </c>
      <c r="FG707" s="405">
        <v>50400</v>
      </c>
      <c r="FH707" s="589">
        <v>581</v>
      </c>
      <c r="FI707" s="590">
        <v>61.06</v>
      </c>
      <c r="FJ707" s="591">
        <v>0.81200000000000006</v>
      </c>
      <c r="FK707" s="455">
        <f t="shared" si="1443"/>
        <v>1.7220760583592443</v>
      </c>
      <c r="FL707" s="530">
        <v>2000</v>
      </c>
      <c r="FM707" s="455">
        <f t="shared" si="1444"/>
        <v>47.835446065534562</v>
      </c>
      <c r="FN707" s="530">
        <v>4170</v>
      </c>
      <c r="FO707" s="532">
        <f t="shared" si="1445"/>
        <v>0.31165919282511212</v>
      </c>
      <c r="FP707" s="449">
        <f t="shared" si="1446"/>
        <v>99.736905046639549</v>
      </c>
      <c r="FQ707" s="457">
        <v>36</v>
      </c>
      <c r="FR707" s="458">
        <f t="shared" si="1447"/>
        <v>0.86103802917962213</v>
      </c>
      <c r="FS707" s="576">
        <v>7.89</v>
      </c>
      <c r="FT707" s="577">
        <v>11.4</v>
      </c>
      <c r="FU707" s="660">
        <v>50</v>
      </c>
      <c r="FV707" s="579">
        <v>6</v>
      </c>
      <c r="FW707" s="580"/>
      <c r="FX707" s="579"/>
      <c r="FY707" s="452">
        <f t="shared" si="1448"/>
        <v>0.4</v>
      </c>
      <c r="FZ707" s="452"/>
      <c r="GA707" s="429"/>
      <c r="GB707" s="513">
        <f t="shared" si="1493"/>
        <v>0.22972972972972971</v>
      </c>
      <c r="GC707" s="514">
        <f>CW707+DZ707-FT707</f>
        <v>3.4000000000000004</v>
      </c>
      <c r="GD707" s="513">
        <f t="shared" si="1494"/>
        <v>6.1561561561561562E-2</v>
      </c>
      <c r="GE707" s="527">
        <f t="shared" si="1449"/>
        <v>3.2800000000000011</v>
      </c>
      <c r="GF707" s="461">
        <f t="shared" si="1450"/>
        <v>2.3535039464243002</v>
      </c>
      <c r="GG707" s="606">
        <v>12</v>
      </c>
      <c r="GH707" s="450">
        <f t="shared" si="1499"/>
        <v>0.15</v>
      </c>
      <c r="GI707" s="405">
        <v>84</v>
      </c>
      <c r="GJ707" s="462">
        <f t="shared" si="1500"/>
        <v>7</v>
      </c>
      <c r="GK707" s="463">
        <f t="shared" si="1451"/>
        <v>6.8883042334369771</v>
      </c>
      <c r="GL707" s="464">
        <v>8.06</v>
      </c>
      <c r="GM707" s="529">
        <v>10.4</v>
      </c>
      <c r="GN707" s="406"/>
      <c r="GO707" s="513">
        <f t="shared" si="1479"/>
        <v>8.7719298245614086E-2</v>
      </c>
      <c r="GP707" s="450">
        <f t="shared" si="1400"/>
        <v>1</v>
      </c>
      <c r="GQ707" s="577">
        <v>8</v>
      </c>
      <c r="GR707" s="455">
        <f t="shared" si="1452"/>
        <v>2.4683090169815833</v>
      </c>
      <c r="GS707" s="531">
        <f t="shared" si="1409"/>
        <v>10.3</v>
      </c>
      <c r="GT707" s="531">
        <f t="shared" si="1401"/>
        <v>31.930000000000003</v>
      </c>
      <c r="GU707" s="513">
        <f t="shared" si="1480"/>
        <v>9.6153846153845812E-3</v>
      </c>
      <c r="GV707" s="513"/>
      <c r="GW707" s="513">
        <f t="shared" si="1481"/>
        <v>9.6491228070175405E-2</v>
      </c>
      <c r="GX707" s="513">
        <f t="shared" si="1402"/>
        <v>0.36139999999999994</v>
      </c>
      <c r="GY707" s="462">
        <f t="shared" si="1487"/>
        <v>0.38120111972534465</v>
      </c>
      <c r="GZ707" s="405">
        <v>40940</v>
      </c>
      <c r="HA707" s="581">
        <v>8.27</v>
      </c>
      <c r="HB707" s="451">
        <v>7.99</v>
      </c>
      <c r="HC707" s="577">
        <v>10.3</v>
      </c>
      <c r="HD707" s="463">
        <f t="shared" si="1482"/>
        <v>31.930000000000003</v>
      </c>
      <c r="HE707" s="463">
        <v>10.8</v>
      </c>
      <c r="HF707" s="463">
        <f t="shared" si="1491"/>
        <v>29.160000000000004</v>
      </c>
      <c r="HG707" s="582"/>
      <c r="HH707" s="575">
        <v>4</v>
      </c>
      <c r="HI707" s="583">
        <v>7990</v>
      </c>
      <c r="HJ707" s="406">
        <f t="shared" si="1453"/>
        <v>5353.3</v>
      </c>
      <c r="HK707" s="406"/>
      <c r="HL707" s="549"/>
      <c r="HM707" s="584"/>
      <c r="HN707" s="461">
        <v>2.5</v>
      </c>
      <c r="HO707" s="574"/>
      <c r="HP707" s="548">
        <v>0.21</v>
      </c>
      <c r="HQ707" s="585"/>
      <c r="HR707" s="586"/>
      <c r="HS707" s="520">
        <v>0.14000000000000001</v>
      </c>
      <c r="HT707" s="587">
        <v>4</v>
      </c>
      <c r="HU707" s="522">
        <f t="shared" si="1454"/>
        <v>44.695607500642183</v>
      </c>
      <c r="HV707" s="513">
        <f t="shared" si="1483"/>
        <v>0.80268199233716475</v>
      </c>
      <c r="HW707" s="513">
        <f t="shared" si="1403"/>
        <v>0.8479523809523809</v>
      </c>
      <c r="HX707" s="513">
        <f t="shared" si="1410"/>
        <v>0.8868778280542986</v>
      </c>
      <c r="HY707" s="599"/>
    </row>
    <row r="708" spans="1:233" s="598" customFormat="1" ht="15.95" customHeight="1" x14ac:dyDescent="0.15">
      <c r="A708" s="400">
        <v>44190</v>
      </c>
      <c r="B708" s="515">
        <v>38076</v>
      </c>
      <c r="C708" s="402">
        <f t="shared" si="1415"/>
        <v>0.76151999999999997</v>
      </c>
      <c r="D708" s="571"/>
      <c r="E708" s="572">
        <v>39</v>
      </c>
      <c r="F708" s="406"/>
      <c r="G708" s="406"/>
      <c r="H708" s="402"/>
      <c r="I708" s="573"/>
      <c r="J708" s="406"/>
      <c r="K708" s="574"/>
      <c r="L708" s="574"/>
      <c r="M708" s="574"/>
      <c r="N708" s="575"/>
      <c r="O708" s="575"/>
      <c r="P708" s="409"/>
      <c r="Q708" s="409">
        <v>2400</v>
      </c>
      <c r="R708" s="409"/>
      <c r="S708" s="409"/>
      <c r="T708" s="410">
        <v>4.93</v>
      </c>
      <c r="U708" s="409">
        <f t="shared" si="1459"/>
        <v>2804.8275862068967</v>
      </c>
      <c r="V708" s="409">
        <v>8134</v>
      </c>
      <c r="W708" s="409">
        <v>2191</v>
      </c>
      <c r="X708" s="516">
        <v>480</v>
      </c>
      <c r="Y708" s="473"/>
      <c r="Z708" s="429"/>
      <c r="AA708" s="409"/>
      <c r="AB708" s="409"/>
      <c r="AC708" s="409"/>
      <c r="AD708" s="474"/>
      <c r="AE708" s="477"/>
      <c r="AF708" s="478">
        <f t="shared" si="1460"/>
        <v>2880</v>
      </c>
      <c r="AG708" s="477">
        <f t="shared" si="1461"/>
        <v>1.1519999999999999</v>
      </c>
      <c r="AH708" s="478">
        <f t="shared" si="1462"/>
        <v>2337.3563218390805</v>
      </c>
      <c r="AI708" s="478">
        <f t="shared" si="1463"/>
        <v>6778.333333333333</v>
      </c>
      <c r="AJ708" s="473">
        <f t="shared" si="1464"/>
        <v>19521.599999999999</v>
      </c>
      <c r="AK708" s="477">
        <f t="shared" si="1465"/>
        <v>0.86762666666666666</v>
      </c>
      <c r="AL708" s="447">
        <v>37</v>
      </c>
      <c r="AM708" s="479"/>
      <c r="AN708" s="473">
        <v>4738</v>
      </c>
      <c r="AO708" s="473">
        <v>4745</v>
      </c>
      <c r="AP708" s="479">
        <v>7.25</v>
      </c>
      <c r="AQ708" s="447">
        <v>655</v>
      </c>
      <c r="AR708" s="473">
        <f t="shared" si="1497"/>
        <v>1965</v>
      </c>
      <c r="AS708" s="657">
        <f t="shared" si="1468"/>
        <v>3</v>
      </c>
      <c r="AT708" s="473">
        <v>4690</v>
      </c>
      <c r="AU708" s="447"/>
      <c r="AV708" s="480">
        <v>1.1000000000000001</v>
      </c>
      <c r="AW708" s="479">
        <v>5.0599999999999996</v>
      </c>
      <c r="AX708" s="479">
        <v>32.32</v>
      </c>
      <c r="AY708" s="480">
        <v>8.4</v>
      </c>
      <c r="AZ708" s="480">
        <v>1.3</v>
      </c>
      <c r="BA708" s="420">
        <f t="shared" si="1416"/>
        <v>37914</v>
      </c>
      <c r="BB708" s="421">
        <f t="shared" si="1417"/>
        <v>0.75827999999999995</v>
      </c>
      <c r="BC708" s="422"/>
      <c r="BD708" s="423">
        <v>7.98</v>
      </c>
      <c r="BE708" s="424">
        <v>29</v>
      </c>
      <c r="BF708" s="420">
        <v>174</v>
      </c>
      <c r="BG708" s="426">
        <v>8580</v>
      </c>
      <c r="BH708" s="420">
        <f t="shared" si="1418"/>
        <v>5748.6</v>
      </c>
      <c r="BI708" s="432"/>
      <c r="BJ708" s="421"/>
      <c r="BK708" s="427">
        <v>28.6</v>
      </c>
      <c r="BL708" s="427">
        <v>12</v>
      </c>
      <c r="BM708" s="428">
        <v>7.9</v>
      </c>
      <c r="BN708" s="422">
        <v>1.4</v>
      </c>
      <c r="BO708" s="425">
        <v>89</v>
      </c>
      <c r="BP708" s="425">
        <v>32</v>
      </c>
      <c r="BQ708" s="423">
        <v>6.01</v>
      </c>
      <c r="BR708" s="421">
        <f t="shared" si="1419"/>
        <v>0.83472222222222214</v>
      </c>
      <c r="BS708" s="409">
        <f t="shared" si="1420"/>
        <v>40794</v>
      </c>
      <c r="BT708" s="429">
        <f t="shared" si="1421"/>
        <v>7.9284630092660695</v>
      </c>
      <c r="BU708" s="430">
        <f t="shared" si="1475"/>
        <v>29</v>
      </c>
      <c r="BV708" s="430">
        <f t="shared" si="1422"/>
        <v>300.44212384174142</v>
      </c>
      <c r="BW708" s="430">
        <f t="shared" si="1469"/>
        <v>7974.475658185027</v>
      </c>
      <c r="BX708" s="430">
        <f t="shared" si="1423"/>
        <v>5183.4091778202674</v>
      </c>
      <c r="BY708" s="430">
        <f t="shared" si="1405"/>
        <v>27.173907927636421</v>
      </c>
      <c r="BZ708" s="430">
        <f>(BL708*BA708+AY708*AF708)/BS708</f>
        <v>11.74584497720253</v>
      </c>
      <c r="CA708" s="431">
        <f>(BN708*BA708+AZ708*AF708)/BS708</f>
        <v>1.3929401382556257</v>
      </c>
      <c r="CB708" s="430">
        <f t="shared" si="1424"/>
        <v>89</v>
      </c>
      <c r="CC708" s="432">
        <v>19412</v>
      </c>
      <c r="CD708" s="411">
        <f t="shared" si="1425"/>
        <v>20852</v>
      </c>
      <c r="CE708" s="421">
        <f t="shared" si="1426"/>
        <v>0.83408000000000004</v>
      </c>
      <c r="CF708" s="433">
        <f t="shared" si="1427"/>
        <v>7.7114905045079603</v>
      </c>
      <c r="CG708" s="434"/>
      <c r="CH708" s="427"/>
      <c r="CI708" s="446">
        <f t="shared" si="1428"/>
        <v>10.934202954153079</v>
      </c>
      <c r="CJ708" s="436">
        <v>23.7</v>
      </c>
      <c r="CK708" s="436">
        <v>3.17</v>
      </c>
      <c r="CL708" s="423"/>
      <c r="CM708" s="423">
        <v>14.7</v>
      </c>
      <c r="CN708" s="423">
        <v>73</v>
      </c>
      <c r="CO708" s="432"/>
      <c r="CP708" s="432"/>
      <c r="CQ708" s="437"/>
      <c r="CR708" s="437">
        <v>0.96</v>
      </c>
      <c r="CS708" s="424"/>
      <c r="CT708" s="432">
        <f t="shared" si="1429"/>
        <v>4.0283905620563978</v>
      </c>
      <c r="CU708" s="434">
        <v>4.37</v>
      </c>
      <c r="CV708" s="438"/>
      <c r="CW708" s="439"/>
      <c r="CX708" s="660"/>
      <c r="CY708" s="441"/>
      <c r="CZ708" s="442"/>
      <c r="DA708" s="442"/>
      <c r="DB708" s="442"/>
      <c r="DC708" s="442"/>
      <c r="DD708" s="443"/>
      <c r="DE708" s="440"/>
      <c r="DF708" s="444">
        <v>18502</v>
      </c>
      <c r="DG708" s="445">
        <f t="shared" si="1430"/>
        <v>19942</v>
      </c>
      <c r="DH708" s="421">
        <f t="shared" si="1431"/>
        <v>0.79767999999999994</v>
      </c>
      <c r="DI708" s="446">
        <f t="shared" si="1432"/>
        <v>8.0633838130578681</v>
      </c>
      <c r="DJ708" s="434">
        <v>7.75</v>
      </c>
      <c r="DK708" s="427">
        <v>2.2999999999999998</v>
      </c>
      <c r="DL708" s="446">
        <f t="shared" si="1433"/>
        <v>11.433156152843246</v>
      </c>
      <c r="DM708" s="422">
        <v>23.6</v>
      </c>
      <c r="DN708" s="422">
        <v>3.12</v>
      </c>
      <c r="DO708" s="423">
        <v>7.75</v>
      </c>
      <c r="DP708" s="423">
        <v>15.1</v>
      </c>
      <c r="DQ708" s="423">
        <v>73</v>
      </c>
      <c r="DR708" s="432"/>
      <c r="DS708" s="432"/>
      <c r="DT708" s="437"/>
      <c r="DU708" s="437">
        <v>0.96</v>
      </c>
      <c r="DV708" s="424"/>
      <c r="DW708" s="446">
        <f t="shared" si="1434"/>
        <v>4.2122154247317223</v>
      </c>
      <c r="DX708" s="434">
        <v>5.21</v>
      </c>
      <c r="DY708" s="438">
        <v>7.89</v>
      </c>
      <c r="DZ708" s="439">
        <v>14.9</v>
      </c>
      <c r="EA708" s="660">
        <f>DZ708*3.6</f>
        <v>53.64</v>
      </c>
      <c r="EB708" s="441">
        <v>7870</v>
      </c>
      <c r="EC708" s="442">
        <v>4.9000000000000004</v>
      </c>
      <c r="ED708" s="442">
        <v>0.28000000000000003</v>
      </c>
      <c r="EE708" s="442">
        <v>3.7</v>
      </c>
      <c r="EF708" s="442">
        <v>0.55000000000000004</v>
      </c>
      <c r="EG708" s="443">
        <v>7</v>
      </c>
      <c r="EH708" s="440">
        <v>16</v>
      </c>
      <c r="EI708" s="429">
        <f t="shared" ref="EI708:ER708" si="1503">DY708</f>
        <v>7.89</v>
      </c>
      <c r="EJ708" s="447">
        <f t="shared" si="1503"/>
        <v>14.9</v>
      </c>
      <c r="EK708" s="448">
        <f t="shared" si="1503"/>
        <v>53.64</v>
      </c>
      <c r="EL708" s="417">
        <f t="shared" si="1503"/>
        <v>7870</v>
      </c>
      <c r="EM708" s="431">
        <f t="shared" si="1503"/>
        <v>4.9000000000000004</v>
      </c>
      <c r="EN708" s="431">
        <f t="shared" si="1503"/>
        <v>0.28000000000000003</v>
      </c>
      <c r="EO708" s="431">
        <f t="shared" si="1503"/>
        <v>3.7</v>
      </c>
      <c r="EP708" s="431">
        <f t="shared" si="1503"/>
        <v>0.55000000000000004</v>
      </c>
      <c r="EQ708" s="430">
        <f t="shared" si="1503"/>
        <v>7</v>
      </c>
      <c r="ER708" s="448">
        <f t="shared" si="1503"/>
        <v>16</v>
      </c>
      <c r="ES708" s="449">
        <f t="shared" si="1436"/>
        <v>25.886159729371968</v>
      </c>
      <c r="ET708" s="450">
        <f t="shared" si="1437"/>
        <v>0.81588000000000005</v>
      </c>
      <c r="EU708" s="451">
        <f t="shared" si="1413"/>
        <v>0.27855081818181815</v>
      </c>
      <c r="EV708" s="450">
        <f t="shared" si="1438"/>
        <v>0.5158348484848484</v>
      </c>
      <c r="EW708" s="513">
        <f t="shared" si="1407"/>
        <v>0.81967996605241311</v>
      </c>
      <c r="EX708" s="514">
        <f t="shared" si="1408"/>
        <v>22.273907927636422</v>
      </c>
      <c r="EY708" s="513">
        <f t="shared" si="1477"/>
        <v>0.48620689655172411</v>
      </c>
      <c r="EZ708" s="514">
        <f t="shared" si="1478"/>
        <v>14.1</v>
      </c>
      <c r="FA708" s="450">
        <f t="shared" si="1439"/>
        <v>0.82146311804048155</v>
      </c>
      <c r="FB708" s="431">
        <f t="shared" si="1440"/>
        <v>246.80212384174143</v>
      </c>
      <c r="FC708" s="452">
        <f>1-EP708/CA708</f>
        <v>0.60515173273076672</v>
      </c>
      <c r="FD708" s="431">
        <f>CA708-EP708</f>
        <v>0.84294013825562564</v>
      </c>
      <c r="FE708" s="452">
        <f t="shared" si="1441"/>
        <v>0.9213483146067416</v>
      </c>
      <c r="FF708" s="430">
        <f t="shared" si="1442"/>
        <v>82</v>
      </c>
      <c r="FG708" s="405">
        <v>50400</v>
      </c>
      <c r="FH708" s="589">
        <v>492</v>
      </c>
      <c r="FI708" s="590">
        <v>32.619999999999997</v>
      </c>
      <c r="FJ708" s="591"/>
      <c r="FK708" s="455">
        <f t="shared" si="1443"/>
        <v>1.7649654360935432</v>
      </c>
      <c r="FL708" s="530">
        <v>2000</v>
      </c>
      <c r="FM708" s="455">
        <f t="shared" si="1444"/>
        <v>49.026817669265085</v>
      </c>
      <c r="FN708" s="530">
        <v>3892</v>
      </c>
      <c r="FO708" s="532">
        <f t="shared" si="1445"/>
        <v>0.29088191330343793</v>
      </c>
      <c r="FP708" s="449">
        <f t="shared" si="1446"/>
        <v>95.406187184389864</v>
      </c>
      <c r="FQ708" s="457">
        <v>36</v>
      </c>
      <c r="FR708" s="458">
        <f t="shared" si="1447"/>
        <v>0.88248271804677159</v>
      </c>
      <c r="FS708" s="576">
        <v>7.88</v>
      </c>
      <c r="FT708" s="577">
        <v>10.9</v>
      </c>
      <c r="FU708" s="660">
        <v>49</v>
      </c>
      <c r="FV708" s="579">
        <v>10</v>
      </c>
      <c r="FW708" s="580">
        <v>0.12</v>
      </c>
      <c r="FX708" s="579">
        <v>8</v>
      </c>
      <c r="FY708" s="452">
        <f t="shared" si="1448"/>
        <v>-0.4285714285714286</v>
      </c>
      <c r="FZ708" s="452">
        <f>1-FW708/(EF708+DC708)</f>
        <v>0.78181818181818186</v>
      </c>
      <c r="GA708" s="429">
        <f>EF708+DC708-FW708</f>
        <v>0.43000000000000005</v>
      </c>
      <c r="GB708" s="513">
        <f t="shared" si="1493"/>
        <v>0.26845637583892612</v>
      </c>
      <c r="GC708" s="514">
        <f>(CW708+DZ708-FT708)</f>
        <v>4</v>
      </c>
      <c r="GD708" s="513">
        <f t="shared" si="1494"/>
        <v>8.6502609992542889E-2</v>
      </c>
      <c r="GE708" s="527">
        <f t="shared" si="1449"/>
        <v>4.6400000000000006</v>
      </c>
      <c r="GF708" s="461">
        <f t="shared" si="1450"/>
        <v>2.4121194293278423</v>
      </c>
      <c r="GG708" s="606">
        <v>12</v>
      </c>
      <c r="GH708" s="450">
        <f t="shared" si="1499"/>
        <v>0.15</v>
      </c>
      <c r="GI708" s="405">
        <v>84</v>
      </c>
      <c r="GJ708" s="462">
        <f t="shared" si="1500"/>
        <v>7</v>
      </c>
      <c r="GK708" s="463">
        <f t="shared" si="1451"/>
        <v>7.0598617443741727</v>
      </c>
      <c r="GL708" s="464">
        <v>8.07</v>
      </c>
      <c r="GM708" s="529">
        <v>10.7</v>
      </c>
      <c r="GN708" s="406"/>
      <c r="GO708" s="513">
        <f t="shared" si="1479"/>
        <v>1.8348623853211121E-2</v>
      </c>
      <c r="GP708" s="450">
        <f t="shared" ref="GP708:GP717" si="1504">1-GN708/FU708</f>
        <v>1</v>
      </c>
      <c r="GQ708" s="577">
        <v>8</v>
      </c>
      <c r="GR708" s="455">
        <f t="shared" si="1452"/>
        <v>2.5297837917340784</v>
      </c>
      <c r="GS708" s="531">
        <f t="shared" si="1409"/>
        <v>10.3</v>
      </c>
      <c r="GT708" s="531">
        <f t="shared" ref="GT708:GT739" si="1505">HD708</f>
        <v>31.930000000000003</v>
      </c>
      <c r="GU708" s="513">
        <f t="shared" si="1480"/>
        <v>3.7383177570093351E-2</v>
      </c>
      <c r="GV708" s="513"/>
      <c r="GW708" s="513">
        <f t="shared" si="1481"/>
        <v>5.5045871559633031E-2</v>
      </c>
      <c r="GX708" s="513">
        <f t="shared" ref="GX708:GX739" si="1506">1-HD708/FU708</f>
        <v>0.34836734693877547</v>
      </c>
      <c r="GY708" s="462">
        <f t="shared" si="1487"/>
        <v>0.41358299615548766</v>
      </c>
      <c r="GZ708" s="405">
        <v>41067</v>
      </c>
      <c r="HA708" s="581">
        <v>8.31</v>
      </c>
      <c r="HB708" s="451">
        <v>8</v>
      </c>
      <c r="HC708" s="577">
        <v>10.3</v>
      </c>
      <c r="HD708" s="463">
        <f t="shared" si="1482"/>
        <v>31.930000000000003</v>
      </c>
      <c r="HE708" s="463">
        <v>10.5</v>
      </c>
      <c r="HF708" s="463">
        <f t="shared" si="1491"/>
        <v>28.35</v>
      </c>
      <c r="HG708" s="582"/>
      <c r="HH708" s="575">
        <v>10</v>
      </c>
      <c r="HI708" s="583">
        <v>8000</v>
      </c>
      <c r="HJ708" s="406">
        <f t="shared" si="1453"/>
        <v>5360</v>
      </c>
      <c r="HK708" s="406"/>
      <c r="HL708" s="549"/>
      <c r="HM708" s="584">
        <v>4.5999999999999996</v>
      </c>
      <c r="HN708" s="461">
        <v>3.46</v>
      </c>
      <c r="HO708" s="574">
        <v>0.13</v>
      </c>
      <c r="HP708" s="548">
        <v>0.25</v>
      </c>
      <c r="HQ708" s="585">
        <v>3.6</v>
      </c>
      <c r="HR708" s="586">
        <v>0.14000000000000001</v>
      </c>
      <c r="HS708" s="520">
        <v>0.15</v>
      </c>
      <c r="HT708" s="587">
        <v>4</v>
      </c>
      <c r="HU708" s="522">
        <f t="shared" si="1454"/>
        <v>45.893337553410348</v>
      </c>
      <c r="HV708" s="513">
        <f t="shared" si="1483"/>
        <v>0.64482758620689651</v>
      </c>
      <c r="HW708" s="513">
        <f t="shared" ref="HW708:HW739" si="1507">1-HD708/BF708</f>
        <v>0.81649425287356325</v>
      </c>
      <c r="HX708" s="513">
        <f t="shared" si="1410"/>
        <v>0.87902097902097909</v>
      </c>
      <c r="HY708" s="599"/>
    </row>
    <row r="709" spans="1:233" s="598" customFormat="1" ht="15.95" customHeight="1" x14ac:dyDescent="0.15">
      <c r="A709" s="400">
        <v>44191</v>
      </c>
      <c r="B709" s="515">
        <v>40384</v>
      </c>
      <c r="C709" s="402">
        <f t="shared" si="1415"/>
        <v>0.80767999999999995</v>
      </c>
      <c r="D709" s="571"/>
      <c r="E709" s="572">
        <v>30</v>
      </c>
      <c r="F709" s="406"/>
      <c r="G709" s="406"/>
      <c r="H709" s="402"/>
      <c r="I709" s="573"/>
      <c r="J709" s="406"/>
      <c r="K709" s="574"/>
      <c r="L709" s="574"/>
      <c r="M709" s="574"/>
      <c r="N709" s="575"/>
      <c r="O709" s="575"/>
      <c r="P709" s="409"/>
      <c r="Q709" s="409">
        <v>2400</v>
      </c>
      <c r="R709" s="409"/>
      <c r="S709" s="409"/>
      <c r="T709" s="410">
        <v>4.9800000000000004</v>
      </c>
      <c r="U709" s="409">
        <f t="shared" si="1459"/>
        <v>3064.1379310344828</v>
      </c>
      <c r="V709" s="409">
        <v>8886</v>
      </c>
      <c r="W709" s="409">
        <v>2098</v>
      </c>
      <c r="X709" s="516">
        <v>480</v>
      </c>
      <c r="Y709" s="473"/>
      <c r="Z709" s="429"/>
      <c r="AA709" s="409"/>
      <c r="AB709" s="409"/>
      <c r="AC709" s="409"/>
      <c r="AD709" s="474"/>
      <c r="AE709" s="477"/>
      <c r="AF709" s="478">
        <f t="shared" si="1460"/>
        <v>2880</v>
      </c>
      <c r="AG709" s="477">
        <f t="shared" si="1461"/>
        <v>1.1519999999999999</v>
      </c>
      <c r="AH709" s="478">
        <f t="shared" si="1462"/>
        <v>2553.4482758620688</v>
      </c>
      <c r="AI709" s="478">
        <f t="shared" si="1463"/>
        <v>7405</v>
      </c>
      <c r="AJ709" s="473">
        <f t="shared" si="1464"/>
        <v>21326.400000000001</v>
      </c>
      <c r="AK709" s="477">
        <f t="shared" si="1465"/>
        <v>0.94784000000000002</v>
      </c>
      <c r="AL709" s="447">
        <v>37</v>
      </c>
      <c r="AM709" s="479"/>
      <c r="AN709" s="473">
        <v>4798</v>
      </c>
      <c r="AO709" s="473">
        <v>4777</v>
      </c>
      <c r="AP709" s="479">
        <v>7.33</v>
      </c>
      <c r="AQ709" s="447">
        <v>637</v>
      </c>
      <c r="AR709" s="473">
        <f t="shared" si="1497"/>
        <v>1911</v>
      </c>
      <c r="AS709" s="657">
        <f t="shared" si="1468"/>
        <v>3</v>
      </c>
      <c r="AT709" s="473">
        <v>4630</v>
      </c>
      <c r="AU709" s="447"/>
      <c r="AV709" s="480">
        <v>0.9</v>
      </c>
      <c r="AW709" s="479"/>
      <c r="AX709" s="479"/>
      <c r="AY709" s="480"/>
      <c r="AZ709" s="480"/>
      <c r="BA709" s="420">
        <f t="shared" si="1416"/>
        <v>37534</v>
      </c>
      <c r="BB709" s="421">
        <f t="shared" si="1417"/>
        <v>0.75068000000000001</v>
      </c>
      <c r="BC709" s="422"/>
      <c r="BD709" s="423">
        <v>8.0399999999999991</v>
      </c>
      <c r="BE709" s="424">
        <v>48</v>
      </c>
      <c r="BF709" s="420">
        <v>254</v>
      </c>
      <c r="BG709" s="426">
        <v>7930</v>
      </c>
      <c r="BH709" s="420">
        <f t="shared" si="1418"/>
        <v>5313.1</v>
      </c>
      <c r="BI709" s="432"/>
      <c r="BJ709" s="421"/>
      <c r="BK709" s="427">
        <v>22</v>
      </c>
      <c r="BL709" s="427"/>
      <c r="BM709" s="428"/>
      <c r="BN709" s="422"/>
      <c r="BO709" s="425">
        <v>126</v>
      </c>
      <c r="BP709" s="425"/>
      <c r="BQ709" s="423">
        <v>6.05</v>
      </c>
      <c r="BR709" s="421">
        <f t="shared" si="1419"/>
        <v>0.84027777777777768</v>
      </c>
      <c r="BS709" s="409">
        <f t="shared" si="1420"/>
        <v>40414</v>
      </c>
      <c r="BT709" s="429">
        <f t="shared" si="1421"/>
        <v>7.9894036719948538</v>
      </c>
      <c r="BU709" s="430">
        <f t="shared" si="1475"/>
        <v>48</v>
      </c>
      <c r="BV709" s="430">
        <f t="shared" si="1422"/>
        <v>372.08185282327906</v>
      </c>
      <c r="BW709" s="430">
        <f t="shared" si="1469"/>
        <v>7365.1026871876084</v>
      </c>
      <c r="BX709" s="430">
        <f t="shared" si="1423"/>
        <v>4787.316746671946</v>
      </c>
      <c r="BY709" s="430">
        <f t="shared" si="1405"/>
        <v>20.432226456178551</v>
      </c>
      <c r="BZ709" s="430"/>
      <c r="CA709" s="431"/>
      <c r="CB709" s="430">
        <f t="shared" si="1424"/>
        <v>126</v>
      </c>
      <c r="CC709" s="432">
        <v>18969</v>
      </c>
      <c r="CD709" s="411">
        <f t="shared" si="1425"/>
        <v>20409</v>
      </c>
      <c r="CE709" s="421">
        <f t="shared" si="1426"/>
        <v>0.81635999999999997</v>
      </c>
      <c r="CF709" s="433">
        <f t="shared" si="1427"/>
        <v>7.878876966044392</v>
      </c>
      <c r="CG709" s="434">
        <v>7.86</v>
      </c>
      <c r="CH709" s="427">
        <v>2.6</v>
      </c>
      <c r="CI709" s="446">
        <f t="shared" si="1428"/>
        <v>11.171541966779362</v>
      </c>
      <c r="CJ709" s="436">
        <v>23.2</v>
      </c>
      <c r="CK709" s="436">
        <v>2.64</v>
      </c>
      <c r="CL709" s="423">
        <v>7.77</v>
      </c>
      <c r="CM709" s="423">
        <v>15.1</v>
      </c>
      <c r="CN709" s="423">
        <v>78</v>
      </c>
      <c r="CO709" s="432"/>
      <c r="CP709" s="432"/>
      <c r="CQ709" s="437"/>
      <c r="CR709" s="437">
        <v>0.97</v>
      </c>
      <c r="CS709" s="424"/>
      <c r="CT709" s="432">
        <f t="shared" si="1429"/>
        <v>4.1158312509187125</v>
      </c>
      <c r="CU709" s="434">
        <v>4.0999999999999996</v>
      </c>
      <c r="CV709" s="438">
        <v>7.85</v>
      </c>
      <c r="CW709" s="439">
        <v>14.5</v>
      </c>
      <c r="CX709" s="660">
        <f>CW709*3.6</f>
        <v>52.2</v>
      </c>
      <c r="CY709" s="441">
        <v>7700</v>
      </c>
      <c r="CZ709" s="442">
        <v>6.8</v>
      </c>
      <c r="DA709" s="442">
        <v>0.13</v>
      </c>
      <c r="DB709" s="442">
        <v>4.9000000000000004</v>
      </c>
      <c r="DC709" s="442">
        <v>0.55000000000000004</v>
      </c>
      <c r="DD709" s="443">
        <v>5</v>
      </c>
      <c r="DE709" s="440">
        <v>16</v>
      </c>
      <c r="DF709" s="444">
        <v>18565</v>
      </c>
      <c r="DG709" s="445">
        <f t="shared" si="1430"/>
        <v>20005</v>
      </c>
      <c r="DH709" s="421">
        <f t="shared" si="1431"/>
        <v>0.80020000000000002</v>
      </c>
      <c r="DI709" s="446">
        <f t="shared" si="1432"/>
        <v>8.0379905023744058</v>
      </c>
      <c r="DJ709" s="434"/>
      <c r="DK709" s="427">
        <v>2.6</v>
      </c>
      <c r="DL709" s="446">
        <f t="shared" si="1433"/>
        <v>11.39715071232192</v>
      </c>
      <c r="DM709" s="422">
        <v>23.3</v>
      </c>
      <c r="DN709" s="422">
        <v>2.11</v>
      </c>
      <c r="DO709" s="423"/>
      <c r="DP709" s="423">
        <v>16</v>
      </c>
      <c r="DQ709" s="423">
        <v>78</v>
      </c>
      <c r="DR709" s="432"/>
      <c r="DS709" s="432"/>
      <c r="DT709" s="437"/>
      <c r="DU709" s="437">
        <v>0.96</v>
      </c>
      <c r="DV709" s="424"/>
      <c r="DW709" s="446">
        <f t="shared" si="1434"/>
        <v>4.1989502624343915</v>
      </c>
      <c r="DX709" s="434">
        <v>5.58</v>
      </c>
      <c r="DY709" s="438"/>
      <c r="DZ709" s="439"/>
      <c r="EA709" s="660"/>
      <c r="EB709" s="441"/>
      <c r="EC709" s="442"/>
      <c r="ED709" s="442"/>
      <c r="EE709" s="442"/>
      <c r="EF709" s="442"/>
      <c r="EG709" s="443"/>
      <c r="EH709" s="440"/>
      <c r="EI709" s="429">
        <f t="shared" ref="EI709:ER709" si="1508">CV709</f>
        <v>7.85</v>
      </c>
      <c r="EJ709" s="447">
        <f t="shared" si="1508"/>
        <v>14.5</v>
      </c>
      <c r="EK709" s="448">
        <f t="shared" si="1508"/>
        <v>52.2</v>
      </c>
      <c r="EL709" s="417">
        <f t="shared" si="1508"/>
        <v>7700</v>
      </c>
      <c r="EM709" s="431">
        <f t="shared" si="1508"/>
        <v>6.8</v>
      </c>
      <c r="EN709" s="431">
        <f t="shared" si="1508"/>
        <v>0.13</v>
      </c>
      <c r="EO709" s="431">
        <f t="shared" si="1508"/>
        <v>4.9000000000000004</v>
      </c>
      <c r="EP709" s="431">
        <f t="shared" si="1508"/>
        <v>0.55000000000000004</v>
      </c>
      <c r="EQ709" s="430">
        <f t="shared" si="1508"/>
        <v>5</v>
      </c>
      <c r="ER709" s="448">
        <f t="shared" si="1508"/>
        <v>16</v>
      </c>
      <c r="ES709" s="449">
        <f t="shared" si="1436"/>
        <v>26.129559063690799</v>
      </c>
      <c r="ET709" s="450">
        <f t="shared" si="1437"/>
        <v>0.80828</v>
      </c>
      <c r="EU709" s="451">
        <f t="shared" si="1413"/>
        <v>0.34175718181818182</v>
      </c>
      <c r="EV709" s="450">
        <f t="shared" si="1438"/>
        <v>0.63288367003366996</v>
      </c>
      <c r="EW709" s="513">
        <f t="shared" si="1407"/>
        <v>0.66719241221292691</v>
      </c>
      <c r="EX709" s="514">
        <f t="shared" si="1408"/>
        <v>13.63222645617855</v>
      </c>
      <c r="EY709" s="513">
        <f t="shared" si="1477"/>
        <v>0.69791666666666674</v>
      </c>
      <c r="EZ709" s="514">
        <f t="shared" si="1478"/>
        <v>33.5</v>
      </c>
      <c r="FA709" s="450">
        <f t="shared" si="1439"/>
        <v>0.85970828836741875</v>
      </c>
      <c r="FB709" s="431">
        <f t="shared" si="1440"/>
        <v>319.88185282327908</v>
      </c>
      <c r="FC709" s="452"/>
      <c r="FD709" s="431"/>
      <c r="FE709" s="452">
        <f t="shared" si="1441"/>
        <v>0.96031746031746035</v>
      </c>
      <c r="FF709" s="430">
        <f t="shared" si="1442"/>
        <v>121</v>
      </c>
      <c r="FG709" s="405">
        <v>50400</v>
      </c>
      <c r="FH709" s="589">
        <v>415</v>
      </c>
      <c r="FI709" s="590">
        <v>55.76</v>
      </c>
      <c r="FJ709" s="591"/>
      <c r="FK709" s="455">
        <f t="shared" si="1443"/>
        <v>1.7815608452516454</v>
      </c>
      <c r="FL709" s="530">
        <v>2000</v>
      </c>
      <c r="FM709" s="455">
        <f t="shared" si="1444"/>
        <v>49.487801256990153</v>
      </c>
      <c r="FN709" s="530">
        <v>3753</v>
      </c>
      <c r="FO709" s="532">
        <f t="shared" si="1445"/>
        <v>0.28049327354260095</v>
      </c>
      <c r="FP709" s="449">
        <f t="shared" si="1446"/>
        <v>92.863859058742023</v>
      </c>
      <c r="FQ709" s="457">
        <v>36</v>
      </c>
      <c r="FR709" s="458">
        <f t="shared" si="1447"/>
        <v>0.8907804226258228</v>
      </c>
      <c r="FS709" s="576">
        <v>7.96</v>
      </c>
      <c r="FT709" s="577">
        <v>10.8</v>
      </c>
      <c r="FU709" s="660">
        <v>44</v>
      </c>
      <c r="FV709" s="579">
        <v>2</v>
      </c>
      <c r="FW709" s="580"/>
      <c r="FX709" s="579"/>
      <c r="FY709" s="452">
        <f t="shared" si="1448"/>
        <v>0.6</v>
      </c>
      <c r="FZ709" s="452"/>
      <c r="GA709" s="429"/>
      <c r="GB709" s="513">
        <f t="shared" si="1493"/>
        <v>0.2551724137931034</v>
      </c>
      <c r="GC709" s="514">
        <f>CW709+DZ709-FT709</f>
        <v>3.6999999999999993</v>
      </c>
      <c r="GD709" s="513">
        <f t="shared" si="1494"/>
        <v>0.15708812260536398</v>
      </c>
      <c r="GE709" s="527">
        <f t="shared" si="1449"/>
        <v>8.2000000000000028</v>
      </c>
      <c r="GF709" s="461">
        <f t="shared" si="1450"/>
        <v>2.4347998218439155</v>
      </c>
      <c r="GG709" s="606">
        <v>12</v>
      </c>
      <c r="GH709" s="450">
        <f t="shared" si="1499"/>
        <v>0.15</v>
      </c>
      <c r="GI709" s="405">
        <v>84</v>
      </c>
      <c r="GJ709" s="462">
        <f t="shared" si="1500"/>
        <v>7</v>
      </c>
      <c r="GK709" s="463">
        <f t="shared" si="1451"/>
        <v>7.1262433810065815</v>
      </c>
      <c r="GL709" s="464">
        <v>8.14</v>
      </c>
      <c r="GM709" s="529">
        <v>9.8000000000000007</v>
      </c>
      <c r="GN709" s="406"/>
      <c r="GO709" s="513">
        <f t="shared" si="1479"/>
        <v>9.259259259259256E-2</v>
      </c>
      <c r="GP709" s="450">
        <f t="shared" si="1504"/>
        <v>1</v>
      </c>
      <c r="GQ709" s="577">
        <v>8</v>
      </c>
      <c r="GR709" s="455">
        <f t="shared" si="1452"/>
        <v>2.5535705448606918</v>
      </c>
      <c r="GS709" s="531">
        <f t="shared" si="1409"/>
        <v>9.6999999999999993</v>
      </c>
      <c r="GT709" s="531">
        <f t="shared" si="1505"/>
        <v>30.07</v>
      </c>
      <c r="GU709" s="513">
        <f t="shared" si="1480"/>
        <v>1.0204081632653184E-2</v>
      </c>
      <c r="GV709" s="513"/>
      <c r="GW709" s="513">
        <f t="shared" si="1481"/>
        <v>0.10185185185185197</v>
      </c>
      <c r="GX709" s="513">
        <f t="shared" si="1506"/>
        <v>0.31659090909090903</v>
      </c>
      <c r="GY709" s="462">
        <f t="shared" si="1487"/>
        <v>0.51157526066091752</v>
      </c>
      <c r="GZ709" s="405">
        <v>40939</v>
      </c>
      <c r="HA709" s="581">
        <v>8.23</v>
      </c>
      <c r="HB709" s="451">
        <v>8.02</v>
      </c>
      <c r="HC709" s="577">
        <v>9.6999999999999993</v>
      </c>
      <c r="HD709" s="463">
        <f t="shared" si="1482"/>
        <v>30.07</v>
      </c>
      <c r="HE709" s="463">
        <v>10.4</v>
      </c>
      <c r="HF709" s="463">
        <f t="shared" si="1491"/>
        <v>28.080000000000002</v>
      </c>
      <c r="HG709" s="582"/>
      <c r="HH709" s="575">
        <v>6</v>
      </c>
      <c r="HI709" s="583">
        <v>7760</v>
      </c>
      <c r="HJ709" s="406">
        <f t="shared" si="1453"/>
        <v>5199.2000000000007</v>
      </c>
      <c r="HK709" s="406"/>
      <c r="HL709" s="549"/>
      <c r="HM709" s="584"/>
      <c r="HN709" s="461">
        <v>3.76</v>
      </c>
      <c r="HO709" s="574"/>
      <c r="HP709" s="548">
        <v>0.28999999999999998</v>
      </c>
      <c r="HQ709" s="585"/>
      <c r="HR709" s="586"/>
      <c r="HS709" s="520">
        <v>0.16</v>
      </c>
      <c r="HT709" s="587">
        <v>4</v>
      </c>
      <c r="HU709" s="522">
        <f t="shared" si="1454"/>
        <v>46.357968774977351</v>
      </c>
      <c r="HV709" s="513">
        <f t="shared" si="1483"/>
        <v>0.79791666666666672</v>
      </c>
      <c r="HW709" s="513">
        <f t="shared" si="1507"/>
        <v>0.88161417322834645</v>
      </c>
      <c r="HX709" s="513">
        <f t="shared" si="1410"/>
        <v>0.8290909090909091</v>
      </c>
      <c r="HY709" s="599"/>
    </row>
    <row r="710" spans="1:233" ht="15.95" customHeight="1" x14ac:dyDescent="0.15">
      <c r="A710" s="485">
        <v>44192</v>
      </c>
      <c r="B710" s="486">
        <v>44436</v>
      </c>
      <c r="C710" s="487">
        <f t="shared" si="1415"/>
        <v>0.88871999999999995</v>
      </c>
      <c r="D710" s="488"/>
      <c r="E710" s="489">
        <v>33</v>
      </c>
      <c r="F710" s="490"/>
      <c r="G710" s="490"/>
      <c r="H710" s="487"/>
      <c r="I710" s="490"/>
      <c r="J710" s="490"/>
      <c r="K710" s="491"/>
      <c r="L710" s="491"/>
      <c r="M710" s="491"/>
      <c r="N710" s="492"/>
      <c r="O710" s="492"/>
      <c r="P710" s="409"/>
      <c r="Q710" s="409">
        <v>2400</v>
      </c>
      <c r="R710" s="409"/>
      <c r="S710" s="409"/>
      <c r="T710" s="410">
        <v>5.03</v>
      </c>
      <c r="U710" s="411">
        <f t="shared" si="1459"/>
        <v>2910.6896551724139</v>
      </c>
      <c r="V710" s="409">
        <v>8441</v>
      </c>
      <c r="W710" s="409">
        <v>2372</v>
      </c>
      <c r="X710" s="412">
        <v>480</v>
      </c>
      <c r="Y710" s="473"/>
      <c r="Z710" s="429"/>
      <c r="AA710" s="447"/>
      <c r="AB710" s="409"/>
      <c r="AC710" s="409"/>
      <c r="AD710" s="474"/>
      <c r="AE710" s="477"/>
      <c r="AF710" s="478">
        <f t="shared" si="1460"/>
        <v>2880</v>
      </c>
      <c r="AG710" s="477">
        <f t="shared" si="1461"/>
        <v>1.1519999999999999</v>
      </c>
      <c r="AH710" s="478">
        <f t="shared" si="1462"/>
        <v>2425.5747126436781</v>
      </c>
      <c r="AI710" s="478">
        <f t="shared" si="1463"/>
        <v>7034.166666666667</v>
      </c>
      <c r="AJ710" s="473">
        <f t="shared" si="1464"/>
        <v>20258.400000000001</v>
      </c>
      <c r="AK710" s="477">
        <f t="shared" si="1465"/>
        <v>0.90037333333333336</v>
      </c>
      <c r="AL710" s="447">
        <v>37</v>
      </c>
      <c r="AM710" s="479"/>
      <c r="AN710" s="473">
        <v>4831</v>
      </c>
      <c r="AO710" s="473">
        <v>4869</v>
      </c>
      <c r="AP710" s="479">
        <v>7.1</v>
      </c>
      <c r="AQ710" s="447">
        <v>660</v>
      </c>
      <c r="AR710" s="473">
        <f t="shared" si="1497"/>
        <v>1980</v>
      </c>
      <c r="AS710" s="657">
        <f t="shared" si="1468"/>
        <v>3</v>
      </c>
      <c r="AT710" s="473">
        <v>4730</v>
      </c>
      <c r="AU710" s="447"/>
      <c r="AV710" s="480">
        <v>1.1000000000000001</v>
      </c>
      <c r="AW710" s="479"/>
      <c r="AX710" s="479"/>
      <c r="AY710" s="480"/>
      <c r="AZ710" s="480"/>
      <c r="BA710" s="420">
        <f t="shared" si="1416"/>
        <v>43085</v>
      </c>
      <c r="BB710" s="421">
        <f t="shared" si="1417"/>
        <v>0.86170000000000002</v>
      </c>
      <c r="BC710" s="422"/>
      <c r="BD710" s="423">
        <v>7.96</v>
      </c>
      <c r="BE710" s="424">
        <v>47.3</v>
      </c>
      <c r="BF710" s="425">
        <v>197</v>
      </c>
      <c r="BG710" s="426">
        <v>8480</v>
      </c>
      <c r="BH710" s="420">
        <f t="shared" si="1418"/>
        <v>5681.6</v>
      </c>
      <c r="BI710" s="420"/>
      <c r="BJ710" s="421"/>
      <c r="BK710" s="427">
        <v>19.2</v>
      </c>
      <c r="BL710" s="427"/>
      <c r="BM710" s="428"/>
      <c r="BN710" s="422"/>
      <c r="BO710" s="425">
        <v>67</v>
      </c>
      <c r="BP710" s="425"/>
      <c r="BQ710" s="423">
        <v>6.42</v>
      </c>
      <c r="BR710" s="421">
        <f t="shared" si="1419"/>
        <v>0.89166666666666661</v>
      </c>
      <c r="BS710" s="409">
        <f t="shared" si="1420"/>
        <v>45965</v>
      </c>
      <c r="BT710" s="429">
        <f t="shared" si="1421"/>
        <v>7.9061155226802997</v>
      </c>
      <c r="BU710" s="430">
        <f t="shared" si="1475"/>
        <v>47.3</v>
      </c>
      <c r="BV710" s="430">
        <f t="shared" si="1422"/>
        <v>308.71630588491246</v>
      </c>
      <c r="BW710" s="430">
        <f t="shared" si="1469"/>
        <v>7948.8619601870987</v>
      </c>
      <c r="BX710" s="430">
        <f t="shared" si="1423"/>
        <v>5166.7602741216142</v>
      </c>
      <c r="BY710" s="430">
        <f t="shared" ref="BY710:BY719" si="1509">(BK710*BA710+AY710*AF710)/BS710</f>
        <v>17.996997715653215</v>
      </c>
      <c r="BZ710" s="430"/>
      <c r="CA710" s="431"/>
      <c r="CB710" s="430">
        <f t="shared" si="1424"/>
        <v>67</v>
      </c>
      <c r="CC710" s="432">
        <v>22373</v>
      </c>
      <c r="CD710" s="411">
        <f t="shared" si="1425"/>
        <v>23813</v>
      </c>
      <c r="CE710" s="421">
        <f t="shared" si="1426"/>
        <v>0.95252000000000003</v>
      </c>
      <c r="CF710" s="433">
        <f t="shared" si="1427"/>
        <v>6.7526141183387232</v>
      </c>
      <c r="CG710" s="434"/>
      <c r="CH710" s="427"/>
      <c r="CI710" s="446">
        <f t="shared" si="1428"/>
        <v>9.5746021080922183</v>
      </c>
      <c r="CJ710" s="436">
        <v>24.2</v>
      </c>
      <c r="CK710" s="436">
        <v>1.94</v>
      </c>
      <c r="CL710" s="423"/>
      <c r="CM710" s="423">
        <v>16</v>
      </c>
      <c r="CN710" s="423">
        <v>80</v>
      </c>
      <c r="CO710" s="432"/>
      <c r="CP710" s="432"/>
      <c r="CQ710" s="437"/>
      <c r="CR710" s="437">
        <v>0.95</v>
      </c>
      <c r="CS710" s="481"/>
      <c r="CT710" s="432">
        <f t="shared" si="1429"/>
        <v>3.5274849871918699</v>
      </c>
      <c r="CU710" s="434">
        <v>5.23</v>
      </c>
      <c r="CV710" s="493"/>
      <c r="CW710" s="494"/>
      <c r="CX710" s="495"/>
      <c r="CY710" s="496"/>
      <c r="CZ710" s="497"/>
      <c r="DA710" s="497"/>
      <c r="DB710" s="497"/>
      <c r="DC710" s="497"/>
      <c r="DD710" s="498"/>
      <c r="DE710" s="498"/>
      <c r="DF710" s="432">
        <v>20712</v>
      </c>
      <c r="DG710" s="445">
        <f t="shared" si="1430"/>
        <v>22152</v>
      </c>
      <c r="DH710" s="421">
        <f t="shared" si="1431"/>
        <v>0.88607999999999998</v>
      </c>
      <c r="DI710" s="446">
        <f t="shared" si="1432"/>
        <v>7.2589382448537378</v>
      </c>
      <c r="DJ710" s="434">
        <v>7.72</v>
      </c>
      <c r="DK710" s="427">
        <v>2.7</v>
      </c>
      <c r="DL710" s="446">
        <f t="shared" si="1433"/>
        <v>10.29252437703142</v>
      </c>
      <c r="DM710" s="541">
        <v>24.6</v>
      </c>
      <c r="DN710" s="541">
        <v>1.78</v>
      </c>
      <c r="DO710" s="542">
        <v>7.7</v>
      </c>
      <c r="DP710" s="542">
        <v>17.899999999999999</v>
      </c>
      <c r="DQ710" s="542">
        <v>80</v>
      </c>
      <c r="DR710" s="432"/>
      <c r="DS710" s="432"/>
      <c r="DT710" s="437"/>
      <c r="DU710" s="437">
        <v>0.96</v>
      </c>
      <c r="DV710" s="481"/>
      <c r="DW710" s="446">
        <f t="shared" si="1434"/>
        <v>3.7919826652221014</v>
      </c>
      <c r="DX710" s="434">
        <v>4.8899999999999997</v>
      </c>
      <c r="DY710" s="493">
        <v>7.8</v>
      </c>
      <c r="DZ710" s="494">
        <v>14.8</v>
      </c>
      <c r="EA710" s="495">
        <f>DZ710*3.6</f>
        <v>53.28</v>
      </c>
      <c r="EB710" s="496">
        <v>7890</v>
      </c>
      <c r="EC710" s="497">
        <v>4.9000000000000004</v>
      </c>
      <c r="ED710" s="497">
        <v>0.14000000000000001</v>
      </c>
      <c r="EE710" s="497">
        <v>2.6</v>
      </c>
      <c r="EF710" s="497">
        <v>0.55000000000000004</v>
      </c>
      <c r="EG710" s="498">
        <v>8</v>
      </c>
      <c r="EH710" s="495">
        <v>16</v>
      </c>
      <c r="EI710" s="429">
        <f t="shared" ref="EI710:ER710" si="1510">DY710</f>
        <v>7.8</v>
      </c>
      <c r="EJ710" s="447">
        <f t="shared" si="1510"/>
        <v>14.8</v>
      </c>
      <c r="EK710" s="448">
        <f t="shared" si="1510"/>
        <v>53.28</v>
      </c>
      <c r="EL710" s="417">
        <f t="shared" si="1510"/>
        <v>7890</v>
      </c>
      <c r="EM710" s="431">
        <f t="shared" si="1510"/>
        <v>4.9000000000000004</v>
      </c>
      <c r="EN710" s="431">
        <f t="shared" si="1510"/>
        <v>0.14000000000000001</v>
      </c>
      <c r="EO710" s="431">
        <f t="shared" si="1510"/>
        <v>2.6</v>
      </c>
      <c r="EP710" s="431">
        <f t="shared" si="1510"/>
        <v>0.55000000000000004</v>
      </c>
      <c r="EQ710" s="430">
        <f t="shared" si="1510"/>
        <v>8</v>
      </c>
      <c r="ER710" s="448">
        <f t="shared" si="1510"/>
        <v>16</v>
      </c>
      <c r="ES710" s="449">
        <f t="shared" si="1436"/>
        <v>22.974001958011531</v>
      </c>
      <c r="ET710" s="450">
        <f t="shared" si="1437"/>
        <v>0.91930000000000001</v>
      </c>
      <c r="EU710" s="451">
        <f t="shared" si="1413"/>
        <v>0.32250329545454548</v>
      </c>
      <c r="EV710" s="499">
        <f t="shared" si="1438"/>
        <v>0.59722832491582489</v>
      </c>
      <c r="EW710" s="513">
        <f t="shared" ref="EW710:EW741" si="1511">1-EM710/BY710</f>
        <v>0.72773236528567553</v>
      </c>
      <c r="EX710" s="514">
        <f t="shared" ref="EX710:EX741" si="1512">BY710-EM710</f>
        <v>13.096997715653215</v>
      </c>
      <c r="EY710" s="513">
        <f t="shared" si="1477"/>
        <v>0.68710359408033828</v>
      </c>
      <c r="EZ710" s="514">
        <f t="shared" si="1478"/>
        <v>32.5</v>
      </c>
      <c r="FA710" s="450">
        <f t="shared" si="1439"/>
        <v>0.82741436398289092</v>
      </c>
      <c r="FB710" s="431">
        <f t="shared" si="1440"/>
        <v>255.43630588491246</v>
      </c>
      <c r="FC710" s="452"/>
      <c r="FD710" s="431"/>
      <c r="FE710" s="452">
        <f t="shared" si="1441"/>
        <v>0.88059701492537312</v>
      </c>
      <c r="FF710" s="430">
        <f t="shared" si="1442"/>
        <v>59</v>
      </c>
      <c r="FG710" s="490">
        <v>50400</v>
      </c>
      <c r="FH710" s="601">
        <v>445</v>
      </c>
      <c r="FI710" s="501"/>
      <c r="FJ710" s="487"/>
      <c r="FK710" s="455">
        <f t="shared" si="1443"/>
        <v>1.5664092244098771</v>
      </c>
      <c r="FL710" s="490">
        <v>2000</v>
      </c>
      <c r="FM710" s="455">
        <f t="shared" si="1444"/>
        <v>43.511367344718813</v>
      </c>
      <c r="FN710" s="490">
        <v>3753</v>
      </c>
      <c r="FO710" s="532">
        <f t="shared" si="1445"/>
        <v>0.28049327354260095</v>
      </c>
      <c r="FP710" s="449">
        <f t="shared" si="1446"/>
        <v>81.649080822364837</v>
      </c>
      <c r="FQ710" s="503">
        <v>36</v>
      </c>
      <c r="FR710" s="458">
        <f t="shared" si="1447"/>
        <v>0.78320461220493853</v>
      </c>
      <c r="FS710" s="504">
        <v>7.96</v>
      </c>
      <c r="FT710" s="535">
        <v>11.4</v>
      </c>
      <c r="FU710" s="495">
        <v>48</v>
      </c>
      <c r="FV710" s="490">
        <v>4</v>
      </c>
      <c r="FW710" s="504"/>
      <c r="FX710" s="490"/>
      <c r="FY710" s="452">
        <f t="shared" si="1448"/>
        <v>0.5</v>
      </c>
      <c r="FZ710" s="452"/>
      <c r="GA710" s="429"/>
      <c r="GB710" s="499">
        <f t="shared" si="1493"/>
        <v>0.22972972972972971</v>
      </c>
      <c r="GC710" s="514">
        <f>(CW710+DZ710-FT710)</f>
        <v>3.4000000000000004</v>
      </c>
      <c r="GD710" s="513">
        <f t="shared" si="1494"/>
        <v>9.9099099099099086E-2</v>
      </c>
      <c r="GE710" s="527">
        <f t="shared" si="1449"/>
        <v>5.2800000000000011</v>
      </c>
      <c r="GF710" s="461">
        <f t="shared" si="1450"/>
        <v>2.1407592733601657</v>
      </c>
      <c r="GG710" s="490">
        <v>12</v>
      </c>
      <c r="GH710" s="526">
        <f t="shared" si="1499"/>
        <v>0.15</v>
      </c>
      <c r="GI710" s="490">
        <v>84</v>
      </c>
      <c r="GJ710" s="544">
        <f t="shared" si="1500"/>
        <v>7</v>
      </c>
      <c r="GK710" s="463">
        <f t="shared" si="1451"/>
        <v>6.2656368976395083</v>
      </c>
      <c r="GL710" s="507">
        <v>8.1199999999999992</v>
      </c>
      <c r="GM710" s="535">
        <v>10.5</v>
      </c>
      <c r="GN710" s="536"/>
      <c r="GO710" s="526">
        <f t="shared" si="1479"/>
        <v>7.8947368421052655E-2</v>
      </c>
      <c r="GP710" s="526">
        <f t="shared" si="1504"/>
        <v>1</v>
      </c>
      <c r="GQ710" s="535">
        <v>8</v>
      </c>
      <c r="GR710" s="455">
        <f t="shared" si="1452"/>
        <v>2.2451865549874905</v>
      </c>
      <c r="GS710" s="536">
        <f t="shared" ref="GS710:GS717" si="1513">HC710</f>
        <v>10.4</v>
      </c>
      <c r="GT710" s="536">
        <f t="shared" si="1505"/>
        <v>32.24</v>
      </c>
      <c r="GU710" s="526">
        <f t="shared" si="1480"/>
        <v>9.52380952380949E-3</v>
      </c>
      <c r="GV710" s="526"/>
      <c r="GW710" s="526">
        <f t="shared" si="1481"/>
        <v>8.7719298245614086E-2</v>
      </c>
      <c r="GX710" s="526">
        <f t="shared" si="1506"/>
        <v>0.32833333333333325</v>
      </c>
      <c r="GY710" s="462">
        <f t="shared" si="1487"/>
        <v>0.39756579299743078</v>
      </c>
      <c r="GZ710" s="490">
        <v>46491</v>
      </c>
      <c r="HA710" s="493">
        <v>8.2100000000000009</v>
      </c>
      <c r="HB710" s="493">
        <v>8.01</v>
      </c>
      <c r="HC710" s="494">
        <v>10.4</v>
      </c>
      <c r="HD710" s="498">
        <f t="shared" si="1482"/>
        <v>32.24</v>
      </c>
      <c r="HE710" s="498">
        <v>10.9</v>
      </c>
      <c r="HF710" s="498">
        <f t="shared" si="1491"/>
        <v>29.430000000000003</v>
      </c>
      <c r="HG710" s="498"/>
      <c r="HH710" s="492">
        <v>4</v>
      </c>
      <c r="HI710" s="508">
        <v>7940</v>
      </c>
      <c r="HJ710" s="490">
        <f t="shared" si="1453"/>
        <v>5319.8</v>
      </c>
      <c r="HK710" s="490"/>
      <c r="HL710" s="490"/>
      <c r="HM710" s="543"/>
      <c r="HN710" s="506">
        <v>2.86</v>
      </c>
      <c r="HO710" s="491"/>
      <c r="HP710" s="545">
        <v>0.33</v>
      </c>
      <c r="HQ710" s="523"/>
      <c r="HR710" s="524"/>
      <c r="HS710" s="524">
        <v>0.18</v>
      </c>
      <c r="HT710" s="511">
        <v>8</v>
      </c>
      <c r="HU710" s="525">
        <f t="shared" si="1454"/>
        <v>40.385284901938029</v>
      </c>
      <c r="HV710" s="526">
        <f t="shared" si="1483"/>
        <v>0.78012684989429171</v>
      </c>
      <c r="HW710" s="526">
        <f t="shared" si="1507"/>
        <v>0.83634517766497463</v>
      </c>
      <c r="HX710" s="526">
        <f t="shared" ref="HX710:HX741" si="1514">1-HN710/BK710</f>
        <v>0.8510416666666667</v>
      </c>
      <c r="HY710" s="512"/>
    </row>
    <row r="711" spans="1:233" s="598" customFormat="1" ht="15.95" customHeight="1" x14ac:dyDescent="0.15">
      <c r="A711" s="400">
        <v>44193</v>
      </c>
      <c r="B711" s="515">
        <v>29638</v>
      </c>
      <c r="C711" s="402">
        <f t="shared" si="1415"/>
        <v>0.59275999999999995</v>
      </c>
      <c r="D711" s="571"/>
      <c r="E711" s="572">
        <v>36.6</v>
      </c>
      <c r="F711" s="406"/>
      <c r="G711" s="406"/>
      <c r="H711" s="402"/>
      <c r="I711" s="573"/>
      <c r="J711" s="406"/>
      <c r="K711" s="574"/>
      <c r="L711" s="574"/>
      <c r="M711" s="574"/>
      <c r="N711" s="575"/>
      <c r="O711" s="575"/>
      <c r="P711" s="409"/>
      <c r="Q711" s="409">
        <v>2400</v>
      </c>
      <c r="R711" s="409"/>
      <c r="S711" s="409"/>
      <c r="T711" s="410">
        <v>5.0599999999999996</v>
      </c>
      <c r="U711" s="409">
        <f t="shared" si="1459"/>
        <v>2958.6206896551726</v>
      </c>
      <c r="V711" s="409">
        <v>8580</v>
      </c>
      <c r="W711" s="409">
        <v>2632</v>
      </c>
      <c r="X711" s="516">
        <v>480</v>
      </c>
      <c r="Y711" s="473"/>
      <c r="Z711" s="429"/>
      <c r="AA711" s="409"/>
      <c r="AB711" s="409"/>
      <c r="AC711" s="409"/>
      <c r="AD711" s="474"/>
      <c r="AE711" s="477"/>
      <c r="AF711" s="478">
        <f t="shared" si="1460"/>
        <v>2880</v>
      </c>
      <c r="AG711" s="477">
        <f t="shared" si="1461"/>
        <v>1.1519999999999999</v>
      </c>
      <c r="AH711" s="478">
        <f t="shared" si="1462"/>
        <v>2465.5172413793102</v>
      </c>
      <c r="AI711" s="478">
        <f t="shared" si="1463"/>
        <v>7150</v>
      </c>
      <c r="AJ711" s="473">
        <f t="shared" si="1464"/>
        <v>20592</v>
      </c>
      <c r="AK711" s="477">
        <f t="shared" si="1465"/>
        <v>0.91520000000000001</v>
      </c>
      <c r="AL711" s="447">
        <v>37</v>
      </c>
      <c r="AM711" s="479"/>
      <c r="AN711" s="473">
        <v>4730</v>
      </c>
      <c r="AO711" s="473">
        <v>4723</v>
      </c>
      <c r="AP711" s="479">
        <v>7.44</v>
      </c>
      <c r="AQ711" s="447">
        <v>639</v>
      </c>
      <c r="AR711" s="473">
        <f t="shared" si="1497"/>
        <v>1917</v>
      </c>
      <c r="AS711" s="657">
        <f t="shared" si="1468"/>
        <v>3</v>
      </c>
      <c r="AT711" s="473">
        <v>4720</v>
      </c>
      <c r="AU711" s="447"/>
      <c r="AV711" s="480">
        <v>0.8</v>
      </c>
      <c r="AW711" s="479"/>
      <c r="AX711" s="479"/>
      <c r="AY711" s="480"/>
      <c r="AZ711" s="480"/>
      <c r="BA711" s="420">
        <f t="shared" si="1416"/>
        <v>34514</v>
      </c>
      <c r="BB711" s="421">
        <f t="shared" si="1417"/>
        <v>0.69028</v>
      </c>
      <c r="BC711" s="422"/>
      <c r="BD711" s="423">
        <v>7.94</v>
      </c>
      <c r="BE711" s="424">
        <v>40.200000000000003</v>
      </c>
      <c r="BF711" s="420">
        <v>238</v>
      </c>
      <c r="BG711" s="426">
        <v>8530</v>
      </c>
      <c r="BH711" s="420">
        <f t="shared" si="1418"/>
        <v>5715.1</v>
      </c>
      <c r="BI711" s="432"/>
      <c r="BJ711" s="421"/>
      <c r="BK711" s="427">
        <v>23.9</v>
      </c>
      <c r="BL711" s="427"/>
      <c r="BM711" s="428"/>
      <c r="BN711" s="422"/>
      <c r="BO711" s="425">
        <v>107</v>
      </c>
      <c r="BP711" s="425"/>
      <c r="BQ711" s="423">
        <v>5.25</v>
      </c>
      <c r="BR711" s="421">
        <f t="shared" si="1419"/>
        <v>0.72916666666666663</v>
      </c>
      <c r="BS711" s="409">
        <f t="shared" si="1420"/>
        <v>37394</v>
      </c>
      <c r="BT711" s="429">
        <f t="shared" si="1421"/>
        <v>7.9014911483125649</v>
      </c>
      <c r="BU711" s="430">
        <f t="shared" si="1475"/>
        <v>40.200000000000003</v>
      </c>
      <c r="BV711" s="430">
        <f t="shared" si="1422"/>
        <v>367.31272396641174</v>
      </c>
      <c r="BW711" s="430">
        <f t="shared" si="1469"/>
        <v>7873.2700433224582</v>
      </c>
      <c r="BX711" s="430">
        <f t="shared" si="1423"/>
        <v>5117.6255281595977</v>
      </c>
      <c r="BY711" s="430">
        <f t="shared" si="1509"/>
        <v>22.059276889340534</v>
      </c>
      <c r="BZ711" s="430"/>
      <c r="CA711" s="431"/>
      <c r="CB711" s="430">
        <f t="shared" si="1424"/>
        <v>107</v>
      </c>
      <c r="CC711" s="432">
        <v>21958</v>
      </c>
      <c r="CD711" s="411">
        <f t="shared" si="1425"/>
        <v>23398</v>
      </c>
      <c r="CE711" s="421">
        <f t="shared" si="1426"/>
        <v>0.93591999999999997</v>
      </c>
      <c r="CF711" s="433">
        <f t="shared" si="1427"/>
        <v>6.8723822548935809</v>
      </c>
      <c r="CG711" s="434">
        <v>7.68</v>
      </c>
      <c r="CH711" s="427">
        <v>3.4</v>
      </c>
      <c r="CI711" s="446">
        <f t="shared" si="1428"/>
        <v>9.74442260022224</v>
      </c>
      <c r="CJ711" s="436">
        <v>24.4</v>
      </c>
      <c r="CK711" s="436">
        <v>0.99</v>
      </c>
      <c r="CL711" s="423">
        <v>7.68</v>
      </c>
      <c r="CM711" s="423">
        <v>17.899999999999999</v>
      </c>
      <c r="CN711" s="423">
        <v>99</v>
      </c>
      <c r="CO711" s="432"/>
      <c r="CP711" s="432"/>
      <c r="CQ711" s="437"/>
      <c r="CR711" s="437">
        <v>0.95</v>
      </c>
      <c r="CS711" s="424"/>
      <c r="CT711" s="432">
        <f t="shared" si="1429"/>
        <v>3.5900504316608259</v>
      </c>
      <c r="CU711" s="434">
        <v>3.5</v>
      </c>
      <c r="CV711" s="438">
        <v>7.86</v>
      </c>
      <c r="CW711" s="439">
        <v>14.8</v>
      </c>
      <c r="CX711" s="660">
        <f>CW711*3.6</f>
        <v>53.28</v>
      </c>
      <c r="CY711" s="441">
        <v>7860</v>
      </c>
      <c r="CZ711" s="442">
        <v>6.4</v>
      </c>
      <c r="DA711" s="442">
        <v>0.18</v>
      </c>
      <c r="DB711" s="442">
        <v>4.8</v>
      </c>
      <c r="DC711" s="442">
        <v>0.6</v>
      </c>
      <c r="DD711" s="443">
        <v>10</v>
      </c>
      <c r="DE711" s="440">
        <v>16</v>
      </c>
      <c r="DF711" s="444">
        <v>12556</v>
      </c>
      <c r="DG711" s="445">
        <f t="shared" si="1430"/>
        <v>13996</v>
      </c>
      <c r="DH711" s="421">
        <f t="shared" si="1431"/>
        <v>0.55984</v>
      </c>
      <c r="DI711" s="446">
        <f t="shared" si="1432"/>
        <v>11.488996856244642</v>
      </c>
      <c r="DJ711" s="434"/>
      <c r="DK711" s="427">
        <v>3.4</v>
      </c>
      <c r="DL711" s="446">
        <f t="shared" si="1433"/>
        <v>16.290368676764793</v>
      </c>
      <c r="DM711" s="422">
        <v>24.6</v>
      </c>
      <c r="DN711" s="422">
        <v>1.1200000000000001</v>
      </c>
      <c r="DO711" s="423"/>
      <c r="DP711" s="423">
        <v>17.399999999999999</v>
      </c>
      <c r="DQ711" s="423">
        <v>99</v>
      </c>
      <c r="DR711" s="432"/>
      <c r="DS711" s="432"/>
      <c r="DT711" s="437"/>
      <c r="DU711" s="437">
        <v>0.96</v>
      </c>
      <c r="DV711" s="424"/>
      <c r="DW711" s="446">
        <f t="shared" si="1434"/>
        <v>6.0017147756501856</v>
      </c>
      <c r="DX711" s="434">
        <v>7.06</v>
      </c>
      <c r="DY711" s="438"/>
      <c r="DZ711" s="439"/>
      <c r="EA711" s="660"/>
      <c r="EB711" s="441"/>
      <c r="EC711" s="442"/>
      <c r="ED711" s="442"/>
      <c r="EE711" s="442"/>
      <c r="EF711" s="442"/>
      <c r="EG711" s="443"/>
      <c r="EH711" s="440"/>
      <c r="EI711" s="429">
        <f t="shared" ref="EI711:ER711" si="1515">CV711</f>
        <v>7.86</v>
      </c>
      <c r="EJ711" s="447">
        <f t="shared" si="1515"/>
        <v>14.8</v>
      </c>
      <c r="EK711" s="448">
        <f t="shared" si="1515"/>
        <v>53.28</v>
      </c>
      <c r="EL711" s="417">
        <f t="shared" si="1515"/>
        <v>7860</v>
      </c>
      <c r="EM711" s="431">
        <f t="shared" si="1515"/>
        <v>6.4</v>
      </c>
      <c r="EN711" s="431">
        <f t="shared" si="1515"/>
        <v>0.18</v>
      </c>
      <c r="EO711" s="431">
        <f t="shared" si="1515"/>
        <v>4.8</v>
      </c>
      <c r="EP711" s="431">
        <f t="shared" si="1515"/>
        <v>0.6</v>
      </c>
      <c r="EQ711" s="430">
        <f t="shared" si="1515"/>
        <v>10</v>
      </c>
      <c r="ER711" s="448">
        <f t="shared" si="1515"/>
        <v>16</v>
      </c>
      <c r="ES711" s="449">
        <f t="shared" si="1436"/>
        <v>28.239824570786755</v>
      </c>
      <c r="ET711" s="450">
        <f t="shared" si="1437"/>
        <v>0.74787999999999999</v>
      </c>
      <c r="EU711" s="451">
        <f t="shared" si="1413"/>
        <v>0.31216572727272729</v>
      </c>
      <c r="EV711" s="450">
        <f t="shared" si="1438"/>
        <v>0.57808468013468017</v>
      </c>
      <c r="EW711" s="513">
        <f t="shared" si="1511"/>
        <v>0.70987262945629004</v>
      </c>
      <c r="EX711" s="514">
        <f t="shared" si="1512"/>
        <v>15.659276889340534</v>
      </c>
      <c r="EY711" s="513">
        <f t="shared" si="1477"/>
        <v>0.63184079601990051</v>
      </c>
      <c r="EZ711" s="514">
        <f t="shared" si="1478"/>
        <v>25.400000000000002</v>
      </c>
      <c r="FA711" s="450">
        <f t="shared" si="1439"/>
        <v>0.85494648967055087</v>
      </c>
      <c r="FB711" s="431">
        <f t="shared" si="1440"/>
        <v>314.03272396641171</v>
      </c>
      <c r="FC711" s="452"/>
      <c r="FD711" s="431"/>
      <c r="FE711" s="452">
        <f t="shared" si="1441"/>
        <v>0.90654205607476634</v>
      </c>
      <c r="FF711" s="430">
        <f t="shared" si="1442"/>
        <v>97</v>
      </c>
      <c r="FG711" s="405">
        <v>50400</v>
      </c>
      <c r="FH711" s="589">
        <v>375</v>
      </c>
      <c r="FI711" s="590">
        <v>32.840000000000003</v>
      </c>
      <c r="FJ711" s="591">
        <v>0.82</v>
      </c>
      <c r="FK711" s="455">
        <f t="shared" si="1443"/>
        <v>1.9254425843718241</v>
      </c>
      <c r="FL711" s="530">
        <v>2000</v>
      </c>
      <c r="FM711" s="455">
        <f t="shared" si="1444"/>
        <v>53.484516232550675</v>
      </c>
      <c r="FN711" s="530">
        <v>4170</v>
      </c>
      <c r="FO711" s="532">
        <f t="shared" si="1445"/>
        <v>0.31165919282511212</v>
      </c>
      <c r="FP711" s="449">
        <f t="shared" si="1446"/>
        <v>111.51521634486816</v>
      </c>
      <c r="FQ711" s="457">
        <v>36</v>
      </c>
      <c r="FR711" s="458">
        <f t="shared" si="1447"/>
        <v>0.96272129218591218</v>
      </c>
      <c r="FS711" s="576">
        <v>7.9</v>
      </c>
      <c r="FT711" s="577">
        <v>10.6</v>
      </c>
      <c r="FU711" s="660">
        <v>58</v>
      </c>
      <c r="FV711" s="579">
        <v>4</v>
      </c>
      <c r="FW711" s="580"/>
      <c r="FX711" s="579"/>
      <c r="FY711" s="452">
        <f t="shared" si="1448"/>
        <v>0.6</v>
      </c>
      <c r="FZ711" s="452"/>
      <c r="GA711" s="429"/>
      <c r="GB711" s="513">
        <f t="shared" si="1493"/>
        <v>0.28378378378378388</v>
      </c>
      <c r="GC711" s="514">
        <f>CW711+DZ711-FT711</f>
        <v>4.2000000000000011</v>
      </c>
      <c r="GD711" s="513">
        <f t="shared" si="1494"/>
        <v>-8.8588588588588646E-2</v>
      </c>
      <c r="GE711" s="527">
        <f t="shared" si="1449"/>
        <v>-4.7199999999999989</v>
      </c>
      <c r="GF711" s="461">
        <f t="shared" si="1450"/>
        <v>2.6314381986414932</v>
      </c>
      <c r="GG711" s="606">
        <v>12</v>
      </c>
      <c r="GH711" s="450">
        <f t="shared" si="1499"/>
        <v>0.15</v>
      </c>
      <c r="GI711" s="405">
        <v>84</v>
      </c>
      <c r="GJ711" s="462">
        <f t="shared" si="1500"/>
        <v>7</v>
      </c>
      <c r="GK711" s="463">
        <f t="shared" si="1451"/>
        <v>7.7017703374872974</v>
      </c>
      <c r="GL711" s="464">
        <v>8.1</v>
      </c>
      <c r="GM711" s="529">
        <v>10.4</v>
      </c>
      <c r="GN711" s="406"/>
      <c r="GO711" s="513">
        <f t="shared" si="1479"/>
        <v>1.8867924528301772E-2</v>
      </c>
      <c r="GP711" s="450">
        <f t="shared" si="1504"/>
        <v>1</v>
      </c>
      <c r="GQ711" s="577">
        <v>8</v>
      </c>
      <c r="GR711" s="455">
        <f t="shared" si="1452"/>
        <v>2.7598010375996149</v>
      </c>
      <c r="GS711" s="531">
        <f t="shared" si="1513"/>
        <v>10.3</v>
      </c>
      <c r="GT711" s="531">
        <f t="shared" si="1505"/>
        <v>31.930000000000003</v>
      </c>
      <c r="GU711" s="513">
        <f t="shared" si="1480"/>
        <v>9.6153846153845812E-3</v>
      </c>
      <c r="GV711" s="513"/>
      <c r="GW711" s="513">
        <f t="shared" si="1481"/>
        <v>2.8301886792452713E-2</v>
      </c>
      <c r="GX711" s="513">
        <f t="shared" si="1506"/>
        <v>0.44948275862068965</v>
      </c>
      <c r="GY711" s="462">
        <f t="shared" si="1487"/>
        <v>0.29542655686564245</v>
      </c>
      <c r="GZ711" s="405">
        <v>38003</v>
      </c>
      <c r="HA711" s="581">
        <v>8.25</v>
      </c>
      <c r="HB711" s="451">
        <v>8.0500000000000007</v>
      </c>
      <c r="HC711" s="577">
        <v>10.3</v>
      </c>
      <c r="HD711" s="463">
        <f t="shared" si="1482"/>
        <v>31.930000000000003</v>
      </c>
      <c r="HE711" s="463">
        <v>10.1</v>
      </c>
      <c r="HF711" s="463">
        <f t="shared" si="1491"/>
        <v>27.27</v>
      </c>
      <c r="HG711" s="582"/>
      <c r="HH711" s="575">
        <v>4</v>
      </c>
      <c r="HI711" s="583">
        <v>7860</v>
      </c>
      <c r="HJ711" s="406">
        <f t="shared" si="1453"/>
        <v>5266.2000000000007</v>
      </c>
      <c r="HK711" s="406"/>
      <c r="HL711" s="549"/>
      <c r="HM711" s="584"/>
      <c r="HN711" s="461">
        <v>5.42</v>
      </c>
      <c r="HO711" s="574"/>
      <c r="HP711" s="548">
        <v>0.35</v>
      </c>
      <c r="HQ711" s="585"/>
      <c r="HR711" s="586"/>
      <c r="HS711" s="520">
        <v>0.19</v>
      </c>
      <c r="HT711" s="587">
        <v>4</v>
      </c>
      <c r="HU711" s="522">
        <f t="shared" si="1454"/>
        <v>50.414324621892561</v>
      </c>
      <c r="HV711" s="513">
        <f t="shared" si="1483"/>
        <v>0.74378109452736318</v>
      </c>
      <c r="HW711" s="513">
        <f t="shared" si="1507"/>
        <v>0.86584033613445377</v>
      </c>
      <c r="HX711" s="513">
        <f t="shared" si="1514"/>
        <v>0.77322175732217568</v>
      </c>
      <c r="HY711" s="599"/>
    </row>
    <row r="712" spans="1:233" s="598" customFormat="1" ht="15.95" customHeight="1" x14ac:dyDescent="0.15">
      <c r="A712" s="400">
        <v>44194</v>
      </c>
      <c r="B712" s="515">
        <v>42791</v>
      </c>
      <c r="C712" s="402">
        <f t="shared" si="1415"/>
        <v>0.85582000000000003</v>
      </c>
      <c r="D712" s="571"/>
      <c r="E712" s="572">
        <v>29.6</v>
      </c>
      <c r="F712" s="406"/>
      <c r="G712" s="406"/>
      <c r="H712" s="402"/>
      <c r="I712" s="573"/>
      <c r="J712" s="406"/>
      <c r="K712" s="574"/>
      <c r="L712" s="574"/>
      <c r="M712" s="574"/>
      <c r="N712" s="575"/>
      <c r="O712" s="575"/>
      <c r="P712" s="409"/>
      <c r="Q712" s="409">
        <v>2400</v>
      </c>
      <c r="R712" s="409"/>
      <c r="S712" s="409"/>
      <c r="T712" s="410">
        <v>4.9800000000000004</v>
      </c>
      <c r="U712" s="409">
        <f t="shared" si="1459"/>
        <v>3099.655172413793</v>
      </c>
      <c r="V712" s="409">
        <v>8989</v>
      </c>
      <c r="W712" s="409">
        <v>3042</v>
      </c>
      <c r="X712" s="516">
        <v>480</v>
      </c>
      <c r="Y712" s="473"/>
      <c r="Z712" s="429"/>
      <c r="AA712" s="409"/>
      <c r="AB712" s="409"/>
      <c r="AC712" s="409"/>
      <c r="AD712" s="474"/>
      <c r="AE712" s="477"/>
      <c r="AF712" s="478">
        <f t="shared" si="1460"/>
        <v>2880</v>
      </c>
      <c r="AG712" s="477">
        <f t="shared" si="1461"/>
        <v>1.1519999999999999</v>
      </c>
      <c r="AH712" s="478">
        <f t="shared" si="1462"/>
        <v>2583.0459770114944</v>
      </c>
      <c r="AI712" s="478">
        <f t="shared" si="1463"/>
        <v>7490.833333333333</v>
      </c>
      <c r="AJ712" s="473">
        <f t="shared" si="1464"/>
        <v>21573.599999999999</v>
      </c>
      <c r="AK712" s="477">
        <f t="shared" si="1465"/>
        <v>0.9588266666666666</v>
      </c>
      <c r="AL712" s="447">
        <v>37</v>
      </c>
      <c r="AM712" s="479"/>
      <c r="AN712" s="473">
        <v>4806</v>
      </c>
      <c r="AO712" s="473">
        <v>4737</v>
      </c>
      <c r="AP712" s="479">
        <v>7.21</v>
      </c>
      <c r="AQ712" s="447">
        <v>661</v>
      </c>
      <c r="AR712" s="473">
        <f t="shared" si="1497"/>
        <v>1983</v>
      </c>
      <c r="AS712" s="657">
        <f t="shared" si="1468"/>
        <v>3</v>
      </c>
      <c r="AT712" s="473">
        <v>4930</v>
      </c>
      <c r="AU712" s="447"/>
      <c r="AV712" s="480">
        <v>0.8</v>
      </c>
      <c r="AW712" s="479">
        <v>5.36</v>
      </c>
      <c r="AX712" s="479">
        <v>32.6</v>
      </c>
      <c r="AY712" s="480">
        <v>8.4</v>
      </c>
      <c r="AZ712" s="480">
        <v>1</v>
      </c>
      <c r="BA712" s="420">
        <f t="shared" si="1416"/>
        <v>39891</v>
      </c>
      <c r="BB712" s="421">
        <f t="shared" si="1417"/>
        <v>0.79781999999999997</v>
      </c>
      <c r="BC712" s="422"/>
      <c r="BD712" s="423">
        <v>7.98</v>
      </c>
      <c r="BE712" s="424">
        <v>51.5</v>
      </c>
      <c r="BF712" s="420">
        <v>295</v>
      </c>
      <c r="BG712" s="426">
        <v>9610</v>
      </c>
      <c r="BH712" s="420">
        <f t="shared" si="1418"/>
        <v>6438.7000000000007</v>
      </c>
      <c r="BI712" s="432">
        <v>1938</v>
      </c>
      <c r="BJ712" s="421">
        <f>BI712/35.5*(23+35.5)/BH712</f>
        <v>0.49600162048283297</v>
      </c>
      <c r="BK712" s="427">
        <v>19.399999999999999</v>
      </c>
      <c r="BL712" s="427">
        <v>7.4</v>
      </c>
      <c r="BM712" s="428">
        <v>9.1999999999999993</v>
      </c>
      <c r="BN712" s="422">
        <v>1.8</v>
      </c>
      <c r="BO712" s="425">
        <v>140</v>
      </c>
      <c r="BP712" s="425">
        <v>32</v>
      </c>
      <c r="BQ712" s="423">
        <v>5.57</v>
      </c>
      <c r="BR712" s="421">
        <f t="shared" si="1419"/>
        <v>0.77361111111111114</v>
      </c>
      <c r="BS712" s="409">
        <f t="shared" si="1420"/>
        <v>42771</v>
      </c>
      <c r="BT712" s="429">
        <f t="shared" si="1421"/>
        <v>7.9281517850880263</v>
      </c>
      <c r="BU712" s="430">
        <f t="shared" si="1475"/>
        <v>51.5</v>
      </c>
      <c r="BV712" s="430">
        <f t="shared" si="1422"/>
        <v>408.66206074209163</v>
      </c>
      <c r="BW712" s="430">
        <f t="shared" si="1469"/>
        <v>8963.1093497930833</v>
      </c>
      <c r="BX712" s="430">
        <f t="shared" si="1423"/>
        <v>5826.0210773655044</v>
      </c>
      <c r="BY712" s="430">
        <f t="shared" si="1509"/>
        <v>18.659311215543241</v>
      </c>
      <c r="BZ712" s="430">
        <f>(BL712*BA712+AY712*AF712)/BS712</f>
        <v>7.4673353440415244</v>
      </c>
      <c r="CA712" s="431">
        <f>(BN712*BA712+AZ712*AF712)/BS712</f>
        <v>1.7461317247667814</v>
      </c>
      <c r="CB712" s="430">
        <f t="shared" si="1424"/>
        <v>140</v>
      </c>
      <c r="CC712" s="432">
        <v>21221</v>
      </c>
      <c r="CD712" s="411">
        <f t="shared" si="1425"/>
        <v>22661</v>
      </c>
      <c r="CE712" s="421">
        <f t="shared" si="1426"/>
        <v>0.90644000000000002</v>
      </c>
      <c r="CF712" s="433">
        <f t="shared" si="1427"/>
        <v>7.0958916199638153</v>
      </c>
      <c r="CG712" s="434"/>
      <c r="CH712" s="427"/>
      <c r="CI712" s="446">
        <f t="shared" si="1428"/>
        <v>10.061338864127798</v>
      </c>
      <c r="CJ712" s="436">
        <v>24.3</v>
      </c>
      <c r="CK712" s="436">
        <v>3.6</v>
      </c>
      <c r="CL712" s="423"/>
      <c r="CM712" s="423">
        <v>17.399999999999999</v>
      </c>
      <c r="CN712" s="423">
        <v>94</v>
      </c>
      <c r="CO712" s="432"/>
      <c r="CP712" s="432"/>
      <c r="CQ712" s="437"/>
      <c r="CR712" s="437">
        <v>0.97</v>
      </c>
      <c r="CS712" s="424"/>
      <c r="CT712" s="432">
        <f t="shared" si="1429"/>
        <v>3.7068090552049782</v>
      </c>
      <c r="CU712" s="434">
        <v>4.3499999999999996</v>
      </c>
      <c r="CV712" s="438"/>
      <c r="CW712" s="439"/>
      <c r="CX712" s="660"/>
      <c r="CY712" s="441"/>
      <c r="CZ712" s="442"/>
      <c r="DA712" s="442"/>
      <c r="DB712" s="442"/>
      <c r="DC712" s="442"/>
      <c r="DD712" s="443"/>
      <c r="DE712" s="440"/>
      <c r="DF712" s="444">
        <v>18670</v>
      </c>
      <c r="DG712" s="445">
        <f t="shared" si="1430"/>
        <v>20110</v>
      </c>
      <c r="DH712" s="421">
        <f t="shared" si="1431"/>
        <v>0.8044</v>
      </c>
      <c r="DI712" s="446">
        <f t="shared" si="1432"/>
        <v>7.9960218796618596</v>
      </c>
      <c r="DJ712" s="434">
        <v>7.8</v>
      </c>
      <c r="DK712" s="427">
        <v>2.6</v>
      </c>
      <c r="DL712" s="446">
        <f t="shared" si="1433"/>
        <v>11.337642963699652</v>
      </c>
      <c r="DM712" s="422">
        <v>24.4</v>
      </c>
      <c r="DN712" s="422">
        <v>3.22</v>
      </c>
      <c r="DO712" s="423">
        <v>7.75</v>
      </c>
      <c r="DP712" s="423">
        <v>17.5</v>
      </c>
      <c r="DQ712" s="423">
        <v>94</v>
      </c>
      <c r="DR712" s="432">
        <v>4667</v>
      </c>
      <c r="DS712" s="432">
        <v>2487</v>
      </c>
      <c r="DT712" s="437">
        <f>DS712/DR712</f>
        <v>0.53289050782086989</v>
      </c>
      <c r="DU712" s="437">
        <v>0.95</v>
      </c>
      <c r="DV712" s="424"/>
      <c r="DW712" s="446">
        <f t="shared" si="1434"/>
        <v>4.1770263550472402</v>
      </c>
      <c r="DX712" s="434">
        <v>5.57</v>
      </c>
      <c r="DY712" s="438">
        <v>8.17</v>
      </c>
      <c r="DZ712" s="439">
        <v>13.9</v>
      </c>
      <c r="EA712" s="660">
        <f>DZ712*3.6</f>
        <v>50.04</v>
      </c>
      <c r="EB712" s="441">
        <v>8080</v>
      </c>
      <c r="EC712" s="442">
        <v>4.8</v>
      </c>
      <c r="ED712" s="442">
        <v>0.23</v>
      </c>
      <c r="EE712" s="442">
        <v>4.2</v>
      </c>
      <c r="EF712" s="442">
        <v>0.6</v>
      </c>
      <c r="EG712" s="443">
        <v>6</v>
      </c>
      <c r="EH712" s="440">
        <v>16</v>
      </c>
      <c r="EI712" s="429">
        <f t="shared" ref="EI712:ER712" si="1516">DY712</f>
        <v>8.17</v>
      </c>
      <c r="EJ712" s="447">
        <f t="shared" si="1516"/>
        <v>13.9</v>
      </c>
      <c r="EK712" s="448">
        <f t="shared" si="1516"/>
        <v>50.04</v>
      </c>
      <c r="EL712" s="417">
        <f t="shared" si="1516"/>
        <v>8080</v>
      </c>
      <c r="EM712" s="431">
        <f t="shared" si="1516"/>
        <v>4.8</v>
      </c>
      <c r="EN712" s="431">
        <f t="shared" si="1516"/>
        <v>0.23</v>
      </c>
      <c r="EO712" s="431">
        <f t="shared" si="1516"/>
        <v>4.2</v>
      </c>
      <c r="EP712" s="431">
        <f t="shared" si="1516"/>
        <v>0.6</v>
      </c>
      <c r="EQ712" s="430">
        <f t="shared" si="1516"/>
        <v>6</v>
      </c>
      <c r="ER712" s="448">
        <f t="shared" si="1516"/>
        <v>16</v>
      </c>
      <c r="ES712" s="449">
        <f t="shared" si="1436"/>
        <v>24.689626148558602</v>
      </c>
      <c r="ET712" s="450">
        <f t="shared" si="1437"/>
        <v>0.85541999999999996</v>
      </c>
      <c r="EU712" s="451">
        <f t="shared" si="1413"/>
        <v>0.39724738636363638</v>
      </c>
      <c r="EV712" s="450">
        <f t="shared" si="1438"/>
        <v>0.73564330808080802</v>
      </c>
      <c r="EW712" s="513">
        <f t="shared" si="1511"/>
        <v>0.74275577782305324</v>
      </c>
      <c r="EX712" s="514">
        <f t="shared" si="1512"/>
        <v>13.85931121554324</v>
      </c>
      <c r="EY712" s="513">
        <f t="shared" si="1477"/>
        <v>0.73009708737864076</v>
      </c>
      <c r="EZ712" s="514">
        <f t="shared" si="1478"/>
        <v>37.6</v>
      </c>
      <c r="FA712" s="450">
        <f t="shared" si="1439"/>
        <v>0.87755163787621471</v>
      </c>
      <c r="FB712" s="431">
        <f t="shared" si="1440"/>
        <v>358.62206074209161</v>
      </c>
      <c r="FC712" s="452">
        <f>1-EP712/CA712</f>
        <v>0.65638331204357581</v>
      </c>
      <c r="FD712" s="431">
        <f>CA712-EP712</f>
        <v>1.1461317247667813</v>
      </c>
      <c r="FE712" s="452">
        <f t="shared" si="1441"/>
        <v>0.95714285714285718</v>
      </c>
      <c r="FF712" s="430">
        <f t="shared" si="1442"/>
        <v>134</v>
      </c>
      <c r="FG712" s="405">
        <v>50400</v>
      </c>
      <c r="FH712" s="589">
        <v>83</v>
      </c>
      <c r="FI712" s="590">
        <v>34.200000000000003</v>
      </c>
      <c r="FJ712" s="591"/>
      <c r="FK712" s="455">
        <f t="shared" si="1443"/>
        <v>1.6833836010380867</v>
      </c>
      <c r="FL712" s="530">
        <v>2200</v>
      </c>
      <c r="FM712" s="455">
        <f t="shared" si="1444"/>
        <v>51.436721142830429</v>
      </c>
      <c r="FN712" s="530">
        <v>4726</v>
      </c>
      <c r="FO712" s="532">
        <f t="shared" si="1445"/>
        <v>0.35321375186846032</v>
      </c>
      <c r="FP712" s="449">
        <f t="shared" si="1446"/>
        <v>110.49542914591663</v>
      </c>
      <c r="FQ712" s="457">
        <v>36</v>
      </c>
      <c r="FR712" s="458">
        <f t="shared" si="1447"/>
        <v>0.84169180051904324</v>
      </c>
      <c r="FS712" s="576">
        <v>7.94</v>
      </c>
      <c r="FT712" s="577">
        <v>9.5</v>
      </c>
      <c r="FU712" s="660">
        <v>54</v>
      </c>
      <c r="FV712" s="579">
        <v>8</v>
      </c>
      <c r="FW712" s="580">
        <v>0.14000000000000001</v>
      </c>
      <c r="FX712" s="579">
        <v>8</v>
      </c>
      <c r="FY712" s="452">
        <f t="shared" si="1448"/>
        <v>-0.33333333333333326</v>
      </c>
      <c r="FZ712" s="452">
        <f>1-FW712/(EF712+DC712)</f>
        <v>0.76666666666666661</v>
      </c>
      <c r="GA712" s="429">
        <f>EF712+DC712-FW712</f>
        <v>0.45999999999999996</v>
      </c>
      <c r="GB712" s="513">
        <f t="shared" si="1493"/>
        <v>0.31654676258992809</v>
      </c>
      <c r="GC712" s="514">
        <f>(CW712+DZ712-FT712)</f>
        <v>4.4000000000000004</v>
      </c>
      <c r="GD712" s="513">
        <f t="shared" si="1494"/>
        <v>-7.9136690647481966E-2</v>
      </c>
      <c r="GE712" s="527">
        <f t="shared" si="1449"/>
        <v>-3.9600000000000009</v>
      </c>
      <c r="GF712" s="461">
        <f t="shared" si="1450"/>
        <v>2.3006242547520515</v>
      </c>
      <c r="GG712" s="606">
        <v>12</v>
      </c>
      <c r="GH712" s="450">
        <f t="shared" si="1499"/>
        <v>0.15</v>
      </c>
      <c r="GI712" s="405">
        <v>84</v>
      </c>
      <c r="GJ712" s="462">
        <f t="shared" si="1500"/>
        <v>7</v>
      </c>
      <c r="GK712" s="463">
        <f t="shared" si="1451"/>
        <v>6.7335344041523459</v>
      </c>
      <c r="GL712" s="464">
        <v>8.14</v>
      </c>
      <c r="GM712" s="529">
        <v>8.6</v>
      </c>
      <c r="GN712" s="406"/>
      <c r="GO712" s="513">
        <f t="shared" si="1479"/>
        <v>9.473684210526323E-2</v>
      </c>
      <c r="GP712" s="450">
        <f t="shared" si="1504"/>
        <v>1</v>
      </c>
      <c r="GQ712" s="577">
        <v>8</v>
      </c>
      <c r="GR712" s="455">
        <f t="shared" si="1452"/>
        <v>2.4128498281545907</v>
      </c>
      <c r="GS712" s="531">
        <f t="shared" si="1513"/>
        <v>8.5</v>
      </c>
      <c r="GT712" s="531">
        <f t="shared" si="1505"/>
        <v>26.35</v>
      </c>
      <c r="GU712" s="513">
        <f t="shared" si="1480"/>
        <v>1.1627906976744096E-2</v>
      </c>
      <c r="GV712" s="513"/>
      <c r="GW712" s="513">
        <f t="shared" si="1481"/>
        <v>0.10526315789473684</v>
      </c>
      <c r="GX712" s="513">
        <f t="shared" si="1506"/>
        <v>0.51203703703703707</v>
      </c>
      <c r="GY712" s="462">
        <f t="shared" si="1487"/>
        <v>0.24352746488796911</v>
      </c>
      <c r="GZ712" s="405">
        <v>42275</v>
      </c>
      <c r="HA712" s="581">
        <v>8.41</v>
      </c>
      <c r="HB712" s="451">
        <v>8</v>
      </c>
      <c r="HC712" s="577">
        <v>8.5</v>
      </c>
      <c r="HD712" s="463">
        <f t="shared" si="1482"/>
        <v>26.35</v>
      </c>
      <c r="HE712" s="463">
        <v>9.6999999999999993</v>
      </c>
      <c r="HF712" s="463">
        <f t="shared" si="1491"/>
        <v>26.19</v>
      </c>
      <c r="HG712" s="582"/>
      <c r="HH712" s="575">
        <v>8</v>
      </c>
      <c r="HI712" s="583">
        <v>8050</v>
      </c>
      <c r="HJ712" s="406">
        <f t="shared" si="1453"/>
        <v>5393.5</v>
      </c>
      <c r="HK712" s="406">
        <v>236</v>
      </c>
      <c r="HL712" s="549">
        <v>1554</v>
      </c>
      <c r="HM712" s="584">
        <v>5.5</v>
      </c>
      <c r="HN712" s="461">
        <v>3.88</v>
      </c>
      <c r="HO712" s="574">
        <v>0.13</v>
      </c>
      <c r="HP712" s="548">
        <v>0.37</v>
      </c>
      <c r="HQ712" s="585">
        <v>4.4000000000000004</v>
      </c>
      <c r="HR712" s="586">
        <v>0.14000000000000001</v>
      </c>
      <c r="HS712" s="520">
        <v>0.15</v>
      </c>
      <c r="HT712" s="587">
        <v>4</v>
      </c>
      <c r="HU712" s="522">
        <f t="shared" si="1454"/>
        <v>43.618861397307668</v>
      </c>
      <c r="HV712" s="513">
        <f t="shared" si="1483"/>
        <v>0.83495145631067957</v>
      </c>
      <c r="HW712" s="513">
        <f t="shared" si="1507"/>
        <v>0.91067796610169494</v>
      </c>
      <c r="HX712" s="513">
        <f t="shared" si="1514"/>
        <v>0.8</v>
      </c>
      <c r="HY712" s="599"/>
    </row>
    <row r="713" spans="1:233" s="598" customFormat="1" ht="15.95" customHeight="1" x14ac:dyDescent="0.15">
      <c r="A713" s="400">
        <v>44195</v>
      </c>
      <c r="B713" s="515">
        <v>43419</v>
      </c>
      <c r="C713" s="402">
        <f t="shared" si="1415"/>
        <v>0.86838000000000004</v>
      </c>
      <c r="D713" s="571"/>
      <c r="E713" s="572">
        <v>37.6</v>
      </c>
      <c r="F713" s="406"/>
      <c r="G713" s="406"/>
      <c r="H713" s="402"/>
      <c r="I713" s="573"/>
      <c r="J713" s="406"/>
      <c r="K713" s="574"/>
      <c r="L713" s="574"/>
      <c r="M713" s="574"/>
      <c r="N713" s="575"/>
      <c r="O713" s="575"/>
      <c r="P713" s="409"/>
      <c r="Q713" s="409">
        <v>2640</v>
      </c>
      <c r="R713" s="409"/>
      <c r="S713" s="409"/>
      <c r="T713" s="410">
        <v>4.88</v>
      </c>
      <c r="U713" s="409">
        <f t="shared" si="1459"/>
        <v>2843.7931034482758</v>
      </c>
      <c r="V713" s="409">
        <v>8247</v>
      </c>
      <c r="W713" s="409">
        <v>3994</v>
      </c>
      <c r="X713" s="516">
        <v>480</v>
      </c>
      <c r="Y713" s="473"/>
      <c r="Z713" s="429"/>
      <c r="AA713" s="409"/>
      <c r="AB713" s="409"/>
      <c r="AC713" s="409"/>
      <c r="AD713" s="474"/>
      <c r="AE713" s="477"/>
      <c r="AF713" s="478">
        <f t="shared" si="1460"/>
        <v>3120</v>
      </c>
      <c r="AG713" s="477">
        <f t="shared" si="1461"/>
        <v>1.248</v>
      </c>
      <c r="AH713" s="478">
        <f t="shared" si="1462"/>
        <v>2406.2864721485412</v>
      </c>
      <c r="AI713" s="478">
        <f t="shared" si="1463"/>
        <v>6978.2307692307695</v>
      </c>
      <c r="AJ713" s="473">
        <f t="shared" si="1464"/>
        <v>21772.080000000002</v>
      </c>
      <c r="AK713" s="477">
        <f t="shared" si="1465"/>
        <v>0.96764800000000006</v>
      </c>
      <c r="AL713" s="447">
        <v>37</v>
      </c>
      <c r="AM713" s="479"/>
      <c r="AN713" s="473">
        <v>4800</v>
      </c>
      <c r="AO713" s="473">
        <v>4778</v>
      </c>
      <c r="AP713" s="479">
        <v>7.3</v>
      </c>
      <c r="AQ713" s="447">
        <v>650</v>
      </c>
      <c r="AR713" s="473">
        <f t="shared" si="1497"/>
        <v>1950</v>
      </c>
      <c r="AS713" s="657">
        <f t="shared" si="1468"/>
        <v>3</v>
      </c>
      <c r="AT713" s="473">
        <v>4630</v>
      </c>
      <c r="AU713" s="447"/>
      <c r="AV713" s="480">
        <v>1.1000000000000001</v>
      </c>
      <c r="AW713" s="479"/>
      <c r="AX713" s="479"/>
      <c r="AY713" s="480"/>
      <c r="AZ713" s="480"/>
      <c r="BA713" s="420">
        <f t="shared" si="1416"/>
        <v>41220</v>
      </c>
      <c r="BB713" s="421">
        <f t="shared" si="1417"/>
        <v>0.82440000000000002</v>
      </c>
      <c r="BC713" s="422"/>
      <c r="BD713" s="423">
        <v>7.97</v>
      </c>
      <c r="BE713" s="424">
        <v>53.2</v>
      </c>
      <c r="BF713" s="420">
        <v>242</v>
      </c>
      <c r="BG713" s="426">
        <v>8270</v>
      </c>
      <c r="BH713" s="420">
        <f t="shared" si="1418"/>
        <v>5540.9000000000005</v>
      </c>
      <c r="BI713" s="432"/>
      <c r="BJ713" s="421"/>
      <c r="BK713" s="427">
        <v>19.100000000000001</v>
      </c>
      <c r="BL713" s="427"/>
      <c r="BM713" s="428"/>
      <c r="BN713" s="422"/>
      <c r="BO713" s="425">
        <v>100</v>
      </c>
      <c r="BP713" s="425"/>
      <c r="BQ713" s="423">
        <v>5.6</v>
      </c>
      <c r="BR713" s="421">
        <f t="shared" si="1419"/>
        <v>0.77777777777777768</v>
      </c>
      <c r="BS713" s="409">
        <f t="shared" si="1420"/>
        <v>44340</v>
      </c>
      <c r="BT713" s="429">
        <f t="shared" si="1421"/>
        <v>7.9228552097428953</v>
      </c>
      <c r="BU713" s="430">
        <f t="shared" si="1475"/>
        <v>53.2</v>
      </c>
      <c r="BV713" s="430">
        <f t="shared" si="1422"/>
        <v>362.18403247631937</v>
      </c>
      <c r="BW713" s="430">
        <f t="shared" si="1469"/>
        <v>7688.289580514208</v>
      </c>
      <c r="BX713" s="430">
        <f t="shared" si="1423"/>
        <v>4997.3882273342351</v>
      </c>
      <c r="BY713" s="430">
        <f t="shared" si="1509"/>
        <v>17.756021650879571</v>
      </c>
      <c r="BZ713" s="430"/>
      <c r="CA713" s="431"/>
      <c r="CB713" s="430">
        <f t="shared" si="1424"/>
        <v>100</v>
      </c>
      <c r="CC713" s="432">
        <v>21996</v>
      </c>
      <c r="CD713" s="411">
        <f t="shared" si="1425"/>
        <v>23556</v>
      </c>
      <c r="CE713" s="421">
        <f t="shared" si="1426"/>
        <v>0.94223999999999997</v>
      </c>
      <c r="CF713" s="433">
        <f t="shared" si="1427"/>
        <v>6.8262862964849722</v>
      </c>
      <c r="CG713" s="434">
        <v>7.74</v>
      </c>
      <c r="CH713" s="427">
        <v>2.4</v>
      </c>
      <c r="CI713" s="446">
        <f t="shared" si="1428"/>
        <v>9.6790626591951092</v>
      </c>
      <c r="CJ713" s="436">
        <v>22.3</v>
      </c>
      <c r="CK713" s="436">
        <v>3.12</v>
      </c>
      <c r="CL713" s="423">
        <v>7.76</v>
      </c>
      <c r="CM713" s="423">
        <v>17.5</v>
      </c>
      <c r="CN713" s="423">
        <v>85</v>
      </c>
      <c r="CO713" s="432"/>
      <c r="CP713" s="432"/>
      <c r="CQ713" s="437"/>
      <c r="CR713" s="437">
        <v>0.97</v>
      </c>
      <c r="CS713" s="424"/>
      <c r="CT713" s="432">
        <f t="shared" si="1429"/>
        <v>3.5659704533876724</v>
      </c>
      <c r="CU713" s="434">
        <v>5.42</v>
      </c>
      <c r="CV713" s="438">
        <v>8.07</v>
      </c>
      <c r="CW713" s="439">
        <v>14.4</v>
      </c>
      <c r="CX713" s="660">
        <f>CW713*3.6</f>
        <v>51.84</v>
      </c>
      <c r="CY713" s="441">
        <v>7410</v>
      </c>
      <c r="CZ713" s="442">
        <v>5.9</v>
      </c>
      <c r="DA713" s="442">
        <v>0.23</v>
      </c>
      <c r="DB713" s="442">
        <v>4.5</v>
      </c>
      <c r="DC713" s="442">
        <v>0.55000000000000004</v>
      </c>
      <c r="DD713" s="443">
        <v>8</v>
      </c>
      <c r="DE713" s="440">
        <v>16</v>
      </c>
      <c r="DF713" s="444">
        <v>19224</v>
      </c>
      <c r="DG713" s="445">
        <f t="shared" si="1430"/>
        <v>20784</v>
      </c>
      <c r="DH713" s="421">
        <f t="shared" si="1431"/>
        <v>0.83135999999999999</v>
      </c>
      <c r="DI713" s="446">
        <f t="shared" si="1432"/>
        <v>7.7367205542725177</v>
      </c>
      <c r="DJ713" s="434"/>
      <c r="DK713" s="427">
        <v>2.4</v>
      </c>
      <c r="DL713" s="446">
        <f t="shared" si="1433"/>
        <v>10.969976905311778</v>
      </c>
      <c r="DM713" s="422">
        <v>22.4</v>
      </c>
      <c r="DN713" s="422">
        <v>2.91</v>
      </c>
      <c r="DO713" s="423"/>
      <c r="DP713" s="423">
        <v>15.5</v>
      </c>
      <c r="DQ713" s="423">
        <v>85</v>
      </c>
      <c r="DR713" s="432"/>
      <c r="DS713" s="432"/>
      <c r="DT713" s="437"/>
      <c r="DU713" s="437">
        <v>0.96</v>
      </c>
      <c r="DV713" s="424"/>
      <c r="DW713" s="446">
        <f t="shared" si="1434"/>
        <v>4.0415704387990763</v>
      </c>
      <c r="DX713" s="434">
        <v>6.03</v>
      </c>
      <c r="DY713" s="438"/>
      <c r="DZ713" s="439"/>
      <c r="EA713" s="660"/>
      <c r="EB713" s="441"/>
      <c r="EC713" s="442"/>
      <c r="ED713" s="442"/>
      <c r="EE713" s="442"/>
      <c r="EF713" s="442"/>
      <c r="EG713" s="443"/>
      <c r="EH713" s="440"/>
      <c r="EI713" s="429">
        <f t="shared" ref="EI713:ER713" si="1517">CV713</f>
        <v>8.07</v>
      </c>
      <c r="EJ713" s="447">
        <f t="shared" si="1517"/>
        <v>14.4</v>
      </c>
      <c r="EK713" s="448">
        <f t="shared" si="1517"/>
        <v>51.84</v>
      </c>
      <c r="EL713" s="417">
        <f t="shared" si="1517"/>
        <v>7410</v>
      </c>
      <c r="EM713" s="431">
        <f t="shared" si="1517"/>
        <v>5.9</v>
      </c>
      <c r="EN713" s="431">
        <f t="shared" si="1517"/>
        <v>0.23</v>
      </c>
      <c r="EO713" s="431">
        <f t="shared" si="1517"/>
        <v>4.5</v>
      </c>
      <c r="EP713" s="431">
        <f t="shared" si="1517"/>
        <v>0.55000000000000004</v>
      </c>
      <c r="EQ713" s="430">
        <f t="shared" si="1517"/>
        <v>8</v>
      </c>
      <c r="ER713" s="448">
        <f t="shared" si="1517"/>
        <v>16</v>
      </c>
      <c r="ES713" s="449">
        <f t="shared" si="1436"/>
        <v>23.815967523680651</v>
      </c>
      <c r="ET713" s="450">
        <f t="shared" si="1437"/>
        <v>0.88680000000000003</v>
      </c>
      <c r="EU713" s="451">
        <f t="shared" si="1413"/>
        <v>0.36498272727272724</v>
      </c>
      <c r="EV713" s="450">
        <f t="shared" si="1438"/>
        <v>0.67589393939393927</v>
      </c>
      <c r="EW713" s="513">
        <f t="shared" si="1511"/>
        <v>0.66771835966376314</v>
      </c>
      <c r="EX713" s="514">
        <f t="shared" si="1512"/>
        <v>11.856021650879571</v>
      </c>
      <c r="EY713" s="513">
        <f t="shared" si="1477"/>
        <v>0.72932330827067671</v>
      </c>
      <c r="EZ713" s="514">
        <f t="shared" si="1478"/>
        <v>38.800000000000004</v>
      </c>
      <c r="FA713" s="450">
        <f t="shared" si="1439"/>
        <v>0.85686834495281228</v>
      </c>
      <c r="FB713" s="431">
        <f t="shared" si="1440"/>
        <v>310.3440324763194</v>
      </c>
      <c r="FC713" s="452"/>
      <c r="FD713" s="431"/>
      <c r="FE713" s="452">
        <f t="shared" si="1441"/>
        <v>0.92</v>
      </c>
      <c r="FF713" s="430">
        <f t="shared" si="1442"/>
        <v>92</v>
      </c>
      <c r="FG713" s="405">
        <v>50400</v>
      </c>
      <c r="FH713" s="589">
        <v>114</v>
      </c>
      <c r="FI713" s="590">
        <v>30.22</v>
      </c>
      <c r="FJ713" s="591">
        <v>0.78900000000000003</v>
      </c>
      <c r="FK713" s="455">
        <f t="shared" si="1443"/>
        <v>1.6238159675236807</v>
      </c>
      <c r="FL713" s="530">
        <v>2200</v>
      </c>
      <c r="FM713" s="455">
        <f t="shared" si="1444"/>
        <v>49.616599007668022</v>
      </c>
      <c r="FN713" s="530">
        <v>3475</v>
      </c>
      <c r="FO713" s="532">
        <f t="shared" si="1445"/>
        <v>0.25971599402092677</v>
      </c>
      <c r="FP713" s="449">
        <f t="shared" si="1446"/>
        <v>78.371673432566524</v>
      </c>
      <c r="FQ713" s="457">
        <v>36</v>
      </c>
      <c r="FR713" s="458">
        <f t="shared" si="1447"/>
        <v>0.81190798376184026</v>
      </c>
      <c r="FS713" s="576">
        <v>8.0299999999999994</v>
      </c>
      <c r="FT713" s="577">
        <v>10.1</v>
      </c>
      <c r="FU713" s="660">
        <v>50</v>
      </c>
      <c r="FV713" s="579">
        <v>4</v>
      </c>
      <c r="FW713" s="580"/>
      <c r="FX713" s="579"/>
      <c r="FY713" s="452">
        <f t="shared" si="1448"/>
        <v>0.5</v>
      </c>
      <c r="FZ713" s="452"/>
      <c r="GA713" s="429"/>
      <c r="GB713" s="513">
        <f t="shared" si="1493"/>
        <v>0.29861111111111116</v>
      </c>
      <c r="GC713" s="514">
        <f>CW713+DZ713-FT713</f>
        <v>4.3000000000000007</v>
      </c>
      <c r="GD713" s="513">
        <f t="shared" si="1494"/>
        <v>3.5493827160493874E-2</v>
      </c>
      <c r="GE713" s="527">
        <f t="shared" si="1449"/>
        <v>1.8400000000000034</v>
      </c>
      <c r="GF713" s="461">
        <f t="shared" si="1450"/>
        <v>2.2192151556156969</v>
      </c>
      <c r="GG713" s="606">
        <v>12</v>
      </c>
      <c r="GH713" s="450">
        <f t="shared" si="1499"/>
        <v>0.15</v>
      </c>
      <c r="GI713" s="405">
        <v>84</v>
      </c>
      <c r="GJ713" s="462">
        <f t="shared" si="1500"/>
        <v>7</v>
      </c>
      <c r="GK713" s="463">
        <f t="shared" si="1451"/>
        <v>6.4952638700947221</v>
      </c>
      <c r="GL713" s="464">
        <v>8.19</v>
      </c>
      <c r="GM713" s="529">
        <v>9.9</v>
      </c>
      <c r="GN713" s="406"/>
      <c r="GO713" s="513">
        <f t="shared" si="1479"/>
        <v>1.9801980198019709E-2</v>
      </c>
      <c r="GP713" s="450">
        <f t="shared" si="1504"/>
        <v>1</v>
      </c>
      <c r="GQ713" s="577">
        <v>8</v>
      </c>
      <c r="GR713" s="455">
        <f t="shared" si="1452"/>
        <v>2.3274695534506087</v>
      </c>
      <c r="GS713" s="531">
        <f t="shared" si="1513"/>
        <v>9.8000000000000007</v>
      </c>
      <c r="GT713" s="531">
        <f t="shared" si="1505"/>
        <v>30.380000000000003</v>
      </c>
      <c r="GU713" s="513">
        <f t="shared" si="1480"/>
        <v>1.0101010101010055E-2</v>
      </c>
      <c r="GV713" s="513"/>
      <c r="GW713" s="513">
        <f t="shared" si="1481"/>
        <v>2.9702970297029618E-2</v>
      </c>
      <c r="GX713" s="513">
        <f t="shared" si="1506"/>
        <v>0.39239999999999997</v>
      </c>
      <c r="GY713" s="462">
        <f t="shared" si="1487"/>
        <v>0.33105320438811026</v>
      </c>
      <c r="GZ713" s="405">
        <v>44219</v>
      </c>
      <c r="HA713" s="581">
        <v>8.44</v>
      </c>
      <c r="HB713" s="451">
        <v>8.01</v>
      </c>
      <c r="HC713" s="577">
        <v>9.8000000000000007</v>
      </c>
      <c r="HD713" s="463">
        <f t="shared" si="1482"/>
        <v>30.380000000000003</v>
      </c>
      <c r="HE713" s="463">
        <v>9.1999999999999993</v>
      </c>
      <c r="HF713" s="463">
        <f t="shared" si="1491"/>
        <v>24.84</v>
      </c>
      <c r="HG713" s="582"/>
      <c r="HH713" s="575">
        <v>10</v>
      </c>
      <c r="HI713" s="583">
        <v>7790</v>
      </c>
      <c r="HJ713" s="406">
        <f t="shared" si="1453"/>
        <v>5219.3</v>
      </c>
      <c r="HK713" s="406"/>
      <c r="HL713" s="549"/>
      <c r="HM713" s="584"/>
      <c r="HN713" s="461">
        <v>5</v>
      </c>
      <c r="HO713" s="574"/>
      <c r="HP713" s="548">
        <v>0.38</v>
      </c>
      <c r="HQ713" s="585"/>
      <c r="HR713" s="586"/>
      <c r="HS713" s="520">
        <v>0.21</v>
      </c>
      <c r="HT713" s="587">
        <v>16</v>
      </c>
      <c r="HU713" s="522">
        <f t="shared" si="1454"/>
        <v>42.212518195050947</v>
      </c>
      <c r="HV713" s="513">
        <f t="shared" si="1483"/>
        <v>0.81578947368421051</v>
      </c>
      <c r="HW713" s="513">
        <f t="shared" si="1507"/>
        <v>0.87446280991735537</v>
      </c>
      <c r="HX713" s="513">
        <f t="shared" si="1514"/>
        <v>0.73821989528795817</v>
      </c>
      <c r="HY713" s="599"/>
    </row>
    <row r="714" spans="1:233" s="598" customFormat="1" ht="15.95" customHeight="1" x14ac:dyDescent="0.15">
      <c r="A714" s="400">
        <v>44196</v>
      </c>
      <c r="B714" s="515">
        <v>42189</v>
      </c>
      <c r="C714" s="402">
        <f t="shared" si="1415"/>
        <v>0.84377999999999997</v>
      </c>
      <c r="D714" s="571"/>
      <c r="E714" s="572">
        <v>32</v>
      </c>
      <c r="F714" s="406"/>
      <c r="G714" s="406"/>
      <c r="H714" s="402"/>
      <c r="I714" s="573"/>
      <c r="J714" s="406"/>
      <c r="K714" s="574"/>
      <c r="L714" s="574"/>
      <c r="M714" s="574"/>
      <c r="N714" s="575"/>
      <c r="O714" s="575"/>
      <c r="P714" s="409"/>
      <c r="Q714" s="409">
        <v>2640</v>
      </c>
      <c r="R714" s="409"/>
      <c r="S714" s="409"/>
      <c r="T714" s="410">
        <v>4.97</v>
      </c>
      <c r="U714" s="409">
        <f t="shared" si="1459"/>
        <v>2913.1034482758623</v>
      </c>
      <c r="V714" s="409">
        <v>8448</v>
      </c>
      <c r="W714" s="409">
        <v>3002</v>
      </c>
      <c r="X714" s="516">
        <v>480</v>
      </c>
      <c r="Y714" s="473"/>
      <c r="Z714" s="429"/>
      <c r="AA714" s="409"/>
      <c r="AB714" s="409"/>
      <c r="AC714" s="409"/>
      <c r="AD714" s="474"/>
      <c r="AE714" s="477"/>
      <c r="AF714" s="478">
        <f t="shared" si="1460"/>
        <v>3120</v>
      </c>
      <c r="AG714" s="477">
        <f t="shared" si="1461"/>
        <v>1.248</v>
      </c>
      <c r="AH714" s="478">
        <f t="shared" si="1462"/>
        <v>2464.9336870026527</v>
      </c>
      <c r="AI714" s="478">
        <f t="shared" si="1463"/>
        <v>7148.3076923076924</v>
      </c>
      <c r="AJ714" s="473">
        <f t="shared" si="1464"/>
        <v>22302.720000000001</v>
      </c>
      <c r="AK714" s="477">
        <f t="shared" si="1465"/>
        <v>0.991232</v>
      </c>
      <c r="AL714" s="447">
        <v>37</v>
      </c>
      <c r="AM714" s="479"/>
      <c r="AN714" s="473">
        <v>4779</v>
      </c>
      <c r="AO714" s="473">
        <v>4722</v>
      </c>
      <c r="AP714" s="479">
        <v>7.44</v>
      </c>
      <c r="AQ714" s="447">
        <v>674</v>
      </c>
      <c r="AR714" s="473">
        <f t="shared" si="1497"/>
        <v>2022</v>
      </c>
      <c r="AS714" s="657">
        <f t="shared" si="1468"/>
        <v>3</v>
      </c>
      <c r="AT714" s="473">
        <v>4490</v>
      </c>
      <c r="AU714" s="447"/>
      <c r="AV714" s="480">
        <v>0.9</v>
      </c>
      <c r="AW714" s="479"/>
      <c r="AX714" s="479"/>
      <c r="AY714" s="480"/>
      <c r="AZ714" s="480"/>
      <c r="BA714" s="420">
        <f t="shared" si="1416"/>
        <v>41498</v>
      </c>
      <c r="BB714" s="421">
        <f t="shared" si="1417"/>
        <v>0.82996000000000003</v>
      </c>
      <c r="BC714" s="422"/>
      <c r="BD714" s="423">
        <v>8.02</v>
      </c>
      <c r="BE714" s="424">
        <v>44.6</v>
      </c>
      <c r="BF714" s="420">
        <v>229</v>
      </c>
      <c r="BG714" s="426">
        <v>7560</v>
      </c>
      <c r="BH714" s="420">
        <f t="shared" si="1418"/>
        <v>5065.2000000000007</v>
      </c>
      <c r="BI714" s="432"/>
      <c r="BJ714" s="421"/>
      <c r="BK714" s="427">
        <v>20.399999999999999</v>
      </c>
      <c r="BL714" s="427"/>
      <c r="BM714" s="428"/>
      <c r="BN714" s="422"/>
      <c r="BO714" s="425">
        <v>106</v>
      </c>
      <c r="BP714" s="425"/>
      <c r="BQ714" s="423">
        <v>5.69</v>
      </c>
      <c r="BR714" s="421">
        <f t="shared" si="1419"/>
        <v>0.79027777777777786</v>
      </c>
      <c r="BS714" s="409">
        <f t="shared" si="1420"/>
        <v>44618</v>
      </c>
      <c r="BT714" s="429">
        <f t="shared" si="1421"/>
        <v>7.9794423775157997</v>
      </c>
      <c r="BU714" s="430">
        <f t="shared" si="1475"/>
        <v>44.6</v>
      </c>
      <c r="BV714" s="430">
        <f t="shared" si="1422"/>
        <v>354.37899502442963</v>
      </c>
      <c r="BW714" s="430">
        <f t="shared" si="1469"/>
        <v>7031.5621498050114</v>
      </c>
      <c r="BX714" s="430">
        <f t="shared" si="1423"/>
        <v>4570.5153973732577</v>
      </c>
      <c r="BY714" s="430">
        <f t="shared" si="1509"/>
        <v>18.973490519521267</v>
      </c>
      <c r="BZ714" s="430"/>
      <c r="CA714" s="431"/>
      <c r="CB714" s="430">
        <f t="shared" si="1424"/>
        <v>106</v>
      </c>
      <c r="CC714" s="432">
        <v>23229</v>
      </c>
      <c r="CD714" s="411">
        <f t="shared" si="1425"/>
        <v>24789</v>
      </c>
      <c r="CE714" s="421">
        <f t="shared" si="1426"/>
        <v>0.99156</v>
      </c>
      <c r="CF714" s="433">
        <f t="shared" si="1427"/>
        <v>6.4867481544233332</v>
      </c>
      <c r="CG714" s="434"/>
      <c r="CH714" s="427"/>
      <c r="CI714" s="446">
        <f t="shared" si="1428"/>
        <v>9.1976279801524861</v>
      </c>
      <c r="CJ714" s="436">
        <v>22.3</v>
      </c>
      <c r="CK714" s="436">
        <v>2.02</v>
      </c>
      <c r="CL714" s="423"/>
      <c r="CM714" s="423">
        <v>15.5</v>
      </c>
      <c r="CN714" s="423">
        <v>85</v>
      </c>
      <c r="CO714" s="432"/>
      <c r="CP714" s="432"/>
      <c r="CQ714" s="437"/>
      <c r="CR714" s="437">
        <v>0.94</v>
      </c>
      <c r="CS714" s="424"/>
      <c r="CT714" s="432">
        <f t="shared" si="1429"/>
        <v>3.3885997821614424</v>
      </c>
      <c r="CU714" s="434">
        <v>5.0199999999999996</v>
      </c>
      <c r="CV714" s="438"/>
      <c r="CW714" s="439"/>
      <c r="CX714" s="660"/>
      <c r="CY714" s="441"/>
      <c r="CZ714" s="442"/>
      <c r="DA714" s="442"/>
      <c r="DB714" s="442"/>
      <c r="DC714" s="442"/>
      <c r="DD714" s="443"/>
      <c r="DE714" s="440"/>
      <c r="DF714" s="444">
        <v>18269</v>
      </c>
      <c r="DG714" s="445">
        <f t="shared" si="1430"/>
        <v>19829</v>
      </c>
      <c r="DH714" s="421">
        <f t="shared" si="1431"/>
        <v>0.79315999999999998</v>
      </c>
      <c r="DI714" s="446">
        <f t="shared" si="1432"/>
        <v>8.1093348126481413</v>
      </c>
      <c r="DJ714" s="434">
        <v>7.71</v>
      </c>
      <c r="DK714" s="427">
        <v>2.4</v>
      </c>
      <c r="DL714" s="446">
        <f t="shared" si="1433"/>
        <v>11.498310555247365</v>
      </c>
      <c r="DM714" s="422">
        <v>22.4</v>
      </c>
      <c r="DN714" s="422">
        <v>2.23</v>
      </c>
      <c r="DO714" s="423">
        <v>7.67</v>
      </c>
      <c r="DP714" s="423"/>
      <c r="DQ714" s="423">
        <v>85</v>
      </c>
      <c r="DR714" s="432"/>
      <c r="DS714" s="432"/>
      <c r="DT714" s="437"/>
      <c r="DU714" s="437">
        <v>0.95</v>
      </c>
      <c r="DV714" s="424"/>
      <c r="DW714" s="446">
        <f t="shared" si="1434"/>
        <v>4.2362196782490296</v>
      </c>
      <c r="DX714" s="434">
        <v>6.77</v>
      </c>
      <c r="DY714" s="438">
        <v>7.84</v>
      </c>
      <c r="DZ714" s="439">
        <v>13.6</v>
      </c>
      <c r="EA714" s="660">
        <f>DZ714*3.6</f>
        <v>48.96</v>
      </c>
      <c r="EB714" s="441">
        <v>7230</v>
      </c>
      <c r="EC714" s="442">
        <v>4.8</v>
      </c>
      <c r="ED714" s="442">
        <v>0.3</v>
      </c>
      <c r="EE714" s="442">
        <v>3.8</v>
      </c>
      <c r="EF714" s="442">
        <v>0.5</v>
      </c>
      <c r="EG714" s="443">
        <v>7</v>
      </c>
      <c r="EH714" s="440">
        <v>16</v>
      </c>
      <c r="EI714" s="429">
        <f t="shared" ref="EI714:ER714" si="1518">DY714</f>
        <v>7.84</v>
      </c>
      <c r="EJ714" s="447">
        <f t="shared" si="1518"/>
        <v>13.6</v>
      </c>
      <c r="EK714" s="448">
        <f t="shared" si="1518"/>
        <v>48.96</v>
      </c>
      <c r="EL714" s="417">
        <f t="shared" si="1518"/>
        <v>7230</v>
      </c>
      <c r="EM714" s="431">
        <f t="shared" si="1518"/>
        <v>4.8</v>
      </c>
      <c r="EN714" s="431">
        <f t="shared" si="1518"/>
        <v>0.3</v>
      </c>
      <c r="EO714" s="431">
        <f t="shared" si="1518"/>
        <v>3.8</v>
      </c>
      <c r="EP714" s="431">
        <f t="shared" si="1518"/>
        <v>0.5</v>
      </c>
      <c r="EQ714" s="430">
        <f t="shared" si="1518"/>
        <v>7</v>
      </c>
      <c r="ER714" s="448">
        <f t="shared" si="1518"/>
        <v>16</v>
      </c>
      <c r="ES714" s="449">
        <f t="shared" si="1436"/>
        <v>23.66757810749025</v>
      </c>
      <c r="ET714" s="450">
        <f t="shared" si="1437"/>
        <v>0.89236000000000004</v>
      </c>
      <c r="EU714" s="451">
        <f t="shared" si="1413"/>
        <v>0.35935640909090916</v>
      </c>
      <c r="EV714" s="450">
        <f t="shared" si="1438"/>
        <v>0.66547483164983168</v>
      </c>
      <c r="EW714" s="513">
        <f t="shared" si="1511"/>
        <v>0.74701544794504615</v>
      </c>
      <c r="EX714" s="514">
        <f t="shared" si="1512"/>
        <v>14.173490519521266</v>
      </c>
      <c r="EY714" s="513">
        <f t="shared" si="1477"/>
        <v>0.69506726457399104</v>
      </c>
      <c r="EZ714" s="514">
        <f t="shared" si="1478"/>
        <v>31</v>
      </c>
      <c r="FA714" s="450">
        <f t="shared" si="1439"/>
        <v>0.86184282734752693</v>
      </c>
      <c r="FB714" s="431">
        <f t="shared" si="1440"/>
        <v>305.41899502442965</v>
      </c>
      <c r="FC714" s="452"/>
      <c r="FD714" s="431"/>
      <c r="FE714" s="452">
        <f t="shared" si="1441"/>
        <v>0.93396226415094341</v>
      </c>
      <c r="FF714" s="430">
        <f t="shared" si="1442"/>
        <v>99</v>
      </c>
      <c r="FG714" s="405">
        <v>50400</v>
      </c>
      <c r="FH714" s="589">
        <v>552</v>
      </c>
      <c r="FI714" s="590">
        <v>65.88</v>
      </c>
      <c r="FJ714" s="591"/>
      <c r="FK714" s="455">
        <f t="shared" si="1443"/>
        <v>1.6136985073288808</v>
      </c>
      <c r="FL714" s="530">
        <v>2200</v>
      </c>
      <c r="FM714" s="455">
        <f t="shared" si="1444"/>
        <v>49.30745439060469</v>
      </c>
      <c r="FN714" s="530">
        <v>3990</v>
      </c>
      <c r="FO714" s="532">
        <f t="shared" si="1445"/>
        <v>0.2982062780269058</v>
      </c>
      <c r="FP714" s="449">
        <f t="shared" si="1446"/>
        <v>89.425792281142137</v>
      </c>
      <c r="FQ714" s="457">
        <v>50.4</v>
      </c>
      <c r="FR714" s="458">
        <f t="shared" si="1447"/>
        <v>1.1295889551302165</v>
      </c>
      <c r="FS714" s="576">
        <v>7.9</v>
      </c>
      <c r="FT714" s="577">
        <v>11.8</v>
      </c>
      <c r="FU714" s="660">
        <v>59</v>
      </c>
      <c r="FV714" s="579">
        <v>4</v>
      </c>
      <c r="FW714" s="580"/>
      <c r="FX714" s="579"/>
      <c r="FY714" s="452">
        <f t="shared" si="1448"/>
        <v>0.4285714285714286</v>
      </c>
      <c r="FZ714" s="452"/>
      <c r="GA714" s="429"/>
      <c r="GB714" s="513">
        <f t="shared" si="1493"/>
        <v>0.13235294117647056</v>
      </c>
      <c r="GC714" s="514">
        <f>(CW714+DZ714-FT714)</f>
        <v>1.7999999999999989</v>
      </c>
      <c r="GD714" s="513">
        <f t="shared" si="1494"/>
        <v>-0.20506535947712412</v>
      </c>
      <c r="GE714" s="527">
        <f t="shared" si="1449"/>
        <v>-10.039999999999999</v>
      </c>
      <c r="GF714" s="461">
        <f t="shared" si="1450"/>
        <v>2.2053879600161368</v>
      </c>
      <c r="GG714" s="606">
        <v>12</v>
      </c>
      <c r="GH714" s="450">
        <f t="shared" si="1499"/>
        <v>0.15</v>
      </c>
      <c r="GI714" s="405">
        <v>84</v>
      </c>
      <c r="GJ714" s="462">
        <f t="shared" si="1500"/>
        <v>7</v>
      </c>
      <c r="GK714" s="463">
        <f t="shared" si="1451"/>
        <v>6.454794029315523</v>
      </c>
      <c r="GL714" s="464">
        <v>8.07</v>
      </c>
      <c r="GM714" s="529">
        <v>11.3</v>
      </c>
      <c r="GN714" s="406"/>
      <c r="GO714" s="513">
        <f t="shared" si="1479"/>
        <v>4.2372881355932202E-2</v>
      </c>
      <c r="GP714" s="450">
        <f t="shared" si="1504"/>
        <v>1</v>
      </c>
      <c r="GQ714" s="577">
        <v>8</v>
      </c>
      <c r="GR714" s="455">
        <f t="shared" si="1452"/>
        <v>2.3129678605047288</v>
      </c>
      <c r="GS714" s="531">
        <f t="shared" si="1513"/>
        <v>10.9</v>
      </c>
      <c r="GT714" s="531">
        <f t="shared" si="1505"/>
        <v>33.79</v>
      </c>
      <c r="GU714" s="513">
        <f t="shared" si="1480"/>
        <v>3.539823008849563E-2</v>
      </c>
      <c r="GV714" s="513"/>
      <c r="GW714" s="513">
        <f t="shared" si="1481"/>
        <v>7.6271186440677985E-2</v>
      </c>
      <c r="GX714" s="513">
        <f t="shared" si="1506"/>
        <v>0.42728813559322032</v>
      </c>
      <c r="GY714" s="462">
        <f t="shared" si="1487"/>
        <v>0.25604101663290452</v>
      </c>
      <c r="GZ714" s="405">
        <v>45753</v>
      </c>
      <c r="HA714" s="581">
        <v>8.3800000000000008</v>
      </c>
      <c r="HB714" s="451">
        <v>7.96</v>
      </c>
      <c r="HC714" s="577">
        <v>10.9</v>
      </c>
      <c r="HD714" s="463">
        <f t="shared" si="1482"/>
        <v>33.79</v>
      </c>
      <c r="HE714" s="463">
        <v>10.5</v>
      </c>
      <c r="HF714" s="463">
        <f t="shared" si="1491"/>
        <v>28.35</v>
      </c>
      <c r="HG714" s="582"/>
      <c r="HH714" s="575">
        <v>10</v>
      </c>
      <c r="HI714" s="583">
        <v>7190</v>
      </c>
      <c r="HJ714" s="406">
        <f t="shared" si="1453"/>
        <v>4817.3</v>
      </c>
      <c r="HK714" s="406"/>
      <c r="HL714" s="549"/>
      <c r="HM714" s="584"/>
      <c r="HN714" s="461">
        <v>3.93</v>
      </c>
      <c r="HO714" s="574"/>
      <c r="HP714" s="548">
        <v>0.38</v>
      </c>
      <c r="HQ714" s="585"/>
      <c r="HR714" s="586"/>
      <c r="HS714" s="520">
        <v>0.16</v>
      </c>
      <c r="HT714" s="587">
        <v>8</v>
      </c>
      <c r="HU714" s="522">
        <f t="shared" si="1454"/>
        <v>41.929731553327869</v>
      </c>
      <c r="HV714" s="513">
        <f t="shared" si="1483"/>
        <v>0.75560538116591924</v>
      </c>
      <c r="HW714" s="513">
        <f t="shared" si="1507"/>
        <v>0.85244541484716163</v>
      </c>
      <c r="HX714" s="513">
        <f t="shared" si="1514"/>
        <v>0.80735294117647061</v>
      </c>
      <c r="HY714" s="599"/>
    </row>
    <row r="715" spans="1:233" s="598" customFormat="1" ht="15.95" customHeight="1" x14ac:dyDescent="0.15">
      <c r="A715" s="400">
        <v>44197</v>
      </c>
      <c r="B715" s="515">
        <v>40199</v>
      </c>
      <c r="C715" s="402">
        <f t="shared" si="1415"/>
        <v>0.80398000000000003</v>
      </c>
      <c r="D715" s="571"/>
      <c r="E715" s="572">
        <v>32.4</v>
      </c>
      <c r="F715" s="406"/>
      <c r="G715" s="406"/>
      <c r="H715" s="402"/>
      <c r="I715" s="573"/>
      <c r="J715" s="406"/>
      <c r="K715" s="574"/>
      <c r="L715" s="574"/>
      <c r="M715" s="574"/>
      <c r="N715" s="575"/>
      <c r="O715" s="575"/>
      <c r="P715" s="409"/>
      <c r="Q715" s="409">
        <v>2640</v>
      </c>
      <c r="R715" s="409"/>
      <c r="S715" s="409"/>
      <c r="T715" s="410">
        <v>4.9800000000000004</v>
      </c>
      <c r="U715" s="409">
        <f t="shared" si="1459"/>
        <v>2973.1034482758623</v>
      </c>
      <c r="V715" s="409">
        <v>8622</v>
      </c>
      <c r="W715" s="409">
        <v>2896</v>
      </c>
      <c r="X715" s="516">
        <v>480</v>
      </c>
      <c r="Y715" s="473"/>
      <c r="Z715" s="429"/>
      <c r="AA715" s="409"/>
      <c r="AB715" s="409"/>
      <c r="AC715" s="409"/>
      <c r="AD715" s="474"/>
      <c r="AE715" s="477"/>
      <c r="AF715" s="478">
        <f t="shared" si="1460"/>
        <v>3120</v>
      </c>
      <c r="AG715" s="477">
        <f t="shared" si="1461"/>
        <v>1.248</v>
      </c>
      <c r="AH715" s="478">
        <f t="shared" si="1462"/>
        <v>2515.7029177718837</v>
      </c>
      <c r="AI715" s="478">
        <f t="shared" si="1463"/>
        <v>7295.5384615384619</v>
      </c>
      <c r="AJ715" s="473">
        <f t="shared" si="1464"/>
        <v>22762.080000000002</v>
      </c>
      <c r="AK715" s="477">
        <f t="shared" si="1465"/>
        <v>1.0116480000000001</v>
      </c>
      <c r="AL715" s="447">
        <v>37</v>
      </c>
      <c r="AM715" s="479"/>
      <c r="AN715" s="473">
        <v>4753</v>
      </c>
      <c r="AO715" s="473">
        <v>4773</v>
      </c>
      <c r="AP715" s="479">
        <v>7.46</v>
      </c>
      <c r="AQ715" s="447">
        <v>618</v>
      </c>
      <c r="AR715" s="473">
        <f t="shared" si="1497"/>
        <v>1854</v>
      </c>
      <c r="AS715" s="657">
        <f t="shared" si="1468"/>
        <v>3</v>
      </c>
      <c r="AT715" s="473">
        <v>4460</v>
      </c>
      <c r="AU715" s="447"/>
      <c r="AV715" s="480">
        <v>1</v>
      </c>
      <c r="AW715" s="479">
        <v>3.21</v>
      </c>
      <c r="AX715" s="479">
        <v>31.08</v>
      </c>
      <c r="AY715" s="480">
        <v>5.8</v>
      </c>
      <c r="AZ715" s="480">
        <v>0.6</v>
      </c>
      <c r="BA715" s="420">
        <f t="shared" si="1416"/>
        <v>39324</v>
      </c>
      <c r="BB715" s="421">
        <f t="shared" si="1417"/>
        <v>0.78647999999999996</v>
      </c>
      <c r="BC715" s="422"/>
      <c r="BD715" s="423">
        <v>8.1</v>
      </c>
      <c r="BE715" s="424">
        <v>42.5</v>
      </c>
      <c r="BF715" s="420">
        <v>229</v>
      </c>
      <c r="BG715" s="426">
        <v>7050</v>
      </c>
      <c r="BH715" s="420">
        <f t="shared" si="1418"/>
        <v>4723.5</v>
      </c>
      <c r="BI715" s="432"/>
      <c r="BJ715" s="421"/>
      <c r="BK715" s="427">
        <v>19.899999999999999</v>
      </c>
      <c r="BL715" s="427">
        <v>13.4</v>
      </c>
      <c r="BM715" s="428">
        <v>7</v>
      </c>
      <c r="BN715" s="422">
        <v>1.4</v>
      </c>
      <c r="BO715" s="425">
        <v>102</v>
      </c>
      <c r="BP715" s="425">
        <v>32</v>
      </c>
      <c r="BQ715" s="423">
        <v>5.31</v>
      </c>
      <c r="BR715" s="421">
        <f t="shared" si="1419"/>
        <v>0.73749999999999993</v>
      </c>
      <c r="BS715" s="409">
        <f t="shared" si="1420"/>
        <v>42444</v>
      </c>
      <c r="BT715" s="429">
        <f t="shared" si="1421"/>
        <v>8.0529544811987552</v>
      </c>
      <c r="BU715" s="430">
        <f t="shared" si="1475"/>
        <v>42.5</v>
      </c>
      <c r="BV715" s="430">
        <f t="shared" si="1422"/>
        <v>348.45151258128357</v>
      </c>
      <c r="BW715" s="430">
        <f t="shared" si="1469"/>
        <v>6531.9847328244277</v>
      </c>
      <c r="BX715" s="430">
        <f t="shared" si="1423"/>
        <v>4245.7900763358784</v>
      </c>
      <c r="BY715" s="430">
        <f t="shared" si="1509"/>
        <v>18.863528413910092</v>
      </c>
      <c r="BZ715" s="430">
        <f>(BL715*BA715+AY715*AF715)/BS715</f>
        <v>12.841334464235228</v>
      </c>
      <c r="CA715" s="431">
        <f>(BN715*BA715+AZ715*AF715)/BS715</f>
        <v>1.3411931014984451</v>
      </c>
      <c r="CB715" s="430">
        <f t="shared" si="1424"/>
        <v>102</v>
      </c>
      <c r="CC715" s="432">
        <v>23291</v>
      </c>
      <c r="CD715" s="411">
        <f t="shared" si="1425"/>
        <v>24851</v>
      </c>
      <c r="CE715" s="421">
        <f t="shared" si="1426"/>
        <v>0.99404000000000003</v>
      </c>
      <c r="CF715" s="433">
        <f t="shared" si="1427"/>
        <v>6.4705645648062449</v>
      </c>
      <c r="CG715" s="434">
        <v>7.71</v>
      </c>
      <c r="CH715" s="427">
        <v>2.4</v>
      </c>
      <c r="CI715" s="446">
        <f t="shared" si="1428"/>
        <v>9.1746810993521386</v>
      </c>
      <c r="CJ715" s="436">
        <v>22.2</v>
      </c>
      <c r="CK715" s="436">
        <v>1.25</v>
      </c>
      <c r="CL715" s="423">
        <v>7.65</v>
      </c>
      <c r="CM715" s="423">
        <v>14.3</v>
      </c>
      <c r="CN715" s="423">
        <v>98</v>
      </c>
      <c r="CO715" s="432"/>
      <c r="CP715" s="432"/>
      <c r="CQ715" s="437"/>
      <c r="CR715" s="437">
        <v>0.95</v>
      </c>
      <c r="CS715" s="424"/>
      <c r="CT715" s="432">
        <f t="shared" si="1429"/>
        <v>3.3801456681823669</v>
      </c>
      <c r="CU715" s="434">
        <v>3.46</v>
      </c>
      <c r="CV715" s="438">
        <v>7.86</v>
      </c>
      <c r="CW715" s="439">
        <v>13.7</v>
      </c>
      <c r="CX715" s="660">
        <f>CW715*3.6</f>
        <v>49.32</v>
      </c>
      <c r="CY715" s="441">
        <v>7160</v>
      </c>
      <c r="CZ715" s="442">
        <v>5.0999999999999996</v>
      </c>
      <c r="DA715" s="442">
        <v>0.24</v>
      </c>
      <c r="DB715" s="442">
        <v>3.9</v>
      </c>
      <c r="DC715" s="442">
        <v>0.5</v>
      </c>
      <c r="DD715" s="443">
        <v>8</v>
      </c>
      <c r="DE715" s="440">
        <v>16</v>
      </c>
      <c r="DF715" s="444">
        <v>16033</v>
      </c>
      <c r="DG715" s="445">
        <f t="shared" si="1430"/>
        <v>17593</v>
      </c>
      <c r="DH715" s="421">
        <f t="shared" si="1431"/>
        <v>0.70372000000000001</v>
      </c>
      <c r="DI715" s="446">
        <f t="shared" si="1432"/>
        <v>9.1399988631842213</v>
      </c>
      <c r="DJ715" s="434"/>
      <c r="DK715" s="427"/>
      <c r="DL715" s="446">
        <f t="shared" si="1433"/>
        <v>12.959699880634343</v>
      </c>
      <c r="DM715" s="422">
        <v>22.1</v>
      </c>
      <c r="DN715" s="422">
        <v>2.04</v>
      </c>
      <c r="DO715" s="423"/>
      <c r="DP715" s="423"/>
      <c r="DQ715" s="423"/>
      <c r="DR715" s="432"/>
      <c r="DS715" s="432"/>
      <c r="DT715" s="437"/>
      <c r="DU715" s="437">
        <v>0.96</v>
      </c>
      <c r="DV715" s="424"/>
      <c r="DW715" s="446">
        <f t="shared" si="1434"/>
        <v>4.7746262718126529</v>
      </c>
      <c r="DX715" s="434">
        <v>6.05</v>
      </c>
      <c r="DY715" s="438"/>
      <c r="DZ715" s="439"/>
      <c r="EA715" s="660"/>
      <c r="EB715" s="441"/>
      <c r="EC715" s="442"/>
      <c r="ED715" s="442"/>
      <c r="EE715" s="442"/>
      <c r="EF715" s="442"/>
      <c r="EG715" s="443"/>
      <c r="EH715" s="440"/>
      <c r="EI715" s="429">
        <f t="shared" ref="EI715:ER715" si="1519">CV715</f>
        <v>7.86</v>
      </c>
      <c r="EJ715" s="447">
        <f t="shared" si="1519"/>
        <v>13.7</v>
      </c>
      <c r="EK715" s="448">
        <f t="shared" si="1519"/>
        <v>49.32</v>
      </c>
      <c r="EL715" s="417">
        <f t="shared" si="1519"/>
        <v>7160</v>
      </c>
      <c r="EM715" s="431">
        <f t="shared" si="1519"/>
        <v>5.0999999999999996</v>
      </c>
      <c r="EN715" s="431">
        <f t="shared" si="1519"/>
        <v>0.24</v>
      </c>
      <c r="EO715" s="431">
        <f t="shared" si="1519"/>
        <v>3.9</v>
      </c>
      <c r="EP715" s="431">
        <f t="shared" si="1519"/>
        <v>0.5</v>
      </c>
      <c r="EQ715" s="430">
        <f t="shared" si="1519"/>
        <v>8</v>
      </c>
      <c r="ER715" s="448">
        <f t="shared" si="1519"/>
        <v>16</v>
      </c>
      <c r="ES715" s="449">
        <f t="shared" si="1436"/>
        <v>24.879841673734802</v>
      </c>
      <c r="ET715" s="450">
        <f t="shared" si="1437"/>
        <v>0.84887999999999997</v>
      </c>
      <c r="EU715" s="451">
        <f t="shared" si="1413"/>
        <v>0.33612899999999996</v>
      </c>
      <c r="EV715" s="450">
        <f t="shared" si="1438"/>
        <v>0.62246111111111102</v>
      </c>
      <c r="EW715" s="513">
        <f t="shared" si="1511"/>
        <v>0.72963700702784617</v>
      </c>
      <c r="EX715" s="514">
        <f t="shared" si="1512"/>
        <v>13.763528413910093</v>
      </c>
      <c r="EY715" s="513">
        <f t="shared" si="1477"/>
        <v>0.67764705882352949</v>
      </c>
      <c r="EZ715" s="514">
        <f t="shared" si="1478"/>
        <v>28.8</v>
      </c>
      <c r="FA715" s="450">
        <f t="shared" si="1439"/>
        <v>0.85845950377817604</v>
      </c>
      <c r="FB715" s="431">
        <f t="shared" si="1440"/>
        <v>299.13151258128357</v>
      </c>
      <c r="FC715" s="452">
        <f>1-EP715/CA715</f>
        <v>0.62719760529533286</v>
      </c>
      <c r="FD715" s="431">
        <f>CA715-EP715</f>
        <v>0.84119310149844506</v>
      </c>
      <c r="FE715" s="452">
        <f t="shared" si="1441"/>
        <v>0.92156862745098045</v>
      </c>
      <c r="FF715" s="430">
        <f t="shared" si="1442"/>
        <v>94</v>
      </c>
      <c r="FG715" s="405">
        <v>50400</v>
      </c>
      <c r="FH715" s="589">
        <v>591</v>
      </c>
      <c r="FI715" s="590">
        <v>56.44</v>
      </c>
      <c r="FJ715" s="591"/>
      <c r="FK715" s="455">
        <f t="shared" si="1443"/>
        <v>1.6963528413910092</v>
      </c>
      <c r="FL715" s="530">
        <v>2200</v>
      </c>
      <c r="FM715" s="455">
        <f t="shared" si="1444"/>
        <v>51.833003486947504</v>
      </c>
      <c r="FN715" s="530">
        <v>4587</v>
      </c>
      <c r="FO715" s="532">
        <f t="shared" si="1445"/>
        <v>0.34282511210762334</v>
      </c>
      <c r="FP715" s="449">
        <f t="shared" si="1446"/>
        <v>108.07181227028555</v>
      </c>
      <c r="FQ715" s="457">
        <v>50.4</v>
      </c>
      <c r="FR715" s="458">
        <f t="shared" si="1447"/>
        <v>1.1874469889737065</v>
      </c>
      <c r="FS715" s="576">
        <v>7.92</v>
      </c>
      <c r="FT715" s="577">
        <v>12.6</v>
      </c>
      <c r="FU715" s="660">
        <f t="shared" ref="FU715:FU732" si="1520">FT715*3.6</f>
        <v>45.36</v>
      </c>
      <c r="FV715" s="579">
        <v>18</v>
      </c>
      <c r="FW715" s="580">
        <v>0.18</v>
      </c>
      <c r="FX715" s="579">
        <v>8</v>
      </c>
      <c r="FY715" s="452">
        <f t="shared" si="1448"/>
        <v>-1.25</v>
      </c>
      <c r="FZ715" s="452">
        <f>1-FW715/(EF715+DC715)</f>
        <v>0.64</v>
      </c>
      <c r="GA715" s="429">
        <f>EF715+DC715-FW715</f>
        <v>0.32</v>
      </c>
      <c r="GB715" s="513">
        <f t="shared" si="1493"/>
        <v>8.0291970802919721E-2</v>
      </c>
      <c r="GC715" s="514">
        <f>(CW715+DZ715)/2-FT715</f>
        <v>-5.75</v>
      </c>
      <c r="GD715" s="513">
        <f t="shared" si="1494"/>
        <v>8.0291970802919721E-2</v>
      </c>
      <c r="GE715" s="527">
        <f t="shared" si="1449"/>
        <v>3.9600000000000009</v>
      </c>
      <c r="GF715" s="461">
        <f t="shared" si="1450"/>
        <v>2.3183488832343793</v>
      </c>
      <c r="GG715" s="606">
        <v>12</v>
      </c>
      <c r="GH715" s="450">
        <f t="shared" si="1499"/>
        <v>0.15</v>
      </c>
      <c r="GI715" s="405">
        <v>84</v>
      </c>
      <c r="GJ715" s="462">
        <f t="shared" si="1500"/>
        <v>7</v>
      </c>
      <c r="GK715" s="463">
        <f t="shared" si="1451"/>
        <v>6.7854113655640376</v>
      </c>
      <c r="GL715" s="464">
        <v>8.06</v>
      </c>
      <c r="GM715" s="529">
        <v>11.3</v>
      </c>
      <c r="GN715" s="406"/>
      <c r="GO715" s="513">
        <f t="shared" si="1479"/>
        <v>0.10317460317460314</v>
      </c>
      <c r="GP715" s="450">
        <f t="shared" si="1504"/>
        <v>1</v>
      </c>
      <c r="GQ715" s="577">
        <v>8</v>
      </c>
      <c r="GR715" s="455">
        <f t="shared" si="1452"/>
        <v>2.4314390726604467</v>
      </c>
      <c r="GS715" s="531">
        <f t="shared" si="1513"/>
        <v>9.9</v>
      </c>
      <c r="GT715" s="531">
        <f t="shared" si="1505"/>
        <v>30.69</v>
      </c>
      <c r="GU715" s="513">
        <f t="shared" si="1480"/>
        <v>0.12389380530973448</v>
      </c>
      <c r="GV715" s="513"/>
      <c r="GW715" s="513">
        <f t="shared" si="1481"/>
        <v>0.21428571428571419</v>
      </c>
      <c r="GX715" s="513">
        <f t="shared" si="1506"/>
        <v>0.32341269841269837</v>
      </c>
      <c r="GY715" s="462">
        <f t="shared" si="1487"/>
        <v>0.46253656206980492</v>
      </c>
      <c r="GZ715" s="405">
        <v>42569</v>
      </c>
      <c r="HA715" s="581">
        <v>8.27</v>
      </c>
      <c r="HB715" s="451">
        <v>7.94</v>
      </c>
      <c r="HC715" s="577">
        <v>9.9</v>
      </c>
      <c r="HD715" s="463">
        <f t="shared" si="1482"/>
        <v>30.69</v>
      </c>
      <c r="HE715" s="463">
        <v>9.9</v>
      </c>
      <c r="HF715" s="463">
        <f t="shared" si="1491"/>
        <v>26.730000000000004</v>
      </c>
      <c r="HG715" s="582"/>
      <c r="HH715" s="575">
        <v>10</v>
      </c>
      <c r="HI715" s="583">
        <v>7010</v>
      </c>
      <c r="HJ715" s="406">
        <f t="shared" si="1453"/>
        <v>4696.7000000000007</v>
      </c>
      <c r="HK715" s="406"/>
      <c r="HL715" s="549"/>
      <c r="HM715" s="584">
        <v>4.5</v>
      </c>
      <c r="HN715" s="461">
        <v>4.07</v>
      </c>
      <c r="HO715" s="574">
        <v>0.12</v>
      </c>
      <c r="HP715" s="548">
        <v>0.06</v>
      </c>
      <c r="HQ715" s="585">
        <v>3.6</v>
      </c>
      <c r="HR715" s="586">
        <v>0.14000000000000001</v>
      </c>
      <c r="HS715" s="520">
        <v>0.15</v>
      </c>
      <c r="HT715" s="587">
        <v>8</v>
      </c>
      <c r="HU715" s="522">
        <f t="shared" si="1454"/>
        <v>44.247787610619469</v>
      </c>
      <c r="HV715" s="513">
        <f t="shared" si="1483"/>
        <v>0.76705882352941179</v>
      </c>
      <c r="HW715" s="513">
        <f t="shared" si="1507"/>
        <v>0.86598253275109172</v>
      </c>
      <c r="HX715" s="513">
        <f t="shared" si="1514"/>
        <v>0.7954773869346734</v>
      </c>
      <c r="HY715" s="599"/>
    </row>
    <row r="716" spans="1:233" s="598" customFormat="1" ht="15.95" customHeight="1" x14ac:dyDescent="0.15">
      <c r="A716" s="400">
        <v>44198</v>
      </c>
      <c r="B716" s="515">
        <v>38997</v>
      </c>
      <c r="C716" s="402">
        <f t="shared" si="1415"/>
        <v>0.77993999999999997</v>
      </c>
      <c r="D716" s="571"/>
      <c r="E716" s="572">
        <v>34.299999999999997</v>
      </c>
      <c r="F716" s="406"/>
      <c r="G716" s="406"/>
      <c r="H716" s="402"/>
      <c r="I716" s="573"/>
      <c r="J716" s="406"/>
      <c r="K716" s="574"/>
      <c r="L716" s="574"/>
      <c r="M716" s="574"/>
      <c r="N716" s="575"/>
      <c r="O716" s="575"/>
      <c r="P716" s="409"/>
      <c r="Q716" s="409">
        <v>2640</v>
      </c>
      <c r="R716" s="409"/>
      <c r="S716" s="409"/>
      <c r="T716" s="410">
        <v>4.8600000000000003</v>
      </c>
      <c r="U716" s="409">
        <f t="shared" si="1459"/>
        <v>2707.9310344827586</v>
      </c>
      <c r="V716" s="409">
        <v>7853</v>
      </c>
      <c r="W716" s="409">
        <v>2152</v>
      </c>
      <c r="X716" s="516">
        <v>480</v>
      </c>
      <c r="Y716" s="473"/>
      <c r="Z716" s="429"/>
      <c r="AA716" s="409"/>
      <c r="AB716" s="409"/>
      <c r="AC716" s="409"/>
      <c r="AD716" s="474"/>
      <c r="AE716" s="477"/>
      <c r="AF716" s="478">
        <f t="shared" si="1460"/>
        <v>3120</v>
      </c>
      <c r="AG716" s="477">
        <f t="shared" si="1461"/>
        <v>1.248</v>
      </c>
      <c r="AH716" s="478">
        <f t="shared" si="1462"/>
        <v>2291.3262599469499</v>
      </c>
      <c r="AI716" s="478">
        <f t="shared" si="1463"/>
        <v>6644.8461538461543</v>
      </c>
      <c r="AJ716" s="473">
        <f t="shared" si="1464"/>
        <v>20731.919999999998</v>
      </c>
      <c r="AK716" s="477">
        <f t="shared" si="1465"/>
        <v>0.92141866666666661</v>
      </c>
      <c r="AL716" s="447">
        <v>37</v>
      </c>
      <c r="AM716" s="479"/>
      <c r="AN716" s="473">
        <v>4756</v>
      </c>
      <c r="AO716" s="473">
        <v>4779</v>
      </c>
      <c r="AP716" s="479">
        <v>7.16</v>
      </c>
      <c r="AQ716" s="447">
        <v>633</v>
      </c>
      <c r="AR716" s="473">
        <f t="shared" si="1497"/>
        <v>1899</v>
      </c>
      <c r="AS716" s="657">
        <f t="shared" si="1468"/>
        <v>3</v>
      </c>
      <c r="AT716" s="473">
        <v>4270</v>
      </c>
      <c r="AU716" s="447"/>
      <c r="AV716" s="480">
        <v>1</v>
      </c>
      <c r="AW716" s="479"/>
      <c r="AX716" s="479"/>
      <c r="AY716" s="480"/>
      <c r="AZ716" s="480"/>
      <c r="BA716" s="420">
        <f t="shared" si="1416"/>
        <v>39548</v>
      </c>
      <c r="BB716" s="421">
        <f t="shared" si="1417"/>
        <v>0.79096</v>
      </c>
      <c r="BC716" s="422"/>
      <c r="BD716" s="423">
        <v>8.0399999999999991</v>
      </c>
      <c r="BE716" s="424">
        <v>51.4</v>
      </c>
      <c r="BF716" s="420">
        <v>277</v>
      </c>
      <c r="BG716" s="426">
        <v>7520</v>
      </c>
      <c r="BH716" s="420">
        <f t="shared" si="1418"/>
        <v>5038.4000000000005</v>
      </c>
      <c r="BI716" s="432"/>
      <c r="BJ716" s="421"/>
      <c r="BK716" s="427">
        <v>18.899999999999999</v>
      </c>
      <c r="BL716" s="427"/>
      <c r="BM716" s="428"/>
      <c r="BN716" s="422"/>
      <c r="BO716" s="425">
        <v>90</v>
      </c>
      <c r="BP716" s="425"/>
      <c r="BQ716" s="423">
        <v>4.79</v>
      </c>
      <c r="BR716" s="421">
        <f t="shared" si="1419"/>
        <v>0.66527777777777775</v>
      </c>
      <c r="BS716" s="409">
        <f t="shared" si="1420"/>
        <v>42668</v>
      </c>
      <c r="BT716" s="429">
        <f t="shared" si="1421"/>
        <v>7.9756520108746605</v>
      </c>
      <c r="BU716" s="430">
        <f t="shared" si="1475"/>
        <v>51.4</v>
      </c>
      <c r="BV716" s="430">
        <f t="shared" si="1422"/>
        <v>395.60504359238774</v>
      </c>
      <c r="BW716" s="430">
        <f t="shared" si="1469"/>
        <v>6970.3365519827503</v>
      </c>
      <c r="BX716" s="430">
        <f t="shared" si="1423"/>
        <v>4530.7187587887875</v>
      </c>
      <c r="BY716" s="430">
        <f t="shared" si="1509"/>
        <v>17.517980688103496</v>
      </c>
      <c r="BZ716" s="430"/>
      <c r="CA716" s="431"/>
      <c r="CB716" s="430">
        <f t="shared" si="1424"/>
        <v>90</v>
      </c>
      <c r="CC716" s="432">
        <v>23476</v>
      </c>
      <c r="CD716" s="411">
        <f t="shared" si="1425"/>
        <v>25036</v>
      </c>
      <c r="CE716" s="421">
        <f t="shared" si="1426"/>
        <v>1.0014400000000001</v>
      </c>
      <c r="CF716" s="433">
        <f t="shared" si="1427"/>
        <v>6.4227512382169678</v>
      </c>
      <c r="CG716" s="434"/>
      <c r="CH716" s="427"/>
      <c r="CI716" s="446">
        <f t="shared" si="1428"/>
        <v>9.1068860840389831</v>
      </c>
      <c r="CJ716" s="436">
        <v>22.1</v>
      </c>
      <c r="CK716" s="436">
        <v>1.29</v>
      </c>
      <c r="CL716" s="423"/>
      <c r="CM716" s="423"/>
      <c r="CN716" s="423"/>
      <c r="CO716" s="432"/>
      <c r="CP716" s="432"/>
      <c r="CQ716" s="437"/>
      <c r="CR716" s="437">
        <v>0.96</v>
      </c>
      <c r="CS716" s="424"/>
      <c r="CT716" s="432">
        <f t="shared" si="1429"/>
        <v>3.3551685572775205</v>
      </c>
      <c r="CU716" s="434">
        <v>4.3600000000000003</v>
      </c>
      <c r="CV716" s="438"/>
      <c r="CW716" s="439"/>
      <c r="CX716" s="660"/>
      <c r="CY716" s="441"/>
      <c r="CZ716" s="442"/>
      <c r="DA716" s="442"/>
      <c r="DB716" s="442"/>
      <c r="DC716" s="442"/>
      <c r="DD716" s="443"/>
      <c r="DE716" s="440"/>
      <c r="DF716" s="444">
        <v>16072</v>
      </c>
      <c r="DG716" s="445">
        <f t="shared" si="1430"/>
        <v>17632</v>
      </c>
      <c r="DH716" s="421">
        <f t="shared" si="1431"/>
        <v>0.70528000000000002</v>
      </c>
      <c r="DI716" s="446">
        <f t="shared" si="1432"/>
        <v>9.1197822141560803</v>
      </c>
      <c r="DJ716" s="434">
        <v>7.75</v>
      </c>
      <c r="DK716" s="427">
        <v>2.2999999999999998</v>
      </c>
      <c r="DL716" s="446">
        <f t="shared" si="1433"/>
        <v>12.931034482758623</v>
      </c>
      <c r="DM716" s="422">
        <v>22.1</v>
      </c>
      <c r="DN716" s="422">
        <v>2.14</v>
      </c>
      <c r="DO716" s="423">
        <v>7.81</v>
      </c>
      <c r="DP716" s="423">
        <v>13.2</v>
      </c>
      <c r="DQ716" s="423">
        <v>85</v>
      </c>
      <c r="DR716" s="432"/>
      <c r="DS716" s="432"/>
      <c r="DT716" s="437"/>
      <c r="DU716" s="437">
        <v>0.97</v>
      </c>
      <c r="DV716" s="424"/>
      <c r="DW716" s="446">
        <f t="shared" si="1434"/>
        <v>4.7640653357531759</v>
      </c>
      <c r="DX716" s="434">
        <v>5.25</v>
      </c>
      <c r="DY716" s="438">
        <v>7.99</v>
      </c>
      <c r="DZ716" s="439">
        <v>13</v>
      </c>
      <c r="EA716" s="660">
        <f>DZ716*3.6</f>
        <v>46.800000000000004</v>
      </c>
      <c r="EB716" s="441">
        <v>7030</v>
      </c>
      <c r="EC716" s="442">
        <v>4.0999999999999996</v>
      </c>
      <c r="ED716" s="442">
        <v>0.22</v>
      </c>
      <c r="EE716" s="442">
        <v>3.3</v>
      </c>
      <c r="EF716" s="442">
        <v>0.5</v>
      </c>
      <c r="EG716" s="443">
        <v>4</v>
      </c>
      <c r="EH716" s="440">
        <v>16</v>
      </c>
      <c r="EI716" s="429">
        <f t="shared" ref="EI716:ER716" si="1521">DY716</f>
        <v>7.99</v>
      </c>
      <c r="EJ716" s="447">
        <f t="shared" si="1521"/>
        <v>13</v>
      </c>
      <c r="EK716" s="448">
        <f t="shared" si="1521"/>
        <v>46.800000000000004</v>
      </c>
      <c r="EL716" s="417">
        <f t="shared" si="1521"/>
        <v>7030</v>
      </c>
      <c r="EM716" s="431">
        <f t="shared" si="1521"/>
        <v>4.0999999999999996</v>
      </c>
      <c r="EN716" s="431">
        <f t="shared" si="1521"/>
        <v>0.22</v>
      </c>
      <c r="EO716" s="431">
        <f t="shared" si="1521"/>
        <v>3.3</v>
      </c>
      <c r="EP716" s="431">
        <f t="shared" si="1521"/>
        <v>0.5</v>
      </c>
      <c r="EQ716" s="430">
        <f t="shared" si="1521"/>
        <v>4</v>
      </c>
      <c r="ER716" s="448">
        <f t="shared" si="1521"/>
        <v>16</v>
      </c>
      <c r="ES716" s="449">
        <f t="shared" si="1436"/>
        <v>24.749226586669167</v>
      </c>
      <c r="ET716" s="450">
        <f t="shared" si="1437"/>
        <v>0.85336000000000001</v>
      </c>
      <c r="EU716" s="451">
        <f t="shared" si="1413"/>
        <v>0.383629</v>
      </c>
      <c r="EV716" s="450">
        <f t="shared" si="1438"/>
        <v>0.71042407407407404</v>
      </c>
      <c r="EW716" s="513">
        <f t="shared" si="1511"/>
        <v>0.76595475968389892</v>
      </c>
      <c r="EX716" s="514">
        <f t="shared" si="1512"/>
        <v>13.417980688103496</v>
      </c>
      <c r="EY716" s="513">
        <f t="shared" si="1477"/>
        <v>0.74708171206225682</v>
      </c>
      <c r="EZ716" s="514">
        <f t="shared" si="1478"/>
        <v>38.4</v>
      </c>
      <c r="FA716" s="450">
        <f t="shared" si="1439"/>
        <v>0.88170019377149178</v>
      </c>
      <c r="FB716" s="431">
        <f t="shared" si="1440"/>
        <v>348.80504359238773</v>
      </c>
      <c r="FC716" s="452"/>
      <c r="FD716" s="431"/>
      <c r="FE716" s="452">
        <f t="shared" si="1441"/>
        <v>0.9555555555555556</v>
      </c>
      <c r="FF716" s="430">
        <f t="shared" si="1442"/>
        <v>86</v>
      </c>
      <c r="FG716" s="405">
        <v>50400</v>
      </c>
      <c r="FH716" s="589">
        <v>328</v>
      </c>
      <c r="FI716" s="590">
        <v>51.08</v>
      </c>
      <c r="FJ716" s="591"/>
      <c r="FK716" s="455">
        <f t="shared" si="1443"/>
        <v>1.6874472672728977</v>
      </c>
      <c r="FL716" s="530">
        <v>2200</v>
      </c>
      <c r="FM716" s="455">
        <f t="shared" si="1444"/>
        <v>51.560888722227432</v>
      </c>
      <c r="FN716" s="530">
        <v>4309</v>
      </c>
      <c r="FO716" s="532">
        <f t="shared" si="1445"/>
        <v>0.32204783258594916</v>
      </c>
      <c r="FP716" s="449">
        <f t="shared" si="1446"/>
        <v>100.98903159276271</v>
      </c>
      <c r="FQ716" s="457">
        <v>46.8</v>
      </c>
      <c r="FR716" s="458">
        <f t="shared" si="1447"/>
        <v>1.0968407237273836</v>
      </c>
      <c r="FS716" s="576">
        <v>7.85</v>
      </c>
      <c r="FT716" s="577">
        <v>11.3</v>
      </c>
      <c r="FU716" s="660">
        <f t="shared" si="1520"/>
        <v>40.680000000000007</v>
      </c>
      <c r="FV716" s="579">
        <v>12</v>
      </c>
      <c r="FW716" s="580"/>
      <c r="FX716" s="579"/>
      <c r="FY716" s="452">
        <f t="shared" si="1448"/>
        <v>-2</v>
      </c>
      <c r="FZ716" s="452"/>
      <c r="GA716" s="429"/>
      <c r="GB716" s="513">
        <f t="shared" si="1493"/>
        <v>0.13076923076923075</v>
      </c>
      <c r="GC716" s="514">
        <f>(CW716+DZ716-FT716)</f>
        <v>1.6999999999999993</v>
      </c>
      <c r="GD716" s="513">
        <f t="shared" si="1494"/>
        <v>0.13076923076923075</v>
      </c>
      <c r="GE716" s="527">
        <f t="shared" si="1449"/>
        <v>6.1199999999999974</v>
      </c>
      <c r="GF716" s="461">
        <f t="shared" si="1450"/>
        <v>2.3061779319396267</v>
      </c>
      <c r="GG716" s="606">
        <v>12</v>
      </c>
      <c r="GH716" s="450">
        <f t="shared" si="1499"/>
        <v>0.15</v>
      </c>
      <c r="GI716" s="405">
        <v>84</v>
      </c>
      <c r="GJ716" s="462">
        <f t="shared" si="1500"/>
        <v>7</v>
      </c>
      <c r="GK716" s="463">
        <f t="shared" si="1451"/>
        <v>6.7497890690915909</v>
      </c>
      <c r="GL716" s="464">
        <v>8.0299999999999994</v>
      </c>
      <c r="GM716" s="529">
        <v>11</v>
      </c>
      <c r="GN716" s="406"/>
      <c r="GO716" s="513">
        <f t="shared" si="1479"/>
        <v>2.6548672566371723E-2</v>
      </c>
      <c r="GP716" s="450">
        <f t="shared" si="1504"/>
        <v>1</v>
      </c>
      <c r="GQ716" s="577">
        <v>8</v>
      </c>
      <c r="GR716" s="455">
        <f t="shared" si="1452"/>
        <v>2.4186744164244867</v>
      </c>
      <c r="GS716" s="531">
        <f t="shared" si="1513"/>
        <v>10.199999999999999</v>
      </c>
      <c r="GT716" s="531">
        <f t="shared" si="1505"/>
        <v>31.619999999999997</v>
      </c>
      <c r="GU716" s="513">
        <f t="shared" si="1480"/>
        <v>7.2727272727272751E-2</v>
      </c>
      <c r="GV716" s="513"/>
      <c r="GW716" s="513">
        <f t="shared" si="1481"/>
        <v>9.7345132743362983E-2</v>
      </c>
      <c r="GX716" s="513">
        <f t="shared" si="1506"/>
        <v>0.22271386430678486</v>
      </c>
      <c r="GY716" s="462">
        <f t="shared" si="1487"/>
        <v>0.74500983102556118</v>
      </c>
      <c r="GZ716" s="405">
        <v>45023</v>
      </c>
      <c r="HA716" s="581">
        <v>8.34</v>
      </c>
      <c r="HB716" s="451">
        <v>7.96</v>
      </c>
      <c r="HC716" s="577">
        <v>10.199999999999999</v>
      </c>
      <c r="HD716" s="463">
        <f t="shared" si="1482"/>
        <v>31.619999999999997</v>
      </c>
      <c r="HE716" s="463">
        <v>11</v>
      </c>
      <c r="HF716" s="463">
        <f t="shared" si="1491"/>
        <v>29.700000000000003</v>
      </c>
      <c r="HG716" s="582"/>
      <c r="HH716" s="575">
        <v>10</v>
      </c>
      <c r="HI716" s="583">
        <v>6800</v>
      </c>
      <c r="HJ716" s="406">
        <f t="shared" si="1453"/>
        <v>4556</v>
      </c>
      <c r="HK716" s="406"/>
      <c r="HL716" s="549"/>
      <c r="HM716" s="584"/>
      <c r="HN716" s="461">
        <v>4.37</v>
      </c>
      <c r="HO716" s="574"/>
      <c r="HP716" s="548">
        <v>0.04</v>
      </c>
      <c r="HQ716" s="585"/>
      <c r="HR716" s="586"/>
      <c r="HS716" s="520">
        <v>0.43</v>
      </c>
      <c r="HT716" s="587">
        <v>8</v>
      </c>
      <c r="HU716" s="522">
        <f t="shared" si="1454"/>
        <v>43.997167998381713</v>
      </c>
      <c r="HV716" s="513">
        <f t="shared" si="1483"/>
        <v>0.80155642023346307</v>
      </c>
      <c r="HW716" s="513">
        <f t="shared" si="1507"/>
        <v>0.8858483754512636</v>
      </c>
      <c r="HX716" s="513">
        <f t="shared" si="1514"/>
        <v>0.76878306878306879</v>
      </c>
      <c r="HY716" s="599"/>
    </row>
    <row r="717" spans="1:233" ht="15.95" customHeight="1" x14ac:dyDescent="0.15">
      <c r="A717" s="485">
        <v>44199</v>
      </c>
      <c r="B717" s="486">
        <v>38317</v>
      </c>
      <c r="C717" s="487">
        <f t="shared" si="1415"/>
        <v>0.76634000000000002</v>
      </c>
      <c r="D717" s="488"/>
      <c r="E717" s="489">
        <v>32.200000000000003</v>
      </c>
      <c r="F717" s="490"/>
      <c r="G717" s="490"/>
      <c r="H717" s="487"/>
      <c r="I717" s="490"/>
      <c r="J717" s="490"/>
      <c r="K717" s="491"/>
      <c r="L717" s="491"/>
      <c r="M717" s="491"/>
      <c r="N717" s="492"/>
      <c r="O717" s="492"/>
      <c r="P717" s="409"/>
      <c r="Q717" s="409">
        <v>2640</v>
      </c>
      <c r="R717" s="409"/>
      <c r="S717" s="409"/>
      <c r="T717" s="410">
        <v>4.6399999999999997</v>
      </c>
      <c r="U717" s="411">
        <f t="shared" si="1459"/>
        <v>2985.1724137931037</v>
      </c>
      <c r="V717" s="409">
        <v>8657</v>
      </c>
      <c r="W717" s="409">
        <v>2089</v>
      </c>
      <c r="X717" s="412">
        <v>480</v>
      </c>
      <c r="Y717" s="473"/>
      <c r="Z717" s="429"/>
      <c r="AA717" s="447"/>
      <c r="AB717" s="409"/>
      <c r="AC717" s="409"/>
      <c r="AD717" s="474"/>
      <c r="AE717" s="477"/>
      <c r="AF717" s="478">
        <f t="shared" si="1460"/>
        <v>3120</v>
      </c>
      <c r="AG717" s="477">
        <f t="shared" si="1461"/>
        <v>1.248</v>
      </c>
      <c r="AH717" s="478">
        <f t="shared" si="1462"/>
        <v>2525.9151193633952</v>
      </c>
      <c r="AI717" s="478">
        <f t="shared" si="1463"/>
        <v>7325.1538461538457</v>
      </c>
      <c r="AJ717" s="473">
        <f t="shared" si="1464"/>
        <v>22854.48</v>
      </c>
      <c r="AK717" s="477">
        <f t="shared" si="1465"/>
        <v>1.0157546666666666</v>
      </c>
      <c r="AL717" s="447">
        <v>37</v>
      </c>
      <c r="AM717" s="479"/>
      <c r="AN717" s="473">
        <v>4709</v>
      </c>
      <c r="AO717" s="473">
        <v>4754</v>
      </c>
      <c r="AP717" s="479">
        <v>7.27</v>
      </c>
      <c r="AQ717" s="447">
        <v>598</v>
      </c>
      <c r="AR717" s="473">
        <f t="shared" si="1497"/>
        <v>1794</v>
      </c>
      <c r="AS717" s="657">
        <f t="shared" si="1468"/>
        <v>3</v>
      </c>
      <c r="AT717" s="473">
        <v>4140</v>
      </c>
      <c r="AU717" s="447"/>
      <c r="AV717" s="480">
        <v>0.7</v>
      </c>
      <c r="AW717" s="479"/>
      <c r="AX717" s="479"/>
      <c r="AY717" s="480"/>
      <c r="AZ717" s="480"/>
      <c r="BA717" s="420">
        <f t="shared" si="1416"/>
        <v>37335</v>
      </c>
      <c r="BB717" s="421">
        <f t="shared" si="1417"/>
        <v>0.74670000000000003</v>
      </c>
      <c r="BC717" s="422"/>
      <c r="BD717" s="423">
        <v>8.0500000000000007</v>
      </c>
      <c r="BE717" s="424">
        <v>46.1</v>
      </c>
      <c r="BF717" s="425">
        <v>282</v>
      </c>
      <c r="BG717" s="426">
        <v>7650</v>
      </c>
      <c r="BH717" s="420">
        <f t="shared" si="1418"/>
        <v>5125.5</v>
      </c>
      <c r="BI717" s="420"/>
      <c r="BJ717" s="421"/>
      <c r="BK717" s="427">
        <v>23.4</v>
      </c>
      <c r="BL717" s="427"/>
      <c r="BM717" s="428"/>
      <c r="BN717" s="422"/>
      <c r="BO717" s="425">
        <v>71</v>
      </c>
      <c r="BP717" s="425"/>
      <c r="BQ717" s="423">
        <v>4.3</v>
      </c>
      <c r="BR717" s="421">
        <f t="shared" si="1419"/>
        <v>0.59722222222222221</v>
      </c>
      <c r="BS717" s="409">
        <f t="shared" si="1420"/>
        <v>40455</v>
      </c>
      <c r="BT717" s="429">
        <f t="shared" si="1421"/>
        <v>7.9898442714126814</v>
      </c>
      <c r="BU717" s="430">
        <f t="shared" si="1475"/>
        <v>46.1</v>
      </c>
      <c r="BV717" s="430">
        <f t="shared" si="1422"/>
        <v>398.60956618464962</v>
      </c>
      <c r="BW717" s="430">
        <f t="shared" si="1469"/>
        <v>7060.2424916573973</v>
      </c>
      <c r="BX717" s="430">
        <f t="shared" si="1423"/>
        <v>4589.1576195773087</v>
      </c>
      <c r="BY717" s="430">
        <f t="shared" si="1509"/>
        <v>21.595328142380424</v>
      </c>
      <c r="BZ717" s="430"/>
      <c r="CA717" s="431"/>
      <c r="CB717" s="430">
        <f t="shared" si="1424"/>
        <v>71</v>
      </c>
      <c r="CC717" s="432">
        <v>21103</v>
      </c>
      <c r="CD717" s="411">
        <f t="shared" si="1425"/>
        <v>22663</v>
      </c>
      <c r="CE717" s="421">
        <f t="shared" si="1426"/>
        <v>0.90651999999999999</v>
      </c>
      <c r="CF717" s="433">
        <f t="shared" si="1427"/>
        <v>7.0952654105811224</v>
      </c>
      <c r="CG717" s="434">
        <v>7.73</v>
      </c>
      <c r="CH717" s="427">
        <v>2.2000000000000002</v>
      </c>
      <c r="CI717" s="446">
        <f t="shared" si="1428"/>
        <v>10.060450955301594</v>
      </c>
      <c r="CJ717" s="436">
        <v>22</v>
      </c>
      <c r="CK717" s="436">
        <v>1.39</v>
      </c>
      <c r="CL717" s="423">
        <v>7.84</v>
      </c>
      <c r="CM717" s="423">
        <v>17.3</v>
      </c>
      <c r="CN717" s="423">
        <v>100</v>
      </c>
      <c r="CO717" s="432"/>
      <c r="CP717" s="432"/>
      <c r="CQ717" s="437"/>
      <c r="CR717" s="437">
        <v>0.96</v>
      </c>
      <c r="CS717" s="481"/>
      <c r="CT717" s="432">
        <f t="shared" si="1429"/>
        <v>3.706481930900587</v>
      </c>
      <c r="CU717" s="434">
        <v>4.5999999999999996</v>
      </c>
      <c r="CV717" s="493">
        <v>7.96</v>
      </c>
      <c r="CW717" s="494">
        <v>14.4</v>
      </c>
      <c r="CX717" s="495">
        <f>CW717*3.6</f>
        <v>51.84</v>
      </c>
      <c r="CY717" s="496">
        <v>7270</v>
      </c>
      <c r="CZ717" s="497">
        <v>4.8</v>
      </c>
      <c r="DA717" s="497">
        <v>0.21</v>
      </c>
      <c r="DB717" s="497">
        <v>3.9</v>
      </c>
      <c r="DC717" s="497">
        <v>0.55000000000000004</v>
      </c>
      <c r="DD717" s="498">
        <v>8</v>
      </c>
      <c r="DE717" s="498">
        <v>16</v>
      </c>
      <c r="DF717" s="432">
        <v>16232</v>
      </c>
      <c r="DG717" s="445">
        <f t="shared" si="1430"/>
        <v>17792</v>
      </c>
      <c r="DH717" s="421">
        <f t="shared" si="1431"/>
        <v>0.71167999999999998</v>
      </c>
      <c r="DI717" s="446">
        <f t="shared" si="1432"/>
        <v>9.0377697841726619</v>
      </c>
      <c r="DJ717" s="434"/>
      <c r="DK717" s="427"/>
      <c r="DL717" s="446">
        <f t="shared" si="1433"/>
        <v>12.814748201438849</v>
      </c>
      <c r="DM717" s="541">
        <v>22.1</v>
      </c>
      <c r="DN717" s="541">
        <v>2.14</v>
      </c>
      <c r="DO717" s="542"/>
      <c r="DP717" s="542"/>
      <c r="DQ717" s="542"/>
      <c r="DR717" s="432"/>
      <c r="DS717" s="432"/>
      <c r="DT717" s="437"/>
      <c r="DU717" s="437">
        <v>0.98</v>
      </c>
      <c r="DV717" s="481"/>
      <c r="DW717" s="446">
        <f t="shared" si="1434"/>
        <v>4.721223021582734</v>
      </c>
      <c r="DX717" s="434">
        <v>6.25</v>
      </c>
      <c r="DY717" s="493"/>
      <c r="DZ717" s="494"/>
      <c r="EA717" s="495"/>
      <c r="EB717" s="496"/>
      <c r="EC717" s="497"/>
      <c r="ED717" s="497"/>
      <c r="EE717" s="497"/>
      <c r="EF717" s="497"/>
      <c r="EG717" s="498"/>
      <c r="EH717" s="495"/>
      <c r="EI717" s="429">
        <f t="shared" ref="EI717:ER717" si="1522">CV717</f>
        <v>7.96</v>
      </c>
      <c r="EJ717" s="447">
        <f t="shared" si="1522"/>
        <v>14.4</v>
      </c>
      <c r="EK717" s="448">
        <f t="shared" si="1522"/>
        <v>51.84</v>
      </c>
      <c r="EL717" s="417">
        <f t="shared" si="1522"/>
        <v>7270</v>
      </c>
      <c r="EM717" s="431">
        <f t="shared" si="1522"/>
        <v>4.8</v>
      </c>
      <c r="EN717" s="431">
        <f t="shared" si="1522"/>
        <v>0.21</v>
      </c>
      <c r="EO717" s="431">
        <f t="shared" si="1522"/>
        <v>3.9</v>
      </c>
      <c r="EP717" s="431">
        <f t="shared" si="1522"/>
        <v>0.55000000000000004</v>
      </c>
      <c r="EQ717" s="430">
        <f t="shared" si="1522"/>
        <v>8</v>
      </c>
      <c r="ER717" s="448">
        <f t="shared" si="1522"/>
        <v>16</v>
      </c>
      <c r="ES717" s="449">
        <f t="shared" si="1436"/>
        <v>26.103077493511311</v>
      </c>
      <c r="ET717" s="450">
        <f t="shared" si="1437"/>
        <v>0.80910000000000004</v>
      </c>
      <c r="EU717" s="451">
        <f t="shared" si="1413"/>
        <v>0.36649431818181816</v>
      </c>
      <c r="EV717" s="499">
        <f t="shared" si="1438"/>
        <v>0.67869318181818172</v>
      </c>
      <c r="EW717" s="513">
        <f t="shared" si="1511"/>
        <v>0.77772970300089628</v>
      </c>
      <c r="EX717" s="514">
        <f t="shared" si="1512"/>
        <v>16.795328142380423</v>
      </c>
      <c r="EY717" s="513">
        <f t="shared" si="1477"/>
        <v>0.68763557483731019</v>
      </c>
      <c r="EZ717" s="514">
        <f t="shared" si="1478"/>
        <v>31.700000000000003</v>
      </c>
      <c r="FA717" s="450">
        <f t="shared" si="1439"/>
        <v>0.86994792800334864</v>
      </c>
      <c r="FB717" s="431">
        <f t="shared" si="1440"/>
        <v>346.76956618464965</v>
      </c>
      <c r="FC717" s="452"/>
      <c r="FD717" s="431"/>
      <c r="FE717" s="452">
        <f t="shared" si="1441"/>
        <v>0.88732394366197187</v>
      </c>
      <c r="FF717" s="430">
        <f t="shared" si="1442"/>
        <v>63</v>
      </c>
      <c r="FG717" s="490">
        <v>50400</v>
      </c>
      <c r="FH717" s="601">
        <v>532</v>
      </c>
      <c r="FI717" s="501">
        <v>43.84</v>
      </c>
      <c r="FJ717" s="487"/>
      <c r="FK717" s="455">
        <f t="shared" si="1443"/>
        <v>1.7797552836484982</v>
      </c>
      <c r="FL717" s="490">
        <v>2200</v>
      </c>
      <c r="FM717" s="455">
        <f t="shared" si="1444"/>
        <v>54.381411444815221</v>
      </c>
      <c r="FN717" s="490">
        <v>3614</v>
      </c>
      <c r="FO717" s="532">
        <f t="shared" si="1445"/>
        <v>0.2701046337817638</v>
      </c>
      <c r="FP717" s="449">
        <f t="shared" si="1446"/>
        <v>89.333827709801014</v>
      </c>
      <c r="FQ717" s="503">
        <v>46.8</v>
      </c>
      <c r="FR717" s="458">
        <f t="shared" si="1447"/>
        <v>1.1568409343715238</v>
      </c>
      <c r="FS717" s="504">
        <v>7.94</v>
      </c>
      <c r="FT717" s="535">
        <v>12.6</v>
      </c>
      <c r="FU717" s="495">
        <f t="shared" si="1520"/>
        <v>45.36</v>
      </c>
      <c r="FV717" s="490">
        <v>6</v>
      </c>
      <c r="FW717" s="504"/>
      <c r="FX717" s="490"/>
      <c r="FY717" s="452">
        <f t="shared" si="1448"/>
        <v>0.25</v>
      </c>
      <c r="FZ717" s="452"/>
      <c r="GA717" s="429"/>
      <c r="GB717" s="499">
        <f t="shared" si="1493"/>
        <v>0.125</v>
      </c>
      <c r="GC717" s="514">
        <f>(CW717+DZ717)/2-FT717</f>
        <v>-5.3999999999999995</v>
      </c>
      <c r="GD717" s="513">
        <f t="shared" si="1494"/>
        <v>0.12500000000000011</v>
      </c>
      <c r="GE717" s="527">
        <f t="shared" si="1449"/>
        <v>6.480000000000004</v>
      </c>
      <c r="GF717" s="461">
        <f t="shared" si="1450"/>
        <v>2.432332220986281</v>
      </c>
      <c r="GG717" s="490">
        <v>12</v>
      </c>
      <c r="GH717" s="526">
        <f t="shared" si="1499"/>
        <v>0.15</v>
      </c>
      <c r="GI717" s="490">
        <v>84</v>
      </c>
      <c r="GJ717" s="544">
        <f t="shared" si="1500"/>
        <v>7</v>
      </c>
      <c r="GK717" s="463">
        <f t="shared" si="1451"/>
        <v>7.1190211345939938</v>
      </c>
      <c r="GL717" s="507">
        <v>8.5</v>
      </c>
      <c r="GM717" s="535">
        <v>10.9</v>
      </c>
      <c r="GN717" s="536"/>
      <c r="GO717" s="526">
        <f t="shared" si="1479"/>
        <v>0.13492063492063489</v>
      </c>
      <c r="GP717" s="526">
        <f t="shared" si="1504"/>
        <v>1</v>
      </c>
      <c r="GQ717" s="535">
        <v>8</v>
      </c>
      <c r="GR717" s="455">
        <f t="shared" si="1452"/>
        <v>2.5509825732295139</v>
      </c>
      <c r="GS717" s="536">
        <f t="shared" si="1513"/>
        <v>10.8</v>
      </c>
      <c r="GT717" s="536">
        <f t="shared" si="1505"/>
        <v>33.480000000000004</v>
      </c>
      <c r="GU717" s="526">
        <f t="shared" si="1480"/>
        <v>9.1743119266054496E-3</v>
      </c>
      <c r="GV717" s="526"/>
      <c r="GW717" s="526">
        <f t="shared" si="1481"/>
        <v>0.14285714285714279</v>
      </c>
      <c r="GX717" s="526">
        <f t="shared" si="1506"/>
        <v>0.26190476190476186</v>
      </c>
      <c r="GY717" s="462">
        <f t="shared" si="1487"/>
        <v>0.59924420324865291</v>
      </c>
      <c r="GZ717" s="490">
        <v>40178</v>
      </c>
      <c r="HA717" s="493">
        <v>8.19</v>
      </c>
      <c r="HB717" s="493">
        <v>7.93</v>
      </c>
      <c r="HC717" s="494">
        <v>10.8</v>
      </c>
      <c r="HD717" s="498">
        <f t="shared" si="1482"/>
        <v>33.480000000000004</v>
      </c>
      <c r="HE717" s="498">
        <v>12</v>
      </c>
      <c r="HF717" s="498">
        <f t="shared" si="1491"/>
        <v>32.400000000000006</v>
      </c>
      <c r="HG717" s="498"/>
      <c r="HH717" s="492">
        <v>10</v>
      </c>
      <c r="HI717" s="508">
        <v>7080</v>
      </c>
      <c r="HJ717" s="490">
        <f t="shared" si="1453"/>
        <v>4743.6000000000004</v>
      </c>
      <c r="HK717" s="490"/>
      <c r="HL717" s="490"/>
      <c r="HM717" s="543"/>
      <c r="HN717" s="506">
        <v>4.8099999999999996</v>
      </c>
      <c r="HO717" s="491"/>
      <c r="HP717" s="545">
        <v>0.03</v>
      </c>
      <c r="HQ717" s="523"/>
      <c r="HR717" s="524"/>
      <c r="HS717" s="524">
        <v>0.17</v>
      </c>
      <c r="HT717" s="511">
        <v>8</v>
      </c>
      <c r="HU717" s="525">
        <f t="shared" si="1454"/>
        <v>46.605062274005626</v>
      </c>
      <c r="HV717" s="526">
        <f t="shared" si="1483"/>
        <v>0.76572668112798259</v>
      </c>
      <c r="HW717" s="526">
        <f t="shared" si="1507"/>
        <v>0.88127659574468087</v>
      </c>
      <c r="HX717" s="526">
        <f t="shared" si="1514"/>
        <v>0.79444444444444451</v>
      </c>
      <c r="HY717" s="512"/>
    </row>
    <row r="718" spans="1:233" s="598" customFormat="1" ht="15.95" customHeight="1" x14ac:dyDescent="0.15">
      <c r="A718" s="400">
        <v>44200</v>
      </c>
      <c r="B718" s="515">
        <v>44539</v>
      </c>
      <c r="C718" s="402">
        <f t="shared" si="1415"/>
        <v>0.89078000000000002</v>
      </c>
      <c r="D718" s="571"/>
      <c r="E718" s="572">
        <v>30.6</v>
      </c>
      <c r="F718" s="406"/>
      <c r="G718" s="406"/>
      <c r="H718" s="402"/>
      <c r="I718" s="573"/>
      <c r="J718" s="406"/>
      <c r="K718" s="574"/>
      <c r="L718" s="574"/>
      <c r="M718" s="574"/>
      <c r="N718" s="575"/>
      <c r="O718" s="575"/>
      <c r="P718" s="409"/>
      <c r="Q718" s="409">
        <v>2640</v>
      </c>
      <c r="R718" s="409"/>
      <c r="S718" s="409"/>
      <c r="T718" s="410">
        <v>4.82</v>
      </c>
      <c r="U718" s="409">
        <f t="shared" si="1459"/>
        <v>2854.1379310344828</v>
      </c>
      <c r="V718" s="409">
        <v>8277</v>
      </c>
      <c r="W718" s="409">
        <v>2432</v>
      </c>
      <c r="X718" s="516">
        <v>480</v>
      </c>
      <c r="Y718" s="473"/>
      <c r="Z718" s="429"/>
      <c r="AA718" s="409"/>
      <c r="AB718" s="409"/>
      <c r="AC718" s="409"/>
      <c r="AD718" s="474"/>
      <c r="AE718" s="477"/>
      <c r="AF718" s="478">
        <f t="shared" si="1460"/>
        <v>3120</v>
      </c>
      <c r="AG718" s="477">
        <f t="shared" si="1461"/>
        <v>1.248</v>
      </c>
      <c r="AH718" s="478">
        <f t="shared" si="1462"/>
        <v>2415.0397877984087</v>
      </c>
      <c r="AI718" s="478">
        <f t="shared" si="1463"/>
        <v>7003.6153846153848</v>
      </c>
      <c r="AJ718" s="473">
        <f t="shared" si="1464"/>
        <v>21851.279999999999</v>
      </c>
      <c r="AK718" s="477">
        <f t="shared" si="1465"/>
        <v>0.97116799999999992</v>
      </c>
      <c r="AL718" s="447">
        <v>37</v>
      </c>
      <c r="AM718" s="479"/>
      <c r="AN718" s="473"/>
      <c r="AO718" s="473"/>
      <c r="AP718" s="479">
        <v>7.12</v>
      </c>
      <c r="AQ718" s="447">
        <v>693</v>
      </c>
      <c r="AR718" s="473">
        <f t="shared" si="1497"/>
        <v>2079</v>
      </c>
      <c r="AS718" s="657">
        <f t="shared" si="1468"/>
        <v>3</v>
      </c>
      <c r="AT718" s="473">
        <v>4400</v>
      </c>
      <c r="AU718" s="447"/>
      <c r="AV718" s="480">
        <v>0.8</v>
      </c>
      <c r="AW718" s="479"/>
      <c r="AX718" s="479"/>
      <c r="AY718" s="480"/>
      <c r="AZ718" s="480"/>
      <c r="BA718" s="420">
        <f t="shared" si="1416"/>
        <v>41799</v>
      </c>
      <c r="BB718" s="421">
        <f t="shared" si="1417"/>
        <v>0.83597999999999995</v>
      </c>
      <c r="BC718" s="422"/>
      <c r="BD718" s="423">
        <v>7.9</v>
      </c>
      <c r="BE718" s="424">
        <v>52.8</v>
      </c>
      <c r="BF718" s="420">
        <v>263</v>
      </c>
      <c r="BG718" s="426">
        <v>8180</v>
      </c>
      <c r="BH718" s="420">
        <f t="shared" si="1418"/>
        <v>5480.6</v>
      </c>
      <c r="BI718" s="432"/>
      <c r="BJ718" s="421"/>
      <c r="BK718" s="427">
        <v>22.6</v>
      </c>
      <c r="BL718" s="427"/>
      <c r="BM718" s="428"/>
      <c r="BN718" s="422"/>
      <c r="BO718" s="425">
        <v>82</v>
      </c>
      <c r="BP718" s="425"/>
      <c r="BQ718" s="423">
        <v>6.18</v>
      </c>
      <c r="BR718" s="421">
        <f t="shared" si="1419"/>
        <v>0.85833333333333328</v>
      </c>
      <c r="BS718" s="409">
        <f t="shared" si="1420"/>
        <v>44919</v>
      </c>
      <c r="BT718" s="429">
        <f t="shared" si="1421"/>
        <v>7.8458224804648378</v>
      </c>
      <c r="BU718" s="430">
        <f t="shared" si="1475"/>
        <v>52.79999999999999</v>
      </c>
      <c r="BV718" s="430">
        <f t="shared" si="1422"/>
        <v>389.13637881520071</v>
      </c>
      <c r="BW718" s="430">
        <f t="shared" si="1469"/>
        <v>7612.0390035397049</v>
      </c>
      <c r="BX718" s="430">
        <f t="shared" si="1423"/>
        <v>4947.8253523008079</v>
      </c>
      <c r="BY718" s="430">
        <f t="shared" si="1509"/>
        <v>21.030241100647832</v>
      </c>
      <c r="BZ718" s="430"/>
      <c r="CA718" s="431"/>
      <c r="CB718" s="430">
        <f t="shared" si="1424"/>
        <v>82</v>
      </c>
      <c r="CC718" s="432">
        <v>21838</v>
      </c>
      <c r="CD718" s="411">
        <f t="shared" si="1425"/>
        <v>23398</v>
      </c>
      <c r="CE718" s="421">
        <f t="shared" si="1426"/>
        <v>0.93591999999999997</v>
      </c>
      <c r="CF718" s="433">
        <f t="shared" si="1427"/>
        <v>6.8723822548935809</v>
      </c>
      <c r="CG718" s="434"/>
      <c r="CH718" s="427"/>
      <c r="CI718" s="446">
        <f t="shared" si="1428"/>
        <v>9.74442260022224</v>
      </c>
      <c r="CJ718" s="436">
        <v>22.2</v>
      </c>
      <c r="CK718" s="436">
        <v>1.45</v>
      </c>
      <c r="CL718" s="423"/>
      <c r="CM718" s="423"/>
      <c r="CN718" s="423"/>
      <c r="CO718" s="432"/>
      <c r="CP718" s="432"/>
      <c r="CQ718" s="437"/>
      <c r="CR718" s="437">
        <v>0.95</v>
      </c>
      <c r="CS718" s="424"/>
      <c r="CT718" s="432">
        <f t="shared" si="1429"/>
        <v>3.5900504316608259</v>
      </c>
      <c r="CU718" s="434">
        <v>4.74</v>
      </c>
      <c r="CV718" s="438"/>
      <c r="CW718" s="439"/>
      <c r="CX718" s="660"/>
      <c r="CY718" s="441"/>
      <c r="CZ718" s="442"/>
      <c r="DA718" s="442"/>
      <c r="DB718" s="442"/>
      <c r="DC718" s="442"/>
      <c r="DD718" s="443"/>
      <c r="DE718" s="440"/>
      <c r="DF718" s="444">
        <v>19961</v>
      </c>
      <c r="DG718" s="445">
        <f t="shared" si="1430"/>
        <v>21521</v>
      </c>
      <c r="DH718" s="421">
        <f t="shared" si="1431"/>
        <v>0.86084000000000005</v>
      </c>
      <c r="DI718" s="446">
        <f t="shared" si="1432"/>
        <v>7.4717717578179448</v>
      </c>
      <c r="DJ718" s="434">
        <v>7.61</v>
      </c>
      <c r="DK718" s="427">
        <v>2.9</v>
      </c>
      <c r="DL718" s="446">
        <f t="shared" si="1433"/>
        <v>10.594303238697087</v>
      </c>
      <c r="DM718" s="422">
        <v>22.4</v>
      </c>
      <c r="DN718" s="422">
        <v>1.98</v>
      </c>
      <c r="DO718" s="423">
        <v>7.62</v>
      </c>
      <c r="DP718" s="423">
        <v>15.3</v>
      </c>
      <c r="DQ718" s="423">
        <v>94</v>
      </c>
      <c r="DR718" s="432"/>
      <c r="DS718" s="432"/>
      <c r="DT718" s="437"/>
      <c r="DU718" s="437">
        <v>0.96</v>
      </c>
      <c r="DV718" s="424"/>
      <c r="DW718" s="446">
        <f t="shared" si="1434"/>
        <v>3.9031643510989267</v>
      </c>
      <c r="DX718" s="434">
        <v>5.96</v>
      </c>
      <c r="DY718" s="438">
        <v>7.79</v>
      </c>
      <c r="DZ718" s="439">
        <v>13.5</v>
      </c>
      <c r="EA718" s="660">
        <f>DZ718*3.6</f>
        <v>48.6</v>
      </c>
      <c r="EB718" s="441">
        <v>7430</v>
      </c>
      <c r="EC718" s="442">
        <v>4.9000000000000004</v>
      </c>
      <c r="ED718" s="442">
        <v>0.18</v>
      </c>
      <c r="EE718" s="442">
        <v>4</v>
      </c>
      <c r="EF718" s="442">
        <v>0.55000000000000004</v>
      </c>
      <c r="EG718" s="443">
        <v>13</v>
      </c>
      <c r="EH718" s="440">
        <v>16</v>
      </c>
      <c r="EI718" s="429">
        <f t="shared" ref="EI718:ER718" si="1523">DY718</f>
        <v>7.79</v>
      </c>
      <c r="EJ718" s="447">
        <f t="shared" si="1523"/>
        <v>13.5</v>
      </c>
      <c r="EK718" s="448">
        <f t="shared" si="1523"/>
        <v>48.6</v>
      </c>
      <c r="EL718" s="417">
        <f t="shared" si="1523"/>
        <v>7430</v>
      </c>
      <c r="EM718" s="431">
        <f t="shared" si="1523"/>
        <v>4.9000000000000004</v>
      </c>
      <c r="EN718" s="431">
        <f t="shared" si="1523"/>
        <v>0.18</v>
      </c>
      <c r="EO718" s="431">
        <f t="shared" si="1523"/>
        <v>4</v>
      </c>
      <c r="EP718" s="431">
        <f t="shared" si="1523"/>
        <v>0.55000000000000004</v>
      </c>
      <c r="EQ718" s="430">
        <f t="shared" si="1523"/>
        <v>13</v>
      </c>
      <c r="ER718" s="448">
        <f t="shared" si="1523"/>
        <v>16</v>
      </c>
      <c r="ES718" s="449">
        <f t="shared" si="1436"/>
        <v>23.508982835771054</v>
      </c>
      <c r="ET718" s="450">
        <f t="shared" si="1437"/>
        <v>0.89837999999999996</v>
      </c>
      <c r="EU718" s="451">
        <f t="shared" si="1413"/>
        <v>0.39726402272727274</v>
      </c>
      <c r="EV718" s="450">
        <f t="shared" si="1438"/>
        <v>0.73567411616161615</v>
      </c>
      <c r="EW718" s="513">
        <f t="shared" si="1511"/>
        <v>0.76700219571666928</v>
      </c>
      <c r="EX718" s="514">
        <f t="shared" si="1512"/>
        <v>16.130241100647829</v>
      </c>
      <c r="EY718" s="513">
        <f t="shared" si="1477"/>
        <v>0.74431818181818177</v>
      </c>
      <c r="EZ718" s="514">
        <f t="shared" si="1478"/>
        <v>39.29999999999999</v>
      </c>
      <c r="FA718" s="450">
        <f t="shared" si="1439"/>
        <v>0.87510805299681338</v>
      </c>
      <c r="FB718" s="431">
        <f t="shared" si="1440"/>
        <v>340.53637881520069</v>
      </c>
      <c r="FC718" s="452"/>
      <c r="FD718" s="431"/>
      <c r="FE718" s="452">
        <f t="shared" si="1441"/>
        <v>0.84146341463414631</v>
      </c>
      <c r="FF718" s="430">
        <f t="shared" si="1442"/>
        <v>69</v>
      </c>
      <c r="FG718" s="405">
        <v>50400</v>
      </c>
      <c r="FH718" s="589">
        <v>523</v>
      </c>
      <c r="FI718" s="590">
        <v>31.66</v>
      </c>
      <c r="FJ718" s="591"/>
      <c r="FK718" s="455">
        <f t="shared" si="1443"/>
        <v>1.6028851933480266</v>
      </c>
      <c r="FL718" s="530">
        <v>2200</v>
      </c>
      <c r="FM718" s="455">
        <f t="shared" si="1444"/>
        <v>48.977047574523027</v>
      </c>
      <c r="FN718" s="530">
        <v>3336</v>
      </c>
      <c r="FO718" s="532">
        <f t="shared" si="1445"/>
        <v>0.24932735426008973</v>
      </c>
      <c r="FP718" s="449">
        <f t="shared" si="1446"/>
        <v>74.267013958458548</v>
      </c>
      <c r="FQ718" s="457">
        <v>46.8</v>
      </c>
      <c r="FR718" s="458">
        <f t="shared" si="1447"/>
        <v>1.0418753756762171</v>
      </c>
      <c r="FS718" s="576">
        <v>7.74</v>
      </c>
      <c r="FT718" s="577">
        <v>12.4</v>
      </c>
      <c r="FU718" s="660">
        <f t="shared" si="1520"/>
        <v>44.64</v>
      </c>
      <c r="FV718" s="579">
        <v>6</v>
      </c>
      <c r="FW718" s="580"/>
      <c r="FX718" s="579"/>
      <c r="FY718" s="452">
        <f t="shared" si="1448"/>
        <v>0.53846153846153844</v>
      </c>
      <c r="FZ718" s="452"/>
      <c r="GA718" s="429"/>
      <c r="GB718" s="513">
        <f t="shared" si="1493"/>
        <v>8.1481481481481488E-2</v>
      </c>
      <c r="GC718" s="514">
        <f>(CW718+DZ718-FT718)</f>
        <v>1.0999999999999996</v>
      </c>
      <c r="GD718" s="513">
        <f t="shared" si="1494"/>
        <v>8.1481481481481488E-2</v>
      </c>
      <c r="GE718" s="527">
        <f t="shared" si="1449"/>
        <v>3.9600000000000009</v>
      </c>
      <c r="GF718" s="461">
        <f t="shared" si="1450"/>
        <v>2.190609764242303</v>
      </c>
      <c r="GG718" s="606"/>
      <c r="GH718" s="450"/>
      <c r="GI718" s="405"/>
      <c r="GJ718" s="462"/>
      <c r="GK718" s="463"/>
      <c r="GL718" s="464"/>
      <c r="GM718" s="529"/>
      <c r="GN718" s="406"/>
      <c r="GO718" s="513"/>
      <c r="GP718" s="450"/>
      <c r="GQ718" s="577"/>
      <c r="GR718" s="455">
        <f t="shared" si="1452"/>
        <v>2.2974687771321713</v>
      </c>
      <c r="GS718" s="531"/>
      <c r="GT718" s="531">
        <f t="shared" si="1505"/>
        <v>36.269999999999996</v>
      </c>
      <c r="GU718" s="526"/>
      <c r="GV718" s="526"/>
      <c r="GW718" s="526">
        <f t="shared" si="1481"/>
        <v>5.6451612903225867E-2</v>
      </c>
      <c r="GX718" s="513">
        <f t="shared" si="1506"/>
        <v>0.18750000000000011</v>
      </c>
      <c r="GY718" s="462"/>
      <c r="GZ718" s="405">
        <v>43581</v>
      </c>
      <c r="HA718" s="581">
        <v>8.16</v>
      </c>
      <c r="HB718" s="451">
        <v>7.95</v>
      </c>
      <c r="HC718" s="577">
        <v>11.7</v>
      </c>
      <c r="HD718" s="463">
        <f t="shared" si="1482"/>
        <v>36.269999999999996</v>
      </c>
      <c r="HE718" s="463">
        <v>9.5</v>
      </c>
      <c r="HF718" s="463">
        <f t="shared" si="1491"/>
        <v>25.650000000000002</v>
      </c>
      <c r="HG718" s="582"/>
      <c r="HH718" s="575">
        <v>8</v>
      </c>
      <c r="HI718" s="583">
        <v>7080</v>
      </c>
      <c r="HJ718" s="406">
        <f t="shared" si="1453"/>
        <v>4743.6000000000004</v>
      </c>
      <c r="HK718" s="406"/>
      <c r="HL718" s="549"/>
      <c r="HM718" s="584"/>
      <c r="HN718" s="461">
        <v>4.68</v>
      </c>
      <c r="HO718" s="574"/>
      <c r="HP718" s="548">
        <v>0.04</v>
      </c>
      <c r="HQ718" s="585"/>
      <c r="HR718" s="586"/>
      <c r="HS718" s="520">
        <v>0.16</v>
      </c>
      <c r="HT718" s="587">
        <v>4</v>
      </c>
      <c r="HU718" s="522">
        <f t="shared" si="1454"/>
        <v>41.627790138520062</v>
      </c>
      <c r="HV718" s="513">
        <f t="shared" si="1483"/>
        <v>0.77840909090909094</v>
      </c>
      <c r="HW718" s="513">
        <f t="shared" si="1507"/>
        <v>0.86209125475285175</v>
      </c>
      <c r="HX718" s="513">
        <f t="shared" si="1514"/>
        <v>0.79292035398230087</v>
      </c>
      <c r="HY718" s="599" t="s">
        <v>288</v>
      </c>
    </row>
    <row r="719" spans="1:233" s="598" customFormat="1" ht="15.95" customHeight="1" x14ac:dyDescent="0.15">
      <c r="A719" s="400">
        <v>44201</v>
      </c>
      <c r="B719" s="515">
        <v>42852</v>
      </c>
      <c r="C719" s="402">
        <f t="shared" si="1415"/>
        <v>0.85704000000000002</v>
      </c>
      <c r="D719" s="571"/>
      <c r="E719" s="572">
        <v>34.200000000000003</v>
      </c>
      <c r="F719" s="406"/>
      <c r="G719" s="406"/>
      <c r="H719" s="402"/>
      <c r="I719" s="573"/>
      <c r="J719" s="406"/>
      <c r="K719" s="574"/>
      <c r="L719" s="574"/>
      <c r="M719" s="574"/>
      <c r="N719" s="575"/>
      <c r="O719" s="575"/>
      <c r="P719" s="409"/>
      <c r="Q719" s="409">
        <v>2880</v>
      </c>
      <c r="R719" s="409"/>
      <c r="S719" s="409"/>
      <c r="T719" s="410">
        <v>4.9800000000000004</v>
      </c>
      <c r="U719" s="409">
        <f t="shared" ref="U719:U750" si="1524">V719/2.9</f>
        <v>2973.1034482758623</v>
      </c>
      <c r="V719" s="409">
        <v>8622</v>
      </c>
      <c r="W719" s="409">
        <v>2986</v>
      </c>
      <c r="X719" s="516">
        <v>480</v>
      </c>
      <c r="Y719" s="473"/>
      <c r="Z719" s="429"/>
      <c r="AA719" s="409"/>
      <c r="AB719" s="409"/>
      <c r="AC719" s="409"/>
      <c r="AD719" s="474"/>
      <c r="AE719" s="477"/>
      <c r="AF719" s="478">
        <f t="shared" ref="AF719:AF750" si="1525">X719+Q719</f>
        <v>3360</v>
      </c>
      <c r="AG719" s="477">
        <f t="shared" ref="AG719:AG750" si="1526">AF719/$AF$6</f>
        <v>1.3440000000000001</v>
      </c>
      <c r="AH719" s="478">
        <f t="shared" ref="AH719:AH750" si="1527">AI719/2.9</f>
        <v>2548.3743842364534</v>
      </c>
      <c r="AI719" s="478">
        <f t="shared" ref="AI719:AI750" si="1528">(V719*Q719+F719*X719)/AF719</f>
        <v>7390.2857142857147</v>
      </c>
      <c r="AJ719" s="473">
        <f t="shared" ref="AJ719:AJ750" si="1529">(V719*Q719+X719*F719)/1000</f>
        <v>24831.360000000001</v>
      </c>
      <c r="AK719" s="477">
        <f t="shared" ref="AK719:AK750" si="1530">AJ719/$AJ$6</f>
        <v>1.1036159999999999</v>
      </c>
      <c r="AL719" s="447"/>
      <c r="AM719" s="479"/>
      <c r="AN719" s="473"/>
      <c r="AO719" s="473"/>
      <c r="AP719" s="479"/>
      <c r="AQ719" s="447"/>
      <c r="AR719" s="473"/>
      <c r="AS719" s="473"/>
      <c r="AT719" s="473"/>
      <c r="AU719" s="447"/>
      <c r="AV719" s="480"/>
      <c r="AW719" s="479"/>
      <c r="AX719" s="479"/>
      <c r="AY719" s="480"/>
      <c r="AZ719" s="480"/>
      <c r="BA719" s="420">
        <f t="shared" si="1416"/>
        <v>43667</v>
      </c>
      <c r="BB719" s="421">
        <f t="shared" si="1417"/>
        <v>0.87334000000000001</v>
      </c>
      <c r="BC719" s="422"/>
      <c r="BD719" s="423">
        <v>7.96</v>
      </c>
      <c r="BE719" s="424">
        <v>45.2</v>
      </c>
      <c r="BF719" s="420">
        <v>272</v>
      </c>
      <c r="BG719" s="426">
        <v>7650</v>
      </c>
      <c r="BH719" s="420">
        <f t="shared" si="1418"/>
        <v>5125.5</v>
      </c>
      <c r="BI719" s="432">
        <v>1421</v>
      </c>
      <c r="BJ719" s="421">
        <f>BI719/35.5*(23+35.5)/BH719</f>
        <v>0.45686233290877837</v>
      </c>
      <c r="BK719" s="427">
        <v>22.2</v>
      </c>
      <c r="BL719" s="427">
        <v>12.8</v>
      </c>
      <c r="BM719" s="428">
        <v>6.7</v>
      </c>
      <c r="BN719" s="422">
        <v>1.3</v>
      </c>
      <c r="BO719" s="425">
        <v>89</v>
      </c>
      <c r="BP719" s="425">
        <v>32</v>
      </c>
      <c r="BQ719" s="423">
        <v>6.19</v>
      </c>
      <c r="BR719" s="421">
        <f t="shared" si="1419"/>
        <v>0.85972222222222228</v>
      </c>
      <c r="BS719" s="409">
        <f t="shared" si="1420"/>
        <v>47027</v>
      </c>
      <c r="BT719" s="429">
        <f>BD719</f>
        <v>7.96</v>
      </c>
      <c r="BU719" s="430">
        <f t="shared" si="1475"/>
        <v>45.2</v>
      </c>
      <c r="BV719" s="430">
        <f t="shared" si="1422"/>
        <v>252.56605779658494</v>
      </c>
      <c r="BW719" s="430">
        <f>BG719</f>
        <v>7650</v>
      </c>
      <c r="BX719" s="430">
        <f t="shared" si="1423"/>
        <v>4972.5</v>
      </c>
      <c r="BY719" s="430">
        <f t="shared" si="1509"/>
        <v>20.613847364280094</v>
      </c>
      <c r="BZ719" s="430"/>
      <c r="CA719" s="431">
        <f>BN719</f>
        <v>1.3</v>
      </c>
      <c r="CB719" s="430">
        <f t="shared" si="1424"/>
        <v>89</v>
      </c>
      <c r="CC719" s="432">
        <v>21899</v>
      </c>
      <c r="CD719" s="411">
        <f t="shared" si="1425"/>
        <v>23579</v>
      </c>
      <c r="CE719" s="421">
        <f t="shared" si="1426"/>
        <v>0.94316</v>
      </c>
      <c r="CF719" s="433">
        <f t="shared" si="1427"/>
        <v>6.819627634759744</v>
      </c>
      <c r="CG719" s="434">
        <v>7.7</v>
      </c>
      <c r="CH719" s="427">
        <v>2.7</v>
      </c>
      <c r="CI719" s="446">
        <f t="shared" si="1428"/>
        <v>9.6696212731668005</v>
      </c>
      <c r="CJ719" s="436">
        <v>22.4</v>
      </c>
      <c r="CK719" s="436">
        <v>2.2000000000000002</v>
      </c>
      <c r="CL719" s="423">
        <v>7.68</v>
      </c>
      <c r="CM719" s="423">
        <v>15.7</v>
      </c>
      <c r="CN719" s="423">
        <v>126</v>
      </c>
      <c r="CO719" s="432">
        <v>4953</v>
      </c>
      <c r="CP719" s="432">
        <v>2400</v>
      </c>
      <c r="CQ719" s="437"/>
      <c r="CR719" s="437">
        <v>0.97</v>
      </c>
      <c r="CS719" s="424"/>
      <c r="CT719" s="432">
        <f t="shared" si="1429"/>
        <v>3.5624920480088211</v>
      </c>
      <c r="CU719" s="434">
        <v>5.25</v>
      </c>
      <c r="CV719" s="438">
        <v>7.9</v>
      </c>
      <c r="CW719" s="439">
        <v>14.7</v>
      </c>
      <c r="CX719" s="660">
        <f>CW719*3.6</f>
        <v>52.92</v>
      </c>
      <c r="CY719" s="441">
        <v>7510</v>
      </c>
      <c r="CZ719" s="442">
        <v>5.0999999999999996</v>
      </c>
      <c r="DA719" s="442">
        <v>0.22</v>
      </c>
      <c r="DB719" s="442">
        <v>2.9</v>
      </c>
      <c r="DC719" s="442">
        <v>0.5</v>
      </c>
      <c r="DD719" s="443">
        <v>10</v>
      </c>
      <c r="DE719" s="440">
        <v>16</v>
      </c>
      <c r="DF719" s="444">
        <v>21768</v>
      </c>
      <c r="DG719" s="445">
        <f t="shared" si="1430"/>
        <v>23448</v>
      </c>
      <c r="DH719" s="421">
        <f t="shared" si="1431"/>
        <v>0.93791999999999998</v>
      </c>
      <c r="DI719" s="446">
        <f t="shared" si="1432"/>
        <v>6.8577277379733879</v>
      </c>
      <c r="DJ719" s="434"/>
      <c r="DK719" s="427"/>
      <c r="DL719" s="446">
        <f t="shared" si="1433"/>
        <v>9.7236438075742075</v>
      </c>
      <c r="DM719" s="422">
        <v>22.3</v>
      </c>
      <c r="DN719" s="422">
        <v>1.56</v>
      </c>
      <c r="DO719" s="423"/>
      <c r="DP719" s="423"/>
      <c r="DQ719" s="423"/>
      <c r="DR719" s="432">
        <v>4583</v>
      </c>
      <c r="DS719" s="432">
        <v>2200</v>
      </c>
      <c r="DT719" s="437">
        <f>DS719/DR719</f>
        <v>0.48003491162993672</v>
      </c>
      <c r="DU719" s="437">
        <v>0.95</v>
      </c>
      <c r="DV719" s="424"/>
      <c r="DW719" s="446">
        <f t="shared" si="1434"/>
        <v>3.5823950870010233</v>
      </c>
      <c r="DX719" s="434">
        <v>5.78</v>
      </c>
      <c r="DY719" s="438"/>
      <c r="DZ719" s="439"/>
      <c r="EA719" s="660"/>
      <c r="EB719" s="441"/>
      <c r="EC719" s="442"/>
      <c r="ED719" s="442"/>
      <c r="EE719" s="442"/>
      <c r="EF719" s="442"/>
      <c r="EG719" s="443"/>
      <c r="EH719" s="440"/>
      <c r="EI719" s="429">
        <f t="shared" ref="EI719:ER719" si="1531">CV719</f>
        <v>7.9</v>
      </c>
      <c r="EJ719" s="447">
        <f t="shared" si="1531"/>
        <v>14.7</v>
      </c>
      <c r="EK719" s="448">
        <f t="shared" si="1531"/>
        <v>52.92</v>
      </c>
      <c r="EL719" s="417">
        <f t="shared" si="1531"/>
        <v>7510</v>
      </c>
      <c r="EM719" s="431">
        <f t="shared" si="1531"/>
        <v>5.0999999999999996</v>
      </c>
      <c r="EN719" s="431">
        <f t="shared" si="1531"/>
        <v>0.22</v>
      </c>
      <c r="EO719" s="431">
        <f t="shared" si="1531"/>
        <v>2.9</v>
      </c>
      <c r="EP719" s="431">
        <f t="shared" si="1531"/>
        <v>0.5</v>
      </c>
      <c r="EQ719" s="430">
        <f t="shared" si="1531"/>
        <v>10</v>
      </c>
      <c r="ER719" s="448">
        <f t="shared" si="1531"/>
        <v>16</v>
      </c>
      <c r="ES719" s="449">
        <f t="shared" si="1436"/>
        <v>22.455185319072022</v>
      </c>
      <c r="ET719" s="450">
        <f t="shared" si="1437"/>
        <v>0.94054000000000004</v>
      </c>
      <c r="EU719" s="451">
        <f t="shared" si="1413"/>
        <v>0.26994145454545448</v>
      </c>
      <c r="EV719" s="450">
        <f t="shared" si="1438"/>
        <v>0.49989158249158233</v>
      </c>
      <c r="EW719" s="513">
        <f t="shared" si="1511"/>
        <v>0.75259349165273548</v>
      </c>
      <c r="EX719" s="514">
        <f t="shared" si="1512"/>
        <v>15.513847364280094</v>
      </c>
      <c r="EY719" s="513">
        <f t="shared" si="1477"/>
        <v>0.6747787610619469</v>
      </c>
      <c r="EZ719" s="514">
        <f t="shared" si="1478"/>
        <v>30.500000000000004</v>
      </c>
      <c r="FA719" s="450">
        <f t="shared" si="1439"/>
        <v>0.79047065761060642</v>
      </c>
      <c r="FB719" s="431">
        <f t="shared" si="1440"/>
        <v>199.64605779658496</v>
      </c>
      <c r="FC719" s="452">
        <f>1-EP719/CA719</f>
        <v>0.61538461538461542</v>
      </c>
      <c r="FD719" s="431">
        <f>CA719-EP719</f>
        <v>0.8</v>
      </c>
      <c r="FE719" s="452">
        <f t="shared" si="1441"/>
        <v>0.88764044943820219</v>
      </c>
      <c r="FF719" s="430">
        <f t="shared" si="1442"/>
        <v>79</v>
      </c>
      <c r="FG719" s="405">
        <v>50400</v>
      </c>
      <c r="FH719" s="589">
        <v>437</v>
      </c>
      <c r="FI719" s="590">
        <v>12.7</v>
      </c>
      <c r="FJ719" s="591"/>
      <c r="FK719" s="455">
        <f t="shared" si="1443"/>
        <v>1.5310353626640016</v>
      </c>
      <c r="FL719" s="530">
        <v>2200</v>
      </c>
      <c r="FM719" s="455">
        <f t="shared" si="1444"/>
        <v>46.781636081400045</v>
      </c>
      <c r="FN719" s="530">
        <v>3336</v>
      </c>
      <c r="FO719" s="532">
        <f t="shared" si="1445"/>
        <v>0.24932735426008973</v>
      </c>
      <c r="FP719" s="449">
        <f t="shared" si="1446"/>
        <v>70.937971803432077</v>
      </c>
      <c r="FQ719" s="457">
        <v>46.8</v>
      </c>
      <c r="FR719" s="458">
        <f t="shared" si="1447"/>
        <v>0.99517298573160085</v>
      </c>
      <c r="FS719" s="576">
        <v>7.86</v>
      </c>
      <c r="FT719" s="577">
        <v>11.1</v>
      </c>
      <c r="FU719" s="660">
        <f t="shared" si="1520"/>
        <v>39.96</v>
      </c>
      <c r="FV719" s="579">
        <v>4</v>
      </c>
      <c r="FW719" s="580">
        <v>0.18</v>
      </c>
      <c r="FX719" s="579">
        <v>8</v>
      </c>
      <c r="FY719" s="452">
        <f t="shared" si="1448"/>
        <v>0.6</v>
      </c>
      <c r="FZ719" s="452">
        <f>1-FW719/(EF719+DC719)</f>
        <v>0.64</v>
      </c>
      <c r="GA719" s="429">
        <f>EF719+DC719-FW719</f>
        <v>0.32</v>
      </c>
      <c r="GB719" s="513">
        <f t="shared" si="1493"/>
        <v>0.24489795918367341</v>
      </c>
      <c r="GC719" s="514">
        <f>CW719+DZ719-FT719</f>
        <v>3.5999999999999996</v>
      </c>
      <c r="GD719" s="513">
        <f t="shared" si="1494"/>
        <v>0.24489795918367352</v>
      </c>
      <c r="GE719" s="527">
        <f t="shared" si="1449"/>
        <v>12.96</v>
      </c>
      <c r="GF719" s="461">
        <f t="shared" si="1450"/>
        <v>2.092414995640802</v>
      </c>
      <c r="GG719" s="606"/>
      <c r="GH719" s="450"/>
      <c r="GI719" s="405"/>
      <c r="GJ719" s="462"/>
      <c r="GK719" s="463"/>
      <c r="GL719" s="464"/>
      <c r="GM719" s="529"/>
      <c r="GN719" s="406"/>
      <c r="GO719" s="513"/>
      <c r="GP719" s="450"/>
      <c r="GQ719" s="577"/>
      <c r="GR719" s="455">
        <f t="shared" si="1452"/>
        <v>2.1944840198184021</v>
      </c>
      <c r="GS719" s="531"/>
      <c r="GT719" s="531">
        <f t="shared" si="1505"/>
        <v>30.69</v>
      </c>
      <c r="GU719" s="526"/>
      <c r="GV719" s="526"/>
      <c r="GW719" s="526">
        <f t="shared" si="1481"/>
        <v>0.108108108108108</v>
      </c>
      <c r="GX719" s="513">
        <f t="shared" si="1506"/>
        <v>0.23198198198198194</v>
      </c>
      <c r="GY719" s="462"/>
      <c r="GZ719" s="405">
        <v>48414</v>
      </c>
      <c r="HA719" s="581">
        <v>8.18</v>
      </c>
      <c r="HB719" s="451">
        <v>8</v>
      </c>
      <c r="HC719" s="577">
        <v>9.9</v>
      </c>
      <c r="HD719" s="463">
        <f t="shared" si="1482"/>
        <v>30.69</v>
      </c>
      <c r="HE719" s="463">
        <v>10.199999999999999</v>
      </c>
      <c r="HF719" s="463">
        <f t="shared" si="1491"/>
        <v>27.54</v>
      </c>
      <c r="HG719" s="582"/>
      <c r="HH719" s="575">
        <v>6</v>
      </c>
      <c r="HI719" s="583">
        <v>7160</v>
      </c>
      <c r="HJ719" s="406">
        <f t="shared" si="1453"/>
        <v>4797.2000000000007</v>
      </c>
      <c r="HK719" s="406">
        <v>257</v>
      </c>
      <c r="HL719" s="549">
        <v>1440</v>
      </c>
      <c r="HM719" s="584">
        <v>4.7</v>
      </c>
      <c r="HN719" s="461">
        <v>3.64</v>
      </c>
      <c r="HO719" s="574">
        <v>0.23</v>
      </c>
      <c r="HP719" s="548">
        <v>0.06</v>
      </c>
      <c r="HQ719" s="585">
        <v>3.4</v>
      </c>
      <c r="HR719" s="586">
        <v>0.12</v>
      </c>
      <c r="HS719" s="520">
        <v>0.17</v>
      </c>
      <c r="HT719" s="587">
        <v>4</v>
      </c>
      <c r="HU719" s="522">
        <f t="shared" si="1454"/>
        <v>39.847024068518564</v>
      </c>
      <c r="HV719" s="513">
        <f t="shared" si="1483"/>
        <v>0.78097345132743357</v>
      </c>
      <c r="HW719" s="513">
        <f t="shared" si="1507"/>
        <v>0.88716911764705886</v>
      </c>
      <c r="HX719" s="513">
        <f t="shared" si="1514"/>
        <v>0.83603603603603605</v>
      </c>
      <c r="HY719" s="599"/>
    </row>
    <row r="720" spans="1:233" s="598" customFormat="1" ht="15.95" customHeight="1" x14ac:dyDescent="0.15">
      <c r="A720" s="400">
        <v>44202</v>
      </c>
      <c r="B720" s="515">
        <v>43333</v>
      </c>
      <c r="C720" s="402">
        <f t="shared" si="1415"/>
        <v>0.86665999999999999</v>
      </c>
      <c r="D720" s="571"/>
      <c r="E720" s="572">
        <v>37.200000000000003</v>
      </c>
      <c r="F720" s="406"/>
      <c r="G720" s="406"/>
      <c r="H720" s="402"/>
      <c r="I720" s="573"/>
      <c r="J720" s="406"/>
      <c r="K720" s="574"/>
      <c r="L720" s="574"/>
      <c r="M720" s="574"/>
      <c r="N720" s="575"/>
      <c r="O720" s="575"/>
      <c r="P720" s="409"/>
      <c r="Q720" s="409">
        <v>2880</v>
      </c>
      <c r="R720" s="409"/>
      <c r="S720" s="409"/>
      <c r="T720" s="410">
        <v>4.9000000000000004</v>
      </c>
      <c r="U720" s="409">
        <f t="shared" si="1524"/>
        <v>3026.2068965517242</v>
      </c>
      <c r="V720" s="409">
        <v>8776</v>
      </c>
      <c r="W720" s="409">
        <v>2308</v>
      </c>
      <c r="X720" s="516">
        <v>480</v>
      </c>
      <c r="Y720" s="473"/>
      <c r="Z720" s="429"/>
      <c r="AA720" s="409"/>
      <c r="AB720" s="409"/>
      <c r="AC720" s="409"/>
      <c r="AD720" s="474"/>
      <c r="AE720" s="477"/>
      <c r="AF720" s="478">
        <f t="shared" si="1525"/>
        <v>3360</v>
      </c>
      <c r="AG720" s="477">
        <f t="shared" si="1526"/>
        <v>1.3440000000000001</v>
      </c>
      <c r="AH720" s="478">
        <f t="shared" si="1527"/>
        <v>2593.8916256157636</v>
      </c>
      <c r="AI720" s="478">
        <f t="shared" si="1528"/>
        <v>7522.2857142857147</v>
      </c>
      <c r="AJ720" s="473">
        <f t="shared" si="1529"/>
        <v>25274.880000000001</v>
      </c>
      <c r="AK720" s="477">
        <f t="shared" si="1530"/>
        <v>1.1233280000000001</v>
      </c>
      <c r="AL720" s="447">
        <v>37</v>
      </c>
      <c r="AM720" s="479"/>
      <c r="AN720" s="473">
        <v>4756</v>
      </c>
      <c r="AO720" s="473">
        <v>4759</v>
      </c>
      <c r="AP720" s="479">
        <v>7.07</v>
      </c>
      <c r="AQ720" s="447">
        <v>703</v>
      </c>
      <c r="AR720" s="473">
        <f t="shared" ref="AR720:AR767" si="1532">AQ720*3</f>
        <v>2109</v>
      </c>
      <c r="AS720" s="657">
        <f t="shared" ref="AS720:AS767" si="1533">AR720/AQ720</f>
        <v>3</v>
      </c>
      <c r="AT720" s="473">
        <v>4440</v>
      </c>
      <c r="AU720" s="447"/>
      <c r="AV720" s="480">
        <v>0.7</v>
      </c>
      <c r="AW720" s="479"/>
      <c r="AX720" s="479"/>
      <c r="AY720" s="480"/>
      <c r="AZ720" s="480"/>
      <c r="BA720" s="420">
        <f t="shared" si="1416"/>
        <v>40362</v>
      </c>
      <c r="BB720" s="421">
        <f t="shared" si="1417"/>
        <v>0.80723999999999996</v>
      </c>
      <c r="BC720" s="422"/>
      <c r="BD720" s="423">
        <v>7.82</v>
      </c>
      <c r="BE720" s="424">
        <v>42.7</v>
      </c>
      <c r="BF720" s="420">
        <v>295</v>
      </c>
      <c r="BG720" s="426">
        <v>7700</v>
      </c>
      <c r="BH720" s="420">
        <f t="shared" si="1418"/>
        <v>5159</v>
      </c>
      <c r="BI720" s="432"/>
      <c r="BJ720" s="421"/>
      <c r="BK720" s="427">
        <v>21.7</v>
      </c>
      <c r="BL720" s="427"/>
      <c r="BM720" s="428"/>
      <c r="BN720" s="422"/>
      <c r="BO720" s="425">
        <v>90</v>
      </c>
      <c r="BP720" s="425"/>
      <c r="BQ720" s="423">
        <v>5.58</v>
      </c>
      <c r="BR720" s="421">
        <f t="shared" si="1419"/>
        <v>0.77500000000000002</v>
      </c>
      <c r="BS720" s="409">
        <f t="shared" si="1420"/>
        <v>43722</v>
      </c>
      <c r="BT720" s="429">
        <f t="shared" ref="BT720:BT767" si="1534">(BD720*BA720+AP720*AF720)/(AF720+BA720)</f>
        <v>7.7623631123919319</v>
      </c>
      <c r="BU720" s="430">
        <f t="shared" si="1475"/>
        <v>42.7</v>
      </c>
      <c r="BV720" s="430">
        <f t="shared" si="1422"/>
        <v>434.40441882804993</v>
      </c>
      <c r="BW720" s="430">
        <f t="shared" ref="BW720:BW767" si="1535">(BA720*BG720+AS720*AF720)/(AF720+BA720)</f>
        <v>7108.4918347742559</v>
      </c>
      <c r="BX720" s="430">
        <f t="shared" si="1423"/>
        <v>4620.5196926032668</v>
      </c>
      <c r="BY720" s="430">
        <f t="shared" ref="BY720:BY767" si="1536">(BK720*BA720+AZ720*AF720)/BS720</f>
        <v>20.032372718539865</v>
      </c>
      <c r="BZ720" s="430"/>
      <c r="CA720" s="431"/>
      <c r="CB720" s="430">
        <f t="shared" si="1424"/>
        <v>90</v>
      </c>
      <c r="CC720" s="432">
        <v>20467</v>
      </c>
      <c r="CD720" s="411">
        <f t="shared" si="1425"/>
        <v>22147</v>
      </c>
      <c r="CE720" s="421">
        <f t="shared" si="1426"/>
        <v>0.88588</v>
      </c>
      <c r="CF720" s="433">
        <f t="shared" si="1427"/>
        <v>7.2605770533255072</v>
      </c>
      <c r="CG720" s="434"/>
      <c r="CH720" s="427"/>
      <c r="CI720" s="446">
        <f t="shared" si="1428"/>
        <v>10.294848060685421</v>
      </c>
      <c r="CJ720" s="436">
        <v>21.7</v>
      </c>
      <c r="CK720" s="436">
        <v>3.26</v>
      </c>
      <c r="CL720" s="423"/>
      <c r="CM720" s="423"/>
      <c r="CN720" s="423"/>
      <c r="CO720" s="432"/>
      <c r="CP720" s="432"/>
      <c r="CQ720" s="437"/>
      <c r="CR720" s="437">
        <v>0.96</v>
      </c>
      <c r="CS720" s="424"/>
      <c r="CT720" s="432">
        <f t="shared" si="1429"/>
        <v>3.7928387591998916</v>
      </c>
      <c r="CU720" s="434">
        <v>5.85</v>
      </c>
      <c r="CV720" s="438"/>
      <c r="CW720" s="439"/>
      <c r="CX720" s="660"/>
      <c r="CY720" s="441"/>
      <c r="CZ720" s="442"/>
      <c r="DA720" s="442"/>
      <c r="DB720" s="442"/>
      <c r="DC720" s="442"/>
      <c r="DD720" s="443"/>
      <c r="DE720" s="440"/>
      <c r="DF720" s="444">
        <v>19895</v>
      </c>
      <c r="DG720" s="445">
        <f t="shared" si="1430"/>
        <v>21575</v>
      </c>
      <c r="DH720" s="421">
        <f t="shared" si="1431"/>
        <v>0.86299999999999999</v>
      </c>
      <c r="DI720" s="446">
        <f t="shared" si="1432"/>
        <v>7.4530706836616449</v>
      </c>
      <c r="DJ720" s="434">
        <v>7.59</v>
      </c>
      <c r="DK720" s="427">
        <v>2.9</v>
      </c>
      <c r="DL720" s="446">
        <f t="shared" si="1433"/>
        <v>10.567786790266512</v>
      </c>
      <c r="DM720" s="422">
        <v>21.7</v>
      </c>
      <c r="DN720" s="422">
        <v>2.66</v>
      </c>
      <c r="DO720" s="423">
        <v>7.62</v>
      </c>
      <c r="DP720" s="423">
        <v>15.4</v>
      </c>
      <c r="DQ720" s="423">
        <v>110</v>
      </c>
      <c r="DR720" s="432"/>
      <c r="DS720" s="432"/>
      <c r="DT720" s="437"/>
      <c r="DU720" s="437">
        <v>0.96</v>
      </c>
      <c r="DV720" s="424"/>
      <c r="DW720" s="446">
        <f t="shared" si="1434"/>
        <v>3.8933951332560834</v>
      </c>
      <c r="DX720" s="434">
        <v>6.07</v>
      </c>
      <c r="DY720" s="438">
        <v>7.86</v>
      </c>
      <c r="DZ720" s="439">
        <v>13.6</v>
      </c>
      <c r="EA720" s="660">
        <f>DZ720*3.6</f>
        <v>48.96</v>
      </c>
      <c r="EB720" s="441">
        <v>7250</v>
      </c>
      <c r="EC720" s="442">
        <v>4.9000000000000004</v>
      </c>
      <c r="ED720" s="442">
        <v>0.21</v>
      </c>
      <c r="EE720" s="442">
        <v>3.9</v>
      </c>
      <c r="EF720" s="442">
        <v>0.5</v>
      </c>
      <c r="EG720" s="443">
        <v>4</v>
      </c>
      <c r="EH720" s="440">
        <v>16</v>
      </c>
      <c r="EI720" s="429">
        <f t="shared" ref="EI720:ER720" si="1537">DY720</f>
        <v>7.86</v>
      </c>
      <c r="EJ720" s="447">
        <f t="shared" si="1537"/>
        <v>13.6</v>
      </c>
      <c r="EK720" s="448">
        <f t="shared" si="1537"/>
        <v>48.96</v>
      </c>
      <c r="EL720" s="417">
        <f t="shared" si="1537"/>
        <v>7250</v>
      </c>
      <c r="EM720" s="431">
        <f t="shared" si="1537"/>
        <v>4.9000000000000004</v>
      </c>
      <c r="EN720" s="431">
        <f t="shared" si="1537"/>
        <v>0.21</v>
      </c>
      <c r="EO720" s="431">
        <f t="shared" si="1537"/>
        <v>3.9</v>
      </c>
      <c r="EP720" s="431">
        <f t="shared" si="1537"/>
        <v>0.5</v>
      </c>
      <c r="EQ720" s="430">
        <f t="shared" si="1537"/>
        <v>4</v>
      </c>
      <c r="ER720" s="448">
        <f t="shared" si="1537"/>
        <v>16</v>
      </c>
      <c r="ES720" s="449">
        <f t="shared" si="1436"/>
        <v>24.152600521476604</v>
      </c>
      <c r="ET720" s="450">
        <f t="shared" si="1437"/>
        <v>0.87444</v>
      </c>
      <c r="EU720" s="451">
        <f t="shared" si="1413"/>
        <v>0.43165977272727268</v>
      </c>
      <c r="EV720" s="450">
        <f t="shared" si="1438"/>
        <v>0.79936994949494933</v>
      </c>
      <c r="EW720" s="513">
        <f t="shared" si="1511"/>
        <v>0.75539592494377494</v>
      </c>
      <c r="EX720" s="514">
        <f t="shared" si="1512"/>
        <v>15.132372718539864</v>
      </c>
      <c r="EY720" s="513">
        <f t="shared" si="1477"/>
        <v>0.68149882903981274</v>
      </c>
      <c r="EZ720" s="514">
        <f t="shared" si="1478"/>
        <v>29.1</v>
      </c>
      <c r="FA720" s="450">
        <f t="shared" si="1439"/>
        <v>0.88729396415421868</v>
      </c>
      <c r="FB720" s="431">
        <f t="shared" si="1440"/>
        <v>385.44441882804995</v>
      </c>
      <c r="FC720" s="452"/>
      <c r="FD720" s="431"/>
      <c r="FE720" s="452">
        <f t="shared" si="1441"/>
        <v>0.9555555555555556</v>
      </c>
      <c r="FF720" s="430">
        <f t="shared" si="1442"/>
        <v>86</v>
      </c>
      <c r="FG720" s="405">
        <v>50400</v>
      </c>
      <c r="FH720" s="589">
        <v>244</v>
      </c>
      <c r="FI720" s="590">
        <v>25.5</v>
      </c>
      <c r="FJ720" s="591"/>
      <c r="FK720" s="455">
        <f t="shared" si="1443"/>
        <v>1.6467682173734046</v>
      </c>
      <c r="FL720" s="530">
        <v>2200</v>
      </c>
      <c r="FM720" s="455">
        <f t="shared" si="1444"/>
        <v>50.317917753076259</v>
      </c>
      <c r="FN720" s="530">
        <v>5499</v>
      </c>
      <c r="FO720" s="532">
        <f t="shared" si="1445"/>
        <v>0.41098654708520177</v>
      </c>
      <c r="FP720" s="449">
        <f t="shared" si="1446"/>
        <v>125.77192260189379</v>
      </c>
      <c r="FQ720" s="457">
        <v>46.8</v>
      </c>
      <c r="FR720" s="458">
        <f t="shared" si="1447"/>
        <v>1.0703993412927129</v>
      </c>
      <c r="FS720" s="576">
        <v>7.88</v>
      </c>
      <c r="FT720" s="577">
        <v>11</v>
      </c>
      <c r="FU720" s="660">
        <f t="shared" si="1520"/>
        <v>39.6</v>
      </c>
      <c r="FV720" s="579">
        <v>6</v>
      </c>
      <c r="FW720" s="580"/>
      <c r="FX720" s="579"/>
      <c r="FY720" s="452">
        <f t="shared" si="1448"/>
        <v>-0.5</v>
      </c>
      <c r="FZ720" s="452"/>
      <c r="GA720" s="429"/>
      <c r="GB720" s="513">
        <f t="shared" si="1493"/>
        <v>0.19117647058823528</v>
      </c>
      <c r="GC720" s="514">
        <f>(CW720+DZ720-FT720)</f>
        <v>2.5999999999999996</v>
      </c>
      <c r="GD720" s="513">
        <f t="shared" si="1494"/>
        <v>0.19117647058823528</v>
      </c>
      <c r="GE720" s="527">
        <f t="shared" si="1449"/>
        <v>9.36</v>
      </c>
      <c r="GF720" s="461">
        <f t="shared" si="1450"/>
        <v>2.2505832304103199</v>
      </c>
      <c r="GG720" s="606"/>
      <c r="GH720" s="450"/>
      <c r="GI720" s="405"/>
      <c r="GJ720" s="462"/>
      <c r="GK720" s="463"/>
      <c r="GL720" s="464"/>
      <c r="GM720" s="529"/>
      <c r="GN720" s="406"/>
      <c r="GO720" s="513"/>
      <c r="GP720" s="450"/>
      <c r="GQ720" s="577"/>
      <c r="GR720" s="455">
        <f t="shared" si="1452"/>
        <v>2.3603677782352133</v>
      </c>
      <c r="GS720" s="531"/>
      <c r="GT720" s="531">
        <f t="shared" si="1505"/>
        <v>33.79</v>
      </c>
      <c r="GU720" s="526"/>
      <c r="GV720" s="526"/>
      <c r="GW720" s="526">
        <f t="shared" si="1481"/>
        <v>9.0909090909090384E-3</v>
      </c>
      <c r="GX720" s="513">
        <f t="shared" si="1506"/>
        <v>0.1467171717171718</v>
      </c>
      <c r="GY720" s="462"/>
      <c r="GZ720" s="405">
        <v>44628</v>
      </c>
      <c r="HA720" s="581">
        <v>8.2100000000000009</v>
      </c>
      <c r="HB720" s="451">
        <v>8.0299999999999994</v>
      </c>
      <c r="HC720" s="577">
        <v>10.9</v>
      </c>
      <c r="HD720" s="463">
        <f t="shared" si="1482"/>
        <v>33.79</v>
      </c>
      <c r="HE720" s="463">
        <v>10.3</v>
      </c>
      <c r="HF720" s="463">
        <f t="shared" si="1491"/>
        <v>27.810000000000002</v>
      </c>
      <c r="HG720" s="582"/>
      <c r="HH720" s="575">
        <v>6</v>
      </c>
      <c r="HI720" s="583">
        <v>7080</v>
      </c>
      <c r="HJ720" s="406">
        <f t="shared" si="1453"/>
        <v>4743.6000000000004</v>
      </c>
      <c r="HK720" s="406"/>
      <c r="HL720" s="549"/>
      <c r="HM720" s="584"/>
      <c r="HN720" s="461">
        <v>4.53</v>
      </c>
      <c r="HO720" s="574"/>
      <c r="HP720" s="548">
        <v>0.06</v>
      </c>
      <c r="HQ720" s="585"/>
      <c r="HR720" s="586"/>
      <c r="HS720" s="520">
        <v>0.16</v>
      </c>
      <c r="HT720" s="587">
        <v>8</v>
      </c>
      <c r="HU720" s="522">
        <f t="shared" si="1454"/>
        <v>43.109855804965065</v>
      </c>
      <c r="HV720" s="513">
        <f t="shared" si="1483"/>
        <v>0.7447306791569086</v>
      </c>
      <c r="HW720" s="513">
        <f t="shared" si="1507"/>
        <v>0.88545762711864406</v>
      </c>
      <c r="HX720" s="513">
        <f t="shared" si="1514"/>
        <v>0.79124423963133639</v>
      </c>
      <c r="HY720" s="599"/>
    </row>
    <row r="721" spans="1:233" s="598" customFormat="1" ht="15.95" customHeight="1" x14ac:dyDescent="0.15">
      <c r="A721" s="400">
        <v>44203</v>
      </c>
      <c r="B721" s="515">
        <v>33442</v>
      </c>
      <c r="C721" s="402">
        <f t="shared" si="1415"/>
        <v>0.66883999999999999</v>
      </c>
      <c r="D721" s="571"/>
      <c r="E721" s="572">
        <v>39</v>
      </c>
      <c r="F721" s="406"/>
      <c r="G721" s="406"/>
      <c r="H721" s="402"/>
      <c r="I721" s="573"/>
      <c r="J721" s="406"/>
      <c r="K721" s="574"/>
      <c r="L721" s="574"/>
      <c r="M721" s="574"/>
      <c r="N721" s="575"/>
      <c r="O721" s="575"/>
      <c r="P721" s="409"/>
      <c r="Q721" s="409">
        <v>2880</v>
      </c>
      <c r="R721" s="409"/>
      <c r="S721" s="409"/>
      <c r="T721" s="410">
        <v>4.9400000000000004</v>
      </c>
      <c r="U721" s="409">
        <f t="shared" si="1524"/>
        <v>3049.655172413793</v>
      </c>
      <c r="V721" s="409">
        <v>8844</v>
      </c>
      <c r="W721" s="409">
        <v>2555</v>
      </c>
      <c r="X721" s="516">
        <v>480</v>
      </c>
      <c r="Y721" s="473"/>
      <c r="Z721" s="429"/>
      <c r="AA721" s="409"/>
      <c r="AB721" s="409"/>
      <c r="AC721" s="409"/>
      <c r="AD721" s="474"/>
      <c r="AE721" s="477"/>
      <c r="AF721" s="478">
        <f t="shared" si="1525"/>
        <v>3360</v>
      </c>
      <c r="AG721" s="477">
        <f t="shared" si="1526"/>
        <v>1.3440000000000001</v>
      </c>
      <c r="AH721" s="478">
        <f t="shared" si="1527"/>
        <v>2613.9901477832514</v>
      </c>
      <c r="AI721" s="478">
        <f t="shared" si="1528"/>
        <v>7580.5714285714284</v>
      </c>
      <c r="AJ721" s="473">
        <f t="shared" si="1529"/>
        <v>25470.720000000001</v>
      </c>
      <c r="AK721" s="477">
        <f t="shared" si="1530"/>
        <v>1.1320320000000001</v>
      </c>
      <c r="AL721" s="447">
        <v>37</v>
      </c>
      <c r="AM721" s="479"/>
      <c r="AN721" s="473">
        <v>4810</v>
      </c>
      <c r="AO721" s="473">
        <v>4790</v>
      </c>
      <c r="AP721" s="479">
        <v>7.06</v>
      </c>
      <c r="AQ721" s="447">
        <v>662</v>
      </c>
      <c r="AR721" s="473">
        <f t="shared" si="1532"/>
        <v>1986</v>
      </c>
      <c r="AS721" s="657">
        <f t="shared" si="1533"/>
        <v>3</v>
      </c>
      <c r="AT721" s="473">
        <v>4290</v>
      </c>
      <c r="AU721" s="447"/>
      <c r="AV721" s="480">
        <v>1</v>
      </c>
      <c r="AW721" s="479"/>
      <c r="AX721" s="479"/>
      <c r="AY721" s="480"/>
      <c r="AZ721" s="480"/>
      <c r="BA721" s="420">
        <f t="shared" si="1416"/>
        <v>40239</v>
      </c>
      <c r="BB721" s="421">
        <f t="shared" si="1417"/>
        <v>0.80478000000000005</v>
      </c>
      <c r="BC721" s="422"/>
      <c r="BD721" s="423">
        <v>7.97</v>
      </c>
      <c r="BE721" s="424">
        <v>44.5</v>
      </c>
      <c r="BF721" s="420">
        <v>257</v>
      </c>
      <c r="BG721" s="426">
        <v>7250</v>
      </c>
      <c r="BH721" s="420">
        <f t="shared" si="1418"/>
        <v>4857.5</v>
      </c>
      <c r="BI721" s="432"/>
      <c r="BJ721" s="421"/>
      <c r="BK721" s="427">
        <v>18.8</v>
      </c>
      <c r="BL721" s="427"/>
      <c r="BM721" s="428"/>
      <c r="BN721" s="422"/>
      <c r="BO721" s="425">
        <v>112</v>
      </c>
      <c r="BP721" s="425"/>
      <c r="BQ721" s="423">
        <v>5.37</v>
      </c>
      <c r="BR721" s="421">
        <f t="shared" si="1419"/>
        <v>0.74583333333333335</v>
      </c>
      <c r="BS721" s="409">
        <f t="shared" si="1420"/>
        <v>43599</v>
      </c>
      <c r="BT721" s="429">
        <f t="shared" si="1534"/>
        <v>7.8998699511456687</v>
      </c>
      <c r="BU721" s="430">
        <f t="shared" si="1475"/>
        <v>44.5</v>
      </c>
      <c r="BV721" s="430">
        <f t="shared" si="1422"/>
        <v>390.24709282322988</v>
      </c>
      <c r="BW721" s="430">
        <f t="shared" si="1535"/>
        <v>6691.5027867611643</v>
      </c>
      <c r="BX721" s="430">
        <f t="shared" si="1423"/>
        <v>4349.4768113947566</v>
      </c>
      <c r="BY721" s="430">
        <f t="shared" si="1536"/>
        <v>17.351159430262165</v>
      </c>
      <c r="BZ721" s="430"/>
      <c r="CA721" s="431"/>
      <c r="CB721" s="430">
        <f t="shared" si="1424"/>
        <v>112</v>
      </c>
      <c r="CC721" s="432">
        <v>19739</v>
      </c>
      <c r="CD721" s="411">
        <f t="shared" si="1425"/>
        <v>21419</v>
      </c>
      <c r="CE721" s="421">
        <f t="shared" si="1426"/>
        <v>0.85675999999999997</v>
      </c>
      <c r="CF721" s="433">
        <f t="shared" si="1427"/>
        <v>7.5073532844670625</v>
      </c>
      <c r="CG721" s="434">
        <v>7.68</v>
      </c>
      <c r="CH721" s="427">
        <v>2.6</v>
      </c>
      <c r="CI721" s="446">
        <f t="shared" si="1428"/>
        <v>10.644754657080163</v>
      </c>
      <c r="CJ721" s="436">
        <v>21.2</v>
      </c>
      <c r="CK721" s="436">
        <v>1.99</v>
      </c>
      <c r="CL721" s="423">
        <v>7.71</v>
      </c>
      <c r="CM721" s="423">
        <v>14.9</v>
      </c>
      <c r="CN721" s="423">
        <v>110</v>
      </c>
      <c r="CO721" s="432"/>
      <c r="CP721" s="432"/>
      <c r="CQ721" s="437"/>
      <c r="CR721" s="437">
        <v>0.95</v>
      </c>
      <c r="CS721" s="424"/>
      <c r="CT721" s="432">
        <f t="shared" si="1429"/>
        <v>3.9217517157663755</v>
      </c>
      <c r="CU721" s="434">
        <v>4.75</v>
      </c>
      <c r="CV721" s="438">
        <v>7.9</v>
      </c>
      <c r="CW721" s="439">
        <v>13.3</v>
      </c>
      <c r="CX721" s="660">
        <f>CW721*3.6</f>
        <v>47.88</v>
      </c>
      <c r="CY721" s="441">
        <v>7340</v>
      </c>
      <c r="CZ721" s="442">
        <v>4.7</v>
      </c>
      <c r="DA721" s="442">
        <v>0.26</v>
      </c>
      <c r="DB721" s="442">
        <v>3.7</v>
      </c>
      <c r="DC721" s="442">
        <v>0.55000000000000004</v>
      </c>
      <c r="DD721" s="443">
        <v>9</v>
      </c>
      <c r="DE721" s="440">
        <v>16</v>
      </c>
      <c r="DF721" s="444">
        <v>20500</v>
      </c>
      <c r="DG721" s="445">
        <f t="shared" si="1430"/>
        <v>22180</v>
      </c>
      <c r="DH721" s="421">
        <f t="shared" si="1431"/>
        <v>0.88719999999999999</v>
      </c>
      <c r="DI721" s="446">
        <f t="shared" si="1432"/>
        <v>7.2497745716862037</v>
      </c>
      <c r="DJ721" s="434"/>
      <c r="DK721" s="427"/>
      <c r="DL721" s="446">
        <f t="shared" si="1433"/>
        <v>10.279531109107305</v>
      </c>
      <c r="DM721" s="422">
        <v>21.1</v>
      </c>
      <c r="DN721" s="422">
        <v>2.0299999999999998</v>
      </c>
      <c r="DO721" s="423"/>
      <c r="DP721" s="423"/>
      <c r="DQ721" s="423"/>
      <c r="DR721" s="432"/>
      <c r="DS721" s="432"/>
      <c r="DT721" s="437"/>
      <c r="DU721" s="437">
        <v>0.96</v>
      </c>
      <c r="DV721" s="424"/>
      <c r="DW721" s="446">
        <f t="shared" si="1434"/>
        <v>3.7871956717763751</v>
      </c>
      <c r="DX721" s="434">
        <v>5.13</v>
      </c>
      <c r="DY721" s="438"/>
      <c r="DZ721" s="439"/>
      <c r="EA721" s="660"/>
      <c r="EB721" s="441"/>
      <c r="EC721" s="442"/>
      <c r="ED721" s="442"/>
      <c r="EE721" s="442"/>
      <c r="EF721" s="442"/>
      <c r="EG721" s="443"/>
      <c r="EH721" s="440"/>
      <c r="EI721" s="429">
        <f t="shared" ref="EI721:ER721" si="1538">CV721</f>
        <v>7.9</v>
      </c>
      <c r="EJ721" s="447">
        <f t="shared" si="1538"/>
        <v>13.3</v>
      </c>
      <c r="EK721" s="448">
        <f t="shared" si="1538"/>
        <v>47.88</v>
      </c>
      <c r="EL721" s="417">
        <f t="shared" si="1538"/>
        <v>7340</v>
      </c>
      <c r="EM721" s="431">
        <f t="shared" si="1538"/>
        <v>4.7</v>
      </c>
      <c r="EN721" s="431">
        <f t="shared" si="1538"/>
        <v>0.26</v>
      </c>
      <c r="EO721" s="431">
        <f t="shared" si="1538"/>
        <v>3.7</v>
      </c>
      <c r="EP721" s="431">
        <f t="shared" si="1538"/>
        <v>0.55000000000000004</v>
      </c>
      <c r="EQ721" s="430">
        <f t="shared" si="1538"/>
        <v>9</v>
      </c>
      <c r="ER721" s="448">
        <f t="shared" si="1538"/>
        <v>16</v>
      </c>
      <c r="ES721" s="449">
        <f t="shared" si="1436"/>
        <v>24.220739007775407</v>
      </c>
      <c r="ET721" s="450">
        <f t="shared" si="1437"/>
        <v>0.87197999999999998</v>
      </c>
      <c r="EU721" s="451">
        <f t="shared" si="1413"/>
        <v>0.38669052272727278</v>
      </c>
      <c r="EV721" s="450">
        <f t="shared" si="1438"/>
        <v>0.71609356060606066</v>
      </c>
      <c r="EW721" s="513">
        <f t="shared" si="1511"/>
        <v>0.72912472973980469</v>
      </c>
      <c r="EX721" s="514">
        <f t="shared" si="1512"/>
        <v>12.651159430262165</v>
      </c>
      <c r="EY721" s="513">
        <f t="shared" si="1477"/>
        <v>0.70112359550561798</v>
      </c>
      <c r="EZ721" s="514">
        <f t="shared" si="1478"/>
        <v>31.2</v>
      </c>
      <c r="FA721" s="450">
        <f t="shared" si="1439"/>
        <v>0.8773085030470984</v>
      </c>
      <c r="FB721" s="431">
        <f t="shared" si="1440"/>
        <v>342.36709282322988</v>
      </c>
      <c r="FC721" s="452"/>
      <c r="FD721" s="431"/>
      <c r="FE721" s="452">
        <f t="shared" si="1441"/>
        <v>0.9196428571428571</v>
      </c>
      <c r="FF721" s="430">
        <f t="shared" si="1442"/>
        <v>103</v>
      </c>
      <c r="FG721" s="405">
        <v>50400</v>
      </c>
      <c r="FH721" s="589">
        <v>291</v>
      </c>
      <c r="FI721" s="590">
        <v>31.36</v>
      </c>
      <c r="FJ721" s="591"/>
      <c r="FK721" s="455">
        <f t="shared" si="1443"/>
        <v>1.6514140232574142</v>
      </c>
      <c r="FL721" s="530">
        <v>2200</v>
      </c>
      <c r="FM721" s="455">
        <f t="shared" si="1444"/>
        <v>50.45987293286543</v>
      </c>
      <c r="FN721" s="530">
        <v>4031</v>
      </c>
      <c r="FO721" s="532">
        <f t="shared" si="1445"/>
        <v>0.30127055306427503</v>
      </c>
      <c r="FP721" s="449">
        <f t="shared" si="1446"/>
        <v>92.456248996536615</v>
      </c>
      <c r="FQ721" s="457">
        <v>46.8</v>
      </c>
      <c r="FR721" s="458">
        <f t="shared" si="1447"/>
        <v>1.0734191151173191</v>
      </c>
      <c r="FS721" s="576">
        <v>7.84</v>
      </c>
      <c r="FT721" s="577">
        <v>10.9</v>
      </c>
      <c r="FU721" s="660">
        <f t="shared" si="1520"/>
        <v>39.24</v>
      </c>
      <c r="FV721" s="579">
        <v>6</v>
      </c>
      <c r="FW721" s="580"/>
      <c r="FX721" s="579"/>
      <c r="FY721" s="452">
        <f t="shared" si="1448"/>
        <v>0.33333333333333337</v>
      </c>
      <c r="FZ721" s="452"/>
      <c r="GA721" s="429"/>
      <c r="GB721" s="513">
        <f t="shared" si="1493"/>
        <v>0.18045112781954886</v>
      </c>
      <c r="GC721" s="514">
        <f>CW721+DZ721-FT721</f>
        <v>2.4000000000000004</v>
      </c>
      <c r="GD721" s="513">
        <f t="shared" si="1494"/>
        <v>0.18045112781954886</v>
      </c>
      <c r="GE721" s="527">
        <f t="shared" si="1449"/>
        <v>8.64</v>
      </c>
      <c r="GF721" s="461">
        <f t="shared" si="1450"/>
        <v>2.2569324984517993</v>
      </c>
      <c r="GG721" s="606"/>
      <c r="GH721" s="450"/>
      <c r="GI721" s="405"/>
      <c r="GJ721" s="462"/>
      <c r="GK721" s="463"/>
      <c r="GL721" s="464"/>
      <c r="GM721" s="529"/>
      <c r="GN721" s="406"/>
      <c r="GO721" s="513"/>
      <c r="GP721" s="450"/>
      <c r="GQ721" s="577"/>
      <c r="GR721" s="455">
        <f t="shared" si="1452"/>
        <v>2.3670267666689604</v>
      </c>
      <c r="GS721" s="531"/>
      <c r="GT721" s="531">
        <f t="shared" si="1505"/>
        <v>31.619999999999997</v>
      </c>
      <c r="GU721" s="526"/>
      <c r="GV721" s="526"/>
      <c r="GW721" s="526">
        <f t="shared" si="1481"/>
        <v>6.4220183486238591E-2</v>
      </c>
      <c r="GX721" s="513">
        <f t="shared" si="1506"/>
        <v>0.19418960244648331</v>
      </c>
      <c r="GY721" s="462"/>
      <c r="GZ721" s="405">
        <v>43614</v>
      </c>
      <c r="HA721" s="581">
        <v>8.16</v>
      </c>
      <c r="HB721" s="451">
        <v>7.98</v>
      </c>
      <c r="HC721" s="577">
        <v>10.199999999999999</v>
      </c>
      <c r="HD721" s="463">
        <f t="shared" si="1482"/>
        <v>31.619999999999997</v>
      </c>
      <c r="HE721" s="463">
        <v>10.1</v>
      </c>
      <c r="HF721" s="463">
        <f t="shared" si="1491"/>
        <v>27.27</v>
      </c>
      <c r="HG721" s="582"/>
      <c r="HH721" s="575">
        <v>4</v>
      </c>
      <c r="HI721" s="583">
        <v>7230</v>
      </c>
      <c r="HJ721" s="406">
        <f t="shared" si="1453"/>
        <v>4844.1000000000004</v>
      </c>
      <c r="HK721" s="406"/>
      <c r="HL721" s="549"/>
      <c r="HM721" s="584"/>
      <c r="HN721" s="461">
        <v>4.67</v>
      </c>
      <c r="HO721" s="574"/>
      <c r="HP721" s="548">
        <v>0.08</v>
      </c>
      <c r="HQ721" s="585"/>
      <c r="HR721" s="586"/>
      <c r="HS721" s="520">
        <v>0.14000000000000001</v>
      </c>
      <c r="HT721" s="587">
        <v>4</v>
      </c>
      <c r="HU721" s="522">
        <f t="shared" si="1454"/>
        <v>43.241631253261758</v>
      </c>
      <c r="HV721" s="513">
        <f t="shared" si="1483"/>
        <v>0.77078651685393262</v>
      </c>
      <c r="HW721" s="513">
        <f t="shared" si="1507"/>
        <v>0.87696498054474703</v>
      </c>
      <c r="HX721" s="513">
        <f t="shared" si="1514"/>
        <v>0.75159574468085111</v>
      </c>
      <c r="HY721" s="599"/>
    </row>
    <row r="722" spans="1:233" s="598" customFormat="1" ht="15.95" customHeight="1" x14ac:dyDescent="0.15">
      <c r="A722" s="400">
        <v>44204</v>
      </c>
      <c r="B722" s="515">
        <v>42044</v>
      </c>
      <c r="C722" s="402">
        <f t="shared" si="1415"/>
        <v>0.84087999999999996</v>
      </c>
      <c r="D722" s="571"/>
      <c r="E722" s="572">
        <v>37.1</v>
      </c>
      <c r="F722" s="406"/>
      <c r="G722" s="406"/>
      <c r="H722" s="402"/>
      <c r="I722" s="573"/>
      <c r="J722" s="406"/>
      <c r="K722" s="574"/>
      <c r="L722" s="574"/>
      <c r="M722" s="574"/>
      <c r="N722" s="575"/>
      <c r="O722" s="575"/>
      <c r="P722" s="409"/>
      <c r="Q722" s="409">
        <v>2880</v>
      </c>
      <c r="R722" s="409"/>
      <c r="S722" s="409"/>
      <c r="T722" s="410">
        <v>4.9800000000000004</v>
      </c>
      <c r="U722" s="409">
        <f t="shared" si="1524"/>
        <v>3153.4482758620688</v>
      </c>
      <c r="V722" s="409">
        <v>9145</v>
      </c>
      <c r="W722" s="409">
        <v>2108</v>
      </c>
      <c r="X722" s="516">
        <v>480</v>
      </c>
      <c r="Y722" s="473"/>
      <c r="Z722" s="429"/>
      <c r="AA722" s="409"/>
      <c r="AB722" s="409"/>
      <c r="AC722" s="409"/>
      <c r="AD722" s="474"/>
      <c r="AE722" s="477"/>
      <c r="AF722" s="478">
        <f t="shared" si="1525"/>
        <v>3360</v>
      </c>
      <c r="AG722" s="477">
        <f t="shared" si="1526"/>
        <v>1.3440000000000001</v>
      </c>
      <c r="AH722" s="478">
        <f t="shared" si="1527"/>
        <v>2702.9556650246304</v>
      </c>
      <c r="AI722" s="478">
        <f t="shared" si="1528"/>
        <v>7838.5714285714284</v>
      </c>
      <c r="AJ722" s="473">
        <f t="shared" si="1529"/>
        <v>26337.599999999999</v>
      </c>
      <c r="AK722" s="477">
        <f t="shared" si="1530"/>
        <v>1.17056</v>
      </c>
      <c r="AL722" s="447">
        <v>37</v>
      </c>
      <c r="AM722" s="479"/>
      <c r="AN722" s="473">
        <v>4678</v>
      </c>
      <c r="AO722" s="473">
        <v>4669</v>
      </c>
      <c r="AP722" s="479">
        <v>7.3</v>
      </c>
      <c r="AQ722" s="447">
        <v>743</v>
      </c>
      <c r="AR722" s="473">
        <f t="shared" si="1532"/>
        <v>2229</v>
      </c>
      <c r="AS722" s="657">
        <f t="shared" si="1533"/>
        <v>3</v>
      </c>
      <c r="AT722" s="473">
        <v>4670</v>
      </c>
      <c r="AU722" s="447"/>
      <c r="AV722" s="480">
        <v>1.5</v>
      </c>
      <c r="AW722" s="479">
        <v>6.23</v>
      </c>
      <c r="AX722" s="479">
        <v>30.76</v>
      </c>
      <c r="AY722" s="480">
        <v>4.0999999999999996</v>
      </c>
      <c r="AZ722" s="480">
        <v>1</v>
      </c>
      <c r="BA722" s="420">
        <f t="shared" si="1416"/>
        <v>38028</v>
      </c>
      <c r="BB722" s="421">
        <f t="shared" si="1417"/>
        <v>0.76056000000000001</v>
      </c>
      <c r="BC722" s="422"/>
      <c r="BD722" s="423">
        <v>7.8</v>
      </c>
      <c r="BE722" s="424">
        <v>48</v>
      </c>
      <c r="BF722" s="420">
        <v>315</v>
      </c>
      <c r="BG722" s="426">
        <v>8360</v>
      </c>
      <c r="BH722" s="420">
        <f t="shared" si="1418"/>
        <v>5601.2000000000007</v>
      </c>
      <c r="BI722" s="432"/>
      <c r="BJ722" s="421"/>
      <c r="BK722" s="427">
        <v>18</v>
      </c>
      <c r="BL722" s="427">
        <v>10.199999999999999</v>
      </c>
      <c r="BM722" s="428">
        <v>6</v>
      </c>
      <c r="BN722" s="422">
        <v>2.2999999999999998</v>
      </c>
      <c r="BO722" s="425">
        <v>368</v>
      </c>
      <c r="BP722" s="425">
        <v>32</v>
      </c>
      <c r="BQ722" s="423">
        <v>4.16</v>
      </c>
      <c r="BR722" s="421">
        <f t="shared" si="1419"/>
        <v>0.57777777777777783</v>
      </c>
      <c r="BS722" s="409">
        <f t="shared" si="1420"/>
        <v>41388</v>
      </c>
      <c r="BT722" s="429">
        <f t="shared" si="1534"/>
        <v>7.7594085242099151</v>
      </c>
      <c r="BU722" s="430">
        <f t="shared" si="1475"/>
        <v>48</v>
      </c>
      <c r="BV722" s="430">
        <f t="shared" si="1422"/>
        <v>470.38416932444187</v>
      </c>
      <c r="BW722" s="430">
        <f t="shared" si="1535"/>
        <v>7681.5540736445346</v>
      </c>
      <c r="BX722" s="430">
        <f t="shared" si="1423"/>
        <v>4993.0101478689476</v>
      </c>
      <c r="BY722" s="430">
        <f t="shared" si="1536"/>
        <v>16.619889823137139</v>
      </c>
      <c r="BZ722" s="430">
        <f>(BL722*BA722+AY722*AF722)/BS722</f>
        <v>9.7047839953609731</v>
      </c>
      <c r="CA722" s="431">
        <f>(BN722*BA722+AZ722*AF722)/BS722</f>
        <v>2.1944621629457814</v>
      </c>
      <c r="CB722" s="430">
        <f t="shared" si="1424"/>
        <v>368</v>
      </c>
      <c r="CC722" s="432">
        <v>17820</v>
      </c>
      <c r="CD722" s="411">
        <f t="shared" si="1425"/>
        <v>19500</v>
      </c>
      <c r="CE722" s="421">
        <f t="shared" si="1426"/>
        <v>0.78</v>
      </c>
      <c r="CF722" s="433">
        <f t="shared" si="1427"/>
        <v>8.2461538461538453</v>
      </c>
      <c r="CG722" s="434"/>
      <c r="CH722" s="427"/>
      <c r="CI722" s="446">
        <f t="shared" si="1428"/>
        <v>11.692307692307692</v>
      </c>
      <c r="CJ722" s="436">
        <v>21.4</v>
      </c>
      <c r="CK722" s="436">
        <v>1.65</v>
      </c>
      <c r="CL722" s="423"/>
      <c r="CM722" s="423"/>
      <c r="CN722" s="423"/>
      <c r="CO722" s="432"/>
      <c r="CP722" s="432"/>
      <c r="CQ722" s="437"/>
      <c r="CR722" s="437">
        <v>0.96</v>
      </c>
      <c r="CS722" s="424"/>
      <c r="CT722" s="432">
        <f t="shared" si="1429"/>
        <v>4.3076923076923075</v>
      </c>
      <c r="CU722" s="434">
        <v>4.3600000000000003</v>
      </c>
      <c r="CV722" s="438"/>
      <c r="CW722" s="439"/>
      <c r="CX722" s="660"/>
      <c r="CY722" s="441"/>
      <c r="CZ722" s="442"/>
      <c r="DA722" s="442"/>
      <c r="DB722" s="442"/>
      <c r="DC722" s="442"/>
      <c r="DD722" s="443"/>
      <c r="DE722" s="440"/>
      <c r="DF722" s="444">
        <v>20208</v>
      </c>
      <c r="DG722" s="445">
        <f t="shared" si="1430"/>
        <v>21888</v>
      </c>
      <c r="DH722" s="421">
        <f t="shared" si="1431"/>
        <v>0.87551999999999996</v>
      </c>
      <c r="DI722" s="446">
        <f t="shared" si="1432"/>
        <v>7.3464912280701746</v>
      </c>
      <c r="DJ722" s="434">
        <v>7.6</v>
      </c>
      <c r="DK722" s="427">
        <v>2.7</v>
      </c>
      <c r="DL722" s="446">
        <f t="shared" si="1433"/>
        <v>10.416666666666668</v>
      </c>
      <c r="DM722" s="422">
        <v>21.6</v>
      </c>
      <c r="DN722" s="422">
        <v>2.35</v>
      </c>
      <c r="DO722" s="423">
        <v>7.6</v>
      </c>
      <c r="DP722" s="423">
        <v>15.2</v>
      </c>
      <c r="DQ722" s="423">
        <v>91</v>
      </c>
      <c r="DR722" s="432"/>
      <c r="DS722" s="432"/>
      <c r="DT722" s="437"/>
      <c r="DU722" s="437">
        <v>0.95</v>
      </c>
      <c r="DV722" s="424"/>
      <c r="DW722" s="446">
        <f t="shared" si="1434"/>
        <v>3.8377192982456139</v>
      </c>
      <c r="DX722" s="434">
        <v>5.34</v>
      </c>
      <c r="DY722" s="438">
        <v>7.81</v>
      </c>
      <c r="DZ722" s="439">
        <v>13.2</v>
      </c>
      <c r="EA722" s="660">
        <f>DZ722*3.6</f>
        <v>47.519999999999996</v>
      </c>
      <c r="EB722" s="441">
        <v>7880</v>
      </c>
      <c r="EC722" s="442">
        <v>3.5</v>
      </c>
      <c r="ED722" s="442">
        <v>0.17</v>
      </c>
      <c r="EE722" s="442">
        <v>3.1</v>
      </c>
      <c r="EF722" s="442">
        <v>0.5</v>
      </c>
      <c r="EG722" s="443">
        <v>9</v>
      </c>
      <c r="EH722" s="440">
        <v>16</v>
      </c>
      <c r="EI722" s="429">
        <f t="shared" ref="EI722:ER722" si="1539">DY722</f>
        <v>7.81</v>
      </c>
      <c r="EJ722" s="447">
        <f t="shared" si="1539"/>
        <v>13.2</v>
      </c>
      <c r="EK722" s="448">
        <f t="shared" si="1539"/>
        <v>47.519999999999996</v>
      </c>
      <c r="EL722" s="417">
        <f t="shared" si="1539"/>
        <v>7880</v>
      </c>
      <c r="EM722" s="431">
        <f t="shared" si="1539"/>
        <v>3.5</v>
      </c>
      <c r="EN722" s="431">
        <f t="shared" si="1539"/>
        <v>0.17</v>
      </c>
      <c r="EO722" s="431">
        <f t="shared" si="1539"/>
        <v>3.1</v>
      </c>
      <c r="EP722" s="431">
        <f t="shared" si="1539"/>
        <v>0.5</v>
      </c>
      <c r="EQ722" s="430">
        <f t="shared" si="1539"/>
        <v>9</v>
      </c>
      <c r="ER722" s="448">
        <f t="shared" si="1539"/>
        <v>16</v>
      </c>
      <c r="ES722" s="449">
        <f t="shared" si="1436"/>
        <v>25.514641925195711</v>
      </c>
      <c r="ET722" s="450">
        <f t="shared" si="1437"/>
        <v>0.82776000000000005</v>
      </c>
      <c r="EU722" s="451">
        <f t="shared" si="1413"/>
        <v>0.44246045454545446</v>
      </c>
      <c r="EV722" s="450">
        <f t="shared" si="1438"/>
        <v>0.81937121212121189</v>
      </c>
      <c r="EW722" s="513">
        <f t="shared" si="1511"/>
        <v>0.78940895293255642</v>
      </c>
      <c r="EX722" s="514">
        <f t="shared" si="1512"/>
        <v>13.119889823137139</v>
      </c>
      <c r="EY722" s="513">
        <f t="shared" si="1477"/>
        <v>0.72500000000000009</v>
      </c>
      <c r="EZ722" s="514">
        <f t="shared" si="1478"/>
        <v>34.799999999999997</v>
      </c>
      <c r="FA722" s="450">
        <f t="shared" si="1439"/>
        <v>0.89897619201716028</v>
      </c>
      <c r="FB722" s="431">
        <f t="shared" si="1440"/>
        <v>422.86416932444189</v>
      </c>
      <c r="FC722" s="452">
        <f>1-EP722/CA722</f>
        <v>0.77215373842271462</v>
      </c>
      <c r="FD722" s="431">
        <f>CA722-EP722</f>
        <v>1.6944621629457814</v>
      </c>
      <c r="FE722" s="452">
        <f t="shared" si="1441"/>
        <v>0.97554347826086951</v>
      </c>
      <c r="FF722" s="430">
        <f t="shared" si="1442"/>
        <v>359</v>
      </c>
      <c r="FG722" s="405">
        <v>50400</v>
      </c>
      <c r="FH722" s="589">
        <v>318</v>
      </c>
      <c r="FI722" s="590">
        <v>26.14</v>
      </c>
      <c r="FJ722" s="591"/>
      <c r="FK722" s="455">
        <f t="shared" si="1443"/>
        <v>1.7396346767178894</v>
      </c>
      <c r="FL722" s="530">
        <v>2000</v>
      </c>
      <c r="FM722" s="455">
        <f t="shared" si="1444"/>
        <v>48.323185464385816</v>
      </c>
      <c r="FN722" s="530">
        <v>3753</v>
      </c>
      <c r="FO722" s="532">
        <f t="shared" si="1445"/>
        <v>0.28049327354260095</v>
      </c>
      <c r="FP722" s="449">
        <f t="shared" si="1446"/>
        <v>90.678457523919974</v>
      </c>
      <c r="FQ722" s="457">
        <v>46.8</v>
      </c>
      <c r="FR722" s="458">
        <f t="shared" si="1447"/>
        <v>1.1307625398666279</v>
      </c>
      <c r="FS722" s="576">
        <v>7.79</v>
      </c>
      <c r="FT722" s="577">
        <v>10.6</v>
      </c>
      <c r="FU722" s="660">
        <f t="shared" si="1520"/>
        <v>38.159999999999997</v>
      </c>
      <c r="FV722" s="579">
        <v>18</v>
      </c>
      <c r="FW722" s="580">
        <v>0.16</v>
      </c>
      <c r="FX722" s="579">
        <v>8</v>
      </c>
      <c r="FY722" s="452">
        <f t="shared" si="1448"/>
        <v>-1</v>
      </c>
      <c r="FZ722" s="452">
        <f>1-FW722/(EF722+DC722)</f>
        <v>0.67999999999999994</v>
      </c>
      <c r="GA722" s="429">
        <f>EF722+DC722-FW722</f>
        <v>0.33999999999999997</v>
      </c>
      <c r="GB722" s="513">
        <f t="shared" si="1493"/>
        <v>0.19696969696969691</v>
      </c>
      <c r="GC722" s="514">
        <f>(CW722+DZ722-FT722)</f>
        <v>2.5999999999999996</v>
      </c>
      <c r="GD722" s="513">
        <f t="shared" si="1494"/>
        <v>0.19696969696969702</v>
      </c>
      <c r="GE722" s="527">
        <f t="shared" si="1449"/>
        <v>9.36</v>
      </c>
      <c r="GF722" s="461">
        <f t="shared" si="1450"/>
        <v>2.3775007248477822</v>
      </c>
      <c r="GG722" s="606"/>
      <c r="GH722" s="450"/>
      <c r="GI722" s="405"/>
      <c r="GJ722" s="462"/>
      <c r="GK722" s="463"/>
      <c r="GL722" s="464"/>
      <c r="GM722" s="529"/>
      <c r="GN722" s="406"/>
      <c r="GO722" s="513"/>
      <c r="GP722" s="450"/>
      <c r="GQ722" s="577"/>
      <c r="GR722" s="455">
        <f t="shared" si="1452"/>
        <v>2.4934763699623081</v>
      </c>
      <c r="GS722" s="531"/>
      <c r="GT722" s="531">
        <f t="shared" si="1505"/>
        <v>32.86</v>
      </c>
      <c r="GU722" s="526"/>
      <c r="GV722" s="526"/>
      <c r="GW722" s="526">
        <f t="shared" si="1481"/>
        <v>0</v>
      </c>
      <c r="GX722" s="513">
        <f t="shared" si="1506"/>
        <v>0.13888888888888884</v>
      </c>
      <c r="GY722" s="462"/>
      <c r="GZ722" s="405">
        <v>42405</v>
      </c>
      <c r="HA722" s="581">
        <v>8.09</v>
      </c>
      <c r="HB722" s="451">
        <v>7.93</v>
      </c>
      <c r="HC722" s="577">
        <v>10.6</v>
      </c>
      <c r="HD722" s="463">
        <f t="shared" si="1482"/>
        <v>32.86</v>
      </c>
      <c r="HE722" s="463">
        <v>10.4</v>
      </c>
      <c r="HF722" s="463">
        <f t="shared" si="1491"/>
        <v>28.080000000000002</v>
      </c>
      <c r="HG722" s="582"/>
      <c r="HH722" s="575">
        <v>10</v>
      </c>
      <c r="HI722" s="583">
        <v>7560</v>
      </c>
      <c r="HJ722" s="406">
        <f t="shared" si="1453"/>
        <v>5065.2000000000007</v>
      </c>
      <c r="HK722" s="406"/>
      <c r="HL722" s="549"/>
      <c r="HM722" s="584">
        <v>3.2</v>
      </c>
      <c r="HN722" s="461">
        <v>3.55</v>
      </c>
      <c r="HO722" s="574">
        <v>0.24</v>
      </c>
      <c r="HP722" s="548">
        <v>7.0000000000000007E-2</v>
      </c>
      <c r="HQ722" s="585">
        <v>2.5</v>
      </c>
      <c r="HR722" s="586">
        <v>0.14000000000000001</v>
      </c>
      <c r="HS722" s="520">
        <v>0.11</v>
      </c>
      <c r="HT722" s="587">
        <v>4</v>
      </c>
      <c r="HU722" s="522">
        <f t="shared" si="1454"/>
        <v>45.755758914484062</v>
      </c>
      <c r="HV722" s="513">
        <f t="shared" si="1483"/>
        <v>0.77916666666666667</v>
      </c>
      <c r="HW722" s="513">
        <f t="shared" si="1507"/>
        <v>0.89568253968253964</v>
      </c>
      <c r="HX722" s="513">
        <f t="shared" si="1514"/>
        <v>0.80277777777777781</v>
      </c>
      <c r="HY722" s="599"/>
    </row>
    <row r="723" spans="1:233" s="598" customFormat="1" ht="15.95" customHeight="1" x14ac:dyDescent="0.15">
      <c r="A723" s="400">
        <v>44205</v>
      </c>
      <c r="B723" s="515">
        <v>36498</v>
      </c>
      <c r="C723" s="402">
        <f t="shared" si="1415"/>
        <v>0.72996000000000005</v>
      </c>
      <c r="D723" s="571"/>
      <c r="E723" s="572">
        <v>45.5</v>
      </c>
      <c r="F723" s="406"/>
      <c r="G723" s="406"/>
      <c r="H723" s="402"/>
      <c r="I723" s="573"/>
      <c r="J723" s="406"/>
      <c r="K723" s="574"/>
      <c r="L723" s="574"/>
      <c r="M723" s="574"/>
      <c r="N723" s="575"/>
      <c r="O723" s="575"/>
      <c r="P723" s="409"/>
      <c r="Q723" s="409">
        <v>2880</v>
      </c>
      <c r="R723" s="409"/>
      <c r="S723" s="409"/>
      <c r="T723" s="410">
        <v>4.83</v>
      </c>
      <c r="U723" s="409">
        <f t="shared" si="1524"/>
        <v>3132.0689655172414</v>
      </c>
      <c r="V723" s="409">
        <v>9083</v>
      </c>
      <c r="W723" s="409">
        <v>2005</v>
      </c>
      <c r="X723" s="516">
        <v>480</v>
      </c>
      <c r="Y723" s="473"/>
      <c r="Z723" s="429"/>
      <c r="AA723" s="409"/>
      <c r="AB723" s="409"/>
      <c r="AC723" s="409"/>
      <c r="AD723" s="474"/>
      <c r="AE723" s="477"/>
      <c r="AF723" s="478">
        <f t="shared" si="1525"/>
        <v>3360</v>
      </c>
      <c r="AG723" s="477">
        <f t="shared" si="1526"/>
        <v>1.3440000000000001</v>
      </c>
      <c r="AH723" s="478">
        <f t="shared" si="1527"/>
        <v>2684.6305418719212</v>
      </c>
      <c r="AI723" s="478">
        <f t="shared" si="1528"/>
        <v>7785.4285714285716</v>
      </c>
      <c r="AJ723" s="473">
        <f t="shared" si="1529"/>
        <v>26159.040000000001</v>
      </c>
      <c r="AK723" s="477">
        <f t="shared" si="1530"/>
        <v>1.1626240000000001</v>
      </c>
      <c r="AL723" s="447">
        <v>37</v>
      </c>
      <c r="AM723" s="479"/>
      <c r="AN723" s="473">
        <v>5033</v>
      </c>
      <c r="AO723" s="473">
        <v>4972</v>
      </c>
      <c r="AP723" s="479">
        <v>7.16</v>
      </c>
      <c r="AQ723" s="447">
        <v>684</v>
      </c>
      <c r="AR723" s="473">
        <f t="shared" si="1532"/>
        <v>2052</v>
      </c>
      <c r="AS723" s="657">
        <f t="shared" si="1533"/>
        <v>3</v>
      </c>
      <c r="AT723" s="473">
        <v>4440</v>
      </c>
      <c r="AU723" s="447"/>
      <c r="AV723" s="480">
        <v>1</v>
      </c>
      <c r="AW723" s="479"/>
      <c r="AX723" s="479"/>
      <c r="AY723" s="480"/>
      <c r="AZ723" s="480"/>
      <c r="BA723" s="420">
        <f t="shared" si="1416"/>
        <v>36828</v>
      </c>
      <c r="BB723" s="421">
        <f t="shared" si="1417"/>
        <v>0.73655999999999999</v>
      </c>
      <c r="BC723" s="422"/>
      <c r="BD723" s="423">
        <v>7.74</v>
      </c>
      <c r="BE723" s="424">
        <v>52.9</v>
      </c>
      <c r="BF723" s="420">
        <v>238</v>
      </c>
      <c r="BG723" s="426">
        <v>8210</v>
      </c>
      <c r="BH723" s="420">
        <f t="shared" si="1418"/>
        <v>5500.7000000000007</v>
      </c>
      <c r="BI723" s="432"/>
      <c r="BJ723" s="421"/>
      <c r="BK723" s="427">
        <v>16.8</v>
      </c>
      <c r="BL723" s="427"/>
      <c r="BM723" s="428"/>
      <c r="BN723" s="422"/>
      <c r="BO723" s="425">
        <v>180</v>
      </c>
      <c r="BP723" s="425"/>
      <c r="BQ723" s="423">
        <v>3.73</v>
      </c>
      <c r="BR723" s="421">
        <f t="shared" si="1419"/>
        <v>0.51805555555555549</v>
      </c>
      <c r="BS723" s="409">
        <f t="shared" si="1420"/>
        <v>40188</v>
      </c>
      <c r="BT723" s="429">
        <f t="shared" si="1534"/>
        <v>7.6915079128097945</v>
      </c>
      <c r="BU723" s="430">
        <f t="shared" si="1475"/>
        <v>52.9</v>
      </c>
      <c r="BV723" s="430">
        <f t="shared" si="1422"/>
        <v>389.66318303971337</v>
      </c>
      <c r="BW723" s="430">
        <f t="shared" si="1535"/>
        <v>7523.8369662585847</v>
      </c>
      <c r="BX723" s="430">
        <f t="shared" si="1423"/>
        <v>4890.4940280680803</v>
      </c>
      <c r="BY723" s="430">
        <f t="shared" si="1536"/>
        <v>15.395401612421619</v>
      </c>
      <c r="BZ723" s="430"/>
      <c r="CA723" s="431"/>
      <c r="CB723" s="430">
        <f t="shared" si="1424"/>
        <v>180</v>
      </c>
      <c r="CC723" s="432">
        <v>17167</v>
      </c>
      <c r="CD723" s="411">
        <f t="shared" si="1425"/>
        <v>18847</v>
      </c>
      <c r="CE723" s="421">
        <f t="shared" si="1426"/>
        <v>0.75387999999999999</v>
      </c>
      <c r="CF723" s="433">
        <f t="shared" si="1427"/>
        <v>8.5318618347747659</v>
      </c>
      <c r="CG723" s="434">
        <v>7.54</v>
      </c>
      <c r="CH723" s="427">
        <v>2.7</v>
      </c>
      <c r="CI723" s="446">
        <f t="shared" si="1428"/>
        <v>12.09741603438213</v>
      </c>
      <c r="CJ723" s="436">
        <v>21.1</v>
      </c>
      <c r="CK723" s="436">
        <v>1.1299999999999999</v>
      </c>
      <c r="CL723" s="423">
        <v>7.58</v>
      </c>
      <c r="CM723" s="423">
        <v>14.8</v>
      </c>
      <c r="CN723" s="423">
        <v>113</v>
      </c>
      <c r="CO723" s="432"/>
      <c r="CP723" s="432"/>
      <c r="CQ723" s="437"/>
      <c r="CR723" s="437">
        <v>0.96</v>
      </c>
      <c r="CS723" s="424"/>
      <c r="CT723" s="432">
        <f t="shared" si="1429"/>
        <v>4.4569427495092064</v>
      </c>
      <c r="CU723" s="434">
        <v>3.72</v>
      </c>
      <c r="CV723" s="438">
        <v>7.74</v>
      </c>
      <c r="CW723" s="439">
        <v>14</v>
      </c>
      <c r="CX723" s="660">
        <f>CW723*3.6</f>
        <v>50.4</v>
      </c>
      <c r="CY723" s="441">
        <v>7880</v>
      </c>
      <c r="CZ723" s="442">
        <v>4</v>
      </c>
      <c r="DA723" s="442">
        <v>0.25</v>
      </c>
      <c r="DB723" s="442">
        <v>3.3</v>
      </c>
      <c r="DC723" s="442">
        <v>0.4</v>
      </c>
      <c r="DD723" s="443">
        <v>13</v>
      </c>
      <c r="DE723" s="440">
        <v>32</v>
      </c>
      <c r="DF723" s="444">
        <v>19661</v>
      </c>
      <c r="DG723" s="445">
        <f t="shared" si="1430"/>
        <v>21341</v>
      </c>
      <c r="DH723" s="421">
        <f t="shared" si="1431"/>
        <v>0.85363999999999995</v>
      </c>
      <c r="DI723" s="446">
        <f t="shared" si="1432"/>
        <v>7.5347921840588539</v>
      </c>
      <c r="DJ723" s="434"/>
      <c r="DK723" s="427"/>
      <c r="DL723" s="446">
        <f t="shared" si="1433"/>
        <v>10.683660559486434</v>
      </c>
      <c r="DM723" s="422">
        <v>21.1</v>
      </c>
      <c r="DN723" s="422">
        <v>2.16</v>
      </c>
      <c r="DO723" s="423"/>
      <c r="DP723" s="423"/>
      <c r="DQ723" s="423"/>
      <c r="DR723" s="432"/>
      <c r="DS723" s="432"/>
      <c r="DT723" s="437"/>
      <c r="DU723" s="437">
        <v>0.96</v>
      </c>
      <c r="DV723" s="424"/>
      <c r="DW723" s="446">
        <f t="shared" si="1434"/>
        <v>3.936085469284476</v>
      </c>
      <c r="DX723" s="434">
        <v>5.21</v>
      </c>
      <c r="DY723" s="438"/>
      <c r="DZ723" s="439"/>
      <c r="EA723" s="660"/>
      <c r="EB723" s="441"/>
      <c r="EC723" s="442"/>
      <c r="ED723" s="442"/>
      <c r="EE723" s="442"/>
      <c r="EF723" s="442"/>
      <c r="EG723" s="443"/>
      <c r="EH723" s="440"/>
      <c r="EI723" s="429">
        <f t="shared" ref="EI723:ER723" si="1540">CV723</f>
        <v>7.74</v>
      </c>
      <c r="EJ723" s="447">
        <f t="shared" si="1540"/>
        <v>14</v>
      </c>
      <c r="EK723" s="448">
        <f t="shared" si="1540"/>
        <v>50.4</v>
      </c>
      <c r="EL723" s="417">
        <f t="shared" si="1540"/>
        <v>7880</v>
      </c>
      <c r="EM723" s="431">
        <f t="shared" si="1540"/>
        <v>4</v>
      </c>
      <c r="EN723" s="431">
        <f t="shared" si="1540"/>
        <v>0.25</v>
      </c>
      <c r="EO723" s="431">
        <f t="shared" si="1540"/>
        <v>3.3</v>
      </c>
      <c r="EP723" s="431">
        <f t="shared" si="1540"/>
        <v>0.4</v>
      </c>
      <c r="EQ723" s="430">
        <f t="shared" si="1540"/>
        <v>13</v>
      </c>
      <c r="ER723" s="448">
        <f t="shared" si="1540"/>
        <v>32</v>
      </c>
      <c r="ES723" s="449">
        <f t="shared" si="1436"/>
        <v>26.276500447894897</v>
      </c>
      <c r="ET723" s="450">
        <f t="shared" si="1437"/>
        <v>0.80376000000000003</v>
      </c>
      <c r="EU723" s="451">
        <f t="shared" si="1413"/>
        <v>0.35590418181818179</v>
      </c>
      <c r="EV723" s="450">
        <f t="shared" si="1438"/>
        <v>0.6590818181818181</v>
      </c>
      <c r="EW723" s="513">
        <f t="shared" si="1511"/>
        <v>0.74018215953699817</v>
      </c>
      <c r="EX723" s="514">
        <f t="shared" si="1512"/>
        <v>11.395401612421619</v>
      </c>
      <c r="EY723" s="513">
        <f t="shared" si="1477"/>
        <v>0.73534971644612468</v>
      </c>
      <c r="EZ723" s="514">
        <f t="shared" si="1478"/>
        <v>38.9</v>
      </c>
      <c r="FA723" s="450">
        <f t="shared" si="1439"/>
        <v>0.8706575263107077</v>
      </c>
      <c r="FB723" s="431">
        <f t="shared" si="1440"/>
        <v>339.2631830397134</v>
      </c>
      <c r="FC723" s="452"/>
      <c r="FD723" s="431"/>
      <c r="FE723" s="452">
        <f t="shared" si="1441"/>
        <v>0.92777777777777781</v>
      </c>
      <c r="FF723" s="430">
        <f t="shared" si="1442"/>
        <v>167</v>
      </c>
      <c r="FG723" s="405">
        <v>50400</v>
      </c>
      <c r="FH723" s="589">
        <v>198</v>
      </c>
      <c r="FI723" s="590"/>
      <c r="FJ723" s="591"/>
      <c r="FK723" s="455">
        <f t="shared" si="1443"/>
        <v>1.7915795759928337</v>
      </c>
      <c r="FL723" s="530">
        <v>2000</v>
      </c>
      <c r="FM723" s="455">
        <f t="shared" si="1444"/>
        <v>49.766099333134271</v>
      </c>
      <c r="FN723" s="530">
        <v>3753</v>
      </c>
      <c r="FO723" s="532">
        <f t="shared" si="1445"/>
        <v>0.28049327354260095</v>
      </c>
      <c r="FP723" s="449">
        <f t="shared" si="1446"/>
        <v>93.386085398626463</v>
      </c>
      <c r="FQ723" s="457">
        <v>46.8</v>
      </c>
      <c r="FR723" s="458">
        <f t="shared" si="1447"/>
        <v>1.1645267243953419</v>
      </c>
      <c r="FS723" s="576">
        <v>8.02</v>
      </c>
      <c r="FT723" s="577">
        <v>10.4</v>
      </c>
      <c r="FU723" s="660">
        <f t="shared" si="1520"/>
        <v>37.440000000000005</v>
      </c>
      <c r="FV723" s="579">
        <v>9</v>
      </c>
      <c r="FW723" s="580"/>
      <c r="FX723" s="579"/>
      <c r="FY723" s="452">
        <f t="shared" si="1448"/>
        <v>0.30769230769230771</v>
      </c>
      <c r="FZ723" s="452"/>
      <c r="GA723" s="429"/>
      <c r="GB723" s="513">
        <f t="shared" si="1493"/>
        <v>0.25714285714285712</v>
      </c>
      <c r="GC723" s="514">
        <f>CW723+DZ723-FT723</f>
        <v>3.5999999999999996</v>
      </c>
      <c r="GD723" s="513">
        <f t="shared" si="1494"/>
        <v>0.25714285714285701</v>
      </c>
      <c r="GE723" s="527">
        <f t="shared" si="1449"/>
        <v>12.959999999999994</v>
      </c>
      <c r="GF723" s="461">
        <f t="shared" si="1450"/>
        <v>2.4484920871902061</v>
      </c>
      <c r="GG723" s="606">
        <v>12</v>
      </c>
      <c r="GH723" s="450">
        <f>GG723/80</f>
        <v>0.15</v>
      </c>
      <c r="GI723" s="405">
        <v>84</v>
      </c>
      <c r="GJ723" s="462">
        <f>GI723/GG723</f>
        <v>7</v>
      </c>
      <c r="GK723" s="463">
        <f>GG723/(BS723/24)*1000</f>
        <v>7.1663183039713347</v>
      </c>
      <c r="GL723" s="464">
        <v>8.4</v>
      </c>
      <c r="GM723" s="529">
        <v>10.4</v>
      </c>
      <c r="GN723" s="406">
        <f>GM723*3.6</f>
        <v>37.440000000000005</v>
      </c>
      <c r="GO723" s="513">
        <f t="shared" ref="GO723:GP725" si="1541">1-GM723/FT723</f>
        <v>0</v>
      </c>
      <c r="GP723" s="450">
        <f t="shared" si="1541"/>
        <v>0</v>
      </c>
      <c r="GQ723" s="577">
        <v>8</v>
      </c>
      <c r="GR723" s="455">
        <f t="shared" si="1452"/>
        <v>2.5679307255897283</v>
      </c>
      <c r="GS723" s="531">
        <f t="shared" ref="GS723:GS767" si="1542">HC723</f>
        <v>10.1</v>
      </c>
      <c r="GT723" s="531">
        <f t="shared" si="1505"/>
        <v>31.31</v>
      </c>
      <c r="GU723" s="513">
        <f t="shared" ref="GU723:GV725" si="1543">1-GS723/GM723</f>
        <v>2.8846153846153966E-2</v>
      </c>
      <c r="GV723" s="513">
        <f t="shared" si="1543"/>
        <v>0.16372863247863267</v>
      </c>
      <c r="GW723" s="513">
        <f t="shared" si="1481"/>
        <v>2.8846153846153966E-2</v>
      </c>
      <c r="GX723" s="513">
        <f t="shared" si="1506"/>
        <v>0.16372863247863267</v>
      </c>
      <c r="GY723" s="462">
        <f>GK723/(FU723-HD723)</f>
        <v>1.169056819571179</v>
      </c>
      <c r="GZ723" s="405">
        <v>39589</v>
      </c>
      <c r="HA723" s="581">
        <v>8.1999999999999993</v>
      </c>
      <c r="HB723" s="451">
        <v>8.0299999999999994</v>
      </c>
      <c r="HC723" s="577">
        <v>10.1</v>
      </c>
      <c r="HD723" s="463">
        <f t="shared" si="1482"/>
        <v>31.31</v>
      </c>
      <c r="HE723" s="463">
        <v>10.5</v>
      </c>
      <c r="HF723" s="463">
        <f t="shared" si="1491"/>
        <v>28.35</v>
      </c>
      <c r="HG723" s="582"/>
      <c r="HH723" s="575">
        <v>10</v>
      </c>
      <c r="HI723" s="583">
        <v>7790</v>
      </c>
      <c r="HJ723" s="406">
        <f t="shared" si="1453"/>
        <v>5219.3</v>
      </c>
      <c r="HK723" s="406"/>
      <c r="HL723" s="549"/>
      <c r="HM723" s="584"/>
      <c r="HN723" s="461">
        <v>4.6100000000000003</v>
      </c>
      <c r="HO723" s="574"/>
      <c r="HP723" s="548">
        <v>0.08</v>
      </c>
      <c r="HQ723" s="585"/>
      <c r="HR723" s="586"/>
      <c r="HS723" s="520">
        <v>0.1</v>
      </c>
      <c r="HT723" s="587">
        <v>4</v>
      </c>
      <c r="HU723" s="522">
        <f t="shared" si="1454"/>
        <v>47.246660149885955</v>
      </c>
      <c r="HV723" s="513">
        <f t="shared" si="1483"/>
        <v>0.80907372400756139</v>
      </c>
      <c r="HW723" s="513">
        <f t="shared" si="1507"/>
        <v>0.86844537815126055</v>
      </c>
      <c r="HX723" s="513">
        <f t="shared" si="1514"/>
        <v>0.72559523809523807</v>
      </c>
      <c r="HY723" s="599" t="s">
        <v>289</v>
      </c>
    </row>
    <row r="724" spans="1:233" ht="15.95" customHeight="1" x14ac:dyDescent="0.15">
      <c r="A724" s="485">
        <v>44206</v>
      </c>
      <c r="B724" s="486">
        <v>36389</v>
      </c>
      <c r="C724" s="487">
        <f t="shared" si="1415"/>
        <v>0.72777999999999998</v>
      </c>
      <c r="D724" s="488"/>
      <c r="E724" s="489">
        <v>44.4</v>
      </c>
      <c r="F724" s="490"/>
      <c r="G724" s="490"/>
      <c r="H724" s="487"/>
      <c r="I724" s="490"/>
      <c r="J724" s="490"/>
      <c r="K724" s="491"/>
      <c r="L724" s="491"/>
      <c r="M724" s="491"/>
      <c r="N724" s="492"/>
      <c r="O724" s="492"/>
      <c r="P724" s="409"/>
      <c r="Q724" s="409">
        <v>2880</v>
      </c>
      <c r="R724" s="409"/>
      <c r="S724" s="409"/>
      <c r="T724" s="410">
        <v>4.97</v>
      </c>
      <c r="U724" s="411">
        <f t="shared" si="1524"/>
        <v>2866.8965517241381</v>
      </c>
      <c r="V724" s="409">
        <v>8314</v>
      </c>
      <c r="W724" s="409">
        <v>2154</v>
      </c>
      <c r="X724" s="412">
        <v>480</v>
      </c>
      <c r="Y724" s="473"/>
      <c r="Z724" s="429"/>
      <c r="AA724" s="447"/>
      <c r="AB724" s="409"/>
      <c r="AC724" s="409"/>
      <c r="AD724" s="474"/>
      <c r="AE724" s="477"/>
      <c r="AF724" s="478">
        <f t="shared" si="1525"/>
        <v>3360</v>
      </c>
      <c r="AG724" s="477">
        <f t="shared" si="1526"/>
        <v>1.3440000000000001</v>
      </c>
      <c r="AH724" s="478">
        <f t="shared" si="1527"/>
        <v>2457.3399014778329</v>
      </c>
      <c r="AI724" s="478">
        <f t="shared" si="1528"/>
        <v>7126.2857142857147</v>
      </c>
      <c r="AJ724" s="473">
        <f t="shared" si="1529"/>
        <v>23944.32</v>
      </c>
      <c r="AK724" s="477">
        <f t="shared" si="1530"/>
        <v>1.064192</v>
      </c>
      <c r="AL724" s="447">
        <v>37</v>
      </c>
      <c r="AM724" s="479"/>
      <c r="AN724" s="473">
        <v>4938</v>
      </c>
      <c r="AO724" s="473">
        <v>4953</v>
      </c>
      <c r="AP724" s="479">
        <v>7.14</v>
      </c>
      <c r="AQ724" s="447">
        <v>683</v>
      </c>
      <c r="AR724" s="473">
        <f t="shared" si="1532"/>
        <v>2049</v>
      </c>
      <c r="AS724" s="657">
        <f t="shared" si="1533"/>
        <v>3</v>
      </c>
      <c r="AT724" s="473">
        <v>4240</v>
      </c>
      <c r="AU724" s="447"/>
      <c r="AV724" s="480">
        <v>0.8</v>
      </c>
      <c r="AW724" s="479"/>
      <c r="AX724" s="479"/>
      <c r="AY724" s="480"/>
      <c r="AZ724" s="480"/>
      <c r="BA724" s="420">
        <f t="shared" si="1416"/>
        <v>36353</v>
      </c>
      <c r="BB724" s="421">
        <f t="shared" si="1417"/>
        <v>0.72706000000000004</v>
      </c>
      <c r="BC724" s="422"/>
      <c r="BD724" s="423">
        <v>7.74</v>
      </c>
      <c r="BE724" s="424">
        <v>51.4</v>
      </c>
      <c r="BF724" s="425">
        <v>246</v>
      </c>
      <c r="BG724" s="426">
        <v>7220</v>
      </c>
      <c r="BH724" s="420">
        <f t="shared" si="1418"/>
        <v>4837.4000000000005</v>
      </c>
      <c r="BI724" s="420"/>
      <c r="BJ724" s="421"/>
      <c r="BK724" s="427">
        <v>20.399999999999999</v>
      </c>
      <c r="BL724" s="427"/>
      <c r="BM724" s="428"/>
      <c r="BN724" s="422"/>
      <c r="BO724" s="425">
        <v>166</v>
      </c>
      <c r="BP724" s="425"/>
      <c r="BQ724" s="423">
        <v>4.75</v>
      </c>
      <c r="BR724" s="421">
        <f t="shared" si="1419"/>
        <v>0.65972222222222221</v>
      </c>
      <c r="BS724" s="409">
        <f t="shared" si="1420"/>
        <v>39713</v>
      </c>
      <c r="BT724" s="429">
        <f t="shared" si="1534"/>
        <v>7.68923576662554</v>
      </c>
      <c r="BU724" s="430">
        <f t="shared" si="1475"/>
        <v>51.4</v>
      </c>
      <c r="BV724" s="430">
        <f t="shared" si="1422"/>
        <v>398.5465212902576</v>
      </c>
      <c r="BW724" s="430">
        <f t="shared" si="1535"/>
        <v>6609.3908795608495</v>
      </c>
      <c r="BX724" s="430">
        <f t="shared" si="1423"/>
        <v>4296.1040717145524</v>
      </c>
      <c r="BY724" s="430">
        <f t="shared" si="1536"/>
        <v>18.674016065268297</v>
      </c>
      <c r="BZ724" s="430"/>
      <c r="CA724" s="431"/>
      <c r="CB724" s="430">
        <f t="shared" si="1424"/>
        <v>166</v>
      </c>
      <c r="CC724" s="432">
        <v>16960</v>
      </c>
      <c r="CD724" s="411">
        <f t="shared" si="1425"/>
        <v>18640</v>
      </c>
      <c r="CE724" s="421">
        <f t="shared" si="1426"/>
        <v>0.74560000000000004</v>
      </c>
      <c r="CF724" s="433">
        <f t="shared" si="1427"/>
        <v>8.6266094420600865</v>
      </c>
      <c r="CG724" s="434"/>
      <c r="CH724" s="427"/>
      <c r="CI724" s="446">
        <f t="shared" si="1428"/>
        <v>12.231759656652361</v>
      </c>
      <c r="CJ724" s="436">
        <v>21</v>
      </c>
      <c r="CK724" s="436">
        <v>1.23</v>
      </c>
      <c r="CL724" s="423"/>
      <c r="CM724" s="423"/>
      <c r="CN724" s="423"/>
      <c r="CO724" s="432"/>
      <c r="CP724" s="432"/>
      <c r="CQ724" s="437"/>
      <c r="CR724" s="437">
        <v>0.96</v>
      </c>
      <c r="CS724" s="481"/>
      <c r="CT724" s="432">
        <f t="shared" si="1429"/>
        <v>4.5064377682403434</v>
      </c>
      <c r="CU724" s="434">
        <v>3.43</v>
      </c>
      <c r="CV724" s="493"/>
      <c r="CW724" s="494"/>
      <c r="CX724" s="495"/>
      <c r="CY724" s="496"/>
      <c r="CZ724" s="497"/>
      <c r="DA724" s="497"/>
      <c r="DB724" s="497"/>
      <c r="DC724" s="497"/>
      <c r="DD724" s="498"/>
      <c r="DE724" s="498"/>
      <c r="DF724" s="432">
        <v>19393</v>
      </c>
      <c r="DG724" s="445">
        <f t="shared" si="1430"/>
        <v>21073</v>
      </c>
      <c r="DH724" s="421">
        <f t="shared" si="1431"/>
        <v>0.84292</v>
      </c>
      <c r="DI724" s="446">
        <f t="shared" si="1432"/>
        <v>7.6306173776870878</v>
      </c>
      <c r="DJ724" s="434">
        <v>7.57</v>
      </c>
      <c r="DK724" s="427">
        <v>3.1</v>
      </c>
      <c r="DL724" s="446">
        <f t="shared" si="1433"/>
        <v>10.819532102690648</v>
      </c>
      <c r="DM724" s="541">
        <v>21</v>
      </c>
      <c r="DN724" s="541">
        <v>2.11</v>
      </c>
      <c r="DO724" s="542">
        <v>7.58</v>
      </c>
      <c r="DP724" s="542">
        <v>14.3</v>
      </c>
      <c r="DQ724" s="542">
        <v>113</v>
      </c>
      <c r="DR724" s="432"/>
      <c r="DS724" s="432"/>
      <c r="DT724" s="437"/>
      <c r="DU724" s="437">
        <v>0.96</v>
      </c>
      <c r="DV724" s="481"/>
      <c r="DW724" s="446">
        <f t="shared" si="1434"/>
        <v>3.986143406254449</v>
      </c>
      <c r="DX724" s="434">
        <v>4.71</v>
      </c>
      <c r="DY724" s="493">
        <v>7.83</v>
      </c>
      <c r="DZ724" s="494">
        <v>14.1</v>
      </c>
      <c r="EA724" s="495">
        <f>DZ724*3.6</f>
        <v>50.76</v>
      </c>
      <c r="EB724" s="496">
        <v>7670</v>
      </c>
      <c r="EC724" s="497">
        <v>5.2</v>
      </c>
      <c r="ED724" s="497">
        <v>0.22</v>
      </c>
      <c r="EE724" s="497">
        <v>4.2</v>
      </c>
      <c r="EF724" s="497">
        <v>0.45</v>
      </c>
      <c r="EG724" s="498">
        <v>11</v>
      </c>
      <c r="EH724" s="495">
        <v>16</v>
      </c>
      <c r="EI724" s="429">
        <f t="shared" ref="EI724:ER724" si="1544">DY724</f>
        <v>7.83</v>
      </c>
      <c r="EJ724" s="447">
        <f t="shared" si="1544"/>
        <v>14.1</v>
      </c>
      <c r="EK724" s="448">
        <f t="shared" si="1544"/>
        <v>50.76</v>
      </c>
      <c r="EL724" s="417">
        <f t="shared" si="1544"/>
        <v>7670</v>
      </c>
      <c r="EM724" s="431">
        <f t="shared" si="1544"/>
        <v>5.2</v>
      </c>
      <c r="EN724" s="431">
        <f t="shared" si="1544"/>
        <v>0.22</v>
      </c>
      <c r="EO724" s="431">
        <f t="shared" si="1544"/>
        <v>4.2</v>
      </c>
      <c r="EP724" s="431">
        <f t="shared" si="1544"/>
        <v>0.45</v>
      </c>
      <c r="EQ724" s="430">
        <f t="shared" si="1544"/>
        <v>11</v>
      </c>
      <c r="ER724" s="448">
        <f t="shared" si="1544"/>
        <v>16</v>
      </c>
      <c r="ES724" s="449">
        <f t="shared" si="1436"/>
        <v>26.590788910432352</v>
      </c>
      <c r="ET724" s="450">
        <f t="shared" si="1437"/>
        <v>0.79425999999999997</v>
      </c>
      <c r="EU724" s="451">
        <f t="shared" si="1413"/>
        <v>0.3597154090909091</v>
      </c>
      <c r="EV724" s="499">
        <f t="shared" si="1438"/>
        <v>0.66613964646464641</v>
      </c>
      <c r="EW724" s="513">
        <f t="shared" si="1511"/>
        <v>0.72153820678823055</v>
      </c>
      <c r="EX724" s="514">
        <f t="shared" si="1512"/>
        <v>13.474016065268298</v>
      </c>
      <c r="EY724" s="513">
        <f t="shared" si="1477"/>
        <v>0.72568093385214005</v>
      </c>
      <c r="EZ724" s="514">
        <f t="shared" si="1478"/>
        <v>37.299999999999997</v>
      </c>
      <c r="FA724" s="450">
        <f t="shared" si="1439"/>
        <v>0.87263720221250662</v>
      </c>
      <c r="FB724" s="431">
        <f t="shared" si="1440"/>
        <v>347.78652129025761</v>
      </c>
      <c r="FC724" s="452"/>
      <c r="FD724" s="431"/>
      <c r="FE724" s="452">
        <f t="shared" si="1441"/>
        <v>0.9337349397590361</v>
      </c>
      <c r="FF724" s="430">
        <f t="shared" si="1442"/>
        <v>155</v>
      </c>
      <c r="FG724" s="490">
        <v>50400</v>
      </c>
      <c r="FH724" s="601">
        <v>322</v>
      </c>
      <c r="FI724" s="501">
        <v>32.659999999999997</v>
      </c>
      <c r="FJ724" s="487"/>
      <c r="FK724" s="455">
        <f t="shared" si="1443"/>
        <v>1.8130083348022059</v>
      </c>
      <c r="FL724" s="490">
        <v>2000</v>
      </c>
      <c r="FM724" s="455">
        <f t="shared" si="1444"/>
        <v>50.361342633394607</v>
      </c>
      <c r="FN724" s="490">
        <v>3475</v>
      </c>
      <c r="FO724" s="532">
        <f t="shared" si="1445"/>
        <v>0.25971599402092677</v>
      </c>
      <c r="FP724" s="449">
        <f t="shared" si="1446"/>
        <v>87.502832825523129</v>
      </c>
      <c r="FQ724" s="503">
        <v>46.8</v>
      </c>
      <c r="FR724" s="458">
        <f t="shared" si="1447"/>
        <v>1.1784554176214337</v>
      </c>
      <c r="FS724" s="504">
        <v>7.79</v>
      </c>
      <c r="FT724" s="535">
        <v>10.3</v>
      </c>
      <c r="FU724" s="495">
        <f t="shared" si="1520"/>
        <v>37.080000000000005</v>
      </c>
      <c r="FV724" s="490">
        <v>8</v>
      </c>
      <c r="FW724" s="504"/>
      <c r="FX724" s="490"/>
      <c r="FY724" s="452">
        <f t="shared" si="1448"/>
        <v>0.27272727272727271</v>
      </c>
      <c r="FZ724" s="452"/>
      <c r="GA724" s="429"/>
      <c r="GB724" s="499">
        <f t="shared" si="1493"/>
        <v>0.26950354609929073</v>
      </c>
      <c r="GC724" s="514">
        <f>(CW724+DZ724-FT724)</f>
        <v>3.7999999999999989</v>
      </c>
      <c r="GD724" s="513">
        <f t="shared" si="1494"/>
        <v>0.26950354609929061</v>
      </c>
      <c r="GE724" s="527">
        <f t="shared" si="1449"/>
        <v>13.679999999999993</v>
      </c>
      <c r="GF724" s="461">
        <f t="shared" si="1450"/>
        <v>2.4777780575630146</v>
      </c>
      <c r="GG724" s="490">
        <v>12</v>
      </c>
      <c r="GH724" s="526">
        <f>GG724/80</f>
        <v>0.15</v>
      </c>
      <c r="GI724" s="490">
        <v>84</v>
      </c>
      <c r="GJ724" s="544">
        <f>GI724/GG724</f>
        <v>7</v>
      </c>
      <c r="GK724" s="463">
        <f>GG724/(BS724/24)*1000</f>
        <v>7.2520333392088236</v>
      </c>
      <c r="GL724" s="507">
        <v>8.01</v>
      </c>
      <c r="GM724" s="535">
        <v>9.5</v>
      </c>
      <c r="GN724" s="536">
        <f>GM724*3.6</f>
        <v>34.200000000000003</v>
      </c>
      <c r="GO724" s="526">
        <f t="shared" si="1541"/>
        <v>7.7669902912621436E-2</v>
      </c>
      <c r="GP724" s="526">
        <f t="shared" si="1541"/>
        <v>7.7669902912621436E-2</v>
      </c>
      <c r="GQ724" s="535">
        <v>8</v>
      </c>
      <c r="GR724" s="455">
        <f t="shared" si="1452"/>
        <v>2.5986452798831619</v>
      </c>
      <c r="GS724" s="536">
        <f t="shared" si="1542"/>
        <v>9.5</v>
      </c>
      <c r="GT724" s="531">
        <f t="shared" si="1505"/>
        <v>29.45</v>
      </c>
      <c r="GU724" s="526">
        <f t="shared" si="1543"/>
        <v>0</v>
      </c>
      <c r="GV724" s="513">
        <f t="shared" si="1543"/>
        <v>0.13888888888888895</v>
      </c>
      <c r="GW724" s="526">
        <f t="shared" si="1481"/>
        <v>7.7669902912621436E-2</v>
      </c>
      <c r="GX724" s="526">
        <f t="shared" si="1506"/>
        <v>0.20577130528586851</v>
      </c>
      <c r="GY724" s="462">
        <f>GK724/(FU724-HD724)</f>
        <v>0.95046308508634569</v>
      </c>
      <c r="GZ724" s="490">
        <v>39829</v>
      </c>
      <c r="HA724" s="493">
        <v>8.1199999999999992</v>
      </c>
      <c r="HB724" s="493">
        <v>7.9</v>
      </c>
      <c r="HC724" s="494">
        <v>9.5</v>
      </c>
      <c r="HD724" s="498">
        <f t="shared" si="1482"/>
        <v>29.45</v>
      </c>
      <c r="HE724" s="498">
        <v>10.6</v>
      </c>
      <c r="HF724" s="498">
        <f t="shared" si="1491"/>
        <v>28.62</v>
      </c>
      <c r="HG724" s="498"/>
      <c r="HH724" s="492">
        <v>10</v>
      </c>
      <c r="HI724" s="508">
        <v>7710</v>
      </c>
      <c r="HJ724" s="490">
        <f t="shared" si="1453"/>
        <v>5165.7000000000007</v>
      </c>
      <c r="HK724" s="490"/>
      <c r="HL724" s="490"/>
      <c r="HM724" s="543"/>
      <c r="HN724" s="506">
        <v>4.16</v>
      </c>
      <c r="HO724" s="491"/>
      <c r="HP724" s="545">
        <v>0.08</v>
      </c>
      <c r="HQ724" s="523"/>
      <c r="HR724" s="524"/>
      <c r="HS724" s="524">
        <v>0.11</v>
      </c>
      <c r="HT724" s="511">
        <v>4</v>
      </c>
      <c r="HU724" s="525">
        <f t="shared" si="1454"/>
        <v>47.864000220064369</v>
      </c>
      <c r="HV724" s="526">
        <f t="shared" si="1483"/>
        <v>0.81517509727626458</v>
      </c>
      <c r="HW724" s="526">
        <f t="shared" si="1507"/>
        <v>0.88028455284552842</v>
      </c>
      <c r="HX724" s="526">
        <f t="shared" si="1514"/>
        <v>0.79607843137254897</v>
      </c>
      <c r="HY724" s="512"/>
    </row>
    <row r="725" spans="1:233" s="598" customFormat="1" ht="15.95" customHeight="1" x14ac:dyDescent="0.15">
      <c r="A725" s="400">
        <v>44207</v>
      </c>
      <c r="B725" s="515">
        <v>40366</v>
      </c>
      <c r="C725" s="402">
        <f t="shared" si="1415"/>
        <v>0.80732000000000004</v>
      </c>
      <c r="D725" s="571"/>
      <c r="E725" s="572">
        <v>43.1</v>
      </c>
      <c r="F725" s="406"/>
      <c r="G725" s="406"/>
      <c r="H725" s="402"/>
      <c r="I725" s="573"/>
      <c r="J725" s="406"/>
      <c r="K725" s="574"/>
      <c r="L725" s="574"/>
      <c r="M725" s="574"/>
      <c r="N725" s="575"/>
      <c r="O725" s="575"/>
      <c r="P725" s="409"/>
      <c r="Q725" s="409">
        <v>2880</v>
      </c>
      <c r="R725" s="409"/>
      <c r="S725" s="409"/>
      <c r="T725" s="410">
        <v>4.9800000000000004</v>
      </c>
      <c r="U725" s="409">
        <f t="shared" si="1524"/>
        <v>3056.2068965517242</v>
      </c>
      <c r="V725" s="409">
        <v>8863</v>
      </c>
      <c r="W725" s="409">
        <v>2329</v>
      </c>
      <c r="X725" s="516">
        <v>480</v>
      </c>
      <c r="Y725" s="473"/>
      <c r="Z725" s="429"/>
      <c r="AA725" s="409"/>
      <c r="AB725" s="409"/>
      <c r="AC725" s="409"/>
      <c r="AD725" s="474"/>
      <c r="AE725" s="477"/>
      <c r="AF725" s="478">
        <f t="shared" si="1525"/>
        <v>3360</v>
      </c>
      <c r="AG725" s="477">
        <f t="shared" si="1526"/>
        <v>1.3440000000000001</v>
      </c>
      <c r="AH725" s="478">
        <f t="shared" si="1527"/>
        <v>2619.6059113300494</v>
      </c>
      <c r="AI725" s="478">
        <f t="shared" si="1528"/>
        <v>7596.8571428571431</v>
      </c>
      <c r="AJ725" s="473">
        <f t="shared" si="1529"/>
        <v>25525.439999999999</v>
      </c>
      <c r="AK725" s="477">
        <f t="shared" si="1530"/>
        <v>1.1344639999999999</v>
      </c>
      <c r="AL725" s="447">
        <v>37</v>
      </c>
      <c r="AM725" s="479"/>
      <c r="AN725" s="473">
        <v>4702</v>
      </c>
      <c r="AO725" s="473">
        <v>4731</v>
      </c>
      <c r="AP725" s="479">
        <v>7.02</v>
      </c>
      <c r="AQ725" s="447">
        <v>686</v>
      </c>
      <c r="AR725" s="473">
        <f t="shared" si="1532"/>
        <v>2058</v>
      </c>
      <c r="AS725" s="657">
        <f t="shared" si="1533"/>
        <v>3</v>
      </c>
      <c r="AT725" s="473">
        <v>4530</v>
      </c>
      <c r="AU725" s="447"/>
      <c r="AV725" s="480">
        <v>0.9</v>
      </c>
      <c r="AW725" s="479"/>
      <c r="AX725" s="479"/>
      <c r="AY725" s="480"/>
      <c r="AZ725" s="480"/>
      <c r="BA725" s="420">
        <f t="shared" si="1416"/>
        <v>34456</v>
      </c>
      <c r="BB725" s="421">
        <f t="shared" si="1417"/>
        <v>0.68911999999999995</v>
      </c>
      <c r="BC725" s="422"/>
      <c r="BD725" s="423">
        <v>7.71</v>
      </c>
      <c r="BE725" s="424">
        <v>61</v>
      </c>
      <c r="BF725" s="420">
        <v>301</v>
      </c>
      <c r="BG725" s="426">
        <v>8540</v>
      </c>
      <c r="BH725" s="420">
        <f t="shared" si="1418"/>
        <v>5721.8</v>
      </c>
      <c r="BI725" s="432"/>
      <c r="BJ725" s="421"/>
      <c r="BK725" s="427">
        <v>17.100000000000001</v>
      </c>
      <c r="BL725" s="427"/>
      <c r="BM725" s="428"/>
      <c r="BN725" s="422"/>
      <c r="BO725" s="425">
        <v>127</v>
      </c>
      <c r="BP725" s="425"/>
      <c r="BQ725" s="423">
        <v>5.58</v>
      </c>
      <c r="BR725" s="421">
        <f t="shared" si="1419"/>
        <v>0.77500000000000002</v>
      </c>
      <c r="BS725" s="409">
        <f t="shared" si="1420"/>
        <v>37816</v>
      </c>
      <c r="BT725" s="429">
        <f t="shared" si="1534"/>
        <v>7.6486926168817435</v>
      </c>
      <c r="BU725" s="430">
        <f t="shared" si="1475"/>
        <v>61</v>
      </c>
      <c r="BV725" s="430">
        <f t="shared" si="1422"/>
        <v>457.11169875185107</v>
      </c>
      <c r="BW725" s="430">
        <f t="shared" si="1535"/>
        <v>7781.4766236513642</v>
      </c>
      <c r="BX725" s="430">
        <f t="shared" si="1423"/>
        <v>5057.9598053733871</v>
      </c>
      <c r="BY725" s="430">
        <f t="shared" si="1536"/>
        <v>15.580643114025811</v>
      </c>
      <c r="BZ725" s="430"/>
      <c r="CA725" s="431"/>
      <c r="CB725" s="430">
        <f t="shared" si="1424"/>
        <v>127</v>
      </c>
      <c r="CC725" s="432">
        <v>13629</v>
      </c>
      <c r="CD725" s="411">
        <f t="shared" si="1425"/>
        <v>15309</v>
      </c>
      <c r="CE725" s="421">
        <f t="shared" si="1426"/>
        <v>0.61236000000000002</v>
      </c>
      <c r="CF725" s="433">
        <f t="shared" si="1427"/>
        <v>10.503625318440132</v>
      </c>
      <c r="CG725" s="434">
        <v>7.43</v>
      </c>
      <c r="CH725" s="427">
        <v>2.7</v>
      </c>
      <c r="CI725" s="446">
        <f t="shared" si="1428"/>
        <v>14.893200078385265</v>
      </c>
      <c r="CJ725" s="436">
        <v>21</v>
      </c>
      <c r="CK725" s="436">
        <v>1.53</v>
      </c>
      <c r="CL725" s="423">
        <v>7.41</v>
      </c>
      <c r="CM725" s="423">
        <v>15.7</v>
      </c>
      <c r="CN725" s="423">
        <v>95</v>
      </c>
      <c r="CO725" s="432"/>
      <c r="CP725" s="432"/>
      <c r="CQ725" s="437"/>
      <c r="CR725" s="437">
        <v>0.96</v>
      </c>
      <c r="CS725" s="424"/>
      <c r="CT725" s="432">
        <f t="shared" si="1429"/>
        <v>5.4869684499314131</v>
      </c>
      <c r="CU725" s="434">
        <v>3.43</v>
      </c>
      <c r="CV725" s="438">
        <v>7.6</v>
      </c>
      <c r="CW725" s="439">
        <v>15.2</v>
      </c>
      <c r="CX725" s="660">
        <f>CW725*3.6</f>
        <v>54.72</v>
      </c>
      <c r="CY725" s="441">
        <v>7410</v>
      </c>
      <c r="CZ725" s="442">
        <v>3.7</v>
      </c>
      <c r="DA725" s="442">
        <v>0.32</v>
      </c>
      <c r="DB725" s="442">
        <v>2.9</v>
      </c>
      <c r="DC725" s="442">
        <v>0.45</v>
      </c>
      <c r="DD725" s="443">
        <v>21</v>
      </c>
      <c r="DE725" s="440">
        <v>16</v>
      </c>
      <c r="DF725" s="444">
        <v>20827</v>
      </c>
      <c r="DG725" s="445">
        <f t="shared" si="1430"/>
        <v>22507</v>
      </c>
      <c r="DH725" s="421">
        <f t="shared" si="1431"/>
        <v>0.90027999999999997</v>
      </c>
      <c r="DI725" s="446">
        <f t="shared" si="1432"/>
        <v>7.1444439507708708</v>
      </c>
      <c r="DJ725" s="434"/>
      <c r="DK725" s="427"/>
      <c r="DL725" s="446">
        <f t="shared" si="1433"/>
        <v>10.13018172124228</v>
      </c>
      <c r="DM725" s="422">
        <v>21</v>
      </c>
      <c r="DN725" s="422">
        <v>2.0099999999999998</v>
      </c>
      <c r="DO725" s="423"/>
      <c r="DP725" s="423"/>
      <c r="DQ725" s="423"/>
      <c r="DR725" s="432"/>
      <c r="DS725" s="432"/>
      <c r="DT725" s="437"/>
      <c r="DU725" s="437">
        <v>0.97</v>
      </c>
      <c r="DV725" s="424"/>
      <c r="DW725" s="446">
        <f t="shared" si="1434"/>
        <v>3.7321722130892612</v>
      </c>
      <c r="DX725" s="434">
        <v>4.33</v>
      </c>
      <c r="DY725" s="438"/>
      <c r="DZ725" s="439"/>
      <c r="EA725" s="660"/>
      <c r="EB725" s="441"/>
      <c r="EC725" s="442"/>
      <c r="ED725" s="442"/>
      <c r="EE725" s="442"/>
      <c r="EF725" s="442"/>
      <c r="EG725" s="443"/>
      <c r="EH725" s="440"/>
      <c r="EI725" s="429">
        <f t="shared" ref="EI725:ER725" si="1545">CV725</f>
        <v>7.6</v>
      </c>
      <c r="EJ725" s="447">
        <f t="shared" si="1545"/>
        <v>15.2</v>
      </c>
      <c r="EK725" s="448">
        <f t="shared" si="1545"/>
        <v>54.72</v>
      </c>
      <c r="EL725" s="417">
        <f t="shared" si="1545"/>
        <v>7410</v>
      </c>
      <c r="EM725" s="431">
        <f t="shared" si="1545"/>
        <v>3.7</v>
      </c>
      <c r="EN725" s="431">
        <f t="shared" si="1545"/>
        <v>0.32</v>
      </c>
      <c r="EO725" s="431">
        <f t="shared" si="1545"/>
        <v>2.9</v>
      </c>
      <c r="EP725" s="431">
        <f t="shared" si="1545"/>
        <v>0.45</v>
      </c>
      <c r="EQ725" s="430">
        <f t="shared" si="1545"/>
        <v>21</v>
      </c>
      <c r="ER725" s="448">
        <f t="shared" si="1545"/>
        <v>16</v>
      </c>
      <c r="ES725" s="449">
        <f t="shared" si="1436"/>
        <v>27.924687962767084</v>
      </c>
      <c r="ET725" s="450">
        <f t="shared" si="1437"/>
        <v>0.75631999999999999</v>
      </c>
      <c r="EU725" s="451">
        <f t="shared" si="1413"/>
        <v>0.39286672727272731</v>
      </c>
      <c r="EV725" s="450">
        <f t="shared" si="1438"/>
        <v>0.72753097643097642</v>
      </c>
      <c r="EW725" s="513">
        <f t="shared" si="1511"/>
        <v>0.76252584871357254</v>
      </c>
      <c r="EX725" s="514">
        <f t="shared" si="1512"/>
        <v>11.880643114025812</v>
      </c>
      <c r="EY725" s="513">
        <f t="shared" si="1477"/>
        <v>0.75081967213114753</v>
      </c>
      <c r="EZ725" s="514">
        <f t="shared" si="1478"/>
        <v>45.8</v>
      </c>
      <c r="FA725" s="450">
        <f t="shared" si="1439"/>
        <v>0.88029184081393319</v>
      </c>
      <c r="FB725" s="431">
        <f t="shared" si="1440"/>
        <v>402.3916987518511</v>
      </c>
      <c r="FC725" s="452"/>
      <c r="FD725" s="431"/>
      <c r="FE725" s="452">
        <f t="shared" si="1441"/>
        <v>0.83464566929133854</v>
      </c>
      <c r="FF725" s="430">
        <f t="shared" si="1442"/>
        <v>106</v>
      </c>
      <c r="FG725" s="405">
        <v>50400</v>
      </c>
      <c r="FH725" s="589">
        <v>373</v>
      </c>
      <c r="FI725" s="590">
        <v>68.3</v>
      </c>
      <c r="FJ725" s="591"/>
      <c r="FK725" s="455">
        <f t="shared" si="1443"/>
        <v>1.903955997461392</v>
      </c>
      <c r="FL725" s="530">
        <v>2000</v>
      </c>
      <c r="FM725" s="455">
        <f t="shared" si="1444"/>
        <v>52.887666596149778</v>
      </c>
      <c r="FN725" s="530">
        <v>3336</v>
      </c>
      <c r="FO725" s="532">
        <f t="shared" si="1445"/>
        <v>0.24932735426008973</v>
      </c>
      <c r="FP725" s="449">
        <f t="shared" si="1446"/>
        <v>88.216627882377836</v>
      </c>
      <c r="FQ725" s="457">
        <v>39.6</v>
      </c>
      <c r="FR725" s="458">
        <f t="shared" si="1447"/>
        <v>1.0471757986037655</v>
      </c>
      <c r="FS725" s="576">
        <v>7.67</v>
      </c>
      <c r="FT725" s="577">
        <v>10.9</v>
      </c>
      <c r="FU725" s="660">
        <f t="shared" si="1520"/>
        <v>39.24</v>
      </c>
      <c r="FV725" s="579">
        <v>4</v>
      </c>
      <c r="FW725" s="580"/>
      <c r="FX725" s="579"/>
      <c r="FY725" s="452">
        <f t="shared" si="1448"/>
        <v>0.80952380952380953</v>
      </c>
      <c r="FZ725" s="452"/>
      <c r="GA725" s="429"/>
      <c r="GB725" s="513">
        <f t="shared" si="1493"/>
        <v>0.2828947368421052</v>
      </c>
      <c r="GC725" s="514">
        <f>CW725+DZ725-FT725</f>
        <v>4.2999999999999989</v>
      </c>
      <c r="GD725" s="513">
        <f t="shared" si="1494"/>
        <v>0.2828947368421052</v>
      </c>
      <c r="GE725" s="527">
        <f t="shared" si="1449"/>
        <v>15.479999999999997</v>
      </c>
      <c r="GF725" s="461">
        <f t="shared" si="1450"/>
        <v>2.6020731965305695</v>
      </c>
      <c r="GG725" s="606">
        <v>12</v>
      </c>
      <c r="GH725" s="450">
        <f>GG725/80</f>
        <v>0.15</v>
      </c>
      <c r="GI725" s="405">
        <v>84</v>
      </c>
      <c r="GJ725" s="462">
        <f>GI725/GG725</f>
        <v>7</v>
      </c>
      <c r="GK725" s="463">
        <f>GG725/(BS725/24)*1000</f>
        <v>7.6158239898455671</v>
      </c>
      <c r="GL725" s="464">
        <v>7.92</v>
      </c>
      <c r="GM725" s="529">
        <v>10.9</v>
      </c>
      <c r="GN725" s="406">
        <f>GM725*3.6</f>
        <v>39.24</v>
      </c>
      <c r="GO725" s="513">
        <f t="shared" si="1541"/>
        <v>0</v>
      </c>
      <c r="GP725" s="450">
        <f t="shared" si="1541"/>
        <v>0</v>
      </c>
      <c r="GQ725" s="577">
        <v>8</v>
      </c>
      <c r="GR725" s="455">
        <f t="shared" si="1452"/>
        <v>2.7290035963613288</v>
      </c>
      <c r="GS725" s="531">
        <f t="shared" si="1542"/>
        <v>10.7</v>
      </c>
      <c r="GT725" s="531">
        <f t="shared" si="1505"/>
        <v>33.17</v>
      </c>
      <c r="GU725" s="513">
        <f t="shared" si="1543"/>
        <v>1.8348623853211121E-2</v>
      </c>
      <c r="GV725" s="513">
        <f t="shared" si="1543"/>
        <v>0.15468909276248721</v>
      </c>
      <c r="GW725" s="513">
        <f t="shared" si="1481"/>
        <v>1.8348623853211121E-2</v>
      </c>
      <c r="GX725" s="513">
        <f t="shared" si="1506"/>
        <v>0.15468909276248721</v>
      </c>
      <c r="GY725" s="462">
        <f>GK725/(FU725-HD725)</f>
        <v>1.2546662256747227</v>
      </c>
      <c r="GZ725" s="405">
        <v>38471</v>
      </c>
      <c r="HA725" s="581">
        <v>7.93</v>
      </c>
      <c r="HB725" s="451">
        <v>8.06</v>
      </c>
      <c r="HC725" s="577">
        <v>10.7</v>
      </c>
      <c r="HD725" s="463">
        <f t="shared" si="1482"/>
        <v>33.17</v>
      </c>
      <c r="HE725" s="463">
        <v>10.4</v>
      </c>
      <c r="HF725" s="463">
        <f t="shared" si="1491"/>
        <v>28.080000000000002</v>
      </c>
      <c r="HG725" s="582"/>
      <c r="HH725" s="575">
        <v>2</v>
      </c>
      <c r="HI725" s="583">
        <v>7390</v>
      </c>
      <c r="HJ725" s="406">
        <f t="shared" si="1453"/>
        <v>4951.3</v>
      </c>
      <c r="HK725" s="406"/>
      <c r="HL725" s="549"/>
      <c r="HM725" s="584"/>
      <c r="HN725" s="461">
        <v>3.93</v>
      </c>
      <c r="HO725" s="574"/>
      <c r="HP725" s="548">
        <v>0.08</v>
      </c>
      <c r="HQ725" s="585"/>
      <c r="HR725" s="586"/>
      <c r="HS725" s="520">
        <v>0.14000000000000001</v>
      </c>
      <c r="HT725" s="587">
        <v>4</v>
      </c>
      <c r="HU725" s="522">
        <f t="shared" si="1454"/>
        <v>50.499187369398655</v>
      </c>
      <c r="HV725" s="513">
        <f t="shared" si="1483"/>
        <v>0.82459016393442619</v>
      </c>
      <c r="HW725" s="513">
        <f t="shared" si="1507"/>
        <v>0.88980066445182726</v>
      </c>
      <c r="HX725" s="513">
        <f t="shared" si="1514"/>
        <v>0.77017543859649118</v>
      </c>
      <c r="HY725" s="599"/>
    </row>
    <row r="726" spans="1:233" s="598" customFormat="1" ht="15.95" customHeight="1" x14ac:dyDescent="0.15">
      <c r="A726" s="400">
        <v>44208</v>
      </c>
      <c r="B726" s="515">
        <v>22600</v>
      </c>
      <c r="C726" s="402">
        <f t="shared" si="1415"/>
        <v>0.45200000000000001</v>
      </c>
      <c r="D726" s="571"/>
      <c r="E726" s="572">
        <v>37.9</v>
      </c>
      <c r="F726" s="406"/>
      <c r="G726" s="406"/>
      <c r="H726" s="402"/>
      <c r="I726" s="573"/>
      <c r="J726" s="406"/>
      <c r="K726" s="574"/>
      <c r="L726" s="574"/>
      <c r="M726" s="574"/>
      <c r="N726" s="575"/>
      <c r="O726" s="575"/>
      <c r="P726" s="409"/>
      <c r="Q726" s="409">
        <v>1440</v>
      </c>
      <c r="R726" s="409"/>
      <c r="S726" s="409"/>
      <c r="T726" s="410">
        <v>5.01</v>
      </c>
      <c r="U726" s="409">
        <f t="shared" si="1524"/>
        <v>2947.5862068965516</v>
      </c>
      <c r="V726" s="409">
        <v>8548</v>
      </c>
      <c r="W726" s="409">
        <v>2208</v>
      </c>
      <c r="X726" s="516">
        <v>240</v>
      </c>
      <c r="Y726" s="473"/>
      <c r="Z726" s="429"/>
      <c r="AA726" s="409"/>
      <c r="AB726" s="409"/>
      <c r="AC726" s="409"/>
      <c r="AD726" s="474"/>
      <c r="AE726" s="477"/>
      <c r="AF726" s="478">
        <f t="shared" si="1525"/>
        <v>1680</v>
      </c>
      <c r="AG726" s="477">
        <f t="shared" si="1526"/>
        <v>0.67200000000000004</v>
      </c>
      <c r="AH726" s="478">
        <f t="shared" si="1527"/>
        <v>2526.5024630541875</v>
      </c>
      <c r="AI726" s="478">
        <f t="shared" si="1528"/>
        <v>7326.8571428571431</v>
      </c>
      <c r="AJ726" s="473">
        <f t="shared" si="1529"/>
        <v>12309.12</v>
      </c>
      <c r="AK726" s="477">
        <f t="shared" si="1530"/>
        <v>0.547072</v>
      </c>
      <c r="AL726" s="447">
        <v>37</v>
      </c>
      <c r="AM726" s="479"/>
      <c r="AN726" s="473">
        <v>4827</v>
      </c>
      <c r="AO726" s="473">
        <v>4834</v>
      </c>
      <c r="AP726" s="479">
        <v>7.23</v>
      </c>
      <c r="AQ726" s="447">
        <v>732</v>
      </c>
      <c r="AR726" s="473">
        <f t="shared" si="1532"/>
        <v>2196</v>
      </c>
      <c r="AS726" s="657">
        <f t="shared" si="1533"/>
        <v>3</v>
      </c>
      <c r="AT726" s="473">
        <v>4640</v>
      </c>
      <c r="AU726" s="447"/>
      <c r="AV726" s="480">
        <v>1</v>
      </c>
      <c r="AW726" s="479">
        <v>5.75</v>
      </c>
      <c r="AX726" s="479">
        <v>29.42</v>
      </c>
      <c r="AY726" s="480">
        <v>5.5</v>
      </c>
      <c r="AZ726" s="480">
        <v>0.9</v>
      </c>
      <c r="BA726" s="420">
        <f t="shared" si="1416"/>
        <v>20583</v>
      </c>
      <c r="BB726" s="421">
        <f t="shared" si="1417"/>
        <v>0.41166000000000003</v>
      </c>
      <c r="BC726" s="422"/>
      <c r="BD726" s="423">
        <v>7.73</v>
      </c>
      <c r="BE726" s="424">
        <v>49.3</v>
      </c>
      <c r="BF726" s="420">
        <v>277</v>
      </c>
      <c r="BG726" s="426">
        <v>7670</v>
      </c>
      <c r="BH726" s="420">
        <f t="shared" si="1418"/>
        <v>5138.9000000000005</v>
      </c>
      <c r="BI726" s="432">
        <v>1566</v>
      </c>
      <c r="BJ726" s="421">
        <f>BI726/35.5*(23+35.5)/BH726</f>
        <v>0.50216808058062512</v>
      </c>
      <c r="BK726" s="427">
        <v>18.5</v>
      </c>
      <c r="BL726" s="427">
        <v>14.5</v>
      </c>
      <c r="BM726" s="428">
        <v>5.3</v>
      </c>
      <c r="BN726" s="422">
        <v>1.4</v>
      </c>
      <c r="BO726" s="425">
        <v>92</v>
      </c>
      <c r="BP726" s="425">
        <v>32</v>
      </c>
      <c r="BQ726" s="423">
        <v>6.42</v>
      </c>
      <c r="BR726" s="421">
        <f t="shared" si="1419"/>
        <v>0.89166666666666661</v>
      </c>
      <c r="BS726" s="409">
        <f t="shared" si="1420"/>
        <v>22263</v>
      </c>
      <c r="BT726" s="429">
        <f t="shared" si="1534"/>
        <v>7.6922692359520273</v>
      </c>
      <c r="BU726" s="430">
        <f t="shared" ref="BU726:BU757" si="1546">(AQ726*Y726+BA726*BE726)/(BA726+Y726)</f>
        <v>49.3</v>
      </c>
      <c r="BV726" s="430">
        <f t="shared" si="1422"/>
        <v>421.8106724161164</v>
      </c>
      <c r="BW726" s="430">
        <f t="shared" si="1535"/>
        <v>7091.4364640883978</v>
      </c>
      <c r="BX726" s="430">
        <f t="shared" si="1423"/>
        <v>4609.4337016574591</v>
      </c>
      <c r="BY726" s="430">
        <f t="shared" si="1536"/>
        <v>17.171877105511388</v>
      </c>
      <c r="BZ726" s="430">
        <f>(BL726*BA726+AY726*AF726)/BS726</f>
        <v>13.820846247136505</v>
      </c>
      <c r="CA726" s="431">
        <f>(BN726*BA726+AZ726*AF726)/BS726</f>
        <v>1.3622692359520279</v>
      </c>
      <c r="CB726" s="430">
        <f t="shared" si="1424"/>
        <v>92</v>
      </c>
      <c r="CC726" s="432">
        <v>420</v>
      </c>
      <c r="CD726" s="411">
        <f t="shared" si="1425"/>
        <v>1260</v>
      </c>
      <c r="CE726" s="421">
        <f t="shared" si="1426"/>
        <v>5.04E-2</v>
      </c>
      <c r="CF726" s="433">
        <f t="shared" si="1427"/>
        <v>127.61904761904762</v>
      </c>
      <c r="CG726" s="434"/>
      <c r="CH726" s="427"/>
      <c r="CI726" s="446">
        <f t="shared" si="1428"/>
        <v>180.95238095238096</v>
      </c>
      <c r="CJ726" s="436"/>
      <c r="CK726" s="436"/>
      <c r="CL726" s="423"/>
      <c r="CM726" s="423"/>
      <c r="CN726" s="423"/>
      <c r="CO726" s="432">
        <v>5387</v>
      </c>
      <c r="CP726" s="432">
        <v>2857</v>
      </c>
      <c r="CQ726" s="437"/>
      <c r="CR726" s="437">
        <v>0.96</v>
      </c>
      <c r="CS726" s="424"/>
      <c r="CT726" s="432">
        <f t="shared" si="1429"/>
        <v>66.666666666666657</v>
      </c>
      <c r="CU726" s="434"/>
      <c r="CV726" s="438"/>
      <c r="CW726" s="439"/>
      <c r="CX726" s="660"/>
      <c r="CY726" s="441"/>
      <c r="CZ726" s="442"/>
      <c r="DA726" s="442"/>
      <c r="DB726" s="442"/>
      <c r="DC726" s="442"/>
      <c r="DD726" s="443"/>
      <c r="DE726" s="440"/>
      <c r="DF726" s="444">
        <v>20163</v>
      </c>
      <c r="DG726" s="445">
        <f t="shared" si="1430"/>
        <v>21003</v>
      </c>
      <c r="DH726" s="421">
        <f t="shared" si="1431"/>
        <v>0.84011999999999998</v>
      </c>
      <c r="DI726" s="446">
        <f t="shared" si="1432"/>
        <v>7.6560491358377369</v>
      </c>
      <c r="DJ726" s="434">
        <v>7.45</v>
      </c>
      <c r="DK726" s="427">
        <v>2.9</v>
      </c>
      <c r="DL726" s="446">
        <f t="shared" si="1433"/>
        <v>10.85559205827739</v>
      </c>
      <c r="DM726" s="422"/>
      <c r="DN726" s="422"/>
      <c r="DO726" s="423">
        <v>7.41</v>
      </c>
      <c r="DP726" s="423">
        <v>16.100000000000001</v>
      </c>
      <c r="DQ726" s="423">
        <v>116</v>
      </c>
      <c r="DR726" s="432">
        <v>5190</v>
      </c>
      <c r="DS726" s="432">
        <v>2810</v>
      </c>
      <c r="DT726" s="437">
        <f>DS726/DR726</f>
        <v>0.54142581888246633</v>
      </c>
      <c r="DU726" s="437">
        <v>0.97</v>
      </c>
      <c r="DV726" s="424"/>
      <c r="DW726" s="446">
        <f t="shared" si="1434"/>
        <v>3.9994286530495642</v>
      </c>
      <c r="DX726" s="434"/>
      <c r="DY726" s="438">
        <v>7.58</v>
      </c>
      <c r="DZ726" s="439">
        <v>14.6</v>
      </c>
      <c r="EA726" s="660">
        <f>DZ726*3.6</f>
        <v>52.56</v>
      </c>
      <c r="EB726" s="441">
        <v>7260</v>
      </c>
      <c r="EC726" s="442">
        <v>4</v>
      </c>
      <c r="ED726" s="442">
        <v>0.41</v>
      </c>
      <c r="EE726" s="442">
        <v>3.3</v>
      </c>
      <c r="EF726" s="442">
        <v>0.4</v>
      </c>
      <c r="EG726" s="443">
        <v>6</v>
      </c>
      <c r="EH726" s="440">
        <v>16</v>
      </c>
      <c r="EI726" s="429">
        <f t="shared" ref="EI726:ER726" si="1547">DY726</f>
        <v>7.58</v>
      </c>
      <c r="EJ726" s="447">
        <f t="shared" si="1547"/>
        <v>14.6</v>
      </c>
      <c r="EK726" s="448">
        <f t="shared" si="1547"/>
        <v>52.56</v>
      </c>
      <c r="EL726" s="417">
        <f t="shared" si="1547"/>
        <v>7260</v>
      </c>
      <c r="EM726" s="431">
        <f t="shared" si="1547"/>
        <v>4</v>
      </c>
      <c r="EN726" s="431">
        <f t="shared" si="1547"/>
        <v>0.41</v>
      </c>
      <c r="EO726" s="431">
        <f t="shared" si="1547"/>
        <v>3.3</v>
      </c>
      <c r="EP726" s="431">
        <f t="shared" si="1547"/>
        <v>0.4</v>
      </c>
      <c r="EQ726" s="430">
        <f t="shared" si="1547"/>
        <v>6</v>
      </c>
      <c r="ER726" s="448">
        <f t="shared" si="1547"/>
        <v>16</v>
      </c>
      <c r="ES726" s="449">
        <f t="shared" si="1436"/>
        <v>47.432960517450475</v>
      </c>
      <c r="ET726" s="450">
        <f t="shared" si="1437"/>
        <v>0.44525999999999999</v>
      </c>
      <c r="EU726" s="451">
        <f t="shared" si="1413"/>
        <v>0.21342661363636362</v>
      </c>
      <c r="EV726" s="450">
        <f t="shared" si="1438"/>
        <v>0.39523446969696963</v>
      </c>
      <c r="EW726" s="513">
        <f t="shared" si="1511"/>
        <v>0.76706099307476516</v>
      </c>
      <c r="EX726" s="514">
        <f t="shared" si="1512"/>
        <v>13.171877105511388</v>
      </c>
      <c r="EY726" s="513">
        <f t="shared" ref="EY726:EY757" si="1548">1-EJ726/BU726</f>
        <v>0.70385395537525353</v>
      </c>
      <c r="EZ726" s="514">
        <f t="shared" ref="EZ726:EZ757" si="1549">BU726-EJ726</f>
        <v>34.699999999999996</v>
      </c>
      <c r="FA726" s="450">
        <f t="shared" si="1439"/>
        <v>0.87539433343651973</v>
      </c>
      <c r="FB726" s="431">
        <f t="shared" si="1440"/>
        <v>369.2506724161164</v>
      </c>
      <c r="FC726" s="452">
        <f>1-EP726/CA726</f>
        <v>0.70637228717826961</v>
      </c>
      <c r="FD726" s="431">
        <f>CA726-EP726</f>
        <v>0.96226923595202785</v>
      </c>
      <c r="FE726" s="452">
        <f t="shared" si="1441"/>
        <v>0.93478260869565222</v>
      </c>
      <c r="FF726" s="430">
        <f t="shared" si="1442"/>
        <v>86</v>
      </c>
      <c r="FG726" s="405">
        <v>28800</v>
      </c>
      <c r="FH726" s="589">
        <v>262</v>
      </c>
      <c r="FI726" s="590">
        <v>20.260000000000002</v>
      </c>
      <c r="FJ726" s="591"/>
      <c r="FK726" s="455">
        <f t="shared" si="1443"/>
        <v>3.2340654898261691</v>
      </c>
      <c r="FL726" s="530">
        <v>1400</v>
      </c>
      <c r="FM726" s="455">
        <f t="shared" si="1444"/>
        <v>62.884606746619959</v>
      </c>
      <c r="FN726" s="530">
        <v>3336</v>
      </c>
      <c r="FO726" s="532">
        <f t="shared" si="1445"/>
        <v>0.24932735426008973</v>
      </c>
      <c r="FP726" s="449">
        <f t="shared" si="1446"/>
        <v>149.84503436194584</v>
      </c>
      <c r="FQ726" s="457">
        <v>25.2</v>
      </c>
      <c r="FR726" s="458">
        <f t="shared" si="1447"/>
        <v>1.1319229214391593</v>
      </c>
      <c r="FS726" s="576">
        <v>7.63</v>
      </c>
      <c r="FT726" s="577">
        <v>11</v>
      </c>
      <c r="FU726" s="660">
        <f t="shared" si="1520"/>
        <v>39.6</v>
      </c>
      <c r="FV726" s="579">
        <v>4</v>
      </c>
      <c r="FW726" s="580">
        <v>0.08</v>
      </c>
      <c r="FX726" s="579">
        <v>8</v>
      </c>
      <c r="FY726" s="452">
        <f t="shared" si="1448"/>
        <v>0.33333333333333337</v>
      </c>
      <c r="FZ726" s="452">
        <f>1-FW726/(EF726+DC726)</f>
        <v>0.8</v>
      </c>
      <c r="GA726" s="429">
        <f>EF726+DC726-FW726</f>
        <v>0.32</v>
      </c>
      <c r="GB726" s="513">
        <f t="shared" si="1493"/>
        <v>0.24657534246575341</v>
      </c>
      <c r="GC726" s="514">
        <f>(CW726+DZ726-FT726)</f>
        <v>3.5999999999999996</v>
      </c>
      <c r="GD726" s="513">
        <f t="shared" si="1494"/>
        <v>0.24657534246575341</v>
      </c>
      <c r="GE726" s="527">
        <f t="shared" si="1449"/>
        <v>12.96</v>
      </c>
      <c r="GF726" s="461">
        <f t="shared" si="1450"/>
        <v>4.4198895027624312</v>
      </c>
      <c r="GG726" s="606"/>
      <c r="GH726" s="450"/>
      <c r="GI726" s="405"/>
      <c r="GJ726" s="462"/>
      <c r="GK726" s="463"/>
      <c r="GL726" s="464"/>
      <c r="GM726" s="529"/>
      <c r="GN726" s="406"/>
      <c r="GO726" s="513"/>
      <c r="GP726" s="450"/>
      <c r="GQ726" s="577"/>
      <c r="GR726" s="455">
        <f t="shared" si="1452"/>
        <v>4.6354938687508422</v>
      </c>
      <c r="GS726" s="531">
        <f t="shared" si="1542"/>
        <v>11.3</v>
      </c>
      <c r="GT726" s="531">
        <f t="shared" si="1505"/>
        <v>35.03</v>
      </c>
      <c r="GU726" s="513"/>
      <c r="GV726" s="513"/>
      <c r="GW726" s="513">
        <f t="shared" ref="GW726:GW757" si="1550">1-HC726/FT726</f>
        <v>-2.7272727272727337E-2</v>
      </c>
      <c r="GX726" s="513">
        <f t="shared" si="1506"/>
        <v>0.1154040404040404</v>
      </c>
      <c r="GY726" s="462"/>
      <c r="GZ726" s="405">
        <v>22625</v>
      </c>
      <c r="HA726" s="581">
        <v>8.25</v>
      </c>
      <c r="HB726" s="451">
        <v>8</v>
      </c>
      <c r="HC726" s="577">
        <v>11.3</v>
      </c>
      <c r="HD726" s="463">
        <f t="shared" ref="HD726:HD757" si="1551">HC726*3.1</f>
        <v>35.03</v>
      </c>
      <c r="HE726" s="463">
        <v>8.3000000000000007</v>
      </c>
      <c r="HF726" s="463">
        <f t="shared" si="1491"/>
        <v>22.410000000000004</v>
      </c>
      <c r="HG726" s="582"/>
      <c r="HH726" s="575">
        <v>8</v>
      </c>
      <c r="HI726" s="583">
        <v>7510</v>
      </c>
      <c r="HJ726" s="406">
        <f t="shared" si="1453"/>
        <v>5031.7000000000007</v>
      </c>
      <c r="HK726" s="406">
        <v>276</v>
      </c>
      <c r="HL726" s="549">
        <v>1610</v>
      </c>
      <c r="HM726" s="584">
        <v>3.6</v>
      </c>
      <c r="HN726" s="461">
        <v>3.89</v>
      </c>
      <c r="HO726" s="574">
        <v>0.24</v>
      </c>
      <c r="HP726" s="548">
        <v>0.09</v>
      </c>
      <c r="HQ726" s="585">
        <v>3.3</v>
      </c>
      <c r="HR726" s="586">
        <v>0.1</v>
      </c>
      <c r="HS726" s="520">
        <v>7.0000000000000007E-2</v>
      </c>
      <c r="HT726" s="587">
        <v>4</v>
      </c>
      <c r="HU726" s="522">
        <f t="shared" si="1454"/>
        <v>84.535781955983097</v>
      </c>
      <c r="HV726" s="513">
        <f t="shared" ref="HV726:HV757" si="1552">1-HC726/BE726</f>
        <v>0.77079107505070987</v>
      </c>
      <c r="HW726" s="513">
        <f t="shared" si="1507"/>
        <v>0.87353790613718407</v>
      </c>
      <c r="HX726" s="513">
        <f t="shared" si="1514"/>
        <v>0.78972972972972966</v>
      </c>
      <c r="HY726" s="599" t="s">
        <v>290</v>
      </c>
    </row>
    <row r="727" spans="1:233" s="598" customFormat="1" ht="15.95" customHeight="1" x14ac:dyDescent="0.15">
      <c r="A727" s="400">
        <v>44209</v>
      </c>
      <c r="B727" s="515">
        <v>23561</v>
      </c>
      <c r="C727" s="402">
        <f t="shared" si="1415"/>
        <v>0.47122000000000003</v>
      </c>
      <c r="D727" s="571"/>
      <c r="E727" s="572">
        <v>36.5</v>
      </c>
      <c r="F727" s="406"/>
      <c r="G727" s="406"/>
      <c r="H727" s="402"/>
      <c r="I727" s="573"/>
      <c r="J727" s="406"/>
      <c r="K727" s="574"/>
      <c r="L727" s="574"/>
      <c r="M727" s="574"/>
      <c r="N727" s="575"/>
      <c r="O727" s="575"/>
      <c r="P727" s="409"/>
      <c r="Q727" s="409">
        <v>1440</v>
      </c>
      <c r="R727" s="409"/>
      <c r="S727" s="409"/>
      <c r="T727" s="410">
        <v>4.75</v>
      </c>
      <c r="U727" s="409">
        <f t="shared" si="1524"/>
        <v>2978.6206896551726</v>
      </c>
      <c r="V727" s="409">
        <v>8638</v>
      </c>
      <c r="W727" s="409">
        <v>2231</v>
      </c>
      <c r="X727" s="516">
        <v>240</v>
      </c>
      <c r="Y727" s="473"/>
      <c r="Z727" s="429"/>
      <c r="AA727" s="409"/>
      <c r="AB727" s="409"/>
      <c r="AC727" s="409"/>
      <c r="AD727" s="474"/>
      <c r="AE727" s="477"/>
      <c r="AF727" s="478">
        <f t="shared" si="1525"/>
        <v>1680</v>
      </c>
      <c r="AG727" s="477">
        <f t="shared" si="1526"/>
        <v>0.67200000000000004</v>
      </c>
      <c r="AH727" s="478">
        <f t="shared" si="1527"/>
        <v>2553.1034482758623</v>
      </c>
      <c r="AI727" s="478">
        <f t="shared" si="1528"/>
        <v>7404</v>
      </c>
      <c r="AJ727" s="473">
        <f t="shared" si="1529"/>
        <v>12438.72</v>
      </c>
      <c r="AK727" s="477">
        <f t="shared" si="1530"/>
        <v>0.55283199999999999</v>
      </c>
      <c r="AL727" s="447">
        <v>37</v>
      </c>
      <c r="AM727" s="479"/>
      <c r="AN727" s="473">
        <v>4697</v>
      </c>
      <c r="AO727" s="473">
        <v>4668</v>
      </c>
      <c r="AP727" s="479">
        <v>7.26</v>
      </c>
      <c r="AQ727" s="447">
        <v>601</v>
      </c>
      <c r="AR727" s="473">
        <f t="shared" si="1532"/>
        <v>1803</v>
      </c>
      <c r="AS727" s="657">
        <f t="shared" si="1533"/>
        <v>3</v>
      </c>
      <c r="AT727" s="473">
        <v>4720</v>
      </c>
      <c r="AU727" s="447"/>
      <c r="AV727" s="480">
        <v>0.8</v>
      </c>
      <c r="AW727" s="479"/>
      <c r="AX727" s="479"/>
      <c r="AY727" s="480"/>
      <c r="AZ727" s="480"/>
      <c r="BA727" s="420">
        <f t="shared" si="1416"/>
        <v>23448</v>
      </c>
      <c r="BB727" s="421">
        <f t="shared" si="1417"/>
        <v>0.46895999999999999</v>
      </c>
      <c r="BC727" s="422"/>
      <c r="BD727" s="423">
        <v>7.8</v>
      </c>
      <c r="BE727" s="424">
        <v>52.2</v>
      </c>
      <c r="BF727" s="420">
        <v>297</v>
      </c>
      <c r="BG727" s="426">
        <v>9670</v>
      </c>
      <c r="BH727" s="420">
        <f t="shared" si="1418"/>
        <v>6478.9000000000005</v>
      </c>
      <c r="BI727" s="432"/>
      <c r="BJ727" s="421"/>
      <c r="BK727" s="427">
        <v>11</v>
      </c>
      <c r="BL727" s="427"/>
      <c r="BM727" s="428"/>
      <c r="BN727" s="422"/>
      <c r="BO727" s="425">
        <v>123</v>
      </c>
      <c r="BP727" s="425"/>
      <c r="BQ727" s="423">
        <v>6.2</v>
      </c>
      <c r="BR727" s="421">
        <f t="shared" si="1419"/>
        <v>0.86111111111111116</v>
      </c>
      <c r="BS727" s="409">
        <f t="shared" si="1420"/>
        <v>25128</v>
      </c>
      <c r="BT727" s="429">
        <f t="shared" si="1534"/>
        <v>7.7638968481375352</v>
      </c>
      <c r="BU727" s="430">
        <f t="shared" si="1546"/>
        <v>52.2</v>
      </c>
      <c r="BV727" s="430">
        <f t="shared" si="1422"/>
        <v>397.68767908309457</v>
      </c>
      <c r="BW727" s="430">
        <f t="shared" si="1535"/>
        <v>9023.6867239732564</v>
      </c>
      <c r="BX727" s="430">
        <f t="shared" si="1423"/>
        <v>5865.3963705826172</v>
      </c>
      <c r="BY727" s="430">
        <f t="shared" si="1536"/>
        <v>10.264565425023878</v>
      </c>
      <c r="BZ727" s="430"/>
      <c r="CA727" s="431"/>
      <c r="CB727" s="430">
        <f t="shared" si="1424"/>
        <v>123</v>
      </c>
      <c r="CC727" s="432"/>
      <c r="CD727" s="411"/>
      <c r="CE727" s="421"/>
      <c r="CF727" s="433"/>
      <c r="CG727" s="434"/>
      <c r="CH727" s="427"/>
      <c r="CI727" s="446"/>
      <c r="CJ727" s="436"/>
      <c r="CK727" s="436"/>
      <c r="CL727" s="423"/>
      <c r="CM727" s="423"/>
      <c r="CN727" s="423"/>
      <c r="CO727" s="432"/>
      <c r="CP727" s="432"/>
      <c r="CQ727" s="437"/>
      <c r="CR727" s="437">
        <v>0.93</v>
      </c>
      <c r="CS727" s="424"/>
      <c r="CT727" s="432"/>
      <c r="CU727" s="434"/>
      <c r="CV727" s="438">
        <v>7.69</v>
      </c>
      <c r="CW727" s="439">
        <v>15.2</v>
      </c>
      <c r="CX727" s="660">
        <f>CW727*3.6</f>
        <v>54.72</v>
      </c>
      <c r="CY727" s="441">
        <v>7870</v>
      </c>
      <c r="CZ727" s="442">
        <v>4.3</v>
      </c>
      <c r="DA727" s="442">
        <v>0.21</v>
      </c>
      <c r="DB727" s="442">
        <v>3.5</v>
      </c>
      <c r="DC727" s="442">
        <v>0.4</v>
      </c>
      <c r="DD727" s="443">
        <v>8</v>
      </c>
      <c r="DE727" s="440">
        <v>16</v>
      </c>
      <c r="DF727" s="444">
        <v>23448</v>
      </c>
      <c r="DG727" s="445">
        <f t="shared" si="1430"/>
        <v>24288</v>
      </c>
      <c r="DH727" s="421">
        <f t="shared" si="1431"/>
        <v>0.97152000000000005</v>
      </c>
      <c r="DI727" s="446">
        <f t="shared" si="1432"/>
        <v>6.6205533596837949</v>
      </c>
      <c r="DJ727" s="434"/>
      <c r="DK727" s="427"/>
      <c r="DL727" s="446">
        <f t="shared" si="1433"/>
        <v>9.3873517786561251</v>
      </c>
      <c r="DM727" s="422"/>
      <c r="DN727" s="422"/>
      <c r="DO727" s="423"/>
      <c r="DP727" s="423">
        <v>16.399999999999999</v>
      </c>
      <c r="DQ727" s="423">
        <v>100</v>
      </c>
      <c r="DR727" s="432"/>
      <c r="DS727" s="432"/>
      <c r="DT727" s="437"/>
      <c r="DU727" s="437">
        <v>0.95</v>
      </c>
      <c r="DV727" s="424"/>
      <c r="DW727" s="446">
        <f t="shared" si="1434"/>
        <v>3.458498023715415</v>
      </c>
      <c r="DX727" s="434"/>
      <c r="DY727" s="438"/>
      <c r="DZ727" s="439"/>
      <c r="EA727" s="660"/>
      <c r="EB727" s="441"/>
      <c r="EC727" s="442"/>
      <c r="ED727" s="442"/>
      <c r="EE727" s="442"/>
      <c r="EF727" s="442"/>
      <c r="EG727" s="443"/>
      <c r="EH727" s="440"/>
      <c r="EI727" s="429">
        <f t="shared" ref="EI727:ER727" si="1553">CV727</f>
        <v>7.69</v>
      </c>
      <c r="EJ727" s="447">
        <f t="shared" si="1553"/>
        <v>15.2</v>
      </c>
      <c r="EK727" s="448">
        <f t="shared" si="1553"/>
        <v>54.72</v>
      </c>
      <c r="EL727" s="417">
        <f t="shared" si="1553"/>
        <v>7870</v>
      </c>
      <c r="EM727" s="431">
        <f t="shared" si="1553"/>
        <v>4.3</v>
      </c>
      <c r="EN727" s="431">
        <f t="shared" si="1553"/>
        <v>0.21</v>
      </c>
      <c r="EO727" s="431">
        <f t="shared" si="1553"/>
        <v>3.5</v>
      </c>
      <c r="EP727" s="431">
        <f t="shared" si="1553"/>
        <v>0.4</v>
      </c>
      <c r="EQ727" s="430">
        <f t="shared" si="1553"/>
        <v>8</v>
      </c>
      <c r="ER727" s="448">
        <f t="shared" si="1553"/>
        <v>16</v>
      </c>
      <c r="ES727" s="449">
        <f t="shared" si="1436"/>
        <v>42.024832855778413</v>
      </c>
      <c r="ET727" s="450">
        <f t="shared" si="1437"/>
        <v>0.50256000000000001</v>
      </c>
      <c r="EU727" s="451">
        <f t="shared" si="1413"/>
        <v>0.2271158181818182</v>
      </c>
      <c r="EV727" s="450">
        <f t="shared" si="1438"/>
        <v>0.42058484848484851</v>
      </c>
      <c r="EW727" s="513">
        <f t="shared" si="1511"/>
        <v>0.58108309295617389</v>
      </c>
      <c r="EX727" s="514">
        <f t="shared" si="1512"/>
        <v>5.9645654250238787</v>
      </c>
      <c r="EY727" s="513">
        <f t="shared" si="1548"/>
        <v>0.70881226053639845</v>
      </c>
      <c r="EZ727" s="514">
        <f t="shared" si="1549"/>
        <v>37</v>
      </c>
      <c r="FA727" s="450">
        <f t="shared" si="1439"/>
        <v>0.86240458812764331</v>
      </c>
      <c r="FB727" s="431">
        <f t="shared" si="1440"/>
        <v>342.96767908309459</v>
      </c>
      <c r="FC727" s="452"/>
      <c r="FD727" s="431"/>
      <c r="FE727" s="452">
        <f t="shared" si="1441"/>
        <v>0.93495934959349591</v>
      </c>
      <c r="FF727" s="430">
        <f t="shared" si="1442"/>
        <v>115</v>
      </c>
      <c r="FG727" s="405">
        <v>28800</v>
      </c>
      <c r="FH727" s="589">
        <v>260</v>
      </c>
      <c r="FI727" s="590">
        <v>28.38</v>
      </c>
      <c r="FJ727" s="591"/>
      <c r="FK727" s="455">
        <f t="shared" si="1443"/>
        <v>2.8653295128939829</v>
      </c>
      <c r="FL727" s="530">
        <v>1400</v>
      </c>
      <c r="FM727" s="455">
        <f t="shared" si="1444"/>
        <v>55.714740528494112</v>
      </c>
      <c r="FN727" s="530">
        <v>3197</v>
      </c>
      <c r="FO727" s="532">
        <f t="shared" si="1445"/>
        <v>0.23893871449925264</v>
      </c>
      <c r="FP727" s="449">
        <f t="shared" si="1446"/>
        <v>127.22858962113975</v>
      </c>
      <c r="FQ727" s="457">
        <v>25.2</v>
      </c>
      <c r="FR727" s="458">
        <f t="shared" si="1447"/>
        <v>1.002865329512894</v>
      </c>
      <c r="FS727" s="576">
        <v>7.65</v>
      </c>
      <c r="FT727" s="577">
        <v>11</v>
      </c>
      <c r="FU727" s="660">
        <f t="shared" si="1520"/>
        <v>39.6</v>
      </c>
      <c r="FV727" s="579">
        <v>6</v>
      </c>
      <c r="FW727" s="580"/>
      <c r="FX727" s="579"/>
      <c r="FY727" s="452">
        <f t="shared" si="1448"/>
        <v>0.25</v>
      </c>
      <c r="FZ727" s="452"/>
      <c r="GA727" s="429"/>
      <c r="GB727" s="513">
        <f t="shared" si="1493"/>
        <v>0.27631578947368418</v>
      </c>
      <c r="GC727" s="514">
        <f>CW727+DZ727-FT727</f>
        <v>4.1999999999999993</v>
      </c>
      <c r="GD727" s="513">
        <f t="shared" si="1494"/>
        <v>0.27631578947368418</v>
      </c>
      <c r="GE727" s="527">
        <f t="shared" si="1449"/>
        <v>15.119999999999997</v>
      </c>
      <c r="GF727" s="461">
        <f t="shared" si="1450"/>
        <v>3.9159503342884427</v>
      </c>
      <c r="GG727" s="606"/>
      <c r="GH727" s="450"/>
      <c r="GI727" s="405"/>
      <c r="GJ727" s="462"/>
      <c r="GK727" s="463"/>
      <c r="GL727" s="464"/>
      <c r="GM727" s="529"/>
      <c r="GN727" s="406"/>
      <c r="GO727" s="513"/>
      <c r="GP727" s="450"/>
      <c r="GQ727" s="577"/>
      <c r="GR727" s="455">
        <f t="shared" si="1452"/>
        <v>4.1069723018147091</v>
      </c>
      <c r="GS727" s="531">
        <f t="shared" si="1542"/>
        <v>11.2</v>
      </c>
      <c r="GT727" s="531">
        <f t="shared" si="1505"/>
        <v>34.72</v>
      </c>
      <c r="GU727" s="513"/>
      <c r="GV727" s="513"/>
      <c r="GW727" s="513">
        <f t="shared" si="1550"/>
        <v>-1.8181818181818077E-2</v>
      </c>
      <c r="GX727" s="513">
        <f t="shared" si="1506"/>
        <v>0.12323232323232325</v>
      </c>
      <c r="GY727" s="462"/>
      <c r="GZ727" s="405">
        <v>30218</v>
      </c>
      <c r="HA727" s="581">
        <v>7.99</v>
      </c>
      <c r="HB727" s="451">
        <v>7.98</v>
      </c>
      <c r="HC727" s="577">
        <v>11.2</v>
      </c>
      <c r="HD727" s="463">
        <f t="shared" si="1551"/>
        <v>34.72</v>
      </c>
      <c r="HE727" s="463">
        <v>10.9</v>
      </c>
      <c r="HF727" s="463">
        <f t="shared" si="1491"/>
        <v>29.430000000000003</v>
      </c>
      <c r="HG727" s="582"/>
      <c r="HH727" s="575">
        <v>8</v>
      </c>
      <c r="HI727" s="583">
        <v>7590</v>
      </c>
      <c r="HJ727" s="406">
        <f t="shared" si="1453"/>
        <v>5085.3</v>
      </c>
      <c r="HK727" s="406"/>
      <c r="HL727" s="549"/>
      <c r="HM727" s="584"/>
      <c r="HN727" s="461">
        <v>4.28</v>
      </c>
      <c r="HO727" s="574"/>
      <c r="HP727" s="548">
        <v>0.09</v>
      </c>
      <c r="HQ727" s="585"/>
      <c r="HR727" s="586"/>
      <c r="HS727" s="520">
        <v>0.1</v>
      </c>
      <c r="HT727" s="587">
        <v>4</v>
      </c>
      <c r="HU727" s="522">
        <f t="shared" si="1454"/>
        <v>74.206755373592642</v>
      </c>
      <c r="HV727" s="513">
        <f t="shared" si="1552"/>
        <v>0.78544061302681989</v>
      </c>
      <c r="HW727" s="513">
        <f t="shared" si="1507"/>
        <v>0.88309764309764316</v>
      </c>
      <c r="HX727" s="513">
        <f t="shared" si="1514"/>
        <v>0.61090909090909085</v>
      </c>
      <c r="HY727" s="599"/>
    </row>
    <row r="728" spans="1:233" s="598" customFormat="1" ht="15.95" customHeight="1" x14ac:dyDescent="0.15">
      <c r="A728" s="400">
        <v>44210</v>
      </c>
      <c r="B728" s="515">
        <v>23212</v>
      </c>
      <c r="C728" s="402">
        <f t="shared" si="1415"/>
        <v>0.46423999999999999</v>
      </c>
      <c r="D728" s="571"/>
      <c r="E728" s="572">
        <v>44.4</v>
      </c>
      <c r="F728" s="406"/>
      <c r="G728" s="406"/>
      <c r="H728" s="402"/>
      <c r="I728" s="573"/>
      <c r="J728" s="406"/>
      <c r="K728" s="574"/>
      <c r="L728" s="574"/>
      <c r="M728" s="574"/>
      <c r="N728" s="575"/>
      <c r="O728" s="575"/>
      <c r="P728" s="409"/>
      <c r="Q728" s="409">
        <v>1440</v>
      </c>
      <c r="R728" s="409"/>
      <c r="S728" s="409"/>
      <c r="T728" s="410">
        <v>4.97</v>
      </c>
      <c r="U728" s="409">
        <f t="shared" si="1524"/>
        <v>2841.3793103448279</v>
      </c>
      <c r="V728" s="409">
        <v>8240</v>
      </c>
      <c r="W728" s="409">
        <v>2635</v>
      </c>
      <c r="X728" s="516">
        <v>240</v>
      </c>
      <c r="Y728" s="473"/>
      <c r="Z728" s="429"/>
      <c r="AA728" s="409"/>
      <c r="AB728" s="409"/>
      <c r="AC728" s="409"/>
      <c r="AD728" s="474"/>
      <c r="AE728" s="477"/>
      <c r="AF728" s="478">
        <f t="shared" si="1525"/>
        <v>1680</v>
      </c>
      <c r="AG728" s="477">
        <f t="shared" si="1526"/>
        <v>0.67200000000000004</v>
      </c>
      <c r="AH728" s="478">
        <f t="shared" si="1527"/>
        <v>2435.4679802955666</v>
      </c>
      <c r="AI728" s="478">
        <f t="shared" si="1528"/>
        <v>7062.8571428571431</v>
      </c>
      <c r="AJ728" s="473">
        <f t="shared" si="1529"/>
        <v>11865.6</v>
      </c>
      <c r="AK728" s="477">
        <f t="shared" si="1530"/>
        <v>0.52736000000000005</v>
      </c>
      <c r="AL728" s="447">
        <v>37</v>
      </c>
      <c r="AM728" s="479"/>
      <c r="AN728" s="473">
        <v>4732</v>
      </c>
      <c r="AO728" s="473">
        <v>4667</v>
      </c>
      <c r="AP728" s="479">
        <v>7.09</v>
      </c>
      <c r="AQ728" s="447">
        <v>577.9</v>
      </c>
      <c r="AR728" s="473">
        <f t="shared" si="1532"/>
        <v>1733.6999999999998</v>
      </c>
      <c r="AS728" s="657">
        <f t="shared" si="1533"/>
        <v>3</v>
      </c>
      <c r="AT728" s="473">
        <v>4710</v>
      </c>
      <c r="AU728" s="447"/>
      <c r="AV728" s="480">
        <v>1.3</v>
      </c>
      <c r="AW728" s="479"/>
      <c r="AX728" s="479"/>
      <c r="AY728" s="480"/>
      <c r="AZ728" s="480"/>
      <c r="BA728" s="420">
        <f t="shared" si="1416"/>
        <v>23082</v>
      </c>
      <c r="BB728" s="421">
        <f t="shared" si="1417"/>
        <v>0.46163999999999999</v>
      </c>
      <c r="BC728" s="422"/>
      <c r="BD728" s="423">
        <v>7.93</v>
      </c>
      <c r="BE728" s="424">
        <v>49.8</v>
      </c>
      <c r="BF728" s="420">
        <v>235</v>
      </c>
      <c r="BG728" s="426">
        <v>10430</v>
      </c>
      <c r="BH728" s="420">
        <f t="shared" si="1418"/>
        <v>6988.1</v>
      </c>
      <c r="BI728" s="432"/>
      <c r="BJ728" s="421"/>
      <c r="BK728" s="427">
        <v>8.8000000000000007</v>
      </c>
      <c r="BL728" s="427"/>
      <c r="BM728" s="428"/>
      <c r="BN728" s="422"/>
      <c r="BO728" s="425">
        <v>62</v>
      </c>
      <c r="BP728" s="425"/>
      <c r="BQ728" s="423">
        <v>5.17</v>
      </c>
      <c r="BR728" s="421">
        <f t="shared" si="1419"/>
        <v>0.71805555555555556</v>
      </c>
      <c r="BS728" s="409">
        <f t="shared" si="1420"/>
        <v>24762</v>
      </c>
      <c r="BT728" s="429">
        <f t="shared" si="1534"/>
        <v>7.8730094499636536</v>
      </c>
      <c r="BU728" s="430">
        <f t="shared" si="1546"/>
        <v>49.8</v>
      </c>
      <c r="BV728" s="430">
        <f t="shared" si="1422"/>
        <v>336.68063968984734</v>
      </c>
      <c r="BW728" s="430">
        <f t="shared" si="1535"/>
        <v>9722.5708747274057</v>
      </c>
      <c r="BX728" s="430">
        <f t="shared" si="1423"/>
        <v>6319.671068572814</v>
      </c>
      <c r="BY728" s="430">
        <f t="shared" si="1536"/>
        <v>8.2029561424763759</v>
      </c>
      <c r="BZ728" s="430"/>
      <c r="CA728" s="431"/>
      <c r="CB728" s="430">
        <f t="shared" si="1424"/>
        <v>62</v>
      </c>
      <c r="CC728" s="432"/>
      <c r="CD728" s="411"/>
      <c r="CE728" s="421"/>
      <c r="CF728" s="433"/>
      <c r="CG728" s="434"/>
      <c r="CH728" s="427"/>
      <c r="CI728" s="446"/>
      <c r="CJ728" s="436"/>
      <c r="CK728" s="436"/>
      <c r="CL728" s="423"/>
      <c r="CM728" s="423"/>
      <c r="CN728" s="423"/>
      <c r="CO728" s="432"/>
      <c r="CP728" s="432"/>
      <c r="CQ728" s="437"/>
      <c r="CR728" s="437">
        <v>0.92</v>
      </c>
      <c r="CS728" s="424"/>
      <c r="CT728" s="432"/>
      <c r="CU728" s="434"/>
      <c r="CV728" s="438"/>
      <c r="CW728" s="439"/>
      <c r="CX728" s="660"/>
      <c r="CY728" s="441"/>
      <c r="CZ728" s="442"/>
      <c r="DA728" s="442"/>
      <c r="DB728" s="442"/>
      <c r="DC728" s="442"/>
      <c r="DD728" s="443"/>
      <c r="DE728" s="440"/>
      <c r="DF728" s="444">
        <v>23082</v>
      </c>
      <c r="DG728" s="445">
        <f t="shared" si="1430"/>
        <v>23922</v>
      </c>
      <c r="DH728" s="421">
        <f t="shared" si="1431"/>
        <v>0.95687999999999995</v>
      </c>
      <c r="DI728" s="446">
        <f t="shared" si="1432"/>
        <v>6.7218459994983695</v>
      </c>
      <c r="DJ728" s="434">
        <v>7.5</v>
      </c>
      <c r="DK728" s="427">
        <v>3.4</v>
      </c>
      <c r="DL728" s="446">
        <f t="shared" si="1433"/>
        <v>9.5309756709305233</v>
      </c>
      <c r="DM728" s="422"/>
      <c r="DN728" s="422"/>
      <c r="DO728" s="423">
        <v>7.51</v>
      </c>
      <c r="DP728" s="423">
        <v>19.2</v>
      </c>
      <c r="DQ728" s="423">
        <v>106</v>
      </c>
      <c r="DR728" s="432"/>
      <c r="DS728" s="432"/>
      <c r="DT728" s="437"/>
      <c r="DU728" s="437">
        <v>0.92</v>
      </c>
      <c r="DV728" s="424"/>
      <c r="DW728" s="446">
        <f t="shared" si="1434"/>
        <v>3.511412089290193</v>
      </c>
      <c r="DX728" s="434"/>
      <c r="DY728" s="438">
        <v>7.77</v>
      </c>
      <c r="DZ728" s="439">
        <v>17.600000000000001</v>
      </c>
      <c r="EA728" s="660">
        <f>DZ728*3.6</f>
        <v>63.360000000000007</v>
      </c>
      <c r="EB728" s="441">
        <v>9160</v>
      </c>
      <c r="EC728" s="442">
        <v>3.3</v>
      </c>
      <c r="ED728" s="442">
        <v>0.2</v>
      </c>
      <c r="EE728" s="442">
        <v>3.1</v>
      </c>
      <c r="EF728" s="442">
        <v>0.45</v>
      </c>
      <c r="EG728" s="443">
        <v>8</v>
      </c>
      <c r="EH728" s="440">
        <v>16</v>
      </c>
      <c r="EI728" s="429">
        <f t="shared" ref="EI728:ER729" si="1554">DY728</f>
        <v>7.77</v>
      </c>
      <c r="EJ728" s="447">
        <f t="shared" si="1554"/>
        <v>17.600000000000001</v>
      </c>
      <c r="EK728" s="448">
        <f t="shared" si="1554"/>
        <v>63.360000000000007</v>
      </c>
      <c r="EL728" s="417">
        <f t="shared" si="1554"/>
        <v>9160</v>
      </c>
      <c r="EM728" s="431">
        <f t="shared" si="1554"/>
        <v>3.3</v>
      </c>
      <c r="EN728" s="431">
        <f t="shared" si="1554"/>
        <v>0.2</v>
      </c>
      <c r="EO728" s="431">
        <f t="shared" si="1554"/>
        <v>3.1</v>
      </c>
      <c r="EP728" s="431">
        <f t="shared" si="1554"/>
        <v>0.45</v>
      </c>
      <c r="EQ728" s="430">
        <f t="shared" si="1554"/>
        <v>8</v>
      </c>
      <c r="ER728" s="448">
        <f t="shared" si="1554"/>
        <v>16</v>
      </c>
      <c r="ES728" s="449">
        <f t="shared" si="1436"/>
        <v>42.645989823116061</v>
      </c>
      <c r="ET728" s="450">
        <f t="shared" si="1437"/>
        <v>0.49524000000000001</v>
      </c>
      <c r="EU728" s="451">
        <f t="shared" si="1413"/>
        <v>0.18947468181818183</v>
      </c>
      <c r="EV728" s="450">
        <f t="shared" si="1438"/>
        <v>0.35087904040404039</v>
      </c>
      <c r="EW728" s="513">
        <f t="shared" si="1511"/>
        <v>0.59770600467897061</v>
      </c>
      <c r="EX728" s="514">
        <f t="shared" si="1512"/>
        <v>4.9029561424763761</v>
      </c>
      <c r="EY728" s="513">
        <f t="shared" si="1548"/>
        <v>0.64658634538152604</v>
      </c>
      <c r="EZ728" s="514">
        <f t="shared" si="1549"/>
        <v>32.199999999999996</v>
      </c>
      <c r="FA728" s="450">
        <f t="shared" si="1439"/>
        <v>0.81180979084996485</v>
      </c>
      <c r="FB728" s="431">
        <f t="shared" si="1440"/>
        <v>273.32063968984733</v>
      </c>
      <c r="FC728" s="452"/>
      <c r="FD728" s="431"/>
      <c r="FE728" s="452">
        <f t="shared" si="1441"/>
        <v>0.87096774193548387</v>
      </c>
      <c r="FF728" s="430">
        <f t="shared" si="1442"/>
        <v>54</v>
      </c>
      <c r="FG728" s="405">
        <v>28800</v>
      </c>
      <c r="FH728" s="589">
        <v>360</v>
      </c>
      <c r="FI728" s="590"/>
      <c r="FJ728" s="591"/>
      <c r="FK728" s="455">
        <f t="shared" si="1443"/>
        <v>2.9076811243033682</v>
      </c>
      <c r="FL728" s="530">
        <v>1400</v>
      </c>
      <c r="FM728" s="455">
        <f t="shared" si="1444"/>
        <v>56.538244083676602</v>
      </c>
      <c r="FN728" s="530">
        <v>3197</v>
      </c>
      <c r="FO728" s="532">
        <f t="shared" si="1445"/>
        <v>0.23893871449925264</v>
      </c>
      <c r="FP728" s="449">
        <f t="shared" si="1446"/>
        <v>129.10911881108152</v>
      </c>
      <c r="FQ728" s="457">
        <v>25.2</v>
      </c>
      <c r="FR728" s="458">
        <f t="shared" si="1447"/>
        <v>1.0176883935061787</v>
      </c>
      <c r="FS728" s="576">
        <v>7.72</v>
      </c>
      <c r="FT728" s="577">
        <v>13.7</v>
      </c>
      <c r="FU728" s="660">
        <f t="shared" si="1520"/>
        <v>49.32</v>
      </c>
      <c r="FV728" s="579">
        <v>4</v>
      </c>
      <c r="FW728" s="580"/>
      <c r="FX728" s="579"/>
      <c r="FY728" s="452">
        <f t="shared" si="1448"/>
        <v>0.5</v>
      </c>
      <c r="FZ728" s="452"/>
      <c r="GA728" s="429"/>
      <c r="GB728" s="513">
        <f t="shared" si="1493"/>
        <v>0.22159090909090917</v>
      </c>
      <c r="GC728" s="514">
        <f>(CW728+DZ728-FT728)</f>
        <v>3.9000000000000021</v>
      </c>
      <c r="GD728" s="513">
        <f t="shared" si="1494"/>
        <v>0.22159090909090917</v>
      </c>
      <c r="GE728" s="527">
        <f t="shared" si="1449"/>
        <v>14.040000000000006</v>
      </c>
      <c r="GF728" s="461">
        <f t="shared" si="1450"/>
        <v>3.9738308698812697</v>
      </c>
      <c r="GG728" s="606"/>
      <c r="GH728" s="450"/>
      <c r="GI728" s="405"/>
      <c r="GJ728" s="462"/>
      <c r="GK728" s="463"/>
      <c r="GL728" s="464"/>
      <c r="GM728" s="529"/>
      <c r="GN728" s="406"/>
      <c r="GO728" s="513"/>
      <c r="GP728" s="450"/>
      <c r="GQ728" s="577"/>
      <c r="GR728" s="455">
        <f t="shared" si="1452"/>
        <v>4.1676762781681607</v>
      </c>
      <c r="GS728" s="531">
        <f t="shared" si="1542"/>
        <v>12.9</v>
      </c>
      <c r="GT728" s="531">
        <f t="shared" si="1505"/>
        <v>39.99</v>
      </c>
      <c r="GU728" s="513"/>
      <c r="GV728" s="513"/>
      <c r="GW728" s="513">
        <f t="shared" si="1550"/>
        <v>5.8394160583941535E-2</v>
      </c>
      <c r="GX728" s="513">
        <f t="shared" si="1506"/>
        <v>0.18917274939172746</v>
      </c>
      <c r="GY728" s="462"/>
      <c r="GZ728" s="405">
        <v>24687</v>
      </c>
      <c r="HA728" s="581">
        <v>8.02</v>
      </c>
      <c r="HB728" s="451">
        <v>8.1300000000000008</v>
      </c>
      <c r="HC728" s="577">
        <v>12.9</v>
      </c>
      <c r="HD728" s="463">
        <f t="shared" si="1551"/>
        <v>39.99</v>
      </c>
      <c r="HE728" s="463">
        <v>10.5</v>
      </c>
      <c r="HF728" s="463">
        <f t="shared" si="1491"/>
        <v>28.35</v>
      </c>
      <c r="HG728" s="582"/>
      <c r="HH728" s="575">
        <v>6</v>
      </c>
      <c r="HI728" s="583">
        <v>8550</v>
      </c>
      <c r="HJ728" s="406">
        <f t="shared" si="1453"/>
        <v>5728.5</v>
      </c>
      <c r="HK728" s="406"/>
      <c r="HL728" s="549"/>
      <c r="HM728" s="584"/>
      <c r="HN728" s="461">
        <v>4.38</v>
      </c>
      <c r="HO728" s="574"/>
      <c r="HP728" s="548">
        <v>0.11</v>
      </c>
      <c r="HQ728" s="585"/>
      <c r="HR728" s="586"/>
      <c r="HS728" s="520">
        <v>0.1</v>
      </c>
      <c r="HT728" s="587">
        <v>4</v>
      </c>
      <c r="HU728" s="522">
        <f t="shared" si="1454"/>
        <v>75.383415648557317</v>
      </c>
      <c r="HV728" s="513">
        <f t="shared" si="1552"/>
        <v>0.74096385542168675</v>
      </c>
      <c r="HW728" s="513">
        <f t="shared" si="1507"/>
        <v>0.82982978723404255</v>
      </c>
      <c r="HX728" s="513">
        <f t="shared" si="1514"/>
        <v>0.50227272727272732</v>
      </c>
      <c r="HY728" s="599"/>
    </row>
    <row r="729" spans="1:233" s="598" customFormat="1" ht="15.95" customHeight="1" x14ac:dyDescent="0.15">
      <c r="A729" s="400">
        <v>44211</v>
      </c>
      <c r="B729" s="515">
        <v>22476</v>
      </c>
      <c r="C729" s="402">
        <f t="shared" si="1415"/>
        <v>0.44951999999999998</v>
      </c>
      <c r="D729" s="571"/>
      <c r="E729" s="572">
        <v>44.8</v>
      </c>
      <c r="F729" s="406"/>
      <c r="G729" s="406"/>
      <c r="H729" s="402"/>
      <c r="I729" s="573"/>
      <c r="J729" s="406"/>
      <c r="K729" s="574"/>
      <c r="L729" s="574"/>
      <c r="M729" s="574"/>
      <c r="N729" s="575"/>
      <c r="O729" s="575"/>
      <c r="P729" s="409"/>
      <c r="Q729" s="409">
        <v>1440</v>
      </c>
      <c r="R729" s="409"/>
      <c r="S729" s="409"/>
      <c r="T729" s="410">
        <v>4.92</v>
      </c>
      <c r="U729" s="409">
        <f t="shared" si="1524"/>
        <v>2896.5517241379312</v>
      </c>
      <c r="V729" s="409">
        <v>8400</v>
      </c>
      <c r="W729" s="409">
        <v>2308</v>
      </c>
      <c r="X729" s="516">
        <v>240</v>
      </c>
      <c r="Y729" s="473"/>
      <c r="Z729" s="429"/>
      <c r="AA729" s="409"/>
      <c r="AB729" s="409"/>
      <c r="AC729" s="409"/>
      <c r="AD729" s="474"/>
      <c r="AE729" s="477"/>
      <c r="AF729" s="478">
        <f t="shared" si="1525"/>
        <v>1680</v>
      </c>
      <c r="AG729" s="477">
        <f t="shared" si="1526"/>
        <v>0.67200000000000004</v>
      </c>
      <c r="AH729" s="478">
        <f t="shared" si="1527"/>
        <v>2482.7586206896553</v>
      </c>
      <c r="AI729" s="478">
        <f t="shared" si="1528"/>
        <v>7200</v>
      </c>
      <c r="AJ729" s="473">
        <f t="shared" si="1529"/>
        <v>12096</v>
      </c>
      <c r="AK729" s="477">
        <f t="shared" si="1530"/>
        <v>0.53759999999999997</v>
      </c>
      <c r="AL729" s="447">
        <v>37</v>
      </c>
      <c r="AM729" s="479"/>
      <c r="AN729" s="473">
        <v>4617</v>
      </c>
      <c r="AO729" s="473">
        <v>4659</v>
      </c>
      <c r="AP729" s="479">
        <v>7.61</v>
      </c>
      <c r="AQ729" s="447">
        <v>561</v>
      </c>
      <c r="AR729" s="473">
        <f t="shared" si="1532"/>
        <v>1683</v>
      </c>
      <c r="AS729" s="657">
        <f t="shared" si="1533"/>
        <v>3</v>
      </c>
      <c r="AT729" s="473">
        <v>4550</v>
      </c>
      <c r="AU729" s="447"/>
      <c r="AV729" s="480">
        <v>1.7</v>
      </c>
      <c r="AW729" s="479">
        <v>2.2999999999999998</v>
      </c>
      <c r="AX729" s="479">
        <v>32.44</v>
      </c>
      <c r="AY729" s="480">
        <v>13.5</v>
      </c>
      <c r="AZ729" s="480">
        <v>1.5</v>
      </c>
      <c r="BA729" s="420">
        <f t="shared" si="1416"/>
        <v>25551</v>
      </c>
      <c r="BB729" s="421">
        <f t="shared" si="1417"/>
        <v>0.51102000000000003</v>
      </c>
      <c r="BC729" s="422"/>
      <c r="BD729" s="423">
        <v>7.83</v>
      </c>
      <c r="BE729" s="424">
        <v>47.5</v>
      </c>
      <c r="BF729" s="420">
        <v>280</v>
      </c>
      <c r="BG729" s="426">
        <v>11640</v>
      </c>
      <c r="BH729" s="420">
        <f t="shared" si="1418"/>
        <v>7798.8</v>
      </c>
      <c r="BI729" s="432"/>
      <c r="BJ729" s="421"/>
      <c r="BK729" s="427">
        <v>10.8</v>
      </c>
      <c r="BL729" s="427">
        <v>2.1</v>
      </c>
      <c r="BM729" s="428">
        <v>9.6</v>
      </c>
      <c r="BN729" s="422">
        <v>1.3</v>
      </c>
      <c r="BO729" s="425">
        <v>146</v>
      </c>
      <c r="BP729" s="425">
        <v>32</v>
      </c>
      <c r="BQ729" s="423">
        <v>4.21</v>
      </c>
      <c r="BR729" s="421">
        <f t="shared" si="1419"/>
        <v>0.58472222222222225</v>
      </c>
      <c r="BS729" s="409">
        <f t="shared" si="1420"/>
        <v>27231</v>
      </c>
      <c r="BT729" s="429">
        <f t="shared" si="1534"/>
        <v>7.8164272336675111</v>
      </c>
      <c r="BU729" s="430">
        <f t="shared" si="1546"/>
        <v>47.5</v>
      </c>
      <c r="BV729" s="430">
        <f t="shared" si="1422"/>
        <v>366.5572325658257</v>
      </c>
      <c r="BW729" s="430">
        <f t="shared" si="1535"/>
        <v>10922.062355403768</v>
      </c>
      <c r="BX729" s="430">
        <f t="shared" si="1423"/>
        <v>7099.3405310124499</v>
      </c>
      <c r="BY729" s="430">
        <f t="shared" si="1536"/>
        <v>10.226242150490252</v>
      </c>
      <c r="BZ729" s="430">
        <f>(BL729*BA729+AY729*AF729)/BS729</f>
        <v>2.803316073592597</v>
      </c>
      <c r="CA729" s="431">
        <f>(BN729*BA729+AZ729*AF729)/BS729</f>
        <v>1.3123388784840808</v>
      </c>
      <c r="CB729" s="430">
        <f t="shared" si="1424"/>
        <v>146</v>
      </c>
      <c r="CC729" s="432">
        <v>5328</v>
      </c>
      <c r="CD729" s="411">
        <f t="shared" ref="CD729:CD767" si="1555">CC729+AF729/2</f>
        <v>6168</v>
      </c>
      <c r="CE729" s="421">
        <f t="shared" ref="CE729:CE767" si="1556">CD729/25000</f>
        <v>0.24671999999999999</v>
      </c>
      <c r="CF729" s="433">
        <f t="shared" ref="CF729:CF767" si="1557">6700/CD729*24</f>
        <v>26.070038910505836</v>
      </c>
      <c r="CG729" s="434"/>
      <c r="CH729" s="427"/>
      <c r="CI729" s="446">
        <f t="shared" ref="CI729:CI735" si="1558">9500/CD729*24</f>
        <v>36.964980544747085</v>
      </c>
      <c r="CJ729" s="436"/>
      <c r="CK729" s="436"/>
      <c r="CL729" s="423"/>
      <c r="CM729" s="423"/>
      <c r="CN729" s="423"/>
      <c r="CO729" s="432"/>
      <c r="CP729" s="432"/>
      <c r="CQ729" s="437"/>
      <c r="CR729" s="437">
        <v>0.93</v>
      </c>
      <c r="CS729" s="424"/>
      <c r="CT729" s="432">
        <f t="shared" ref="CT729:CT767" si="1559">3500/CD729*24</f>
        <v>13.618677042801556</v>
      </c>
      <c r="CU729" s="434"/>
      <c r="CV729" s="438"/>
      <c r="CW729" s="439"/>
      <c r="CX729" s="660"/>
      <c r="CY729" s="441"/>
      <c r="CZ729" s="442"/>
      <c r="DA729" s="442"/>
      <c r="DB729" s="442"/>
      <c r="DC729" s="442"/>
      <c r="DD729" s="443"/>
      <c r="DE729" s="440"/>
      <c r="DF729" s="444">
        <v>20223</v>
      </c>
      <c r="DG729" s="445">
        <f t="shared" si="1430"/>
        <v>21063</v>
      </c>
      <c r="DH729" s="421">
        <f t="shared" si="1431"/>
        <v>0.84252000000000005</v>
      </c>
      <c r="DI729" s="446">
        <f t="shared" si="1432"/>
        <v>7.6342401367326591</v>
      </c>
      <c r="DJ729" s="434">
        <v>7.66</v>
      </c>
      <c r="DK729" s="427">
        <v>3.7</v>
      </c>
      <c r="DL729" s="446">
        <f t="shared" si="1433"/>
        <v>10.824668850591083</v>
      </c>
      <c r="DM729" s="422"/>
      <c r="DN729" s="422"/>
      <c r="DO729" s="423">
        <v>7.63</v>
      </c>
      <c r="DP729" s="423">
        <v>20.9</v>
      </c>
      <c r="DQ729" s="423">
        <v>114</v>
      </c>
      <c r="DR729" s="432"/>
      <c r="DS729" s="432"/>
      <c r="DT729" s="437"/>
      <c r="DU729" s="437">
        <v>0.92</v>
      </c>
      <c r="DV729" s="424"/>
      <c r="DW729" s="446">
        <f t="shared" si="1434"/>
        <v>3.9880358923230306</v>
      </c>
      <c r="DX729" s="434"/>
      <c r="DY729" s="438">
        <v>7.83</v>
      </c>
      <c r="DZ729" s="439">
        <v>19.100000000000001</v>
      </c>
      <c r="EA729" s="660">
        <f>DZ729*3.6</f>
        <v>68.760000000000005</v>
      </c>
      <c r="EB729" s="441">
        <v>10070</v>
      </c>
      <c r="EC729" s="442">
        <v>3.3</v>
      </c>
      <c r="ED729" s="442">
        <v>0.21</v>
      </c>
      <c r="EE729" s="442">
        <v>3.4</v>
      </c>
      <c r="EF729" s="442">
        <v>0.45</v>
      </c>
      <c r="EG729" s="443">
        <v>9</v>
      </c>
      <c r="EH729" s="440">
        <v>16</v>
      </c>
      <c r="EI729" s="429">
        <f t="shared" si="1554"/>
        <v>7.83</v>
      </c>
      <c r="EJ729" s="447">
        <f t="shared" si="1554"/>
        <v>19.100000000000001</v>
      </c>
      <c r="EK729" s="448">
        <f t="shared" si="1554"/>
        <v>68.760000000000005</v>
      </c>
      <c r="EL729" s="417">
        <f t="shared" si="1554"/>
        <v>10070</v>
      </c>
      <c r="EM729" s="431">
        <f t="shared" si="1554"/>
        <v>3.3</v>
      </c>
      <c r="EN729" s="431">
        <f t="shared" si="1554"/>
        <v>0.21</v>
      </c>
      <c r="EO729" s="431">
        <f t="shared" si="1554"/>
        <v>3.4</v>
      </c>
      <c r="EP729" s="431">
        <f t="shared" si="1554"/>
        <v>0.45</v>
      </c>
      <c r="EQ729" s="430">
        <f t="shared" si="1554"/>
        <v>9</v>
      </c>
      <c r="ER729" s="448">
        <f t="shared" si="1554"/>
        <v>16</v>
      </c>
      <c r="ES729" s="449">
        <f t="shared" si="1436"/>
        <v>38.779332378539166</v>
      </c>
      <c r="ET729" s="450">
        <f t="shared" si="1437"/>
        <v>0.54461999999999999</v>
      </c>
      <c r="EU729" s="451">
        <f t="shared" si="1413"/>
        <v>0.22685727272727269</v>
      </c>
      <c r="EV729" s="450">
        <f t="shared" si="1438"/>
        <v>0.42010606060606048</v>
      </c>
      <c r="EW729" s="513">
        <f t="shared" si="1511"/>
        <v>0.67730081574082468</v>
      </c>
      <c r="EX729" s="514">
        <f t="shared" si="1512"/>
        <v>6.9262421504902525</v>
      </c>
      <c r="EY729" s="513">
        <f t="shared" si="1548"/>
        <v>0.59789473684210526</v>
      </c>
      <c r="EZ729" s="514">
        <f t="shared" si="1549"/>
        <v>28.4</v>
      </c>
      <c r="FA729" s="450">
        <f t="shared" si="1439"/>
        <v>0.81241674180401768</v>
      </c>
      <c r="FB729" s="431">
        <f t="shared" si="1440"/>
        <v>297.79723256582571</v>
      </c>
      <c r="FC729" s="452">
        <f>1-EP729/CA729</f>
        <v>0.65710076308963161</v>
      </c>
      <c r="FD729" s="431">
        <f>CA729-EP729</f>
        <v>0.86233887848408086</v>
      </c>
      <c r="FE729" s="452">
        <f t="shared" si="1441"/>
        <v>0.93835616438356162</v>
      </c>
      <c r="FF729" s="430">
        <f t="shared" si="1442"/>
        <v>137</v>
      </c>
      <c r="FG729" s="405">
        <v>57600</v>
      </c>
      <c r="FH729" s="589">
        <v>155</v>
      </c>
      <c r="FI729" s="590"/>
      <c r="FJ729" s="591"/>
      <c r="FK729" s="455">
        <f t="shared" si="1443"/>
        <v>2.6440453894458522</v>
      </c>
      <c r="FL729" s="530">
        <v>1600</v>
      </c>
      <c r="FM729" s="455">
        <f t="shared" si="1444"/>
        <v>58.756564209907822</v>
      </c>
      <c r="FN729" s="530">
        <v>3058</v>
      </c>
      <c r="FO729" s="532">
        <f t="shared" si="1445"/>
        <v>0.22855007473841554</v>
      </c>
      <c r="FP729" s="449">
        <f t="shared" si="1446"/>
        <v>112.29848334618633</v>
      </c>
      <c r="FQ729" s="457">
        <v>25.2</v>
      </c>
      <c r="FR729" s="458">
        <f t="shared" si="1447"/>
        <v>0.92541588630604821</v>
      </c>
      <c r="FS729" s="576">
        <v>7.9</v>
      </c>
      <c r="FT729" s="577">
        <v>13.3</v>
      </c>
      <c r="FU729" s="660">
        <f t="shared" si="1520"/>
        <v>47.88</v>
      </c>
      <c r="FV729" s="579">
        <v>6</v>
      </c>
      <c r="FW729" s="580">
        <v>0.08</v>
      </c>
      <c r="FX729" s="579">
        <v>8</v>
      </c>
      <c r="FY729" s="452">
        <f t="shared" si="1448"/>
        <v>0.33333333333333337</v>
      </c>
      <c r="FZ729" s="452">
        <f>1-FW729/(EF729+DC729)</f>
        <v>0.82222222222222219</v>
      </c>
      <c r="GA729" s="429">
        <f>EF729+DC729-FW729</f>
        <v>0.37</v>
      </c>
      <c r="GB729" s="513">
        <f t="shared" si="1493"/>
        <v>0.30366492146596857</v>
      </c>
      <c r="GC729" s="514">
        <f>(CW729+DZ729-FT729)</f>
        <v>5.8000000000000007</v>
      </c>
      <c r="GD729" s="513">
        <f t="shared" si="1494"/>
        <v>0.30366492146596857</v>
      </c>
      <c r="GE729" s="527">
        <f t="shared" si="1449"/>
        <v>20.880000000000003</v>
      </c>
      <c r="GF729" s="461">
        <f t="shared" si="1450"/>
        <v>3.6135286989093314</v>
      </c>
      <c r="GG729" s="606"/>
      <c r="GH729" s="450"/>
      <c r="GI729" s="405"/>
      <c r="GJ729" s="462"/>
      <c r="GK729" s="463"/>
      <c r="GL729" s="464"/>
      <c r="GM729" s="529"/>
      <c r="GN729" s="406"/>
      <c r="GO729" s="513"/>
      <c r="GP729" s="450"/>
      <c r="GQ729" s="577"/>
      <c r="GR729" s="455">
        <f t="shared" si="1452"/>
        <v>3.7897983915390547</v>
      </c>
      <c r="GS729" s="531">
        <f t="shared" si="1542"/>
        <v>12</v>
      </c>
      <c r="GT729" s="531">
        <f t="shared" si="1505"/>
        <v>37.200000000000003</v>
      </c>
      <c r="GU729" s="513"/>
      <c r="GV729" s="513"/>
      <c r="GW729" s="513">
        <f t="shared" si="1550"/>
        <v>9.7744360902255689E-2</v>
      </c>
      <c r="GX729" s="513">
        <f t="shared" si="1506"/>
        <v>0.22305764411027562</v>
      </c>
      <c r="GY729" s="462"/>
      <c r="GZ729" s="405">
        <v>22333</v>
      </c>
      <c r="HA729" s="581">
        <v>8.2799999999999994</v>
      </c>
      <c r="HB729" s="451">
        <v>8.14</v>
      </c>
      <c r="HC729" s="577">
        <v>12</v>
      </c>
      <c r="HD729" s="463">
        <f t="shared" si="1551"/>
        <v>37.200000000000003</v>
      </c>
      <c r="HE729" s="463">
        <v>11</v>
      </c>
      <c r="HF729" s="463">
        <f t="shared" si="1491"/>
        <v>29.700000000000003</v>
      </c>
      <c r="HG729" s="582"/>
      <c r="HH729" s="575">
        <v>4</v>
      </c>
      <c r="HI729" s="583">
        <v>9340</v>
      </c>
      <c r="HJ729" s="406">
        <f t="shared" si="1453"/>
        <v>6257.8</v>
      </c>
      <c r="HK729" s="406"/>
      <c r="HL729" s="549"/>
      <c r="HM729" s="584">
        <v>2.7</v>
      </c>
      <c r="HN729" s="461">
        <v>4.38</v>
      </c>
      <c r="HO729" s="574">
        <v>0.28000000000000003</v>
      </c>
      <c r="HP729" s="548">
        <v>0.11</v>
      </c>
      <c r="HQ729" s="585">
        <v>2.9</v>
      </c>
      <c r="HR729" s="586">
        <v>0.08</v>
      </c>
      <c r="HS729" s="520">
        <v>0.1</v>
      </c>
      <c r="HT729" s="587">
        <v>8</v>
      </c>
      <c r="HU729" s="522">
        <f t="shared" si="1454"/>
        <v>68.099095925795467</v>
      </c>
      <c r="HV729" s="513">
        <f t="shared" si="1552"/>
        <v>0.74736842105263157</v>
      </c>
      <c r="HW729" s="513">
        <f t="shared" si="1507"/>
        <v>0.8671428571428571</v>
      </c>
      <c r="HX729" s="513">
        <f t="shared" si="1514"/>
        <v>0.59444444444444455</v>
      </c>
      <c r="HY729" s="599"/>
    </row>
    <row r="730" spans="1:233" s="598" customFormat="1" ht="15.95" customHeight="1" x14ac:dyDescent="0.15">
      <c r="A730" s="400">
        <v>44212</v>
      </c>
      <c r="B730" s="515">
        <v>29094</v>
      </c>
      <c r="C730" s="402">
        <f t="shared" si="1415"/>
        <v>0.58187999999999995</v>
      </c>
      <c r="D730" s="571"/>
      <c r="E730" s="572">
        <v>44.5</v>
      </c>
      <c r="F730" s="406"/>
      <c r="G730" s="406"/>
      <c r="H730" s="402"/>
      <c r="I730" s="573"/>
      <c r="J730" s="406"/>
      <c r="K730" s="574"/>
      <c r="L730" s="574"/>
      <c r="M730" s="574"/>
      <c r="N730" s="575"/>
      <c r="O730" s="575"/>
      <c r="P730" s="409"/>
      <c r="Q730" s="409">
        <v>2880</v>
      </c>
      <c r="R730" s="409"/>
      <c r="S730" s="409"/>
      <c r="T730" s="410">
        <v>4.6100000000000003</v>
      </c>
      <c r="U730" s="409">
        <f t="shared" si="1524"/>
        <v>2986.8965517241381</v>
      </c>
      <c r="V730" s="409">
        <v>8662</v>
      </c>
      <c r="W730" s="409">
        <v>1977</v>
      </c>
      <c r="X730" s="516">
        <v>480</v>
      </c>
      <c r="Y730" s="473"/>
      <c r="Z730" s="429"/>
      <c r="AA730" s="409"/>
      <c r="AB730" s="409"/>
      <c r="AC730" s="409"/>
      <c r="AD730" s="474"/>
      <c r="AE730" s="477"/>
      <c r="AF730" s="478">
        <f t="shared" si="1525"/>
        <v>3360</v>
      </c>
      <c r="AG730" s="477">
        <f t="shared" si="1526"/>
        <v>1.3440000000000001</v>
      </c>
      <c r="AH730" s="478">
        <f t="shared" si="1527"/>
        <v>2560.1970443349755</v>
      </c>
      <c r="AI730" s="478">
        <f t="shared" si="1528"/>
        <v>7424.5714285714284</v>
      </c>
      <c r="AJ730" s="473">
        <f t="shared" si="1529"/>
        <v>24946.560000000001</v>
      </c>
      <c r="AK730" s="477">
        <f t="shared" si="1530"/>
        <v>1.1087360000000002</v>
      </c>
      <c r="AL730" s="447">
        <v>37</v>
      </c>
      <c r="AM730" s="479"/>
      <c r="AN730" s="473">
        <v>4606</v>
      </c>
      <c r="AO730" s="473">
        <v>4488</v>
      </c>
      <c r="AP730" s="479">
        <v>7.31</v>
      </c>
      <c r="AQ730" s="447">
        <v>521</v>
      </c>
      <c r="AR730" s="473">
        <f t="shared" si="1532"/>
        <v>1563</v>
      </c>
      <c r="AS730" s="657">
        <f t="shared" si="1533"/>
        <v>3</v>
      </c>
      <c r="AT730" s="473">
        <v>4630</v>
      </c>
      <c r="AU730" s="447"/>
      <c r="AV730" s="480">
        <v>1.2</v>
      </c>
      <c r="AW730" s="479"/>
      <c r="AX730" s="479"/>
      <c r="AY730" s="480"/>
      <c r="AZ730" s="480"/>
      <c r="BA730" s="420">
        <f t="shared" si="1416"/>
        <v>29725</v>
      </c>
      <c r="BB730" s="421">
        <f t="shared" si="1417"/>
        <v>0.59450000000000003</v>
      </c>
      <c r="BC730" s="422"/>
      <c r="BD730" s="423">
        <v>7.87</v>
      </c>
      <c r="BE730" s="424">
        <v>51.1</v>
      </c>
      <c r="BF730" s="420">
        <v>267</v>
      </c>
      <c r="BG730" s="426">
        <v>12640</v>
      </c>
      <c r="BH730" s="420">
        <f t="shared" si="1418"/>
        <v>8468.8000000000011</v>
      </c>
      <c r="BI730" s="432"/>
      <c r="BJ730" s="421"/>
      <c r="BK730" s="427">
        <v>15.3</v>
      </c>
      <c r="BL730" s="427"/>
      <c r="BM730" s="428"/>
      <c r="BN730" s="422"/>
      <c r="BO730" s="425">
        <v>164</v>
      </c>
      <c r="BP730" s="425"/>
      <c r="BQ730" s="423">
        <v>3.95</v>
      </c>
      <c r="BR730" s="421">
        <f t="shared" si="1419"/>
        <v>0.54861111111111116</v>
      </c>
      <c r="BS730" s="409">
        <f t="shared" si="1420"/>
        <v>33085</v>
      </c>
      <c r="BT730" s="429">
        <f t="shared" si="1534"/>
        <v>7.8131283058787968</v>
      </c>
      <c r="BU730" s="430">
        <f t="shared" si="1546"/>
        <v>51.1</v>
      </c>
      <c r="BV730" s="430">
        <f t="shared" si="1422"/>
        <v>398.61734925192684</v>
      </c>
      <c r="BW730" s="430">
        <f t="shared" si="1535"/>
        <v>11356.629288197068</v>
      </c>
      <c r="BX730" s="430">
        <f t="shared" si="1423"/>
        <v>7381.8090373280938</v>
      </c>
      <c r="BY730" s="430">
        <f t="shared" si="1536"/>
        <v>13.746184071331419</v>
      </c>
      <c r="BZ730" s="430"/>
      <c r="CA730" s="431"/>
      <c r="CB730" s="430">
        <f t="shared" si="1424"/>
        <v>164</v>
      </c>
      <c r="CC730" s="432">
        <v>9707</v>
      </c>
      <c r="CD730" s="411">
        <f t="shared" si="1555"/>
        <v>11387</v>
      </c>
      <c r="CE730" s="421">
        <f t="shared" si="1556"/>
        <v>0.45548</v>
      </c>
      <c r="CF730" s="433">
        <f t="shared" si="1557"/>
        <v>14.121366470536579</v>
      </c>
      <c r="CG730" s="434">
        <v>7.72</v>
      </c>
      <c r="CH730" s="427">
        <v>4.5999999999999996</v>
      </c>
      <c r="CI730" s="446">
        <f t="shared" si="1558"/>
        <v>20.022833055238429</v>
      </c>
      <c r="CJ730" s="436">
        <v>23.5</v>
      </c>
      <c r="CK730" s="436">
        <v>1.21</v>
      </c>
      <c r="CL730" s="423">
        <v>7.7</v>
      </c>
      <c r="CM730" s="423">
        <v>15.1</v>
      </c>
      <c r="CN730" s="423">
        <v>103</v>
      </c>
      <c r="CO730" s="432"/>
      <c r="CP730" s="432"/>
      <c r="CQ730" s="437"/>
      <c r="CR730" s="437">
        <v>0.9</v>
      </c>
      <c r="CS730" s="424"/>
      <c r="CT730" s="432">
        <f t="shared" si="1559"/>
        <v>7.3768332308773168</v>
      </c>
      <c r="CU730" s="434">
        <v>6.58</v>
      </c>
      <c r="CV730" s="438">
        <v>8.19</v>
      </c>
      <c r="CW730" s="439">
        <v>13.3</v>
      </c>
      <c r="CX730" s="660">
        <f>CW730*3.6</f>
        <v>47.88</v>
      </c>
      <c r="CY730" s="441">
        <v>7170</v>
      </c>
      <c r="CZ730" s="442">
        <v>7.1</v>
      </c>
      <c r="DA730" s="442">
        <v>1.55</v>
      </c>
      <c r="DB730" s="442">
        <v>4.5</v>
      </c>
      <c r="DC730" s="442">
        <v>0.6</v>
      </c>
      <c r="DD730" s="443">
        <v>12</v>
      </c>
      <c r="DE730" s="440">
        <v>16</v>
      </c>
      <c r="DF730" s="444">
        <v>20018</v>
      </c>
      <c r="DG730" s="445">
        <f t="shared" si="1430"/>
        <v>21698</v>
      </c>
      <c r="DH730" s="421">
        <f t="shared" si="1431"/>
        <v>0.86792000000000002</v>
      </c>
      <c r="DI730" s="446">
        <f t="shared" si="1432"/>
        <v>7.4108212738501251</v>
      </c>
      <c r="DJ730" s="434">
        <v>7.68</v>
      </c>
      <c r="DK730" s="427">
        <v>4.0999999999999996</v>
      </c>
      <c r="DL730" s="446">
        <f t="shared" si="1433"/>
        <v>10.507880910683014</v>
      </c>
      <c r="DM730" s="422">
        <v>24.2</v>
      </c>
      <c r="DN730" s="422">
        <v>2.42</v>
      </c>
      <c r="DO730" s="423">
        <v>7.78</v>
      </c>
      <c r="DP730" s="423">
        <v>20.399999999999999</v>
      </c>
      <c r="DQ730" s="423">
        <v>138</v>
      </c>
      <c r="DR730" s="432"/>
      <c r="DS730" s="432"/>
      <c r="DT730" s="437"/>
      <c r="DU730" s="437">
        <v>0.9</v>
      </c>
      <c r="DV730" s="424"/>
      <c r="DW730" s="446">
        <f t="shared" si="1434"/>
        <v>3.8713245460411096</v>
      </c>
      <c r="DX730" s="434">
        <v>4.7</v>
      </c>
      <c r="DY730" s="438">
        <v>8.01</v>
      </c>
      <c r="DZ730" s="439">
        <v>21.1</v>
      </c>
      <c r="EA730" s="660">
        <f>DZ730*3.6</f>
        <v>75.960000000000008</v>
      </c>
      <c r="EB730" s="441">
        <v>11000</v>
      </c>
      <c r="EC730" s="442">
        <v>3.8</v>
      </c>
      <c r="ED730" s="442">
        <v>0.21</v>
      </c>
      <c r="EE730" s="442">
        <v>3.8</v>
      </c>
      <c r="EF730" s="442">
        <v>0.5</v>
      </c>
      <c r="EG730" s="443">
        <v>13</v>
      </c>
      <c r="EH730" s="440"/>
      <c r="EI730" s="429">
        <f>(DY730*DG730+CV730*CD730)/(DG730+CD730)</f>
        <v>8.0719513374641085</v>
      </c>
      <c r="EJ730" s="429">
        <f>(DZ730*DG730+CW730*CD730)/(DG730+CD730)</f>
        <v>18.415442043222004</v>
      </c>
      <c r="EK730" s="448">
        <f>(EA730*DG730+CX730*CD730)/(DG730+CD730)</f>
        <v>66.295591355599214</v>
      </c>
      <c r="EL730" s="448">
        <f>(EB730*DG730+CY730*CD730)/(DG730+CD730)</f>
        <v>9681.8132084026001</v>
      </c>
      <c r="EM730" s="429">
        <f>(EC730*DG730+CZ730*CD730)/(DG730+CD730)</f>
        <v>4.9357745201753049</v>
      </c>
      <c r="EN730" s="431">
        <f>(ED730*DG730+DA730*CD730)/(DG730+CD730)</f>
        <v>0.67119329001057881</v>
      </c>
      <c r="EO730" s="431">
        <f>(EE730*DG730+DB730*CD730)/(DG730+CD730)</f>
        <v>4.0409218679159737</v>
      </c>
      <c r="EP730" s="431">
        <f>(EF730*DG730+DC730*CD730)/(DG730+CD730)</f>
        <v>0.53441740970228202</v>
      </c>
      <c r="EQ730" s="431">
        <f>(EG730*DG730+DD730*CD730)/(DG730+CD730)</f>
        <v>12.655825902977179</v>
      </c>
      <c r="ER730" s="448">
        <f>DE730</f>
        <v>16</v>
      </c>
      <c r="ES730" s="449">
        <f t="shared" si="1436"/>
        <v>31.917787517001663</v>
      </c>
      <c r="ET730" s="450">
        <f t="shared" si="1437"/>
        <v>0.66169999999999995</v>
      </c>
      <c r="EU730" s="451">
        <f t="shared" si="1413"/>
        <v>0.29973306818181816</v>
      </c>
      <c r="EV730" s="450">
        <f t="shared" si="1438"/>
        <v>0.55506123737373725</v>
      </c>
      <c r="EW730" s="513">
        <f t="shared" si="1511"/>
        <v>0.64093493186453165</v>
      </c>
      <c r="EX730" s="514">
        <f t="shared" si="1512"/>
        <v>8.8104095511561127</v>
      </c>
      <c r="EY730" s="513">
        <f t="shared" si="1548"/>
        <v>0.63961952948684919</v>
      </c>
      <c r="EZ730" s="514">
        <f t="shared" si="1549"/>
        <v>32.684557956777994</v>
      </c>
      <c r="FA730" s="450">
        <f t="shared" si="1439"/>
        <v>0.83368613664203495</v>
      </c>
      <c r="FB730" s="431">
        <f t="shared" si="1440"/>
        <v>332.32175789632765</v>
      </c>
      <c r="FC730" s="452"/>
      <c r="FD730" s="431"/>
      <c r="FE730" s="452">
        <f t="shared" si="1441"/>
        <v>0.92283032985989522</v>
      </c>
      <c r="FF730" s="430">
        <f t="shared" si="1442"/>
        <v>151.34417409702283</v>
      </c>
      <c r="FG730" s="405">
        <v>57600</v>
      </c>
      <c r="FH730" s="589">
        <v>133</v>
      </c>
      <c r="FI730" s="590"/>
      <c r="FJ730" s="591"/>
      <c r="FK730" s="455">
        <f t="shared" si="1443"/>
        <v>2.1762127852501134</v>
      </c>
      <c r="FL730" s="530">
        <v>1800</v>
      </c>
      <c r="FM730" s="455">
        <f t="shared" si="1444"/>
        <v>54.405319631252837</v>
      </c>
      <c r="FN730" s="530">
        <v>3058</v>
      </c>
      <c r="FO730" s="532">
        <f t="shared" si="1445"/>
        <v>0.22855007473841554</v>
      </c>
      <c r="FP730" s="449">
        <f t="shared" si="1446"/>
        <v>92.428593017983985</v>
      </c>
      <c r="FQ730" s="457">
        <v>25.2</v>
      </c>
      <c r="FR730" s="458">
        <f t="shared" si="1447"/>
        <v>0.76167447483753969</v>
      </c>
      <c r="FS730" s="576">
        <v>7.96</v>
      </c>
      <c r="FT730" s="577">
        <v>11.4</v>
      </c>
      <c r="FU730" s="660">
        <f t="shared" si="1520"/>
        <v>41.04</v>
      </c>
      <c r="FV730" s="579">
        <v>2</v>
      </c>
      <c r="FW730" s="580"/>
      <c r="FX730" s="579"/>
      <c r="FY730" s="452">
        <f>1-FV730/(EG730+DD730)*2</f>
        <v>0.84</v>
      </c>
      <c r="FZ730" s="452"/>
      <c r="GA730" s="429"/>
      <c r="GB730" s="513">
        <f>1-FT730/((DZ730+CW730)/2)</f>
        <v>0.33720930232558144</v>
      </c>
      <c r="GC730" s="514">
        <f>(CW730+DZ730)/2-FT730</f>
        <v>5.8000000000000025</v>
      </c>
      <c r="GD730" s="513">
        <f>1-FU730/(EA730+CX730)*2</f>
        <v>0.33720930232558144</v>
      </c>
      <c r="GE730" s="527">
        <f>(CX730+EA730)/2-FU730</f>
        <v>20.880000000000003</v>
      </c>
      <c r="GF730" s="461">
        <f t="shared" si="1450"/>
        <v>2.974157473175155</v>
      </c>
      <c r="GG730" s="606"/>
      <c r="GH730" s="450"/>
      <c r="GI730" s="405"/>
      <c r="GJ730" s="462"/>
      <c r="GK730" s="463"/>
      <c r="GL730" s="464"/>
      <c r="GM730" s="529"/>
      <c r="GN730" s="406"/>
      <c r="GO730" s="513"/>
      <c r="GP730" s="450"/>
      <c r="GQ730" s="577"/>
      <c r="GR730" s="455">
        <f t="shared" si="1452"/>
        <v>3.1192383255251626</v>
      </c>
      <c r="GS730" s="531">
        <f t="shared" si="1542"/>
        <v>11.6</v>
      </c>
      <c r="GT730" s="531">
        <f t="shared" si="1505"/>
        <v>35.96</v>
      </c>
      <c r="GU730" s="513"/>
      <c r="GV730" s="513"/>
      <c r="GW730" s="513">
        <f t="shared" si="1550"/>
        <v>-1.754385964912264E-2</v>
      </c>
      <c r="GX730" s="513">
        <f t="shared" si="1506"/>
        <v>0.12378167641325533</v>
      </c>
      <c r="GY730" s="462"/>
      <c r="GZ730" s="405">
        <v>32788</v>
      </c>
      <c r="HA730" s="581">
        <v>8.3000000000000007</v>
      </c>
      <c r="HB730" s="451">
        <v>8.14</v>
      </c>
      <c r="HC730" s="577">
        <v>11.6</v>
      </c>
      <c r="HD730" s="463">
        <f t="shared" si="1551"/>
        <v>35.96</v>
      </c>
      <c r="HE730" s="463">
        <v>12.3</v>
      </c>
      <c r="HF730" s="463">
        <f t="shared" si="1491"/>
        <v>33.21</v>
      </c>
      <c r="HG730" s="582"/>
      <c r="HH730" s="575">
        <v>4</v>
      </c>
      <c r="HI730" s="583">
        <v>10620</v>
      </c>
      <c r="HJ730" s="406">
        <f t="shared" si="1453"/>
        <v>7115.4000000000005</v>
      </c>
      <c r="HK730" s="406"/>
      <c r="HL730" s="549"/>
      <c r="HM730" s="584"/>
      <c r="HN730" s="461">
        <v>5.59</v>
      </c>
      <c r="HO730" s="574"/>
      <c r="HP730" s="548">
        <v>0.11</v>
      </c>
      <c r="HQ730" s="585"/>
      <c r="HR730" s="586"/>
      <c r="HS730" s="520">
        <v>0.12</v>
      </c>
      <c r="HT730" s="587">
        <v>4</v>
      </c>
      <c r="HU730" s="522">
        <f t="shared" si="1454"/>
        <v>58.536585365853654</v>
      </c>
      <c r="HV730" s="513">
        <f t="shared" si="1552"/>
        <v>0.77299412915851273</v>
      </c>
      <c r="HW730" s="513">
        <f t="shared" si="1507"/>
        <v>0.86531835205992502</v>
      </c>
      <c r="HX730" s="513">
        <f t="shared" si="1514"/>
        <v>0.63464052287581696</v>
      </c>
      <c r="HY730" s="599" t="s">
        <v>291</v>
      </c>
    </row>
    <row r="731" spans="1:233" ht="15.95" customHeight="1" x14ac:dyDescent="0.15">
      <c r="A731" s="485">
        <v>44213</v>
      </c>
      <c r="B731" s="486">
        <v>40194</v>
      </c>
      <c r="C731" s="487">
        <f t="shared" si="1415"/>
        <v>0.80388000000000004</v>
      </c>
      <c r="D731" s="488"/>
      <c r="E731" s="489">
        <v>39.200000000000003</v>
      </c>
      <c r="F731" s="490"/>
      <c r="G731" s="490"/>
      <c r="H731" s="487"/>
      <c r="I731" s="490"/>
      <c r="J731" s="490"/>
      <c r="K731" s="491"/>
      <c r="L731" s="491"/>
      <c r="M731" s="491"/>
      <c r="N731" s="492"/>
      <c r="O731" s="492"/>
      <c r="P731" s="409"/>
      <c r="Q731" s="409">
        <v>2880</v>
      </c>
      <c r="R731" s="409"/>
      <c r="S731" s="409"/>
      <c r="T731" s="410">
        <v>5.3</v>
      </c>
      <c r="U731" s="411">
        <f t="shared" si="1524"/>
        <v>3012.4137931034484</v>
      </c>
      <c r="V731" s="409">
        <v>8736</v>
      </c>
      <c r="W731" s="409">
        <v>2068</v>
      </c>
      <c r="X731" s="412">
        <v>480</v>
      </c>
      <c r="Y731" s="473"/>
      <c r="Z731" s="429"/>
      <c r="AA731" s="447"/>
      <c r="AB731" s="409"/>
      <c r="AC731" s="409"/>
      <c r="AD731" s="474"/>
      <c r="AE731" s="477"/>
      <c r="AF731" s="478">
        <f t="shared" si="1525"/>
        <v>3360</v>
      </c>
      <c r="AG731" s="477">
        <f t="shared" si="1526"/>
        <v>1.3440000000000001</v>
      </c>
      <c r="AH731" s="478">
        <f t="shared" si="1527"/>
        <v>2582.0689655172414</v>
      </c>
      <c r="AI731" s="478">
        <f t="shared" si="1528"/>
        <v>7488</v>
      </c>
      <c r="AJ731" s="473">
        <f t="shared" si="1529"/>
        <v>25159.68</v>
      </c>
      <c r="AK731" s="477">
        <f t="shared" si="1530"/>
        <v>1.1182080000000001</v>
      </c>
      <c r="AL731" s="447">
        <v>37</v>
      </c>
      <c r="AM731" s="479"/>
      <c r="AN731" s="473">
        <v>4677</v>
      </c>
      <c r="AO731" s="473">
        <v>4557</v>
      </c>
      <c r="AP731" s="479">
        <v>6.95</v>
      </c>
      <c r="AQ731" s="447">
        <v>693</v>
      </c>
      <c r="AR731" s="473">
        <f t="shared" si="1532"/>
        <v>2079</v>
      </c>
      <c r="AS731" s="657">
        <f t="shared" si="1533"/>
        <v>3</v>
      </c>
      <c r="AT731" s="473">
        <v>4630</v>
      </c>
      <c r="AU731" s="447"/>
      <c r="AV731" s="480">
        <v>1.3</v>
      </c>
      <c r="AW731" s="479"/>
      <c r="AX731" s="479"/>
      <c r="AY731" s="480"/>
      <c r="AZ731" s="480"/>
      <c r="BA731" s="420">
        <f t="shared" si="1416"/>
        <v>32041</v>
      </c>
      <c r="BB731" s="421">
        <f t="shared" si="1417"/>
        <v>0.64081999999999995</v>
      </c>
      <c r="BC731" s="422"/>
      <c r="BD731" s="423">
        <v>7.71</v>
      </c>
      <c r="BE731" s="424">
        <v>44.7</v>
      </c>
      <c r="BF731" s="425">
        <v>181</v>
      </c>
      <c r="BG731" s="426">
        <v>10430</v>
      </c>
      <c r="BH731" s="420">
        <f t="shared" si="1418"/>
        <v>6988.1</v>
      </c>
      <c r="BI731" s="420"/>
      <c r="BJ731" s="421"/>
      <c r="BK731" s="427">
        <v>28.4</v>
      </c>
      <c r="BL731" s="427"/>
      <c r="BM731" s="428"/>
      <c r="BN731" s="422"/>
      <c r="BO731" s="425">
        <v>153</v>
      </c>
      <c r="BP731" s="425"/>
      <c r="BQ731" s="423">
        <v>4.13</v>
      </c>
      <c r="BR731" s="421">
        <f t="shared" si="1419"/>
        <v>0.57361111111111107</v>
      </c>
      <c r="BS731" s="409">
        <f t="shared" si="1420"/>
        <v>35401</v>
      </c>
      <c r="BT731" s="429">
        <f t="shared" si="1534"/>
        <v>7.6378664444507214</v>
      </c>
      <c r="BU731" s="430">
        <f t="shared" si="1546"/>
        <v>44.7</v>
      </c>
      <c r="BV731" s="430">
        <f t="shared" si="1422"/>
        <v>361.14406372701336</v>
      </c>
      <c r="BW731" s="430">
        <f t="shared" si="1535"/>
        <v>9440.3466003785197</v>
      </c>
      <c r="BX731" s="430">
        <f t="shared" si="1423"/>
        <v>6136.2252902460377</v>
      </c>
      <c r="BY731" s="430">
        <f t="shared" si="1536"/>
        <v>25.704482924211177</v>
      </c>
      <c r="BZ731" s="430"/>
      <c r="CA731" s="431"/>
      <c r="CB731" s="430">
        <f t="shared" si="1424"/>
        <v>153</v>
      </c>
      <c r="CC731" s="432">
        <v>14392</v>
      </c>
      <c r="CD731" s="411">
        <f t="shared" si="1555"/>
        <v>16072</v>
      </c>
      <c r="CE731" s="421">
        <f t="shared" si="1556"/>
        <v>0.64288000000000001</v>
      </c>
      <c r="CF731" s="433">
        <f t="shared" si="1557"/>
        <v>10.004977600796416</v>
      </c>
      <c r="CG731" s="434">
        <v>7.6</v>
      </c>
      <c r="CH731" s="427">
        <v>3.3</v>
      </c>
      <c r="CI731" s="446">
        <f t="shared" si="1558"/>
        <v>14.186162269785962</v>
      </c>
      <c r="CJ731" s="436">
        <v>22.7</v>
      </c>
      <c r="CK731" s="436">
        <v>1.17</v>
      </c>
      <c r="CL731" s="423">
        <v>7.72</v>
      </c>
      <c r="CM731" s="423">
        <v>23.1</v>
      </c>
      <c r="CN731" s="423">
        <v>112</v>
      </c>
      <c r="CO731" s="432"/>
      <c r="CP731" s="432"/>
      <c r="CQ731" s="437"/>
      <c r="CR731" s="437">
        <v>0.95</v>
      </c>
      <c r="CS731" s="481"/>
      <c r="CT731" s="432">
        <f t="shared" si="1559"/>
        <v>5.2264808362369335</v>
      </c>
      <c r="CU731" s="434">
        <v>6.9</v>
      </c>
      <c r="CV731" s="493">
        <v>7.96</v>
      </c>
      <c r="CW731" s="494">
        <v>21</v>
      </c>
      <c r="CX731" s="495">
        <f>CW731*3.6</f>
        <v>75.600000000000009</v>
      </c>
      <c r="CY731" s="496">
        <v>9500</v>
      </c>
      <c r="CZ731" s="497">
        <v>3.4</v>
      </c>
      <c r="DA731" s="497">
        <v>0.22</v>
      </c>
      <c r="DB731" s="497">
        <v>3.4</v>
      </c>
      <c r="DC731" s="497">
        <v>0.55000000000000004</v>
      </c>
      <c r="DD731" s="498">
        <v>17</v>
      </c>
      <c r="DE731" s="498">
        <v>16</v>
      </c>
      <c r="DF731" s="432">
        <v>17649</v>
      </c>
      <c r="DG731" s="445">
        <f t="shared" si="1430"/>
        <v>19329</v>
      </c>
      <c r="DH731" s="421">
        <f t="shared" si="1431"/>
        <v>0.77315999999999996</v>
      </c>
      <c r="DI731" s="446">
        <f t="shared" si="1432"/>
        <v>8.3191060065187017</v>
      </c>
      <c r="DJ731" s="434">
        <v>7.58</v>
      </c>
      <c r="DK731" s="427">
        <v>3.6</v>
      </c>
      <c r="DL731" s="446">
        <f t="shared" si="1433"/>
        <v>11.795747322675773</v>
      </c>
      <c r="DM731" s="541">
        <v>22.7</v>
      </c>
      <c r="DN731" s="541">
        <v>1.83</v>
      </c>
      <c r="DO731" s="542">
        <v>7.63</v>
      </c>
      <c r="DP731" s="542">
        <v>19.2</v>
      </c>
      <c r="DQ731" s="542">
        <v>123</v>
      </c>
      <c r="DR731" s="432"/>
      <c r="DS731" s="432"/>
      <c r="DT731" s="437"/>
      <c r="DU731" s="437">
        <v>0.96</v>
      </c>
      <c r="DV731" s="481"/>
      <c r="DW731" s="446">
        <f t="shared" si="1434"/>
        <v>4.345801645196337</v>
      </c>
      <c r="DX731" s="434">
        <v>5.1100000000000003</v>
      </c>
      <c r="DY731" s="493">
        <v>7.88</v>
      </c>
      <c r="DZ731" s="494">
        <v>19.600000000000001</v>
      </c>
      <c r="EA731" s="495">
        <f>DZ731*3.6</f>
        <v>70.56</v>
      </c>
      <c r="EB731" s="496">
        <v>10490</v>
      </c>
      <c r="EC731" s="497">
        <v>3.6</v>
      </c>
      <c r="ED731" s="497">
        <v>0.27</v>
      </c>
      <c r="EE731" s="497">
        <v>3.5</v>
      </c>
      <c r="EF731" s="497">
        <v>0.5</v>
      </c>
      <c r="EG731" s="498">
        <v>10</v>
      </c>
      <c r="EH731" s="495"/>
      <c r="EI731" s="429">
        <f>(DY731*DG731+CV731*CD731)/(DG731+CD731)</f>
        <v>7.9163198779695492</v>
      </c>
      <c r="EJ731" s="429">
        <f>(DZ731*DG731+CW731*CD731)/(DG731+CD731)</f>
        <v>20.235597864467106</v>
      </c>
      <c r="EK731" s="448">
        <f>(EA731*DG731+CX731*CD731)/(DG731+CD731)</f>
        <v>72.848152312081595</v>
      </c>
      <c r="EL731" s="448">
        <f>(EB731*DG731+CY731*CD731)/(DG731+CD731)</f>
        <v>10040.541510126832</v>
      </c>
      <c r="EM731" s="429">
        <f>(EC731*DG731+CZ731*CD731)/(DG731+CD731)</f>
        <v>3.5092003050761282</v>
      </c>
      <c r="EN731" s="431">
        <f>(ED731*DG731+DA731*CD731)/(DG731+CD731)</f>
        <v>0.24730007626903194</v>
      </c>
      <c r="EO731" s="431">
        <f>(EE731*DG731+DB731*CD731)/(DG731+CD731)</f>
        <v>3.4546001525380636</v>
      </c>
      <c r="EP731" s="431">
        <f>(EF731*DG731+DC731*CD731)/(DG731+CD731)</f>
        <v>0.52269992373096796</v>
      </c>
      <c r="EQ731" s="431">
        <f>(EG731*DG731+DD731*CD731)/(DG731+CD731)</f>
        <v>13.177989322335527</v>
      </c>
      <c r="ER731" s="448">
        <f>DE731</f>
        <v>16</v>
      </c>
      <c r="ES731" s="449">
        <f t="shared" si="1436"/>
        <v>29.829665828648906</v>
      </c>
      <c r="ET731" s="450">
        <f t="shared" si="1437"/>
        <v>0.70801999999999998</v>
      </c>
      <c r="EU731" s="451">
        <f t="shared" si="1413"/>
        <v>0.29056502272727269</v>
      </c>
      <c r="EV731" s="499">
        <f t="shared" si="1438"/>
        <v>0.53808337542087536</v>
      </c>
      <c r="EW731" s="513">
        <f t="shared" si="1511"/>
        <v>0.86347905478500031</v>
      </c>
      <c r="EX731" s="514">
        <f t="shared" si="1512"/>
        <v>22.19528261913505</v>
      </c>
      <c r="EY731" s="513">
        <f t="shared" si="1548"/>
        <v>0.54730206119760394</v>
      </c>
      <c r="EZ731" s="514">
        <f t="shared" si="1549"/>
        <v>24.464402135532897</v>
      </c>
      <c r="FA731" s="450">
        <f t="shared" si="1439"/>
        <v>0.79828506230924212</v>
      </c>
      <c r="FB731" s="431">
        <f t="shared" si="1440"/>
        <v>288.29591141493177</v>
      </c>
      <c r="FC731" s="452"/>
      <c r="FD731" s="431"/>
      <c r="FE731" s="452">
        <f t="shared" si="1441"/>
        <v>0.91386935083440834</v>
      </c>
      <c r="FF731" s="430">
        <f t="shared" si="1442"/>
        <v>139.82201067766448</v>
      </c>
      <c r="FG731" s="490">
        <v>57600</v>
      </c>
      <c r="FH731" s="601">
        <v>214</v>
      </c>
      <c r="FI731" s="501"/>
      <c r="FJ731" s="487"/>
      <c r="FK731" s="455">
        <f t="shared" si="1443"/>
        <v>2.0338408519533346</v>
      </c>
      <c r="FL731" s="490">
        <v>2000</v>
      </c>
      <c r="FM731" s="455">
        <f t="shared" si="1444"/>
        <v>56.495579220925961</v>
      </c>
      <c r="FN731" s="490">
        <v>2919</v>
      </c>
      <c r="FO731" s="532">
        <f t="shared" si="1445"/>
        <v>0.21816143497757848</v>
      </c>
      <c r="FP731" s="449">
        <f t="shared" si="1446"/>
        <v>82.455297872941443</v>
      </c>
      <c r="FQ731" s="503">
        <v>25.2</v>
      </c>
      <c r="FR731" s="458">
        <f t="shared" si="1447"/>
        <v>0.71184429818366712</v>
      </c>
      <c r="FS731" s="504">
        <v>8.0299999999999994</v>
      </c>
      <c r="FT731" s="535">
        <v>12.4</v>
      </c>
      <c r="FU731" s="495">
        <f t="shared" si="1520"/>
        <v>44.64</v>
      </c>
      <c r="FV731" s="490">
        <v>2</v>
      </c>
      <c r="FW731" s="504"/>
      <c r="FX731" s="490"/>
      <c r="FY731" s="452">
        <f>1-FV731/(EG731+DD731)*2</f>
        <v>0.85185185185185186</v>
      </c>
      <c r="FZ731" s="452"/>
      <c r="GA731" s="429"/>
      <c r="GB731" s="499">
        <f>1-FT731/((DZ731+CW731)/2)</f>
        <v>0.38916256157635465</v>
      </c>
      <c r="GC731" s="514">
        <f>(CW731+DZ731)/2-FT731</f>
        <v>7.9</v>
      </c>
      <c r="GD731" s="513">
        <f>1-FU731/(EA731+CX731)*2</f>
        <v>0.38916256157635476</v>
      </c>
      <c r="GE731" s="527">
        <f>(CX731+EA731)/2-FU731</f>
        <v>28.440000000000012</v>
      </c>
      <c r="GF731" s="461">
        <f t="shared" si="1450"/>
        <v>2.7795824976695576</v>
      </c>
      <c r="GG731" s="490"/>
      <c r="GH731" s="526"/>
      <c r="GI731" s="490"/>
      <c r="GJ731" s="544"/>
      <c r="GK731" s="463"/>
      <c r="GL731" s="507"/>
      <c r="GM731" s="535"/>
      <c r="GN731" s="536"/>
      <c r="GO731" s="526"/>
      <c r="GP731" s="526"/>
      <c r="GQ731" s="535"/>
      <c r="GR731" s="455">
        <f t="shared" si="1452"/>
        <v>2.9151718877997794</v>
      </c>
      <c r="GS731" s="531">
        <f t="shared" si="1542"/>
        <v>12.3</v>
      </c>
      <c r="GT731" s="531">
        <f t="shared" si="1505"/>
        <v>38.130000000000003</v>
      </c>
      <c r="GU731" s="513"/>
      <c r="GV731" s="513"/>
      <c r="GW731" s="513">
        <f t="shared" si="1550"/>
        <v>8.0645161290322509E-3</v>
      </c>
      <c r="GX731" s="526">
        <f t="shared" si="1506"/>
        <v>0.14583333333333326</v>
      </c>
      <c r="GY731" s="462"/>
      <c r="GZ731" s="490">
        <v>34829</v>
      </c>
      <c r="HA731" s="493">
        <v>8.4</v>
      </c>
      <c r="HB731" s="493">
        <v>8.1199999999999992</v>
      </c>
      <c r="HC731" s="494">
        <v>12.3</v>
      </c>
      <c r="HD731" s="498">
        <f t="shared" si="1551"/>
        <v>38.130000000000003</v>
      </c>
      <c r="HE731" s="498">
        <v>11.9</v>
      </c>
      <c r="HF731" s="498">
        <f t="shared" si="1491"/>
        <v>32.130000000000003</v>
      </c>
      <c r="HG731" s="498"/>
      <c r="HH731" s="492">
        <v>10</v>
      </c>
      <c r="HI731" s="508">
        <v>10030</v>
      </c>
      <c r="HJ731" s="490">
        <f t="shared" si="1453"/>
        <v>6720.1</v>
      </c>
      <c r="HK731" s="490"/>
      <c r="HL731" s="490"/>
      <c r="HM731" s="543"/>
      <c r="HN731" s="506">
        <v>4.9000000000000004</v>
      </c>
      <c r="HO731" s="491"/>
      <c r="HP731" s="545">
        <v>0.01</v>
      </c>
      <c r="HQ731" s="523"/>
      <c r="HR731" s="524"/>
      <c r="HS731" s="524">
        <v>0.13</v>
      </c>
      <c r="HT731" s="511">
        <v>4</v>
      </c>
      <c r="HU731" s="525">
        <f t="shared" si="1454"/>
        <v>54.305421179114262</v>
      </c>
      <c r="HV731" s="526">
        <f t="shared" si="1552"/>
        <v>0.72483221476510074</v>
      </c>
      <c r="HW731" s="526">
        <f t="shared" si="1507"/>
        <v>0.78933701657458566</v>
      </c>
      <c r="HX731" s="526">
        <f t="shared" si="1514"/>
        <v>0.82746478873239437</v>
      </c>
      <c r="HY731" s="512"/>
    </row>
    <row r="732" spans="1:233" s="598" customFormat="1" ht="15.95" customHeight="1" x14ac:dyDescent="0.15">
      <c r="A732" s="400">
        <v>44214</v>
      </c>
      <c r="B732" s="515">
        <v>36812</v>
      </c>
      <c r="C732" s="402">
        <f t="shared" si="1415"/>
        <v>0.73624000000000001</v>
      </c>
      <c r="D732" s="571"/>
      <c r="E732" s="572">
        <v>50.8</v>
      </c>
      <c r="F732" s="406"/>
      <c r="G732" s="406"/>
      <c r="H732" s="402"/>
      <c r="I732" s="573"/>
      <c r="J732" s="406"/>
      <c r="K732" s="574"/>
      <c r="L732" s="574"/>
      <c r="M732" s="574"/>
      <c r="N732" s="575"/>
      <c r="O732" s="575"/>
      <c r="P732" s="409"/>
      <c r="Q732" s="409">
        <v>3120</v>
      </c>
      <c r="R732" s="409"/>
      <c r="S732" s="409"/>
      <c r="T732" s="410">
        <v>5.03</v>
      </c>
      <c r="U732" s="409">
        <f t="shared" si="1524"/>
        <v>3240.344827586207</v>
      </c>
      <c r="V732" s="409">
        <v>9397</v>
      </c>
      <c r="W732" s="409">
        <v>2213</v>
      </c>
      <c r="X732" s="516">
        <v>480</v>
      </c>
      <c r="Y732" s="473"/>
      <c r="Z732" s="429"/>
      <c r="AA732" s="409"/>
      <c r="AB732" s="409"/>
      <c r="AC732" s="409"/>
      <c r="AD732" s="474"/>
      <c r="AE732" s="477"/>
      <c r="AF732" s="478">
        <f t="shared" si="1525"/>
        <v>3600</v>
      </c>
      <c r="AG732" s="477">
        <f t="shared" si="1526"/>
        <v>1.44</v>
      </c>
      <c r="AH732" s="478">
        <f t="shared" si="1527"/>
        <v>2808.2988505747126</v>
      </c>
      <c r="AI732" s="478">
        <f t="shared" si="1528"/>
        <v>8144.0666666666666</v>
      </c>
      <c r="AJ732" s="473">
        <f t="shared" si="1529"/>
        <v>29318.639999999999</v>
      </c>
      <c r="AK732" s="477">
        <f t="shared" si="1530"/>
        <v>1.3030506666666666</v>
      </c>
      <c r="AL732" s="447">
        <v>37</v>
      </c>
      <c r="AM732" s="479"/>
      <c r="AN732" s="473">
        <v>5191</v>
      </c>
      <c r="AO732" s="473">
        <v>3430</v>
      </c>
      <c r="AP732" s="479">
        <v>6.97</v>
      </c>
      <c r="AQ732" s="447">
        <v>675</v>
      </c>
      <c r="AR732" s="473">
        <f t="shared" si="1532"/>
        <v>2025</v>
      </c>
      <c r="AS732" s="657">
        <f t="shared" si="1533"/>
        <v>3</v>
      </c>
      <c r="AT732" s="473">
        <v>4610</v>
      </c>
      <c r="AU732" s="447"/>
      <c r="AV732" s="480">
        <v>1.7</v>
      </c>
      <c r="AW732" s="479"/>
      <c r="AX732" s="479"/>
      <c r="AY732" s="480"/>
      <c r="AZ732" s="480"/>
      <c r="BA732" s="420">
        <f t="shared" si="1416"/>
        <v>39953</v>
      </c>
      <c r="BB732" s="421">
        <f t="shared" si="1417"/>
        <v>0.79905999999999999</v>
      </c>
      <c r="BC732" s="422"/>
      <c r="BD732" s="423">
        <v>7.8</v>
      </c>
      <c r="BE732" s="424">
        <v>50.1</v>
      </c>
      <c r="BF732" s="420">
        <v>278</v>
      </c>
      <c r="BG732" s="426">
        <v>8430</v>
      </c>
      <c r="BH732" s="420">
        <f t="shared" si="1418"/>
        <v>5648.1</v>
      </c>
      <c r="BI732" s="432"/>
      <c r="BJ732" s="421"/>
      <c r="BK732" s="427">
        <v>17.899999999999999</v>
      </c>
      <c r="BL732" s="427"/>
      <c r="BM732" s="428"/>
      <c r="BN732" s="422"/>
      <c r="BO732" s="425">
        <v>105</v>
      </c>
      <c r="BP732" s="425"/>
      <c r="BQ732" s="423">
        <v>5.54</v>
      </c>
      <c r="BR732" s="421">
        <f t="shared" si="1419"/>
        <v>0.76944444444444438</v>
      </c>
      <c r="BS732" s="409">
        <f t="shared" si="1420"/>
        <v>43553</v>
      </c>
      <c r="BT732" s="429">
        <f t="shared" si="1534"/>
        <v>7.7313939338277491</v>
      </c>
      <c r="BU732" s="430">
        <f t="shared" si="1546"/>
        <v>50.1</v>
      </c>
      <c r="BV732" s="430">
        <f t="shared" si="1422"/>
        <v>422.40337060592839</v>
      </c>
      <c r="BW732" s="430">
        <f t="shared" si="1535"/>
        <v>7733.441783574036</v>
      </c>
      <c r="BX732" s="430">
        <f t="shared" si="1423"/>
        <v>5026.7371593231237</v>
      </c>
      <c r="BY732" s="430">
        <f t="shared" si="1536"/>
        <v>16.420423392188827</v>
      </c>
      <c r="BZ732" s="430"/>
      <c r="CA732" s="431"/>
      <c r="CB732" s="430">
        <f t="shared" si="1424"/>
        <v>105</v>
      </c>
      <c r="CC732" s="432">
        <v>19945</v>
      </c>
      <c r="CD732" s="411">
        <f t="shared" si="1555"/>
        <v>21745</v>
      </c>
      <c r="CE732" s="421">
        <f t="shared" si="1556"/>
        <v>0.86980000000000002</v>
      </c>
      <c r="CF732" s="433">
        <f t="shared" si="1557"/>
        <v>7.394803403081168</v>
      </c>
      <c r="CG732" s="434">
        <v>7.6</v>
      </c>
      <c r="CH732" s="427">
        <v>3.8</v>
      </c>
      <c r="CI732" s="446">
        <f t="shared" si="1558"/>
        <v>10.485169004368821</v>
      </c>
      <c r="CJ732" s="436">
        <v>23.5</v>
      </c>
      <c r="CK732" s="436">
        <v>0.72</v>
      </c>
      <c r="CL732" s="423">
        <v>7.59</v>
      </c>
      <c r="CM732" s="423">
        <v>19.2</v>
      </c>
      <c r="CN732" s="423">
        <v>131</v>
      </c>
      <c r="CO732" s="432"/>
      <c r="CP732" s="432"/>
      <c r="CQ732" s="437"/>
      <c r="CR732" s="437">
        <v>0.95</v>
      </c>
      <c r="CS732" s="424"/>
      <c r="CT732" s="432">
        <f t="shared" si="1559"/>
        <v>3.8629570016095656</v>
      </c>
      <c r="CU732" s="434">
        <v>6.72</v>
      </c>
      <c r="CV732" s="438">
        <v>7.88</v>
      </c>
      <c r="CW732" s="439">
        <v>18.100000000000001</v>
      </c>
      <c r="CX732" s="660">
        <f>CW732*3.6</f>
        <v>65.160000000000011</v>
      </c>
      <c r="CY732" s="441">
        <v>9310</v>
      </c>
      <c r="CZ732" s="442">
        <v>4.5</v>
      </c>
      <c r="DA732" s="442">
        <v>0.2</v>
      </c>
      <c r="DB732" s="442">
        <v>4.5</v>
      </c>
      <c r="DC732" s="442">
        <v>0.45</v>
      </c>
      <c r="DD732" s="443">
        <v>12</v>
      </c>
      <c r="DE732" s="440">
        <v>16</v>
      </c>
      <c r="DF732" s="444">
        <v>20008</v>
      </c>
      <c r="DG732" s="445">
        <f t="shared" si="1430"/>
        <v>21808</v>
      </c>
      <c r="DH732" s="421">
        <f t="shared" si="1431"/>
        <v>0.87231999999999998</v>
      </c>
      <c r="DI732" s="446">
        <f t="shared" si="1432"/>
        <v>7.373440939104916</v>
      </c>
      <c r="DJ732" s="434"/>
      <c r="DK732" s="427"/>
      <c r="DL732" s="446">
        <f t="shared" si="1433"/>
        <v>10.454878943506969</v>
      </c>
      <c r="DM732" s="422">
        <v>23.1</v>
      </c>
      <c r="DN732" s="422">
        <v>1.65</v>
      </c>
      <c r="DO732" s="423"/>
      <c r="DP732" s="423"/>
      <c r="DQ732" s="423"/>
      <c r="DR732" s="432"/>
      <c r="DS732" s="432"/>
      <c r="DT732" s="437"/>
      <c r="DU732" s="437">
        <v>0.96</v>
      </c>
      <c r="DV732" s="424"/>
      <c r="DW732" s="446">
        <f t="shared" si="1434"/>
        <v>3.8517975055025682</v>
      </c>
      <c r="DX732" s="434">
        <v>4.33</v>
      </c>
      <c r="DY732" s="438"/>
      <c r="DZ732" s="439"/>
      <c r="EA732" s="660"/>
      <c r="EB732" s="441"/>
      <c r="EC732" s="442"/>
      <c r="ED732" s="442"/>
      <c r="EE732" s="442"/>
      <c r="EF732" s="442"/>
      <c r="EG732" s="443"/>
      <c r="EH732" s="440"/>
      <c r="EI732" s="429">
        <f t="shared" ref="EI732:EQ732" si="1560">CV732</f>
        <v>7.88</v>
      </c>
      <c r="EJ732" s="447">
        <f t="shared" si="1560"/>
        <v>18.100000000000001</v>
      </c>
      <c r="EK732" s="448">
        <f t="shared" si="1560"/>
        <v>65.160000000000011</v>
      </c>
      <c r="EL732" s="417">
        <f t="shared" si="1560"/>
        <v>9310</v>
      </c>
      <c r="EM732" s="431">
        <f t="shared" si="1560"/>
        <v>4.5</v>
      </c>
      <c r="EN732" s="431">
        <f t="shared" si="1560"/>
        <v>0.2</v>
      </c>
      <c r="EO732" s="431">
        <f t="shared" si="1560"/>
        <v>4.5</v>
      </c>
      <c r="EP732" s="431">
        <f t="shared" si="1560"/>
        <v>0.45</v>
      </c>
      <c r="EQ732" s="430">
        <f t="shared" si="1560"/>
        <v>12</v>
      </c>
      <c r="ER732" s="448">
        <f>DE732</f>
        <v>16</v>
      </c>
      <c r="ES732" s="449">
        <f t="shared" si="1436"/>
        <v>24.246320574931691</v>
      </c>
      <c r="ET732" s="450">
        <f t="shared" si="1437"/>
        <v>0.87105999999999995</v>
      </c>
      <c r="EU732" s="451">
        <f t="shared" si="1413"/>
        <v>0.41811213636363631</v>
      </c>
      <c r="EV732" s="450">
        <f t="shared" si="1438"/>
        <v>0.77428173400673383</v>
      </c>
      <c r="EW732" s="513">
        <f t="shared" si="1511"/>
        <v>0.72595103716140208</v>
      </c>
      <c r="EX732" s="514">
        <f t="shared" si="1512"/>
        <v>11.920423392188827</v>
      </c>
      <c r="EY732" s="513">
        <f t="shared" si="1548"/>
        <v>0.63872255489021956</v>
      </c>
      <c r="EZ732" s="514">
        <f t="shared" si="1549"/>
        <v>32</v>
      </c>
      <c r="FA732" s="450">
        <f t="shared" si="1439"/>
        <v>0.84573986730615003</v>
      </c>
      <c r="FB732" s="431">
        <f t="shared" si="1440"/>
        <v>357.24337060592836</v>
      </c>
      <c r="FC732" s="452"/>
      <c r="FD732" s="431"/>
      <c r="FE732" s="452">
        <f t="shared" si="1441"/>
        <v>0.88571428571428568</v>
      </c>
      <c r="FF732" s="430">
        <f t="shared" si="1442"/>
        <v>93</v>
      </c>
      <c r="FG732" s="405">
        <v>57600</v>
      </c>
      <c r="FH732" s="589"/>
      <c r="FI732" s="590"/>
      <c r="FJ732" s="591"/>
      <c r="FK732" s="455">
        <f t="shared" si="1443"/>
        <v>1.65315822101807</v>
      </c>
      <c r="FL732" s="530">
        <v>2400</v>
      </c>
      <c r="FM732" s="455">
        <f t="shared" si="1444"/>
        <v>55.105274033935665</v>
      </c>
      <c r="FN732" s="530">
        <v>2363</v>
      </c>
      <c r="FO732" s="532">
        <f t="shared" si="1445"/>
        <v>0.17660687593423016</v>
      </c>
      <c r="FP732" s="449">
        <f t="shared" si="1446"/>
        <v>54.255734392579157</v>
      </c>
      <c r="FQ732" s="457">
        <v>36</v>
      </c>
      <c r="FR732" s="458">
        <f t="shared" si="1447"/>
        <v>0.82657911050903499</v>
      </c>
      <c r="FS732" s="576">
        <v>7.86</v>
      </c>
      <c r="FT732" s="577">
        <v>11.3</v>
      </c>
      <c r="FU732" s="660">
        <f t="shared" si="1520"/>
        <v>40.680000000000007</v>
      </c>
      <c r="FV732" s="579">
        <v>4</v>
      </c>
      <c r="FW732" s="580"/>
      <c r="FX732" s="579"/>
      <c r="FY732" s="452">
        <f>1-FV732/(EG732+DD732)</f>
        <v>0.66666666666666674</v>
      </c>
      <c r="FZ732" s="452"/>
      <c r="GA732" s="429"/>
      <c r="GB732" s="513">
        <f t="shared" ref="GB732:GB742" si="1561">1-FT732/(DZ732+CW732)</f>
        <v>0.37569060773480667</v>
      </c>
      <c r="GC732" s="514">
        <f>CW732+DZ732-FT732</f>
        <v>6.8000000000000007</v>
      </c>
      <c r="GD732" s="513">
        <f t="shared" ref="GD732:GD742" si="1562">1-FU732/(EA732+CX732)</f>
        <v>0.37569060773480667</v>
      </c>
      <c r="GE732" s="527">
        <f t="shared" ref="GE732:GE742" si="1563">CX732+EA732-FU732</f>
        <v>24.480000000000004</v>
      </c>
      <c r="GF732" s="461">
        <f t="shared" si="1450"/>
        <v>2.2593162353913625</v>
      </c>
      <c r="GG732" s="606"/>
      <c r="GH732" s="450"/>
      <c r="GI732" s="405"/>
      <c r="GJ732" s="462"/>
      <c r="GK732" s="463"/>
      <c r="GL732" s="464"/>
      <c r="GM732" s="529"/>
      <c r="GN732" s="406"/>
      <c r="GO732" s="513"/>
      <c r="GP732" s="450"/>
      <c r="GQ732" s="577"/>
      <c r="GR732" s="455">
        <f t="shared" si="1452"/>
        <v>2.3695267834592335</v>
      </c>
      <c r="GS732" s="531">
        <f t="shared" si="1542"/>
        <v>11.2</v>
      </c>
      <c r="GT732" s="531">
        <f t="shared" si="1505"/>
        <v>34.72</v>
      </c>
      <c r="GU732" s="513"/>
      <c r="GV732" s="513"/>
      <c r="GW732" s="513">
        <f t="shared" si="1550"/>
        <v>8.8495575221240186E-3</v>
      </c>
      <c r="GX732" s="513">
        <f t="shared" si="1506"/>
        <v>0.1465093411996069</v>
      </c>
      <c r="GY732" s="462"/>
      <c r="GZ732" s="405">
        <v>45658</v>
      </c>
      <c r="HA732" s="581">
        <v>8.2200000000000006</v>
      </c>
      <c r="HB732" s="451">
        <v>8.08</v>
      </c>
      <c r="HC732" s="577">
        <v>11.2</v>
      </c>
      <c r="HD732" s="463">
        <f t="shared" si="1551"/>
        <v>34.72</v>
      </c>
      <c r="HE732" s="463">
        <v>12.6</v>
      </c>
      <c r="HF732" s="463">
        <f t="shared" si="1491"/>
        <v>34.020000000000003</v>
      </c>
      <c r="HG732" s="582"/>
      <c r="HH732" s="575">
        <v>6</v>
      </c>
      <c r="HI732" s="583">
        <v>9630</v>
      </c>
      <c r="HJ732" s="406">
        <f t="shared" si="1453"/>
        <v>6452.1</v>
      </c>
      <c r="HK732" s="406"/>
      <c r="HL732" s="549"/>
      <c r="HM732" s="584"/>
      <c r="HN732" s="461">
        <v>6.15</v>
      </c>
      <c r="HO732" s="574"/>
      <c r="HP732" s="548">
        <v>0.01</v>
      </c>
      <c r="HQ732" s="585"/>
      <c r="HR732" s="586"/>
      <c r="HS732" s="520">
        <v>0.14000000000000001</v>
      </c>
      <c r="HT732" s="587">
        <v>4</v>
      </c>
      <c r="HU732" s="522">
        <f t="shared" si="1454"/>
        <v>43.551172627837708</v>
      </c>
      <c r="HV732" s="513">
        <f t="shared" si="1552"/>
        <v>0.77644710578842324</v>
      </c>
      <c r="HW732" s="513">
        <f t="shared" si="1507"/>
        <v>0.87510791366906471</v>
      </c>
      <c r="HX732" s="513">
        <f t="shared" si="1514"/>
        <v>0.65642458100558654</v>
      </c>
      <c r="HY732" s="599"/>
    </row>
    <row r="733" spans="1:233" s="598" customFormat="1" ht="15.95" customHeight="1" x14ac:dyDescent="0.15">
      <c r="A733" s="400">
        <v>44215</v>
      </c>
      <c r="B733" s="515">
        <v>35491</v>
      </c>
      <c r="C733" s="402">
        <f t="shared" si="1415"/>
        <v>0.70982000000000001</v>
      </c>
      <c r="D733" s="571"/>
      <c r="E733" s="572">
        <v>51.4</v>
      </c>
      <c r="F733" s="406"/>
      <c r="G733" s="406"/>
      <c r="H733" s="402"/>
      <c r="I733" s="573"/>
      <c r="J733" s="406"/>
      <c r="K733" s="574"/>
      <c r="L733" s="574"/>
      <c r="M733" s="574"/>
      <c r="N733" s="575"/>
      <c r="O733" s="575"/>
      <c r="P733" s="409"/>
      <c r="Q733" s="409">
        <v>3120</v>
      </c>
      <c r="R733" s="409"/>
      <c r="S733" s="409"/>
      <c r="T733" s="410">
        <v>4.8499999999999996</v>
      </c>
      <c r="U733" s="409">
        <f t="shared" si="1524"/>
        <v>3128.9655172413795</v>
      </c>
      <c r="V733" s="409">
        <v>9074</v>
      </c>
      <c r="W733" s="409">
        <v>2249</v>
      </c>
      <c r="X733" s="516">
        <v>480</v>
      </c>
      <c r="Y733" s="473"/>
      <c r="Z733" s="429"/>
      <c r="AA733" s="409"/>
      <c r="AB733" s="409"/>
      <c r="AC733" s="409"/>
      <c r="AD733" s="474"/>
      <c r="AE733" s="477"/>
      <c r="AF733" s="478">
        <f t="shared" si="1525"/>
        <v>3600</v>
      </c>
      <c r="AG733" s="477">
        <f t="shared" si="1526"/>
        <v>1.44</v>
      </c>
      <c r="AH733" s="478">
        <f t="shared" si="1527"/>
        <v>2711.7701149425288</v>
      </c>
      <c r="AI733" s="478">
        <f t="shared" si="1528"/>
        <v>7864.1333333333332</v>
      </c>
      <c r="AJ733" s="473">
        <f t="shared" si="1529"/>
        <v>28310.880000000001</v>
      </c>
      <c r="AK733" s="477">
        <f t="shared" si="1530"/>
        <v>1.2582613333333335</v>
      </c>
      <c r="AL733" s="447">
        <v>37</v>
      </c>
      <c r="AM733" s="479"/>
      <c r="AN733" s="473">
        <v>3442</v>
      </c>
      <c r="AO733" s="473">
        <v>3490</v>
      </c>
      <c r="AP733" s="479">
        <v>6.86</v>
      </c>
      <c r="AQ733" s="447">
        <v>769</v>
      </c>
      <c r="AR733" s="473">
        <f t="shared" si="1532"/>
        <v>2307</v>
      </c>
      <c r="AS733" s="657">
        <f t="shared" si="1533"/>
        <v>3</v>
      </c>
      <c r="AT733" s="473">
        <v>4510</v>
      </c>
      <c r="AU733" s="447"/>
      <c r="AV733" s="480">
        <v>1</v>
      </c>
      <c r="AW733" s="479">
        <v>5.35</v>
      </c>
      <c r="AX733" s="479">
        <v>29.48</v>
      </c>
      <c r="AY733" s="480">
        <v>4.7</v>
      </c>
      <c r="AZ733" s="480">
        <v>1.7</v>
      </c>
      <c r="BA733" s="420">
        <f t="shared" si="1416"/>
        <v>36704</v>
      </c>
      <c r="BB733" s="421">
        <f t="shared" si="1417"/>
        <v>0.73407999999999995</v>
      </c>
      <c r="BC733" s="422"/>
      <c r="BD733" s="423">
        <v>7.66</v>
      </c>
      <c r="BE733" s="424">
        <v>45.3</v>
      </c>
      <c r="BF733" s="420">
        <v>295</v>
      </c>
      <c r="BG733" s="426">
        <v>7970</v>
      </c>
      <c r="BH733" s="420">
        <f t="shared" si="1418"/>
        <v>5339.9000000000005</v>
      </c>
      <c r="BI733" s="432">
        <v>1741</v>
      </c>
      <c r="BJ733" s="421">
        <f>BI733/35.5*(23+35.5)/BH733</f>
        <v>0.53727070375585972</v>
      </c>
      <c r="BK733" s="427">
        <v>22</v>
      </c>
      <c r="BL733" s="427">
        <v>12.2</v>
      </c>
      <c r="BM733" s="428">
        <v>7.8</v>
      </c>
      <c r="BN733" s="422">
        <v>1.5</v>
      </c>
      <c r="BO733" s="425">
        <v>128</v>
      </c>
      <c r="BP733" s="425">
        <v>32</v>
      </c>
      <c r="BQ733" s="423">
        <v>5.25</v>
      </c>
      <c r="BR733" s="421">
        <f t="shared" si="1419"/>
        <v>0.72916666666666663</v>
      </c>
      <c r="BS733" s="409">
        <f t="shared" si="1420"/>
        <v>40304</v>
      </c>
      <c r="BT733" s="429">
        <f t="shared" si="1534"/>
        <v>7.5885430726478766</v>
      </c>
      <c r="BU733" s="430">
        <f t="shared" si="1546"/>
        <v>45.3</v>
      </c>
      <c r="BV733" s="430">
        <f t="shared" si="1422"/>
        <v>474.71417229059148</v>
      </c>
      <c r="BW733" s="430">
        <f t="shared" si="1535"/>
        <v>7258.3783247320362</v>
      </c>
      <c r="BX733" s="430">
        <f t="shared" si="1423"/>
        <v>4717.9459110758235</v>
      </c>
      <c r="BY733" s="430">
        <f t="shared" si="1536"/>
        <v>20.186780468439856</v>
      </c>
      <c r="BZ733" s="430">
        <f>(BL733*BA733+AY733*AF733)/BS733</f>
        <v>11.530091306073839</v>
      </c>
      <c r="CA733" s="431">
        <f>(BN733*BA733+AZ733*AF733)/BS733</f>
        <v>1.5178642318380309</v>
      </c>
      <c r="CB733" s="430">
        <f t="shared" si="1424"/>
        <v>128</v>
      </c>
      <c r="CC733" s="432">
        <v>19846</v>
      </c>
      <c r="CD733" s="411">
        <f t="shared" si="1555"/>
        <v>21646</v>
      </c>
      <c r="CE733" s="421">
        <f t="shared" si="1556"/>
        <v>0.86584000000000005</v>
      </c>
      <c r="CF733" s="433">
        <f t="shared" si="1557"/>
        <v>7.4286242261849766</v>
      </c>
      <c r="CG733" s="434"/>
      <c r="CH733" s="427"/>
      <c r="CI733" s="446">
        <f t="shared" si="1558"/>
        <v>10.533123902799595</v>
      </c>
      <c r="CJ733" s="436">
        <v>22.5</v>
      </c>
      <c r="CK733" s="436">
        <v>1.72</v>
      </c>
      <c r="CL733" s="423"/>
      <c r="CM733" s="423"/>
      <c r="CN733" s="423"/>
      <c r="CO733" s="432">
        <v>5090</v>
      </c>
      <c r="CP733" s="432">
        <v>2543</v>
      </c>
      <c r="CQ733" s="437"/>
      <c r="CR733" s="437">
        <v>0.96</v>
      </c>
      <c r="CS733" s="424"/>
      <c r="CT733" s="432">
        <f t="shared" si="1559"/>
        <v>3.8806245957682712</v>
      </c>
      <c r="CU733" s="434">
        <v>6.12</v>
      </c>
      <c r="CV733" s="438"/>
      <c r="CW733" s="439"/>
      <c r="CX733" s="660"/>
      <c r="CY733" s="441"/>
      <c r="CZ733" s="442"/>
      <c r="DA733" s="442"/>
      <c r="DB733" s="442"/>
      <c r="DC733" s="442"/>
      <c r="DD733" s="443"/>
      <c r="DE733" s="440"/>
      <c r="DF733" s="444">
        <v>16858</v>
      </c>
      <c r="DG733" s="445">
        <f t="shared" si="1430"/>
        <v>18658</v>
      </c>
      <c r="DH733" s="421">
        <f t="shared" si="1431"/>
        <v>0.74631999999999998</v>
      </c>
      <c r="DI733" s="446">
        <f t="shared" si="1432"/>
        <v>8.618287061850145</v>
      </c>
      <c r="DJ733" s="434">
        <v>7.59</v>
      </c>
      <c r="DK733" s="427">
        <v>4.7</v>
      </c>
      <c r="DL733" s="446">
        <f t="shared" si="1433"/>
        <v>12.219959266802444</v>
      </c>
      <c r="DM733" s="422">
        <v>22.4</v>
      </c>
      <c r="DN733" s="422">
        <v>2.15</v>
      </c>
      <c r="DO733" s="423">
        <v>7.59</v>
      </c>
      <c r="DP733" s="423">
        <v>18.5</v>
      </c>
      <c r="DQ733" s="423">
        <v>104</v>
      </c>
      <c r="DR733" s="432">
        <v>5160</v>
      </c>
      <c r="DS733" s="432">
        <v>2803</v>
      </c>
      <c r="DT733" s="437">
        <f>DS733/DR733</f>
        <v>0.54321705426356592</v>
      </c>
      <c r="DU733" s="437">
        <v>0.96</v>
      </c>
      <c r="DV733" s="424"/>
      <c r="DW733" s="446">
        <f t="shared" si="1434"/>
        <v>4.5020902561903737</v>
      </c>
      <c r="DX733" s="434">
        <v>5.0999999999999996</v>
      </c>
      <c r="DY733" s="438">
        <v>8.0500000000000007</v>
      </c>
      <c r="DZ733" s="439">
        <v>18.399999999999999</v>
      </c>
      <c r="EA733" s="660">
        <f>DZ733*3.6</f>
        <v>66.239999999999995</v>
      </c>
      <c r="EB733" s="441">
        <v>8400</v>
      </c>
      <c r="EC733" s="442">
        <v>6.3</v>
      </c>
      <c r="ED733" s="442">
        <v>0.18</v>
      </c>
      <c r="EE733" s="442">
        <v>5.0999999999999996</v>
      </c>
      <c r="EF733" s="442">
        <v>0.4</v>
      </c>
      <c r="EG733" s="443">
        <v>9</v>
      </c>
      <c r="EH733" s="440">
        <v>16</v>
      </c>
      <c r="EI733" s="429">
        <f t="shared" ref="EI733:ER733" si="1564">DY733</f>
        <v>8.0500000000000007</v>
      </c>
      <c r="EJ733" s="447">
        <f t="shared" si="1564"/>
        <v>18.399999999999999</v>
      </c>
      <c r="EK733" s="448">
        <f t="shared" si="1564"/>
        <v>66.239999999999995</v>
      </c>
      <c r="EL733" s="417">
        <f t="shared" si="1564"/>
        <v>8400</v>
      </c>
      <c r="EM733" s="431">
        <f t="shared" si="1564"/>
        <v>6.3</v>
      </c>
      <c r="EN733" s="431">
        <f t="shared" si="1564"/>
        <v>0.18</v>
      </c>
      <c r="EO733" s="431">
        <f t="shared" si="1564"/>
        <v>5.0999999999999996</v>
      </c>
      <c r="EP733" s="431">
        <f t="shared" si="1564"/>
        <v>0.4</v>
      </c>
      <c r="EQ733" s="430">
        <f t="shared" si="1564"/>
        <v>9</v>
      </c>
      <c r="ER733" s="448">
        <f t="shared" si="1564"/>
        <v>16</v>
      </c>
      <c r="ES733" s="449">
        <f t="shared" si="1436"/>
        <v>26.200873362445417</v>
      </c>
      <c r="ET733" s="450">
        <f t="shared" si="1437"/>
        <v>0.80608000000000002</v>
      </c>
      <c r="EU733" s="451">
        <f t="shared" si="1413"/>
        <v>0.43483818181818173</v>
      </c>
      <c r="EV733" s="450">
        <f t="shared" si="1438"/>
        <v>0.805255892255892</v>
      </c>
      <c r="EW733" s="513">
        <f t="shared" si="1511"/>
        <v>0.68791457311137549</v>
      </c>
      <c r="EX733" s="514">
        <f t="shared" si="1512"/>
        <v>13.886780468439856</v>
      </c>
      <c r="EY733" s="513">
        <f t="shared" si="1548"/>
        <v>0.59381898454746129</v>
      </c>
      <c r="EZ733" s="514">
        <f t="shared" si="1549"/>
        <v>26.9</v>
      </c>
      <c r="FA733" s="450">
        <f t="shared" si="1439"/>
        <v>0.86046340331408544</v>
      </c>
      <c r="FB733" s="431">
        <f t="shared" si="1440"/>
        <v>408.47417229059147</v>
      </c>
      <c r="FC733" s="452">
        <f>1-EP733/CA733</f>
        <v>0.73647181901399239</v>
      </c>
      <c r="FD733" s="431">
        <f>CA733-EP733</f>
        <v>1.117864231838031</v>
      </c>
      <c r="FE733" s="452">
        <f t="shared" si="1441"/>
        <v>0.9296875</v>
      </c>
      <c r="FF733" s="430">
        <f t="shared" si="1442"/>
        <v>119</v>
      </c>
      <c r="FG733" s="405">
        <v>57600</v>
      </c>
      <c r="FH733" s="664">
        <v>138</v>
      </c>
      <c r="FI733" s="590"/>
      <c r="FJ733" s="591"/>
      <c r="FK733" s="455">
        <f t="shared" si="1443"/>
        <v>1.7864231838030964</v>
      </c>
      <c r="FL733" s="530">
        <v>2400</v>
      </c>
      <c r="FM733" s="455">
        <f t="shared" si="1444"/>
        <v>59.547439460103213</v>
      </c>
      <c r="FN733" s="530">
        <v>3336</v>
      </c>
      <c r="FO733" s="532">
        <f t="shared" si="1445"/>
        <v>0.24932735426008973</v>
      </c>
      <c r="FP733" s="449">
        <f t="shared" si="1446"/>
        <v>82.770940849543464</v>
      </c>
      <c r="FQ733" s="457">
        <v>36</v>
      </c>
      <c r="FR733" s="458">
        <f t="shared" si="1447"/>
        <v>0.89321159190154831</v>
      </c>
      <c r="FS733" s="576">
        <v>7.85</v>
      </c>
      <c r="FT733" s="577">
        <v>11.6</v>
      </c>
      <c r="FU733" s="660">
        <v>70</v>
      </c>
      <c r="FV733" s="579">
        <v>4</v>
      </c>
      <c r="FW733" s="580">
        <v>0.12</v>
      </c>
      <c r="FX733" s="579">
        <v>8</v>
      </c>
      <c r="FY733" s="452">
        <f>1-FV733/(EG733+DD733)</f>
        <v>0.55555555555555558</v>
      </c>
      <c r="FZ733" s="452">
        <f>1-FW733/(EF733+DC733)</f>
        <v>0.7</v>
      </c>
      <c r="GA733" s="429">
        <f>EF733+DC733-FW733</f>
        <v>0.28000000000000003</v>
      </c>
      <c r="GB733" s="513">
        <f t="shared" si="1561"/>
        <v>0.36956521739130432</v>
      </c>
      <c r="GC733" s="514">
        <f>(CW733+DZ733-FT733)</f>
        <v>6.7999999999999989</v>
      </c>
      <c r="GD733" s="513">
        <f t="shared" si="1562"/>
        <v>-5.6763285024154619E-2</v>
      </c>
      <c r="GE733" s="527">
        <f t="shared" si="1563"/>
        <v>-3.7600000000000051</v>
      </c>
      <c r="GF733" s="461">
        <f t="shared" si="1450"/>
        <v>2.4414450178642317</v>
      </c>
      <c r="GG733" s="606">
        <v>12</v>
      </c>
      <c r="GH733" s="450">
        <f t="shared" ref="GH733:GH767" si="1565">GG733/80</f>
        <v>0.15</v>
      </c>
      <c r="GI733" s="405">
        <v>84</v>
      </c>
      <c r="GJ733" s="462">
        <f t="shared" ref="GJ733:GJ767" si="1566">GI733/GG733</f>
        <v>7</v>
      </c>
      <c r="GK733" s="463">
        <f t="shared" ref="GK733:GK767" si="1567">GG733/(BS733/24)*1000</f>
        <v>7.1456927352123865</v>
      </c>
      <c r="GL733" s="464">
        <v>7.81</v>
      </c>
      <c r="GM733" s="529">
        <v>13.1</v>
      </c>
      <c r="GN733" s="406">
        <f t="shared" ref="GN733:GN767" si="1568">GM733*3.6</f>
        <v>47.16</v>
      </c>
      <c r="GO733" s="513">
        <f t="shared" ref="GO733:GO767" si="1569">1-GM733/FT733</f>
        <v>-0.1293103448275863</v>
      </c>
      <c r="GP733" s="450">
        <f t="shared" ref="GP733:GP767" si="1570">1-GN733/FU733</f>
        <v>0.32628571428571429</v>
      </c>
      <c r="GQ733" s="439">
        <v>8</v>
      </c>
      <c r="GR733" s="455">
        <f t="shared" si="1452"/>
        <v>2.5605398967844382</v>
      </c>
      <c r="GS733" s="531">
        <f t="shared" si="1542"/>
        <v>12.1</v>
      </c>
      <c r="GT733" s="531">
        <f t="shared" si="1505"/>
        <v>37.51</v>
      </c>
      <c r="GU733" s="513">
        <f t="shared" ref="GU733:GU767" si="1571">1-GS733/GM733</f>
        <v>7.6335877862595436E-2</v>
      </c>
      <c r="GV733" s="513">
        <f t="shared" ref="GV733:GV767" si="1572">1-GT733/GN733</f>
        <v>0.20462256149279046</v>
      </c>
      <c r="GW733" s="513">
        <f t="shared" si="1550"/>
        <v>-4.31034482758621E-2</v>
      </c>
      <c r="GX733" s="513">
        <f t="shared" si="1506"/>
        <v>0.46414285714285719</v>
      </c>
      <c r="GY733" s="462">
        <f t="shared" ref="GY733:GY767" si="1573">GK733/(FU733-HD733)</f>
        <v>0.2199351411268817</v>
      </c>
      <c r="GZ733" s="405">
        <v>43094</v>
      </c>
      <c r="HA733" s="581">
        <v>8.2100000000000009</v>
      </c>
      <c r="HB733" s="451">
        <v>8.07</v>
      </c>
      <c r="HC733" s="577">
        <v>12.1</v>
      </c>
      <c r="HD733" s="463">
        <f t="shared" si="1551"/>
        <v>37.51</v>
      </c>
      <c r="HE733" s="463">
        <f>HF733/2.7</f>
        <v>9.9888888888888872</v>
      </c>
      <c r="HF733" s="463">
        <v>26.97</v>
      </c>
      <c r="HG733" s="582"/>
      <c r="HH733" s="575">
        <v>4</v>
      </c>
      <c r="HI733" s="583">
        <v>8530</v>
      </c>
      <c r="HJ733" s="406">
        <f t="shared" si="1453"/>
        <v>5715.1</v>
      </c>
      <c r="HK733" s="406">
        <v>264</v>
      </c>
      <c r="HL733" s="549">
        <v>1809</v>
      </c>
      <c r="HM733" s="584">
        <v>4.8</v>
      </c>
      <c r="HN733" s="461">
        <v>6.63</v>
      </c>
      <c r="HO733" s="574">
        <v>0.2</v>
      </c>
      <c r="HP733" s="548">
        <v>0.01</v>
      </c>
      <c r="HQ733" s="585">
        <v>4</v>
      </c>
      <c r="HR733" s="586">
        <v>0.12</v>
      </c>
      <c r="HS733" s="520">
        <v>0.13</v>
      </c>
      <c r="HT733" s="587">
        <v>4</v>
      </c>
      <c r="HU733" s="522">
        <f t="shared" si="1454"/>
        <v>47.406277244986924</v>
      </c>
      <c r="HV733" s="513">
        <f t="shared" si="1552"/>
        <v>0.73289183222958054</v>
      </c>
      <c r="HW733" s="513">
        <f t="shared" si="1507"/>
        <v>0.87284745762711868</v>
      </c>
      <c r="HX733" s="513">
        <f t="shared" si="1514"/>
        <v>0.69863636363636372</v>
      </c>
      <c r="HY733" s="599"/>
    </row>
    <row r="734" spans="1:233" s="598" customFormat="1" ht="15.95" customHeight="1" x14ac:dyDescent="0.15">
      <c r="A734" s="400">
        <v>44216</v>
      </c>
      <c r="B734" s="515">
        <v>37643</v>
      </c>
      <c r="C734" s="402">
        <f t="shared" si="1415"/>
        <v>0.75285999999999997</v>
      </c>
      <c r="D734" s="571"/>
      <c r="E734" s="572">
        <v>50.3</v>
      </c>
      <c r="F734" s="406"/>
      <c r="G734" s="406"/>
      <c r="H734" s="402"/>
      <c r="I734" s="573"/>
      <c r="J734" s="406"/>
      <c r="K734" s="574"/>
      <c r="L734" s="574"/>
      <c r="M734" s="574"/>
      <c r="N734" s="575"/>
      <c r="O734" s="575"/>
      <c r="P734" s="409">
        <v>3098</v>
      </c>
      <c r="Q734" s="409">
        <f t="shared" ref="Q734:Q767" si="1574">P734-R734-S734</f>
        <v>3098</v>
      </c>
      <c r="R734" s="409"/>
      <c r="S734" s="409"/>
      <c r="T734" s="410">
        <v>4.72</v>
      </c>
      <c r="U734" s="409">
        <f t="shared" si="1524"/>
        <v>3279.3103448275865</v>
      </c>
      <c r="V734" s="409">
        <v>9510</v>
      </c>
      <c r="W734" s="409">
        <v>2572</v>
      </c>
      <c r="X734" s="516">
        <v>549</v>
      </c>
      <c r="Y734" s="473"/>
      <c r="Z734" s="429"/>
      <c r="AA734" s="409"/>
      <c r="AB734" s="409"/>
      <c r="AC734" s="409"/>
      <c r="AD734" s="474"/>
      <c r="AE734" s="477"/>
      <c r="AF734" s="478">
        <f t="shared" si="1525"/>
        <v>3647</v>
      </c>
      <c r="AG734" s="477">
        <f t="shared" si="1526"/>
        <v>1.4588000000000001</v>
      </c>
      <c r="AH734" s="478">
        <f t="shared" si="1527"/>
        <v>2785.6603916303434</v>
      </c>
      <c r="AI734" s="478">
        <f t="shared" si="1528"/>
        <v>8078.4151357279952</v>
      </c>
      <c r="AJ734" s="473">
        <f t="shared" si="1529"/>
        <v>29461.98</v>
      </c>
      <c r="AK734" s="477">
        <f t="shared" si="1530"/>
        <v>1.3094213333333333</v>
      </c>
      <c r="AL734" s="447">
        <v>37</v>
      </c>
      <c r="AM734" s="479"/>
      <c r="AN734" s="473">
        <v>5319</v>
      </c>
      <c r="AO734" s="473">
        <v>5322</v>
      </c>
      <c r="AP734" s="479">
        <v>7.37</v>
      </c>
      <c r="AQ734" s="447">
        <v>715</v>
      </c>
      <c r="AR734" s="473">
        <f t="shared" si="1532"/>
        <v>2145</v>
      </c>
      <c r="AS734" s="657">
        <f t="shared" si="1533"/>
        <v>3</v>
      </c>
      <c r="AT734" s="473">
        <v>5210</v>
      </c>
      <c r="AU734" s="447"/>
      <c r="AV734" s="480">
        <v>2</v>
      </c>
      <c r="AW734" s="479"/>
      <c r="AX734" s="479"/>
      <c r="AY734" s="480"/>
      <c r="AZ734" s="480"/>
      <c r="BA734" s="420">
        <f t="shared" si="1416"/>
        <v>35954</v>
      </c>
      <c r="BB734" s="421">
        <f t="shared" si="1417"/>
        <v>0.71908000000000005</v>
      </c>
      <c r="BC734" s="422"/>
      <c r="BD734" s="423">
        <v>7.77</v>
      </c>
      <c r="BE734" s="424">
        <v>52.2</v>
      </c>
      <c r="BF734" s="420">
        <v>231</v>
      </c>
      <c r="BG734" s="426">
        <v>9520</v>
      </c>
      <c r="BH734" s="420">
        <f t="shared" si="1418"/>
        <v>6378.4000000000005</v>
      </c>
      <c r="BI734" s="432"/>
      <c r="BJ734" s="421"/>
      <c r="BK734" s="427">
        <v>23.3</v>
      </c>
      <c r="BL734" s="427"/>
      <c r="BM734" s="428"/>
      <c r="BN734" s="422"/>
      <c r="BO734" s="425"/>
      <c r="BP734" s="425"/>
      <c r="BQ734" s="423">
        <v>4.68</v>
      </c>
      <c r="BR734" s="421">
        <f t="shared" si="1419"/>
        <v>0.64999999999999991</v>
      </c>
      <c r="BS734" s="409">
        <f t="shared" si="1420"/>
        <v>39601</v>
      </c>
      <c r="BT734" s="429">
        <f t="shared" si="1534"/>
        <v>7.7331625464003428</v>
      </c>
      <c r="BU734" s="430">
        <f t="shared" si="1546"/>
        <v>52.2</v>
      </c>
      <c r="BV734" s="430">
        <f t="shared" si="1422"/>
        <v>407.2672154743567</v>
      </c>
      <c r="BW734" s="430">
        <f t="shared" si="1535"/>
        <v>8643.5448852301706</v>
      </c>
      <c r="BX734" s="430">
        <f t="shared" si="1423"/>
        <v>5618.3041753996113</v>
      </c>
      <c r="BY734" s="430">
        <f t="shared" si="1536"/>
        <v>21.154218327820008</v>
      </c>
      <c r="BZ734" s="430"/>
      <c r="CA734" s="431"/>
      <c r="CB734" s="430"/>
      <c r="CC734" s="432">
        <v>18337</v>
      </c>
      <c r="CD734" s="411">
        <f t="shared" si="1555"/>
        <v>20160.5</v>
      </c>
      <c r="CE734" s="421">
        <f t="shared" si="1556"/>
        <v>0.80642000000000003</v>
      </c>
      <c r="CF734" s="433">
        <f t="shared" si="1557"/>
        <v>7.9759926589122294</v>
      </c>
      <c r="CG734" s="434">
        <v>7.56</v>
      </c>
      <c r="CH734" s="427">
        <v>4</v>
      </c>
      <c r="CI734" s="446">
        <f t="shared" si="1558"/>
        <v>11.309243322338236</v>
      </c>
      <c r="CJ734" s="436">
        <v>22.5</v>
      </c>
      <c r="CK734" s="436">
        <v>1.02</v>
      </c>
      <c r="CL734" s="423">
        <v>7.56</v>
      </c>
      <c r="CM734" s="423">
        <v>17.8</v>
      </c>
      <c r="CN734" s="423">
        <v>126</v>
      </c>
      <c r="CO734" s="432"/>
      <c r="CP734" s="432"/>
      <c r="CQ734" s="437"/>
      <c r="CR734" s="437">
        <v>0.96</v>
      </c>
      <c r="CS734" s="424"/>
      <c r="CT734" s="432">
        <f t="shared" si="1559"/>
        <v>4.1665633292825079</v>
      </c>
      <c r="CU734" s="434">
        <v>5.88</v>
      </c>
      <c r="CV734" s="438">
        <v>7.92</v>
      </c>
      <c r="CW734" s="439">
        <v>16.7</v>
      </c>
      <c r="CX734" s="660">
        <f>CW734*3.6</f>
        <v>60.12</v>
      </c>
      <c r="CY734" s="441">
        <v>8250</v>
      </c>
      <c r="CZ734" s="442">
        <v>5.4</v>
      </c>
      <c r="DA734" s="442">
        <v>0.22</v>
      </c>
      <c r="DB734" s="442">
        <v>4.3</v>
      </c>
      <c r="DC734" s="442">
        <v>0.4</v>
      </c>
      <c r="DD734" s="443">
        <v>6</v>
      </c>
      <c r="DE734" s="440">
        <v>16</v>
      </c>
      <c r="DF734" s="444">
        <v>17617</v>
      </c>
      <c r="DG734" s="445">
        <f t="shared" si="1430"/>
        <v>19440.5</v>
      </c>
      <c r="DH734" s="421">
        <f t="shared" si="1431"/>
        <v>0.77761999999999998</v>
      </c>
      <c r="DI734" s="446">
        <f t="shared" si="1432"/>
        <v>8.2713921967027595</v>
      </c>
      <c r="DJ734" s="434"/>
      <c r="DK734" s="427"/>
      <c r="DL734" s="446">
        <f t="shared" si="1433"/>
        <v>11.728093413235255</v>
      </c>
      <c r="DM734" s="422">
        <v>22.4</v>
      </c>
      <c r="DN734" s="422">
        <v>1.48</v>
      </c>
      <c r="DO734" s="423"/>
      <c r="DP734" s="423"/>
      <c r="DQ734" s="423"/>
      <c r="DR734" s="432"/>
      <c r="DS734" s="432"/>
      <c r="DT734" s="437"/>
      <c r="DU734" s="437">
        <v>0.97</v>
      </c>
      <c r="DV734" s="424"/>
      <c r="DW734" s="446">
        <f t="shared" si="1434"/>
        <v>4.320876520665621</v>
      </c>
      <c r="DX734" s="434">
        <v>3.93</v>
      </c>
      <c r="DY734" s="438"/>
      <c r="DZ734" s="439"/>
      <c r="EA734" s="660"/>
      <c r="EB734" s="441"/>
      <c r="EC734" s="442"/>
      <c r="ED734" s="442"/>
      <c r="EE734" s="442"/>
      <c r="EF734" s="442"/>
      <c r="EG734" s="443"/>
      <c r="EH734" s="440"/>
      <c r="EI734" s="429">
        <f t="shared" ref="EI734:ER734" si="1575">CV734</f>
        <v>7.92</v>
      </c>
      <c r="EJ734" s="447">
        <f t="shared" si="1575"/>
        <v>16.7</v>
      </c>
      <c r="EK734" s="448">
        <f t="shared" si="1575"/>
        <v>60.12</v>
      </c>
      <c r="EL734" s="417">
        <f t="shared" si="1575"/>
        <v>8250</v>
      </c>
      <c r="EM734" s="431">
        <f t="shared" si="1575"/>
        <v>5.4</v>
      </c>
      <c r="EN734" s="431">
        <f t="shared" si="1575"/>
        <v>0.22</v>
      </c>
      <c r="EO734" s="431">
        <f t="shared" si="1575"/>
        <v>4.3</v>
      </c>
      <c r="EP734" s="431">
        <f t="shared" si="1575"/>
        <v>0.4</v>
      </c>
      <c r="EQ734" s="430">
        <f t="shared" si="1575"/>
        <v>6</v>
      </c>
      <c r="ER734" s="448">
        <f t="shared" si="1575"/>
        <v>16</v>
      </c>
      <c r="ES734" s="449">
        <f t="shared" si="1436"/>
        <v>26.665993282997906</v>
      </c>
      <c r="ET734" s="450">
        <f t="shared" si="1437"/>
        <v>0.79201999999999995</v>
      </c>
      <c r="EU734" s="451">
        <f t="shared" si="1413"/>
        <v>0.36654974999999995</v>
      </c>
      <c r="EV734" s="450">
        <f t="shared" si="1438"/>
        <v>0.67879583333333315</v>
      </c>
      <c r="EW734" s="513">
        <f t="shared" si="1511"/>
        <v>0.74473176383461848</v>
      </c>
      <c r="EX734" s="514">
        <f t="shared" si="1512"/>
        <v>15.754218327820007</v>
      </c>
      <c r="EY734" s="513">
        <f t="shared" si="1548"/>
        <v>0.68007662835249039</v>
      </c>
      <c r="EZ734" s="514">
        <f t="shared" si="1549"/>
        <v>35.5</v>
      </c>
      <c r="FA734" s="450">
        <f t="shared" si="1439"/>
        <v>0.85238193079210567</v>
      </c>
      <c r="FB734" s="431">
        <f t="shared" si="1440"/>
        <v>347.1472154743567</v>
      </c>
      <c r="FC734" s="452"/>
      <c r="FD734" s="431"/>
      <c r="FE734" s="452"/>
      <c r="FF734" s="430"/>
      <c r="FG734" s="405">
        <v>57600</v>
      </c>
      <c r="FH734" s="664">
        <v>201</v>
      </c>
      <c r="FI734" s="590"/>
      <c r="FJ734" s="591"/>
      <c r="FK734" s="455">
        <f t="shared" si="1443"/>
        <v>1.8181359056589481</v>
      </c>
      <c r="FL734" s="530">
        <v>2400</v>
      </c>
      <c r="FM734" s="455">
        <f t="shared" si="1444"/>
        <v>60.6045301886316</v>
      </c>
      <c r="FN734" s="530">
        <v>5404</v>
      </c>
      <c r="FO734" s="532">
        <f t="shared" si="1445"/>
        <v>0.4038863976083707</v>
      </c>
      <c r="FP734" s="449">
        <f t="shared" si="1446"/>
        <v>136.46120047473548</v>
      </c>
      <c r="FQ734" s="457">
        <v>36</v>
      </c>
      <c r="FR734" s="458">
        <f t="shared" si="1447"/>
        <v>0.90906795282947406</v>
      </c>
      <c r="FS734" s="576">
        <v>7.84</v>
      </c>
      <c r="FT734" s="577">
        <v>11.1</v>
      </c>
      <c r="FU734" s="660">
        <v>60</v>
      </c>
      <c r="FV734" s="579">
        <v>10</v>
      </c>
      <c r="FW734" s="580"/>
      <c r="FX734" s="579"/>
      <c r="FY734" s="452"/>
      <c r="FZ734" s="452"/>
      <c r="GA734" s="429"/>
      <c r="GB734" s="513">
        <f t="shared" si="1561"/>
        <v>0.33532934131736525</v>
      </c>
      <c r="GC734" s="514">
        <f>CW734+DZ734-FT734</f>
        <v>5.6</v>
      </c>
      <c r="GD734" s="513">
        <f t="shared" si="1562"/>
        <v>1.9960079840318778E-3</v>
      </c>
      <c r="GE734" s="527">
        <f t="shared" si="1563"/>
        <v>0.11999999999999744</v>
      </c>
      <c r="GF734" s="461">
        <f t="shared" si="1450"/>
        <v>2.4847857377338958</v>
      </c>
      <c r="GG734" s="606">
        <v>12</v>
      </c>
      <c r="GH734" s="450">
        <f t="shared" si="1565"/>
        <v>0.15</v>
      </c>
      <c r="GI734" s="405">
        <v>84</v>
      </c>
      <c r="GJ734" s="462">
        <f t="shared" si="1566"/>
        <v>7</v>
      </c>
      <c r="GK734" s="463">
        <f t="shared" si="1567"/>
        <v>7.2725436226357925</v>
      </c>
      <c r="GL734" s="464">
        <v>8.11</v>
      </c>
      <c r="GM734" s="529">
        <v>10.8</v>
      </c>
      <c r="GN734" s="406">
        <f t="shared" si="1568"/>
        <v>38.880000000000003</v>
      </c>
      <c r="GO734" s="513">
        <f t="shared" si="1569"/>
        <v>2.7027027027026973E-2</v>
      </c>
      <c r="GP734" s="450">
        <f t="shared" si="1570"/>
        <v>0.35199999999999998</v>
      </c>
      <c r="GQ734" s="439">
        <v>8</v>
      </c>
      <c r="GR734" s="455">
        <f t="shared" si="1452"/>
        <v>2.6059947981111589</v>
      </c>
      <c r="GS734" s="531">
        <f t="shared" si="1542"/>
        <v>10.7</v>
      </c>
      <c r="GT734" s="531">
        <f t="shared" si="1505"/>
        <v>33.17</v>
      </c>
      <c r="GU734" s="513">
        <f t="shared" si="1571"/>
        <v>9.2592592592594114E-3</v>
      </c>
      <c r="GV734" s="513">
        <f t="shared" si="1572"/>
        <v>0.14686213991769548</v>
      </c>
      <c r="GW734" s="513">
        <f t="shared" si="1550"/>
        <v>3.6036036036036112E-2</v>
      </c>
      <c r="GX734" s="513">
        <f t="shared" si="1506"/>
        <v>0.4471666666666666</v>
      </c>
      <c r="GY734" s="462">
        <f t="shared" si="1573"/>
        <v>0.27106014247617566</v>
      </c>
      <c r="GZ734" s="405">
        <v>37977</v>
      </c>
      <c r="HA734" s="581">
        <v>8.32</v>
      </c>
      <c r="HB734" s="451">
        <v>8.06</v>
      </c>
      <c r="HC734" s="577">
        <v>10.7</v>
      </c>
      <c r="HD734" s="463">
        <f t="shared" si="1551"/>
        <v>33.17</v>
      </c>
      <c r="HE734" s="463">
        <f>HF734/2.7</f>
        <v>10.451851851851851</v>
      </c>
      <c r="HF734" s="463">
        <v>28.22</v>
      </c>
      <c r="HG734" s="582"/>
      <c r="HH734" s="575">
        <v>6</v>
      </c>
      <c r="HI734" s="583">
        <v>8030</v>
      </c>
      <c r="HJ734" s="406">
        <f t="shared" si="1453"/>
        <v>5380.1</v>
      </c>
      <c r="HK734" s="406"/>
      <c r="HL734" s="549"/>
      <c r="HM734" s="584"/>
      <c r="HN734" s="461">
        <v>6.22</v>
      </c>
      <c r="HO734" s="574"/>
      <c r="HP734" s="548">
        <v>0.01</v>
      </c>
      <c r="HQ734" s="585"/>
      <c r="HR734" s="586"/>
      <c r="HS734" s="520">
        <v>0.11</v>
      </c>
      <c r="HT734" s="587">
        <v>6</v>
      </c>
      <c r="HU734" s="522">
        <f t="shared" si="1454"/>
        <v>48.395171608165981</v>
      </c>
      <c r="HV734" s="513">
        <f t="shared" si="1552"/>
        <v>0.79501915708812265</v>
      </c>
      <c r="HW734" s="513">
        <f t="shared" si="1507"/>
        <v>0.85640692640692639</v>
      </c>
      <c r="HX734" s="513">
        <f t="shared" si="1514"/>
        <v>0.73304721030042919</v>
      </c>
      <c r="HY734" s="599"/>
    </row>
    <row r="735" spans="1:233" s="598" customFormat="1" ht="15.95" customHeight="1" x14ac:dyDescent="0.15">
      <c r="A735" s="400">
        <v>44217</v>
      </c>
      <c r="B735" s="515">
        <v>37902</v>
      </c>
      <c r="C735" s="402">
        <f t="shared" si="1415"/>
        <v>0.75804000000000005</v>
      </c>
      <c r="D735" s="571"/>
      <c r="E735" s="572">
        <v>46.7</v>
      </c>
      <c r="F735" s="406"/>
      <c r="G735" s="406"/>
      <c r="H735" s="402"/>
      <c r="I735" s="573"/>
      <c r="J735" s="406"/>
      <c r="K735" s="574"/>
      <c r="L735" s="574"/>
      <c r="M735" s="574"/>
      <c r="N735" s="575"/>
      <c r="O735" s="575"/>
      <c r="P735" s="665">
        <v>3121</v>
      </c>
      <c r="Q735" s="409">
        <f t="shared" si="1574"/>
        <v>3121</v>
      </c>
      <c r="R735" s="666"/>
      <c r="S735" s="666"/>
      <c r="T735" s="410">
        <v>4.84</v>
      </c>
      <c r="U735" s="409">
        <f t="shared" si="1524"/>
        <v>3158.6206896551726</v>
      </c>
      <c r="V735" s="409">
        <v>9160</v>
      </c>
      <c r="W735" s="409">
        <v>2568</v>
      </c>
      <c r="X735" s="516">
        <v>493</v>
      </c>
      <c r="Y735" s="473"/>
      <c r="Z735" s="429"/>
      <c r="AA735" s="409"/>
      <c r="AB735" s="409"/>
      <c r="AC735" s="409"/>
      <c r="AD735" s="474"/>
      <c r="AE735" s="477"/>
      <c r="AF735" s="478">
        <f t="shared" si="1525"/>
        <v>3614</v>
      </c>
      <c r="AG735" s="477">
        <f t="shared" si="1526"/>
        <v>1.4456</v>
      </c>
      <c r="AH735" s="478">
        <f t="shared" si="1527"/>
        <v>2727.7407781997213</v>
      </c>
      <c r="AI735" s="478">
        <f t="shared" si="1528"/>
        <v>7910.448256779192</v>
      </c>
      <c r="AJ735" s="473">
        <f t="shared" si="1529"/>
        <v>28588.36</v>
      </c>
      <c r="AK735" s="477">
        <f t="shared" si="1530"/>
        <v>1.2705937777777778</v>
      </c>
      <c r="AL735" s="447">
        <v>37</v>
      </c>
      <c r="AM735" s="479"/>
      <c r="AN735" s="473">
        <v>5288</v>
      </c>
      <c r="AO735" s="473">
        <v>5209</v>
      </c>
      <c r="AP735" s="479">
        <v>7.44</v>
      </c>
      <c r="AQ735" s="447">
        <v>716</v>
      </c>
      <c r="AR735" s="473">
        <f t="shared" si="1532"/>
        <v>2148</v>
      </c>
      <c r="AS735" s="657">
        <f t="shared" si="1533"/>
        <v>3</v>
      </c>
      <c r="AT735" s="473">
        <v>5680</v>
      </c>
      <c r="AU735" s="447"/>
      <c r="AV735" s="480">
        <v>1.7</v>
      </c>
      <c r="AW735" s="479"/>
      <c r="AX735" s="479"/>
      <c r="AY735" s="480"/>
      <c r="AZ735" s="480"/>
      <c r="BA735" s="420">
        <f t="shared" si="1416"/>
        <v>36679</v>
      </c>
      <c r="BB735" s="421">
        <f t="shared" si="1417"/>
        <v>0.73358000000000001</v>
      </c>
      <c r="BC735" s="422"/>
      <c r="BD735" s="423">
        <v>7.95</v>
      </c>
      <c r="BE735" s="424">
        <v>54.9</v>
      </c>
      <c r="BF735" s="420">
        <v>303</v>
      </c>
      <c r="BG735" s="426">
        <v>9640</v>
      </c>
      <c r="BH735" s="420">
        <f t="shared" si="1418"/>
        <v>6458.8</v>
      </c>
      <c r="BI735" s="432"/>
      <c r="BJ735" s="421"/>
      <c r="BK735" s="427">
        <v>22.2</v>
      </c>
      <c r="BL735" s="427"/>
      <c r="BM735" s="428"/>
      <c r="BN735" s="422"/>
      <c r="BO735" s="425"/>
      <c r="BP735" s="425"/>
      <c r="BQ735" s="423">
        <v>4.5199999999999996</v>
      </c>
      <c r="BR735" s="421">
        <f t="shared" si="1419"/>
        <v>0.62777777777777766</v>
      </c>
      <c r="BS735" s="409">
        <f t="shared" si="1420"/>
        <v>40293</v>
      </c>
      <c r="BT735" s="429">
        <f t="shared" si="1534"/>
        <v>7.9042565706202064</v>
      </c>
      <c r="BU735" s="430">
        <f t="shared" si="1546"/>
        <v>54.9</v>
      </c>
      <c r="BV735" s="430">
        <f t="shared" si="1422"/>
        <v>468.48358275631006</v>
      </c>
      <c r="BW735" s="430">
        <f t="shared" si="1535"/>
        <v>8775.6285707194802</v>
      </c>
      <c r="BX735" s="430">
        <f t="shared" si="1423"/>
        <v>5704.1585709676619</v>
      </c>
      <c r="BY735" s="430">
        <f t="shared" si="1536"/>
        <v>20.208815426997244</v>
      </c>
      <c r="BZ735" s="430"/>
      <c r="CA735" s="431"/>
      <c r="CB735" s="430"/>
      <c r="CC735" s="432">
        <v>18225</v>
      </c>
      <c r="CD735" s="411">
        <f t="shared" si="1555"/>
        <v>20032</v>
      </c>
      <c r="CE735" s="421">
        <f t="shared" si="1556"/>
        <v>0.80127999999999999</v>
      </c>
      <c r="CF735" s="433">
        <f t="shared" si="1557"/>
        <v>8.0271565495207682</v>
      </c>
      <c r="CG735" s="434"/>
      <c r="CH735" s="427"/>
      <c r="CI735" s="446">
        <f t="shared" si="1558"/>
        <v>11.381789137380192</v>
      </c>
      <c r="CJ735" s="436">
        <v>23</v>
      </c>
      <c r="CK735" s="436">
        <v>1.23</v>
      </c>
      <c r="CL735" s="423"/>
      <c r="CM735" s="423"/>
      <c r="CN735" s="423"/>
      <c r="CO735" s="432"/>
      <c r="CP735" s="432"/>
      <c r="CQ735" s="437"/>
      <c r="CR735" s="437">
        <v>0.94</v>
      </c>
      <c r="CS735" s="424"/>
      <c r="CT735" s="432">
        <f t="shared" si="1559"/>
        <v>4.1932907348242807</v>
      </c>
      <c r="CU735" s="434">
        <v>6.22</v>
      </c>
      <c r="CV735" s="438"/>
      <c r="CW735" s="439"/>
      <c r="CX735" s="660"/>
      <c r="CY735" s="441"/>
      <c r="CZ735" s="442"/>
      <c r="DA735" s="442"/>
      <c r="DB735" s="442"/>
      <c r="DC735" s="442"/>
      <c r="DD735" s="443"/>
      <c r="DE735" s="440"/>
      <c r="DF735" s="444">
        <v>18454</v>
      </c>
      <c r="DG735" s="445">
        <f t="shared" si="1430"/>
        <v>20261</v>
      </c>
      <c r="DH735" s="421">
        <f t="shared" si="1431"/>
        <v>0.81044000000000005</v>
      </c>
      <c r="DI735" s="446">
        <f t="shared" si="1432"/>
        <v>7.9364295938008977</v>
      </c>
      <c r="DJ735" s="434">
        <v>7.66</v>
      </c>
      <c r="DK735" s="427">
        <v>3.5</v>
      </c>
      <c r="DL735" s="446">
        <f t="shared" si="1433"/>
        <v>11.253146438971424</v>
      </c>
      <c r="DM735" s="422">
        <v>22.9</v>
      </c>
      <c r="DN735" s="422">
        <v>1.3</v>
      </c>
      <c r="DO735" s="423">
        <v>7.65</v>
      </c>
      <c r="DP735" s="423">
        <v>17</v>
      </c>
      <c r="DQ735" s="423">
        <v>113</v>
      </c>
      <c r="DR735" s="432"/>
      <c r="DS735" s="432"/>
      <c r="DT735" s="437"/>
      <c r="DU735" s="437">
        <v>0.95</v>
      </c>
      <c r="DV735" s="424"/>
      <c r="DW735" s="446">
        <f t="shared" si="1434"/>
        <v>4.1458960564631564</v>
      </c>
      <c r="DX735" s="434">
        <v>3.78</v>
      </c>
      <c r="DY735" s="438">
        <v>7.92</v>
      </c>
      <c r="DZ735" s="439">
        <v>15.3</v>
      </c>
      <c r="EA735" s="660">
        <f>DZ735*3.6</f>
        <v>55.080000000000005</v>
      </c>
      <c r="EB735" s="441">
        <v>8460</v>
      </c>
      <c r="EC735" s="442">
        <v>6</v>
      </c>
      <c r="ED735" s="442">
        <v>0.19</v>
      </c>
      <c r="EE735" s="442">
        <v>5.2</v>
      </c>
      <c r="EF735" s="442">
        <v>0.45</v>
      </c>
      <c r="EG735" s="443">
        <v>5</v>
      </c>
      <c r="EH735" s="440">
        <v>16</v>
      </c>
      <c r="EI735" s="429">
        <f t="shared" ref="EI735:ER735" si="1576">DY735</f>
        <v>7.92</v>
      </c>
      <c r="EJ735" s="447">
        <f t="shared" si="1576"/>
        <v>15.3</v>
      </c>
      <c r="EK735" s="448">
        <f t="shared" si="1576"/>
        <v>55.080000000000005</v>
      </c>
      <c r="EL735" s="417">
        <f t="shared" si="1576"/>
        <v>8460</v>
      </c>
      <c r="EM735" s="431">
        <f t="shared" si="1576"/>
        <v>6</v>
      </c>
      <c r="EN735" s="431">
        <f t="shared" si="1576"/>
        <v>0.19</v>
      </c>
      <c r="EO735" s="431">
        <f t="shared" si="1576"/>
        <v>5.2</v>
      </c>
      <c r="EP735" s="431">
        <f t="shared" si="1576"/>
        <v>0.45</v>
      </c>
      <c r="EQ735" s="430">
        <f t="shared" si="1576"/>
        <v>5</v>
      </c>
      <c r="ER735" s="448">
        <f t="shared" si="1576"/>
        <v>16</v>
      </c>
      <c r="ES735" s="449">
        <f t="shared" si="1436"/>
        <v>26.208026208026212</v>
      </c>
      <c r="ET735" s="450">
        <f t="shared" si="1437"/>
        <v>0.80586000000000002</v>
      </c>
      <c r="EU735" s="451">
        <f t="shared" si="1413"/>
        <v>0.42901384090909089</v>
      </c>
      <c r="EV735" s="450">
        <f t="shared" si="1438"/>
        <v>0.79447007575757567</v>
      </c>
      <c r="EW735" s="513">
        <f t="shared" si="1511"/>
        <v>0.70309986640857169</v>
      </c>
      <c r="EX735" s="514">
        <f t="shared" si="1512"/>
        <v>14.208815426997244</v>
      </c>
      <c r="EY735" s="513">
        <f t="shared" si="1548"/>
        <v>0.72131147540983598</v>
      </c>
      <c r="EZ735" s="514">
        <f t="shared" si="1549"/>
        <v>39.599999999999994</v>
      </c>
      <c r="FA735" s="450">
        <f t="shared" si="1439"/>
        <v>0.88242917782531805</v>
      </c>
      <c r="FB735" s="431">
        <f t="shared" si="1440"/>
        <v>413.40358275631007</v>
      </c>
      <c r="FC735" s="452"/>
      <c r="FD735" s="431"/>
      <c r="FE735" s="452"/>
      <c r="FF735" s="430"/>
      <c r="FG735" s="405">
        <v>57600</v>
      </c>
      <c r="FH735" s="664">
        <v>188</v>
      </c>
      <c r="FI735" s="590"/>
      <c r="FJ735" s="591"/>
      <c r="FK735" s="455">
        <f t="shared" si="1443"/>
        <v>1.7869108778199689</v>
      </c>
      <c r="FL735" s="530">
        <v>2400</v>
      </c>
      <c r="FM735" s="455">
        <f t="shared" si="1444"/>
        <v>59.563695927332297</v>
      </c>
      <c r="FN735" s="530">
        <v>4309</v>
      </c>
      <c r="FO735" s="532">
        <f t="shared" si="1445"/>
        <v>0.32204783258594916</v>
      </c>
      <c r="FP735" s="449">
        <f t="shared" si="1446"/>
        <v>106.94165239619785</v>
      </c>
      <c r="FQ735" s="457">
        <v>36</v>
      </c>
      <c r="FR735" s="458">
        <f t="shared" si="1447"/>
        <v>0.89345543890998436</v>
      </c>
      <c r="FS735" s="576">
        <v>7.83</v>
      </c>
      <c r="FT735" s="577">
        <v>10.9</v>
      </c>
      <c r="FU735" s="660">
        <v>60</v>
      </c>
      <c r="FV735" s="579">
        <v>4</v>
      </c>
      <c r="FW735" s="580"/>
      <c r="FX735" s="579"/>
      <c r="FY735" s="452"/>
      <c r="FZ735" s="452"/>
      <c r="GA735" s="429"/>
      <c r="GB735" s="513">
        <f t="shared" si="1561"/>
        <v>0.28758169934640521</v>
      </c>
      <c r="GC735" s="514">
        <f t="shared" ref="GC735:GC742" si="1577">(CW735+DZ735-FT735)</f>
        <v>4.4000000000000004</v>
      </c>
      <c r="GD735" s="513">
        <f t="shared" si="1562"/>
        <v>-8.9324618736383421E-2</v>
      </c>
      <c r="GE735" s="527">
        <f t="shared" si="1563"/>
        <v>-4.9199999999999946</v>
      </c>
      <c r="GF735" s="461">
        <f t="shared" si="1450"/>
        <v>2.4421115330206238</v>
      </c>
      <c r="GG735" s="606">
        <v>12</v>
      </c>
      <c r="GH735" s="450">
        <f t="shared" si="1565"/>
        <v>0.15</v>
      </c>
      <c r="GI735" s="405">
        <v>84</v>
      </c>
      <c r="GJ735" s="462">
        <f t="shared" si="1566"/>
        <v>7</v>
      </c>
      <c r="GK735" s="463">
        <f t="shared" si="1567"/>
        <v>7.1476435112798749</v>
      </c>
      <c r="GL735" s="464">
        <v>8.0500000000000007</v>
      </c>
      <c r="GM735" s="529">
        <v>10.7</v>
      </c>
      <c r="GN735" s="406">
        <f t="shared" si="1568"/>
        <v>38.519999999999996</v>
      </c>
      <c r="GO735" s="513">
        <f t="shared" si="1569"/>
        <v>1.8348623853211121E-2</v>
      </c>
      <c r="GP735" s="450">
        <f t="shared" si="1570"/>
        <v>0.3580000000000001</v>
      </c>
      <c r="GQ735" s="439">
        <v>8</v>
      </c>
      <c r="GR735" s="455">
        <f t="shared" si="1452"/>
        <v>2.5612389248752883</v>
      </c>
      <c r="GS735" s="531">
        <f t="shared" si="1542"/>
        <v>10.9</v>
      </c>
      <c r="GT735" s="531">
        <f t="shared" si="1505"/>
        <v>33.79</v>
      </c>
      <c r="GU735" s="513">
        <f t="shared" si="1571"/>
        <v>-1.8691588785046731E-2</v>
      </c>
      <c r="GV735" s="513">
        <f t="shared" si="1572"/>
        <v>0.12279335410176528</v>
      </c>
      <c r="GW735" s="513">
        <f t="shared" si="1550"/>
        <v>0</v>
      </c>
      <c r="GX735" s="513">
        <f t="shared" si="1506"/>
        <v>0.4368333333333333</v>
      </c>
      <c r="GY735" s="462">
        <f t="shared" si="1573"/>
        <v>0.27270673450133059</v>
      </c>
      <c r="GZ735" s="405">
        <v>41225</v>
      </c>
      <c r="HA735" s="581">
        <v>8.2899999999999991</v>
      </c>
      <c r="HB735" s="451">
        <v>8.0399999999999991</v>
      </c>
      <c r="HC735" s="577">
        <v>10.9</v>
      </c>
      <c r="HD735" s="463">
        <f t="shared" si="1551"/>
        <v>33.79</v>
      </c>
      <c r="HE735" s="463">
        <f>HF735/2.7</f>
        <v>10.044444444444444</v>
      </c>
      <c r="HF735" s="463">
        <v>27.12</v>
      </c>
      <c r="HG735" s="582"/>
      <c r="HH735" s="575">
        <v>6</v>
      </c>
      <c r="HI735" s="583">
        <v>8350</v>
      </c>
      <c r="HJ735" s="406">
        <f t="shared" si="1453"/>
        <v>5594.5</v>
      </c>
      <c r="HK735" s="406"/>
      <c r="HL735" s="549"/>
      <c r="HM735" s="584"/>
      <c r="HN735" s="461">
        <v>5.32</v>
      </c>
      <c r="HO735" s="574"/>
      <c r="HP735" s="548">
        <v>0.01</v>
      </c>
      <c r="HQ735" s="585"/>
      <c r="HR735" s="586"/>
      <c r="HS735" s="520">
        <v>0.12</v>
      </c>
      <c r="HT735" s="587">
        <v>6</v>
      </c>
      <c r="HU735" s="522">
        <f t="shared" si="1454"/>
        <v>47.438588838299843</v>
      </c>
      <c r="HV735" s="513">
        <f t="shared" si="1552"/>
        <v>0.80145719489981782</v>
      </c>
      <c r="HW735" s="513">
        <f t="shared" si="1507"/>
        <v>0.88848184818481846</v>
      </c>
      <c r="HX735" s="513">
        <f t="shared" si="1514"/>
        <v>0.76036036036036037</v>
      </c>
      <c r="HY735" s="599"/>
    </row>
    <row r="736" spans="1:233" x14ac:dyDescent="0.15">
      <c r="A736" s="400">
        <v>44218</v>
      </c>
      <c r="B736" s="515">
        <v>36339</v>
      </c>
      <c r="C736" s="402">
        <f t="shared" si="1415"/>
        <v>0.72677999999999998</v>
      </c>
      <c r="D736" s="403"/>
      <c r="E736" s="404">
        <v>42.8</v>
      </c>
      <c r="F736" s="406">
        <f t="shared" ref="F736:F767" si="1578">E736*4.7</f>
        <v>201.16</v>
      </c>
      <c r="G736" s="406">
        <f t="shared" ref="G736:G767" si="1579">F736*B736/1000</f>
        <v>7309.9532399999998</v>
      </c>
      <c r="H736" s="402">
        <f t="shared" ref="H736:H767" si="1580">G736/$G$6</f>
        <v>0.2923981296</v>
      </c>
      <c r="I736" s="405"/>
      <c r="J736" s="406"/>
      <c r="K736" s="407"/>
      <c r="L736" s="407"/>
      <c r="M736" s="407"/>
      <c r="N736" s="408"/>
      <c r="O736" s="408"/>
      <c r="P736" s="665">
        <v>3121</v>
      </c>
      <c r="Q736" s="409">
        <f t="shared" si="1574"/>
        <v>3121</v>
      </c>
      <c r="R736" s="666"/>
      <c r="S736" s="666"/>
      <c r="T736" s="410">
        <v>4.8899999999999997</v>
      </c>
      <c r="U736" s="409">
        <f t="shared" si="1524"/>
        <v>3099.655172413793</v>
      </c>
      <c r="V736" s="409">
        <v>8989</v>
      </c>
      <c r="W736" s="409">
        <v>2164</v>
      </c>
      <c r="X736" s="516">
        <v>482</v>
      </c>
      <c r="Y736" s="473"/>
      <c r="Z736" s="429"/>
      <c r="AA736" s="409"/>
      <c r="AB736" s="409"/>
      <c r="AC736" s="409"/>
      <c r="AD736" s="474"/>
      <c r="AE736" s="477"/>
      <c r="AF736" s="478">
        <f t="shared" si="1525"/>
        <v>3603</v>
      </c>
      <c r="AG736" s="477">
        <f t="shared" si="1526"/>
        <v>1.4412</v>
      </c>
      <c r="AH736" s="478">
        <f t="shared" si="1527"/>
        <v>2694.2708777168455</v>
      </c>
      <c r="AI736" s="478">
        <f t="shared" si="1528"/>
        <v>7813.385545378851</v>
      </c>
      <c r="AJ736" s="473">
        <f t="shared" si="1529"/>
        <v>28151.628120000001</v>
      </c>
      <c r="AK736" s="477">
        <f t="shared" si="1530"/>
        <v>1.2511834720000001</v>
      </c>
      <c r="AL736" s="447">
        <v>37</v>
      </c>
      <c r="AM736" s="479"/>
      <c r="AN736" s="473">
        <v>5205</v>
      </c>
      <c r="AO736" s="473">
        <v>5132</v>
      </c>
      <c r="AP736" s="479">
        <v>7.6</v>
      </c>
      <c r="AQ736" s="447">
        <v>700</v>
      </c>
      <c r="AR736" s="473">
        <f t="shared" si="1532"/>
        <v>2100</v>
      </c>
      <c r="AS736" s="657">
        <f t="shared" si="1533"/>
        <v>3</v>
      </c>
      <c r="AT736" s="473">
        <v>5710</v>
      </c>
      <c r="AU736" s="447"/>
      <c r="AV736" s="480">
        <v>2.1</v>
      </c>
      <c r="AW736" s="479">
        <v>4.3</v>
      </c>
      <c r="AX736" s="479">
        <v>42.86</v>
      </c>
      <c r="AY736" s="480">
        <v>5.3</v>
      </c>
      <c r="AZ736" s="480">
        <v>1.3</v>
      </c>
      <c r="BA736" s="420">
        <f t="shared" si="1416"/>
        <v>36815</v>
      </c>
      <c r="BB736" s="421">
        <f t="shared" si="1417"/>
        <v>0.73629999999999995</v>
      </c>
      <c r="BC736" s="442"/>
      <c r="BD736" s="667">
        <v>7.98</v>
      </c>
      <c r="BE736" s="668">
        <v>36</v>
      </c>
      <c r="BF736" s="406">
        <f t="shared" ref="BF736:BF767" si="1581">BE736*4.7</f>
        <v>169.20000000000002</v>
      </c>
      <c r="BG736" s="547">
        <v>8710</v>
      </c>
      <c r="BH736" s="406">
        <f t="shared" si="1418"/>
        <v>5835.7000000000007</v>
      </c>
      <c r="BI736" s="549"/>
      <c r="BJ736" s="402"/>
      <c r="BK736" s="669">
        <v>25.3</v>
      </c>
      <c r="BL736" s="669">
        <v>13.5</v>
      </c>
      <c r="BM736" s="670">
        <v>8.9</v>
      </c>
      <c r="BN736" s="442">
        <v>1.8</v>
      </c>
      <c r="BO736" s="443">
        <v>233</v>
      </c>
      <c r="BP736" s="443">
        <v>32</v>
      </c>
      <c r="BQ736" s="667">
        <v>4.4000000000000004</v>
      </c>
      <c r="BR736" s="421">
        <f t="shared" si="1419"/>
        <v>0.61111111111111116</v>
      </c>
      <c r="BS736" s="409">
        <f t="shared" si="1420"/>
        <v>40418</v>
      </c>
      <c r="BT736" s="429">
        <f t="shared" si="1534"/>
        <v>7.9461254886436734</v>
      </c>
      <c r="BU736" s="430">
        <f t="shared" si="1546"/>
        <v>36</v>
      </c>
      <c r="BV736" s="430">
        <f t="shared" si="1422"/>
        <v>341.31817507051312</v>
      </c>
      <c r="BW736" s="430">
        <f t="shared" si="1535"/>
        <v>7933.8279726854371</v>
      </c>
      <c r="BX736" s="430">
        <f t="shared" si="1423"/>
        <v>5156.9881822455345</v>
      </c>
      <c r="BY736" s="430">
        <f t="shared" si="1536"/>
        <v>23.160557177495175</v>
      </c>
      <c r="BZ736" s="430">
        <f>(BL736*BA736+AY736*AF736)/BS736</f>
        <v>12.769023702310852</v>
      </c>
      <c r="CA736" s="671">
        <f>(BN736*BA736+AZ736*AF736)/BS736</f>
        <v>1.7554282745311494</v>
      </c>
      <c r="CB736" s="430">
        <f t="shared" ref="CB736:CB767" si="1582">BO736</f>
        <v>233</v>
      </c>
      <c r="CC736" s="549">
        <v>18576</v>
      </c>
      <c r="CD736" s="411">
        <f t="shared" si="1555"/>
        <v>20377.5</v>
      </c>
      <c r="CE736" s="421">
        <f t="shared" si="1556"/>
        <v>0.81510000000000005</v>
      </c>
      <c r="CF736" s="433">
        <f t="shared" si="1557"/>
        <v>7.8910563121089439</v>
      </c>
      <c r="CG736" s="438">
        <v>7.78</v>
      </c>
      <c r="CH736" s="669">
        <v>3.4</v>
      </c>
      <c r="CI736" s="672">
        <f t="shared" ref="CI736:CI767" si="1583">9500/CC736*24</f>
        <v>12.273901808785531</v>
      </c>
      <c r="CJ736" s="453">
        <v>23.5</v>
      </c>
      <c r="CK736" s="453">
        <v>1.5</v>
      </c>
      <c r="CL736" s="667">
        <v>7.69</v>
      </c>
      <c r="CM736" s="667"/>
      <c r="CN736" s="667"/>
      <c r="CO736" s="549"/>
      <c r="CP736" s="549"/>
      <c r="CQ736" s="450"/>
      <c r="CR736" s="673">
        <v>0.94</v>
      </c>
      <c r="CS736" s="1"/>
      <c r="CT736" s="432">
        <f t="shared" si="1559"/>
        <v>4.1221935958778069</v>
      </c>
      <c r="CU736" s="438">
        <v>4.67</v>
      </c>
      <c r="CV736" s="438">
        <v>8.06</v>
      </c>
      <c r="CW736" s="439">
        <v>16</v>
      </c>
      <c r="CX736" s="660">
        <f>CW736*3.6</f>
        <v>57.6</v>
      </c>
      <c r="CY736" s="441">
        <v>8300</v>
      </c>
      <c r="CZ736" s="442">
        <v>6.2</v>
      </c>
      <c r="DA736" s="442">
        <v>0.17</v>
      </c>
      <c r="DB736" s="442">
        <v>5</v>
      </c>
      <c r="DC736" s="442">
        <v>0.45</v>
      </c>
      <c r="DD736" s="443">
        <v>8</v>
      </c>
      <c r="DE736" s="440">
        <v>16</v>
      </c>
      <c r="DF736" s="674">
        <v>18239</v>
      </c>
      <c r="DG736" s="445">
        <f t="shared" si="1430"/>
        <v>20040.5</v>
      </c>
      <c r="DH736" s="421">
        <f t="shared" si="1431"/>
        <v>0.80162</v>
      </c>
      <c r="DI736" s="446">
        <f t="shared" si="1432"/>
        <v>8.0237519023976454</v>
      </c>
      <c r="DJ736" s="438"/>
      <c r="DK736" s="669"/>
      <c r="DL736" s="446">
        <f t="shared" si="1433"/>
        <v>11.376961652653378</v>
      </c>
      <c r="DM736" s="442">
        <v>22.9</v>
      </c>
      <c r="DN736" s="442">
        <v>2.34</v>
      </c>
      <c r="DO736" s="667"/>
      <c r="DP736" s="667"/>
      <c r="DQ736" s="667"/>
      <c r="DR736" s="549"/>
      <c r="DS736" s="549"/>
      <c r="DT736" s="450"/>
      <c r="DU736" s="673">
        <v>0.94</v>
      </c>
      <c r="DW736" s="446">
        <f t="shared" si="1434"/>
        <v>4.1915121878196651</v>
      </c>
      <c r="DX736" s="438">
        <v>5.23</v>
      </c>
      <c r="DY736" s="438"/>
      <c r="DZ736" s="439"/>
      <c r="EA736" s="660"/>
      <c r="EB736" s="441"/>
      <c r="EC736" s="442"/>
      <c r="ED736" s="442"/>
      <c r="EE736" s="442"/>
      <c r="EF736" s="442"/>
      <c r="EG736" s="443"/>
      <c r="EH736" s="440"/>
      <c r="EI736" s="429">
        <f t="shared" ref="EI736:ER736" si="1584">CV736</f>
        <v>8.06</v>
      </c>
      <c r="EJ736" s="447">
        <f t="shared" si="1584"/>
        <v>16</v>
      </c>
      <c r="EK736" s="448">
        <f t="shared" si="1584"/>
        <v>57.6</v>
      </c>
      <c r="EL736" s="417">
        <f t="shared" si="1584"/>
        <v>8300</v>
      </c>
      <c r="EM736" s="431">
        <f t="shared" si="1584"/>
        <v>6.2</v>
      </c>
      <c r="EN736" s="431">
        <f t="shared" si="1584"/>
        <v>0.17</v>
      </c>
      <c r="EO736" s="431">
        <f t="shared" si="1584"/>
        <v>5</v>
      </c>
      <c r="EP736" s="431">
        <f t="shared" si="1584"/>
        <v>0.45</v>
      </c>
      <c r="EQ736" s="430">
        <f t="shared" si="1584"/>
        <v>8</v>
      </c>
      <c r="ER736" s="448">
        <f t="shared" si="1584"/>
        <v>16</v>
      </c>
      <c r="ES736" s="449">
        <f t="shared" si="1436"/>
        <v>26.126973130783313</v>
      </c>
      <c r="ET736" s="450">
        <f t="shared" si="1437"/>
        <v>0.80835999999999997</v>
      </c>
      <c r="EU736" s="451">
        <f t="shared" si="1413"/>
        <v>0.31353177272727273</v>
      </c>
      <c r="EV736" s="450">
        <f t="shared" si="1438"/>
        <v>0.58061439393939396</v>
      </c>
      <c r="EW736" s="513">
        <f t="shared" si="1511"/>
        <v>0.73230350407871603</v>
      </c>
      <c r="EX736" s="514">
        <f t="shared" si="1512"/>
        <v>16.960557177495176</v>
      </c>
      <c r="EY736" s="513">
        <f t="shared" si="1548"/>
        <v>0.55555555555555558</v>
      </c>
      <c r="EZ736" s="514">
        <f t="shared" si="1549"/>
        <v>20</v>
      </c>
      <c r="FA736" s="450">
        <f t="shared" si="1439"/>
        <v>0.83124250565297209</v>
      </c>
      <c r="FB736" s="431">
        <f t="shared" si="1440"/>
        <v>283.7181750705131</v>
      </c>
      <c r="FC736" s="452">
        <f>1-EP736/CA736</f>
        <v>0.74365230039365249</v>
      </c>
      <c r="FD736" s="431">
        <f>CA736-EP736</f>
        <v>1.3054282745311494</v>
      </c>
      <c r="FE736" s="452">
        <f t="shared" ref="FE736:FE767" si="1585">1-EQ736/CB736</f>
        <v>0.96566523605150212</v>
      </c>
      <c r="FF736" s="430">
        <f t="shared" ref="FF736:FF767" si="1586">CB736-EQ736</f>
        <v>225</v>
      </c>
      <c r="FG736" s="405">
        <v>57600</v>
      </c>
      <c r="FH736" s="664">
        <v>223</v>
      </c>
      <c r="FI736" s="453"/>
      <c r="FJ736" s="454"/>
      <c r="FK736" s="455">
        <f t="shared" si="1443"/>
        <v>1.7813845316443171</v>
      </c>
      <c r="FL736" s="530">
        <v>2400</v>
      </c>
      <c r="FM736" s="455">
        <f t="shared" si="1444"/>
        <v>59.379484388143894</v>
      </c>
      <c r="FN736" s="530">
        <v>3892</v>
      </c>
      <c r="FO736" s="532">
        <f t="shared" si="1445"/>
        <v>0.29088191330343793</v>
      </c>
      <c r="FP736" s="449">
        <f t="shared" si="1446"/>
        <v>96.293730516106677</v>
      </c>
      <c r="FQ736" s="457">
        <v>36</v>
      </c>
      <c r="FR736" s="458">
        <f t="shared" si="1447"/>
        <v>0.89069226582215844</v>
      </c>
      <c r="FS736" s="459">
        <v>7.93</v>
      </c>
      <c r="FT736" s="439">
        <v>11.5</v>
      </c>
      <c r="FU736" s="660">
        <f t="shared" ref="FU736:FU767" si="1587">FT736*3.6</f>
        <v>41.4</v>
      </c>
      <c r="FV736" s="530">
        <v>12</v>
      </c>
      <c r="FW736" s="538">
        <v>0.1</v>
      </c>
      <c r="FX736" s="530">
        <v>8</v>
      </c>
      <c r="FY736" s="452">
        <f>1-FV736/(EG736+DD736)</f>
        <v>-0.5</v>
      </c>
      <c r="FZ736" s="452">
        <f>1-FW736/(EF736+DC736)</f>
        <v>0.77777777777777779</v>
      </c>
      <c r="GA736" s="429">
        <f>EF736+DC736-FW736</f>
        <v>0.35</v>
      </c>
      <c r="GB736" s="513">
        <f t="shared" si="1561"/>
        <v>0.28125</v>
      </c>
      <c r="GC736" s="514">
        <f t="shared" si="1577"/>
        <v>4.5</v>
      </c>
      <c r="GD736" s="513">
        <f t="shared" si="1562"/>
        <v>0.28125</v>
      </c>
      <c r="GE736" s="527">
        <f t="shared" si="1563"/>
        <v>16.200000000000003</v>
      </c>
      <c r="GF736" s="461">
        <f t="shared" si="1450"/>
        <v>2.4345588599139001</v>
      </c>
      <c r="GG736" s="606">
        <v>12</v>
      </c>
      <c r="GH736" s="450">
        <f t="shared" si="1565"/>
        <v>0.15</v>
      </c>
      <c r="GI736" s="405">
        <v>84</v>
      </c>
      <c r="GJ736" s="462">
        <f t="shared" si="1566"/>
        <v>7</v>
      </c>
      <c r="GK736" s="463">
        <f t="shared" si="1567"/>
        <v>7.1255381265772675</v>
      </c>
      <c r="GL736" s="464">
        <v>8.1</v>
      </c>
      <c r="GM736" s="529">
        <v>10.7</v>
      </c>
      <c r="GN736" s="406">
        <f t="shared" si="1568"/>
        <v>38.519999999999996</v>
      </c>
      <c r="GO736" s="513">
        <f t="shared" si="1569"/>
        <v>6.956521739130439E-2</v>
      </c>
      <c r="GP736" s="450">
        <f t="shared" si="1570"/>
        <v>6.956521739130439E-2</v>
      </c>
      <c r="GQ736" s="439">
        <v>8</v>
      </c>
      <c r="GR736" s="455">
        <f t="shared" si="1452"/>
        <v>2.5533178286901874</v>
      </c>
      <c r="GS736" s="531">
        <f t="shared" si="1542"/>
        <v>10.8</v>
      </c>
      <c r="GT736" s="531">
        <f t="shared" si="1505"/>
        <v>33.480000000000004</v>
      </c>
      <c r="GU736" s="513">
        <f t="shared" si="1571"/>
        <v>-9.3457943925234765E-3</v>
      </c>
      <c r="GV736" s="513">
        <f t="shared" si="1572"/>
        <v>0.1308411214953269</v>
      </c>
      <c r="GW736" s="513">
        <f t="shared" si="1550"/>
        <v>6.0869565217391286E-2</v>
      </c>
      <c r="GX736" s="513">
        <f t="shared" si="1506"/>
        <v>0.19130434782608685</v>
      </c>
      <c r="GY736" s="462">
        <f t="shared" si="1573"/>
        <v>0.89968915739612021</v>
      </c>
      <c r="GZ736" s="405">
        <v>41069</v>
      </c>
      <c r="HA736" s="438">
        <v>8.42</v>
      </c>
      <c r="HB736" s="451">
        <v>8.09</v>
      </c>
      <c r="HC736" s="439">
        <v>10.8</v>
      </c>
      <c r="HD736" s="463">
        <f t="shared" si="1551"/>
        <v>33.480000000000004</v>
      </c>
      <c r="HE736" s="463">
        <v>10.7</v>
      </c>
      <c r="HF736" s="463">
        <f t="shared" ref="HF736:HF767" si="1588">HE736*2.7</f>
        <v>28.89</v>
      </c>
      <c r="HH736" s="408">
        <v>10</v>
      </c>
      <c r="HI736" s="465">
        <v>8270</v>
      </c>
      <c r="HJ736" s="406">
        <f t="shared" si="1453"/>
        <v>5540.9000000000005</v>
      </c>
      <c r="HK736" s="406"/>
      <c r="HL736" s="549"/>
      <c r="HM736" s="540">
        <v>5.7</v>
      </c>
      <c r="HN736" s="461">
        <v>6.06</v>
      </c>
      <c r="HO736" s="407">
        <v>0.12</v>
      </c>
      <c r="HP736" s="548">
        <v>0.01</v>
      </c>
      <c r="HQ736" s="518">
        <v>5.3</v>
      </c>
      <c r="HR736" s="519">
        <v>0.1</v>
      </c>
      <c r="HS736" s="520">
        <v>0.11</v>
      </c>
      <c r="HT736" s="521">
        <v>4</v>
      </c>
      <c r="HU736" s="522">
        <f t="shared" si="1454"/>
        <v>47.263343745755805</v>
      </c>
      <c r="HV736" s="513">
        <f t="shared" si="1552"/>
        <v>0.7</v>
      </c>
      <c r="HW736" s="513">
        <f t="shared" si="1507"/>
        <v>0.80212765957446808</v>
      </c>
      <c r="HX736" s="513">
        <f t="shared" si="1514"/>
        <v>0.76047430830039531</v>
      </c>
      <c r="HY736" s="675"/>
    </row>
    <row r="737" spans="1:233" x14ac:dyDescent="0.15">
      <c r="A737" s="400">
        <v>44219</v>
      </c>
      <c r="B737" s="515">
        <v>40726</v>
      </c>
      <c r="C737" s="402">
        <f t="shared" si="1415"/>
        <v>0.81452000000000002</v>
      </c>
      <c r="D737" s="403"/>
      <c r="E737" s="404">
        <v>46.5</v>
      </c>
      <c r="F737" s="406">
        <f t="shared" si="1578"/>
        <v>218.55</v>
      </c>
      <c r="G737" s="406">
        <f t="shared" si="1579"/>
        <v>8900.667300000001</v>
      </c>
      <c r="H737" s="402">
        <f t="shared" si="1580"/>
        <v>0.35602669200000003</v>
      </c>
      <c r="I737" s="405"/>
      <c r="J737" s="406"/>
      <c r="K737" s="407"/>
      <c r="L737" s="407"/>
      <c r="M737" s="407"/>
      <c r="N737" s="408"/>
      <c r="O737" s="408"/>
      <c r="P737" s="665">
        <v>3116</v>
      </c>
      <c r="Q737" s="409">
        <f t="shared" si="1574"/>
        <v>3116</v>
      </c>
      <c r="R737" s="666"/>
      <c r="S737" s="666"/>
      <c r="T737" s="410">
        <v>4.76</v>
      </c>
      <c r="U737" s="409">
        <f t="shared" si="1524"/>
        <v>2846.2068965517242</v>
      </c>
      <c r="V737" s="409">
        <v>8254</v>
      </c>
      <c r="W737" s="409">
        <v>2289</v>
      </c>
      <c r="X737" s="516">
        <v>479</v>
      </c>
      <c r="Y737" s="473"/>
      <c r="Z737" s="429"/>
      <c r="AA737" s="409"/>
      <c r="AB737" s="409"/>
      <c r="AC737" s="409"/>
      <c r="AD737" s="474"/>
      <c r="AE737" s="477"/>
      <c r="AF737" s="478">
        <f t="shared" si="1525"/>
        <v>3595</v>
      </c>
      <c r="AG737" s="477">
        <f t="shared" si="1526"/>
        <v>1.4379999999999999</v>
      </c>
      <c r="AH737" s="478">
        <f t="shared" si="1527"/>
        <v>2477.0178360750083</v>
      </c>
      <c r="AI737" s="478">
        <f t="shared" si="1528"/>
        <v>7183.3517246175243</v>
      </c>
      <c r="AJ737" s="473">
        <f t="shared" si="1529"/>
        <v>25824.149450000001</v>
      </c>
      <c r="AK737" s="477">
        <f t="shared" si="1530"/>
        <v>1.1477399755555555</v>
      </c>
      <c r="AL737" s="447">
        <v>37</v>
      </c>
      <c r="AM737" s="479"/>
      <c r="AN737" s="473">
        <v>5148</v>
      </c>
      <c r="AO737" s="473">
        <v>5051</v>
      </c>
      <c r="AP737" s="479">
        <v>7.7</v>
      </c>
      <c r="AQ737" s="447">
        <v>695</v>
      </c>
      <c r="AR737" s="473">
        <f t="shared" si="1532"/>
        <v>2085</v>
      </c>
      <c r="AS737" s="657">
        <f t="shared" si="1533"/>
        <v>3</v>
      </c>
      <c r="AT737" s="473">
        <v>5640</v>
      </c>
      <c r="AU737" s="447"/>
      <c r="AV737" s="480">
        <v>2</v>
      </c>
      <c r="AW737" s="479"/>
      <c r="AX737" s="479"/>
      <c r="AY737" s="480"/>
      <c r="AZ737" s="480"/>
      <c r="BA737" s="420">
        <f t="shared" si="1416"/>
        <v>37059</v>
      </c>
      <c r="BB737" s="421">
        <f t="shared" si="1417"/>
        <v>0.74117999999999995</v>
      </c>
      <c r="BC737" s="442"/>
      <c r="BD737" s="667">
        <v>8.0399999999999991</v>
      </c>
      <c r="BE737" s="668">
        <v>36.1</v>
      </c>
      <c r="BF737" s="406">
        <f t="shared" si="1581"/>
        <v>169.67000000000002</v>
      </c>
      <c r="BG737" s="547">
        <v>7650</v>
      </c>
      <c r="BH737" s="406">
        <f t="shared" si="1418"/>
        <v>5125.5</v>
      </c>
      <c r="BI737" s="549"/>
      <c r="BJ737" s="402"/>
      <c r="BK737" s="669">
        <v>22.5</v>
      </c>
      <c r="BL737" s="669"/>
      <c r="BM737" s="670"/>
      <c r="BN737" s="442"/>
      <c r="BO737" s="443">
        <v>285</v>
      </c>
      <c r="BP737" s="443"/>
      <c r="BQ737" s="667">
        <v>4.6900000000000004</v>
      </c>
      <c r="BR737" s="421">
        <f t="shared" si="1419"/>
        <v>0.65138888888888891</v>
      </c>
      <c r="BS737" s="409">
        <f t="shared" si="1420"/>
        <v>40654</v>
      </c>
      <c r="BT737" s="429">
        <f t="shared" si="1534"/>
        <v>8.0099340778275199</v>
      </c>
      <c r="BU737" s="430">
        <f t="shared" si="1546"/>
        <v>36.1</v>
      </c>
      <c r="BV737" s="430">
        <f t="shared" si="1422"/>
        <v>339.04106680769422</v>
      </c>
      <c r="BW737" s="430">
        <f t="shared" si="1535"/>
        <v>6973.7820386677822</v>
      </c>
      <c r="BX737" s="430">
        <f t="shared" si="1423"/>
        <v>4532.9583251340582</v>
      </c>
      <c r="BY737" s="430">
        <f t="shared" si="1536"/>
        <v>20.51034338564471</v>
      </c>
      <c r="BZ737" s="430"/>
      <c r="CA737" s="671"/>
      <c r="CB737" s="430">
        <f t="shared" si="1582"/>
        <v>285</v>
      </c>
      <c r="CC737" s="549">
        <v>19277</v>
      </c>
      <c r="CD737" s="411">
        <f t="shared" si="1555"/>
        <v>21074.5</v>
      </c>
      <c r="CE737" s="421">
        <f t="shared" si="1556"/>
        <v>0.84297999999999995</v>
      </c>
      <c r="CF737" s="433">
        <f t="shared" si="1557"/>
        <v>7.6300742603620488</v>
      </c>
      <c r="CG737" s="438"/>
      <c r="CH737" s="669"/>
      <c r="CI737" s="672">
        <f t="shared" si="1583"/>
        <v>11.827566530061731</v>
      </c>
      <c r="CJ737" s="453">
        <v>23.5</v>
      </c>
      <c r="CK737" s="453">
        <v>1.52</v>
      </c>
      <c r="CL737" s="667"/>
      <c r="CM737" s="676"/>
      <c r="CN737" s="676"/>
      <c r="CO737" s="549"/>
      <c r="CP737" s="549"/>
      <c r="CQ737" s="450"/>
      <c r="CR737" s="673">
        <v>0.94</v>
      </c>
      <c r="CS737" s="1"/>
      <c r="CT737" s="432">
        <f t="shared" si="1559"/>
        <v>3.9858596882488317</v>
      </c>
      <c r="CU737" s="438">
        <v>5.57</v>
      </c>
      <c r="CV737" s="438"/>
      <c r="CW737" s="439"/>
      <c r="CX737" s="660"/>
      <c r="CY737" s="441"/>
      <c r="CZ737" s="442"/>
      <c r="DA737" s="442"/>
      <c r="DB737" s="442"/>
      <c r="DC737" s="442"/>
      <c r="DD737" s="443"/>
      <c r="DE737" s="440"/>
      <c r="DF737" s="674">
        <v>17782</v>
      </c>
      <c r="DG737" s="445">
        <f t="shared" si="1430"/>
        <v>19579.5</v>
      </c>
      <c r="DH737" s="421">
        <f t="shared" si="1431"/>
        <v>0.78317999999999999</v>
      </c>
      <c r="DI737" s="446">
        <f t="shared" si="1432"/>
        <v>8.2126714165325989</v>
      </c>
      <c r="DJ737" s="438">
        <v>7.68</v>
      </c>
      <c r="DK737" s="669">
        <v>3.9</v>
      </c>
      <c r="DL737" s="446">
        <f t="shared" si="1433"/>
        <v>11.644832605531295</v>
      </c>
      <c r="DM737" s="442">
        <v>23.6</v>
      </c>
      <c r="DN737" s="442">
        <v>1.38</v>
      </c>
      <c r="DO737" s="667">
        <v>7.7</v>
      </c>
      <c r="DP737" s="667"/>
      <c r="DQ737" s="667"/>
      <c r="DR737" s="549"/>
      <c r="DS737" s="549"/>
      <c r="DT737" s="450"/>
      <c r="DU737" s="673">
        <v>0.95</v>
      </c>
      <c r="DW737" s="446">
        <f t="shared" si="1434"/>
        <v>4.2902014862483719</v>
      </c>
      <c r="DX737" s="438">
        <v>4.25</v>
      </c>
      <c r="DY737" s="438">
        <v>7.93</v>
      </c>
      <c r="DZ737" s="439">
        <v>15.3</v>
      </c>
      <c r="EA737" s="660">
        <f>DZ737*3.6</f>
        <v>55.080000000000005</v>
      </c>
      <c r="EB737" s="441">
        <v>7950</v>
      </c>
      <c r="EC737" s="442">
        <v>7.5</v>
      </c>
      <c r="ED737" s="442">
        <v>0.28999999999999998</v>
      </c>
      <c r="EE737" s="442">
        <v>5.4</v>
      </c>
      <c r="EF737" s="442">
        <v>0.45</v>
      </c>
      <c r="EG737" s="443">
        <v>5</v>
      </c>
      <c r="EH737" s="440">
        <v>16</v>
      </c>
      <c r="EI737" s="429">
        <f t="shared" ref="EI737:ER737" si="1589">DY737</f>
        <v>7.93</v>
      </c>
      <c r="EJ737" s="447">
        <f t="shared" si="1589"/>
        <v>15.3</v>
      </c>
      <c r="EK737" s="448">
        <f t="shared" si="1589"/>
        <v>55.080000000000005</v>
      </c>
      <c r="EL737" s="417">
        <f t="shared" si="1589"/>
        <v>7950</v>
      </c>
      <c r="EM737" s="431">
        <f t="shared" si="1589"/>
        <v>7.5</v>
      </c>
      <c r="EN737" s="431">
        <f t="shared" si="1589"/>
        <v>0.28999999999999998</v>
      </c>
      <c r="EO737" s="431">
        <f t="shared" si="1589"/>
        <v>5.4</v>
      </c>
      <c r="EP737" s="431">
        <f t="shared" si="1589"/>
        <v>0.45</v>
      </c>
      <c r="EQ737" s="430">
        <f t="shared" si="1589"/>
        <v>5</v>
      </c>
      <c r="ER737" s="448">
        <f t="shared" si="1589"/>
        <v>16</v>
      </c>
      <c r="ES737" s="449">
        <f t="shared" si="1436"/>
        <v>25.97530378314557</v>
      </c>
      <c r="ET737" s="450">
        <f t="shared" si="1437"/>
        <v>0.81308000000000002</v>
      </c>
      <c r="EU737" s="451">
        <f t="shared" si="1413"/>
        <v>0.3132585347727273</v>
      </c>
      <c r="EV737" s="450">
        <f t="shared" si="1438"/>
        <v>0.58010839772727274</v>
      </c>
      <c r="EW737" s="513">
        <f t="shared" si="1511"/>
        <v>0.63433084181080623</v>
      </c>
      <c r="EX737" s="514">
        <f t="shared" si="1512"/>
        <v>13.01034338564471</v>
      </c>
      <c r="EY737" s="513">
        <f t="shared" si="1548"/>
        <v>0.57617728531855961</v>
      </c>
      <c r="EZ737" s="514">
        <f t="shared" si="1549"/>
        <v>20.8</v>
      </c>
      <c r="FA737" s="450">
        <f t="shared" si="1439"/>
        <v>0.83754180424626368</v>
      </c>
      <c r="FB737" s="431">
        <f t="shared" si="1440"/>
        <v>283.96106680769424</v>
      </c>
      <c r="FC737" s="452"/>
      <c r="FD737" s="431"/>
      <c r="FE737" s="452">
        <f t="shared" si="1585"/>
        <v>0.98245614035087714</v>
      </c>
      <c r="FF737" s="430">
        <f t="shared" si="1586"/>
        <v>280</v>
      </c>
      <c r="FG737" s="405">
        <v>57600</v>
      </c>
      <c r="FH737" s="664">
        <v>254</v>
      </c>
      <c r="FI737" s="453">
        <v>27.94</v>
      </c>
      <c r="FJ737" s="454"/>
      <c r="FK737" s="455">
        <f t="shared" si="1443"/>
        <v>1.7710434397599253</v>
      </c>
      <c r="FL737" s="530">
        <v>2400</v>
      </c>
      <c r="FM737" s="455">
        <f t="shared" si="1444"/>
        <v>59.03478132533084</v>
      </c>
      <c r="FN737" s="530">
        <v>3336</v>
      </c>
      <c r="FO737" s="532">
        <f t="shared" si="1445"/>
        <v>0.24932735426008973</v>
      </c>
      <c r="FP737" s="449">
        <f t="shared" si="1446"/>
        <v>82.058346042209863</v>
      </c>
      <c r="FQ737" s="457">
        <v>36</v>
      </c>
      <c r="FR737" s="458">
        <f t="shared" si="1447"/>
        <v>0.88552171987996264</v>
      </c>
      <c r="FS737" s="459">
        <v>7.95</v>
      </c>
      <c r="FT737" s="439">
        <v>10.9</v>
      </c>
      <c r="FU737" s="660">
        <f t="shared" si="1587"/>
        <v>39.24</v>
      </c>
      <c r="FV737" s="530">
        <v>16</v>
      </c>
      <c r="FW737" s="538"/>
      <c r="FX737" s="530"/>
      <c r="FY737" s="452"/>
      <c r="FZ737" s="452"/>
      <c r="GA737" s="429"/>
      <c r="GB737" s="513">
        <f t="shared" si="1561"/>
        <v>0.28758169934640521</v>
      </c>
      <c r="GC737" s="514">
        <f t="shared" si="1577"/>
        <v>4.4000000000000004</v>
      </c>
      <c r="GD737" s="513">
        <f t="shared" si="1562"/>
        <v>0.28758169934640532</v>
      </c>
      <c r="GE737" s="527">
        <f t="shared" si="1563"/>
        <v>15.840000000000003</v>
      </c>
      <c r="GF737" s="461">
        <f t="shared" si="1450"/>
        <v>2.4204260343385644</v>
      </c>
      <c r="GG737" s="606">
        <v>12</v>
      </c>
      <c r="GH737" s="450">
        <f t="shared" si="1565"/>
        <v>0.15</v>
      </c>
      <c r="GI737" s="405">
        <v>84</v>
      </c>
      <c r="GJ737" s="462">
        <f t="shared" si="1566"/>
        <v>7</v>
      </c>
      <c r="GK737" s="463">
        <f t="shared" si="1567"/>
        <v>7.0841737590397011</v>
      </c>
      <c r="GL737" s="464">
        <v>8.09</v>
      </c>
      <c r="GM737" s="529">
        <v>10.199999999999999</v>
      </c>
      <c r="GN737" s="406">
        <f t="shared" si="1568"/>
        <v>36.72</v>
      </c>
      <c r="GO737" s="513">
        <f t="shared" si="1569"/>
        <v>6.4220183486238591E-2</v>
      </c>
      <c r="GP737" s="450">
        <f t="shared" si="1570"/>
        <v>6.4220183486238591E-2</v>
      </c>
      <c r="GQ737" s="439">
        <v>8</v>
      </c>
      <c r="GR737" s="455">
        <f t="shared" si="1452"/>
        <v>2.5384955969892262</v>
      </c>
      <c r="GS737" s="531">
        <f t="shared" si="1542"/>
        <v>10.8</v>
      </c>
      <c r="GT737" s="531">
        <f t="shared" si="1505"/>
        <v>33.480000000000004</v>
      </c>
      <c r="GU737" s="513">
        <f t="shared" si="1571"/>
        <v>-5.8823529411764941E-2</v>
      </c>
      <c r="GV737" s="513">
        <f t="shared" si="1572"/>
        <v>8.8235294117646967E-2</v>
      </c>
      <c r="GW737" s="513">
        <f t="shared" si="1550"/>
        <v>9.1743119266054496E-3</v>
      </c>
      <c r="GX737" s="513">
        <f t="shared" si="1506"/>
        <v>0.14678899082568797</v>
      </c>
      <c r="GY737" s="462">
        <f t="shared" si="1573"/>
        <v>1.2298912776110595</v>
      </c>
      <c r="GZ737" s="405">
        <v>40373</v>
      </c>
      <c r="HA737" s="438">
        <v>8.34</v>
      </c>
      <c r="HB737" s="451">
        <v>8.1</v>
      </c>
      <c r="HC737" s="439">
        <v>10.8</v>
      </c>
      <c r="HD737" s="463">
        <f t="shared" si="1551"/>
        <v>33.480000000000004</v>
      </c>
      <c r="HE737" s="463">
        <v>10.5</v>
      </c>
      <c r="HF737" s="463">
        <f t="shared" si="1588"/>
        <v>28.35</v>
      </c>
      <c r="HH737" s="408">
        <v>10</v>
      </c>
      <c r="HI737" s="465">
        <v>8100</v>
      </c>
      <c r="HJ737" s="406">
        <f t="shared" si="1453"/>
        <v>5427</v>
      </c>
      <c r="HK737" s="406"/>
      <c r="HL737" s="549"/>
      <c r="HM737" s="540"/>
      <c r="HN737" s="461">
        <v>5.8</v>
      </c>
      <c r="HO737" s="407"/>
      <c r="HP737" s="548">
        <v>0.01</v>
      </c>
      <c r="HQ737" s="518"/>
      <c r="HR737" s="519"/>
      <c r="HS737" s="520">
        <v>0.12</v>
      </c>
      <c r="HT737" s="521">
        <v>4</v>
      </c>
      <c r="HU737" s="522">
        <f t="shared" si="1454"/>
        <v>46.952157370679188</v>
      </c>
      <c r="HV737" s="513">
        <f t="shared" si="1552"/>
        <v>0.70083102493074789</v>
      </c>
      <c r="HW737" s="513">
        <f t="shared" si="1507"/>
        <v>0.80267578240113158</v>
      </c>
      <c r="HX737" s="513">
        <f t="shared" si="1514"/>
        <v>0.74222222222222223</v>
      </c>
      <c r="HY737" s="675"/>
    </row>
    <row r="738" spans="1:233" x14ac:dyDescent="0.15">
      <c r="A738" s="400">
        <v>44220</v>
      </c>
      <c r="B738" s="486">
        <v>38668</v>
      </c>
      <c r="C738" s="487">
        <f t="shared" si="1415"/>
        <v>0.77336000000000005</v>
      </c>
      <c r="D738" s="488"/>
      <c r="E738" s="489">
        <v>48.7</v>
      </c>
      <c r="F738" s="490">
        <f t="shared" si="1578"/>
        <v>228.89000000000001</v>
      </c>
      <c r="G738" s="490">
        <f t="shared" si="1579"/>
        <v>8850.7185200000022</v>
      </c>
      <c r="H738" s="487">
        <f t="shared" si="1580"/>
        <v>0.35402874080000007</v>
      </c>
      <c r="I738" s="490"/>
      <c r="J738" s="490"/>
      <c r="K738" s="491"/>
      <c r="L738" s="491"/>
      <c r="M738" s="491"/>
      <c r="N738" s="492"/>
      <c r="O738" s="492"/>
      <c r="P738" s="409">
        <v>3123</v>
      </c>
      <c r="Q738" s="409">
        <f t="shared" si="1574"/>
        <v>3123</v>
      </c>
      <c r="R738" s="409"/>
      <c r="S738" s="409"/>
      <c r="T738" s="410">
        <v>4.75</v>
      </c>
      <c r="U738" s="411">
        <f t="shared" si="1524"/>
        <v>3009.655172413793</v>
      </c>
      <c r="V738" s="409">
        <v>8728</v>
      </c>
      <c r="W738" s="409">
        <v>2204</v>
      </c>
      <c r="X738" s="412">
        <v>465</v>
      </c>
      <c r="Y738" s="473"/>
      <c r="Z738" s="429"/>
      <c r="AA738" s="447"/>
      <c r="AB738" s="409"/>
      <c r="AC738" s="409"/>
      <c r="AD738" s="474"/>
      <c r="AE738" s="477"/>
      <c r="AF738" s="478">
        <f t="shared" si="1525"/>
        <v>3588</v>
      </c>
      <c r="AG738" s="477">
        <f t="shared" si="1526"/>
        <v>1.4352</v>
      </c>
      <c r="AH738" s="478">
        <f t="shared" si="1527"/>
        <v>2629.8367979471805</v>
      </c>
      <c r="AI738" s="478">
        <f t="shared" si="1528"/>
        <v>7626.5267140468231</v>
      </c>
      <c r="AJ738" s="473">
        <f t="shared" si="1529"/>
        <v>27363.977850000003</v>
      </c>
      <c r="AK738" s="477">
        <f t="shared" si="1530"/>
        <v>1.2161767933333334</v>
      </c>
      <c r="AL738" s="447">
        <v>37</v>
      </c>
      <c r="AM738" s="479"/>
      <c r="AN738" s="473">
        <v>5111</v>
      </c>
      <c r="AO738" s="473">
        <v>5004</v>
      </c>
      <c r="AP738" s="479">
        <v>7.7</v>
      </c>
      <c r="AQ738" s="447">
        <v>653</v>
      </c>
      <c r="AR738" s="473">
        <f t="shared" si="1532"/>
        <v>1959</v>
      </c>
      <c r="AS738" s="657">
        <f t="shared" si="1533"/>
        <v>3</v>
      </c>
      <c r="AT738" s="473">
        <v>5500</v>
      </c>
      <c r="AU738" s="447"/>
      <c r="AV738" s="480">
        <v>2</v>
      </c>
      <c r="AW738" s="479"/>
      <c r="AX738" s="479"/>
      <c r="AY738" s="480"/>
      <c r="AZ738" s="480"/>
      <c r="BA738" s="420">
        <f t="shared" si="1416"/>
        <v>38674</v>
      </c>
      <c r="BB738" s="421">
        <f t="shared" si="1417"/>
        <v>0.77347999999999995</v>
      </c>
      <c r="BC738" s="497"/>
      <c r="BD738" s="677">
        <v>8.01</v>
      </c>
      <c r="BE738" s="678">
        <v>38.6</v>
      </c>
      <c r="BF738" s="498">
        <f t="shared" si="1581"/>
        <v>181.42000000000002</v>
      </c>
      <c r="BG738" s="679">
        <v>8770</v>
      </c>
      <c r="BH738" s="490">
        <f t="shared" si="1418"/>
        <v>5875.9000000000005</v>
      </c>
      <c r="BI738" s="490"/>
      <c r="BJ738" s="487"/>
      <c r="BK738" s="680">
        <v>22.7</v>
      </c>
      <c r="BL738" s="680"/>
      <c r="BM738" s="681"/>
      <c r="BN738" s="497"/>
      <c r="BO738" s="498">
        <v>149</v>
      </c>
      <c r="BP738" s="498"/>
      <c r="BQ738" s="677">
        <v>4.96</v>
      </c>
      <c r="BR738" s="421">
        <f t="shared" si="1419"/>
        <v>0.68888888888888888</v>
      </c>
      <c r="BS738" s="409">
        <f t="shared" si="1420"/>
        <v>42262</v>
      </c>
      <c r="BT738" s="429">
        <f t="shared" si="1534"/>
        <v>7.9836813212815283</v>
      </c>
      <c r="BU738" s="430">
        <f t="shared" si="1546"/>
        <v>38.6</v>
      </c>
      <c r="BV738" s="430">
        <f t="shared" si="1422"/>
        <v>332.33469973025416</v>
      </c>
      <c r="BW738" s="430">
        <f t="shared" si="1535"/>
        <v>8025.6907860489328</v>
      </c>
      <c r="BX738" s="430">
        <f t="shared" si="1423"/>
        <v>5216.6990109318067</v>
      </c>
      <c r="BY738" s="430">
        <f t="shared" si="1536"/>
        <v>20.772793526099093</v>
      </c>
      <c r="BZ738" s="430"/>
      <c r="CA738" s="671"/>
      <c r="CB738" s="430">
        <f t="shared" si="1582"/>
        <v>149</v>
      </c>
      <c r="CC738" s="550">
        <v>19705</v>
      </c>
      <c r="CD738" s="411">
        <f t="shared" si="1555"/>
        <v>21499</v>
      </c>
      <c r="CE738" s="421">
        <f t="shared" si="1556"/>
        <v>0.85995999999999995</v>
      </c>
      <c r="CF738" s="433">
        <f t="shared" si="1557"/>
        <v>7.4794176473324336</v>
      </c>
      <c r="CG738" s="493">
        <v>7.7</v>
      </c>
      <c r="CH738" s="680">
        <v>3</v>
      </c>
      <c r="CI738" s="535">
        <f t="shared" si="1583"/>
        <v>11.570667343313879</v>
      </c>
      <c r="CJ738" s="501">
        <v>23.5</v>
      </c>
      <c r="CK738" s="501">
        <v>1.36</v>
      </c>
      <c r="CL738" s="677">
        <v>7.7</v>
      </c>
      <c r="CM738" s="676"/>
      <c r="CN738" s="676"/>
      <c r="CO738" s="550"/>
      <c r="CP738" s="550"/>
      <c r="CQ738" s="499"/>
      <c r="CR738" s="499">
        <v>0.96</v>
      </c>
      <c r="CS738" s="1"/>
      <c r="CT738" s="432">
        <f t="shared" si="1559"/>
        <v>3.907158472487092</v>
      </c>
      <c r="CU738" s="493">
        <v>6.76</v>
      </c>
      <c r="CV738" s="493">
        <v>7.96</v>
      </c>
      <c r="CW738" s="494">
        <v>14.6</v>
      </c>
      <c r="CX738" s="495">
        <f>CW738*3.6</f>
        <v>52.56</v>
      </c>
      <c r="CY738" s="496">
        <v>7580</v>
      </c>
      <c r="CZ738" s="497">
        <v>5.7</v>
      </c>
      <c r="DA738" s="497">
        <v>0.24</v>
      </c>
      <c r="DB738" s="497">
        <v>4.3</v>
      </c>
      <c r="DC738" s="497">
        <v>0.45</v>
      </c>
      <c r="DD738" s="498">
        <v>5</v>
      </c>
      <c r="DE738" s="498">
        <v>16</v>
      </c>
      <c r="DF738" s="550">
        <v>18969</v>
      </c>
      <c r="DG738" s="445">
        <f t="shared" si="1430"/>
        <v>20763</v>
      </c>
      <c r="DH738" s="421">
        <f t="shared" si="1431"/>
        <v>0.83052000000000004</v>
      </c>
      <c r="DI738" s="446">
        <f t="shared" si="1432"/>
        <v>7.7445455858979919</v>
      </c>
      <c r="DJ738" s="493"/>
      <c r="DK738" s="680"/>
      <c r="DL738" s="446">
        <f t="shared" si="1433"/>
        <v>10.981072099407601</v>
      </c>
      <c r="DM738" s="682">
        <v>23.3</v>
      </c>
      <c r="DN738" s="682">
        <v>2.58</v>
      </c>
      <c r="DO738" s="683"/>
      <c r="DP738" s="683"/>
      <c r="DQ738" s="683"/>
      <c r="DR738" s="550"/>
      <c r="DS738" s="550"/>
      <c r="DT738" s="499"/>
      <c r="DU738" s="499">
        <v>0.97</v>
      </c>
      <c r="DW738" s="446">
        <f t="shared" si="1434"/>
        <v>4.0456581418870101</v>
      </c>
      <c r="DX738" s="493">
        <v>5.05</v>
      </c>
      <c r="DY738" s="493"/>
      <c r="DZ738" s="494"/>
      <c r="EA738" s="495"/>
      <c r="EB738" s="496"/>
      <c r="EC738" s="497"/>
      <c r="ED738" s="497"/>
      <c r="EE738" s="497"/>
      <c r="EF738" s="497"/>
      <c r="EG738" s="498"/>
      <c r="EH738" s="495"/>
      <c r="EI738" s="429">
        <f t="shared" ref="EI738:ER738" si="1590">CV738</f>
        <v>7.96</v>
      </c>
      <c r="EJ738" s="447">
        <f t="shared" si="1590"/>
        <v>14.6</v>
      </c>
      <c r="EK738" s="448">
        <f t="shared" si="1590"/>
        <v>52.56</v>
      </c>
      <c r="EL738" s="417">
        <f t="shared" si="1590"/>
        <v>7580</v>
      </c>
      <c r="EM738" s="431">
        <f t="shared" si="1590"/>
        <v>5.7</v>
      </c>
      <c r="EN738" s="431">
        <f t="shared" si="1590"/>
        <v>0.24</v>
      </c>
      <c r="EO738" s="431">
        <f t="shared" si="1590"/>
        <v>4.3</v>
      </c>
      <c r="EP738" s="431">
        <f t="shared" si="1590"/>
        <v>0.45</v>
      </c>
      <c r="EQ738" s="430">
        <f t="shared" si="1590"/>
        <v>5</v>
      </c>
      <c r="ER738" s="448">
        <f t="shared" si="1590"/>
        <v>16</v>
      </c>
      <c r="ES738" s="449">
        <f t="shared" si="1436"/>
        <v>24.986985944820404</v>
      </c>
      <c r="ET738" s="450">
        <f t="shared" si="1437"/>
        <v>0.84523999999999999</v>
      </c>
      <c r="EU738" s="451">
        <f t="shared" si="1413"/>
        <v>0.31920747909090913</v>
      </c>
      <c r="EV738" s="450">
        <f t="shared" si="1438"/>
        <v>0.59112496127946135</v>
      </c>
      <c r="EW738" s="513">
        <f t="shared" si="1511"/>
        <v>0.72560262572106748</v>
      </c>
      <c r="EX738" s="514">
        <f t="shared" si="1512"/>
        <v>15.072793526099094</v>
      </c>
      <c r="EY738" s="513">
        <f t="shared" si="1548"/>
        <v>0.62176165803108807</v>
      </c>
      <c r="EZ738" s="514">
        <f t="shared" si="1549"/>
        <v>24</v>
      </c>
      <c r="FA738" s="450">
        <f t="shared" si="1439"/>
        <v>0.84184618686323953</v>
      </c>
      <c r="FB738" s="431">
        <f t="shared" si="1440"/>
        <v>279.77469973025416</v>
      </c>
      <c r="FC738" s="452"/>
      <c r="FD738" s="431"/>
      <c r="FE738" s="452">
        <f t="shared" si="1585"/>
        <v>0.96644295302013428</v>
      </c>
      <c r="FF738" s="430">
        <f t="shared" si="1586"/>
        <v>144</v>
      </c>
      <c r="FG738" s="490">
        <v>57600</v>
      </c>
      <c r="FH738" s="601">
        <v>222</v>
      </c>
      <c r="FI738" s="501"/>
      <c r="FJ738" s="487"/>
      <c r="FK738" s="455">
        <f t="shared" si="1443"/>
        <v>1.7036581326013911</v>
      </c>
      <c r="FL738" s="490">
        <v>2400</v>
      </c>
      <c r="FM738" s="455">
        <f t="shared" si="1444"/>
        <v>56.788604420046376</v>
      </c>
      <c r="FN738" s="490">
        <v>3475</v>
      </c>
      <c r="FO738" s="532">
        <f t="shared" si="1445"/>
        <v>0.25971599402092677</v>
      </c>
      <c r="FP738" s="449">
        <f t="shared" si="1446"/>
        <v>82.225166816525487</v>
      </c>
      <c r="FQ738" s="503">
        <v>36</v>
      </c>
      <c r="FR738" s="458">
        <f t="shared" si="1447"/>
        <v>0.85182906630069566</v>
      </c>
      <c r="FS738" s="504">
        <v>7.91</v>
      </c>
      <c r="FT738" s="535">
        <v>10.8</v>
      </c>
      <c r="FU738" s="495">
        <f t="shared" si="1587"/>
        <v>38.880000000000003</v>
      </c>
      <c r="FV738" s="490">
        <v>12</v>
      </c>
      <c r="FW738" s="504"/>
      <c r="FX738" s="490"/>
      <c r="FY738" s="452"/>
      <c r="FZ738" s="452"/>
      <c r="GA738" s="429"/>
      <c r="GB738" s="513">
        <f t="shared" si="1561"/>
        <v>0.26027397260273966</v>
      </c>
      <c r="GC738" s="514">
        <f t="shared" si="1577"/>
        <v>3.7999999999999989</v>
      </c>
      <c r="GD738" s="513">
        <f t="shared" si="1562"/>
        <v>0.26027397260273966</v>
      </c>
      <c r="GE738" s="527">
        <f t="shared" si="1563"/>
        <v>13.68</v>
      </c>
      <c r="GF738" s="461">
        <f t="shared" si="1450"/>
        <v>2.3283327812219015</v>
      </c>
      <c r="GG738" s="490">
        <v>12</v>
      </c>
      <c r="GH738" s="450">
        <f t="shared" si="1565"/>
        <v>0.15</v>
      </c>
      <c r="GI738" s="405">
        <v>84</v>
      </c>
      <c r="GJ738" s="462">
        <f t="shared" si="1566"/>
        <v>7</v>
      </c>
      <c r="GK738" s="463">
        <f t="shared" si="1567"/>
        <v>6.8146325304055653</v>
      </c>
      <c r="GL738" s="507">
        <v>8.1199999999999992</v>
      </c>
      <c r="GM738" s="535">
        <v>10.5</v>
      </c>
      <c r="GN738" s="406">
        <f t="shared" si="1568"/>
        <v>37.800000000000004</v>
      </c>
      <c r="GO738" s="513">
        <f t="shared" si="1569"/>
        <v>2.777777777777779E-2</v>
      </c>
      <c r="GP738" s="450">
        <f t="shared" si="1570"/>
        <v>2.7777777777777679E-2</v>
      </c>
      <c r="GQ738" s="439">
        <v>8</v>
      </c>
      <c r="GR738" s="455">
        <f t="shared" si="1452"/>
        <v>2.4419099900619941</v>
      </c>
      <c r="GS738" s="531">
        <f t="shared" si="1542"/>
        <v>10.1</v>
      </c>
      <c r="GT738" s="531">
        <f t="shared" si="1505"/>
        <v>31.31</v>
      </c>
      <c r="GU738" s="513">
        <f t="shared" si="1571"/>
        <v>3.8095238095238182E-2</v>
      </c>
      <c r="GV738" s="513">
        <f t="shared" si="1572"/>
        <v>0.17169312169312179</v>
      </c>
      <c r="GW738" s="513">
        <f t="shared" si="1550"/>
        <v>6.4814814814814881E-2</v>
      </c>
      <c r="GX738" s="513">
        <f t="shared" si="1506"/>
        <v>0.19470164609053509</v>
      </c>
      <c r="GY738" s="462">
        <f t="shared" si="1573"/>
        <v>0.90021565791354841</v>
      </c>
      <c r="GZ738" s="490">
        <v>42982</v>
      </c>
      <c r="HA738" s="493">
        <v>8.34</v>
      </c>
      <c r="HB738" s="493">
        <v>8.09</v>
      </c>
      <c r="HC738" s="494">
        <v>10.1</v>
      </c>
      <c r="HD738" s="463">
        <f t="shared" si="1551"/>
        <v>31.31</v>
      </c>
      <c r="HE738" s="498">
        <v>10.3</v>
      </c>
      <c r="HF738" s="498">
        <f t="shared" si="1588"/>
        <v>27.810000000000002</v>
      </c>
      <c r="HH738" s="492">
        <v>4</v>
      </c>
      <c r="HI738" s="508">
        <v>7510</v>
      </c>
      <c r="HJ738" s="490">
        <f t="shared" si="1453"/>
        <v>5031.7000000000007</v>
      </c>
      <c r="HK738" s="490"/>
      <c r="HL738" s="490"/>
      <c r="HM738" s="543"/>
      <c r="HN738" s="506">
        <v>4.12</v>
      </c>
      <c r="HO738" s="491"/>
      <c r="HP738" s="545">
        <v>0.01</v>
      </c>
      <c r="HQ738" s="523"/>
      <c r="HR738" s="524"/>
      <c r="HS738" s="524">
        <v>0.12</v>
      </c>
      <c r="HT738" s="511">
        <v>4</v>
      </c>
      <c r="HU738" s="522">
        <f t="shared" si="1454"/>
        <v>44.99146713554326</v>
      </c>
      <c r="HV738" s="513">
        <f t="shared" si="1552"/>
        <v>0.73834196891191706</v>
      </c>
      <c r="HW738" s="513">
        <f t="shared" si="1507"/>
        <v>0.82741704332488153</v>
      </c>
      <c r="HX738" s="513">
        <f t="shared" si="1514"/>
        <v>0.81850220264317186</v>
      </c>
      <c r="HY738" s="684"/>
    </row>
    <row r="739" spans="1:233" x14ac:dyDescent="0.15">
      <c r="A739" s="400">
        <v>44221</v>
      </c>
      <c r="B739" s="515">
        <v>38824</v>
      </c>
      <c r="C739" s="402">
        <f t="shared" si="1415"/>
        <v>0.77647999999999995</v>
      </c>
      <c r="D739" s="403"/>
      <c r="E739" s="404">
        <v>42.5</v>
      </c>
      <c r="F739" s="406">
        <f t="shared" si="1578"/>
        <v>199.75</v>
      </c>
      <c r="G739" s="406">
        <f t="shared" si="1579"/>
        <v>7755.0940000000001</v>
      </c>
      <c r="H739" s="402">
        <f t="shared" si="1580"/>
        <v>0.31020376</v>
      </c>
      <c r="I739" s="405"/>
      <c r="J739" s="406"/>
      <c r="K739" s="407"/>
      <c r="L739" s="407"/>
      <c r="M739" s="407"/>
      <c r="N739" s="408"/>
      <c r="O739" s="408"/>
      <c r="P739" s="665">
        <v>3318</v>
      </c>
      <c r="Q739" s="409">
        <f t="shared" si="1574"/>
        <v>3318</v>
      </c>
      <c r="R739" s="666"/>
      <c r="S739" s="666"/>
      <c r="T739" s="410">
        <v>4.7300000000000004</v>
      </c>
      <c r="U739" s="409">
        <f t="shared" si="1524"/>
        <v>3003.1034482758623</v>
      </c>
      <c r="V739" s="409">
        <v>8709</v>
      </c>
      <c r="W739" s="409">
        <v>2177</v>
      </c>
      <c r="X739" s="516">
        <v>456</v>
      </c>
      <c r="Y739" s="473"/>
      <c r="Z739" s="429"/>
      <c r="AA739" s="409"/>
      <c r="AB739" s="409"/>
      <c r="AC739" s="409"/>
      <c r="AD739" s="474"/>
      <c r="AE739" s="477"/>
      <c r="AF739" s="478">
        <f t="shared" si="1525"/>
        <v>3774</v>
      </c>
      <c r="AG739" s="477">
        <f t="shared" si="1526"/>
        <v>1.5096000000000001</v>
      </c>
      <c r="AH739" s="478">
        <f t="shared" si="1527"/>
        <v>2648.5708020393618</v>
      </c>
      <c r="AI739" s="478">
        <f t="shared" si="1528"/>
        <v>7680.855325914149</v>
      </c>
      <c r="AJ739" s="473">
        <f t="shared" si="1529"/>
        <v>28987.547999999999</v>
      </c>
      <c r="AK739" s="477">
        <f t="shared" si="1530"/>
        <v>1.2883354666666667</v>
      </c>
      <c r="AL739" s="447">
        <v>37</v>
      </c>
      <c r="AM739" s="479"/>
      <c r="AN739" s="473">
        <v>5127</v>
      </c>
      <c r="AO739" s="473">
        <v>4997</v>
      </c>
      <c r="AP739" s="479">
        <v>7.36</v>
      </c>
      <c r="AQ739" s="447">
        <v>639</v>
      </c>
      <c r="AR739" s="473">
        <f t="shared" si="1532"/>
        <v>1917</v>
      </c>
      <c r="AS739" s="657">
        <f t="shared" si="1533"/>
        <v>3</v>
      </c>
      <c r="AT739" s="473">
        <v>5260</v>
      </c>
      <c r="AU739" s="447"/>
      <c r="AV739" s="480">
        <v>0.7</v>
      </c>
      <c r="AW739" s="479"/>
      <c r="AX739" s="479"/>
      <c r="AY739" s="480"/>
      <c r="AZ739" s="480"/>
      <c r="BA739" s="420">
        <f t="shared" si="1416"/>
        <v>37914</v>
      </c>
      <c r="BB739" s="421">
        <f t="shared" si="1417"/>
        <v>0.75827999999999995</v>
      </c>
      <c r="BC739" s="442"/>
      <c r="BD739" s="667">
        <v>7.79</v>
      </c>
      <c r="BE739" s="668">
        <v>34.299999999999997</v>
      </c>
      <c r="BF739" s="406">
        <f t="shared" si="1581"/>
        <v>161.20999999999998</v>
      </c>
      <c r="BG739" s="547">
        <v>8940</v>
      </c>
      <c r="BH739" s="406">
        <f t="shared" si="1418"/>
        <v>5989.8</v>
      </c>
      <c r="BI739" s="549"/>
      <c r="BJ739" s="402"/>
      <c r="BK739" s="669">
        <v>24.7</v>
      </c>
      <c r="BL739" s="669"/>
      <c r="BM739" s="670"/>
      <c r="BN739" s="442"/>
      <c r="BO739" s="443">
        <v>126</v>
      </c>
      <c r="BP739" s="443"/>
      <c r="BQ739" s="667">
        <v>5.31</v>
      </c>
      <c r="BR739" s="421">
        <f t="shared" si="1419"/>
        <v>0.73749999999999993</v>
      </c>
      <c r="BS739" s="409">
        <f t="shared" si="1420"/>
        <v>41688</v>
      </c>
      <c r="BT739" s="429">
        <f t="shared" si="1534"/>
        <v>7.7510722510074848</v>
      </c>
      <c r="BU739" s="430">
        <f t="shared" si="1546"/>
        <v>34.299999999999997</v>
      </c>
      <c r="BV739" s="430">
        <f t="shared" si="1422"/>
        <v>320.16105210132412</v>
      </c>
      <c r="BW739" s="430">
        <f t="shared" si="1535"/>
        <v>8130.9365284974092</v>
      </c>
      <c r="BX739" s="430">
        <f t="shared" si="1423"/>
        <v>5285.1087435233158</v>
      </c>
      <c r="BY739" s="430">
        <f t="shared" si="1536"/>
        <v>22.463917674150832</v>
      </c>
      <c r="BZ739" s="430"/>
      <c r="CA739" s="671"/>
      <c r="CB739" s="430">
        <f t="shared" si="1582"/>
        <v>126</v>
      </c>
      <c r="CC739" s="549">
        <v>19801</v>
      </c>
      <c r="CD739" s="411">
        <f t="shared" si="1555"/>
        <v>21688</v>
      </c>
      <c r="CE739" s="421">
        <f t="shared" si="1556"/>
        <v>0.86751999999999996</v>
      </c>
      <c r="CF739" s="433">
        <f t="shared" si="1557"/>
        <v>7.4142382884544444</v>
      </c>
      <c r="CG739" s="438"/>
      <c r="CH739" s="669"/>
      <c r="CI739" s="672">
        <f t="shared" si="1583"/>
        <v>11.514569971213575</v>
      </c>
      <c r="CJ739" s="453">
        <v>23.1</v>
      </c>
      <c r="CK739" s="453">
        <v>1.03</v>
      </c>
      <c r="CL739" s="667"/>
      <c r="CM739" s="676"/>
      <c r="CN739" s="676"/>
      <c r="CO739" s="549"/>
      <c r="CP739" s="549"/>
      <c r="CQ739" s="450"/>
      <c r="CR739" s="673">
        <v>0.95</v>
      </c>
      <c r="CS739" s="1"/>
      <c r="CT739" s="432">
        <f t="shared" si="1559"/>
        <v>3.8731095536702327</v>
      </c>
      <c r="CU739" s="438">
        <v>6.7</v>
      </c>
      <c r="CV739" s="438"/>
      <c r="CW739" s="439"/>
      <c r="CX739" s="660"/>
      <c r="CY739" s="441"/>
      <c r="CZ739" s="442"/>
      <c r="DA739" s="442"/>
      <c r="DB739" s="442"/>
      <c r="DC739" s="442"/>
      <c r="DD739" s="443"/>
      <c r="DE739" s="440"/>
      <c r="DF739" s="674">
        <v>18113</v>
      </c>
      <c r="DG739" s="445">
        <f t="shared" si="1430"/>
        <v>20000</v>
      </c>
      <c r="DH739" s="421">
        <f t="shared" si="1431"/>
        <v>0.8</v>
      </c>
      <c r="DI739" s="446">
        <f t="shared" si="1432"/>
        <v>8.0400000000000009</v>
      </c>
      <c r="DJ739" s="438">
        <v>7.54</v>
      </c>
      <c r="DK739" s="669">
        <v>4.0999999999999996</v>
      </c>
      <c r="DL739" s="446">
        <f t="shared" si="1433"/>
        <v>11.399999999999999</v>
      </c>
      <c r="DM739" s="442">
        <v>23.1</v>
      </c>
      <c r="DN739" s="442">
        <v>1.39</v>
      </c>
      <c r="DO739" s="667">
        <v>7.54</v>
      </c>
      <c r="DP739" s="667"/>
      <c r="DQ739" s="667"/>
      <c r="DR739" s="549"/>
      <c r="DS739" s="549"/>
      <c r="DT739" s="450"/>
      <c r="DU739" s="673">
        <v>0.96</v>
      </c>
      <c r="DW739" s="446">
        <f t="shared" si="1434"/>
        <v>4.1999999999999993</v>
      </c>
      <c r="DX739" s="438">
        <v>5.15</v>
      </c>
      <c r="DY739" s="438">
        <v>7.77</v>
      </c>
      <c r="DZ739" s="439">
        <v>14.6</v>
      </c>
      <c r="EA739" s="660">
        <f>DZ739*3.6</f>
        <v>52.56</v>
      </c>
      <c r="EB739" s="441">
        <v>7720</v>
      </c>
      <c r="EC739" s="442">
        <v>7.3</v>
      </c>
      <c r="ED739" s="442">
        <v>0.28000000000000003</v>
      </c>
      <c r="EE739" s="442">
        <v>5.5</v>
      </c>
      <c r="EF739" s="442">
        <v>0.5</v>
      </c>
      <c r="EG739" s="443">
        <v>3</v>
      </c>
      <c r="EH739" s="440">
        <v>16</v>
      </c>
      <c r="EI739" s="429">
        <f t="shared" ref="EI739:ER739" si="1591">DY739</f>
        <v>7.77</v>
      </c>
      <c r="EJ739" s="447">
        <f t="shared" si="1591"/>
        <v>14.6</v>
      </c>
      <c r="EK739" s="448">
        <f t="shared" si="1591"/>
        <v>52.56</v>
      </c>
      <c r="EL739" s="417">
        <f t="shared" si="1591"/>
        <v>7720</v>
      </c>
      <c r="EM739" s="431">
        <f t="shared" si="1591"/>
        <v>7.3</v>
      </c>
      <c r="EN739" s="431">
        <f t="shared" si="1591"/>
        <v>0.28000000000000003</v>
      </c>
      <c r="EO739" s="431">
        <f t="shared" si="1591"/>
        <v>5.5</v>
      </c>
      <c r="EP739" s="431">
        <f t="shared" si="1591"/>
        <v>0.5</v>
      </c>
      <c r="EQ739" s="430">
        <f t="shared" si="1591"/>
        <v>3</v>
      </c>
      <c r="ER739" s="448">
        <f t="shared" si="1591"/>
        <v>16</v>
      </c>
      <c r="ES739" s="449">
        <f t="shared" si="1436"/>
        <v>25.331030512377659</v>
      </c>
      <c r="ET739" s="450">
        <f t="shared" si="1437"/>
        <v>0.83375999999999995</v>
      </c>
      <c r="EU739" s="451">
        <f t="shared" si="1413"/>
        <v>0.30333804409090914</v>
      </c>
      <c r="EV739" s="450">
        <f t="shared" si="1438"/>
        <v>0.56173711868686871</v>
      </c>
      <c r="EW739" s="513">
        <f t="shared" si="1511"/>
        <v>0.67503442160491489</v>
      </c>
      <c r="EX739" s="514">
        <f t="shared" si="1512"/>
        <v>15.163917674150831</v>
      </c>
      <c r="EY739" s="513">
        <f t="shared" si="1548"/>
        <v>0.57434402332361512</v>
      </c>
      <c r="EZ739" s="514">
        <f t="shared" si="1549"/>
        <v>19.699999999999996</v>
      </c>
      <c r="FA739" s="450">
        <f t="shared" si="1439"/>
        <v>0.83583262344051179</v>
      </c>
      <c r="FB739" s="431">
        <f t="shared" si="1440"/>
        <v>267.60105210132411</v>
      </c>
      <c r="FC739" s="452"/>
      <c r="FD739" s="431"/>
      <c r="FE739" s="452">
        <f t="shared" si="1585"/>
        <v>0.97619047619047616</v>
      </c>
      <c r="FF739" s="430">
        <f t="shared" si="1586"/>
        <v>123</v>
      </c>
      <c r="FG739" s="405">
        <v>57600</v>
      </c>
      <c r="FH739" s="664">
        <v>37</v>
      </c>
      <c r="FI739" s="453"/>
      <c r="FJ739" s="454"/>
      <c r="FK739" s="455">
        <f t="shared" si="1443"/>
        <v>1.7271157167530222</v>
      </c>
      <c r="FL739" s="530">
        <v>2400</v>
      </c>
      <c r="FM739" s="455">
        <f t="shared" si="1444"/>
        <v>57.570523891767415</v>
      </c>
      <c r="FN739" s="530">
        <v>3336</v>
      </c>
      <c r="FO739" s="532">
        <f t="shared" si="1445"/>
        <v>0.24932735426008973</v>
      </c>
      <c r="FP739" s="449">
        <f t="shared" si="1446"/>
        <v>80.023028209556699</v>
      </c>
      <c r="FQ739" s="457">
        <v>25.2</v>
      </c>
      <c r="FR739" s="458">
        <f t="shared" si="1447"/>
        <v>0.60449050086355782</v>
      </c>
      <c r="FS739" s="459">
        <v>7.78</v>
      </c>
      <c r="FT739" s="439">
        <v>10.5</v>
      </c>
      <c r="FU739" s="660">
        <f t="shared" si="1587"/>
        <v>37.800000000000004</v>
      </c>
      <c r="FV739" s="530">
        <v>16</v>
      </c>
      <c r="FW739" s="538"/>
      <c r="FX739" s="530"/>
      <c r="FY739" s="452"/>
      <c r="FZ739" s="452"/>
      <c r="GA739" s="429"/>
      <c r="GB739" s="513">
        <f t="shared" si="1561"/>
        <v>0.28082191780821919</v>
      </c>
      <c r="GC739" s="514">
        <f t="shared" si="1577"/>
        <v>4.0999999999999996</v>
      </c>
      <c r="GD739" s="513">
        <f t="shared" si="1562"/>
        <v>0.28082191780821908</v>
      </c>
      <c r="GE739" s="527">
        <f t="shared" si="1563"/>
        <v>14.759999999999998</v>
      </c>
      <c r="GF739" s="461">
        <f t="shared" si="1450"/>
        <v>2.3603914795624639</v>
      </c>
      <c r="GG739" s="606">
        <v>12</v>
      </c>
      <c r="GH739" s="450">
        <f t="shared" si="1565"/>
        <v>0.15</v>
      </c>
      <c r="GI739" s="405">
        <v>84</v>
      </c>
      <c r="GJ739" s="462">
        <f t="shared" si="1566"/>
        <v>7</v>
      </c>
      <c r="GK739" s="463">
        <f t="shared" si="1567"/>
        <v>6.9084628670120898</v>
      </c>
      <c r="GL739" s="464">
        <v>7.94</v>
      </c>
      <c r="GM739" s="529">
        <v>9.1</v>
      </c>
      <c r="GN739" s="406">
        <f t="shared" si="1568"/>
        <v>32.76</v>
      </c>
      <c r="GO739" s="513">
        <f t="shared" si="1569"/>
        <v>0.13333333333333341</v>
      </c>
      <c r="GP739" s="450">
        <f t="shared" si="1570"/>
        <v>0.13333333333333353</v>
      </c>
      <c r="GQ739" s="439">
        <v>8</v>
      </c>
      <c r="GR739" s="455">
        <f t="shared" si="1452"/>
        <v>2.4755325273459987</v>
      </c>
      <c r="GS739" s="531">
        <f t="shared" si="1542"/>
        <v>9.1999999999999993</v>
      </c>
      <c r="GT739" s="531">
        <f t="shared" si="1505"/>
        <v>28.52</v>
      </c>
      <c r="GU739" s="513">
        <f t="shared" si="1571"/>
        <v>-1.098901098901095E-2</v>
      </c>
      <c r="GV739" s="513">
        <f t="shared" si="1572"/>
        <v>0.12942612942612941</v>
      </c>
      <c r="GW739" s="513">
        <f t="shared" si="1550"/>
        <v>0.12380952380952392</v>
      </c>
      <c r="GX739" s="513">
        <f t="shared" si="1506"/>
        <v>0.24550264550264556</v>
      </c>
      <c r="GY739" s="462">
        <f t="shared" si="1573"/>
        <v>0.74444642963492313</v>
      </c>
      <c r="GZ739" s="405">
        <v>42964</v>
      </c>
      <c r="HA739" s="438">
        <v>8.27</v>
      </c>
      <c r="HB739" s="451">
        <v>8.1</v>
      </c>
      <c r="HC739" s="439">
        <v>9.1999999999999993</v>
      </c>
      <c r="HD739" s="463">
        <f t="shared" si="1551"/>
        <v>28.52</v>
      </c>
      <c r="HE739" s="463">
        <v>10.5</v>
      </c>
      <c r="HF739" s="463">
        <f t="shared" si="1588"/>
        <v>28.35</v>
      </c>
      <c r="HH739" s="408">
        <v>10</v>
      </c>
      <c r="HI739" s="465">
        <v>7590</v>
      </c>
      <c r="HJ739" s="406">
        <f t="shared" si="1453"/>
        <v>5085.3</v>
      </c>
      <c r="HK739" s="406"/>
      <c r="HL739" s="549"/>
      <c r="HM739" s="540"/>
      <c r="HN739" s="461">
        <v>4.8600000000000003</v>
      </c>
      <c r="HO739" s="407"/>
      <c r="HP739" s="548">
        <v>0.01</v>
      </c>
      <c r="HQ739" s="518"/>
      <c r="HR739" s="519"/>
      <c r="HS739" s="520">
        <v>0.13</v>
      </c>
      <c r="HT739" s="521">
        <v>4</v>
      </c>
      <c r="HU739" s="522">
        <f t="shared" si="1454"/>
        <v>45.893337553410348</v>
      </c>
      <c r="HV739" s="513">
        <f t="shared" si="1552"/>
        <v>0.73177842565597673</v>
      </c>
      <c r="HW739" s="513">
        <f t="shared" si="1507"/>
        <v>0.82308789777309099</v>
      </c>
      <c r="HX739" s="513">
        <f t="shared" si="1514"/>
        <v>0.80323886639676112</v>
      </c>
      <c r="HY739" s="675"/>
    </row>
    <row r="740" spans="1:233" s="688" customFormat="1" ht="16.149999999999999" customHeight="1" x14ac:dyDescent="0.15">
      <c r="A740" s="400">
        <v>44222</v>
      </c>
      <c r="B740" s="515">
        <v>45036</v>
      </c>
      <c r="C740" s="402">
        <f t="shared" si="1415"/>
        <v>0.90071999999999997</v>
      </c>
      <c r="D740" s="403"/>
      <c r="E740" s="404">
        <v>40.6</v>
      </c>
      <c r="F740" s="406">
        <f t="shared" si="1578"/>
        <v>190.82000000000002</v>
      </c>
      <c r="G740" s="406">
        <f t="shared" si="1579"/>
        <v>8593.7695200000016</v>
      </c>
      <c r="H740" s="402">
        <f t="shared" si="1580"/>
        <v>0.34375078080000004</v>
      </c>
      <c r="I740" s="405"/>
      <c r="J740" s="406"/>
      <c r="K740" s="407"/>
      <c r="L740" s="407"/>
      <c r="M740" s="407"/>
      <c r="N740" s="408"/>
      <c r="O740" s="408"/>
      <c r="P740" s="685">
        <v>3380</v>
      </c>
      <c r="Q740" s="409">
        <f t="shared" si="1574"/>
        <v>3380</v>
      </c>
      <c r="R740" s="686"/>
      <c r="S740" s="686"/>
      <c r="T740" s="403">
        <v>4.75</v>
      </c>
      <c r="U740" s="409">
        <f t="shared" si="1524"/>
        <v>2836.8965517241381</v>
      </c>
      <c r="V740" s="405">
        <v>8227</v>
      </c>
      <c r="W740" s="405">
        <v>2290</v>
      </c>
      <c r="X740" s="687">
        <v>483</v>
      </c>
      <c r="Y740" s="403"/>
      <c r="Z740" s="404"/>
      <c r="AA740" s="405"/>
      <c r="AB740" s="405"/>
      <c r="AC740" s="407"/>
      <c r="AD740" s="407"/>
      <c r="AE740" s="407"/>
      <c r="AF740" s="478">
        <f t="shared" si="1525"/>
        <v>3863</v>
      </c>
      <c r="AG740" s="477">
        <f t="shared" si="1526"/>
        <v>1.5451999999999999</v>
      </c>
      <c r="AH740" s="478">
        <f t="shared" si="1527"/>
        <v>2490.4198148660594</v>
      </c>
      <c r="AI740" s="478">
        <f t="shared" si="1528"/>
        <v>7222.2174631115713</v>
      </c>
      <c r="AJ740" s="473">
        <f t="shared" si="1529"/>
        <v>27899.426059999998</v>
      </c>
      <c r="AK740" s="477">
        <f t="shared" si="1530"/>
        <v>1.2399744915555555</v>
      </c>
      <c r="AL740" s="447">
        <v>38</v>
      </c>
      <c r="AM740" s="450"/>
      <c r="AN740" s="549">
        <v>5072</v>
      </c>
      <c r="AO740" s="549">
        <v>4917</v>
      </c>
      <c r="AP740" s="464">
        <v>7.4</v>
      </c>
      <c r="AQ740" s="439">
        <v>653</v>
      </c>
      <c r="AR740" s="473">
        <f t="shared" si="1532"/>
        <v>1959</v>
      </c>
      <c r="AS740" s="657">
        <f t="shared" si="1533"/>
        <v>3</v>
      </c>
      <c r="AT740" s="549">
        <v>4950</v>
      </c>
      <c r="AU740" s="439"/>
      <c r="AV740" s="457">
        <v>1.5</v>
      </c>
      <c r="AW740" s="464">
        <v>2.65</v>
      </c>
      <c r="AX740" s="464">
        <v>37.32</v>
      </c>
      <c r="AY740" s="457">
        <v>7.1</v>
      </c>
      <c r="AZ740" s="457">
        <v>1.6</v>
      </c>
      <c r="BA740" s="420">
        <f t="shared" si="1416"/>
        <v>39778</v>
      </c>
      <c r="BB740" s="421">
        <f t="shared" si="1417"/>
        <v>0.79556000000000004</v>
      </c>
      <c r="BC740" s="439"/>
      <c r="BD740" s="667">
        <v>7.84</v>
      </c>
      <c r="BE740" s="668">
        <v>35.1</v>
      </c>
      <c r="BF740" s="406">
        <f t="shared" si="1581"/>
        <v>164.97</v>
      </c>
      <c r="BG740" s="547">
        <v>8390</v>
      </c>
      <c r="BH740" s="406">
        <f t="shared" si="1418"/>
        <v>5621.3</v>
      </c>
      <c r="BI740" s="549">
        <v>1587</v>
      </c>
      <c r="BJ740" s="402">
        <f>BI740/35.5*(23+35.5)/BH740</f>
        <v>0.46522996159226365</v>
      </c>
      <c r="BK740" s="669">
        <v>19.7</v>
      </c>
      <c r="BL740" s="669">
        <v>13.4</v>
      </c>
      <c r="BM740" s="670">
        <v>3.8</v>
      </c>
      <c r="BN740" s="442">
        <v>1.6</v>
      </c>
      <c r="BO740" s="443">
        <v>112</v>
      </c>
      <c r="BP740" s="443">
        <v>32</v>
      </c>
      <c r="BQ740" s="667">
        <v>6.24</v>
      </c>
      <c r="BR740" s="421">
        <f t="shared" si="1419"/>
        <v>0.8666666666666667</v>
      </c>
      <c r="BS740" s="409">
        <f t="shared" si="1420"/>
        <v>43641</v>
      </c>
      <c r="BT740" s="429">
        <f t="shared" si="1534"/>
        <v>7.8010522215347962</v>
      </c>
      <c r="BU740" s="430">
        <f t="shared" si="1546"/>
        <v>35.1</v>
      </c>
      <c r="BV740" s="430">
        <f t="shared" si="1422"/>
        <v>323.77337045438924</v>
      </c>
      <c r="BW740" s="430">
        <f t="shared" si="1535"/>
        <v>7647.6022318462001</v>
      </c>
      <c r="BX740" s="430">
        <f t="shared" si="1423"/>
        <v>4970.9414507000301</v>
      </c>
      <c r="BY740" s="430">
        <f t="shared" si="1536"/>
        <v>18.097830022226805</v>
      </c>
      <c r="BZ740" s="430">
        <f>(BL740*BA740+AY740*AF740)/BS740</f>
        <v>12.842338626520934</v>
      </c>
      <c r="CA740" s="671">
        <f>(BN740*BA740+AZ740*AF740)/BS740</f>
        <v>1.6</v>
      </c>
      <c r="CB740" s="430">
        <f t="shared" si="1582"/>
        <v>112</v>
      </c>
      <c r="CC740" s="549">
        <v>20873</v>
      </c>
      <c r="CD740" s="411">
        <f t="shared" si="1555"/>
        <v>22804.5</v>
      </c>
      <c r="CE740" s="421">
        <f t="shared" si="1556"/>
        <v>0.91217999999999999</v>
      </c>
      <c r="CF740" s="433">
        <f t="shared" si="1557"/>
        <v>7.0512398868644341</v>
      </c>
      <c r="CG740" s="438">
        <v>7.57</v>
      </c>
      <c r="CH740" s="669">
        <v>2.8</v>
      </c>
      <c r="CI740" s="672">
        <f t="shared" si="1583"/>
        <v>10.92320222296747</v>
      </c>
      <c r="CJ740" s="453">
        <v>23.4</v>
      </c>
      <c r="CK740" s="453">
        <v>2.92</v>
      </c>
      <c r="CL740" s="667">
        <v>7.55</v>
      </c>
      <c r="CM740" s="676"/>
      <c r="CN740" s="676"/>
      <c r="CO740" s="549"/>
      <c r="CP740" s="549"/>
      <c r="CQ740" s="450"/>
      <c r="CR740" s="673">
        <v>0.96</v>
      </c>
      <c r="CT740" s="432">
        <f t="shared" si="1559"/>
        <v>3.683483522988884</v>
      </c>
      <c r="CU740" s="438">
        <v>7.21</v>
      </c>
      <c r="CV740" s="438">
        <v>7.85</v>
      </c>
      <c r="CW740" s="439">
        <v>13.7</v>
      </c>
      <c r="CX740" s="660">
        <f>CW740*3.6</f>
        <v>49.32</v>
      </c>
      <c r="CY740" s="441">
        <v>7820</v>
      </c>
      <c r="CZ740" s="442">
        <v>5.8</v>
      </c>
      <c r="DA740" s="442">
        <v>0.18</v>
      </c>
      <c r="DB740" s="442">
        <v>4.3</v>
      </c>
      <c r="DC740" s="442">
        <v>0.45</v>
      </c>
      <c r="DD740" s="443">
        <v>6</v>
      </c>
      <c r="DE740" s="440">
        <v>16</v>
      </c>
      <c r="DF740" s="674">
        <v>18905</v>
      </c>
      <c r="DG740" s="445">
        <f t="shared" si="1430"/>
        <v>20836.5</v>
      </c>
      <c r="DH740" s="421">
        <f t="shared" si="1431"/>
        <v>0.83345999999999998</v>
      </c>
      <c r="DI740" s="446">
        <f t="shared" si="1432"/>
        <v>7.717226981498813</v>
      </c>
      <c r="DJ740" s="438"/>
      <c r="DK740" s="669"/>
      <c r="DL740" s="446">
        <f t="shared" si="1433"/>
        <v>10.942336764811749</v>
      </c>
      <c r="DM740" s="442">
        <v>23.1</v>
      </c>
      <c r="DN740" s="442">
        <v>2.4700000000000002</v>
      </c>
      <c r="DO740" s="667"/>
      <c r="DP740" s="667"/>
      <c r="DQ740" s="667"/>
      <c r="DR740" s="549">
        <v>5880</v>
      </c>
      <c r="DS740" s="549">
        <v>3057</v>
      </c>
      <c r="DT740" s="450">
        <f>DS740/DR740</f>
        <v>0.51989795918367343</v>
      </c>
      <c r="DU740" s="673">
        <v>0.98</v>
      </c>
      <c r="DW740" s="446">
        <f t="shared" si="1434"/>
        <v>4.0313872291411705</v>
      </c>
      <c r="DX740" s="438">
        <v>5.51</v>
      </c>
      <c r="DY740" s="438"/>
      <c r="DZ740" s="439"/>
      <c r="EA740" s="660"/>
      <c r="EB740" s="441"/>
      <c r="EC740" s="442"/>
      <c r="ED740" s="442"/>
      <c r="EE740" s="442"/>
      <c r="EF740" s="442"/>
      <c r="EG740" s="443"/>
      <c r="EH740" s="440"/>
      <c r="EI740" s="429">
        <f t="shared" ref="EI740:ER740" si="1592">CV740</f>
        <v>7.85</v>
      </c>
      <c r="EJ740" s="447">
        <f t="shared" si="1592"/>
        <v>13.7</v>
      </c>
      <c r="EK740" s="448">
        <f t="shared" si="1592"/>
        <v>49.32</v>
      </c>
      <c r="EL740" s="417">
        <f t="shared" si="1592"/>
        <v>7820</v>
      </c>
      <c r="EM740" s="431">
        <f t="shared" si="1592"/>
        <v>5.8</v>
      </c>
      <c r="EN740" s="431">
        <f t="shared" si="1592"/>
        <v>0.18</v>
      </c>
      <c r="EO740" s="431">
        <f t="shared" si="1592"/>
        <v>4.3</v>
      </c>
      <c r="EP740" s="431">
        <f t="shared" si="1592"/>
        <v>0.45</v>
      </c>
      <c r="EQ740" s="430">
        <f t="shared" si="1592"/>
        <v>6</v>
      </c>
      <c r="ER740" s="448">
        <f t="shared" si="1592"/>
        <v>16</v>
      </c>
      <c r="ES740" s="449">
        <f t="shared" si="1436"/>
        <v>24.19742902316629</v>
      </c>
      <c r="ET740" s="450">
        <f t="shared" si="1437"/>
        <v>0.87282000000000004</v>
      </c>
      <c r="EU740" s="451">
        <f t="shared" si="1413"/>
        <v>0.32113167409090915</v>
      </c>
      <c r="EV740" s="450">
        <f t="shared" si="1438"/>
        <v>0.59468828535353546</v>
      </c>
      <c r="EW740" s="513">
        <f t="shared" si="1511"/>
        <v>0.67951958920617861</v>
      </c>
      <c r="EX740" s="514">
        <f t="shared" si="1512"/>
        <v>12.297830022226805</v>
      </c>
      <c r="EY740" s="513">
        <f t="shared" si="1548"/>
        <v>0.6096866096866097</v>
      </c>
      <c r="EZ740" s="514">
        <f t="shared" si="1549"/>
        <v>21.400000000000002</v>
      </c>
      <c r="FA740" s="450">
        <f t="shared" si="1439"/>
        <v>0.84767122777644299</v>
      </c>
      <c r="FB740" s="431">
        <f t="shared" si="1440"/>
        <v>274.45337045438924</v>
      </c>
      <c r="FC740" s="452">
        <f>1-EP740/CA740</f>
        <v>0.71875</v>
      </c>
      <c r="FD740" s="431">
        <f>CA740-EP740</f>
        <v>1.1500000000000001</v>
      </c>
      <c r="FE740" s="452">
        <f t="shared" si="1585"/>
        <v>0.9464285714285714</v>
      </c>
      <c r="FF740" s="430">
        <f t="shared" si="1586"/>
        <v>106</v>
      </c>
      <c r="FG740" s="405">
        <v>57600</v>
      </c>
      <c r="FH740" s="664"/>
      <c r="FI740" s="453"/>
      <c r="FJ740" s="454"/>
      <c r="FK740" s="455">
        <f t="shared" si="1443"/>
        <v>1.6498247061249742</v>
      </c>
      <c r="FL740" s="530">
        <v>1200</v>
      </c>
      <c r="FM740" s="455">
        <f t="shared" si="1444"/>
        <v>27.497078435416235</v>
      </c>
      <c r="FN740" s="530">
        <v>3058</v>
      </c>
      <c r="FO740" s="532">
        <f t="shared" si="1445"/>
        <v>0.22855007473841554</v>
      </c>
      <c r="FP740" s="449">
        <f t="shared" si="1446"/>
        <v>70.071721546252377</v>
      </c>
      <c r="FQ740" s="457">
        <v>25.2</v>
      </c>
      <c r="FR740" s="458">
        <f t="shared" si="1447"/>
        <v>0.57743864714374094</v>
      </c>
      <c r="FS740" s="459">
        <v>7.73</v>
      </c>
      <c r="FT740" s="439">
        <v>12.4</v>
      </c>
      <c r="FU740" s="660">
        <f t="shared" si="1587"/>
        <v>44.64</v>
      </c>
      <c r="FV740" s="530">
        <v>16</v>
      </c>
      <c r="FW740" s="538">
        <v>0.14000000000000001</v>
      </c>
      <c r="FX740" s="530">
        <v>8</v>
      </c>
      <c r="FY740" s="452">
        <f>1-FV740/(EG740+DD740)</f>
        <v>-1.6666666666666665</v>
      </c>
      <c r="FZ740" s="452">
        <f>1-FW740/(EF740+DC740)</f>
        <v>0.68888888888888888</v>
      </c>
      <c r="GA740" s="429">
        <f>EF740+DC740-FW740</f>
        <v>0.31</v>
      </c>
      <c r="GB740" s="513">
        <f t="shared" si="1561"/>
        <v>9.4890510948904994E-2</v>
      </c>
      <c r="GC740" s="514">
        <f t="shared" si="1577"/>
        <v>1.2999999999999989</v>
      </c>
      <c r="GD740" s="513">
        <f t="shared" si="1562"/>
        <v>9.4890510948905105E-2</v>
      </c>
      <c r="GE740" s="527">
        <f t="shared" si="1563"/>
        <v>4.68</v>
      </c>
      <c r="GF740" s="461">
        <f t="shared" si="1450"/>
        <v>2.2547604317041312</v>
      </c>
      <c r="GG740" s="606">
        <v>12</v>
      </c>
      <c r="GH740" s="450">
        <f t="shared" si="1565"/>
        <v>0.15</v>
      </c>
      <c r="GI740" s="405">
        <v>84</v>
      </c>
      <c r="GJ740" s="462">
        <f t="shared" si="1566"/>
        <v>7</v>
      </c>
      <c r="GK740" s="463">
        <f t="shared" si="1567"/>
        <v>6.5992988244998969</v>
      </c>
      <c r="GL740" s="464">
        <v>7.9</v>
      </c>
      <c r="GM740" s="529">
        <v>11.7</v>
      </c>
      <c r="GN740" s="406">
        <f t="shared" si="1568"/>
        <v>42.12</v>
      </c>
      <c r="GO740" s="513">
        <f t="shared" si="1569"/>
        <v>5.6451612903225867E-2</v>
      </c>
      <c r="GP740" s="450">
        <f t="shared" si="1570"/>
        <v>5.6451612903225867E-2</v>
      </c>
      <c r="GQ740" s="439">
        <v>8</v>
      </c>
      <c r="GR740" s="455">
        <f t="shared" si="1452"/>
        <v>2.3647487454457963</v>
      </c>
      <c r="GS740" s="531">
        <f t="shared" si="1542"/>
        <v>11.8</v>
      </c>
      <c r="GT740" s="531">
        <f t="shared" ref="GT740:GT767" si="1593">HD740</f>
        <v>36.580000000000005</v>
      </c>
      <c r="GU740" s="513">
        <f t="shared" si="1571"/>
        <v>-8.5470085470087387E-3</v>
      </c>
      <c r="GV740" s="513">
        <f t="shared" si="1572"/>
        <v>0.13152896486229804</v>
      </c>
      <c r="GW740" s="513">
        <f t="shared" si="1550"/>
        <v>4.8387096774193505E-2</v>
      </c>
      <c r="GX740" s="513">
        <f t="shared" ref="GX740:GX767" si="1594">1-HD740/FU740</f>
        <v>0.18055555555555547</v>
      </c>
      <c r="GY740" s="462">
        <f t="shared" si="1573"/>
        <v>0.81877156631512416</v>
      </c>
      <c r="GZ740" s="405">
        <v>44044</v>
      </c>
      <c r="HA740" s="438">
        <v>8.24</v>
      </c>
      <c r="HB740" s="451">
        <v>8.1</v>
      </c>
      <c r="HC740" s="439">
        <v>11.8</v>
      </c>
      <c r="HD740" s="463">
        <f t="shared" si="1551"/>
        <v>36.580000000000005</v>
      </c>
      <c r="HE740" s="463">
        <v>11.5</v>
      </c>
      <c r="HF740" s="463">
        <f t="shared" si="1588"/>
        <v>31.05</v>
      </c>
      <c r="HH740" s="408">
        <v>8</v>
      </c>
      <c r="HI740" s="465">
        <v>7640</v>
      </c>
      <c r="HJ740" s="406">
        <f t="shared" si="1453"/>
        <v>5118.8</v>
      </c>
      <c r="HK740" s="406">
        <v>266</v>
      </c>
      <c r="HL740" s="549">
        <v>1409</v>
      </c>
      <c r="HM740" s="540">
        <v>6.3</v>
      </c>
      <c r="HN740" s="461">
        <v>5.16</v>
      </c>
      <c r="HO740" s="407">
        <v>0.17</v>
      </c>
      <c r="HP740" s="548">
        <v>0.01</v>
      </c>
      <c r="HQ740" s="518">
        <v>5</v>
      </c>
      <c r="HR740" s="519">
        <v>0.14000000000000001</v>
      </c>
      <c r="HS740" s="520">
        <v>0.15</v>
      </c>
      <c r="HT740" s="521">
        <v>4</v>
      </c>
      <c r="HU740" s="522">
        <f t="shared" si="1454"/>
        <v>43.742772386746438</v>
      </c>
      <c r="HV740" s="513">
        <f t="shared" si="1552"/>
        <v>0.66381766381766383</v>
      </c>
      <c r="HW740" s="513">
        <f t="shared" ref="HW740:HW767" si="1595">1-HD740/BF740</f>
        <v>0.77826271443292716</v>
      </c>
      <c r="HX740" s="513">
        <f t="shared" si="1514"/>
        <v>0.73807106598984773</v>
      </c>
      <c r="HY740" s="675"/>
    </row>
    <row r="741" spans="1:233" s="688" customFormat="1" ht="16.149999999999999" customHeight="1" x14ac:dyDescent="0.15">
      <c r="A741" s="400">
        <v>44223</v>
      </c>
      <c r="B741" s="515">
        <v>39860</v>
      </c>
      <c r="C741" s="402">
        <f t="shared" si="1415"/>
        <v>0.79720000000000002</v>
      </c>
      <c r="D741" s="403"/>
      <c r="E741" s="404">
        <v>30.4</v>
      </c>
      <c r="F741" s="406">
        <f t="shared" si="1578"/>
        <v>142.88</v>
      </c>
      <c r="G741" s="406">
        <f t="shared" si="1579"/>
        <v>5695.1967999999997</v>
      </c>
      <c r="H741" s="402">
        <f t="shared" si="1580"/>
        <v>0.22780787199999999</v>
      </c>
      <c r="I741" s="405"/>
      <c r="J741" s="406"/>
      <c r="K741" s="407"/>
      <c r="L741" s="407"/>
      <c r="M741" s="407"/>
      <c r="N741" s="408"/>
      <c r="O741" s="408"/>
      <c r="P741" s="685">
        <v>3363</v>
      </c>
      <c r="Q741" s="409">
        <f t="shared" si="1574"/>
        <v>3363</v>
      </c>
      <c r="R741" s="686"/>
      <c r="S741" s="686"/>
      <c r="T741" s="403">
        <v>4.79</v>
      </c>
      <c r="U741" s="409">
        <f t="shared" si="1524"/>
        <v>2793.7931034482758</v>
      </c>
      <c r="V741" s="405">
        <v>8102</v>
      </c>
      <c r="W741" s="405">
        <v>2472</v>
      </c>
      <c r="X741" s="687">
        <v>466</v>
      </c>
      <c r="Y741" s="403"/>
      <c r="Z741" s="404"/>
      <c r="AA741" s="405"/>
      <c r="AB741" s="405"/>
      <c r="AC741" s="407"/>
      <c r="AD741" s="407"/>
      <c r="AE741" s="407"/>
      <c r="AF741" s="478">
        <f t="shared" si="1525"/>
        <v>3829</v>
      </c>
      <c r="AG741" s="477">
        <f t="shared" si="1526"/>
        <v>1.5316000000000001</v>
      </c>
      <c r="AH741" s="478">
        <f t="shared" si="1527"/>
        <v>2459.776846390072</v>
      </c>
      <c r="AI741" s="478">
        <f t="shared" si="1528"/>
        <v>7133.3528545312083</v>
      </c>
      <c r="AJ741" s="473">
        <f t="shared" si="1529"/>
        <v>27313.608079999998</v>
      </c>
      <c r="AK741" s="477">
        <f t="shared" si="1530"/>
        <v>1.2139381368888889</v>
      </c>
      <c r="AL741" s="447">
        <v>39</v>
      </c>
      <c r="AM741" s="450"/>
      <c r="AN741" s="549">
        <v>4426</v>
      </c>
      <c r="AO741" s="549">
        <v>4337</v>
      </c>
      <c r="AP741" s="464">
        <v>7.32</v>
      </c>
      <c r="AQ741" s="439">
        <v>628</v>
      </c>
      <c r="AR741" s="473">
        <f t="shared" si="1532"/>
        <v>1884</v>
      </c>
      <c r="AS741" s="657">
        <f t="shared" si="1533"/>
        <v>3</v>
      </c>
      <c r="AT741" s="549">
        <v>5040</v>
      </c>
      <c r="AU741" s="439"/>
      <c r="AV741" s="457">
        <v>1.1000000000000001</v>
      </c>
      <c r="AW741" s="464"/>
      <c r="AX741" s="464"/>
      <c r="AY741" s="457"/>
      <c r="AZ741" s="457"/>
      <c r="BA741" s="420">
        <f t="shared" si="1416"/>
        <v>39994</v>
      </c>
      <c r="BB741" s="421">
        <f t="shared" si="1417"/>
        <v>0.79988000000000004</v>
      </c>
      <c r="BC741" s="439"/>
      <c r="BD741" s="667">
        <v>7.86</v>
      </c>
      <c r="BE741" s="668">
        <v>30.9</v>
      </c>
      <c r="BF741" s="406">
        <f t="shared" si="1581"/>
        <v>145.22999999999999</v>
      </c>
      <c r="BG741" s="547">
        <v>8540</v>
      </c>
      <c r="BH741" s="406">
        <f t="shared" si="1418"/>
        <v>5721.8</v>
      </c>
      <c r="BI741" s="549"/>
      <c r="BJ741" s="402"/>
      <c r="BK741" s="669">
        <v>17.2</v>
      </c>
      <c r="BL741" s="669"/>
      <c r="BM741" s="670"/>
      <c r="BN741" s="442"/>
      <c r="BO741" s="443">
        <v>196</v>
      </c>
      <c r="BP741" s="443"/>
      <c r="BQ741" s="667">
        <v>5.95</v>
      </c>
      <c r="BR741" s="421">
        <f t="shared" si="1419"/>
        <v>0.82638888888888884</v>
      </c>
      <c r="BS741" s="409">
        <f t="shared" si="1420"/>
        <v>43823</v>
      </c>
      <c r="BT741" s="429">
        <f t="shared" si="1534"/>
        <v>7.8128179266595179</v>
      </c>
      <c r="BU741" s="430">
        <f t="shared" si="1546"/>
        <v>30.899999999999995</v>
      </c>
      <c r="BV741" s="430">
        <f t="shared" si="1422"/>
        <v>297.15365493005953</v>
      </c>
      <c r="BW741" s="430">
        <f t="shared" si="1535"/>
        <v>7794.086370170915</v>
      </c>
      <c r="BX741" s="430">
        <f t="shared" si="1423"/>
        <v>5066.156140611095</v>
      </c>
      <c r="BY741" s="430">
        <f t="shared" si="1536"/>
        <v>15.697163589895716</v>
      </c>
      <c r="BZ741" s="430"/>
      <c r="CA741" s="671"/>
      <c r="CB741" s="430">
        <f t="shared" si="1582"/>
        <v>196</v>
      </c>
      <c r="CC741" s="549">
        <v>21269</v>
      </c>
      <c r="CD741" s="411">
        <f t="shared" si="1555"/>
        <v>23183.5</v>
      </c>
      <c r="CE741" s="421">
        <f t="shared" si="1556"/>
        <v>0.92734000000000005</v>
      </c>
      <c r="CF741" s="433">
        <f t="shared" si="1557"/>
        <v>6.9359673906010748</v>
      </c>
      <c r="CG741" s="438"/>
      <c r="CH741" s="669"/>
      <c r="CI741" s="672">
        <f t="shared" si="1583"/>
        <v>10.719826978231229</v>
      </c>
      <c r="CJ741" s="453">
        <v>22.5</v>
      </c>
      <c r="CK741" s="453">
        <v>1.05</v>
      </c>
      <c r="CL741" s="667"/>
      <c r="CM741" s="676"/>
      <c r="CN741" s="676"/>
      <c r="CO741" s="549"/>
      <c r="CP741" s="549"/>
      <c r="CQ741" s="450"/>
      <c r="CR741" s="673">
        <v>0.95</v>
      </c>
      <c r="CT741" s="432">
        <f t="shared" si="1559"/>
        <v>3.6232665473289192</v>
      </c>
      <c r="CU741" s="438">
        <v>6.56</v>
      </c>
      <c r="CV741" s="438"/>
      <c r="CW741" s="439"/>
      <c r="CX741" s="660"/>
      <c r="CY741" s="441"/>
      <c r="CZ741" s="442"/>
      <c r="DA741" s="442"/>
      <c r="DB741" s="442"/>
      <c r="DC741" s="442"/>
      <c r="DD741" s="443"/>
      <c r="DE741" s="440"/>
      <c r="DF741" s="674">
        <v>18725</v>
      </c>
      <c r="DG741" s="445">
        <f t="shared" si="1430"/>
        <v>20639.5</v>
      </c>
      <c r="DH741" s="421">
        <f t="shared" si="1431"/>
        <v>0.82557999999999998</v>
      </c>
      <c r="DI741" s="446">
        <f t="shared" si="1432"/>
        <v>7.7908864071319561</v>
      </c>
      <c r="DJ741" s="438">
        <v>7.51</v>
      </c>
      <c r="DK741" s="669">
        <v>2.9</v>
      </c>
      <c r="DL741" s="446">
        <f t="shared" si="1433"/>
        <v>11.046779233993071</v>
      </c>
      <c r="DM741" s="442">
        <v>22.5</v>
      </c>
      <c r="DN741" s="442">
        <v>2.29</v>
      </c>
      <c r="DO741" s="667">
        <v>7.47</v>
      </c>
      <c r="DP741" s="667"/>
      <c r="DQ741" s="667"/>
      <c r="DR741" s="549"/>
      <c r="DS741" s="549"/>
      <c r="DT741" s="450"/>
      <c r="DU741" s="673">
        <v>0.96</v>
      </c>
      <c r="DW741" s="446">
        <f t="shared" si="1434"/>
        <v>4.0698660335763952</v>
      </c>
      <c r="DX741" s="438">
        <v>5.05</v>
      </c>
      <c r="DY741" s="438">
        <v>7.67</v>
      </c>
      <c r="DZ741" s="439">
        <v>12.8</v>
      </c>
      <c r="EA741" s="660">
        <f>DZ741*3.6</f>
        <v>46.080000000000005</v>
      </c>
      <c r="EB741" s="441">
        <v>7870</v>
      </c>
      <c r="EC741" s="442">
        <v>6.1</v>
      </c>
      <c r="ED741" s="442">
        <v>0.27</v>
      </c>
      <c r="EE741" s="442">
        <v>4.0999999999999996</v>
      </c>
      <c r="EF741" s="442">
        <v>0.5</v>
      </c>
      <c r="EG741" s="443">
        <v>5</v>
      </c>
      <c r="EH741" s="440">
        <v>16</v>
      </c>
      <c r="EI741" s="429">
        <f t="shared" ref="EI741:ER741" si="1596">DY741</f>
        <v>7.67</v>
      </c>
      <c r="EJ741" s="447">
        <f t="shared" si="1596"/>
        <v>12.8</v>
      </c>
      <c r="EK741" s="448">
        <f t="shared" si="1596"/>
        <v>46.080000000000005</v>
      </c>
      <c r="EL741" s="417">
        <f t="shared" si="1596"/>
        <v>7870</v>
      </c>
      <c r="EM741" s="431">
        <f t="shared" si="1596"/>
        <v>6.1</v>
      </c>
      <c r="EN741" s="431">
        <f t="shared" si="1596"/>
        <v>0.27</v>
      </c>
      <c r="EO741" s="431">
        <f t="shared" si="1596"/>
        <v>4.0999999999999996</v>
      </c>
      <c r="EP741" s="431">
        <f t="shared" si="1596"/>
        <v>0.5</v>
      </c>
      <c r="EQ741" s="430">
        <f t="shared" si="1596"/>
        <v>5</v>
      </c>
      <c r="ER741" s="448">
        <f t="shared" si="1596"/>
        <v>16</v>
      </c>
      <c r="ES741" s="449">
        <f t="shared" si="1436"/>
        <v>24.096935399219586</v>
      </c>
      <c r="ET741" s="450">
        <f t="shared" si="1437"/>
        <v>0.87646000000000002</v>
      </c>
      <c r="EU741" s="451">
        <f t="shared" si="1413"/>
        <v>0.29595828681818181</v>
      </c>
      <c r="EV741" s="450">
        <f t="shared" si="1438"/>
        <v>0.54807090151515148</v>
      </c>
      <c r="EW741" s="513">
        <f t="shared" si="1511"/>
        <v>0.61139476153981231</v>
      </c>
      <c r="EX741" s="514">
        <f t="shared" si="1512"/>
        <v>9.5971635898957164</v>
      </c>
      <c r="EY741" s="513">
        <f t="shared" si="1548"/>
        <v>0.58576051779935268</v>
      </c>
      <c r="EZ741" s="514">
        <f t="shared" si="1549"/>
        <v>18.099999999999994</v>
      </c>
      <c r="FA741" s="450">
        <f t="shared" si="1439"/>
        <v>0.84492871201316455</v>
      </c>
      <c r="FB741" s="431">
        <f t="shared" si="1440"/>
        <v>251.07365493005952</v>
      </c>
      <c r="FC741" s="452"/>
      <c r="FD741" s="431"/>
      <c r="FE741" s="452">
        <f t="shared" si="1585"/>
        <v>0.97448979591836737</v>
      </c>
      <c r="FF741" s="430">
        <f t="shared" si="1586"/>
        <v>191</v>
      </c>
      <c r="FG741" s="405">
        <v>57600</v>
      </c>
      <c r="FH741" s="664"/>
      <c r="FI741" s="453">
        <v>31.8</v>
      </c>
      <c r="FJ741" s="454"/>
      <c r="FK741" s="455">
        <f t="shared" si="1443"/>
        <v>1.6429728681286084</v>
      </c>
      <c r="FL741" s="530">
        <v>1000</v>
      </c>
      <c r="FM741" s="455">
        <f t="shared" si="1444"/>
        <v>22.819067612897335</v>
      </c>
      <c r="FN741" s="530">
        <v>2919</v>
      </c>
      <c r="FO741" s="532">
        <f t="shared" si="1445"/>
        <v>0.21816143497757848</v>
      </c>
      <c r="FP741" s="449">
        <f t="shared" si="1446"/>
        <v>66.608858362047329</v>
      </c>
      <c r="FQ741" s="457">
        <v>25.2</v>
      </c>
      <c r="FR741" s="458">
        <f t="shared" si="1447"/>
        <v>0.57504050384501293</v>
      </c>
      <c r="FS741" s="459">
        <v>7.73</v>
      </c>
      <c r="FT741" s="439">
        <v>11.2</v>
      </c>
      <c r="FU741" s="660">
        <f t="shared" si="1587"/>
        <v>40.32</v>
      </c>
      <c r="FV741" s="530">
        <v>6</v>
      </c>
      <c r="FW741" s="538"/>
      <c r="FX741" s="530"/>
      <c r="FY741" s="452"/>
      <c r="FZ741" s="452"/>
      <c r="GA741" s="429"/>
      <c r="GB741" s="513">
        <f t="shared" si="1561"/>
        <v>0.12500000000000011</v>
      </c>
      <c r="GC741" s="514">
        <f t="shared" si="1577"/>
        <v>1.6000000000000014</v>
      </c>
      <c r="GD741" s="513">
        <f t="shared" si="1562"/>
        <v>0.12500000000000011</v>
      </c>
      <c r="GE741" s="527">
        <f t="shared" si="1563"/>
        <v>5.7600000000000051</v>
      </c>
      <c r="GF741" s="461">
        <f t="shared" si="1450"/>
        <v>2.2453962531090981</v>
      </c>
      <c r="GG741" s="606">
        <v>12</v>
      </c>
      <c r="GH741" s="450">
        <f t="shared" si="1565"/>
        <v>0.15</v>
      </c>
      <c r="GI741" s="405">
        <v>84</v>
      </c>
      <c r="GJ741" s="462">
        <f t="shared" si="1566"/>
        <v>7</v>
      </c>
      <c r="GK741" s="463">
        <f t="shared" si="1567"/>
        <v>6.5718914725144337</v>
      </c>
      <c r="GL741" s="464">
        <v>7.89</v>
      </c>
      <c r="GM741" s="529">
        <v>10.7</v>
      </c>
      <c r="GN741" s="406">
        <f t="shared" si="1568"/>
        <v>38.519999999999996</v>
      </c>
      <c r="GO741" s="513">
        <f t="shared" si="1569"/>
        <v>4.4642857142857095E-2</v>
      </c>
      <c r="GP741" s="450">
        <f t="shared" si="1570"/>
        <v>4.4642857142857206E-2</v>
      </c>
      <c r="GQ741" s="439">
        <v>8</v>
      </c>
      <c r="GR741" s="455">
        <f t="shared" si="1452"/>
        <v>2.3549277776510049</v>
      </c>
      <c r="GS741" s="531">
        <f t="shared" si="1542"/>
        <v>10.4</v>
      </c>
      <c r="GT741" s="531">
        <f t="shared" si="1593"/>
        <v>32.24</v>
      </c>
      <c r="GU741" s="513">
        <f t="shared" si="1571"/>
        <v>2.8037383177569986E-2</v>
      </c>
      <c r="GV741" s="513">
        <f t="shared" si="1572"/>
        <v>0.16303219106957412</v>
      </c>
      <c r="GW741" s="513">
        <f t="shared" si="1550"/>
        <v>7.1428571428571286E-2</v>
      </c>
      <c r="GX741" s="513">
        <f t="shared" si="1594"/>
        <v>0.20039682539682535</v>
      </c>
      <c r="GY741" s="462">
        <f t="shared" si="1573"/>
        <v>0.8133529050141628</v>
      </c>
      <c r="GZ741" s="405">
        <v>44532</v>
      </c>
      <c r="HA741" s="438">
        <v>8.2100000000000009</v>
      </c>
      <c r="HB741" s="451">
        <v>8.09</v>
      </c>
      <c r="HC741" s="439">
        <v>10.4</v>
      </c>
      <c r="HD741" s="463">
        <f t="shared" si="1551"/>
        <v>32.24</v>
      </c>
      <c r="HE741" s="463">
        <v>11.1</v>
      </c>
      <c r="HF741" s="463">
        <f t="shared" si="1588"/>
        <v>29.970000000000002</v>
      </c>
      <c r="HH741" s="408">
        <v>10</v>
      </c>
      <c r="HI741" s="465">
        <v>7660</v>
      </c>
      <c r="HJ741" s="406">
        <f t="shared" si="1453"/>
        <v>5132.2000000000007</v>
      </c>
      <c r="HK741" s="406"/>
      <c r="HL741" s="549"/>
      <c r="HM741" s="540"/>
      <c r="HN741" s="461">
        <v>4.4800000000000004</v>
      </c>
      <c r="HO741" s="407"/>
      <c r="HP741" s="548">
        <v>0.01</v>
      </c>
      <c r="HQ741" s="518"/>
      <c r="HR741" s="519"/>
      <c r="HS741" s="520">
        <v>0.15</v>
      </c>
      <c r="HT741" s="521">
        <v>4</v>
      </c>
      <c r="HU741" s="522">
        <f t="shared" si="1454"/>
        <v>43.506525978896832</v>
      </c>
      <c r="HV741" s="513">
        <f t="shared" si="1552"/>
        <v>0.66343042071197411</v>
      </c>
      <c r="HW741" s="513">
        <f t="shared" si="1595"/>
        <v>0.77800729876747221</v>
      </c>
      <c r="HX741" s="513">
        <f t="shared" si="1514"/>
        <v>0.73953488372093013</v>
      </c>
      <c r="HY741" s="675"/>
    </row>
    <row r="742" spans="1:233" s="688" customFormat="1" ht="16.149999999999999" customHeight="1" x14ac:dyDescent="0.15">
      <c r="A742" s="400">
        <v>44224</v>
      </c>
      <c r="B742" s="515">
        <v>43179</v>
      </c>
      <c r="C742" s="402">
        <f t="shared" si="1415"/>
        <v>0.86358000000000001</v>
      </c>
      <c r="D742" s="403"/>
      <c r="E742" s="404">
        <v>35</v>
      </c>
      <c r="F742" s="406">
        <f t="shared" si="1578"/>
        <v>164.5</v>
      </c>
      <c r="G742" s="406">
        <f t="shared" si="1579"/>
        <v>7102.9454999999998</v>
      </c>
      <c r="H742" s="402">
        <f t="shared" si="1580"/>
        <v>0.28411781999999997</v>
      </c>
      <c r="I742" s="405"/>
      <c r="J742" s="406"/>
      <c r="K742" s="407"/>
      <c r="L742" s="407"/>
      <c r="M742" s="407"/>
      <c r="N742" s="408"/>
      <c r="O742" s="408"/>
      <c r="P742" s="685">
        <v>3325</v>
      </c>
      <c r="Q742" s="409">
        <f t="shared" si="1574"/>
        <v>3325</v>
      </c>
      <c r="R742" s="686"/>
      <c r="S742" s="686"/>
      <c r="T742" s="403">
        <v>5.01</v>
      </c>
      <c r="U742" s="409">
        <f t="shared" si="1524"/>
        <v>3073.1034482758623</v>
      </c>
      <c r="V742" s="405">
        <v>8912</v>
      </c>
      <c r="W742" s="405">
        <v>2430</v>
      </c>
      <c r="X742" s="687">
        <v>483</v>
      </c>
      <c r="Y742" s="403"/>
      <c r="Z742" s="404"/>
      <c r="AA742" s="405"/>
      <c r="AB742" s="405"/>
      <c r="AC742" s="407"/>
      <c r="AD742" s="407"/>
      <c r="AE742" s="407"/>
      <c r="AF742" s="478">
        <f t="shared" si="1525"/>
        <v>3808</v>
      </c>
      <c r="AG742" s="477">
        <f t="shared" si="1526"/>
        <v>1.5232000000000001</v>
      </c>
      <c r="AH742" s="478">
        <f t="shared" si="1527"/>
        <v>2690.5112195740367</v>
      </c>
      <c r="AI742" s="478">
        <f t="shared" si="1528"/>
        <v>7802.4825367647063</v>
      </c>
      <c r="AJ742" s="473">
        <f t="shared" si="1529"/>
        <v>29711.853500000001</v>
      </c>
      <c r="AK742" s="477">
        <f t="shared" si="1530"/>
        <v>1.3205268222222222</v>
      </c>
      <c r="AL742" s="447">
        <v>40</v>
      </c>
      <c r="AM742" s="450"/>
      <c r="AN742" s="549">
        <v>4447</v>
      </c>
      <c r="AO742" s="549">
        <v>4035</v>
      </c>
      <c r="AP742" s="464">
        <v>7.25</v>
      </c>
      <c r="AQ742" s="439">
        <v>666</v>
      </c>
      <c r="AR742" s="473">
        <f t="shared" si="1532"/>
        <v>1998</v>
      </c>
      <c r="AS742" s="657">
        <f t="shared" si="1533"/>
        <v>3</v>
      </c>
      <c r="AT742" s="549">
        <v>5090</v>
      </c>
      <c r="AU742" s="439"/>
      <c r="AV742" s="457">
        <v>1.4</v>
      </c>
      <c r="AW742" s="464"/>
      <c r="AX742" s="464"/>
      <c r="AY742" s="457"/>
      <c r="AZ742" s="457"/>
      <c r="BA742" s="420">
        <f t="shared" si="1416"/>
        <v>40603</v>
      </c>
      <c r="BB742" s="421">
        <f t="shared" si="1417"/>
        <v>0.81206</v>
      </c>
      <c r="BC742" s="439"/>
      <c r="BD742" s="667">
        <v>7.81</v>
      </c>
      <c r="BE742" s="668">
        <v>28.9</v>
      </c>
      <c r="BF742" s="406">
        <f t="shared" si="1581"/>
        <v>135.83000000000001</v>
      </c>
      <c r="BG742" s="547">
        <v>7860</v>
      </c>
      <c r="BH742" s="406">
        <f t="shared" si="1418"/>
        <v>5266.2000000000007</v>
      </c>
      <c r="BI742" s="549"/>
      <c r="BJ742" s="402"/>
      <c r="BK742" s="669">
        <v>19.3</v>
      </c>
      <c r="BL742" s="669"/>
      <c r="BM742" s="670"/>
      <c r="BN742" s="442"/>
      <c r="BO742" s="443">
        <v>162</v>
      </c>
      <c r="BP742" s="443"/>
      <c r="BQ742" s="667">
        <v>6.5</v>
      </c>
      <c r="BR742" s="421">
        <f t="shared" si="1419"/>
        <v>0.90277777777777779</v>
      </c>
      <c r="BS742" s="409">
        <f t="shared" si="1420"/>
        <v>44411</v>
      </c>
      <c r="BT742" s="429">
        <f t="shared" si="1534"/>
        <v>7.7619830672581118</v>
      </c>
      <c r="BU742" s="430">
        <f t="shared" si="1546"/>
        <v>28.9</v>
      </c>
      <c r="BV742" s="430">
        <f t="shared" si="1422"/>
        <v>295.5008779356466</v>
      </c>
      <c r="BW742" s="430">
        <f t="shared" si="1535"/>
        <v>7186.3052847267572</v>
      </c>
      <c r="BX742" s="430">
        <f t="shared" si="1423"/>
        <v>4671.098435072392</v>
      </c>
      <c r="BY742" s="430">
        <f t="shared" si="1536"/>
        <v>17.645130710859924</v>
      </c>
      <c r="BZ742" s="430"/>
      <c r="CA742" s="671"/>
      <c r="CB742" s="430">
        <f t="shared" si="1582"/>
        <v>162</v>
      </c>
      <c r="CC742" s="549">
        <v>21690</v>
      </c>
      <c r="CD742" s="411">
        <f t="shared" si="1555"/>
        <v>23594</v>
      </c>
      <c r="CE742" s="421">
        <f t="shared" si="1556"/>
        <v>0.94376000000000004</v>
      </c>
      <c r="CF742" s="433">
        <f t="shared" si="1557"/>
        <v>6.815292023395779</v>
      </c>
      <c r="CG742" s="438">
        <v>7.47</v>
      </c>
      <c r="CH742" s="669">
        <v>2</v>
      </c>
      <c r="CI742" s="672">
        <f t="shared" si="1583"/>
        <v>10.511756569847856</v>
      </c>
      <c r="CJ742" s="453">
        <v>22.9</v>
      </c>
      <c r="CK742" s="453">
        <v>1.02</v>
      </c>
      <c r="CL742" s="667">
        <v>7.44</v>
      </c>
      <c r="CM742" s="676"/>
      <c r="CN742" s="676"/>
      <c r="CO742" s="549"/>
      <c r="CP742" s="549"/>
      <c r="CQ742" s="450"/>
      <c r="CR742" s="673">
        <v>0.96</v>
      </c>
      <c r="CT742" s="432">
        <f t="shared" si="1559"/>
        <v>3.56022717640078</v>
      </c>
      <c r="CU742" s="438">
        <v>5.67</v>
      </c>
      <c r="CV742" s="438">
        <v>7.75</v>
      </c>
      <c r="CW742" s="439">
        <v>12.9</v>
      </c>
      <c r="CX742" s="660">
        <f t="shared" ref="CX742:CX756" si="1597">CW742*3.6</f>
        <v>46.440000000000005</v>
      </c>
      <c r="CY742" s="441">
        <v>7630</v>
      </c>
      <c r="CZ742" s="442">
        <v>4.8</v>
      </c>
      <c r="DA742" s="442">
        <v>0.19</v>
      </c>
      <c r="DB742" s="442">
        <v>3</v>
      </c>
      <c r="DC742" s="442">
        <v>0.45</v>
      </c>
      <c r="DD742" s="443">
        <v>4</v>
      </c>
      <c r="DE742" s="440">
        <v>16</v>
      </c>
      <c r="DF742" s="674">
        <v>18913</v>
      </c>
      <c r="DG742" s="445">
        <f t="shared" si="1430"/>
        <v>20817</v>
      </c>
      <c r="DH742" s="421">
        <f t="shared" si="1431"/>
        <v>0.83267999999999998</v>
      </c>
      <c r="DI742" s="446">
        <f t="shared" si="1432"/>
        <v>7.7244559734832103</v>
      </c>
      <c r="DJ742" s="438"/>
      <c r="DK742" s="669"/>
      <c r="DL742" s="446">
        <f t="shared" si="1433"/>
        <v>10.952586828073208</v>
      </c>
      <c r="DM742" s="442">
        <v>22.8</v>
      </c>
      <c r="DN742" s="442">
        <v>2.1</v>
      </c>
      <c r="DO742" s="667"/>
      <c r="DP742" s="667"/>
      <c r="DQ742" s="667"/>
      <c r="DR742" s="549"/>
      <c r="DS742" s="549"/>
      <c r="DT742" s="450"/>
      <c r="DU742" s="673">
        <v>0.97</v>
      </c>
      <c r="DW742" s="446">
        <f t="shared" si="1434"/>
        <v>4.0351635682374987</v>
      </c>
      <c r="DX742" s="438">
        <v>4.82</v>
      </c>
      <c r="DY742" s="438"/>
      <c r="DZ742" s="439"/>
      <c r="EA742" s="660"/>
      <c r="EB742" s="441"/>
      <c r="EC742" s="442"/>
      <c r="ED742" s="442"/>
      <c r="EE742" s="442"/>
      <c r="EF742" s="442"/>
      <c r="EG742" s="443"/>
      <c r="EH742" s="440"/>
      <c r="EI742" s="429">
        <f t="shared" ref="EI742:ER742" si="1598">CV742</f>
        <v>7.75</v>
      </c>
      <c r="EJ742" s="447">
        <f t="shared" si="1598"/>
        <v>12.9</v>
      </c>
      <c r="EK742" s="448">
        <f t="shared" si="1598"/>
        <v>46.440000000000005</v>
      </c>
      <c r="EL742" s="417">
        <f t="shared" si="1598"/>
        <v>7630</v>
      </c>
      <c r="EM742" s="431">
        <f t="shared" si="1598"/>
        <v>4.8</v>
      </c>
      <c r="EN742" s="431">
        <f t="shared" si="1598"/>
        <v>0.19</v>
      </c>
      <c r="EO742" s="431">
        <f t="shared" si="1598"/>
        <v>3</v>
      </c>
      <c r="EP742" s="431">
        <f t="shared" si="1598"/>
        <v>0.45</v>
      </c>
      <c r="EQ742" s="430">
        <f t="shared" si="1598"/>
        <v>4</v>
      </c>
      <c r="ER742" s="448">
        <f t="shared" si="1598"/>
        <v>16</v>
      </c>
      <c r="ES742" s="449">
        <f t="shared" si="1436"/>
        <v>23.777892864380448</v>
      </c>
      <c r="ET742" s="450">
        <f t="shared" si="1437"/>
        <v>0.88822000000000001</v>
      </c>
      <c r="EU742" s="451">
        <f t="shared" si="1413"/>
        <v>0.29826112477272726</v>
      </c>
      <c r="EV742" s="450">
        <f t="shared" si="1438"/>
        <v>0.55233541624579119</v>
      </c>
      <c r="EW742" s="513">
        <f t="shared" ref="EW742:EW767" si="1599">1-EM742/BY742</f>
        <v>0.72797027810931558</v>
      </c>
      <c r="EX742" s="514">
        <f t="shared" ref="EX742:EX767" si="1600">BY742-EM742</f>
        <v>12.845130710859923</v>
      </c>
      <c r="EY742" s="513">
        <f t="shared" si="1548"/>
        <v>0.55363321799307963</v>
      </c>
      <c r="EZ742" s="514">
        <f t="shared" si="1549"/>
        <v>15.999999999999998</v>
      </c>
      <c r="FA742" s="450">
        <f t="shared" si="1439"/>
        <v>0.84284310650977634</v>
      </c>
      <c r="FB742" s="431">
        <f t="shared" si="1440"/>
        <v>249.0608779356466</v>
      </c>
      <c r="FC742" s="452"/>
      <c r="FD742" s="431"/>
      <c r="FE742" s="452">
        <f t="shared" si="1585"/>
        <v>0.97530864197530864</v>
      </c>
      <c r="FF742" s="430">
        <f t="shared" si="1586"/>
        <v>158</v>
      </c>
      <c r="FG742" s="405">
        <v>57600</v>
      </c>
      <c r="FH742" s="664"/>
      <c r="FI742" s="453">
        <v>14.76</v>
      </c>
      <c r="FJ742" s="454"/>
      <c r="FK742" s="455">
        <f t="shared" si="1443"/>
        <v>1.6212199680259394</v>
      </c>
      <c r="FL742" s="530">
        <v>800</v>
      </c>
      <c r="FM742" s="455">
        <f t="shared" si="1444"/>
        <v>18.013555200288216</v>
      </c>
      <c r="FN742" s="530">
        <v>2641</v>
      </c>
      <c r="FO742" s="532">
        <f t="shared" si="1445"/>
        <v>0.19738415545590435</v>
      </c>
      <c r="FP742" s="449">
        <f t="shared" si="1446"/>
        <v>59.467249104951478</v>
      </c>
      <c r="FQ742" s="457">
        <v>25.2</v>
      </c>
      <c r="FR742" s="458">
        <f t="shared" si="1447"/>
        <v>0.56742698880907882</v>
      </c>
      <c r="FS742" s="459">
        <v>7.71</v>
      </c>
      <c r="FT742" s="439">
        <v>12.8</v>
      </c>
      <c r="FU742" s="660">
        <f t="shared" si="1587"/>
        <v>46.080000000000005</v>
      </c>
      <c r="FV742" s="530">
        <v>10</v>
      </c>
      <c r="FW742" s="538"/>
      <c r="FX742" s="530"/>
      <c r="FY742" s="452"/>
      <c r="FZ742" s="452"/>
      <c r="GA742" s="429"/>
      <c r="GB742" s="513">
        <f t="shared" si="1561"/>
        <v>7.7519379844961378E-3</v>
      </c>
      <c r="GC742" s="514">
        <f t="shared" si="1577"/>
        <v>9.9999999999999645E-2</v>
      </c>
      <c r="GD742" s="513">
        <f t="shared" si="1562"/>
        <v>7.7519379844961378E-3</v>
      </c>
      <c r="GE742" s="527">
        <f t="shared" si="1563"/>
        <v>0.35999999999999943</v>
      </c>
      <c r="GF742" s="461">
        <f t="shared" si="1450"/>
        <v>2.2156672896354506</v>
      </c>
      <c r="GG742" s="606">
        <v>12</v>
      </c>
      <c r="GH742" s="450">
        <f t="shared" si="1565"/>
        <v>0.15</v>
      </c>
      <c r="GI742" s="405">
        <v>84</v>
      </c>
      <c r="GJ742" s="462">
        <f t="shared" si="1566"/>
        <v>7</v>
      </c>
      <c r="GK742" s="463">
        <f t="shared" si="1567"/>
        <v>6.4848798721037584</v>
      </c>
      <c r="GL742" s="464">
        <v>7.86</v>
      </c>
      <c r="GM742" s="529">
        <v>11.3</v>
      </c>
      <c r="GN742" s="406">
        <f t="shared" si="1568"/>
        <v>40.680000000000007</v>
      </c>
      <c r="GO742" s="513">
        <f t="shared" si="1569"/>
        <v>0.1171875</v>
      </c>
      <c r="GP742" s="450">
        <f t="shared" si="1570"/>
        <v>0.1171875</v>
      </c>
      <c r="GQ742" s="439">
        <v>8</v>
      </c>
      <c r="GR742" s="455">
        <f t="shared" si="1452"/>
        <v>2.32374862083718</v>
      </c>
      <c r="GS742" s="531">
        <f t="shared" si="1542"/>
        <v>11.2</v>
      </c>
      <c r="GT742" s="531">
        <f t="shared" si="1593"/>
        <v>34.72</v>
      </c>
      <c r="GU742" s="513">
        <f t="shared" si="1571"/>
        <v>8.8495575221240186E-3</v>
      </c>
      <c r="GV742" s="513">
        <f t="shared" si="1572"/>
        <v>0.1465093411996069</v>
      </c>
      <c r="GW742" s="513">
        <f t="shared" si="1550"/>
        <v>0.12500000000000011</v>
      </c>
      <c r="GX742" s="513">
        <f t="shared" si="1594"/>
        <v>0.2465277777777779</v>
      </c>
      <c r="GY742" s="462">
        <f t="shared" si="1573"/>
        <v>0.57085210141758402</v>
      </c>
      <c r="GZ742" s="405">
        <v>45340</v>
      </c>
      <c r="HA742" s="438">
        <v>8.27</v>
      </c>
      <c r="HB742" s="451">
        <v>8.09</v>
      </c>
      <c r="HC742" s="439">
        <v>11.2</v>
      </c>
      <c r="HD742" s="463">
        <f t="shared" si="1551"/>
        <v>34.72</v>
      </c>
      <c r="HE742" s="463">
        <v>10.5</v>
      </c>
      <c r="HF742" s="463">
        <f t="shared" si="1588"/>
        <v>28.35</v>
      </c>
      <c r="HH742" s="408">
        <v>10</v>
      </c>
      <c r="HI742" s="465">
        <v>7600</v>
      </c>
      <c r="HJ742" s="406">
        <f t="shared" si="1453"/>
        <v>5092</v>
      </c>
      <c r="HK742" s="406"/>
      <c r="HL742" s="549"/>
      <c r="HM742" s="540"/>
      <c r="HN742" s="461">
        <v>4.4000000000000004</v>
      </c>
      <c r="HO742" s="407"/>
      <c r="HP742" s="548">
        <v>0.01</v>
      </c>
      <c r="HQ742" s="518"/>
      <c r="HR742" s="519"/>
      <c r="HS742" s="520">
        <v>0.16</v>
      </c>
      <c r="HT742" s="521">
        <v>4</v>
      </c>
      <c r="HU742" s="522">
        <f t="shared" si="1454"/>
        <v>42.853976307169418</v>
      </c>
      <c r="HV742" s="513">
        <f t="shared" si="1552"/>
        <v>0.61245674740484435</v>
      </c>
      <c r="HW742" s="513">
        <f t="shared" si="1595"/>
        <v>0.74438636530957814</v>
      </c>
      <c r="HX742" s="513">
        <f t="shared" ref="HX742:HX767" si="1601">1-HN742/BK742</f>
        <v>0.772020725388601</v>
      </c>
      <c r="HY742" s="675"/>
    </row>
    <row r="743" spans="1:233" s="688" customFormat="1" ht="16.149999999999999" customHeight="1" x14ac:dyDescent="0.15">
      <c r="A743" s="400">
        <v>44225</v>
      </c>
      <c r="B743" s="515">
        <v>41603</v>
      </c>
      <c r="C743" s="402">
        <f t="shared" si="1415"/>
        <v>0.83206000000000002</v>
      </c>
      <c r="D743" s="403"/>
      <c r="E743" s="404">
        <v>27.5</v>
      </c>
      <c r="F743" s="406">
        <f t="shared" si="1578"/>
        <v>129.25</v>
      </c>
      <c r="G743" s="406">
        <f t="shared" si="1579"/>
        <v>5377.1877500000001</v>
      </c>
      <c r="H743" s="402">
        <f t="shared" si="1580"/>
        <v>0.21508751000000001</v>
      </c>
      <c r="I743" s="405"/>
      <c r="J743" s="406"/>
      <c r="K743" s="407"/>
      <c r="L743" s="407"/>
      <c r="M743" s="407"/>
      <c r="N743" s="408"/>
      <c r="O743" s="408"/>
      <c r="P743" s="685">
        <v>3360</v>
      </c>
      <c r="Q743" s="409">
        <f t="shared" si="1574"/>
        <v>3360</v>
      </c>
      <c r="R743" s="686"/>
      <c r="S743" s="686"/>
      <c r="T743" s="403">
        <v>5.05</v>
      </c>
      <c r="U743" s="409">
        <f t="shared" si="1524"/>
        <v>3063.7931034482758</v>
      </c>
      <c r="V743" s="405">
        <v>8885</v>
      </c>
      <c r="W743" s="405">
        <v>2767</v>
      </c>
      <c r="X743" s="687">
        <v>453</v>
      </c>
      <c r="Y743" s="403"/>
      <c r="Z743" s="404"/>
      <c r="AA743" s="405"/>
      <c r="AB743" s="405"/>
      <c r="AC743" s="407"/>
      <c r="AD743" s="407"/>
      <c r="AE743" s="407"/>
      <c r="AF743" s="478">
        <f t="shared" si="1525"/>
        <v>3813</v>
      </c>
      <c r="AG743" s="477">
        <f t="shared" si="1526"/>
        <v>1.5251999999999999</v>
      </c>
      <c r="AH743" s="478">
        <f t="shared" si="1527"/>
        <v>2705.0969234108361</v>
      </c>
      <c r="AI743" s="478">
        <f t="shared" si="1528"/>
        <v>7844.7810778914245</v>
      </c>
      <c r="AJ743" s="473">
        <f t="shared" si="1529"/>
        <v>29912.150249999999</v>
      </c>
      <c r="AK743" s="477">
        <f t="shared" si="1530"/>
        <v>1.3294288999999999</v>
      </c>
      <c r="AL743" s="447">
        <v>41</v>
      </c>
      <c r="AM743" s="450"/>
      <c r="AN743" s="549">
        <v>4491</v>
      </c>
      <c r="AO743" s="549">
        <v>4428</v>
      </c>
      <c r="AP743" s="464">
        <v>7.32</v>
      </c>
      <c r="AQ743" s="439">
        <v>660</v>
      </c>
      <c r="AR743" s="473">
        <f t="shared" si="1532"/>
        <v>1980</v>
      </c>
      <c r="AS743" s="657">
        <f t="shared" si="1533"/>
        <v>3</v>
      </c>
      <c r="AT743" s="549">
        <v>5260</v>
      </c>
      <c r="AU743" s="439"/>
      <c r="AV743" s="457">
        <v>2</v>
      </c>
      <c r="AW743" s="464">
        <v>0.45</v>
      </c>
      <c r="AX743" s="464">
        <v>39.799999999999997</v>
      </c>
      <c r="AY743" s="457">
        <v>4.5</v>
      </c>
      <c r="AZ743" s="457">
        <v>1.2</v>
      </c>
      <c r="BA743" s="420">
        <f t="shared" si="1416"/>
        <v>42658</v>
      </c>
      <c r="BB743" s="421">
        <f t="shared" si="1417"/>
        <v>0.85316000000000003</v>
      </c>
      <c r="BC743" s="439"/>
      <c r="BD743" s="667">
        <v>7.84</v>
      </c>
      <c r="BE743" s="668">
        <v>24.2</v>
      </c>
      <c r="BF743" s="406">
        <f t="shared" si="1581"/>
        <v>113.74</v>
      </c>
      <c r="BG743" s="547">
        <v>7970</v>
      </c>
      <c r="BH743" s="406">
        <f t="shared" si="1418"/>
        <v>5339.9000000000005</v>
      </c>
      <c r="BI743" s="549"/>
      <c r="BJ743" s="402"/>
      <c r="BK743" s="669">
        <v>16.899999999999999</v>
      </c>
      <c r="BL743" s="669">
        <v>13.2</v>
      </c>
      <c r="BM743" s="670">
        <v>3.5</v>
      </c>
      <c r="BN743" s="442">
        <v>2</v>
      </c>
      <c r="BO743" s="443">
        <v>115</v>
      </c>
      <c r="BP743" s="443">
        <v>32</v>
      </c>
      <c r="BQ743" s="667">
        <v>6.32</v>
      </c>
      <c r="BR743" s="421">
        <f t="shared" si="1419"/>
        <v>0.87777777777777777</v>
      </c>
      <c r="BS743" s="409">
        <f t="shared" si="1420"/>
        <v>46471</v>
      </c>
      <c r="BT743" s="429">
        <f t="shared" si="1534"/>
        <v>7.7973333907167897</v>
      </c>
      <c r="BU743" s="430">
        <f t="shared" si="1546"/>
        <v>24.2</v>
      </c>
      <c r="BV743" s="430">
        <f t="shared" si="1422"/>
        <v>266.8688196940027</v>
      </c>
      <c r="BW743" s="430">
        <f t="shared" si="1535"/>
        <v>7316.2983150782211</v>
      </c>
      <c r="BX743" s="430">
        <f t="shared" si="1423"/>
        <v>4755.593904800844</v>
      </c>
      <c r="BY743" s="430">
        <f t="shared" si="1536"/>
        <v>15.611796604333884</v>
      </c>
      <c r="BZ743" s="430">
        <f>(BL743*BA743+AY743*AF743)/BS743</f>
        <v>12.486154806223235</v>
      </c>
      <c r="CA743" s="671">
        <f>(BN743*BA743+AZ743*AF743)/BS743</f>
        <v>1.9343590626412173</v>
      </c>
      <c r="CB743" s="430">
        <f t="shared" si="1582"/>
        <v>115</v>
      </c>
      <c r="CC743" s="549">
        <v>23132</v>
      </c>
      <c r="CD743" s="411">
        <f t="shared" si="1555"/>
        <v>25038.5</v>
      </c>
      <c r="CE743" s="421">
        <f t="shared" si="1556"/>
        <v>1.0015400000000001</v>
      </c>
      <c r="CF743" s="433">
        <f t="shared" si="1557"/>
        <v>6.4221099506759582</v>
      </c>
      <c r="CG743" s="438">
        <v>7.56</v>
      </c>
      <c r="CH743" s="669">
        <v>1.9</v>
      </c>
      <c r="CI743" s="672">
        <f t="shared" si="1583"/>
        <v>9.8564758775721941</v>
      </c>
      <c r="CJ743" s="453">
        <v>22.6</v>
      </c>
      <c r="CK743" s="453">
        <v>1.1000000000000001</v>
      </c>
      <c r="CL743" s="667">
        <v>7.58</v>
      </c>
      <c r="CM743" s="676"/>
      <c r="CN743" s="676"/>
      <c r="CO743" s="549"/>
      <c r="CP743" s="549"/>
      <c r="CQ743" s="450"/>
      <c r="CR743" s="673">
        <v>0.95</v>
      </c>
      <c r="CT743" s="432">
        <f t="shared" si="1559"/>
        <v>3.3548335563232623</v>
      </c>
      <c r="CU743" s="438">
        <v>6.12</v>
      </c>
      <c r="CV743" s="438">
        <v>7.72</v>
      </c>
      <c r="CW743" s="439">
        <v>11.5</v>
      </c>
      <c r="CX743" s="660">
        <f t="shared" si="1597"/>
        <v>41.4</v>
      </c>
      <c r="CY743" s="441">
        <v>7440</v>
      </c>
      <c r="CZ743" s="442">
        <v>4.5</v>
      </c>
      <c r="DA743" s="442">
        <v>0.2</v>
      </c>
      <c r="DB743" s="442">
        <v>3.2</v>
      </c>
      <c r="DC743" s="442">
        <v>0.9</v>
      </c>
      <c r="DD743" s="443">
        <v>7</v>
      </c>
      <c r="DE743" s="440">
        <v>16</v>
      </c>
      <c r="DF743" s="674">
        <v>19526</v>
      </c>
      <c r="DG743" s="445">
        <f t="shared" si="1430"/>
        <v>21432.5</v>
      </c>
      <c r="DH743" s="421">
        <f t="shared" si="1431"/>
        <v>0.85729999999999995</v>
      </c>
      <c r="DI743" s="446">
        <f t="shared" si="1432"/>
        <v>7.5026245188382124</v>
      </c>
      <c r="DJ743" s="438">
        <v>7.54</v>
      </c>
      <c r="DK743" s="669">
        <v>2.2999999999999998</v>
      </c>
      <c r="DL743" s="446">
        <f t="shared" si="1433"/>
        <v>10.638049690890004</v>
      </c>
      <c r="DM743" s="442">
        <v>22.6</v>
      </c>
      <c r="DN743" s="442">
        <v>1.04</v>
      </c>
      <c r="DO743" s="667">
        <v>7.48</v>
      </c>
      <c r="DP743" s="667"/>
      <c r="DQ743" s="667"/>
      <c r="DR743" s="549"/>
      <c r="DS743" s="549"/>
      <c r="DT743" s="450"/>
      <c r="DU743" s="673">
        <v>0.95</v>
      </c>
      <c r="DW743" s="446">
        <f t="shared" si="1434"/>
        <v>3.9192814650647381</v>
      </c>
      <c r="DX743" s="438">
        <v>5.0999999999999996</v>
      </c>
      <c r="DY743" s="438">
        <v>7.65</v>
      </c>
      <c r="DZ743" s="439">
        <v>11.4</v>
      </c>
      <c r="EA743" s="660">
        <f t="shared" ref="EA743:EA755" si="1602">DZ743*3.6</f>
        <v>41.04</v>
      </c>
      <c r="EB743" s="441">
        <v>7560</v>
      </c>
      <c r="EC743" s="442">
        <v>6.4</v>
      </c>
      <c r="ED743" s="442">
        <v>0.22</v>
      </c>
      <c r="EE743" s="442">
        <v>4.4000000000000004</v>
      </c>
      <c r="EF743" s="442">
        <v>0.9</v>
      </c>
      <c r="EG743" s="443">
        <v>3</v>
      </c>
      <c r="EH743" s="440">
        <v>16</v>
      </c>
      <c r="EI743" s="429">
        <f t="shared" ref="EI743:EI755" si="1603">(DY743*DG743+CV743*CD743)/(DG743+CD743)</f>
        <v>7.6877158873275802</v>
      </c>
      <c r="EJ743" s="429">
        <f t="shared" ref="EJ743:EJ755" si="1604">(DZ743*DG743+CW743*CD743)/(DG743+CD743)</f>
        <v>11.4538798390394</v>
      </c>
      <c r="EK743" s="448">
        <f t="shared" ref="EK743:EK755" si="1605">(EA743*DG743+CX743*CD743)/(DG743+CD743)</f>
        <v>41.233967420541838</v>
      </c>
      <c r="EL743" s="448">
        <f t="shared" ref="EL743:EL755" si="1606">(EB743*DG743+CY743*CD743)/(DG743+CD743)</f>
        <v>7495.3441931527186</v>
      </c>
      <c r="EM743" s="429">
        <f t="shared" ref="EM743:EM755" si="1607">(EC743*DG743+CZ743*CD743)/(DG743+CD743)</f>
        <v>5.3762830582513823</v>
      </c>
      <c r="EN743" s="431">
        <f t="shared" ref="EN743:EN755" si="1608">(ED743*DG743+DA743*CD743)/(DG743+CD743)</f>
        <v>0.20922403219211982</v>
      </c>
      <c r="EO743" s="431">
        <f t="shared" ref="EO743:EO755" si="1609">(EE743*DG743+DB743*CD743)/(DG743+CD743)</f>
        <v>3.7534419315271892</v>
      </c>
      <c r="EP743" s="431">
        <f t="shared" ref="EP743:EP755" si="1610">(EF743*DG743+DC743*CD743)/(DG743+CD743)</f>
        <v>0.9</v>
      </c>
      <c r="EQ743" s="431">
        <f t="shared" ref="EQ743:EQ755" si="1611">(EG743*DG743+DD743*CD743)/(DG743+CD743)</f>
        <v>5.1551935615760369</v>
      </c>
      <c r="ER743" s="448">
        <f t="shared" ref="ER743:ER756" si="1612">DE743</f>
        <v>16</v>
      </c>
      <c r="ES743" s="449">
        <f t="shared" si="1436"/>
        <v>22.72384928234813</v>
      </c>
      <c r="ET743" s="450">
        <f t="shared" si="1437"/>
        <v>0.92942000000000002</v>
      </c>
      <c r="EU743" s="451">
        <f t="shared" si="1413"/>
        <v>0.28185592999999998</v>
      </c>
      <c r="EV743" s="450">
        <f t="shared" si="1438"/>
        <v>0.52195542592592581</v>
      </c>
      <c r="EW743" s="513">
        <f t="shared" si="1599"/>
        <v>0.65562688302261707</v>
      </c>
      <c r="EX743" s="514">
        <f t="shared" si="1600"/>
        <v>10.235513546082501</v>
      </c>
      <c r="EY743" s="513">
        <f t="shared" si="1548"/>
        <v>0.52669918020498341</v>
      </c>
      <c r="EZ743" s="514">
        <f t="shared" si="1549"/>
        <v>12.746120160960599</v>
      </c>
      <c r="FA743" s="450">
        <f t="shared" si="1439"/>
        <v>0.84548975235165513</v>
      </c>
      <c r="FB743" s="431">
        <f t="shared" si="1440"/>
        <v>225.63485227346087</v>
      </c>
      <c r="FC743" s="452">
        <f>1-EP743/CA743</f>
        <v>0.53472960766078259</v>
      </c>
      <c r="FD743" s="431">
        <f>CA743-EP743</f>
        <v>1.0343590626412174</v>
      </c>
      <c r="FE743" s="452">
        <f t="shared" si="1585"/>
        <v>0.95517222989933881</v>
      </c>
      <c r="FF743" s="430">
        <f t="shared" si="1586"/>
        <v>109.84480643842396</v>
      </c>
      <c r="FG743" s="405">
        <v>57600</v>
      </c>
      <c r="FH743" s="664">
        <v>158</v>
      </c>
      <c r="FI743" s="453">
        <v>29.4</v>
      </c>
      <c r="FJ743" s="454"/>
      <c r="FK743" s="455">
        <f t="shared" si="1443"/>
        <v>1.5493533601600997</v>
      </c>
      <c r="FL743" s="530">
        <v>1200</v>
      </c>
      <c r="FM743" s="455">
        <f t="shared" si="1444"/>
        <v>25.822556002668332</v>
      </c>
      <c r="FN743" s="530">
        <v>2780</v>
      </c>
      <c r="FO743" s="532">
        <f t="shared" si="1445"/>
        <v>0.20777279521674144</v>
      </c>
      <c r="FP743" s="449">
        <f t="shared" si="1446"/>
        <v>59.822254739514968</v>
      </c>
      <c r="FQ743" s="457">
        <v>25.2</v>
      </c>
      <c r="FR743" s="458">
        <f t="shared" si="1447"/>
        <v>0.54227367605603494</v>
      </c>
      <c r="FS743" s="459">
        <v>7.79</v>
      </c>
      <c r="FT743" s="439">
        <v>10.6</v>
      </c>
      <c r="FU743" s="660">
        <f t="shared" si="1587"/>
        <v>38.159999999999997</v>
      </c>
      <c r="FV743" s="530">
        <v>14</v>
      </c>
      <c r="FW743" s="538">
        <v>0.2</v>
      </c>
      <c r="FX743" s="530">
        <v>8</v>
      </c>
      <c r="FY743" s="452">
        <f t="shared" ref="FY743:FY767" si="1613">1-FV743/(EG743+DD743)</f>
        <v>-0.39999999999999991</v>
      </c>
      <c r="FZ743" s="452">
        <f t="shared" ref="FZ743:FZ767" si="1614">1-FW743/EP743</f>
        <v>0.77777777777777779</v>
      </c>
      <c r="GA743" s="429">
        <f t="shared" ref="GA743:GA767" si="1615">EP743-FW743</f>
        <v>0.7</v>
      </c>
      <c r="GB743" s="513">
        <f t="shared" ref="GB743:GB767" si="1616">1-FT743/EJ743</f>
        <v>7.4549397325527789E-2</v>
      </c>
      <c r="GC743" s="514">
        <f t="shared" ref="GC743:GC767" si="1617">(EJ743-FT743)</f>
        <v>0.85387983903940068</v>
      </c>
      <c r="GD743" s="513">
        <f t="shared" ref="GD743:GD767" si="1618">1-FU743/EK743</f>
        <v>7.4549397325527789E-2</v>
      </c>
      <c r="GE743" s="527">
        <f t="shared" ref="GE743:GE767" si="1619">EK743-FU743</f>
        <v>3.073967420541841</v>
      </c>
      <c r="GF743" s="461">
        <f t="shared" si="1450"/>
        <v>2.117449592218803</v>
      </c>
      <c r="GG743" s="606">
        <v>12</v>
      </c>
      <c r="GH743" s="450">
        <f t="shared" si="1565"/>
        <v>0.15</v>
      </c>
      <c r="GI743" s="405">
        <v>84</v>
      </c>
      <c r="GJ743" s="462">
        <f t="shared" si="1566"/>
        <v>7</v>
      </c>
      <c r="GK743" s="463">
        <f t="shared" si="1567"/>
        <v>6.1974134406403989</v>
      </c>
      <c r="GL743" s="464">
        <v>7.85</v>
      </c>
      <c r="GM743" s="529">
        <v>10.6</v>
      </c>
      <c r="GN743" s="406">
        <f t="shared" si="1568"/>
        <v>38.159999999999997</v>
      </c>
      <c r="GO743" s="513">
        <f t="shared" si="1569"/>
        <v>0</v>
      </c>
      <c r="GP743" s="450">
        <f t="shared" si="1570"/>
        <v>0</v>
      </c>
      <c r="GQ743" s="439">
        <v>8</v>
      </c>
      <c r="GR743" s="455">
        <f t="shared" si="1452"/>
        <v>2.2207398162294765</v>
      </c>
      <c r="GS743" s="531">
        <f t="shared" si="1542"/>
        <v>9.9</v>
      </c>
      <c r="GT743" s="531">
        <f t="shared" si="1593"/>
        <v>30.69</v>
      </c>
      <c r="GU743" s="513">
        <f t="shared" si="1571"/>
        <v>6.6037735849056589E-2</v>
      </c>
      <c r="GV743" s="513">
        <f t="shared" si="1572"/>
        <v>0.195754716981132</v>
      </c>
      <c r="GW743" s="513">
        <f t="shared" si="1550"/>
        <v>6.6037735849056589E-2</v>
      </c>
      <c r="GX743" s="513">
        <f t="shared" si="1594"/>
        <v>0.195754716981132</v>
      </c>
      <c r="GY743" s="462">
        <f t="shared" si="1573"/>
        <v>0.82964035349938459</v>
      </c>
      <c r="GZ743" s="405">
        <v>46679</v>
      </c>
      <c r="HA743" s="438">
        <v>8.18</v>
      </c>
      <c r="HB743" s="451">
        <v>8.07</v>
      </c>
      <c r="HC743" s="439">
        <v>9.9</v>
      </c>
      <c r="HD743" s="463">
        <f t="shared" si="1551"/>
        <v>30.69</v>
      </c>
      <c r="HE743" s="463">
        <v>9.9</v>
      </c>
      <c r="HF743" s="463">
        <f t="shared" si="1588"/>
        <v>26.730000000000004</v>
      </c>
      <c r="HH743" s="408">
        <v>10</v>
      </c>
      <c r="HI743" s="465">
        <v>7320</v>
      </c>
      <c r="HJ743" s="406">
        <f t="shared" si="1453"/>
        <v>4904.4000000000005</v>
      </c>
      <c r="HK743" s="406"/>
      <c r="HL743" s="549"/>
      <c r="HM743" s="540">
        <v>5.0999999999999996</v>
      </c>
      <c r="HN743" s="461">
        <v>4.46</v>
      </c>
      <c r="HO743" s="407">
        <v>0.21</v>
      </c>
      <c r="HP743" s="548">
        <v>0.01</v>
      </c>
      <c r="HQ743" s="518">
        <v>3.6</v>
      </c>
      <c r="HR743" s="519">
        <v>0.1</v>
      </c>
      <c r="HS743" s="520">
        <v>0.17</v>
      </c>
      <c r="HT743" s="521">
        <v>4</v>
      </c>
      <c r="HU743" s="522">
        <f t="shared" si="1454"/>
        <v>40.789535374372917</v>
      </c>
      <c r="HV743" s="513">
        <f t="shared" si="1552"/>
        <v>0.59090909090909083</v>
      </c>
      <c r="HW743" s="513">
        <f t="shared" si="1595"/>
        <v>0.73017408123791094</v>
      </c>
      <c r="HX743" s="513">
        <f t="shared" si="1601"/>
        <v>0.73609467455621302</v>
      </c>
      <c r="HY743" s="675" t="s">
        <v>292</v>
      </c>
    </row>
    <row r="744" spans="1:233" s="688" customFormat="1" ht="16.149999999999999" customHeight="1" x14ac:dyDescent="0.15">
      <c r="A744" s="400">
        <v>44226</v>
      </c>
      <c r="B744" s="515">
        <v>39087</v>
      </c>
      <c r="C744" s="402">
        <f t="shared" si="1415"/>
        <v>0.78173999999999999</v>
      </c>
      <c r="D744" s="403"/>
      <c r="E744" s="404">
        <v>38.700000000000003</v>
      </c>
      <c r="F744" s="406">
        <f t="shared" si="1578"/>
        <v>181.89000000000001</v>
      </c>
      <c r="G744" s="406">
        <f t="shared" si="1579"/>
        <v>7109.5344300000006</v>
      </c>
      <c r="H744" s="402">
        <f t="shared" si="1580"/>
        <v>0.28438137720000001</v>
      </c>
      <c r="I744" s="405"/>
      <c r="J744" s="406"/>
      <c r="K744" s="407"/>
      <c r="L744" s="407"/>
      <c r="M744" s="407"/>
      <c r="N744" s="408"/>
      <c r="O744" s="408"/>
      <c r="P744" s="685">
        <v>3363</v>
      </c>
      <c r="Q744" s="409">
        <f t="shared" si="1574"/>
        <v>3363</v>
      </c>
      <c r="R744" s="686"/>
      <c r="S744" s="686"/>
      <c r="T744" s="403">
        <v>5.0999999999999996</v>
      </c>
      <c r="U744" s="409">
        <f t="shared" si="1524"/>
        <v>3145.5172413793102</v>
      </c>
      <c r="V744" s="405">
        <v>9122</v>
      </c>
      <c r="W744" s="405">
        <v>2619</v>
      </c>
      <c r="X744" s="687">
        <v>458</v>
      </c>
      <c r="Y744" s="403"/>
      <c r="Z744" s="404"/>
      <c r="AA744" s="405"/>
      <c r="AB744" s="405"/>
      <c r="AC744" s="407"/>
      <c r="AD744" s="407"/>
      <c r="AE744" s="407"/>
      <c r="AF744" s="478">
        <f t="shared" si="1525"/>
        <v>3821</v>
      </c>
      <c r="AG744" s="477">
        <f t="shared" si="1526"/>
        <v>1.5284</v>
      </c>
      <c r="AH744" s="478">
        <f t="shared" si="1527"/>
        <v>2776.0011930438868</v>
      </c>
      <c r="AI744" s="478">
        <f t="shared" si="1528"/>
        <v>8050.403459827271</v>
      </c>
      <c r="AJ744" s="473">
        <f t="shared" si="1529"/>
        <v>30760.591619999999</v>
      </c>
      <c r="AK744" s="477">
        <f t="shared" si="1530"/>
        <v>1.3671374053333334</v>
      </c>
      <c r="AL744" s="447">
        <v>42</v>
      </c>
      <c r="AM744" s="450"/>
      <c r="AN744" s="549">
        <v>4356</v>
      </c>
      <c r="AO744" s="549">
        <v>4307</v>
      </c>
      <c r="AP744" s="464">
        <v>7.13</v>
      </c>
      <c r="AQ744" s="439">
        <v>675</v>
      </c>
      <c r="AR744" s="473">
        <f t="shared" si="1532"/>
        <v>2025</v>
      </c>
      <c r="AS744" s="657">
        <f t="shared" si="1533"/>
        <v>3</v>
      </c>
      <c r="AT744" s="549">
        <v>4960</v>
      </c>
      <c r="AU744" s="439"/>
      <c r="AV744" s="457">
        <v>2</v>
      </c>
      <c r="AW744" s="464"/>
      <c r="AX744" s="464"/>
      <c r="AY744" s="457"/>
      <c r="AZ744" s="457"/>
      <c r="BA744" s="420">
        <f t="shared" si="1416"/>
        <v>40300</v>
      </c>
      <c r="BB744" s="421">
        <f t="shared" si="1417"/>
        <v>0.80600000000000005</v>
      </c>
      <c r="BC744" s="439"/>
      <c r="BD744" s="667">
        <v>7.95</v>
      </c>
      <c r="BE744" s="668">
        <v>28.5</v>
      </c>
      <c r="BF744" s="406">
        <f t="shared" si="1581"/>
        <v>133.95000000000002</v>
      </c>
      <c r="BG744" s="547">
        <v>10170</v>
      </c>
      <c r="BH744" s="406">
        <f t="shared" si="1418"/>
        <v>6813.9000000000005</v>
      </c>
      <c r="BI744" s="549"/>
      <c r="BJ744" s="402"/>
      <c r="BK744" s="669">
        <v>17.600000000000001</v>
      </c>
      <c r="BL744" s="669">
        <v>11.8</v>
      </c>
      <c r="BM744" s="670">
        <v>4.4000000000000004</v>
      </c>
      <c r="BN744" s="442">
        <v>1.6</v>
      </c>
      <c r="BO744" s="443">
        <v>181</v>
      </c>
      <c r="BP744" s="443">
        <v>32</v>
      </c>
      <c r="BQ744" s="667">
        <v>5.95</v>
      </c>
      <c r="BR744" s="421">
        <f t="shared" si="1419"/>
        <v>0.82638888888888884</v>
      </c>
      <c r="BS744" s="409">
        <f t="shared" si="1420"/>
        <v>44121</v>
      </c>
      <c r="BT744" s="429">
        <f t="shared" si="1534"/>
        <v>7.8789857437501416</v>
      </c>
      <c r="BU744" s="430">
        <f t="shared" si="1546"/>
        <v>28.5</v>
      </c>
      <c r="BV744" s="430">
        <f t="shared" si="1422"/>
        <v>297.7201332698715</v>
      </c>
      <c r="BW744" s="430">
        <f t="shared" si="1535"/>
        <v>9289.5098252532807</v>
      </c>
      <c r="BX744" s="430">
        <f t="shared" si="1423"/>
        <v>6038.1813864146325</v>
      </c>
      <c r="BY744" s="430">
        <f t="shared" si="1536"/>
        <v>16.07579157317377</v>
      </c>
      <c r="BZ744" s="430"/>
      <c r="CA744" s="671"/>
      <c r="CB744" s="430">
        <f t="shared" si="1582"/>
        <v>181</v>
      </c>
      <c r="CC744" s="549">
        <v>20291</v>
      </c>
      <c r="CD744" s="411">
        <f t="shared" si="1555"/>
        <v>22201.5</v>
      </c>
      <c r="CE744" s="421">
        <f t="shared" si="1556"/>
        <v>0.88805999999999996</v>
      </c>
      <c r="CF744" s="433">
        <f t="shared" si="1557"/>
        <v>7.242753867981893</v>
      </c>
      <c r="CG744" s="438">
        <v>7.45</v>
      </c>
      <c r="CH744" s="669">
        <v>2</v>
      </c>
      <c r="CI744" s="672">
        <f t="shared" si="1583"/>
        <v>11.236508797003598</v>
      </c>
      <c r="CJ744" s="453">
        <v>23.2</v>
      </c>
      <c r="CK744" s="453">
        <v>1.45</v>
      </c>
      <c r="CL744" s="667">
        <v>7.5</v>
      </c>
      <c r="CM744" s="676"/>
      <c r="CN744" s="676"/>
      <c r="CO744" s="549"/>
      <c r="CP744" s="549"/>
      <c r="CQ744" s="450"/>
      <c r="CR744" s="673">
        <v>0.94</v>
      </c>
      <c r="CT744" s="432">
        <f t="shared" si="1559"/>
        <v>3.7835281399905414</v>
      </c>
      <c r="CU744" s="438">
        <v>6.45</v>
      </c>
      <c r="CV744" s="438">
        <v>7.91</v>
      </c>
      <c r="CW744" s="439">
        <v>12.8</v>
      </c>
      <c r="CX744" s="660">
        <f t="shared" si="1597"/>
        <v>46.080000000000005</v>
      </c>
      <c r="CY744" s="441">
        <v>7910</v>
      </c>
      <c r="CZ744" s="442">
        <v>4.4000000000000004</v>
      </c>
      <c r="DA744" s="442">
        <v>0.2</v>
      </c>
      <c r="DB744" s="442">
        <v>2.9</v>
      </c>
      <c r="DC744" s="442">
        <v>0.45</v>
      </c>
      <c r="DD744" s="443">
        <v>7</v>
      </c>
      <c r="DE744" s="440">
        <v>16</v>
      </c>
      <c r="DF744" s="674">
        <v>20009</v>
      </c>
      <c r="DG744" s="445">
        <f t="shared" si="1430"/>
        <v>21919.5</v>
      </c>
      <c r="DH744" s="421">
        <f t="shared" si="1431"/>
        <v>0.87678</v>
      </c>
      <c r="DI744" s="446">
        <f t="shared" si="1432"/>
        <v>7.3359337576130841</v>
      </c>
      <c r="DJ744" s="438">
        <v>7.59</v>
      </c>
      <c r="DK744" s="669">
        <v>2.8</v>
      </c>
      <c r="DL744" s="446">
        <f t="shared" si="1433"/>
        <v>10.401697119003627</v>
      </c>
      <c r="DM744" s="442">
        <v>22.7</v>
      </c>
      <c r="DN744" s="442">
        <v>2.76</v>
      </c>
      <c r="DO744" s="667">
        <v>7.57</v>
      </c>
      <c r="DP744" s="667"/>
      <c r="DQ744" s="667"/>
      <c r="DR744" s="549"/>
      <c r="DS744" s="549"/>
      <c r="DT744" s="450"/>
      <c r="DU744" s="673">
        <v>0.94</v>
      </c>
      <c r="DW744" s="446">
        <f t="shared" si="1434"/>
        <v>3.8322042017381781</v>
      </c>
      <c r="DX744" s="438">
        <v>4.33</v>
      </c>
      <c r="DY744" s="438">
        <v>7.79</v>
      </c>
      <c r="DZ744" s="439">
        <v>12</v>
      </c>
      <c r="EA744" s="660">
        <f t="shared" si="1602"/>
        <v>43.2</v>
      </c>
      <c r="EB744" s="441">
        <v>7810</v>
      </c>
      <c r="EC744" s="442">
        <v>6.1</v>
      </c>
      <c r="ED744" s="442">
        <v>0.23</v>
      </c>
      <c r="EE744" s="442">
        <v>4.0999999999999996</v>
      </c>
      <c r="EF744" s="442">
        <v>0.45</v>
      </c>
      <c r="EG744" s="443">
        <v>4</v>
      </c>
      <c r="EH744" s="440">
        <v>16</v>
      </c>
      <c r="EI744" s="429">
        <f t="shared" si="1603"/>
        <v>7.8503834908546954</v>
      </c>
      <c r="EJ744" s="429">
        <f t="shared" si="1604"/>
        <v>12.402556605697965</v>
      </c>
      <c r="EK744" s="448">
        <f t="shared" si="1605"/>
        <v>44.649203780512678</v>
      </c>
      <c r="EL744" s="448">
        <f t="shared" si="1606"/>
        <v>7860.3195757122458</v>
      </c>
      <c r="EM744" s="429">
        <f t="shared" si="1607"/>
        <v>5.2445672128918197</v>
      </c>
      <c r="EN744" s="431">
        <f t="shared" si="1608"/>
        <v>0.21490412728632624</v>
      </c>
      <c r="EO744" s="431">
        <f t="shared" si="1609"/>
        <v>3.4961650914530491</v>
      </c>
      <c r="EP744" s="431">
        <f t="shared" si="1610"/>
        <v>0.45</v>
      </c>
      <c r="EQ744" s="431">
        <f t="shared" si="1611"/>
        <v>5.5095872713673764</v>
      </c>
      <c r="ER744" s="448">
        <f t="shared" si="1612"/>
        <v>16</v>
      </c>
      <c r="ES744" s="449">
        <f t="shared" si="1436"/>
        <v>23.934181002243829</v>
      </c>
      <c r="ET744" s="450">
        <f t="shared" si="1437"/>
        <v>0.88241999999999998</v>
      </c>
      <c r="EU744" s="451">
        <f t="shared" ref="EU744:EU767" si="1620">BV744/1000/ES744*24</f>
        <v>0.29853886363636367</v>
      </c>
      <c r="EV744" s="450">
        <f t="shared" si="1438"/>
        <v>0.55284974747474747</v>
      </c>
      <c r="EW744" s="513">
        <f t="shared" si="1599"/>
        <v>0.673759939657117</v>
      </c>
      <c r="EX744" s="514">
        <f t="shared" si="1600"/>
        <v>10.831224360281951</v>
      </c>
      <c r="EY744" s="513">
        <f t="shared" si="1548"/>
        <v>0.56482257523866797</v>
      </c>
      <c r="EZ744" s="514">
        <f t="shared" si="1549"/>
        <v>16.097443394302033</v>
      </c>
      <c r="FA744" s="450">
        <f t="shared" si="1439"/>
        <v>0.85002961240770392</v>
      </c>
      <c r="FB744" s="431">
        <f t="shared" si="1440"/>
        <v>253.07092948935883</v>
      </c>
      <c r="FC744" s="452"/>
      <c r="FD744" s="431"/>
      <c r="FE744" s="452">
        <f t="shared" si="1585"/>
        <v>0.96956029131841226</v>
      </c>
      <c r="FF744" s="430">
        <f t="shared" si="1586"/>
        <v>175.49041272863263</v>
      </c>
      <c r="FG744" s="405">
        <v>57600</v>
      </c>
      <c r="FH744" s="664">
        <v>220</v>
      </c>
      <c r="FI744" s="453"/>
      <c r="FJ744" s="454"/>
      <c r="FK744" s="455">
        <f t="shared" si="1443"/>
        <v>1.6318759774257157</v>
      </c>
      <c r="FL744" s="530">
        <v>2400</v>
      </c>
      <c r="FM744" s="455">
        <f t="shared" si="1444"/>
        <v>54.395865914190523</v>
      </c>
      <c r="FN744" s="530">
        <v>2780</v>
      </c>
      <c r="FO744" s="532">
        <f t="shared" si="1445"/>
        <v>0.20777279521674144</v>
      </c>
      <c r="FP744" s="449">
        <f t="shared" si="1446"/>
        <v>63.008544683937352</v>
      </c>
      <c r="FQ744" s="457">
        <v>25.2</v>
      </c>
      <c r="FR744" s="458">
        <f t="shared" si="1447"/>
        <v>0.57115659209900038</v>
      </c>
      <c r="FS744" s="459">
        <v>7.83</v>
      </c>
      <c r="FT744" s="439">
        <v>10.4</v>
      </c>
      <c r="FU744" s="660">
        <f t="shared" si="1587"/>
        <v>37.440000000000005</v>
      </c>
      <c r="FV744" s="530">
        <v>10</v>
      </c>
      <c r="FW744" s="538">
        <v>0.2</v>
      </c>
      <c r="FX744" s="530">
        <v>8</v>
      </c>
      <c r="FY744" s="452">
        <f t="shared" si="1613"/>
        <v>9.0909090909090939E-2</v>
      </c>
      <c r="FZ744" s="452">
        <f t="shared" si="1614"/>
        <v>0.55555555555555558</v>
      </c>
      <c r="GA744" s="429">
        <f t="shared" si="1615"/>
        <v>0.25</v>
      </c>
      <c r="GB744" s="513">
        <f t="shared" si="1616"/>
        <v>0.16146321031729483</v>
      </c>
      <c r="GC744" s="514">
        <f t="shared" si="1617"/>
        <v>2.0025566056979649</v>
      </c>
      <c r="GD744" s="513">
        <f t="shared" si="1618"/>
        <v>0.16146321031729483</v>
      </c>
      <c r="GE744" s="527">
        <f t="shared" si="1619"/>
        <v>7.2092037805126736</v>
      </c>
      <c r="GF744" s="461">
        <f t="shared" si="1450"/>
        <v>2.2302305024818114</v>
      </c>
      <c r="GG744" s="606">
        <v>12</v>
      </c>
      <c r="GH744" s="450">
        <f t="shared" si="1565"/>
        <v>0.15</v>
      </c>
      <c r="GI744" s="405">
        <v>84</v>
      </c>
      <c r="GJ744" s="462">
        <f t="shared" si="1566"/>
        <v>7</v>
      </c>
      <c r="GK744" s="463">
        <f t="shared" si="1567"/>
        <v>6.5275039097028627</v>
      </c>
      <c r="GL744" s="464">
        <v>8.0399999999999991</v>
      </c>
      <c r="GM744" s="529">
        <v>9.8000000000000007</v>
      </c>
      <c r="GN744" s="406">
        <f t="shared" si="1568"/>
        <v>35.28</v>
      </c>
      <c r="GO744" s="513">
        <f t="shared" si="1569"/>
        <v>5.7692307692307709E-2</v>
      </c>
      <c r="GP744" s="450">
        <f t="shared" si="1570"/>
        <v>5.769230769230782E-2</v>
      </c>
      <c r="GQ744" s="439">
        <v>8</v>
      </c>
      <c r="GR744" s="455">
        <f t="shared" si="1452"/>
        <v>2.3390222343101925</v>
      </c>
      <c r="GS744" s="531">
        <f t="shared" si="1542"/>
        <v>9.5</v>
      </c>
      <c r="GT744" s="531">
        <f t="shared" si="1593"/>
        <v>29.45</v>
      </c>
      <c r="GU744" s="513">
        <f t="shared" si="1571"/>
        <v>3.0612244897959218E-2</v>
      </c>
      <c r="GV744" s="513">
        <f t="shared" si="1572"/>
        <v>0.16524943310657603</v>
      </c>
      <c r="GW744" s="513">
        <f t="shared" si="1550"/>
        <v>8.6538461538461564E-2</v>
      </c>
      <c r="GX744" s="513">
        <f t="shared" si="1594"/>
        <v>0.21340811965811979</v>
      </c>
      <c r="GY744" s="462">
        <f t="shared" si="1573"/>
        <v>0.81695918769747911</v>
      </c>
      <c r="GZ744" s="405">
        <v>45536</v>
      </c>
      <c r="HA744" s="438">
        <v>8.25</v>
      </c>
      <c r="HB744" s="451">
        <v>8.11</v>
      </c>
      <c r="HC744" s="439">
        <v>9.5</v>
      </c>
      <c r="HD744" s="463">
        <f t="shared" si="1551"/>
        <v>29.45</v>
      </c>
      <c r="HE744" s="463">
        <v>9.6999999999999993</v>
      </c>
      <c r="HF744" s="463">
        <f t="shared" si="1588"/>
        <v>26.19</v>
      </c>
      <c r="HH744" s="408">
        <v>8</v>
      </c>
      <c r="HI744" s="465">
        <v>7370</v>
      </c>
      <c r="HJ744" s="406">
        <f t="shared" si="1453"/>
        <v>4937.9000000000005</v>
      </c>
      <c r="HK744" s="406"/>
      <c r="HL744" s="549"/>
      <c r="HM744" s="540">
        <v>4.8</v>
      </c>
      <c r="HN744" s="461">
        <v>4.22</v>
      </c>
      <c r="HO744" s="407">
        <v>0.15</v>
      </c>
      <c r="HP744" s="548">
        <v>0.01</v>
      </c>
      <c r="HQ744" s="518">
        <v>3.5</v>
      </c>
      <c r="HR744" s="519">
        <v>0.1</v>
      </c>
      <c r="HS744" s="520">
        <v>0.17</v>
      </c>
      <c r="HT744" s="521">
        <v>4</v>
      </c>
      <c r="HU744" s="522">
        <f t="shared" si="1454"/>
        <v>43.176178660049629</v>
      </c>
      <c r="HV744" s="513">
        <f t="shared" si="1552"/>
        <v>0.66666666666666674</v>
      </c>
      <c r="HW744" s="513">
        <f t="shared" si="1595"/>
        <v>0.78014184397163122</v>
      </c>
      <c r="HX744" s="513">
        <f t="shared" si="1601"/>
        <v>0.76022727272727275</v>
      </c>
      <c r="HY744" s="675"/>
    </row>
    <row r="745" spans="1:233" ht="16.149999999999999" customHeight="1" x14ac:dyDescent="0.15">
      <c r="A745" s="485">
        <v>44227</v>
      </c>
      <c r="B745" s="486">
        <v>36459</v>
      </c>
      <c r="C745" s="487">
        <f t="shared" si="1415"/>
        <v>0.72918000000000005</v>
      </c>
      <c r="D745" s="488"/>
      <c r="E745" s="489">
        <v>46.4</v>
      </c>
      <c r="F745" s="490">
        <f t="shared" si="1578"/>
        <v>218.08</v>
      </c>
      <c r="G745" s="490">
        <f t="shared" si="1579"/>
        <v>7950.978720000001</v>
      </c>
      <c r="H745" s="487">
        <f t="shared" si="1580"/>
        <v>0.31803914880000006</v>
      </c>
      <c r="I745" s="490"/>
      <c r="J745" s="490"/>
      <c r="K745" s="491"/>
      <c r="L745" s="491"/>
      <c r="M745" s="491"/>
      <c r="N745" s="492"/>
      <c r="O745" s="492"/>
      <c r="P745" s="490">
        <v>3342</v>
      </c>
      <c r="Q745" s="409">
        <f t="shared" si="1574"/>
        <v>3342</v>
      </c>
      <c r="R745" s="490"/>
      <c r="S745" s="490"/>
      <c r="T745" s="488">
        <v>5.01</v>
      </c>
      <c r="U745" s="409">
        <f t="shared" si="1524"/>
        <v>3410</v>
      </c>
      <c r="V745" s="490">
        <v>9889</v>
      </c>
      <c r="W745" s="490">
        <v>2014</v>
      </c>
      <c r="X745" s="689">
        <v>495</v>
      </c>
      <c r="Y745" s="488"/>
      <c r="Z745" s="489"/>
      <c r="AA745" s="490"/>
      <c r="AB745" s="490"/>
      <c r="AC745" s="491"/>
      <c r="AD745" s="491"/>
      <c r="AE745" s="491"/>
      <c r="AF745" s="478">
        <f t="shared" si="1525"/>
        <v>3837</v>
      </c>
      <c r="AG745" s="477">
        <f t="shared" si="1526"/>
        <v>1.5347999999999999</v>
      </c>
      <c r="AH745" s="478">
        <f t="shared" si="1527"/>
        <v>2979.7873338545742</v>
      </c>
      <c r="AI745" s="478">
        <f t="shared" si="1528"/>
        <v>8641.3832681782642</v>
      </c>
      <c r="AJ745" s="473">
        <f t="shared" si="1529"/>
        <v>33156.9876</v>
      </c>
      <c r="AK745" s="477">
        <f t="shared" si="1530"/>
        <v>1.4736438933333333</v>
      </c>
      <c r="AL745" s="447">
        <v>43</v>
      </c>
      <c r="AM745" s="499"/>
      <c r="AN745" s="550">
        <v>4050</v>
      </c>
      <c r="AO745" s="550">
        <v>4021</v>
      </c>
      <c r="AP745" s="507">
        <v>7.13</v>
      </c>
      <c r="AQ745" s="494">
        <v>668</v>
      </c>
      <c r="AR745" s="473">
        <f t="shared" si="1532"/>
        <v>2004</v>
      </c>
      <c r="AS745" s="657">
        <f t="shared" si="1533"/>
        <v>3</v>
      </c>
      <c r="AT745" s="550">
        <v>5490</v>
      </c>
      <c r="AU745" s="494"/>
      <c r="AV745" s="503">
        <v>0.5</v>
      </c>
      <c r="AW745" s="507"/>
      <c r="AX745" s="507"/>
      <c r="AY745" s="503"/>
      <c r="AZ745" s="503"/>
      <c r="BA745" s="420">
        <f t="shared" si="1416"/>
        <v>38267</v>
      </c>
      <c r="BB745" s="421">
        <f t="shared" si="1417"/>
        <v>0.76534000000000002</v>
      </c>
      <c r="BC745" s="494"/>
      <c r="BD745" s="677">
        <v>7.91</v>
      </c>
      <c r="BE745" s="678">
        <v>34.1</v>
      </c>
      <c r="BF745" s="498">
        <f t="shared" si="1581"/>
        <v>160.27000000000001</v>
      </c>
      <c r="BG745" s="679">
        <v>11230</v>
      </c>
      <c r="BH745" s="490">
        <f t="shared" si="1418"/>
        <v>7524.1</v>
      </c>
      <c r="BI745" s="490"/>
      <c r="BJ745" s="487"/>
      <c r="BK745" s="680">
        <v>21.4</v>
      </c>
      <c r="BL745" s="680">
        <v>13.5</v>
      </c>
      <c r="BM745" s="681">
        <v>5.0999999999999996</v>
      </c>
      <c r="BN745" s="497">
        <v>2.1</v>
      </c>
      <c r="BO745" s="498">
        <v>116</v>
      </c>
      <c r="BP745" s="498">
        <v>32</v>
      </c>
      <c r="BQ745" s="677">
        <v>4.18</v>
      </c>
      <c r="BR745" s="421">
        <f t="shared" si="1419"/>
        <v>0.58055555555555549</v>
      </c>
      <c r="BS745" s="409">
        <f t="shared" si="1420"/>
        <v>42104</v>
      </c>
      <c r="BT745" s="429">
        <f t="shared" si="1534"/>
        <v>7.8389174425232762</v>
      </c>
      <c r="BU745" s="430">
        <f t="shared" si="1546"/>
        <v>34.1</v>
      </c>
      <c r="BV745" s="430">
        <f t="shared" si="1422"/>
        <v>328.29185089302678</v>
      </c>
      <c r="BW745" s="430">
        <f t="shared" si="1535"/>
        <v>10206.866829754892</v>
      </c>
      <c r="BX745" s="430">
        <f t="shared" si="1423"/>
        <v>6634.4634393406805</v>
      </c>
      <c r="BY745" s="430">
        <f t="shared" si="1536"/>
        <v>19.449786243587305</v>
      </c>
      <c r="BZ745" s="430"/>
      <c r="CA745" s="671"/>
      <c r="CB745" s="430">
        <f t="shared" si="1582"/>
        <v>116</v>
      </c>
      <c r="CC745" s="550">
        <v>19234</v>
      </c>
      <c r="CD745" s="411">
        <f t="shared" si="1555"/>
        <v>21152.5</v>
      </c>
      <c r="CE745" s="421">
        <f t="shared" si="1556"/>
        <v>0.84609999999999996</v>
      </c>
      <c r="CF745" s="433">
        <f t="shared" si="1557"/>
        <v>7.6019383051648752</v>
      </c>
      <c r="CG745" s="493">
        <v>7.47</v>
      </c>
      <c r="CH745" s="680">
        <v>2.1</v>
      </c>
      <c r="CI745" s="672">
        <f t="shared" si="1583"/>
        <v>11.854008526567537</v>
      </c>
      <c r="CJ745" s="501">
        <v>23.2</v>
      </c>
      <c r="CK745" s="501">
        <v>0.76</v>
      </c>
      <c r="CL745" s="677">
        <v>7.49</v>
      </c>
      <c r="CM745" s="676"/>
      <c r="CN745" s="676"/>
      <c r="CO745" s="550"/>
      <c r="CP745" s="550"/>
      <c r="CQ745" s="499"/>
      <c r="CR745" s="499">
        <v>0.97</v>
      </c>
      <c r="CT745" s="432">
        <f t="shared" si="1559"/>
        <v>3.9711618012055316</v>
      </c>
      <c r="CU745" s="493">
        <v>5.7</v>
      </c>
      <c r="CV745" s="493">
        <v>7.86</v>
      </c>
      <c r="CW745" s="494">
        <v>12.8</v>
      </c>
      <c r="CX745" s="495">
        <f t="shared" si="1597"/>
        <v>46.080000000000005</v>
      </c>
      <c r="CY745" s="496">
        <v>8950</v>
      </c>
      <c r="CZ745" s="497">
        <v>4.7</v>
      </c>
      <c r="DA745" s="497">
        <v>0.21</v>
      </c>
      <c r="DB745" s="497">
        <v>2.5</v>
      </c>
      <c r="DC745" s="497">
        <v>0.5</v>
      </c>
      <c r="DD745" s="498">
        <v>4</v>
      </c>
      <c r="DE745" s="498">
        <v>16</v>
      </c>
      <c r="DF745" s="550">
        <v>19033</v>
      </c>
      <c r="DG745" s="445">
        <f t="shared" si="1430"/>
        <v>20951.5</v>
      </c>
      <c r="DH745" s="421">
        <f t="shared" si="1431"/>
        <v>0.83806000000000003</v>
      </c>
      <c r="DI745" s="446">
        <f t="shared" si="1432"/>
        <v>7.6748681478653076</v>
      </c>
      <c r="DJ745" s="493">
        <v>7.54</v>
      </c>
      <c r="DK745" s="680">
        <v>3.4</v>
      </c>
      <c r="DL745" s="446">
        <f t="shared" si="1433"/>
        <v>10.882275732047825</v>
      </c>
      <c r="DM745" s="682">
        <v>23.2</v>
      </c>
      <c r="DN745" s="682">
        <v>0.92</v>
      </c>
      <c r="DO745" s="683">
        <v>7.53</v>
      </c>
      <c r="DP745" s="683"/>
      <c r="DQ745" s="683"/>
      <c r="DR745" s="550"/>
      <c r="DS745" s="550"/>
      <c r="DT745" s="499"/>
      <c r="DU745" s="499">
        <v>0.95</v>
      </c>
      <c r="DW745" s="446">
        <f t="shared" si="1434"/>
        <v>4.0092594802281463</v>
      </c>
      <c r="DX745" s="493">
        <v>4.38</v>
      </c>
      <c r="DY745" s="493">
        <v>7.76</v>
      </c>
      <c r="DZ745" s="494">
        <v>12.5</v>
      </c>
      <c r="EA745" s="495">
        <f t="shared" si="1602"/>
        <v>45</v>
      </c>
      <c r="EB745" s="496">
        <v>9030</v>
      </c>
      <c r="EC745" s="497">
        <v>6.9</v>
      </c>
      <c r="ED745" s="497">
        <v>0.27</v>
      </c>
      <c r="EE745" s="497">
        <v>4.3</v>
      </c>
      <c r="EF745" s="497">
        <v>0.55000000000000004</v>
      </c>
      <c r="EG745" s="498">
        <v>3</v>
      </c>
      <c r="EH745" s="495">
        <v>16</v>
      </c>
      <c r="EI745" s="429">
        <f t="shared" si="1603"/>
        <v>7.8102386946608391</v>
      </c>
      <c r="EJ745" s="429">
        <f t="shared" si="1604"/>
        <v>12.65071608398252</v>
      </c>
      <c r="EK745" s="448">
        <f t="shared" si="1605"/>
        <v>45.542577902337072</v>
      </c>
      <c r="EL745" s="448">
        <f t="shared" si="1606"/>
        <v>8989.8090442713274</v>
      </c>
      <c r="EM745" s="429">
        <f t="shared" si="1607"/>
        <v>5.7947487174615242</v>
      </c>
      <c r="EN745" s="431">
        <f t="shared" si="1608"/>
        <v>0.2398567832034961</v>
      </c>
      <c r="EO745" s="431">
        <f t="shared" si="1609"/>
        <v>3.3957034961048835</v>
      </c>
      <c r="EP745" s="431">
        <f t="shared" si="1610"/>
        <v>0.52488065266958006</v>
      </c>
      <c r="EQ745" s="431">
        <f t="shared" si="1611"/>
        <v>3.5023869466083983</v>
      </c>
      <c r="ER745" s="448">
        <f t="shared" si="1612"/>
        <v>16</v>
      </c>
      <c r="ES745" s="449">
        <f t="shared" si="1436"/>
        <v>25.080752422572679</v>
      </c>
      <c r="ET745" s="450">
        <f t="shared" si="1437"/>
        <v>0.84208000000000005</v>
      </c>
      <c r="EU745" s="451">
        <f t="shared" si="1620"/>
        <v>0.31414545659090903</v>
      </c>
      <c r="EV745" s="450">
        <f t="shared" si="1438"/>
        <v>0.58175084553872036</v>
      </c>
      <c r="EW745" s="513">
        <f t="shared" si="1599"/>
        <v>0.70206620037420286</v>
      </c>
      <c r="EX745" s="514">
        <f t="shared" si="1600"/>
        <v>13.655037526125781</v>
      </c>
      <c r="EY745" s="513">
        <f t="shared" si="1548"/>
        <v>0.62901125853423689</v>
      </c>
      <c r="EZ745" s="514">
        <f t="shared" si="1549"/>
        <v>21.449283916017482</v>
      </c>
      <c r="FA745" s="450">
        <f t="shared" si="1439"/>
        <v>0.86127411393718378</v>
      </c>
      <c r="FB745" s="431">
        <f t="shared" si="1440"/>
        <v>282.74927299068969</v>
      </c>
      <c r="FC745" s="452"/>
      <c r="FD745" s="431"/>
      <c r="FE745" s="452">
        <f t="shared" si="1585"/>
        <v>0.96980700908096207</v>
      </c>
      <c r="FF745" s="430">
        <f t="shared" si="1586"/>
        <v>112.4976130533916</v>
      </c>
      <c r="FG745" s="490">
        <v>57600</v>
      </c>
      <c r="FH745" s="601">
        <v>160</v>
      </c>
      <c r="FI745" s="501"/>
      <c r="FJ745" s="487"/>
      <c r="FK745" s="455">
        <f t="shared" si="1443"/>
        <v>1.7100513015390462</v>
      </c>
      <c r="FL745" s="490">
        <v>2000</v>
      </c>
      <c r="FM745" s="455">
        <f t="shared" si="1444"/>
        <v>47.501425042751279</v>
      </c>
      <c r="FN745" s="490">
        <v>5324.00000000001</v>
      </c>
      <c r="FO745" s="532">
        <f t="shared" si="1445"/>
        <v>0.3979073243647242</v>
      </c>
      <c r="FP745" s="449">
        <f t="shared" si="1446"/>
        <v>126.44879346380417</v>
      </c>
      <c r="FQ745" s="503">
        <v>25.2</v>
      </c>
      <c r="FR745" s="458">
        <f t="shared" si="1447"/>
        <v>0.59851795553866616</v>
      </c>
      <c r="FS745" s="504">
        <v>8.0399999999999991</v>
      </c>
      <c r="FT745" s="535">
        <v>12</v>
      </c>
      <c r="FU745" s="495">
        <f t="shared" si="1587"/>
        <v>43.2</v>
      </c>
      <c r="FV745" s="490">
        <v>22</v>
      </c>
      <c r="FW745" s="504">
        <v>0.26</v>
      </c>
      <c r="FX745" s="490">
        <v>8</v>
      </c>
      <c r="FY745" s="452">
        <f t="shared" si="1613"/>
        <v>-2.1428571428571428</v>
      </c>
      <c r="FZ745" s="452">
        <f t="shared" si="1614"/>
        <v>0.50464929755436472</v>
      </c>
      <c r="GA745" s="429">
        <f t="shared" si="1615"/>
        <v>0.26488065266958005</v>
      </c>
      <c r="GB745" s="513">
        <f t="shared" si="1616"/>
        <v>5.1437094917212822E-2</v>
      </c>
      <c r="GC745" s="514">
        <f t="shared" si="1617"/>
        <v>0.65071608398251968</v>
      </c>
      <c r="GD745" s="513">
        <f t="shared" si="1618"/>
        <v>5.1437094917212822E-2</v>
      </c>
      <c r="GE745" s="527">
        <f t="shared" si="1619"/>
        <v>2.3425779023370694</v>
      </c>
      <c r="GF745" s="461">
        <f t="shared" si="1450"/>
        <v>2.3370701121033632</v>
      </c>
      <c r="GG745" s="490">
        <v>12</v>
      </c>
      <c r="GH745" s="450">
        <f t="shared" si="1565"/>
        <v>0.15</v>
      </c>
      <c r="GI745" s="405">
        <v>84</v>
      </c>
      <c r="GJ745" s="462">
        <f t="shared" si="1566"/>
        <v>7</v>
      </c>
      <c r="GK745" s="463">
        <f t="shared" si="1567"/>
        <v>6.8402052061561855</v>
      </c>
      <c r="GL745" s="507">
        <v>8</v>
      </c>
      <c r="GM745" s="535">
        <v>11.8</v>
      </c>
      <c r="GN745" s="406">
        <f t="shared" si="1568"/>
        <v>42.480000000000004</v>
      </c>
      <c r="GO745" s="513">
        <f t="shared" si="1569"/>
        <v>1.6666666666666607E-2</v>
      </c>
      <c r="GP745" s="450">
        <f t="shared" si="1570"/>
        <v>1.6666666666666607E-2</v>
      </c>
      <c r="GQ745" s="439">
        <v>8</v>
      </c>
      <c r="GR745" s="455">
        <f t="shared" si="1452"/>
        <v>2.451073532205966</v>
      </c>
      <c r="GS745" s="531">
        <f t="shared" si="1542"/>
        <v>11.2</v>
      </c>
      <c r="GT745" s="531">
        <f t="shared" si="1593"/>
        <v>34.72</v>
      </c>
      <c r="GU745" s="513">
        <f t="shared" si="1571"/>
        <v>5.0847457627118731E-2</v>
      </c>
      <c r="GV745" s="513">
        <f t="shared" si="1572"/>
        <v>0.1826741996233523</v>
      </c>
      <c r="GW745" s="513">
        <f t="shared" si="1550"/>
        <v>6.6666666666666763E-2</v>
      </c>
      <c r="GX745" s="513">
        <f t="shared" si="1594"/>
        <v>0.19629629629629641</v>
      </c>
      <c r="GY745" s="462">
        <f t="shared" si="1573"/>
        <v>0.80662797242407813</v>
      </c>
      <c r="GZ745" s="490">
        <v>42875</v>
      </c>
      <c r="HA745" s="493">
        <v>8.19</v>
      </c>
      <c r="HB745" s="493">
        <v>8.09</v>
      </c>
      <c r="HC745" s="494">
        <v>11.2</v>
      </c>
      <c r="HD745" s="463">
        <f t="shared" si="1551"/>
        <v>34.72</v>
      </c>
      <c r="HE745" s="498">
        <v>11.3</v>
      </c>
      <c r="HF745" s="498">
        <f t="shared" si="1588"/>
        <v>30.510000000000005</v>
      </c>
      <c r="HH745" s="492">
        <v>10</v>
      </c>
      <c r="HI745" s="508">
        <v>8450</v>
      </c>
      <c r="HJ745" s="490">
        <f t="shared" si="1453"/>
        <v>5661.5</v>
      </c>
      <c r="HK745" s="490"/>
      <c r="HL745" s="490"/>
      <c r="HM745" s="543">
        <v>5.5</v>
      </c>
      <c r="HN745" s="506">
        <v>4.54</v>
      </c>
      <c r="HO745" s="491">
        <v>0.2</v>
      </c>
      <c r="HP745" s="545">
        <v>0.01</v>
      </c>
      <c r="HQ745" s="523">
        <v>3.6</v>
      </c>
      <c r="HR745" s="524">
        <v>0.18</v>
      </c>
      <c r="HS745" s="524">
        <v>0.16</v>
      </c>
      <c r="HT745" s="511">
        <v>4</v>
      </c>
      <c r="HU745" s="522">
        <f t="shared" si="1454"/>
        <v>45.469987195233493</v>
      </c>
      <c r="HV745" s="513">
        <f t="shared" si="1552"/>
        <v>0.67155425219941356</v>
      </c>
      <c r="HW745" s="513">
        <f t="shared" si="1595"/>
        <v>0.7833655705996132</v>
      </c>
      <c r="HX745" s="513">
        <f t="shared" si="1601"/>
        <v>0.78785046728971964</v>
      </c>
      <c r="HY745" s="684"/>
    </row>
    <row r="746" spans="1:233" s="688" customFormat="1" ht="16.149999999999999" customHeight="1" x14ac:dyDescent="0.15">
      <c r="A746" s="400">
        <v>44228</v>
      </c>
      <c r="B746" s="515">
        <v>41149</v>
      </c>
      <c r="C746" s="402">
        <f t="shared" ref="C746:C767" si="1621">B746/$B$6</f>
        <v>0.82298000000000004</v>
      </c>
      <c r="D746" s="403"/>
      <c r="E746" s="404">
        <v>46.2</v>
      </c>
      <c r="F746" s="406">
        <f t="shared" si="1578"/>
        <v>217.14000000000001</v>
      </c>
      <c r="G746" s="406">
        <f t="shared" si="1579"/>
        <v>8935.0938600000009</v>
      </c>
      <c r="H746" s="402">
        <f t="shared" si="1580"/>
        <v>0.35740375440000005</v>
      </c>
      <c r="I746" s="405"/>
      <c r="J746" s="406"/>
      <c r="K746" s="407"/>
      <c r="L746" s="407"/>
      <c r="M746" s="407"/>
      <c r="N746" s="408"/>
      <c r="O746" s="408"/>
      <c r="P746" s="685">
        <v>3334</v>
      </c>
      <c r="Q746" s="409">
        <f t="shared" si="1574"/>
        <v>3334</v>
      </c>
      <c r="R746" s="686"/>
      <c r="S746" s="686"/>
      <c r="T746" s="403">
        <v>4.97</v>
      </c>
      <c r="U746" s="409">
        <f t="shared" si="1524"/>
        <v>3091.3793103448279</v>
      </c>
      <c r="V746" s="405">
        <v>8965</v>
      </c>
      <c r="W746" s="405">
        <v>2588</v>
      </c>
      <c r="X746" s="687">
        <v>459</v>
      </c>
      <c r="Y746" s="403"/>
      <c r="Z746" s="404"/>
      <c r="AA746" s="405"/>
      <c r="AB746" s="405"/>
      <c r="AC746" s="407"/>
      <c r="AD746" s="407"/>
      <c r="AE746" s="407"/>
      <c r="AF746" s="478">
        <f t="shared" si="1525"/>
        <v>3793</v>
      </c>
      <c r="AG746" s="477">
        <f t="shared" si="1526"/>
        <v>1.5172000000000001</v>
      </c>
      <c r="AH746" s="478">
        <f t="shared" si="1527"/>
        <v>2726.3450148640418</v>
      </c>
      <c r="AI746" s="478">
        <f t="shared" si="1528"/>
        <v>7906.4005431057212</v>
      </c>
      <c r="AJ746" s="473">
        <f t="shared" si="1529"/>
        <v>29988.977260000003</v>
      </c>
      <c r="AK746" s="477">
        <f t="shared" si="1530"/>
        <v>1.3328434337777779</v>
      </c>
      <c r="AL746" s="447">
        <v>44</v>
      </c>
      <c r="AM746" s="450"/>
      <c r="AN746" s="549">
        <v>4930</v>
      </c>
      <c r="AO746" s="549">
        <v>4872</v>
      </c>
      <c r="AP746" s="464">
        <v>7.37</v>
      </c>
      <c r="AQ746" s="439">
        <v>724</v>
      </c>
      <c r="AR746" s="473">
        <f t="shared" si="1532"/>
        <v>2172</v>
      </c>
      <c r="AS746" s="657">
        <f t="shared" si="1533"/>
        <v>3</v>
      </c>
      <c r="AT746" s="549">
        <v>5920</v>
      </c>
      <c r="AU746" s="439"/>
      <c r="AV746" s="457">
        <v>0.5</v>
      </c>
      <c r="AW746" s="464"/>
      <c r="AX746" s="464"/>
      <c r="AY746" s="457"/>
      <c r="AZ746" s="457"/>
      <c r="BA746" s="420">
        <f t="shared" ref="BA746:BA767" si="1622">CC746+DF746</f>
        <v>35827</v>
      </c>
      <c r="BB746" s="421">
        <f t="shared" ref="BB746:BB767" si="1623">BA746/$BA$6</f>
        <v>0.71653999999999995</v>
      </c>
      <c r="BC746" s="439"/>
      <c r="BD746" s="667">
        <v>7.97</v>
      </c>
      <c r="BE746" s="668">
        <v>34.6</v>
      </c>
      <c r="BF746" s="406">
        <f t="shared" si="1581"/>
        <v>162.62</v>
      </c>
      <c r="BG746" s="547">
        <v>12000</v>
      </c>
      <c r="BH746" s="406">
        <f t="shared" ref="BH746:BH767" si="1624">BG746*0.67</f>
        <v>8040.0000000000009</v>
      </c>
      <c r="BI746" s="549"/>
      <c r="BJ746" s="402"/>
      <c r="BK746" s="669">
        <v>17.899999999999999</v>
      </c>
      <c r="BL746" s="669">
        <v>10.4</v>
      </c>
      <c r="BM746" s="670">
        <v>6.2</v>
      </c>
      <c r="BN746" s="442">
        <v>2.2000000000000002</v>
      </c>
      <c r="BO746" s="443">
        <v>214</v>
      </c>
      <c r="BP746" s="443">
        <v>32</v>
      </c>
      <c r="BQ746" s="667">
        <v>4.92</v>
      </c>
      <c r="BR746" s="421">
        <f t="shared" ref="BR746:BR767" si="1625">BQ746/$BQ$6</f>
        <v>0.68333333333333335</v>
      </c>
      <c r="BS746" s="409">
        <f t="shared" ref="BS746:BS767" si="1626">BA746+AF746</f>
        <v>39620</v>
      </c>
      <c r="BT746" s="429">
        <f t="shared" si="1534"/>
        <v>7.9125593134780408</v>
      </c>
      <c r="BU746" s="430">
        <f t="shared" si="1546"/>
        <v>34.6</v>
      </c>
      <c r="BV746" s="430">
        <f t="shared" ref="BV746:BV767" si="1627">(BA746*BF746+AR746*AF746)/(AF746+BA746)</f>
        <v>354.98694447248863</v>
      </c>
      <c r="BW746" s="430">
        <f t="shared" si="1535"/>
        <v>10851.473472993437</v>
      </c>
      <c r="BX746" s="430">
        <f t="shared" ref="BX746:BX767" si="1628">BW746*0.65</f>
        <v>7053.4577574457344</v>
      </c>
      <c r="BY746" s="430">
        <f t="shared" si="1536"/>
        <v>16.186352852094899</v>
      </c>
      <c r="BZ746" s="430"/>
      <c r="CA746" s="671"/>
      <c r="CB746" s="430">
        <f t="shared" si="1582"/>
        <v>214</v>
      </c>
      <c r="CC746" s="549">
        <v>18173</v>
      </c>
      <c r="CD746" s="411">
        <f t="shared" si="1555"/>
        <v>20069.5</v>
      </c>
      <c r="CE746" s="421">
        <f t="shared" si="1556"/>
        <v>0.80278000000000005</v>
      </c>
      <c r="CF746" s="433">
        <f t="shared" si="1557"/>
        <v>8.0121577518124507</v>
      </c>
      <c r="CG746" s="438">
        <v>7.59</v>
      </c>
      <c r="CH746" s="669">
        <v>2.2999999999999998</v>
      </c>
      <c r="CI746" s="672">
        <f t="shared" si="1583"/>
        <v>12.546084851152809</v>
      </c>
      <c r="CJ746" s="453">
        <v>24.1</v>
      </c>
      <c r="CK746" s="453">
        <v>1.05</v>
      </c>
      <c r="CL746" s="667">
        <v>7.59</v>
      </c>
      <c r="CM746" s="676"/>
      <c r="CN746" s="676"/>
      <c r="CO746" s="549"/>
      <c r="CP746" s="549"/>
      <c r="CQ746" s="450"/>
      <c r="CR746" s="673">
        <v>0.94</v>
      </c>
      <c r="CT746" s="432">
        <f t="shared" si="1559"/>
        <v>4.1854555419915798</v>
      </c>
      <c r="CU746" s="438">
        <v>5.08</v>
      </c>
      <c r="CV746" s="438">
        <v>7.89</v>
      </c>
      <c r="CW746" s="439">
        <v>13.2</v>
      </c>
      <c r="CX746" s="660">
        <f t="shared" si="1597"/>
        <v>47.519999999999996</v>
      </c>
      <c r="CY746" s="441">
        <v>10050</v>
      </c>
      <c r="CZ746" s="442">
        <v>4.8</v>
      </c>
      <c r="DA746" s="442">
        <v>0.21</v>
      </c>
      <c r="DB746" s="442">
        <v>3.2</v>
      </c>
      <c r="DC746" s="442">
        <v>0.75</v>
      </c>
      <c r="DD746" s="443">
        <v>4</v>
      </c>
      <c r="DE746" s="440">
        <v>16</v>
      </c>
      <c r="DF746" s="674">
        <v>17654</v>
      </c>
      <c r="DG746" s="445">
        <f t="shared" ref="DG746:DG767" si="1629">DF746+AF746/2</f>
        <v>19550.5</v>
      </c>
      <c r="DH746" s="421">
        <f t="shared" ref="DH746:DH767" si="1630">DG746/25000</f>
        <v>0.78202000000000005</v>
      </c>
      <c r="DI746" s="446">
        <f t="shared" ref="DI746:DI767" si="1631">6700/DG746*24</f>
        <v>8.2248535843073061</v>
      </c>
      <c r="DJ746" s="438">
        <v>7.58</v>
      </c>
      <c r="DK746" s="669">
        <v>3.5</v>
      </c>
      <c r="DL746" s="446">
        <f t="shared" ref="DL746:DL767" si="1632">9500/DG746*24</f>
        <v>11.662105828495434</v>
      </c>
      <c r="DM746" s="442">
        <v>23.7</v>
      </c>
      <c r="DN746" s="442">
        <v>2.0499999999999998</v>
      </c>
      <c r="DO746" s="667">
        <v>7.71</v>
      </c>
      <c r="DP746" s="667"/>
      <c r="DQ746" s="667"/>
      <c r="DR746" s="549"/>
      <c r="DS746" s="549"/>
      <c r="DT746" s="450"/>
      <c r="DU746" s="673">
        <v>0.95</v>
      </c>
      <c r="DW746" s="446">
        <f t="shared" ref="DW746:DW767" si="1633">3500/DG746*24</f>
        <v>4.29656530523516</v>
      </c>
      <c r="DX746" s="438">
        <v>4.6500000000000004</v>
      </c>
      <c r="DY746" s="438">
        <v>7.84</v>
      </c>
      <c r="DZ746" s="439">
        <v>13.1</v>
      </c>
      <c r="EA746" s="660">
        <f t="shared" si="1602"/>
        <v>47.16</v>
      </c>
      <c r="EB746" s="441">
        <v>10200</v>
      </c>
      <c r="EC746" s="442">
        <v>7.1</v>
      </c>
      <c r="ED746" s="442">
        <v>0.35</v>
      </c>
      <c r="EE746" s="442">
        <v>4.5999999999999996</v>
      </c>
      <c r="EF746" s="442">
        <v>0.8</v>
      </c>
      <c r="EG746" s="443">
        <v>3</v>
      </c>
      <c r="EH746" s="440">
        <v>16</v>
      </c>
      <c r="EI746" s="429">
        <f t="shared" si="1603"/>
        <v>7.8653274861181215</v>
      </c>
      <c r="EJ746" s="429">
        <f t="shared" si="1604"/>
        <v>13.150654972236243</v>
      </c>
      <c r="EK746" s="448">
        <f t="shared" si="1605"/>
        <v>47.342357900050473</v>
      </c>
      <c r="EL746" s="448">
        <f t="shared" si="1606"/>
        <v>10124.017541645633</v>
      </c>
      <c r="EM746" s="429">
        <f t="shared" si="1607"/>
        <v>5.9349356385663796</v>
      </c>
      <c r="EN746" s="431">
        <f t="shared" si="1608"/>
        <v>0.27908303886925795</v>
      </c>
      <c r="EO746" s="431">
        <f t="shared" si="1609"/>
        <v>3.8908303886925792</v>
      </c>
      <c r="EP746" s="431">
        <f t="shared" si="1610"/>
        <v>0.77467251388187786</v>
      </c>
      <c r="EQ746" s="431">
        <f t="shared" si="1611"/>
        <v>3.5065497223624433</v>
      </c>
      <c r="ER746" s="448">
        <f t="shared" si="1612"/>
        <v>16</v>
      </c>
      <c r="ES746" s="449">
        <f t="shared" ref="ES746:ES767" si="1634">44000/(BA746+AF746)*24</f>
        <v>26.653205451792026</v>
      </c>
      <c r="ET746" s="450">
        <f t="shared" ref="ET746:ET767" si="1635">(BA746+AF746)/BA$6</f>
        <v>0.79239999999999999</v>
      </c>
      <c r="EU746" s="451">
        <f t="shared" si="1620"/>
        <v>0.31964960772727269</v>
      </c>
      <c r="EV746" s="450">
        <f t="shared" ref="EV746:EV767" si="1636">EU746/$EU$6</f>
        <v>0.5919437180134679</v>
      </c>
      <c r="EW746" s="513">
        <f t="shared" si="1599"/>
        <v>0.6333370653168322</v>
      </c>
      <c r="EX746" s="514">
        <f t="shared" si="1600"/>
        <v>10.251417213528519</v>
      </c>
      <c r="EY746" s="513">
        <f t="shared" si="1548"/>
        <v>0.6199232666983745</v>
      </c>
      <c r="EZ746" s="514">
        <f t="shared" si="1549"/>
        <v>21.449345027763759</v>
      </c>
      <c r="FA746" s="450">
        <f t="shared" ref="FA746:FA767" si="1637">1-EK746/BV746</f>
        <v>0.86663634075218932</v>
      </c>
      <c r="FB746" s="431">
        <f t="shared" ref="FB746:FB767" si="1638">BV746-EK746</f>
        <v>307.64458657243813</v>
      </c>
      <c r="FC746" s="452"/>
      <c r="FD746" s="431"/>
      <c r="FE746" s="452">
        <f t="shared" si="1585"/>
        <v>0.98361425363382038</v>
      </c>
      <c r="FF746" s="430">
        <f t="shared" si="1586"/>
        <v>210.49345027763755</v>
      </c>
      <c r="FG746" s="405">
        <v>57600</v>
      </c>
      <c r="FH746" s="664">
        <v>127</v>
      </c>
      <c r="FI746" s="453">
        <v>22.96</v>
      </c>
      <c r="FJ746" s="454"/>
      <c r="FK746" s="455">
        <f t="shared" ref="FK746:FK767" si="1639">3000/BS746*24</f>
        <v>1.8172640080767288</v>
      </c>
      <c r="FL746" s="530">
        <v>2000</v>
      </c>
      <c r="FM746" s="455">
        <f t="shared" ref="FM746:FM767" si="1640">FL746/BS746*1000</f>
        <v>50.479555779909141</v>
      </c>
      <c r="FN746" s="530">
        <v>6672</v>
      </c>
      <c r="FO746" s="532">
        <f t="shared" ref="FO746:FO767" si="1641">FN746/11.15/1.2/1000</f>
        <v>0.49865470852017946</v>
      </c>
      <c r="FP746" s="449">
        <f t="shared" ref="FP746:FP767" si="1642">FN746/BS746*1000</f>
        <v>168.39979808177688</v>
      </c>
      <c r="FQ746" s="457">
        <v>25.2</v>
      </c>
      <c r="FR746" s="458">
        <f t="shared" ref="FR746:FR767" si="1643">FQ746/BS746*1000</f>
        <v>0.63604240282685509</v>
      </c>
      <c r="FS746" s="459">
        <v>7.76</v>
      </c>
      <c r="FT746" s="439">
        <v>11.3</v>
      </c>
      <c r="FU746" s="660">
        <f t="shared" si="1587"/>
        <v>40.680000000000007</v>
      </c>
      <c r="FV746" s="530">
        <v>12</v>
      </c>
      <c r="FW746" s="538">
        <v>0.38</v>
      </c>
      <c r="FX746" s="530">
        <v>8</v>
      </c>
      <c r="FY746" s="452">
        <f t="shared" si="1613"/>
        <v>-0.71428571428571419</v>
      </c>
      <c r="FZ746" s="452">
        <f t="shared" si="1614"/>
        <v>0.5094701397164294</v>
      </c>
      <c r="GA746" s="429">
        <f t="shared" si="1615"/>
        <v>0.39467251388187785</v>
      </c>
      <c r="GB746" s="513">
        <f t="shared" si="1616"/>
        <v>0.14072720911189274</v>
      </c>
      <c r="GC746" s="514">
        <f t="shared" si="1617"/>
        <v>1.8506549722362422</v>
      </c>
      <c r="GD746" s="513">
        <f t="shared" si="1618"/>
        <v>0.14072720911189263</v>
      </c>
      <c r="GE746" s="527">
        <f t="shared" si="1619"/>
        <v>6.6623579000504662</v>
      </c>
      <c r="GF746" s="461">
        <f t="shared" ref="GF746:GF767" si="1644">4100/BS746*24</f>
        <v>2.4835941443715295</v>
      </c>
      <c r="GG746" s="606">
        <v>12</v>
      </c>
      <c r="GH746" s="450">
        <f t="shared" si="1565"/>
        <v>0.15</v>
      </c>
      <c r="GI746" s="405">
        <v>84</v>
      </c>
      <c r="GJ746" s="462">
        <f t="shared" si="1566"/>
        <v>7</v>
      </c>
      <c r="GK746" s="463">
        <f t="shared" si="1567"/>
        <v>7.2690560323069162</v>
      </c>
      <c r="GL746" s="464">
        <v>7.91</v>
      </c>
      <c r="GM746" s="529">
        <v>11</v>
      </c>
      <c r="GN746" s="406">
        <f t="shared" si="1568"/>
        <v>39.6</v>
      </c>
      <c r="GO746" s="513">
        <f t="shared" si="1569"/>
        <v>2.6548672566371723E-2</v>
      </c>
      <c r="GP746" s="450">
        <f t="shared" si="1570"/>
        <v>2.6548672566371834E-2</v>
      </c>
      <c r="GQ746" s="439">
        <v>8</v>
      </c>
      <c r="GR746" s="455">
        <f t="shared" ref="GR746:GR767" si="1645">4300/BS746*24</f>
        <v>2.6047450782433113</v>
      </c>
      <c r="GS746" s="531">
        <f t="shared" si="1542"/>
        <v>10.7</v>
      </c>
      <c r="GT746" s="531">
        <f t="shared" si="1593"/>
        <v>33.17</v>
      </c>
      <c r="GU746" s="513">
        <f t="shared" si="1571"/>
        <v>2.7272727272727337E-2</v>
      </c>
      <c r="GV746" s="513">
        <f t="shared" si="1572"/>
        <v>0.16237373737373739</v>
      </c>
      <c r="GW746" s="513">
        <f t="shared" si="1550"/>
        <v>5.3097345132743445E-2</v>
      </c>
      <c r="GX746" s="513">
        <f t="shared" si="1594"/>
        <v>0.18461160275319577</v>
      </c>
      <c r="GY746" s="462">
        <f t="shared" si="1573"/>
        <v>0.96791691508747157</v>
      </c>
      <c r="GZ746" s="405">
        <v>40658</v>
      </c>
      <c r="HA746" s="438">
        <v>8.3000000000000007</v>
      </c>
      <c r="HB746" s="451">
        <v>8.1300000000000008</v>
      </c>
      <c r="HC746" s="439">
        <v>10.7</v>
      </c>
      <c r="HD746" s="463">
        <f t="shared" si="1551"/>
        <v>33.17</v>
      </c>
      <c r="HE746" s="463">
        <v>10.8</v>
      </c>
      <c r="HF746" s="463">
        <f t="shared" si="1588"/>
        <v>29.160000000000004</v>
      </c>
      <c r="HH746" s="408">
        <v>10</v>
      </c>
      <c r="HI746" s="465">
        <v>9950</v>
      </c>
      <c r="HJ746" s="406">
        <f t="shared" ref="HJ746:HJ767" si="1646">HI746*0.67</f>
        <v>6666.5</v>
      </c>
      <c r="HK746" s="406"/>
      <c r="HL746" s="549"/>
      <c r="HM746" s="540">
        <v>5.7</v>
      </c>
      <c r="HN746" s="461">
        <v>4.38</v>
      </c>
      <c r="HO746" s="407">
        <v>0.18</v>
      </c>
      <c r="HP746" s="548">
        <v>0.01</v>
      </c>
      <c r="HQ746" s="518">
        <v>3.7</v>
      </c>
      <c r="HR746" s="519">
        <v>0.32</v>
      </c>
      <c r="HS746" s="520">
        <v>0.26</v>
      </c>
      <c r="HT746" s="521">
        <v>4</v>
      </c>
      <c r="HU746" s="522">
        <f t="shared" ref="HU746:HU767" si="1647">72500/BA746*24</f>
        <v>48.56672342088369</v>
      </c>
      <c r="HV746" s="513">
        <f t="shared" si="1552"/>
        <v>0.69075144508670516</v>
      </c>
      <c r="HW746" s="513">
        <f t="shared" si="1595"/>
        <v>0.7960275488869758</v>
      </c>
      <c r="HX746" s="513">
        <f t="shared" si="1601"/>
        <v>0.75530726256983238</v>
      </c>
      <c r="HY746" s="675"/>
    </row>
    <row r="747" spans="1:233" s="688" customFormat="1" ht="16.149999999999999" customHeight="1" x14ac:dyDescent="0.15">
      <c r="A747" s="400">
        <v>44229</v>
      </c>
      <c r="B747" s="515">
        <v>39722</v>
      </c>
      <c r="C747" s="402">
        <f t="shared" si="1621"/>
        <v>0.79444000000000004</v>
      </c>
      <c r="D747" s="403">
        <v>7.92</v>
      </c>
      <c r="E747" s="404">
        <v>39.5</v>
      </c>
      <c r="F747" s="406">
        <f t="shared" si="1578"/>
        <v>185.65</v>
      </c>
      <c r="G747" s="406">
        <f t="shared" si="1579"/>
        <v>7374.3892999999998</v>
      </c>
      <c r="H747" s="402">
        <f t="shared" si="1580"/>
        <v>0.29497557200000002</v>
      </c>
      <c r="I747" s="405"/>
      <c r="J747" s="406"/>
      <c r="K747" s="407"/>
      <c r="L747" s="407"/>
      <c r="M747" s="407"/>
      <c r="N747" s="408"/>
      <c r="O747" s="408"/>
      <c r="P747" s="685">
        <v>3339</v>
      </c>
      <c r="Q747" s="409">
        <f t="shared" si="1574"/>
        <v>3339</v>
      </c>
      <c r="R747" s="686"/>
      <c r="S747" s="686"/>
      <c r="T747" s="403">
        <v>5.28</v>
      </c>
      <c r="U747" s="409">
        <f t="shared" si="1524"/>
        <v>3330.6896551724139</v>
      </c>
      <c r="V747" s="405">
        <v>9659</v>
      </c>
      <c r="W747" s="405">
        <v>3483</v>
      </c>
      <c r="X747" s="687">
        <v>453</v>
      </c>
      <c r="Y747" s="403"/>
      <c r="Z747" s="404"/>
      <c r="AA747" s="405"/>
      <c r="AB747" s="405"/>
      <c r="AC747" s="407"/>
      <c r="AD747" s="407"/>
      <c r="AE747" s="407"/>
      <c r="AF747" s="478">
        <f t="shared" si="1525"/>
        <v>3792</v>
      </c>
      <c r="AG747" s="477">
        <f t="shared" si="1526"/>
        <v>1.5167999999999999</v>
      </c>
      <c r="AH747" s="478">
        <f t="shared" si="1527"/>
        <v>2940.4463525752944</v>
      </c>
      <c r="AI747" s="478">
        <f t="shared" si="1528"/>
        <v>8527.2944224683542</v>
      </c>
      <c r="AJ747" s="473">
        <f t="shared" si="1529"/>
        <v>32335.50045</v>
      </c>
      <c r="AK747" s="477">
        <f t="shared" si="1530"/>
        <v>1.4371333533333333</v>
      </c>
      <c r="AL747" s="447">
        <v>45</v>
      </c>
      <c r="AM747" s="450"/>
      <c r="AN747" s="549">
        <v>5350</v>
      </c>
      <c r="AO747" s="549">
        <v>5341</v>
      </c>
      <c r="AP747" s="464">
        <v>7.33</v>
      </c>
      <c r="AQ747" s="439">
        <v>726.5</v>
      </c>
      <c r="AR747" s="473">
        <f t="shared" si="1532"/>
        <v>2179.5</v>
      </c>
      <c r="AS747" s="657">
        <f t="shared" si="1533"/>
        <v>3</v>
      </c>
      <c r="AT747" s="549">
        <v>5880</v>
      </c>
      <c r="AU747" s="439"/>
      <c r="AV747" s="457">
        <v>1.5</v>
      </c>
      <c r="AW747" s="464">
        <v>3.57</v>
      </c>
      <c r="AX747" s="464">
        <v>41.3</v>
      </c>
      <c r="AY747" s="457">
        <v>4.3</v>
      </c>
      <c r="AZ747" s="457">
        <v>1.2</v>
      </c>
      <c r="BA747" s="420">
        <f t="shared" si="1622"/>
        <v>39736</v>
      </c>
      <c r="BB747" s="421">
        <f t="shared" si="1623"/>
        <v>0.79471999999999998</v>
      </c>
      <c r="BC747" s="439"/>
      <c r="BD747" s="667">
        <v>7.92</v>
      </c>
      <c r="BE747" s="668">
        <v>32.9</v>
      </c>
      <c r="BF747" s="406">
        <f t="shared" si="1581"/>
        <v>154.63</v>
      </c>
      <c r="BG747" s="547">
        <v>10190</v>
      </c>
      <c r="BH747" s="406">
        <f t="shared" si="1624"/>
        <v>6827.3</v>
      </c>
      <c r="BI747" s="549">
        <v>2219</v>
      </c>
      <c r="BJ747" s="402">
        <f>BI747/35.5*(23+35.5)/BH747</f>
        <v>0.53559415461910065</v>
      </c>
      <c r="BK747" s="669">
        <v>18.399999999999999</v>
      </c>
      <c r="BL747" s="669">
        <v>13.9</v>
      </c>
      <c r="BM747" s="670">
        <v>3.3</v>
      </c>
      <c r="BN747" s="442">
        <v>2</v>
      </c>
      <c r="BO747" s="443">
        <v>150</v>
      </c>
      <c r="BP747" s="443">
        <v>32</v>
      </c>
      <c r="BQ747" s="667">
        <v>5.34</v>
      </c>
      <c r="BR747" s="421">
        <f t="shared" si="1625"/>
        <v>0.74166666666666659</v>
      </c>
      <c r="BS747" s="409">
        <f t="shared" si="1626"/>
        <v>43528</v>
      </c>
      <c r="BT747" s="429">
        <f t="shared" si="1534"/>
        <v>7.8686013600441091</v>
      </c>
      <c r="BU747" s="430">
        <f t="shared" si="1546"/>
        <v>32.9</v>
      </c>
      <c r="BV747" s="430">
        <f t="shared" si="1627"/>
        <v>331.02926116522696</v>
      </c>
      <c r="BW747" s="430">
        <f t="shared" si="1535"/>
        <v>9302.5458555412606</v>
      </c>
      <c r="BX747" s="430">
        <f t="shared" si="1628"/>
        <v>6046.6548061018193</v>
      </c>
      <c r="BY747" s="430">
        <f t="shared" si="1536"/>
        <v>16.901598970777428</v>
      </c>
      <c r="BZ747" s="430">
        <f>(BL747*BA747+AY747*AF747)/BS747</f>
        <v>13.063683146480427</v>
      </c>
      <c r="CA747" s="671">
        <f>(BN747*BA747+AZ747*AF747)/BS747</f>
        <v>1.9303069288733687</v>
      </c>
      <c r="CB747" s="430">
        <f t="shared" si="1582"/>
        <v>150</v>
      </c>
      <c r="CC747" s="549">
        <v>20333</v>
      </c>
      <c r="CD747" s="411">
        <f t="shared" si="1555"/>
        <v>22229</v>
      </c>
      <c r="CE747" s="421">
        <f t="shared" si="1556"/>
        <v>0.88915999999999995</v>
      </c>
      <c r="CF747" s="433">
        <f t="shared" si="1557"/>
        <v>7.2337936929236584</v>
      </c>
      <c r="CG747" s="438">
        <v>7.61</v>
      </c>
      <c r="CH747" s="669">
        <v>1.6</v>
      </c>
      <c r="CI747" s="672">
        <f t="shared" si="1583"/>
        <v>11.213298578665224</v>
      </c>
      <c r="CJ747" s="453">
        <v>23.6</v>
      </c>
      <c r="CK747" s="453">
        <v>1.1299999999999999</v>
      </c>
      <c r="CL747" s="667">
        <v>7.59</v>
      </c>
      <c r="CM747" s="676"/>
      <c r="CN747" s="676"/>
      <c r="CO747" s="549">
        <v>6090</v>
      </c>
      <c r="CP747" s="549">
        <v>3207</v>
      </c>
      <c r="CQ747" s="450">
        <f>CP747/CO747</f>
        <v>0.52660098522167487</v>
      </c>
      <c r="CR747" s="673">
        <v>0.95</v>
      </c>
      <c r="CT747" s="432">
        <f t="shared" si="1559"/>
        <v>3.7788474515272843</v>
      </c>
      <c r="CU747" s="438">
        <v>4.8600000000000003</v>
      </c>
      <c r="CV747" s="438">
        <v>7.85</v>
      </c>
      <c r="CW747" s="439">
        <v>13.7</v>
      </c>
      <c r="CX747" s="660">
        <f t="shared" si="1597"/>
        <v>49.32</v>
      </c>
      <c r="CY747" s="441">
        <v>10180</v>
      </c>
      <c r="CZ747" s="442">
        <v>5.2</v>
      </c>
      <c r="DA747" s="442">
        <v>0.26</v>
      </c>
      <c r="DB747" s="442">
        <v>2.4</v>
      </c>
      <c r="DC747" s="442">
        <v>0.55000000000000004</v>
      </c>
      <c r="DD747" s="443">
        <v>4</v>
      </c>
      <c r="DE747" s="440">
        <v>16</v>
      </c>
      <c r="DF747" s="674">
        <v>19403</v>
      </c>
      <c r="DG747" s="445">
        <f t="shared" si="1629"/>
        <v>21299</v>
      </c>
      <c r="DH747" s="421">
        <f t="shared" si="1630"/>
        <v>0.85196000000000005</v>
      </c>
      <c r="DI747" s="446">
        <f t="shared" si="1631"/>
        <v>7.5496502183201084</v>
      </c>
      <c r="DJ747" s="438">
        <v>7.61</v>
      </c>
      <c r="DK747" s="669">
        <v>1.9</v>
      </c>
      <c r="DL747" s="446">
        <f t="shared" si="1632"/>
        <v>10.704727921498662</v>
      </c>
      <c r="DM747" s="442">
        <v>23.7</v>
      </c>
      <c r="DN747" s="442">
        <v>1.69</v>
      </c>
      <c r="DO747" s="667">
        <v>7.64</v>
      </c>
      <c r="DP747" s="667"/>
      <c r="DQ747" s="667"/>
      <c r="DR747" s="549">
        <v>6030</v>
      </c>
      <c r="DS747" s="549">
        <v>3183</v>
      </c>
      <c r="DT747" s="450">
        <f>DS747/DR747</f>
        <v>0.52786069651741296</v>
      </c>
      <c r="DU747" s="673">
        <v>0.96</v>
      </c>
      <c r="DW747" s="446">
        <f t="shared" si="1633"/>
        <v>3.9438471289731911</v>
      </c>
      <c r="DX747" s="438">
        <v>4.12</v>
      </c>
      <c r="DY747" s="438">
        <v>7.88</v>
      </c>
      <c r="DZ747" s="439">
        <v>13.2</v>
      </c>
      <c r="EA747" s="660">
        <f t="shared" si="1602"/>
        <v>47.519999999999996</v>
      </c>
      <c r="EB747" s="441">
        <v>10180</v>
      </c>
      <c r="EC747" s="442">
        <v>4.4000000000000004</v>
      </c>
      <c r="ED747" s="442">
        <v>0.32</v>
      </c>
      <c r="EE747" s="442">
        <v>3.4</v>
      </c>
      <c r="EF747" s="442">
        <v>0.6</v>
      </c>
      <c r="EG747" s="443">
        <v>4</v>
      </c>
      <c r="EH747" s="440">
        <v>16</v>
      </c>
      <c r="EI747" s="429">
        <f t="shared" si="1603"/>
        <v>7.8646795166329726</v>
      </c>
      <c r="EJ747" s="429">
        <f t="shared" si="1604"/>
        <v>13.455341389450469</v>
      </c>
      <c r="EK747" s="448">
        <f t="shared" si="1605"/>
        <v>48.439229002021683</v>
      </c>
      <c r="EL747" s="448">
        <f t="shared" si="1606"/>
        <v>10180</v>
      </c>
      <c r="EM747" s="429">
        <f t="shared" si="1607"/>
        <v>4.8085462231207501</v>
      </c>
      <c r="EN747" s="431">
        <f t="shared" si="1608"/>
        <v>0.28935903326594381</v>
      </c>
      <c r="EO747" s="431">
        <f t="shared" si="1609"/>
        <v>2.8893172210990623</v>
      </c>
      <c r="EP747" s="431">
        <f t="shared" si="1610"/>
        <v>0.57446586105495312</v>
      </c>
      <c r="EQ747" s="431">
        <f t="shared" si="1611"/>
        <v>4</v>
      </c>
      <c r="ER747" s="448">
        <f t="shared" si="1612"/>
        <v>16</v>
      </c>
      <c r="ES747" s="449">
        <f t="shared" si="1634"/>
        <v>24.260246278257675</v>
      </c>
      <c r="ET747" s="450">
        <f t="shared" si="1635"/>
        <v>0.87056</v>
      </c>
      <c r="EU747" s="451">
        <f t="shared" si="1620"/>
        <v>0.32747821999999993</v>
      </c>
      <c r="EV747" s="450">
        <f t="shared" si="1636"/>
        <v>0.60644114814814798</v>
      </c>
      <c r="EW747" s="513">
        <f t="shared" si="1599"/>
        <v>0.71549755550142669</v>
      </c>
      <c r="EX747" s="514">
        <f t="shared" si="1600"/>
        <v>12.093052747656678</v>
      </c>
      <c r="EY747" s="513">
        <f t="shared" si="1548"/>
        <v>0.59102305807141431</v>
      </c>
      <c r="EZ747" s="514">
        <f t="shared" si="1549"/>
        <v>19.444658610549531</v>
      </c>
      <c r="FA747" s="450">
        <f t="shared" si="1637"/>
        <v>0.85367085425767186</v>
      </c>
      <c r="FB747" s="431">
        <f t="shared" si="1638"/>
        <v>282.59003216320525</v>
      </c>
      <c r="FC747" s="452">
        <f>1-EP747/CA747</f>
        <v>0.70239662280534709</v>
      </c>
      <c r="FD747" s="431">
        <f>CA747-EP747</f>
        <v>1.3558410678184156</v>
      </c>
      <c r="FE747" s="452">
        <f t="shared" si="1585"/>
        <v>0.97333333333333338</v>
      </c>
      <c r="FF747" s="430">
        <f t="shared" si="1586"/>
        <v>146</v>
      </c>
      <c r="FG747" s="405">
        <v>57600</v>
      </c>
      <c r="FH747" s="664">
        <v>342</v>
      </c>
      <c r="FI747" s="453">
        <v>57.56</v>
      </c>
      <c r="FJ747" s="454">
        <v>0.78500000000000003</v>
      </c>
      <c r="FK747" s="455">
        <f t="shared" si="1639"/>
        <v>1.6541077007902958</v>
      </c>
      <c r="FL747" s="530">
        <v>2200</v>
      </c>
      <c r="FM747" s="455">
        <f t="shared" si="1640"/>
        <v>50.542179746370152</v>
      </c>
      <c r="FN747" s="530">
        <v>3475</v>
      </c>
      <c r="FO747" s="532">
        <f t="shared" si="1641"/>
        <v>0.25971599402092677</v>
      </c>
      <c r="FP747" s="449">
        <f t="shared" si="1642"/>
        <v>79.833670281198309</v>
      </c>
      <c r="FQ747" s="457">
        <v>25.2</v>
      </c>
      <c r="FR747" s="458">
        <f t="shared" si="1643"/>
        <v>0.57893769527660355</v>
      </c>
      <c r="FS747" s="459">
        <v>7.79</v>
      </c>
      <c r="FT747" s="439">
        <v>11.4</v>
      </c>
      <c r="FU747" s="660">
        <f t="shared" si="1587"/>
        <v>41.04</v>
      </c>
      <c r="FV747" s="530">
        <v>12</v>
      </c>
      <c r="FW747" s="538">
        <v>0.16</v>
      </c>
      <c r="FX747" s="530">
        <v>8</v>
      </c>
      <c r="FY747" s="452">
        <f t="shared" si="1613"/>
        <v>-0.5</v>
      </c>
      <c r="FZ747" s="452">
        <f t="shared" si="1614"/>
        <v>0.72148040319371654</v>
      </c>
      <c r="GA747" s="429">
        <f t="shared" si="1615"/>
        <v>0.41446586105495309</v>
      </c>
      <c r="GB747" s="513">
        <f t="shared" si="1616"/>
        <v>0.15275282357844444</v>
      </c>
      <c r="GC747" s="514">
        <f t="shared" si="1617"/>
        <v>2.0553413894504686</v>
      </c>
      <c r="GD747" s="513">
        <f t="shared" si="1618"/>
        <v>0.15275282357844433</v>
      </c>
      <c r="GE747" s="527">
        <f t="shared" si="1619"/>
        <v>7.3992290020216842</v>
      </c>
      <c r="GF747" s="461">
        <f t="shared" si="1644"/>
        <v>2.2606138577467378</v>
      </c>
      <c r="GG747" s="606">
        <v>12</v>
      </c>
      <c r="GH747" s="450">
        <f t="shared" si="1565"/>
        <v>0.15</v>
      </c>
      <c r="GI747" s="405">
        <v>84</v>
      </c>
      <c r="GJ747" s="462">
        <f t="shared" si="1566"/>
        <v>7</v>
      </c>
      <c r="GK747" s="463">
        <f t="shared" si="1567"/>
        <v>6.6164308031611831</v>
      </c>
      <c r="GL747" s="464">
        <v>7.95</v>
      </c>
      <c r="GM747" s="529">
        <v>11.5</v>
      </c>
      <c r="GN747" s="406">
        <f t="shared" si="1568"/>
        <v>41.4</v>
      </c>
      <c r="GO747" s="513">
        <f t="shared" si="1569"/>
        <v>-8.7719298245614308E-3</v>
      </c>
      <c r="GP747" s="450">
        <f t="shared" si="1570"/>
        <v>-8.7719298245614308E-3</v>
      </c>
      <c r="GQ747" s="439">
        <v>8</v>
      </c>
      <c r="GR747" s="455">
        <f t="shared" si="1645"/>
        <v>2.3708877044660905</v>
      </c>
      <c r="GS747" s="531">
        <f t="shared" si="1542"/>
        <v>10.3</v>
      </c>
      <c r="GT747" s="531">
        <f t="shared" si="1593"/>
        <v>31.930000000000003</v>
      </c>
      <c r="GU747" s="513">
        <f t="shared" si="1571"/>
        <v>0.10434782608695647</v>
      </c>
      <c r="GV747" s="513">
        <f t="shared" si="1572"/>
        <v>0.22874396135265695</v>
      </c>
      <c r="GW747" s="513">
        <f t="shared" si="1550"/>
        <v>9.6491228070175405E-2</v>
      </c>
      <c r="GX747" s="513">
        <f t="shared" si="1594"/>
        <v>0.22197855750487316</v>
      </c>
      <c r="GY747" s="462">
        <f t="shared" si="1573"/>
        <v>0.7262821957366834</v>
      </c>
      <c r="GZ747" s="405">
        <v>43411</v>
      </c>
      <c r="HA747" s="438">
        <v>8.19</v>
      </c>
      <c r="HB747" s="451">
        <v>8.11</v>
      </c>
      <c r="HC747" s="439">
        <v>10.3</v>
      </c>
      <c r="HD747" s="463">
        <f t="shared" si="1551"/>
        <v>31.930000000000003</v>
      </c>
      <c r="HE747" s="463">
        <v>10.199999999999999</v>
      </c>
      <c r="HF747" s="463">
        <f t="shared" si="1588"/>
        <v>27.54</v>
      </c>
      <c r="HH747" s="408">
        <v>10</v>
      </c>
      <c r="HI747" s="465">
        <v>9850</v>
      </c>
      <c r="HJ747" s="406">
        <f t="shared" si="1646"/>
        <v>6599.5</v>
      </c>
      <c r="HK747" s="406">
        <v>258</v>
      </c>
      <c r="HL747" s="549">
        <v>2242</v>
      </c>
      <c r="HM747" s="540">
        <v>5.0999999999999996</v>
      </c>
      <c r="HN747" s="461">
        <v>3.7</v>
      </c>
      <c r="HO747" s="407">
        <v>0.17</v>
      </c>
      <c r="HP747" s="548">
        <v>0.01</v>
      </c>
      <c r="HQ747" s="518">
        <v>3.3</v>
      </c>
      <c r="HR747" s="519">
        <v>0.16</v>
      </c>
      <c r="HS747" s="520">
        <v>0.18</v>
      </c>
      <c r="HT747" s="521">
        <v>4</v>
      </c>
      <c r="HU747" s="522">
        <f t="shared" si="1647"/>
        <v>43.789007449164487</v>
      </c>
      <c r="HV747" s="513">
        <f t="shared" si="1552"/>
        <v>0.68693009118541037</v>
      </c>
      <c r="HW747" s="513">
        <f t="shared" si="1595"/>
        <v>0.79350708142016424</v>
      </c>
      <c r="HX747" s="513">
        <f t="shared" si="1601"/>
        <v>0.79891304347826086</v>
      </c>
      <c r="HY747" s="675"/>
    </row>
    <row r="748" spans="1:233" s="688" customFormat="1" ht="16.149999999999999" customHeight="1" x14ac:dyDescent="0.15">
      <c r="A748" s="400">
        <v>44230</v>
      </c>
      <c r="B748" s="515">
        <v>39073</v>
      </c>
      <c r="C748" s="402">
        <f t="shared" si="1621"/>
        <v>0.78146000000000004</v>
      </c>
      <c r="D748" s="403">
        <v>8</v>
      </c>
      <c r="E748" s="404">
        <v>36.9</v>
      </c>
      <c r="F748" s="406">
        <f t="shared" si="1578"/>
        <v>173.43</v>
      </c>
      <c r="G748" s="406">
        <f t="shared" si="1579"/>
        <v>6776.4303900000004</v>
      </c>
      <c r="H748" s="402">
        <f t="shared" si="1580"/>
        <v>0.27105721560000001</v>
      </c>
      <c r="I748" s="405"/>
      <c r="J748" s="406"/>
      <c r="K748" s="407"/>
      <c r="L748" s="407"/>
      <c r="M748" s="407"/>
      <c r="N748" s="408"/>
      <c r="O748" s="408"/>
      <c r="P748" s="685">
        <v>3390</v>
      </c>
      <c r="Q748" s="409">
        <f t="shared" si="1574"/>
        <v>3390</v>
      </c>
      <c r="R748" s="686"/>
      <c r="S748" s="686"/>
      <c r="T748" s="403">
        <v>5.24</v>
      </c>
      <c r="U748" s="409">
        <f t="shared" si="1524"/>
        <v>3170.6896551724139</v>
      </c>
      <c r="V748" s="405">
        <v>9195</v>
      </c>
      <c r="W748" s="405">
        <v>2882</v>
      </c>
      <c r="X748" s="687">
        <v>475</v>
      </c>
      <c r="Y748" s="403"/>
      <c r="Z748" s="404"/>
      <c r="AA748" s="405"/>
      <c r="AB748" s="405"/>
      <c r="AC748" s="407"/>
      <c r="AD748" s="407"/>
      <c r="AE748" s="407"/>
      <c r="AF748" s="478">
        <f t="shared" si="1525"/>
        <v>3865</v>
      </c>
      <c r="AG748" s="477">
        <f t="shared" si="1526"/>
        <v>1.546</v>
      </c>
      <c r="AH748" s="478">
        <f t="shared" si="1527"/>
        <v>2788.3685818798235</v>
      </c>
      <c r="AI748" s="478">
        <f t="shared" si="1528"/>
        <v>8086.2688874514879</v>
      </c>
      <c r="AJ748" s="473">
        <f t="shared" si="1529"/>
        <v>31253.429250000001</v>
      </c>
      <c r="AK748" s="477">
        <f t="shared" si="1530"/>
        <v>1.3890413000000001</v>
      </c>
      <c r="AL748" s="447">
        <v>46</v>
      </c>
      <c r="AM748" s="450"/>
      <c r="AN748" s="549">
        <v>5256</v>
      </c>
      <c r="AO748" s="549">
        <v>5163</v>
      </c>
      <c r="AP748" s="464">
        <v>7.35</v>
      </c>
      <c r="AQ748" s="439">
        <v>735</v>
      </c>
      <c r="AR748" s="473">
        <f t="shared" si="1532"/>
        <v>2205</v>
      </c>
      <c r="AS748" s="657">
        <f t="shared" si="1533"/>
        <v>3</v>
      </c>
      <c r="AT748" s="549">
        <v>5410</v>
      </c>
      <c r="AU748" s="439"/>
      <c r="AV748" s="457">
        <v>1.7</v>
      </c>
      <c r="AW748" s="464"/>
      <c r="AX748" s="464"/>
      <c r="AY748" s="457"/>
      <c r="AZ748" s="457"/>
      <c r="BA748" s="420">
        <f t="shared" si="1622"/>
        <v>37237</v>
      </c>
      <c r="BB748" s="421">
        <f t="shared" si="1623"/>
        <v>0.74473999999999996</v>
      </c>
      <c r="BC748" s="439"/>
      <c r="BD748" s="667">
        <v>7.92</v>
      </c>
      <c r="BE748" s="668">
        <v>32.200000000000003</v>
      </c>
      <c r="BF748" s="406">
        <f t="shared" si="1581"/>
        <v>151.34000000000003</v>
      </c>
      <c r="BG748" s="547">
        <v>10140</v>
      </c>
      <c r="BH748" s="406">
        <f t="shared" si="1624"/>
        <v>6793.8</v>
      </c>
      <c r="BI748" s="549"/>
      <c r="BJ748" s="402"/>
      <c r="BK748" s="669">
        <v>19</v>
      </c>
      <c r="BL748" s="669">
        <v>12.9</v>
      </c>
      <c r="BM748" s="670">
        <v>3.3</v>
      </c>
      <c r="BN748" s="442">
        <v>1.8</v>
      </c>
      <c r="BO748" s="443">
        <v>117</v>
      </c>
      <c r="BP748" s="443">
        <v>32</v>
      </c>
      <c r="BQ748" s="667">
        <v>5.44</v>
      </c>
      <c r="BR748" s="421">
        <f t="shared" si="1625"/>
        <v>0.75555555555555554</v>
      </c>
      <c r="BS748" s="409">
        <f t="shared" si="1626"/>
        <v>41102</v>
      </c>
      <c r="BT748" s="429">
        <f t="shared" si="1534"/>
        <v>7.8664004184711205</v>
      </c>
      <c r="BU748" s="430">
        <f t="shared" si="1546"/>
        <v>32.200000000000003</v>
      </c>
      <c r="BV748" s="430">
        <f t="shared" si="1627"/>
        <v>344.45459053087444</v>
      </c>
      <c r="BW748" s="430">
        <f t="shared" si="1535"/>
        <v>9186.7737579679815</v>
      </c>
      <c r="BX748" s="430">
        <f t="shared" si="1628"/>
        <v>5971.4029426791885</v>
      </c>
      <c r="BY748" s="430">
        <f t="shared" si="1536"/>
        <v>17.213347282370687</v>
      </c>
      <c r="BZ748" s="430"/>
      <c r="CA748" s="671"/>
      <c r="CB748" s="430">
        <f t="shared" si="1582"/>
        <v>117</v>
      </c>
      <c r="CC748" s="549">
        <v>19660</v>
      </c>
      <c r="CD748" s="411">
        <f t="shared" si="1555"/>
        <v>21592.5</v>
      </c>
      <c r="CE748" s="421">
        <f t="shared" si="1556"/>
        <v>0.86370000000000002</v>
      </c>
      <c r="CF748" s="433">
        <f t="shared" si="1557"/>
        <v>7.4470302188259812</v>
      </c>
      <c r="CG748" s="438">
        <v>7.58</v>
      </c>
      <c r="CH748" s="669">
        <v>2.2000000000000002</v>
      </c>
      <c r="CI748" s="672">
        <f t="shared" si="1583"/>
        <v>11.597151576805697</v>
      </c>
      <c r="CJ748" s="453">
        <v>23.5</v>
      </c>
      <c r="CK748" s="453">
        <v>1.28</v>
      </c>
      <c r="CL748" s="667">
        <v>7.58</v>
      </c>
      <c r="CM748" s="676"/>
      <c r="CN748" s="676"/>
      <c r="CO748" s="549"/>
      <c r="CP748" s="549"/>
      <c r="CQ748" s="450"/>
      <c r="CR748" s="673">
        <v>0.96</v>
      </c>
      <c r="CT748" s="432">
        <f t="shared" si="1559"/>
        <v>3.8902396665508858</v>
      </c>
      <c r="CU748" s="438">
        <v>5.66</v>
      </c>
      <c r="CV748" s="438">
        <v>7.94</v>
      </c>
      <c r="CW748" s="439">
        <v>13</v>
      </c>
      <c r="CX748" s="660">
        <f t="shared" si="1597"/>
        <v>46.800000000000004</v>
      </c>
      <c r="CY748" s="441">
        <v>9860</v>
      </c>
      <c r="CZ748" s="442">
        <v>4.8</v>
      </c>
      <c r="DA748" s="442">
        <v>0.18</v>
      </c>
      <c r="DB748" s="442">
        <v>3.4</v>
      </c>
      <c r="DC748" s="442">
        <v>0.55000000000000004</v>
      </c>
      <c r="DD748" s="443">
        <v>4</v>
      </c>
      <c r="DE748" s="440">
        <v>16</v>
      </c>
      <c r="DF748" s="674">
        <v>17577</v>
      </c>
      <c r="DG748" s="445">
        <f t="shared" si="1629"/>
        <v>19509.5</v>
      </c>
      <c r="DH748" s="421">
        <f t="shared" si="1630"/>
        <v>0.78037999999999996</v>
      </c>
      <c r="DI748" s="446">
        <f t="shared" si="1631"/>
        <v>8.2421384453727669</v>
      </c>
      <c r="DJ748" s="438">
        <v>7.61</v>
      </c>
      <c r="DK748" s="669">
        <v>2.2999999999999998</v>
      </c>
      <c r="DL748" s="446">
        <f t="shared" si="1632"/>
        <v>11.686614213588252</v>
      </c>
      <c r="DM748" s="442">
        <v>23.4</v>
      </c>
      <c r="DN748" s="442">
        <v>2.23</v>
      </c>
      <c r="DO748" s="667">
        <v>7.64</v>
      </c>
      <c r="DP748" s="667"/>
      <c r="DQ748" s="667"/>
      <c r="DR748" s="549"/>
      <c r="DS748" s="549"/>
      <c r="DT748" s="450"/>
      <c r="DU748" s="673">
        <v>0.96</v>
      </c>
      <c r="DW748" s="446">
        <f t="shared" si="1633"/>
        <v>4.3055947102693555</v>
      </c>
      <c r="DX748" s="438">
        <v>4.8899999999999997</v>
      </c>
      <c r="DY748" s="438">
        <v>7.84</v>
      </c>
      <c r="DZ748" s="439">
        <v>12.7</v>
      </c>
      <c r="EA748" s="660">
        <f t="shared" si="1602"/>
        <v>45.72</v>
      </c>
      <c r="EB748" s="441">
        <v>9920</v>
      </c>
      <c r="EC748" s="442">
        <v>5</v>
      </c>
      <c r="ED748" s="442">
        <v>0.42</v>
      </c>
      <c r="EE748" s="442">
        <v>3.2</v>
      </c>
      <c r="EF748" s="442">
        <v>0.65</v>
      </c>
      <c r="EG748" s="443">
        <v>4</v>
      </c>
      <c r="EH748" s="440">
        <v>16</v>
      </c>
      <c r="EI748" s="429">
        <f t="shared" si="1603"/>
        <v>7.8925339399542613</v>
      </c>
      <c r="EJ748" s="429">
        <f t="shared" si="1604"/>
        <v>12.857601819862781</v>
      </c>
      <c r="EK748" s="448">
        <f t="shared" si="1605"/>
        <v>46.287366551506011</v>
      </c>
      <c r="EL748" s="448">
        <f t="shared" si="1606"/>
        <v>9888.4796360274431</v>
      </c>
      <c r="EM748" s="429">
        <f t="shared" si="1607"/>
        <v>4.8949321200914797</v>
      </c>
      <c r="EN748" s="431">
        <f t="shared" si="1608"/>
        <v>0.29391854410977569</v>
      </c>
      <c r="EO748" s="431">
        <f t="shared" si="1609"/>
        <v>3.30506787990852</v>
      </c>
      <c r="EP748" s="431">
        <f t="shared" si="1610"/>
        <v>0.59746606004573999</v>
      </c>
      <c r="EQ748" s="431">
        <f t="shared" si="1611"/>
        <v>4</v>
      </c>
      <c r="ER748" s="448">
        <f t="shared" si="1612"/>
        <v>16</v>
      </c>
      <c r="ES748" s="449">
        <f t="shared" si="1634"/>
        <v>25.692180429176197</v>
      </c>
      <c r="ET748" s="450">
        <f t="shared" si="1635"/>
        <v>0.82203999999999999</v>
      </c>
      <c r="EU748" s="451">
        <f t="shared" si="1620"/>
        <v>0.32176755863636364</v>
      </c>
      <c r="EV748" s="450">
        <f t="shared" si="1636"/>
        <v>0.59586584932659925</v>
      </c>
      <c r="EW748" s="513">
        <f t="shared" si="1599"/>
        <v>0.71563159449500569</v>
      </c>
      <c r="EX748" s="514">
        <f t="shared" si="1600"/>
        <v>12.318415162279209</v>
      </c>
      <c r="EY748" s="513">
        <f t="shared" si="1548"/>
        <v>0.60069559565643549</v>
      </c>
      <c r="EZ748" s="514">
        <f t="shared" si="1549"/>
        <v>19.342398180137224</v>
      </c>
      <c r="FA748" s="450">
        <f t="shared" si="1637"/>
        <v>0.86562128122558102</v>
      </c>
      <c r="FB748" s="431">
        <f t="shared" si="1638"/>
        <v>298.16722397936843</v>
      </c>
      <c r="FC748" s="452"/>
      <c r="FD748" s="431"/>
      <c r="FE748" s="452">
        <f t="shared" si="1585"/>
        <v>0.96581196581196582</v>
      </c>
      <c r="FF748" s="430">
        <f t="shared" si="1586"/>
        <v>113</v>
      </c>
      <c r="FG748" s="405">
        <v>57600</v>
      </c>
      <c r="FH748" s="664">
        <v>487</v>
      </c>
      <c r="FI748" s="453">
        <v>28.44</v>
      </c>
      <c r="FJ748" s="454">
        <v>0.79800000000000004</v>
      </c>
      <c r="FK748" s="455">
        <f t="shared" si="1639"/>
        <v>1.7517395747165587</v>
      </c>
      <c r="FL748" s="530">
        <v>2200</v>
      </c>
      <c r="FM748" s="455">
        <f t="shared" si="1640"/>
        <v>53.525375894117069</v>
      </c>
      <c r="FN748" s="530">
        <v>3475</v>
      </c>
      <c r="FO748" s="532">
        <f t="shared" si="1641"/>
        <v>0.25971599402092677</v>
      </c>
      <c r="FP748" s="449">
        <f t="shared" si="1642"/>
        <v>84.54576419638947</v>
      </c>
      <c r="FQ748" s="457">
        <v>25.2</v>
      </c>
      <c r="FR748" s="458">
        <f t="shared" si="1643"/>
        <v>0.61310885115079561</v>
      </c>
      <c r="FS748" s="459">
        <v>7.85</v>
      </c>
      <c r="FT748" s="439">
        <v>11</v>
      </c>
      <c r="FU748" s="660">
        <f t="shared" si="1587"/>
        <v>39.6</v>
      </c>
      <c r="FV748" s="530">
        <v>10</v>
      </c>
      <c r="FW748" s="538">
        <v>0.18</v>
      </c>
      <c r="FX748" s="530">
        <v>8</v>
      </c>
      <c r="FY748" s="452">
        <f t="shared" si="1613"/>
        <v>-0.25</v>
      </c>
      <c r="FZ748" s="452">
        <f t="shared" si="1614"/>
        <v>0.69872765661999314</v>
      </c>
      <c r="GA748" s="429">
        <f t="shared" si="1615"/>
        <v>0.41746606004574</v>
      </c>
      <c r="GB748" s="513">
        <f t="shared" si="1616"/>
        <v>0.14447498420686089</v>
      </c>
      <c r="GC748" s="514">
        <f t="shared" si="1617"/>
        <v>1.8576018198627811</v>
      </c>
      <c r="GD748" s="513">
        <f t="shared" si="1618"/>
        <v>0.14447498420686089</v>
      </c>
      <c r="GE748" s="527">
        <f t="shared" si="1619"/>
        <v>6.6873665515060097</v>
      </c>
      <c r="GF748" s="461">
        <f t="shared" si="1644"/>
        <v>2.3940440854459637</v>
      </c>
      <c r="GG748" s="606">
        <v>12</v>
      </c>
      <c r="GH748" s="450">
        <f t="shared" si="1565"/>
        <v>0.15</v>
      </c>
      <c r="GI748" s="405">
        <v>84</v>
      </c>
      <c r="GJ748" s="462">
        <f t="shared" si="1566"/>
        <v>7</v>
      </c>
      <c r="GK748" s="463">
        <f t="shared" si="1567"/>
        <v>7.0069582988662358</v>
      </c>
      <c r="GL748" s="464">
        <v>8.02</v>
      </c>
      <c r="GM748" s="529">
        <v>11.7</v>
      </c>
      <c r="GN748" s="406">
        <f t="shared" si="1568"/>
        <v>42.12</v>
      </c>
      <c r="GO748" s="513">
        <f t="shared" si="1569"/>
        <v>-6.3636363636363491E-2</v>
      </c>
      <c r="GP748" s="450">
        <f t="shared" si="1570"/>
        <v>-6.3636363636363491E-2</v>
      </c>
      <c r="GQ748" s="439">
        <v>8</v>
      </c>
      <c r="GR748" s="455">
        <f t="shared" si="1645"/>
        <v>2.5108267237604007</v>
      </c>
      <c r="GS748" s="531">
        <f t="shared" si="1542"/>
        <v>10.1</v>
      </c>
      <c r="GT748" s="531">
        <f t="shared" si="1593"/>
        <v>31.31</v>
      </c>
      <c r="GU748" s="513">
        <f t="shared" si="1571"/>
        <v>0.13675213675213671</v>
      </c>
      <c r="GV748" s="513">
        <f t="shared" si="1572"/>
        <v>0.25664767331434002</v>
      </c>
      <c r="GW748" s="513">
        <f t="shared" si="1550"/>
        <v>8.1818181818181901E-2</v>
      </c>
      <c r="GX748" s="513">
        <f t="shared" si="1594"/>
        <v>0.20934343434343439</v>
      </c>
      <c r="GY748" s="462">
        <f t="shared" si="1573"/>
        <v>0.84523019286685563</v>
      </c>
      <c r="GZ748" s="405">
        <v>41772</v>
      </c>
      <c r="HA748" s="438">
        <v>8.34</v>
      </c>
      <c r="HB748" s="451">
        <v>8.1300000000000008</v>
      </c>
      <c r="HC748" s="439">
        <v>10.1</v>
      </c>
      <c r="HD748" s="463">
        <f t="shared" si="1551"/>
        <v>31.31</v>
      </c>
      <c r="HE748" s="463">
        <v>9.9</v>
      </c>
      <c r="HF748" s="463">
        <f t="shared" si="1588"/>
        <v>26.730000000000004</v>
      </c>
      <c r="HH748" s="408">
        <v>8</v>
      </c>
      <c r="HI748" s="465">
        <v>9970</v>
      </c>
      <c r="HJ748" s="406">
        <f t="shared" si="1646"/>
        <v>6679.9000000000005</v>
      </c>
      <c r="HK748" s="406"/>
      <c r="HL748" s="549"/>
      <c r="HM748" s="540">
        <v>4.0999999999999996</v>
      </c>
      <c r="HN748" s="461">
        <v>4.18</v>
      </c>
      <c r="HO748" s="407">
        <v>0.21</v>
      </c>
      <c r="HP748" s="548">
        <v>0.01</v>
      </c>
      <c r="HQ748" s="518">
        <v>3</v>
      </c>
      <c r="HR748" s="519">
        <v>0.14000000000000001</v>
      </c>
      <c r="HS748" s="520">
        <v>0.17</v>
      </c>
      <c r="HT748" s="521">
        <v>4</v>
      </c>
      <c r="HU748" s="522">
        <f t="shared" si="1647"/>
        <v>46.727717055616722</v>
      </c>
      <c r="HV748" s="513">
        <f t="shared" si="1552"/>
        <v>0.68633540372670809</v>
      </c>
      <c r="HW748" s="513">
        <f t="shared" si="1595"/>
        <v>0.79311484075591387</v>
      </c>
      <c r="HX748" s="513">
        <f t="shared" si="1601"/>
        <v>0.78</v>
      </c>
      <c r="HY748" s="675"/>
    </row>
    <row r="749" spans="1:233" s="688" customFormat="1" ht="16.149999999999999" customHeight="1" x14ac:dyDescent="0.15">
      <c r="A749" s="400">
        <v>44231</v>
      </c>
      <c r="B749" s="515">
        <v>38498</v>
      </c>
      <c r="C749" s="402">
        <f t="shared" si="1621"/>
        <v>0.76995999999999998</v>
      </c>
      <c r="D749" s="403">
        <v>8.06</v>
      </c>
      <c r="E749" s="404">
        <v>38.9</v>
      </c>
      <c r="F749" s="406">
        <f t="shared" si="1578"/>
        <v>182.83</v>
      </c>
      <c r="G749" s="406">
        <f t="shared" si="1579"/>
        <v>7038.5893400000004</v>
      </c>
      <c r="H749" s="402">
        <f t="shared" si="1580"/>
        <v>0.28154357360000004</v>
      </c>
      <c r="I749" s="405"/>
      <c r="J749" s="406"/>
      <c r="K749" s="407"/>
      <c r="L749" s="407"/>
      <c r="M749" s="407"/>
      <c r="N749" s="408"/>
      <c r="O749" s="408"/>
      <c r="P749" s="685">
        <v>3398</v>
      </c>
      <c r="Q749" s="409">
        <f t="shared" si="1574"/>
        <v>3398</v>
      </c>
      <c r="R749" s="686"/>
      <c r="S749" s="686"/>
      <c r="T749" s="403">
        <v>4.7699999999999996</v>
      </c>
      <c r="U749" s="409">
        <f t="shared" si="1524"/>
        <v>2832.4137931034484</v>
      </c>
      <c r="V749" s="405">
        <v>8214</v>
      </c>
      <c r="W749" s="405">
        <v>2136</v>
      </c>
      <c r="X749" s="687">
        <v>488</v>
      </c>
      <c r="Y749" s="403"/>
      <c r="Z749" s="404"/>
      <c r="AA749" s="405"/>
      <c r="AB749" s="405"/>
      <c r="AC749" s="407"/>
      <c r="AD749" s="407"/>
      <c r="AE749" s="407"/>
      <c r="AF749" s="478">
        <f t="shared" si="1525"/>
        <v>3886</v>
      </c>
      <c r="AG749" s="477">
        <f t="shared" si="1526"/>
        <v>1.5544</v>
      </c>
      <c r="AH749" s="478">
        <f t="shared" si="1527"/>
        <v>2484.6392035068416</v>
      </c>
      <c r="AI749" s="478">
        <f t="shared" si="1528"/>
        <v>7205.4536901698402</v>
      </c>
      <c r="AJ749" s="473">
        <f t="shared" si="1529"/>
        <v>28000.393039999999</v>
      </c>
      <c r="AK749" s="477">
        <f t="shared" si="1530"/>
        <v>1.2444619128888887</v>
      </c>
      <c r="AL749" s="447">
        <v>47</v>
      </c>
      <c r="AM749" s="450"/>
      <c r="AN749" s="549">
        <v>5301</v>
      </c>
      <c r="AO749" s="549">
        <v>5294</v>
      </c>
      <c r="AP749" s="464">
        <v>7.39</v>
      </c>
      <c r="AQ749" s="439">
        <v>631</v>
      </c>
      <c r="AR749" s="473">
        <f t="shared" si="1532"/>
        <v>1893</v>
      </c>
      <c r="AS749" s="657">
        <f t="shared" si="1533"/>
        <v>3</v>
      </c>
      <c r="AT749" s="549">
        <v>5140</v>
      </c>
      <c r="AU749" s="439"/>
      <c r="AV749" s="457">
        <v>2</v>
      </c>
      <c r="AW749" s="464"/>
      <c r="AX749" s="464"/>
      <c r="AY749" s="457"/>
      <c r="AZ749" s="457"/>
      <c r="BA749" s="420">
        <f t="shared" si="1622"/>
        <v>38286</v>
      </c>
      <c r="BB749" s="421">
        <f t="shared" si="1623"/>
        <v>0.76571999999999996</v>
      </c>
      <c r="BC749" s="439"/>
      <c r="BD749" s="667">
        <v>7.87</v>
      </c>
      <c r="BE749" s="668">
        <v>38.700000000000003</v>
      </c>
      <c r="BF749" s="406">
        <f t="shared" si="1581"/>
        <v>181.89000000000001</v>
      </c>
      <c r="BG749" s="547">
        <v>9340</v>
      </c>
      <c r="BH749" s="406">
        <f t="shared" si="1624"/>
        <v>6257.8</v>
      </c>
      <c r="BI749" s="549"/>
      <c r="BJ749" s="402"/>
      <c r="BK749" s="669">
        <v>19.2</v>
      </c>
      <c r="BL749" s="669">
        <v>12.5</v>
      </c>
      <c r="BM749" s="670">
        <v>0.9</v>
      </c>
      <c r="BN749" s="442">
        <v>1.6</v>
      </c>
      <c r="BO749" s="443">
        <v>113</v>
      </c>
      <c r="BP749" s="443">
        <v>32</v>
      </c>
      <c r="BQ749" s="667">
        <v>5.36</v>
      </c>
      <c r="BR749" s="421">
        <f t="shared" si="1625"/>
        <v>0.74444444444444446</v>
      </c>
      <c r="BS749" s="409">
        <f t="shared" si="1626"/>
        <v>42172</v>
      </c>
      <c r="BT749" s="429">
        <f t="shared" si="1534"/>
        <v>7.8257697050175468</v>
      </c>
      <c r="BU749" s="430">
        <f t="shared" si="1546"/>
        <v>38.700000000000003</v>
      </c>
      <c r="BV749" s="430">
        <f t="shared" si="1627"/>
        <v>339.56270843213508</v>
      </c>
      <c r="BW749" s="430">
        <f t="shared" si="1535"/>
        <v>8479.6286161434127</v>
      </c>
      <c r="BX749" s="430">
        <f t="shared" si="1628"/>
        <v>5511.7586004932182</v>
      </c>
      <c r="BY749" s="430">
        <f t="shared" si="1536"/>
        <v>17.430788200701887</v>
      </c>
      <c r="BZ749" s="430"/>
      <c r="CA749" s="671"/>
      <c r="CB749" s="430">
        <f t="shared" si="1582"/>
        <v>113</v>
      </c>
      <c r="CC749" s="549">
        <v>20230</v>
      </c>
      <c r="CD749" s="411">
        <f t="shared" si="1555"/>
        <v>22173</v>
      </c>
      <c r="CE749" s="421">
        <f t="shared" si="1556"/>
        <v>0.88692000000000004</v>
      </c>
      <c r="CF749" s="433">
        <f t="shared" si="1557"/>
        <v>7.2520633202543632</v>
      </c>
      <c r="CG749" s="438">
        <v>7.58</v>
      </c>
      <c r="CH749" s="669">
        <v>2.1</v>
      </c>
      <c r="CI749" s="672">
        <f t="shared" si="1583"/>
        <v>11.270390509144836</v>
      </c>
      <c r="CJ749" s="453">
        <v>23.5</v>
      </c>
      <c r="CK749" s="453">
        <v>1</v>
      </c>
      <c r="CL749" s="667">
        <v>7.56</v>
      </c>
      <c r="CM749" s="676"/>
      <c r="CN749" s="676"/>
      <c r="CO749" s="549"/>
      <c r="CP749" s="549"/>
      <c r="CQ749" s="450"/>
      <c r="CR749" s="673">
        <v>0.94</v>
      </c>
      <c r="CT749" s="432">
        <f t="shared" si="1559"/>
        <v>3.7883912867000409</v>
      </c>
      <c r="CU749" s="438">
        <v>4.8499999999999996</v>
      </c>
      <c r="CV749" s="438">
        <v>7.87</v>
      </c>
      <c r="CW749" s="439">
        <v>13.4</v>
      </c>
      <c r="CX749" s="660">
        <f t="shared" si="1597"/>
        <v>48.24</v>
      </c>
      <c r="CY749" s="441">
        <v>9210</v>
      </c>
      <c r="CZ749" s="442">
        <v>4.7</v>
      </c>
      <c r="DA749" s="442">
        <v>0.18</v>
      </c>
      <c r="DB749" s="442">
        <v>3.2</v>
      </c>
      <c r="DC749" s="442">
        <v>0.55000000000000004</v>
      </c>
      <c r="DD749" s="443">
        <v>5</v>
      </c>
      <c r="DE749" s="440">
        <v>16</v>
      </c>
      <c r="DF749" s="674">
        <v>18056</v>
      </c>
      <c r="DG749" s="445">
        <f t="shared" si="1629"/>
        <v>19999</v>
      </c>
      <c r="DH749" s="421">
        <f t="shared" si="1630"/>
        <v>0.79996</v>
      </c>
      <c r="DI749" s="446">
        <f t="shared" si="1631"/>
        <v>8.0404020201010056</v>
      </c>
      <c r="DJ749" s="438">
        <v>7.65</v>
      </c>
      <c r="DK749" s="669">
        <v>2</v>
      </c>
      <c r="DL749" s="446">
        <f t="shared" si="1632"/>
        <v>11.400570028501424</v>
      </c>
      <c r="DM749" s="442">
        <v>23.4</v>
      </c>
      <c r="DN749" s="442">
        <v>2.1</v>
      </c>
      <c r="DO749" s="667">
        <v>7.62</v>
      </c>
      <c r="DP749" s="667"/>
      <c r="DQ749" s="667"/>
      <c r="DR749" s="549"/>
      <c r="DS749" s="549"/>
      <c r="DT749" s="450"/>
      <c r="DU749" s="673">
        <v>0.95</v>
      </c>
      <c r="DW749" s="446">
        <f t="shared" si="1633"/>
        <v>4.2002100105005251</v>
      </c>
      <c r="DX749" s="438">
        <v>4.5</v>
      </c>
      <c r="DY749" s="438">
        <v>7.84</v>
      </c>
      <c r="DZ749" s="439">
        <v>13.4</v>
      </c>
      <c r="EA749" s="660">
        <f t="shared" si="1602"/>
        <v>48.24</v>
      </c>
      <c r="EB749" s="441">
        <v>9310</v>
      </c>
      <c r="EC749" s="442">
        <v>5.7</v>
      </c>
      <c r="ED749" s="442">
        <v>0.3</v>
      </c>
      <c r="EE749" s="442">
        <v>3.2</v>
      </c>
      <c r="EF749" s="442">
        <v>0.65</v>
      </c>
      <c r="EG749" s="443">
        <v>7</v>
      </c>
      <c r="EH749" s="440">
        <v>16</v>
      </c>
      <c r="EI749" s="429">
        <f t="shared" si="1603"/>
        <v>7.8557732618799214</v>
      </c>
      <c r="EJ749" s="429">
        <f t="shared" si="1604"/>
        <v>13.4</v>
      </c>
      <c r="EK749" s="448">
        <f t="shared" si="1605"/>
        <v>48.24</v>
      </c>
      <c r="EL749" s="448">
        <f t="shared" si="1606"/>
        <v>9257.4224604002648</v>
      </c>
      <c r="EM749" s="429">
        <f t="shared" si="1607"/>
        <v>5.1742246040026565</v>
      </c>
      <c r="EN749" s="431">
        <f t="shared" si="1608"/>
        <v>0.23690695248031871</v>
      </c>
      <c r="EO749" s="431">
        <f t="shared" si="1609"/>
        <v>3.2000000000000006</v>
      </c>
      <c r="EP749" s="431">
        <f t="shared" si="1610"/>
        <v>0.59742246040026559</v>
      </c>
      <c r="EQ749" s="431">
        <f t="shared" si="1611"/>
        <v>5.9484492080053117</v>
      </c>
      <c r="ER749" s="448">
        <f t="shared" si="1612"/>
        <v>16</v>
      </c>
      <c r="ES749" s="449">
        <f t="shared" si="1634"/>
        <v>25.040311106895572</v>
      </c>
      <c r="ET749" s="450">
        <f t="shared" si="1635"/>
        <v>0.84343999999999997</v>
      </c>
      <c r="EU749" s="451">
        <f t="shared" si="1620"/>
        <v>0.32545542136363637</v>
      </c>
      <c r="EV749" s="450">
        <f t="shared" si="1636"/>
        <v>0.60269522474747472</v>
      </c>
      <c r="EW749" s="513">
        <f t="shared" si="1599"/>
        <v>0.70315601655957782</v>
      </c>
      <c r="EX749" s="514">
        <f t="shared" si="1600"/>
        <v>12.25656359669923</v>
      </c>
      <c r="EY749" s="513">
        <f t="shared" si="1548"/>
        <v>0.65374677002583981</v>
      </c>
      <c r="EZ749" s="514">
        <f t="shared" si="1549"/>
        <v>25.300000000000004</v>
      </c>
      <c r="FA749" s="450">
        <f t="shared" si="1637"/>
        <v>0.85793492983155062</v>
      </c>
      <c r="FB749" s="431">
        <f t="shared" si="1638"/>
        <v>291.32270843213507</v>
      </c>
      <c r="FC749" s="452"/>
      <c r="FD749" s="431"/>
      <c r="FE749" s="452">
        <f t="shared" si="1585"/>
        <v>0.94735885656632468</v>
      </c>
      <c r="FF749" s="430">
        <f t="shared" si="1586"/>
        <v>107.05155079199469</v>
      </c>
      <c r="FG749" s="405">
        <v>57600</v>
      </c>
      <c r="FH749" s="664">
        <v>292</v>
      </c>
      <c r="FI749" s="453">
        <v>28.63</v>
      </c>
      <c r="FJ749" s="454">
        <v>0.8</v>
      </c>
      <c r="FK749" s="455">
        <f t="shared" si="1639"/>
        <v>1.7072939391065161</v>
      </c>
      <c r="FL749" s="530">
        <v>2200</v>
      </c>
      <c r="FM749" s="455">
        <f t="shared" si="1640"/>
        <v>52.167314806032444</v>
      </c>
      <c r="FN749" s="530">
        <v>3614</v>
      </c>
      <c r="FO749" s="532">
        <f t="shared" si="1641"/>
        <v>0.2701046337817638</v>
      </c>
      <c r="FP749" s="449">
        <f t="shared" si="1642"/>
        <v>85.696670776818735</v>
      </c>
      <c r="FQ749" s="457">
        <v>25.2</v>
      </c>
      <c r="FR749" s="458">
        <f t="shared" si="1643"/>
        <v>0.59755287868728058</v>
      </c>
      <c r="FS749" s="459">
        <v>7.85</v>
      </c>
      <c r="FT749" s="439">
        <v>10.8</v>
      </c>
      <c r="FU749" s="660">
        <f t="shared" si="1587"/>
        <v>38.880000000000003</v>
      </c>
      <c r="FV749" s="530">
        <v>8</v>
      </c>
      <c r="FW749" s="538">
        <v>0.16</v>
      </c>
      <c r="FX749" s="530">
        <v>8</v>
      </c>
      <c r="FY749" s="452">
        <f t="shared" si="1613"/>
        <v>0.33333333333333337</v>
      </c>
      <c r="FZ749" s="452">
        <f t="shared" si="1614"/>
        <v>0.73218281767846149</v>
      </c>
      <c r="GA749" s="429">
        <f t="shared" si="1615"/>
        <v>0.43742246040026556</v>
      </c>
      <c r="GB749" s="513">
        <f t="shared" si="1616"/>
        <v>0.19402985074626866</v>
      </c>
      <c r="GC749" s="514">
        <f t="shared" si="1617"/>
        <v>2.5999999999999996</v>
      </c>
      <c r="GD749" s="513">
        <f t="shared" si="1618"/>
        <v>0.19402985074626866</v>
      </c>
      <c r="GE749" s="527">
        <f t="shared" si="1619"/>
        <v>9.36</v>
      </c>
      <c r="GF749" s="461">
        <f t="shared" si="1644"/>
        <v>2.3333017167789056</v>
      </c>
      <c r="GG749" s="606">
        <v>12</v>
      </c>
      <c r="GH749" s="450">
        <f t="shared" si="1565"/>
        <v>0.15</v>
      </c>
      <c r="GI749" s="405">
        <v>84</v>
      </c>
      <c r="GJ749" s="462">
        <f t="shared" si="1566"/>
        <v>7</v>
      </c>
      <c r="GK749" s="463">
        <f t="shared" si="1567"/>
        <v>6.8291757564260642</v>
      </c>
      <c r="GL749" s="464">
        <v>8</v>
      </c>
      <c r="GM749" s="529">
        <v>10.199999999999999</v>
      </c>
      <c r="GN749" s="406">
        <f t="shared" si="1568"/>
        <v>36.72</v>
      </c>
      <c r="GO749" s="513">
        <f t="shared" si="1569"/>
        <v>5.5555555555555691E-2</v>
      </c>
      <c r="GP749" s="450">
        <f t="shared" si="1570"/>
        <v>5.5555555555555691E-2</v>
      </c>
      <c r="GQ749" s="439">
        <v>8</v>
      </c>
      <c r="GR749" s="455">
        <f t="shared" si="1645"/>
        <v>2.4471213127193399</v>
      </c>
      <c r="GS749" s="531">
        <f t="shared" si="1542"/>
        <v>10</v>
      </c>
      <c r="GT749" s="531">
        <f t="shared" si="1593"/>
        <v>31</v>
      </c>
      <c r="GU749" s="513">
        <f t="shared" si="1571"/>
        <v>1.9607843137254832E-2</v>
      </c>
      <c r="GV749" s="513">
        <f t="shared" si="1572"/>
        <v>0.15577342047930276</v>
      </c>
      <c r="GW749" s="513">
        <f t="shared" si="1550"/>
        <v>7.4074074074074181E-2</v>
      </c>
      <c r="GX749" s="513">
        <f t="shared" si="1594"/>
        <v>0.20267489711934161</v>
      </c>
      <c r="GY749" s="462">
        <f t="shared" si="1573"/>
        <v>0.86664666959721604</v>
      </c>
      <c r="GZ749" s="405">
        <v>42924</v>
      </c>
      <c r="HA749" s="438">
        <v>8.2899999999999991</v>
      </c>
      <c r="HB749" s="451">
        <v>8.1199999999999992</v>
      </c>
      <c r="HC749" s="439">
        <v>10</v>
      </c>
      <c r="HD749" s="463">
        <f t="shared" si="1551"/>
        <v>31</v>
      </c>
      <c r="HE749" s="463">
        <v>10.199999999999999</v>
      </c>
      <c r="HF749" s="463">
        <f t="shared" si="1588"/>
        <v>27.54</v>
      </c>
      <c r="HH749" s="408">
        <v>10</v>
      </c>
      <c r="HI749" s="465">
        <v>9470</v>
      </c>
      <c r="HJ749" s="406">
        <f t="shared" si="1646"/>
        <v>6344.9000000000005</v>
      </c>
      <c r="HK749" s="406"/>
      <c r="HL749" s="549"/>
      <c r="HM749" s="540">
        <v>4.4000000000000004</v>
      </c>
      <c r="HN749" s="461">
        <v>4.0599999999999996</v>
      </c>
      <c r="HO749" s="407">
        <v>0.1</v>
      </c>
      <c r="HP749" s="548">
        <v>0.01</v>
      </c>
      <c r="HQ749" s="518">
        <v>3.3</v>
      </c>
      <c r="HR749" s="519">
        <v>0.18</v>
      </c>
      <c r="HS749" s="520">
        <v>0.17</v>
      </c>
      <c r="HT749" s="521">
        <v>4</v>
      </c>
      <c r="HU749" s="522">
        <f t="shared" si="1647"/>
        <v>45.447422034163921</v>
      </c>
      <c r="HV749" s="513">
        <f t="shared" si="1552"/>
        <v>0.74160206718346255</v>
      </c>
      <c r="HW749" s="513">
        <f t="shared" si="1595"/>
        <v>0.82956732090824126</v>
      </c>
      <c r="HX749" s="513">
        <f t="shared" si="1601"/>
        <v>0.7885416666666667</v>
      </c>
      <c r="HY749" s="675"/>
    </row>
    <row r="750" spans="1:233" s="688" customFormat="1" ht="16.149999999999999" customHeight="1" x14ac:dyDescent="0.15">
      <c r="A750" s="400">
        <v>44232</v>
      </c>
      <c r="B750" s="515">
        <v>39646</v>
      </c>
      <c r="C750" s="402">
        <f t="shared" si="1621"/>
        <v>0.79291999999999996</v>
      </c>
      <c r="D750" s="403">
        <v>8.0399999999999991</v>
      </c>
      <c r="E750" s="404">
        <v>46.4</v>
      </c>
      <c r="F750" s="406">
        <f t="shared" si="1578"/>
        <v>218.08</v>
      </c>
      <c r="G750" s="406">
        <f t="shared" si="1579"/>
        <v>8645.999679999999</v>
      </c>
      <c r="H750" s="402">
        <f t="shared" si="1580"/>
        <v>0.34583998719999998</v>
      </c>
      <c r="I750" s="405"/>
      <c r="J750" s="406"/>
      <c r="K750" s="407"/>
      <c r="L750" s="407"/>
      <c r="M750" s="407"/>
      <c r="N750" s="408"/>
      <c r="O750" s="408"/>
      <c r="P750" s="685">
        <v>3381</v>
      </c>
      <c r="Q750" s="409">
        <f t="shared" si="1574"/>
        <v>3381</v>
      </c>
      <c r="R750" s="686"/>
      <c r="S750" s="686"/>
      <c r="T750" s="403">
        <v>4.9400000000000004</v>
      </c>
      <c r="U750" s="409">
        <f t="shared" si="1524"/>
        <v>3048.6206896551726</v>
      </c>
      <c r="V750" s="405">
        <v>8841</v>
      </c>
      <c r="W750" s="405">
        <v>2601</v>
      </c>
      <c r="X750" s="687">
        <v>486</v>
      </c>
      <c r="Y750" s="403"/>
      <c r="Z750" s="404"/>
      <c r="AA750" s="405"/>
      <c r="AB750" s="405"/>
      <c r="AC750" s="407"/>
      <c r="AD750" s="407"/>
      <c r="AE750" s="407"/>
      <c r="AF750" s="478">
        <f t="shared" si="1525"/>
        <v>3867</v>
      </c>
      <c r="AG750" s="477">
        <f t="shared" si="1526"/>
        <v>1.5468</v>
      </c>
      <c r="AH750" s="478">
        <f t="shared" si="1527"/>
        <v>2674.9246836628236</v>
      </c>
      <c r="AI750" s="478">
        <f t="shared" si="1528"/>
        <v>7757.2815826221877</v>
      </c>
      <c r="AJ750" s="473">
        <f t="shared" si="1529"/>
        <v>29997.407879999999</v>
      </c>
      <c r="AK750" s="477">
        <f t="shared" si="1530"/>
        <v>1.3332181279999999</v>
      </c>
      <c r="AL750" s="447">
        <v>48</v>
      </c>
      <c r="AM750" s="450"/>
      <c r="AN750" s="549">
        <v>5228</v>
      </c>
      <c r="AO750" s="549">
        <v>5228</v>
      </c>
      <c r="AP750" s="464">
        <v>7.4</v>
      </c>
      <c r="AQ750" s="439">
        <v>592</v>
      </c>
      <c r="AR750" s="473">
        <f t="shared" si="1532"/>
        <v>1776</v>
      </c>
      <c r="AS750" s="657">
        <f t="shared" si="1533"/>
        <v>3</v>
      </c>
      <c r="AT750" s="549">
        <v>5020</v>
      </c>
      <c r="AU750" s="439"/>
      <c r="AV750" s="457">
        <v>1.8</v>
      </c>
      <c r="AW750" s="464">
        <v>4.42</v>
      </c>
      <c r="AX750" s="464">
        <v>37.659999999999997</v>
      </c>
      <c r="AY750" s="457">
        <v>3.7</v>
      </c>
      <c r="AZ750" s="457">
        <v>1</v>
      </c>
      <c r="BA750" s="420">
        <f t="shared" si="1622"/>
        <v>38727</v>
      </c>
      <c r="BB750" s="421">
        <f t="shared" si="1623"/>
        <v>0.77454000000000001</v>
      </c>
      <c r="BC750" s="439"/>
      <c r="BD750" s="667">
        <v>7.93</v>
      </c>
      <c r="BE750" s="668">
        <v>42.2</v>
      </c>
      <c r="BF750" s="406">
        <f t="shared" si="1581"/>
        <v>198.34000000000003</v>
      </c>
      <c r="BG750" s="547">
        <v>8740</v>
      </c>
      <c r="BH750" s="406">
        <f t="shared" si="1624"/>
        <v>5855.8</v>
      </c>
      <c r="BI750" s="549"/>
      <c r="BJ750" s="402"/>
      <c r="BK750" s="669">
        <v>20.6</v>
      </c>
      <c r="BL750" s="669">
        <v>13.8</v>
      </c>
      <c r="BM750" s="670">
        <v>4.3</v>
      </c>
      <c r="BN750" s="442">
        <v>1.8</v>
      </c>
      <c r="BO750" s="443">
        <v>123</v>
      </c>
      <c r="BP750" s="443">
        <v>32</v>
      </c>
      <c r="BQ750" s="667">
        <v>5.7</v>
      </c>
      <c r="BR750" s="421">
        <f t="shared" si="1625"/>
        <v>0.79166666666666663</v>
      </c>
      <c r="BS750" s="409">
        <f t="shared" si="1626"/>
        <v>42594</v>
      </c>
      <c r="BT750" s="429">
        <f t="shared" si="1534"/>
        <v>7.8818826595295102</v>
      </c>
      <c r="BU750" s="430">
        <f t="shared" si="1546"/>
        <v>42.2</v>
      </c>
      <c r="BV750" s="430">
        <f t="shared" si="1627"/>
        <v>341.57170446541772</v>
      </c>
      <c r="BW750" s="430">
        <f t="shared" si="1535"/>
        <v>7946.7901817157344</v>
      </c>
      <c r="BX750" s="430">
        <f t="shared" si="1628"/>
        <v>5165.4136181152271</v>
      </c>
      <c r="BY750" s="430">
        <f t="shared" si="1536"/>
        <v>18.820566276940415</v>
      </c>
      <c r="BZ750" s="430">
        <f>(BL750*BA750+AY750*AF750)/BS750</f>
        <v>12.883046908015213</v>
      </c>
      <c r="CA750" s="671">
        <f>(BN750*BA750+AZ750*AF750)/BS750</f>
        <v>1.727370052120017</v>
      </c>
      <c r="CB750" s="430">
        <f t="shared" si="1582"/>
        <v>123</v>
      </c>
      <c r="CC750" s="549">
        <v>20760</v>
      </c>
      <c r="CD750" s="411">
        <f t="shared" si="1555"/>
        <v>22693.5</v>
      </c>
      <c r="CE750" s="421">
        <f t="shared" si="1556"/>
        <v>0.90773999999999999</v>
      </c>
      <c r="CF750" s="433">
        <f t="shared" si="1557"/>
        <v>7.0857293938793049</v>
      </c>
      <c r="CG750" s="438">
        <v>7.57</v>
      </c>
      <c r="CH750" s="669">
        <v>2.2999999999999998</v>
      </c>
      <c r="CI750" s="672">
        <f t="shared" si="1583"/>
        <v>10.982658959537572</v>
      </c>
      <c r="CJ750" s="453">
        <v>23.5</v>
      </c>
      <c r="CK750" s="453">
        <v>1.03</v>
      </c>
      <c r="CL750" s="667">
        <v>7.57</v>
      </c>
      <c r="CM750" s="676"/>
      <c r="CN750" s="676"/>
      <c r="CO750" s="549"/>
      <c r="CP750" s="549"/>
      <c r="CQ750" s="450"/>
      <c r="CR750" s="673">
        <v>0.95</v>
      </c>
      <c r="CT750" s="432">
        <f t="shared" si="1559"/>
        <v>3.7015004296384428</v>
      </c>
      <c r="CU750" s="438">
        <v>5.47</v>
      </c>
      <c r="CV750" s="438">
        <v>7.83</v>
      </c>
      <c r="CW750" s="439">
        <v>13.4</v>
      </c>
      <c r="CX750" s="660">
        <f t="shared" si="1597"/>
        <v>48.24</v>
      </c>
      <c r="CY750" s="441">
        <v>8690</v>
      </c>
      <c r="CZ750" s="442">
        <v>4.8</v>
      </c>
      <c r="DA750" s="442">
        <v>0.21</v>
      </c>
      <c r="DB750" s="442">
        <v>3.5</v>
      </c>
      <c r="DC750" s="442">
        <v>0.55000000000000004</v>
      </c>
      <c r="DD750" s="443">
        <v>4</v>
      </c>
      <c r="DE750" s="440">
        <v>16</v>
      </c>
      <c r="DF750" s="674">
        <v>17967</v>
      </c>
      <c r="DG750" s="445">
        <f t="shared" si="1629"/>
        <v>19900.5</v>
      </c>
      <c r="DH750" s="421">
        <f t="shared" si="1630"/>
        <v>0.79601999999999995</v>
      </c>
      <c r="DI750" s="446">
        <f t="shared" si="1631"/>
        <v>8.0801989899751252</v>
      </c>
      <c r="DJ750" s="438">
        <v>7.6</v>
      </c>
      <c r="DK750" s="669">
        <v>2.1</v>
      </c>
      <c r="DL750" s="446">
        <f t="shared" si="1632"/>
        <v>11.456998567875178</v>
      </c>
      <c r="DM750" s="442">
        <v>22.9</v>
      </c>
      <c r="DN750" s="442">
        <v>2.2200000000000002</v>
      </c>
      <c r="DO750" s="667">
        <v>7.59</v>
      </c>
      <c r="DP750" s="667"/>
      <c r="DQ750" s="667"/>
      <c r="DR750" s="549"/>
      <c r="DS750" s="549"/>
      <c r="DT750" s="450"/>
      <c r="DU750" s="673">
        <v>0.96</v>
      </c>
      <c r="DW750" s="446">
        <f t="shared" si="1633"/>
        <v>4.2209994723750661</v>
      </c>
      <c r="DX750" s="438">
        <v>3.73</v>
      </c>
      <c r="DY750" s="438">
        <v>7.78</v>
      </c>
      <c r="DZ750" s="439">
        <v>13.3</v>
      </c>
      <c r="EA750" s="660">
        <f t="shared" si="1602"/>
        <v>47.88</v>
      </c>
      <c r="EB750" s="441">
        <v>8750</v>
      </c>
      <c r="EC750" s="442">
        <v>4.5</v>
      </c>
      <c r="ED750" s="442">
        <v>0.41</v>
      </c>
      <c r="EE750" s="442">
        <v>2.9</v>
      </c>
      <c r="EF750" s="442">
        <v>0.6</v>
      </c>
      <c r="EG750" s="443">
        <v>3</v>
      </c>
      <c r="EH750" s="440">
        <v>16</v>
      </c>
      <c r="EI750" s="429">
        <f t="shared" si="1603"/>
        <v>7.8066393153965343</v>
      </c>
      <c r="EJ750" s="429">
        <f t="shared" si="1604"/>
        <v>13.353278630793071</v>
      </c>
      <c r="EK750" s="448">
        <f t="shared" si="1605"/>
        <v>48.071803070855047</v>
      </c>
      <c r="EL750" s="448">
        <f t="shared" si="1606"/>
        <v>8718.0328215241589</v>
      </c>
      <c r="EM750" s="429">
        <f t="shared" si="1607"/>
        <v>4.659835892379208</v>
      </c>
      <c r="EN750" s="431">
        <f t="shared" si="1608"/>
        <v>0.3034427384138611</v>
      </c>
      <c r="EO750" s="431">
        <f t="shared" si="1609"/>
        <v>3.2196717847584169</v>
      </c>
      <c r="EP750" s="431">
        <f t="shared" si="1610"/>
        <v>0.57336068460346523</v>
      </c>
      <c r="EQ750" s="431">
        <f t="shared" si="1611"/>
        <v>3.5327863079306945</v>
      </c>
      <c r="ER750" s="448">
        <f t="shared" si="1612"/>
        <v>16</v>
      </c>
      <c r="ES750" s="449">
        <f t="shared" si="1634"/>
        <v>24.792224256937601</v>
      </c>
      <c r="ET750" s="450">
        <f t="shared" si="1635"/>
        <v>0.85187999999999997</v>
      </c>
      <c r="EU750" s="451">
        <f t="shared" si="1620"/>
        <v>0.3306569359090909</v>
      </c>
      <c r="EV750" s="450">
        <f t="shared" si="1636"/>
        <v>0.61232765909090903</v>
      </c>
      <c r="EW750" s="513">
        <f t="shared" si="1599"/>
        <v>0.75240724302283113</v>
      </c>
      <c r="EX750" s="514">
        <f t="shared" si="1600"/>
        <v>14.160730384561207</v>
      </c>
      <c r="EY750" s="513">
        <f t="shared" si="1548"/>
        <v>0.68357159642670451</v>
      </c>
      <c r="EZ750" s="514">
        <f t="shared" si="1549"/>
        <v>28.846721369206932</v>
      </c>
      <c r="FA750" s="450">
        <f t="shared" si="1637"/>
        <v>0.85926292358996603</v>
      </c>
      <c r="FB750" s="431">
        <f t="shared" si="1638"/>
        <v>293.4999013945627</v>
      </c>
      <c r="FC750" s="452">
        <f>1-EP750/CA750</f>
        <v>0.66807304323716021</v>
      </c>
      <c r="FD750" s="431">
        <f>CA750-EP750</f>
        <v>1.1540093675165517</v>
      </c>
      <c r="FE750" s="452">
        <f t="shared" si="1585"/>
        <v>0.9712781600981244</v>
      </c>
      <c r="FF750" s="430">
        <f t="shared" si="1586"/>
        <v>119.46721369206931</v>
      </c>
      <c r="FG750" s="405">
        <v>57600</v>
      </c>
      <c r="FH750" s="664">
        <v>324</v>
      </c>
      <c r="FI750" s="453">
        <v>28.12</v>
      </c>
      <c r="FJ750" s="454"/>
      <c r="FK750" s="455">
        <f t="shared" si="1639"/>
        <v>1.6903789266093816</v>
      </c>
      <c r="FL750" s="530">
        <v>2200</v>
      </c>
      <c r="FM750" s="455">
        <f t="shared" si="1640"/>
        <v>51.650467201953326</v>
      </c>
      <c r="FN750" s="530">
        <v>3475</v>
      </c>
      <c r="FO750" s="532">
        <f t="shared" si="1641"/>
        <v>0.25971599402092677</v>
      </c>
      <c r="FP750" s="449">
        <f t="shared" si="1642"/>
        <v>81.584260693994466</v>
      </c>
      <c r="FQ750" s="457">
        <v>25.2</v>
      </c>
      <c r="FR750" s="458">
        <f t="shared" si="1643"/>
        <v>0.59163262431328345</v>
      </c>
      <c r="FS750" s="459">
        <v>7.83</v>
      </c>
      <c r="FT750" s="439">
        <v>11.1</v>
      </c>
      <c r="FU750" s="660">
        <f t="shared" si="1587"/>
        <v>39.96</v>
      </c>
      <c r="FV750" s="530">
        <v>8</v>
      </c>
      <c r="FW750" s="538">
        <v>0.18</v>
      </c>
      <c r="FX750" s="530">
        <v>8</v>
      </c>
      <c r="FY750" s="452">
        <f t="shared" si="1613"/>
        <v>-0.14285714285714279</v>
      </c>
      <c r="FZ750" s="452">
        <f t="shared" si="1614"/>
        <v>0.68606148828553271</v>
      </c>
      <c r="GA750" s="429">
        <f t="shared" si="1615"/>
        <v>0.39336068460346524</v>
      </c>
      <c r="GB750" s="513">
        <f t="shared" si="1616"/>
        <v>0.16874347440013282</v>
      </c>
      <c r="GC750" s="514">
        <f t="shared" si="1617"/>
        <v>2.253278630793071</v>
      </c>
      <c r="GD750" s="513">
        <f t="shared" si="1618"/>
        <v>0.1687434744001326</v>
      </c>
      <c r="GE750" s="527">
        <f t="shared" si="1619"/>
        <v>8.1118030708550464</v>
      </c>
      <c r="GF750" s="461">
        <f t="shared" si="1644"/>
        <v>2.3101845330328219</v>
      </c>
      <c r="GG750" s="606">
        <v>12</v>
      </c>
      <c r="GH750" s="450">
        <f t="shared" si="1565"/>
        <v>0.15</v>
      </c>
      <c r="GI750" s="405">
        <v>84</v>
      </c>
      <c r="GJ750" s="462">
        <f t="shared" si="1566"/>
        <v>7</v>
      </c>
      <c r="GK750" s="463">
        <f t="shared" si="1567"/>
        <v>6.7615157064375264</v>
      </c>
      <c r="GL750" s="464">
        <v>7.99</v>
      </c>
      <c r="GM750" s="529">
        <v>10.9</v>
      </c>
      <c r="GN750" s="406">
        <f t="shared" si="1568"/>
        <v>39.24</v>
      </c>
      <c r="GO750" s="513">
        <f t="shared" si="1569"/>
        <v>1.8018018018017945E-2</v>
      </c>
      <c r="GP750" s="450">
        <f t="shared" si="1570"/>
        <v>1.8018018018017945E-2</v>
      </c>
      <c r="GQ750" s="439">
        <v>8</v>
      </c>
      <c r="GR750" s="455">
        <f t="shared" si="1645"/>
        <v>2.422876461473447</v>
      </c>
      <c r="GS750" s="531">
        <f t="shared" si="1542"/>
        <v>9.6999999999999993</v>
      </c>
      <c r="GT750" s="531">
        <f t="shared" si="1593"/>
        <v>30.07</v>
      </c>
      <c r="GU750" s="513">
        <f t="shared" si="1571"/>
        <v>0.11009174311926617</v>
      </c>
      <c r="GV750" s="513">
        <f t="shared" si="1572"/>
        <v>0.23369011213047919</v>
      </c>
      <c r="GW750" s="513">
        <f t="shared" si="1550"/>
        <v>0.12612612612612617</v>
      </c>
      <c r="GX750" s="513">
        <f t="shared" si="1594"/>
        <v>0.2474974974974975</v>
      </c>
      <c r="GY750" s="462">
        <f t="shared" si="1573"/>
        <v>0.68367196222826354</v>
      </c>
      <c r="GZ750" s="405">
        <v>43012</v>
      </c>
      <c r="HA750" s="438">
        <v>8.32</v>
      </c>
      <c r="HB750" s="451">
        <v>8.11</v>
      </c>
      <c r="HC750" s="439">
        <v>9.6999999999999993</v>
      </c>
      <c r="HD750" s="463">
        <f t="shared" si="1551"/>
        <v>30.07</v>
      </c>
      <c r="HE750" s="463">
        <v>10.5</v>
      </c>
      <c r="HF750" s="463">
        <f t="shared" si="1588"/>
        <v>28.35</v>
      </c>
      <c r="HH750" s="408">
        <v>8</v>
      </c>
      <c r="HI750" s="465">
        <v>9100</v>
      </c>
      <c r="HJ750" s="406">
        <f t="shared" si="1646"/>
        <v>6097</v>
      </c>
      <c r="HK750" s="406"/>
      <c r="HL750" s="549"/>
      <c r="HM750" s="540">
        <v>4.0999999999999996</v>
      </c>
      <c r="HN750" s="461">
        <v>3.74</v>
      </c>
      <c r="HO750" s="407">
        <v>0.18</v>
      </c>
      <c r="HP750" s="548">
        <v>0.01</v>
      </c>
      <c r="HQ750" s="518">
        <v>3</v>
      </c>
      <c r="HR750" s="519">
        <v>0.12</v>
      </c>
      <c r="HS750" s="520">
        <v>0.17</v>
      </c>
      <c r="HT750" s="521">
        <v>4</v>
      </c>
      <c r="HU750" s="522">
        <f t="shared" si="1647"/>
        <v>44.929893872492059</v>
      </c>
      <c r="HV750" s="513">
        <f t="shared" si="1552"/>
        <v>0.77014218009478674</v>
      </c>
      <c r="HW750" s="513">
        <f t="shared" si="1595"/>
        <v>0.84839165070081679</v>
      </c>
      <c r="HX750" s="513">
        <f t="shared" si="1601"/>
        <v>0.81844660194174756</v>
      </c>
      <c r="HY750" s="675"/>
    </row>
    <row r="751" spans="1:233" s="688" customFormat="1" ht="16.149999999999999" customHeight="1" x14ac:dyDescent="0.15">
      <c r="A751" s="400">
        <v>44233</v>
      </c>
      <c r="B751" s="515">
        <v>38428</v>
      </c>
      <c r="C751" s="402">
        <f t="shared" si="1621"/>
        <v>0.76856000000000002</v>
      </c>
      <c r="D751" s="403">
        <v>8</v>
      </c>
      <c r="E751" s="404">
        <v>47.6</v>
      </c>
      <c r="F751" s="406">
        <f t="shared" si="1578"/>
        <v>223.72000000000003</v>
      </c>
      <c r="G751" s="406">
        <f t="shared" si="1579"/>
        <v>8597.1121600000006</v>
      </c>
      <c r="H751" s="402">
        <f t="shared" si="1580"/>
        <v>0.34388448640000002</v>
      </c>
      <c r="I751" s="405"/>
      <c r="J751" s="406"/>
      <c r="K751" s="407"/>
      <c r="L751" s="407"/>
      <c r="M751" s="407"/>
      <c r="N751" s="408"/>
      <c r="O751" s="408"/>
      <c r="P751" s="685">
        <v>3411</v>
      </c>
      <c r="Q751" s="409">
        <f t="shared" si="1574"/>
        <v>3411</v>
      </c>
      <c r="R751" s="686"/>
      <c r="S751" s="686"/>
      <c r="T751" s="403">
        <v>4.84</v>
      </c>
      <c r="U751" s="409">
        <f t="shared" ref="U751:U767" si="1648">V751/2.9</f>
        <v>2590.344827586207</v>
      </c>
      <c r="V751" s="405">
        <v>7512</v>
      </c>
      <c r="W751" s="405">
        <v>2138</v>
      </c>
      <c r="X751" s="687">
        <v>495</v>
      </c>
      <c r="Y751" s="403"/>
      <c r="Z751" s="404"/>
      <c r="AA751" s="405"/>
      <c r="AB751" s="405"/>
      <c r="AC751" s="407"/>
      <c r="AD751" s="407"/>
      <c r="AE751" s="407"/>
      <c r="AF751" s="478">
        <f t="shared" ref="AF751:AF767" si="1649">X751+Q751</f>
        <v>3906</v>
      </c>
      <c r="AG751" s="477">
        <f t="shared" ref="AG751:AG767" si="1650">AF751/$AF$6</f>
        <v>1.5624</v>
      </c>
      <c r="AH751" s="478">
        <f t="shared" ref="AH751:AH767" si="1651">AI751/2.9</f>
        <v>2271.8517400286032</v>
      </c>
      <c r="AI751" s="478">
        <f t="shared" ref="AI751:AI767" si="1652">(V751*Q751+F751*X751)/AF751</f>
        <v>6588.3700460829486</v>
      </c>
      <c r="AJ751" s="473">
        <f t="shared" ref="AJ751:AJ767" si="1653">(V751*Q751+X751*F751)/1000</f>
        <v>25734.1734</v>
      </c>
      <c r="AK751" s="477">
        <f t="shared" ref="AK751:AK767" si="1654">AJ751/$AJ$6</f>
        <v>1.1437410399999999</v>
      </c>
      <c r="AL751" s="447">
        <v>49</v>
      </c>
      <c r="AM751" s="450"/>
      <c r="AN751" s="549">
        <v>5253</v>
      </c>
      <c r="AO751" s="549">
        <v>5247</v>
      </c>
      <c r="AP751" s="464">
        <v>7.37</v>
      </c>
      <c r="AQ751" s="439">
        <v>565</v>
      </c>
      <c r="AR751" s="473">
        <f t="shared" si="1532"/>
        <v>1695</v>
      </c>
      <c r="AS751" s="657">
        <f t="shared" si="1533"/>
        <v>3</v>
      </c>
      <c r="AT751" s="549">
        <v>5110</v>
      </c>
      <c r="AU751" s="439"/>
      <c r="AV751" s="457">
        <v>1</v>
      </c>
      <c r="AW751" s="464"/>
      <c r="AX751" s="464"/>
      <c r="AY751" s="457"/>
      <c r="AZ751" s="457"/>
      <c r="BA751" s="420">
        <f t="shared" si="1622"/>
        <v>37964</v>
      </c>
      <c r="BB751" s="421">
        <f t="shared" si="1623"/>
        <v>0.75927999999999995</v>
      </c>
      <c r="BC751" s="439"/>
      <c r="BD751" s="667">
        <v>7.99</v>
      </c>
      <c r="BE751" s="668">
        <v>28.6</v>
      </c>
      <c r="BF751" s="406">
        <f t="shared" si="1581"/>
        <v>134.42000000000002</v>
      </c>
      <c r="BG751" s="547">
        <v>8600</v>
      </c>
      <c r="BH751" s="406">
        <f t="shared" si="1624"/>
        <v>5762</v>
      </c>
      <c r="BI751" s="549"/>
      <c r="BJ751" s="402"/>
      <c r="BK751" s="669">
        <v>13</v>
      </c>
      <c r="BL751" s="669">
        <v>19.7</v>
      </c>
      <c r="BM751" s="670">
        <v>3.9</v>
      </c>
      <c r="BN751" s="442">
        <v>2</v>
      </c>
      <c r="BO751" s="443">
        <v>171</v>
      </c>
      <c r="BP751" s="443">
        <v>32</v>
      </c>
      <c r="BQ751" s="667">
        <v>5.36</v>
      </c>
      <c r="BR751" s="421">
        <f t="shared" si="1625"/>
        <v>0.74444444444444446</v>
      </c>
      <c r="BS751" s="409">
        <f t="shared" si="1626"/>
        <v>41870</v>
      </c>
      <c r="BT751" s="429">
        <f t="shared" si="1534"/>
        <v>7.9321609744447086</v>
      </c>
      <c r="BU751" s="430">
        <f t="shared" si="1546"/>
        <v>28.600000000000005</v>
      </c>
      <c r="BV751" s="430">
        <f t="shared" si="1627"/>
        <v>280.00455887270124</v>
      </c>
      <c r="BW751" s="430">
        <f t="shared" si="1535"/>
        <v>7797.9966085502747</v>
      </c>
      <c r="BX751" s="430">
        <f t="shared" si="1628"/>
        <v>5068.6977955576785</v>
      </c>
      <c r="BY751" s="430">
        <f t="shared" si="1536"/>
        <v>11.787246238356818</v>
      </c>
      <c r="BZ751" s="430"/>
      <c r="CA751" s="671"/>
      <c r="CB751" s="430">
        <f t="shared" si="1582"/>
        <v>171</v>
      </c>
      <c r="CC751" s="549">
        <v>19559</v>
      </c>
      <c r="CD751" s="411">
        <f t="shared" si="1555"/>
        <v>21512</v>
      </c>
      <c r="CE751" s="421">
        <f t="shared" si="1556"/>
        <v>0.86048000000000002</v>
      </c>
      <c r="CF751" s="433">
        <f t="shared" si="1557"/>
        <v>7.4748977314986984</v>
      </c>
      <c r="CG751" s="438">
        <v>7.68</v>
      </c>
      <c r="CH751" s="669">
        <v>2.2000000000000002</v>
      </c>
      <c r="CI751" s="672">
        <f t="shared" si="1583"/>
        <v>11.657037680863031</v>
      </c>
      <c r="CJ751" s="453">
        <v>23.6</v>
      </c>
      <c r="CK751" s="453">
        <v>1.08</v>
      </c>
      <c r="CL751" s="667">
        <v>7.61</v>
      </c>
      <c r="CM751" s="676"/>
      <c r="CN751" s="676"/>
      <c r="CO751" s="549"/>
      <c r="CP751" s="549"/>
      <c r="CQ751" s="450"/>
      <c r="CR751" s="673">
        <v>0.95</v>
      </c>
      <c r="CT751" s="432">
        <f t="shared" si="1559"/>
        <v>3.9047973224246935</v>
      </c>
      <c r="CU751" s="438">
        <v>5.32</v>
      </c>
      <c r="CV751" s="438">
        <v>7.81</v>
      </c>
      <c r="CW751" s="439">
        <v>13.8</v>
      </c>
      <c r="CX751" s="660">
        <f t="shared" si="1597"/>
        <v>49.680000000000007</v>
      </c>
      <c r="CY751" s="441">
        <v>8250</v>
      </c>
      <c r="CZ751" s="442">
        <v>4.5999999999999996</v>
      </c>
      <c r="DA751" s="442">
        <v>0.25</v>
      </c>
      <c r="DB751" s="442">
        <v>3</v>
      </c>
      <c r="DC751" s="442">
        <v>0.55000000000000004</v>
      </c>
      <c r="DD751" s="443">
        <v>5</v>
      </c>
      <c r="DE751" s="440">
        <v>16</v>
      </c>
      <c r="DF751" s="674">
        <v>18405</v>
      </c>
      <c r="DG751" s="445">
        <f t="shared" si="1629"/>
        <v>20358</v>
      </c>
      <c r="DH751" s="421">
        <f t="shared" si="1630"/>
        <v>0.81432000000000004</v>
      </c>
      <c r="DI751" s="446">
        <f t="shared" si="1631"/>
        <v>7.8986147951665187</v>
      </c>
      <c r="DJ751" s="438">
        <v>7.65</v>
      </c>
      <c r="DK751" s="669">
        <v>1.9</v>
      </c>
      <c r="DL751" s="446">
        <f t="shared" si="1632"/>
        <v>11.199528440907752</v>
      </c>
      <c r="DM751" s="442">
        <v>23.5</v>
      </c>
      <c r="DN751" s="442">
        <v>1.56</v>
      </c>
      <c r="DO751" s="667">
        <v>7.65</v>
      </c>
      <c r="DP751" s="667"/>
      <c r="DQ751" s="667"/>
      <c r="DR751" s="549"/>
      <c r="DS751" s="549"/>
      <c r="DT751" s="450"/>
      <c r="DU751" s="673">
        <v>0.95</v>
      </c>
      <c r="DW751" s="446">
        <f t="shared" si="1633"/>
        <v>4.1261420571765397</v>
      </c>
      <c r="DX751" s="438">
        <v>4.5599999999999996</v>
      </c>
      <c r="DY751" s="438">
        <v>7.73</v>
      </c>
      <c r="DZ751" s="439">
        <v>13.7</v>
      </c>
      <c r="EA751" s="660">
        <f t="shared" si="1602"/>
        <v>49.32</v>
      </c>
      <c r="EB751" s="441">
        <v>8260</v>
      </c>
      <c r="EC751" s="442">
        <v>4.8</v>
      </c>
      <c r="ED751" s="442">
        <v>0.31</v>
      </c>
      <c r="EE751" s="442">
        <v>3.4</v>
      </c>
      <c r="EF751" s="442">
        <v>0.6</v>
      </c>
      <c r="EG751" s="443">
        <v>3</v>
      </c>
      <c r="EH751" s="440">
        <v>16</v>
      </c>
      <c r="EI751" s="429">
        <f t="shared" si="1603"/>
        <v>7.7711024599952232</v>
      </c>
      <c r="EJ751" s="429">
        <f t="shared" si="1604"/>
        <v>13.751378074994028</v>
      </c>
      <c r="EK751" s="448">
        <f t="shared" si="1605"/>
        <v>49.504961069978506</v>
      </c>
      <c r="EL751" s="448">
        <f t="shared" si="1606"/>
        <v>8254.8621925005973</v>
      </c>
      <c r="EM751" s="429">
        <f t="shared" si="1607"/>
        <v>4.6972438500119411</v>
      </c>
      <c r="EN751" s="431">
        <f t="shared" si="1608"/>
        <v>0.27917315500358253</v>
      </c>
      <c r="EO751" s="431">
        <f t="shared" si="1609"/>
        <v>3.1944877000238838</v>
      </c>
      <c r="EP751" s="431">
        <f t="shared" si="1610"/>
        <v>0.57431096250298541</v>
      </c>
      <c r="EQ751" s="431">
        <f t="shared" si="1611"/>
        <v>4.0275614998805827</v>
      </c>
      <c r="ER751" s="448">
        <f t="shared" si="1612"/>
        <v>16</v>
      </c>
      <c r="ES751" s="449">
        <f t="shared" si="1634"/>
        <v>25.220921901122523</v>
      </c>
      <c r="ET751" s="450">
        <f t="shared" si="1635"/>
        <v>0.83740000000000003</v>
      </c>
      <c r="EU751" s="451">
        <f t="shared" si="1620"/>
        <v>0.26644979272727276</v>
      </c>
      <c r="EV751" s="450">
        <f t="shared" si="1636"/>
        <v>0.49342554208754213</v>
      </c>
      <c r="EW751" s="513">
        <f t="shared" si="1599"/>
        <v>0.60149777522024916</v>
      </c>
      <c r="EX751" s="514">
        <f t="shared" si="1600"/>
        <v>7.0900023883448773</v>
      </c>
      <c r="EY751" s="513">
        <f t="shared" si="1548"/>
        <v>0.51918258479041868</v>
      </c>
      <c r="EZ751" s="514">
        <f t="shared" si="1549"/>
        <v>14.848621925005977</v>
      </c>
      <c r="FA751" s="450">
        <f t="shared" si="1637"/>
        <v>0.82319944621871322</v>
      </c>
      <c r="FB751" s="431">
        <f t="shared" si="1638"/>
        <v>230.49959780272275</v>
      </c>
      <c r="FC751" s="452"/>
      <c r="FD751" s="431"/>
      <c r="FE751" s="452">
        <f t="shared" si="1585"/>
        <v>0.97644700877262813</v>
      </c>
      <c r="FF751" s="430">
        <f t="shared" si="1586"/>
        <v>166.97243850011941</v>
      </c>
      <c r="FG751" s="405">
        <v>57600</v>
      </c>
      <c r="FH751" s="664">
        <v>338</v>
      </c>
      <c r="FI751" s="453">
        <v>18.079999999999998</v>
      </c>
      <c r="FJ751" s="454">
        <v>0.81</v>
      </c>
      <c r="FK751" s="455">
        <f t="shared" si="1639"/>
        <v>1.7196083114401719</v>
      </c>
      <c r="FL751" s="530">
        <v>2200</v>
      </c>
      <c r="FM751" s="455">
        <f t="shared" si="1640"/>
        <v>52.543587294005256</v>
      </c>
      <c r="FN751" s="530">
        <v>3197</v>
      </c>
      <c r="FO751" s="532">
        <f t="shared" si="1641"/>
        <v>0.23893871449925264</v>
      </c>
      <c r="FP751" s="449">
        <f t="shared" si="1642"/>
        <v>76.355385717697629</v>
      </c>
      <c r="FQ751" s="457">
        <v>25.2</v>
      </c>
      <c r="FR751" s="458">
        <f t="shared" si="1643"/>
        <v>0.60186290900406014</v>
      </c>
      <c r="FS751" s="459">
        <v>7.8</v>
      </c>
      <c r="FT751" s="439">
        <v>11.8</v>
      </c>
      <c r="FU751" s="660">
        <f t="shared" si="1587"/>
        <v>42.480000000000004</v>
      </c>
      <c r="FV751" s="530">
        <v>10</v>
      </c>
      <c r="FW751" s="538">
        <v>0.18</v>
      </c>
      <c r="FX751" s="530">
        <v>8</v>
      </c>
      <c r="FY751" s="452">
        <f t="shared" si="1613"/>
        <v>-0.25</v>
      </c>
      <c r="FZ751" s="452">
        <f t="shared" si="1614"/>
        <v>0.6865809435092155</v>
      </c>
      <c r="GA751" s="429">
        <f t="shared" si="1615"/>
        <v>0.39431096250298542</v>
      </c>
      <c r="GB751" s="513">
        <f t="shared" si="1616"/>
        <v>0.14190418330090704</v>
      </c>
      <c r="GC751" s="514">
        <f t="shared" si="1617"/>
        <v>1.951378074994027</v>
      </c>
      <c r="GD751" s="513">
        <f t="shared" si="1618"/>
        <v>0.14190418330090715</v>
      </c>
      <c r="GE751" s="527">
        <f t="shared" si="1619"/>
        <v>7.0249610699785023</v>
      </c>
      <c r="GF751" s="461">
        <f t="shared" si="1644"/>
        <v>2.3501313589682349</v>
      </c>
      <c r="GG751" s="606">
        <v>12</v>
      </c>
      <c r="GH751" s="450">
        <f t="shared" si="1565"/>
        <v>0.15</v>
      </c>
      <c r="GI751" s="405">
        <v>84</v>
      </c>
      <c r="GJ751" s="462">
        <f t="shared" si="1566"/>
        <v>7</v>
      </c>
      <c r="GK751" s="463">
        <f t="shared" si="1567"/>
        <v>6.8784332457606885</v>
      </c>
      <c r="GL751" s="464">
        <v>7.94</v>
      </c>
      <c r="GM751" s="529">
        <v>11.1</v>
      </c>
      <c r="GN751" s="406">
        <f t="shared" si="1568"/>
        <v>39.96</v>
      </c>
      <c r="GO751" s="513">
        <f t="shared" si="1569"/>
        <v>5.9322033898305149E-2</v>
      </c>
      <c r="GP751" s="450">
        <f t="shared" si="1570"/>
        <v>5.9322033898305149E-2</v>
      </c>
      <c r="GQ751" s="439">
        <v>8</v>
      </c>
      <c r="GR751" s="455">
        <f t="shared" si="1645"/>
        <v>2.4647719130642463</v>
      </c>
      <c r="GS751" s="531">
        <f t="shared" si="1542"/>
        <v>10.8</v>
      </c>
      <c r="GT751" s="531">
        <f t="shared" si="1593"/>
        <v>33.480000000000004</v>
      </c>
      <c r="GU751" s="513">
        <f t="shared" si="1571"/>
        <v>2.7027027027026973E-2</v>
      </c>
      <c r="GV751" s="513">
        <f t="shared" si="1572"/>
        <v>0.16216216216216206</v>
      </c>
      <c r="GW751" s="513">
        <f t="shared" si="1550"/>
        <v>8.4745762711864403E-2</v>
      </c>
      <c r="GX751" s="513">
        <f t="shared" si="1594"/>
        <v>0.21186440677966101</v>
      </c>
      <c r="GY751" s="462">
        <f t="shared" si="1573"/>
        <v>0.76427036064007647</v>
      </c>
      <c r="GZ751" s="405">
        <v>42644</v>
      </c>
      <c r="HA751" s="438">
        <v>8.25</v>
      </c>
      <c r="HB751" s="451">
        <v>8.11</v>
      </c>
      <c r="HC751" s="439">
        <v>10.8</v>
      </c>
      <c r="HD751" s="463">
        <f t="shared" si="1551"/>
        <v>33.480000000000004</v>
      </c>
      <c r="HE751" s="463">
        <v>11</v>
      </c>
      <c r="HF751" s="463">
        <f t="shared" si="1588"/>
        <v>29.700000000000003</v>
      </c>
      <c r="HH751" s="408">
        <v>10</v>
      </c>
      <c r="HI751" s="465">
        <v>8760</v>
      </c>
      <c r="HJ751" s="406">
        <f t="shared" si="1646"/>
        <v>5869.2000000000007</v>
      </c>
      <c r="HK751" s="406"/>
      <c r="HL751" s="549"/>
      <c r="HM751" s="540">
        <v>4.5999999999999996</v>
      </c>
      <c r="HN751" s="461">
        <v>3.78</v>
      </c>
      <c r="HO751" s="407">
        <v>0.22</v>
      </c>
      <c r="HP751" s="548">
        <v>0.01</v>
      </c>
      <c r="HQ751" s="518">
        <v>3.2</v>
      </c>
      <c r="HR751" s="519">
        <v>0.1</v>
      </c>
      <c r="HS751" s="520">
        <v>0.17</v>
      </c>
      <c r="HT751" s="521">
        <v>4</v>
      </c>
      <c r="HU751" s="522">
        <f t="shared" si="1647"/>
        <v>45.832894320935623</v>
      </c>
      <c r="HV751" s="513">
        <f t="shared" si="1552"/>
        <v>0.6223776223776224</v>
      </c>
      <c r="HW751" s="513">
        <f t="shared" si="1595"/>
        <v>0.75092992114268708</v>
      </c>
      <c r="HX751" s="513">
        <f t="shared" si="1601"/>
        <v>0.70923076923076922</v>
      </c>
      <c r="HY751" s="675"/>
    </row>
    <row r="752" spans="1:233" ht="16.149999999999999" customHeight="1" x14ac:dyDescent="0.15">
      <c r="A752" s="485">
        <v>44234</v>
      </c>
      <c r="B752" s="486">
        <v>39608</v>
      </c>
      <c r="C752" s="487">
        <f t="shared" si="1621"/>
        <v>0.79215999999999998</v>
      </c>
      <c r="D752" s="488">
        <v>7.98</v>
      </c>
      <c r="E752" s="489">
        <v>45.7</v>
      </c>
      <c r="F752" s="490">
        <f t="shared" si="1578"/>
        <v>214.79000000000002</v>
      </c>
      <c r="G752" s="490">
        <f t="shared" si="1579"/>
        <v>8507.4023200000011</v>
      </c>
      <c r="H752" s="487">
        <f t="shared" si="1580"/>
        <v>0.34029609280000006</v>
      </c>
      <c r="I752" s="490"/>
      <c r="J752" s="490"/>
      <c r="K752" s="491"/>
      <c r="L752" s="491"/>
      <c r="M752" s="491"/>
      <c r="N752" s="492"/>
      <c r="O752" s="492"/>
      <c r="P752" s="490">
        <v>3370</v>
      </c>
      <c r="Q752" s="409">
        <f t="shared" si="1574"/>
        <v>3370</v>
      </c>
      <c r="R752" s="490"/>
      <c r="S752" s="490"/>
      <c r="T752" s="488">
        <v>4.7300000000000004</v>
      </c>
      <c r="U752" s="409">
        <f t="shared" si="1648"/>
        <v>2927.5862068965516</v>
      </c>
      <c r="V752" s="490">
        <v>8490</v>
      </c>
      <c r="W752" s="490">
        <v>1967</v>
      </c>
      <c r="X752" s="689">
        <v>477</v>
      </c>
      <c r="Y752" s="488"/>
      <c r="Z752" s="489"/>
      <c r="AA752" s="490"/>
      <c r="AB752" s="490"/>
      <c r="AC752" s="491"/>
      <c r="AD752" s="491"/>
      <c r="AE752" s="491"/>
      <c r="AF752" s="478">
        <f t="shared" si="1649"/>
        <v>3847</v>
      </c>
      <c r="AG752" s="477">
        <f t="shared" si="1650"/>
        <v>1.5387999999999999</v>
      </c>
      <c r="AH752" s="478">
        <f t="shared" si="1651"/>
        <v>2573.7704104407371</v>
      </c>
      <c r="AI752" s="478">
        <f t="shared" si="1652"/>
        <v>7463.934190278138</v>
      </c>
      <c r="AJ752" s="473">
        <f t="shared" si="1653"/>
        <v>28713.754829999998</v>
      </c>
      <c r="AK752" s="477">
        <f t="shared" si="1654"/>
        <v>1.2761668813333333</v>
      </c>
      <c r="AL752" s="447">
        <v>50</v>
      </c>
      <c r="AM752" s="499"/>
      <c r="AN752" s="550">
        <v>5065</v>
      </c>
      <c r="AO752" s="550">
        <v>5132</v>
      </c>
      <c r="AP752" s="507">
        <v>7.29</v>
      </c>
      <c r="AQ752" s="494">
        <v>561</v>
      </c>
      <c r="AR752" s="473">
        <f t="shared" si="1532"/>
        <v>1683</v>
      </c>
      <c r="AS752" s="657">
        <f t="shared" si="1533"/>
        <v>3</v>
      </c>
      <c r="AT752" s="550">
        <v>4570</v>
      </c>
      <c r="AU752" s="494"/>
      <c r="AV752" s="503">
        <v>2</v>
      </c>
      <c r="AW752" s="507"/>
      <c r="AX752" s="507"/>
      <c r="AY752" s="503"/>
      <c r="AZ752" s="503"/>
      <c r="BA752" s="420">
        <f t="shared" si="1622"/>
        <v>38089</v>
      </c>
      <c r="BB752" s="421">
        <f t="shared" si="1623"/>
        <v>0.76178000000000001</v>
      </c>
      <c r="BC752" s="494"/>
      <c r="BD752" s="677">
        <v>7.97</v>
      </c>
      <c r="BE752" s="678">
        <v>26.5</v>
      </c>
      <c r="BF752" s="498">
        <f t="shared" si="1581"/>
        <v>124.55000000000001</v>
      </c>
      <c r="BG752" s="679">
        <v>8810</v>
      </c>
      <c r="BH752" s="490">
        <f t="shared" si="1624"/>
        <v>5902.7000000000007</v>
      </c>
      <c r="BI752" s="490"/>
      <c r="BJ752" s="487"/>
      <c r="BK752" s="680">
        <v>12.6</v>
      </c>
      <c r="BL752" s="680">
        <v>12.8</v>
      </c>
      <c r="BM752" s="681">
        <v>4.0999999999999996</v>
      </c>
      <c r="BN752" s="497">
        <v>1.7</v>
      </c>
      <c r="BO752" s="498">
        <v>112</v>
      </c>
      <c r="BP752" s="498">
        <v>32</v>
      </c>
      <c r="BQ752" s="677">
        <v>5.23</v>
      </c>
      <c r="BR752" s="421">
        <f t="shared" si="1625"/>
        <v>0.72638888888888897</v>
      </c>
      <c r="BS752" s="409">
        <f t="shared" si="1626"/>
        <v>41936</v>
      </c>
      <c r="BT752" s="429">
        <f t="shared" si="1534"/>
        <v>7.9076201831362081</v>
      </c>
      <c r="BU752" s="430">
        <f t="shared" si="1546"/>
        <v>26.5</v>
      </c>
      <c r="BV752" s="430">
        <f t="shared" si="1627"/>
        <v>267.5144493990843</v>
      </c>
      <c r="BW752" s="430">
        <f t="shared" si="1535"/>
        <v>8002.0896365890885</v>
      </c>
      <c r="BX752" s="430">
        <f t="shared" si="1628"/>
        <v>5201.3582637829077</v>
      </c>
      <c r="BY752" s="430">
        <f t="shared" si="1536"/>
        <v>11.444138687523845</v>
      </c>
      <c r="BZ752" s="430"/>
      <c r="CA752" s="671"/>
      <c r="CB752" s="430">
        <f t="shared" si="1582"/>
        <v>112</v>
      </c>
      <c r="CC752" s="550">
        <v>19856</v>
      </c>
      <c r="CD752" s="411">
        <f t="shared" si="1555"/>
        <v>21779.5</v>
      </c>
      <c r="CE752" s="421">
        <f t="shared" si="1556"/>
        <v>0.87117999999999995</v>
      </c>
      <c r="CF752" s="433">
        <f t="shared" si="1557"/>
        <v>7.3830896026079564</v>
      </c>
      <c r="CG752" s="493">
        <v>7.64</v>
      </c>
      <c r="CH752" s="680">
        <v>1.9</v>
      </c>
      <c r="CI752" s="672">
        <f t="shared" si="1583"/>
        <v>11.482675261885577</v>
      </c>
      <c r="CJ752" s="501">
        <v>23.6</v>
      </c>
      <c r="CK752" s="501">
        <v>1.1200000000000001</v>
      </c>
      <c r="CL752" s="677">
        <v>7.57</v>
      </c>
      <c r="CM752" s="676"/>
      <c r="CN752" s="676"/>
      <c r="CO752" s="550"/>
      <c r="CP752" s="550"/>
      <c r="CQ752" s="499"/>
      <c r="CR752" s="499">
        <v>0.95</v>
      </c>
      <c r="CT752" s="432">
        <f t="shared" si="1559"/>
        <v>3.8568378521086344</v>
      </c>
      <c r="CU752" s="493">
        <v>5.33</v>
      </c>
      <c r="CV752" s="493">
        <v>7.75</v>
      </c>
      <c r="CW752" s="494">
        <v>14.1</v>
      </c>
      <c r="CX752" s="495">
        <f t="shared" si="1597"/>
        <v>50.76</v>
      </c>
      <c r="CY752" s="496">
        <v>8050</v>
      </c>
      <c r="CZ752" s="497">
        <v>4.9000000000000004</v>
      </c>
      <c r="DA752" s="497">
        <v>0.26</v>
      </c>
      <c r="DB752" s="497">
        <v>3.5</v>
      </c>
      <c r="DC752" s="497">
        <v>0.55000000000000004</v>
      </c>
      <c r="DD752" s="498">
        <v>4</v>
      </c>
      <c r="DE752" s="498">
        <v>16</v>
      </c>
      <c r="DF752" s="550">
        <v>18233</v>
      </c>
      <c r="DG752" s="445">
        <f t="shared" si="1629"/>
        <v>20156.5</v>
      </c>
      <c r="DH752" s="421">
        <f t="shared" si="1630"/>
        <v>0.80625999999999998</v>
      </c>
      <c r="DI752" s="446">
        <f t="shared" si="1631"/>
        <v>7.9775754719321306</v>
      </c>
      <c r="DJ752" s="493">
        <v>7.64</v>
      </c>
      <c r="DK752" s="680">
        <v>2.8</v>
      </c>
      <c r="DL752" s="446">
        <f t="shared" si="1632"/>
        <v>11.311487609456007</v>
      </c>
      <c r="DM752" s="682">
        <v>23.6</v>
      </c>
      <c r="DN752" s="682">
        <v>2.4700000000000002</v>
      </c>
      <c r="DO752" s="683">
        <v>7.63</v>
      </c>
      <c r="DP752" s="683"/>
      <c r="DQ752" s="683"/>
      <c r="DR752" s="550"/>
      <c r="DS752" s="550"/>
      <c r="DT752" s="499"/>
      <c r="DU752" s="499">
        <v>0.94</v>
      </c>
      <c r="DW752" s="446">
        <f t="shared" si="1633"/>
        <v>4.1673901719048443</v>
      </c>
      <c r="DX752" s="493">
        <v>4.74</v>
      </c>
      <c r="DY752" s="493">
        <v>7.76</v>
      </c>
      <c r="DZ752" s="494">
        <v>13.8</v>
      </c>
      <c r="EA752" s="495">
        <f t="shared" si="1602"/>
        <v>49.680000000000007</v>
      </c>
      <c r="EB752" s="496">
        <v>8120</v>
      </c>
      <c r="EC752" s="497">
        <v>5.6</v>
      </c>
      <c r="ED752" s="497">
        <v>0.35</v>
      </c>
      <c r="EE752" s="497">
        <v>3.6</v>
      </c>
      <c r="EF752" s="497">
        <v>0.6</v>
      </c>
      <c r="EG752" s="498">
        <v>2</v>
      </c>
      <c r="EH752" s="495">
        <v>16</v>
      </c>
      <c r="EI752" s="429">
        <f t="shared" si="1603"/>
        <v>7.7548064908431895</v>
      </c>
      <c r="EJ752" s="429">
        <f t="shared" si="1604"/>
        <v>13.955805274704312</v>
      </c>
      <c r="EK752" s="448">
        <f t="shared" si="1605"/>
        <v>50.24089898893552</v>
      </c>
      <c r="EL752" s="448">
        <f t="shared" si="1606"/>
        <v>8083.6454359023273</v>
      </c>
      <c r="EM752" s="429">
        <f t="shared" si="1607"/>
        <v>5.2364543590232735</v>
      </c>
      <c r="EN752" s="431">
        <f t="shared" si="1608"/>
        <v>0.30325841758870659</v>
      </c>
      <c r="EO752" s="431">
        <f t="shared" si="1609"/>
        <v>3.5480649084318969</v>
      </c>
      <c r="EP752" s="431">
        <f t="shared" si="1610"/>
        <v>0.57403245421594806</v>
      </c>
      <c r="EQ752" s="431">
        <f t="shared" si="1611"/>
        <v>3.0387018313620757</v>
      </c>
      <c r="ER752" s="448">
        <f t="shared" si="1612"/>
        <v>16</v>
      </c>
      <c r="ES752" s="449">
        <f t="shared" si="1634"/>
        <v>25.181228538725676</v>
      </c>
      <c r="ET752" s="450">
        <f t="shared" si="1635"/>
        <v>0.83872000000000002</v>
      </c>
      <c r="EU752" s="451">
        <f t="shared" si="1620"/>
        <v>0.25496558977272726</v>
      </c>
      <c r="EV752" s="450">
        <f t="shared" si="1636"/>
        <v>0.47215849957912454</v>
      </c>
      <c r="EW752" s="513">
        <f t="shared" si="1599"/>
        <v>0.54243351098742409</v>
      </c>
      <c r="EX752" s="514">
        <f t="shared" si="1600"/>
        <v>6.2076843285005712</v>
      </c>
      <c r="EY752" s="513">
        <f t="shared" si="1548"/>
        <v>0.47336583869040327</v>
      </c>
      <c r="EZ752" s="514">
        <f t="shared" si="1549"/>
        <v>12.544194725295688</v>
      </c>
      <c r="FA752" s="450">
        <f t="shared" si="1637"/>
        <v>0.81219369981026723</v>
      </c>
      <c r="FB752" s="431">
        <f t="shared" si="1638"/>
        <v>217.27355041014877</v>
      </c>
      <c r="FC752" s="452"/>
      <c r="FD752" s="431"/>
      <c r="FE752" s="452">
        <f t="shared" si="1585"/>
        <v>0.97286873364855286</v>
      </c>
      <c r="FF752" s="430">
        <f t="shared" si="1586"/>
        <v>108.96129816863792</v>
      </c>
      <c r="FG752" s="490">
        <v>57600</v>
      </c>
      <c r="FH752" s="601">
        <v>315</v>
      </c>
      <c r="FI752" s="501">
        <v>55.16</v>
      </c>
      <c r="FJ752" s="487">
        <v>0.80700000000000005</v>
      </c>
      <c r="FK752" s="455">
        <f t="shared" si="1639"/>
        <v>1.716901945822205</v>
      </c>
      <c r="FL752" s="490">
        <v>2200</v>
      </c>
      <c r="FM752" s="455">
        <f t="shared" si="1640"/>
        <v>52.46089278901183</v>
      </c>
      <c r="FN752" s="490">
        <v>2919</v>
      </c>
      <c r="FO752" s="532">
        <f t="shared" si="1641"/>
        <v>0.21816143497757848</v>
      </c>
      <c r="FP752" s="449">
        <f t="shared" si="1642"/>
        <v>69.606066386875241</v>
      </c>
      <c r="FQ752" s="503">
        <v>25.2</v>
      </c>
      <c r="FR752" s="458">
        <f t="shared" si="1643"/>
        <v>0.60091568103777182</v>
      </c>
      <c r="FS752" s="504">
        <v>7.81</v>
      </c>
      <c r="FT752" s="535">
        <v>10.199999999999999</v>
      </c>
      <c r="FU752" s="495">
        <f t="shared" si="1587"/>
        <v>36.72</v>
      </c>
      <c r="FV752" s="490">
        <v>2</v>
      </c>
      <c r="FW752" s="504">
        <v>0.18</v>
      </c>
      <c r="FX752" s="490">
        <v>8</v>
      </c>
      <c r="FY752" s="452">
        <f t="shared" si="1613"/>
        <v>0.66666666666666674</v>
      </c>
      <c r="FZ752" s="452">
        <f t="shared" si="1614"/>
        <v>0.68642887927677187</v>
      </c>
      <c r="GA752" s="429">
        <f t="shared" si="1615"/>
        <v>0.39403245421594807</v>
      </c>
      <c r="GB752" s="513">
        <f t="shared" si="1616"/>
        <v>0.26912135851536445</v>
      </c>
      <c r="GC752" s="514">
        <f t="shared" si="1617"/>
        <v>3.7558052747043131</v>
      </c>
      <c r="GD752" s="513">
        <f t="shared" si="1618"/>
        <v>0.26912135851536434</v>
      </c>
      <c r="GE752" s="527">
        <f t="shared" si="1619"/>
        <v>13.520898988935521</v>
      </c>
      <c r="GF752" s="461">
        <f t="shared" si="1644"/>
        <v>2.3464326592903473</v>
      </c>
      <c r="GG752" s="490">
        <v>12</v>
      </c>
      <c r="GH752" s="450">
        <f t="shared" si="1565"/>
        <v>0.15</v>
      </c>
      <c r="GI752" s="405">
        <v>84</v>
      </c>
      <c r="GJ752" s="462">
        <f t="shared" si="1566"/>
        <v>7</v>
      </c>
      <c r="GK752" s="463">
        <f t="shared" si="1567"/>
        <v>6.8676077832888209</v>
      </c>
      <c r="GL752" s="507">
        <v>7.99</v>
      </c>
      <c r="GM752" s="535">
        <v>11.4</v>
      </c>
      <c r="GN752" s="406">
        <f t="shared" si="1568"/>
        <v>41.04</v>
      </c>
      <c r="GO752" s="513">
        <f t="shared" si="1569"/>
        <v>-0.11764705882352944</v>
      </c>
      <c r="GP752" s="450">
        <f t="shared" si="1570"/>
        <v>-0.11764705882352944</v>
      </c>
      <c r="GQ752" s="439">
        <v>8</v>
      </c>
      <c r="GR752" s="455">
        <f t="shared" si="1645"/>
        <v>2.4608927890118277</v>
      </c>
      <c r="GS752" s="531">
        <f t="shared" si="1542"/>
        <v>10.4</v>
      </c>
      <c r="GT752" s="531">
        <f t="shared" si="1593"/>
        <v>32.24</v>
      </c>
      <c r="GU752" s="513">
        <f t="shared" si="1571"/>
        <v>8.7719298245614086E-2</v>
      </c>
      <c r="GV752" s="513">
        <f t="shared" si="1572"/>
        <v>0.21442495126705652</v>
      </c>
      <c r="GW752" s="513">
        <f t="shared" si="1550"/>
        <v>-1.9607843137255054E-2</v>
      </c>
      <c r="GX752" s="513">
        <f t="shared" si="1594"/>
        <v>0.12200435729847492</v>
      </c>
      <c r="GY752" s="462">
        <f t="shared" si="1573"/>
        <v>1.5329481659126842</v>
      </c>
      <c r="GZ752" s="490">
        <v>42927</v>
      </c>
      <c r="HA752" s="493">
        <v>8.24</v>
      </c>
      <c r="HB752" s="493">
        <v>8.1300000000000008</v>
      </c>
      <c r="HC752" s="494">
        <v>10.4</v>
      </c>
      <c r="HD752" s="463">
        <f t="shared" si="1551"/>
        <v>32.24</v>
      </c>
      <c r="HE752" s="498">
        <v>11.4</v>
      </c>
      <c r="HF752" s="498">
        <f t="shared" si="1588"/>
        <v>30.780000000000005</v>
      </c>
      <c r="HH752" s="492">
        <v>8</v>
      </c>
      <c r="HI752" s="508">
        <v>8050</v>
      </c>
      <c r="HJ752" s="490">
        <f t="shared" si="1646"/>
        <v>5393.5</v>
      </c>
      <c r="HK752" s="490"/>
      <c r="HL752" s="490"/>
      <c r="HM752" s="543">
        <v>4.2</v>
      </c>
      <c r="HN752" s="506">
        <v>4.16</v>
      </c>
      <c r="HO752" s="491">
        <v>0.2</v>
      </c>
      <c r="HP752" s="545">
        <v>0.01</v>
      </c>
      <c r="HQ752" s="523">
        <v>2.9</v>
      </c>
      <c r="HR752" s="524">
        <v>0.14000000000000001</v>
      </c>
      <c r="HS752" s="524">
        <v>0.19</v>
      </c>
      <c r="HT752" s="511">
        <v>4</v>
      </c>
      <c r="HU752" s="522">
        <f t="shared" si="1647"/>
        <v>45.682480506182884</v>
      </c>
      <c r="HV752" s="513">
        <f t="shared" si="1552"/>
        <v>0.60754716981132073</v>
      </c>
      <c r="HW752" s="513">
        <f t="shared" si="1595"/>
        <v>0.74114813327980733</v>
      </c>
      <c r="HX752" s="513">
        <f t="shared" si="1601"/>
        <v>0.66984126984126979</v>
      </c>
      <c r="HY752" s="684"/>
    </row>
    <row r="753" spans="1:233" s="688" customFormat="1" ht="16.149999999999999" customHeight="1" x14ac:dyDescent="0.15">
      <c r="A753" s="400">
        <v>44235</v>
      </c>
      <c r="B753" s="515">
        <v>39425</v>
      </c>
      <c r="C753" s="402">
        <f t="shared" si="1621"/>
        <v>0.78849999999999998</v>
      </c>
      <c r="D753" s="403">
        <v>8.11</v>
      </c>
      <c r="E753" s="404">
        <v>44.5</v>
      </c>
      <c r="F753" s="406">
        <f t="shared" si="1578"/>
        <v>209.15</v>
      </c>
      <c r="G753" s="406">
        <f t="shared" si="1579"/>
        <v>8245.7387500000004</v>
      </c>
      <c r="H753" s="402">
        <f t="shared" si="1580"/>
        <v>0.32982955000000003</v>
      </c>
      <c r="I753" s="405"/>
      <c r="J753" s="406"/>
      <c r="K753" s="407"/>
      <c r="L753" s="407"/>
      <c r="M753" s="407"/>
      <c r="N753" s="408"/>
      <c r="O753" s="408"/>
      <c r="P753" s="685">
        <v>3357</v>
      </c>
      <c r="Q753" s="409">
        <f t="shared" si="1574"/>
        <v>3357</v>
      </c>
      <c r="R753" s="686"/>
      <c r="S753" s="686"/>
      <c r="T753" s="403">
        <v>4.82</v>
      </c>
      <c r="U753" s="409">
        <f t="shared" si="1648"/>
        <v>2996.8965517241381</v>
      </c>
      <c r="V753" s="405">
        <v>8691</v>
      </c>
      <c r="W753" s="405">
        <v>2342</v>
      </c>
      <c r="X753" s="687">
        <v>484</v>
      </c>
      <c r="Y753" s="403"/>
      <c r="Z753" s="404"/>
      <c r="AA753" s="405"/>
      <c r="AB753" s="405"/>
      <c r="AC753" s="407"/>
      <c r="AD753" s="407"/>
      <c r="AE753" s="407"/>
      <c r="AF753" s="478">
        <f t="shared" si="1649"/>
        <v>3841</v>
      </c>
      <c r="AG753" s="477">
        <f t="shared" si="1650"/>
        <v>1.5364</v>
      </c>
      <c r="AH753" s="478">
        <f t="shared" si="1651"/>
        <v>2628.3489033926153</v>
      </c>
      <c r="AI753" s="478">
        <f t="shared" si="1652"/>
        <v>7622.2118198385842</v>
      </c>
      <c r="AJ753" s="473">
        <f t="shared" si="1653"/>
        <v>29276.9156</v>
      </c>
      <c r="AK753" s="477">
        <f t="shared" si="1654"/>
        <v>1.3011962488888889</v>
      </c>
      <c r="AL753" s="447">
        <v>51</v>
      </c>
      <c r="AM753" s="450"/>
      <c r="AN753" s="549">
        <v>5111</v>
      </c>
      <c r="AO753" s="549">
        <v>5114</v>
      </c>
      <c r="AP753" s="464">
        <v>7.35</v>
      </c>
      <c r="AQ753" s="439">
        <v>579</v>
      </c>
      <c r="AR753" s="473">
        <f t="shared" si="1532"/>
        <v>1737</v>
      </c>
      <c r="AS753" s="657">
        <f t="shared" si="1533"/>
        <v>3</v>
      </c>
      <c r="AT753" s="549">
        <v>5120</v>
      </c>
      <c r="AU753" s="439"/>
      <c r="AV753" s="457">
        <v>1</v>
      </c>
      <c r="AW753" s="464"/>
      <c r="AX753" s="464"/>
      <c r="AY753" s="457"/>
      <c r="AZ753" s="457"/>
      <c r="BA753" s="420">
        <f t="shared" si="1622"/>
        <v>38756</v>
      </c>
      <c r="BB753" s="421">
        <f t="shared" si="1623"/>
        <v>0.77512000000000003</v>
      </c>
      <c r="BC753" s="439"/>
      <c r="BD753" s="667">
        <v>8.02</v>
      </c>
      <c r="BE753" s="668">
        <v>27.3</v>
      </c>
      <c r="BF753" s="406">
        <f t="shared" si="1581"/>
        <v>128.31</v>
      </c>
      <c r="BG753" s="547">
        <v>9330</v>
      </c>
      <c r="BH753" s="406">
        <f t="shared" si="1624"/>
        <v>6251.1</v>
      </c>
      <c r="BI753" s="549"/>
      <c r="BJ753" s="402"/>
      <c r="BK753" s="669">
        <v>13.2</v>
      </c>
      <c r="BL753" s="669">
        <v>13</v>
      </c>
      <c r="BM753" s="670">
        <v>4.8</v>
      </c>
      <c r="BN753" s="442">
        <v>1.7</v>
      </c>
      <c r="BO753" s="443">
        <v>94</v>
      </c>
      <c r="BP753" s="443">
        <v>32</v>
      </c>
      <c r="BQ753" s="667">
        <v>5.27</v>
      </c>
      <c r="BR753" s="421">
        <f t="shared" si="1625"/>
        <v>0.7319444444444444</v>
      </c>
      <c r="BS753" s="409">
        <f t="shared" si="1626"/>
        <v>42597</v>
      </c>
      <c r="BT753" s="429">
        <f t="shared" si="1534"/>
        <v>7.9595856515717065</v>
      </c>
      <c r="BU753" s="430">
        <f t="shared" si="1546"/>
        <v>27.3</v>
      </c>
      <c r="BV753" s="430">
        <f t="shared" si="1627"/>
        <v>273.36665398971758</v>
      </c>
      <c r="BW753" s="430">
        <f t="shared" si="1535"/>
        <v>8488.9781674765836</v>
      </c>
      <c r="BX753" s="430">
        <f t="shared" si="1628"/>
        <v>5517.8358088597797</v>
      </c>
      <c r="BY753" s="430">
        <f t="shared" si="1536"/>
        <v>12.00974716529333</v>
      </c>
      <c r="BZ753" s="430"/>
      <c r="CA753" s="671"/>
      <c r="CB753" s="430">
        <f t="shared" si="1582"/>
        <v>94</v>
      </c>
      <c r="CC753" s="549">
        <v>20474</v>
      </c>
      <c r="CD753" s="411">
        <f t="shared" si="1555"/>
        <v>22394.5</v>
      </c>
      <c r="CE753" s="421">
        <f t="shared" si="1556"/>
        <v>0.89578000000000002</v>
      </c>
      <c r="CF753" s="433">
        <f t="shared" si="1557"/>
        <v>7.1803344571211678</v>
      </c>
      <c r="CG753" s="438">
        <v>7.66</v>
      </c>
      <c r="CH753" s="669">
        <v>2.2000000000000002</v>
      </c>
      <c r="CI753" s="672">
        <f t="shared" si="1583"/>
        <v>11.136075021979096</v>
      </c>
      <c r="CJ753" s="453">
        <v>23.3</v>
      </c>
      <c r="CK753" s="453">
        <v>1.1000000000000001</v>
      </c>
      <c r="CL753" s="667">
        <v>7.59</v>
      </c>
      <c r="CM753" s="676"/>
      <c r="CN753" s="676"/>
      <c r="CO753" s="549"/>
      <c r="CP753" s="549"/>
      <c r="CQ753" s="450"/>
      <c r="CR753" s="673">
        <v>0.94</v>
      </c>
      <c r="CT753" s="432">
        <f t="shared" si="1559"/>
        <v>3.750920985063297</v>
      </c>
      <c r="CU753" s="438">
        <v>3.99</v>
      </c>
      <c r="CV753" s="438">
        <v>7.94</v>
      </c>
      <c r="CW753" s="439">
        <v>14.3</v>
      </c>
      <c r="CX753" s="660">
        <f t="shared" si="1597"/>
        <v>51.480000000000004</v>
      </c>
      <c r="CY753" s="441">
        <v>8010</v>
      </c>
      <c r="CZ753" s="442">
        <v>5.0999999999999996</v>
      </c>
      <c r="DA753" s="442">
        <v>0.24</v>
      </c>
      <c r="DB753" s="442">
        <v>3.7</v>
      </c>
      <c r="DC753" s="442">
        <v>0.6</v>
      </c>
      <c r="DD753" s="443">
        <v>4</v>
      </c>
      <c r="DE753" s="440">
        <v>16</v>
      </c>
      <c r="DF753" s="674">
        <v>18282</v>
      </c>
      <c r="DG753" s="445">
        <f t="shared" si="1629"/>
        <v>20202.5</v>
      </c>
      <c r="DH753" s="421">
        <f t="shared" si="1630"/>
        <v>0.80810000000000004</v>
      </c>
      <c r="DI753" s="446">
        <f t="shared" si="1631"/>
        <v>7.9594109639896056</v>
      </c>
      <c r="DJ753" s="438">
        <v>7.68</v>
      </c>
      <c r="DK753" s="669">
        <v>2.8</v>
      </c>
      <c r="DL753" s="446">
        <f t="shared" si="1632"/>
        <v>11.285731963865857</v>
      </c>
      <c r="DM753" s="442">
        <v>23.9</v>
      </c>
      <c r="DN753" s="442">
        <v>2.4500000000000002</v>
      </c>
      <c r="DO753" s="667">
        <v>7.66</v>
      </c>
      <c r="DP753" s="667"/>
      <c r="DQ753" s="667"/>
      <c r="DR753" s="549"/>
      <c r="DS753" s="549"/>
      <c r="DT753" s="450"/>
      <c r="DU753" s="673">
        <v>0.95</v>
      </c>
      <c r="DW753" s="446">
        <f t="shared" si="1633"/>
        <v>4.1579012498453167</v>
      </c>
      <c r="DX753" s="438">
        <v>4.38</v>
      </c>
      <c r="DY753" s="438">
        <v>7.87</v>
      </c>
      <c r="DZ753" s="439">
        <v>14.4</v>
      </c>
      <c r="EA753" s="660">
        <f t="shared" si="1602"/>
        <v>51.84</v>
      </c>
      <c r="EB753" s="441">
        <v>8040</v>
      </c>
      <c r="EC753" s="442">
        <v>6.1</v>
      </c>
      <c r="ED753" s="442">
        <v>0.24</v>
      </c>
      <c r="EE753" s="442">
        <v>4.5</v>
      </c>
      <c r="EF753" s="442">
        <v>0.65</v>
      </c>
      <c r="EG753" s="443">
        <v>6</v>
      </c>
      <c r="EH753" s="440">
        <v>16</v>
      </c>
      <c r="EI753" s="429">
        <f t="shared" si="1603"/>
        <v>7.9068010658027559</v>
      </c>
      <c r="EJ753" s="429">
        <f t="shared" si="1604"/>
        <v>14.347427048853207</v>
      </c>
      <c r="EK753" s="448">
        <f t="shared" si="1605"/>
        <v>51.650737375871536</v>
      </c>
      <c r="EL753" s="448">
        <f t="shared" si="1606"/>
        <v>8024.2281146559617</v>
      </c>
      <c r="EM753" s="429">
        <f t="shared" si="1607"/>
        <v>5.5742704885320569</v>
      </c>
      <c r="EN753" s="431">
        <f t="shared" si="1608"/>
        <v>0.23999999999999996</v>
      </c>
      <c r="EO753" s="431">
        <f t="shared" si="1609"/>
        <v>4.0794163908256458</v>
      </c>
      <c r="EP753" s="431">
        <f t="shared" si="1610"/>
        <v>0.62371352442660277</v>
      </c>
      <c r="EQ753" s="431">
        <f t="shared" si="1611"/>
        <v>4.9485409770641127</v>
      </c>
      <c r="ER753" s="448">
        <f t="shared" si="1612"/>
        <v>16</v>
      </c>
      <c r="ES753" s="449">
        <f t="shared" si="1634"/>
        <v>24.790478202690331</v>
      </c>
      <c r="ET753" s="450">
        <f t="shared" si="1635"/>
        <v>0.85194000000000003</v>
      </c>
      <c r="EU753" s="451">
        <f t="shared" si="1620"/>
        <v>0.26464998545454543</v>
      </c>
      <c r="EV753" s="450">
        <f t="shared" si="1636"/>
        <v>0.49009256565656556</v>
      </c>
      <c r="EW753" s="513">
        <f t="shared" si="1599"/>
        <v>0.53585446789079771</v>
      </c>
      <c r="EX753" s="514">
        <f t="shared" si="1600"/>
        <v>6.4354766767612732</v>
      </c>
      <c r="EY753" s="513">
        <f t="shared" si="1548"/>
        <v>0.47445322165372872</v>
      </c>
      <c r="EZ753" s="514">
        <f t="shared" si="1549"/>
        <v>12.952572951146793</v>
      </c>
      <c r="FA753" s="450">
        <f t="shared" si="1637"/>
        <v>0.81105692072517988</v>
      </c>
      <c r="FB753" s="431">
        <f t="shared" si="1638"/>
        <v>221.71591661384605</v>
      </c>
      <c r="FC753" s="452"/>
      <c r="FD753" s="431"/>
      <c r="FE753" s="452">
        <f t="shared" si="1585"/>
        <v>0.94735594705250947</v>
      </c>
      <c r="FF753" s="430">
        <f t="shared" si="1586"/>
        <v>89.051459022935887</v>
      </c>
      <c r="FG753" s="405">
        <v>57600</v>
      </c>
      <c r="FH753" s="664">
        <v>362</v>
      </c>
      <c r="FI753" s="453">
        <v>29.48</v>
      </c>
      <c r="FJ753" s="454">
        <v>0.79700000000000004</v>
      </c>
      <c r="FK753" s="455">
        <f t="shared" si="1639"/>
        <v>1.690259877456159</v>
      </c>
      <c r="FL753" s="530">
        <v>2200</v>
      </c>
      <c r="FM753" s="455">
        <f t="shared" si="1640"/>
        <v>51.646829588938189</v>
      </c>
      <c r="FN753" s="530">
        <v>3058.00000000001</v>
      </c>
      <c r="FO753" s="532">
        <f t="shared" si="1641"/>
        <v>0.22855007473841629</v>
      </c>
      <c r="FP753" s="449">
        <f t="shared" si="1642"/>
        <v>71.789093128624316</v>
      </c>
      <c r="FQ753" s="457">
        <v>25.2</v>
      </c>
      <c r="FR753" s="458">
        <f t="shared" si="1643"/>
        <v>0.59159095710965559</v>
      </c>
      <c r="FS753" s="459">
        <v>7.85</v>
      </c>
      <c r="FT753" s="439">
        <v>11.3</v>
      </c>
      <c r="FU753" s="660">
        <f t="shared" si="1587"/>
        <v>40.680000000000007</v>
      </c>
      <c r="FV753" s="530">
        <v>10</v>
      </c>
      <c r="FW753" s="538">
        <v>0.24</v>
      </c>
      <c r="FX753" s="530">
        <v>8</v>
      </c>
      <c r="FY753" s="452">
        <f t="shared" si="1613"/>
        <v>0</v>
      </c>
      <c r="FZ753" s="452">
        <f t="shared" si="1614"/>
        <v>0.61520795910167458</v>
      </c>
      <c r="GA753" s="429">
        <f t="shared" si="1615"/>
        <v>0.38371352442660278</v>
      </c>
      <c r="GB753" s="513">
        <f t="shared" si="1616"/>
        <v>0.21240233795764718</v>
      </c>
      <c r="GC753" s="514">
        <f t="shared" si="1617"/>
        <v>3.0474270488532067</v>
      </c>
      <c r="GD753" s="513">
        <f t="shared" si="1618"/>
        <v>0.21240233795764685</v>
      </c>
      <c r="GE753" s="527">
        <f t="shared" si="1619"/>
        <v>10.970737375871529</v>
      </c>
      <c r="GF753" s="461">
        <f t="shared" si="1644"/>
        <v>2.3100218325234172</v>
      </c>
      <c r="GG753" s="606">
        <v>12</v>
      </c>
      <c r="GH753" s="450">
        <f t="shared" si="1565"/>
        <v>0.15</v>
      </c>
      <c r="GI753" s="405">
        <v>84</v>
      </c>
      <c r="GJ753" s="462">
        <f t="shared" si="1566"/>
        <v>7</v>
      </c>
      <c r="GK753" s="463">
        <f t="shared" si="1567"/>
        <v>6.7610395098246352</v>
      </c>
      <c r="GL753" s="464">
        <v>8.01</v>
      </c>
      <c r="GM753" s="529">
        <v>10.7</v>
      </c>
      <c r="GN753" s="406">
        <f t="shared" si="1568"/>
        <v>38.519999999999996</v>
      </c>
      <c r="GO753" s="513">
        <f t="shared" si="1569"/>
        <v>5.3097345132743445E-2</v>
      </c>
      <c r="GP753" s="450">
        <f t="shared" si="1570"/>
        <v>5.3097345132743667E-2</v>
      </c>
      <c r="GQ753" s="439">
        <v>8</v>
      </c>
      <c r="GR753" s="455">
        <f t="shared" si="1645"/>
        <v>2.422705824353828</v>
      </c>
      <c r="GS753" s="531">
        <f t="shared" si="1542"/>
        <v>10.4</v>
      </c>
      <c r="GT753" s="531">
        <f t="shared" si="1593"/>
        <v>32.24</v>
      </c>
      <c r="GU753" s="513">
        <f t="shared" si="1571"/>
        <v>2.8037383177569986E-2</v>
      </c>
      <c r="GV753" s="513">
        <f t="shared" si="1572"/>
        <v>0.16303219106957412</v>
      </c>
      <c r="GW753" s="513">
        <f t="shared" si="1550"/>
        <v>7.9646017699115057E-2</v>
      </c>
      <c r="GX753" s="513">
        <f t="shared" si="1594"/>
        <v>0.20747295968534918</v>
      </c>
      <c r="GY753" s="462">
        <f t="shared" si="1573"/>
        <v>0.80107103196974305</v>
      </c>
      <c r="GZ753" s="405">
        <v>43305</v>
      </c>
      <c r="HA753" s="438">
        <v>8.25</v>
      </c>
      <c r="HB753" s="451">
        <v>8.15</v>
      </c>
      <c r="HC753" s="439">
        <v>10.4</v>
      </c>
      <c r="HD753" s="463">
        <f t="shared" si="1551"/>
        <v>32.24</v>
      </c>
      <c r="HE753" s="463">
        <v>11.8</v>
      </c>
      <c r="HF753" s="463">
        <f t="shared" si="1588"/>
        <v>31.860000000000003</v>
      </c>
      <c r="HH753" s="408">
        <v>8</v>
      </c>
      <c r="HI753" s="465">
        <v>7920</v>
      </c>
      <c r="HJ753" s="406">
        <f t="shared" si="1646"/>
        <v>5306.4000000000005</v>
      </c>
      <c r="HK753" s="406"/>
      <c r="HL753" s="549"/>
      <c r="HM753" s="540">
        <v>4.5</v>
      </c>
      <c r="HN753" s="461">
        <v>4.5999999999999996</v>
      </c>
      <c r="HO753" s="407">
        <v>0.16</v>
      </c>
      <c r="HP753" s="548">
        <v>0.01</v>
      </c>
      <c r="HQ753" s="518">
        <v>3.5</v>
      </c>
      <c r="HR753" s="519">
        <v>0.12</v>
      </c>
      <c r="HS753" s="520">
        <v>0.16</v>
      </c>
      <c r="HT753" s="521">
        <v>4</v>
      </c>
      <c r="HU753" s="522">
        <f t="shared" si="1647"/>
        <v>44.896274125296728</v>
      </c>
      <c r="HV753" s="513">
        <f t="shared" si="1552"/>
        <v>0.61904761904761907</v>
      </c>
      <c r="HW753" s="513">
        <f t="shared" si="1595"/>
        <v>0.74873353596757852</v>
      </c>
      <c r="HX753" s="513">
        <f t="shared" si="1601"/>
        <v>0.6515151515151516</v>
      </c>
      <c r="HY753" s="675"/>
    </row>
    <row r="754" spans="1:233" s="688" customFormat="1" ht="16.149999999999999" customHeight="1" x14ac:dyDescent="0.15">
      <c r="A754" s="400">
        <v>44236</v>
      </c>
      <c r="B754" s="515">
        <v>36149</v>
      </c>
      <c r="C754" s="402">
        <f t="shared" si="1621"/>
        <v>0.72297999999999996</v>
      </c>
      <c r="D754" s="403">
        <v>8.06</v>
      </c>
      <c r="E754" s="404">
        <v>43.1</v>
      </c>
      <c r="F754" s="406">
        <f t="shared" si="1578"/>
        <v>202.57000000000002</v>
      </c>
      <c r="G754" s="406">
        <f t="shared" si="1579"/>
        <v>7322.7029300000004</v>
      </c>
      <c r="H754" s="402">
        <f t="shared" si="1580"/>
        <v>0.29290811720000004</v>
      </c>
      <c r="I754" s="405"/>
      <c r="J754" s="406"/>
      <c r="K754" s="407"/>
      <c r="L754" s="407"/>
      <c r="M754" s="407"/>
      <c r="N754" s="408"/>
      <c r="O754" s="408"/>
      <c r="P754" s="685">
        <v>3525</v>
      </c>
      <c r="Q754" s="409">
        <f t="shared" si="1574"/>
        <v>3525</v>
      </c>
      <c r="R754" s="686"/>
      <c r="S754" s="686"/>
      <c r="T754" s="403">
        <v>4.78</v>
      </c>
      <c r="U754" s="409">
        <f t="shared" si="1648"/>
        <v>3138.2758620689656</v>
      </c>
      <c r="V754" s="405">
        <v>9101</v>
      </c>
      <c r="W754" s="405">
        <v>2170</v>
      </c>
      <c r="X754" s="687">
        <v>522</v>
      </c>
      <c r="Y754" s="403"/>
      <c r="Z754" s="404"/>
      <c r="AA754" s="405"/>
      <c r="AB754" s="405"/>
      <c r="AC754" s="407"/>
      <c r="AD754" s="407"/>
      <c r="AE754" s="407"/>
      <c r="AF754" s="478">
        <f t="shared" si="1649"/>
        <v>4047</v>
      </c>
      <c r="AG754" s="477">
        <f t="shared" si="1650"/>
        <v>1.6188</v>
      </c>
      <c r="AH754" s="478">
        <f t="shared" si="1651"/>
        <v>2742.4969147005445</v>
      </c>
      <c r="AI754" s="478">
        <f t="shared" si="1652"/>
        <v>7953.2410526315789</v>
      </c>
      <c r="AJ754" s="473">
        <f t="shared" si="1653"/>
        <v>32186.766540000001</v>
      </c>
      <c r="AK754" s="477">
        <f t="shared" si="1654"/>
        <v>1.4305229573333333</v>
      </c>
      <c r="AL754" s="447">
        <v>52</v>
      </c>
      <c r="AM754" s="450"/>
      <c r="AN754" s="549">
        <v>5209</v>
      </c>
      <c r="AO754" s="549">
        <v>5213</v>
      </c>
      <c r="AP754" s="464">
        <v>7.42</v>
      </c>
      <c r="AQ754" s="439">
        <v>607</v>
      </c>
      <c r="AR754" s="473">
        <f t="shared" si="1532"/>
        <v>1821</v>
      </c>
      <c r="AS754" s="657">
        <f t="shared" si="1533"/>
        <v>3</v>
      </c>
      <c r="AT754" s="549">
        <v>5160</v>
      </c>
      <c r="AU754" s="439"/>
      <c r="AV754" s="457">
        <v>1</v>
      </c>
      <c r="AW754" s="464">
        <v>3.13</v>
      </c>
      <c r="AX754" s="464">
        <v>39.1</v>
      </c>
      <c r="AY754" s="457">
        <v>8.1999999999999993</v>
      </c>
      <c r="AZ754" s="457">
        <v>1.3</v>
      </c>
      <c r="BA754" s="420">
        <f t="shared" si="1622"/>
        <v>37994</v>
      </c>
      <c r="BB754" s="421">
        <f t="shared" si="1623"/>
        <v>0.75988</v>
      </c>
      <c r="BC754" s="439"/>
      <c r="BD754" s="667">
        <v>8.07</v>
      </c>
      <c r="BE754" s="668">
        <v>43.1</v>
      </c>
      <c r="BF754" s="406">
        <f t="shared" si="1581"/>
        <v>202.57000000000002</v>
      </c>
      <c r="BG754" s="547">
        <v>8470</v>
      </c>
      <c r="BH754" s="406">
        <f t="shared" si="1624"/>
        <v>5674.9000000000005</v>
      </c>
      <c r="BI754" s="549">
        <v>1791</v>
      </c>
      <c r="BJ754" s="402">
        <f>BI754/35.5*(23+35.5)/BH754</f>
        <v>0.52007369243213064</v>
      </c>
      <c r="BK754" s="669">
        <v>22</v>
      </c>
      <c r="BL754" s="669">
        <v>14.5</v>
      </c>
      <c r="BM754" s="670">
        <v>4.7</v>
      </c>
      <c r="BN754" s="442">
        <v>1.6</v>
      </c>
      <c r="BO754" s="443">
        <v>94</v>
      </c>
      <c r="BP754" s="443">
        <v>32</v>
      </c>
      <c r="BQ754" s="667">
        <v>5.0199999999999996</v>
      </c>
      <c r="BR754" s="421">
        <f t="shared" si="1625"/>
        <v>0.69722222222222219</v>
      </c>
      <c r="BS754" s="409">
        <f t="shared" si="1626"/>
        <v>42041</v>
      </c>
      <c r="BT754" s="429">
        <f t="shared" si="1534"/>
        <v>8.0074289384172594</v>
      </c>
      <c r="BU754" s="430">
        <f t="shared" si="1546"/>
        <v>43.1</v>
      </c>
      <c r="BV754" s="430">
        <f t="shared" si="1627"/>
        <v>358.36520491900768</v>
      </c>
      <c r="BW754" s="430">
        <f t="shared" si="1535"/>
        <v>7654.9397255060539</v>
      </c>
      <c r="BX754" s="430">
        <f t="shared" si="1628"/>
        <v>4975.7108215789349</v>
      </c>
      <c r="BY754" s="430">
        <f t="shared" si="1536"/>
        <v>20.007352346518875</v>
      </c>
      <c r="BZ754" s="430">
        <f>(BL754*BA754+AY754*AF754)/BS754</f>
        <v>13.893542018505745</v>
      </c>
      <c r="CA754" s="671">
        <f>(BN754*BA754+AZ754*AF754)/BS754</f>
        <v>1.5711210485002736</v>
      </c>
      <c r="CB754" s="430">
        <f t="shared" si="1582"/>
        <v>94</v>
      </c>
      <c r="CC754" s="549">
        <v>18903</v>
      </c>
      <c r="CD754" s="411">
        <f t="shared" si="1555"/>
        <v>20926.5</v>
      </c>
      <c r="CE754" s="421">
        <f t="shared" si="1556"/>
        <v>0.83706000000000003</v>
      </c>
      <c r="CF754" s="433">
        <f t="shared" si="1557"/>
        <v>7.6840369865959435</v>
      </c>
      <c r="CG754" s="438">
        <v>7.63</v>
      </c>
      <c r="CH754" s="669">
        <v>2.5</v>
      </c>
      <c r="CI754" s="672">
        <f t="shared" si="1583"/>
        <v>12.061577527376606</v>
      </c>
      <c r="CJ754" s="453">
        <v>23.9</v>
      </c>
      <c r="CK754" s="453">
        <v>1.1499999999999999</v>
      </c>
      <c r="CL754" s="667">
        <v>7.6</v>
      </c>
      <c r="CM754" s="676"/>
      <c r="CN754" s="676"/>
      <c r="CO754" s="549">
        <v>5517</v>
      </c>
      <c r="CP754" s="549">
        <v>2905</v>
      </c>
      <c r="CQ754" s="450">
        <f>CP754/CO754</f>
        <v>0.52655428675004534</v>
      </c>
      <c r="CR754" s="673">
        <v>0.94</v>
      </c>
      <c r="CT754" s="432">
        <f t="shared" si="1559"/>
        <v>4.0140491721023581</v>
      </c>
      <c r="CU754" s="438">
        <v>3.55</v>
      </c>
      <c r="CV754" s="438">
        <v>7.88</v>
      </c>
      <c r="CW754" s="439">
        <v>15.6</v>
      </c>
      <c r="CX754" s="660">
        <f t="shared" si="1597"/>
        <v>56.16</v>
      </c>
      <c r="CY754" s="441">
        <v>7830</v>
      </c>
      <c r="CZ754" s="442">
        <v>5.2</v>
      </c>
      <c r="DA754" s="442">
        <v>0.33</v>
      </c>
      <c r="DB754" s="442">
        <v>3.9</v>
      </c>
      <c r="DC754" s="442">
        <v>0.65</v>
      </c>
      <c r="DD754" s="443">
        <v>4</v>
      </c>
      <c r="DE754" s="440">
        <v>16</v>
      </c>
      <c r="DF754" s="674">
        <v>19091</v>
      </c>
      <c r="DG754" s="445">
        <f t="shared" si="1629"/>
        <v>21114.5</v>
      </c>
      <c r="DH754" s="421">
        <f t="shared" si="1630"/>
        <v>0.84458</v>
      </c>
      <c r="DI754" s="446">
        <f t="shared" si="1631"/>
        <v>7.615619597906651</v>
      </c>
      <c r="DJ754" s="438">
        <v>7.64</v>
      </c>
      <c r="DK754" s="669">
        <v>2.8</v>
      </c>
      <c r="DL754" s="446">
        <f t="shared" si="1632"/>
        <v>10.798266594046746</v>
      </c>
      <c r="DM754" s="442">
        <v>23.6</v>
      </c>
      <c r="DN754" s="442">
        <v>2.0499999999999998</v>
      </c>
      <c r="DO754" s="667">
        <v>7.62</v>
      </c>
      <c r="DP754" s="667"/>
      <c r="DQ754" s="667"/>
      <c r="DR754" s="549">
        <v>5657</v>
      </c>
      <c r="DS754" s="549">
        <v>2933</v>
      </c>
      <c r="DT754" s="450">
        <f>DS754/DR754</f>
        <v>0.51847268870426022</v>
      </c>
      <c r="DU754" s="673">
        <v>0.95</v>
      </c>
      <c r="DW754" s="446">
        <f t="shared" si="1633"/>
        <v>3.9783087451751169</v>
      </c>
      <c r="DX754" s="438">
        <v>4.08</v>
      </c>
      <c r="DY754" s="438">
        <v>7.84</v>
      </c>
      <c r="DZ754" s="439">
        <v>15.8</v>
      </c>
      <c r="EA754" s="660">
        <f t="shared" si="1602"/>
        <v>56.88</v>
      </c>
      <c r="EB754" s="441">
        <v>7940</v>
      </c>
      <c r="EC754" s="442">
        <v>6.4</v>
      </c>
      <c r="ED754" s="442">
        <v>0.3</v>
      </c>
      <c r="EE754" s="442">
        <v>4.7</v>
      </c>
      <c r="EF754" s="442">
        <v>0.65</v>
      </c>
      <c r="EG754" s="443">
        <v>4</v>
      </c>
      <c r="EH754" s="440">
        <v>16</v>
      </c>
      <c r="EI754" s="429">
        <f t="shared" si="1603"/>
        <v>7.8599105634975377</v>
      </c>
      <c r="EJ754" s="429">
        <f t="shared" si="1604"/>
        <v>15.70044718251231</v>
      </c>
      <c r="EK754" s="448">
        <f t="shared" si="1605"/>
        <v>56.521609857044311</v>
      </c>
      <c r="EL754" s="448">
        <f t="shared" si="1606"/>
        <v>7885.2459503817699</v>
      </c>
      <c r="EM754" s="429">
        <f t="shared" si="1607"/>
        <v>5.8026830950738573</v>
      </c>
      <c r="EN754" s="431">
        <f t="shared" si="1608"/>
        <v>0.31493292262315359</v>
      </c>
      <c r="EO754" s="431">
        <f t="shared" si="1609"/>
        <v>4.3017887300492372</v>
      </c>
      <c r="EP754" s="431">
        <f t="shared" si="1610"/>
        <v>0.65</v>
      </c>
      <c r="EQ754" s="431">
        <f t="shared" si="1611"/>
        <v>4</v>
      </c>
      <c r="ER754" s="448">
        <f t="shared" si="1612"/>
        <v>16</v>
      </c>
      <c r="ES754" s="449">
        <f t="shared" si="1634"/>
        <v>25.118336861635068</v>
      </c>
      <c r="ET754" s="450">
        <f t="shared" si="1635"/>
        <v>0.84082000000000001</v>
      </c>
      <c r="EU754" s="451">
        <f t="shared" si="1620"/>
        <v>0.34240980863636372</v>
      </c>
      <c r="EV754" s="450">
        <f t="shared" si="1636"/>
        <v>0.63409223821548832</v>
      </c>
      <c r="EW754" s="513">
        <f t="shared" si="1599"/>
        <v>0.7099724643933969</v>
      </c>
      <c r="EX754" s="514">
        <f t="shared" si="1600"/>
        <v>14.204669251445019</v>
      </c>
      <c r="EY754" s="513">
        <f t="shared" si="1548"/>
        <v>0.6357204830043548</v>
      </c>
      <c r="EZ754" s="514">
        <f t="shared" si="1549"/>
        <v>27.399552817487692</v>
      </c>
      <c r="FA754" s="450">
        <f t="shared" si="1637"/>
        <v>0.8422793031209086</v>
      </c>
      <c r="FB754" s="431">
        <f t="shared" si="1638"/>
        <v>301.84359506196336</v>
      </c>
      <c r="FC754" s="452">
        <f>1-EP754/CA754</f>
        <v>0.58628267336850792</v>
      </c>
      <c r="FD754" s="431">
        <f>CA754-EP754</f>
        <v>0.92112104850027354</v>
      </c>
      <c r="FE754" s="452">
        <f t="shared" si="1585"/>
        <v>0.95744680851063835</v>
      </c>
      <c r="FF754" s="430">
        <f t="shared" si="1586"/>
        <v>90</v>
      </c>
      <c r="FG754" s="405">
        <v>57600</v>
      </c>
      <c r="FH754" s="664">
        <v>308</v>
      </c>
      <c r="FI754" s="453">
        <v>31.1</v>
      </c>
      <c r="FJ754" s="454"/>
      <c r="FK754" s="455">
        <f t="shared" si="1639"/>
        <v>1.7126138769296639</v>
      </c>
      <c r="FL754" s="530">
        <v>2200</v>
      </c>
      <c r="FM754" s="455">
        <f t="shared" si="1640"/>
        <v>52.329868461739729</v>
      </c>
      <c r="FN754" s="530">
        <v>3475</v>
      </c>
      <c r="FO754" s="532">
        <f t="shared" si="1641"/>
        <v>0.25971599402092677</v>
      </c>
      <c r="FP754" s="449">
        <f t="shared" si="1642"/>
        <v>82.657405865702529</v>
      </c>
      <c r="FQ754" s="457">
        <v>25.2</v>
      </c>
      <c r="FR754" s="458">
        <f t="shared" si="1643"/>
        <v>0.59941485692538232</v>
      </c>
      <c r="FS754" s="459">
        <v>7.84</v>
      </c>
      <c r="FT754" s="439">
        <v>12.6</v>
      </c>
      <c r="FU754" s="660">
        <f t="shared" si="1587"/>
        <v>45.36</v>
      </c>
      <c r="FV754" s="530">
        <v>12</v>
      </c>
      <c r="FW754" s="538">
        <v>0.2</v>
      </c>
      <c r="FX754" s="530">
        <v>8</v>
      </c>
      <c r="FY754" s="452">
        <f t="shared" si="1613"/>
        <v>-0.5</v>
      </c>
      <c r="FZ754" s="452">
        <f t="shared" si="1614"/>
        <v>0.69230769230769229</v>
      </c>
      <c r="GA754" s="429">
        <f t="shared" si="1615"/>
        <v>0.45</v>
      </c>
      <c r="GB754" s="513">
        <f t="shared" si="1616"/>
        <v>0.19747508758640286</v>
      </c>
      <c r="GC754" s="514">
        <f t="shared" si="1617"/>
        <v>3.1004471825123101</v>
      </c>
      <c r="GD754" s="513">
        <f t="shared" si="1618"/>
        <v>0.19747508758640275</v>
      </c>
      <c r="GE754" s="527">
        <f t="shared" si="1619"/>
        <v>11.161609857044311</v>
      </c>
      <c r="GF754" s="461">
        <f t="shared" si="1644"/>
        <v>2.3405722984705406</v>
      </c>
      <c r="GG754" s="606">
        <v>12</v>
      </c>
      <c r="GH754" s="450">
        <f t="shared" si="1565"/>
        <v>0.15</v>
      </c>
      <c r="GI754" s="405">
        <v>84</v>
      </c>
      <c r="GJ754" s="462">
        <f t="shared" si="1566"/>
        <v>7</v>
      </c>
      <c r="GK754" s="463">
        <f t="shared" si="1567"/>
        <v>6.8504555077186566</v>
      </c>
      <c r="GL754" s="464">
        <v>8.08</v>
      </c>
      <c r="GM754" s="529">
        <v>11.9</v>
      </c>
      <c r="GN754" s="406">
        <f t="shared" si="1568"/>
        <v>42.84</v>
      </c>
      <c r="GO754" s="513">
        <f t="shared" si="1569"/>
        <v>5.5555555555555469E-2</v>
      </c>
      <c r="GP754" s="450">
        <f t="shared" si="1570"/>
        <v>5.5555555555555469E-2</v>
      </c>
      <c r="GQ754" s="439">
        <v>8</v>
      </c>
      <c r="GR754" s="455">
        <f t="shared" si="1645"/>
        <v>2.4547465569325184</v>
      </c>
      <c r="GS754" s="531">
        <f t="shared" si="1542"/>
        <v>10.5</v>
      </c>
      <c r="GT754" s="531">
        <f t="shared" si="1593"/>
        <v>32.550000000000004</v>
      </c>
      <c r="GU754" s="513">
        <f t="shared" si="1571"/>
        <v>0.11764705882352944</v>
      </c>
      <c r="GV754" s="513">
        <f t="shared" si="1572"/>
        <v>0.24019607843137247</v>
      </c>
      <c r="GW754" s="513">
        <f t="shared" si="1550"/>
        <v>0.16666666666666663</v>
      </c>
      <c r="GX754" s="513">
        <f t="shared" si="1594"/>
        <v>0.28240740740740733</v>
      </c>
      <c r="GY754" s="462">
        <f t="shared" si="1573"/>
        <v>0.53477404431839648</v>
      </c>
      <c r="GZ754" s="405">
        <v>42643</v>
      </c>
      <c r="HA754" s="438">
        <v>8.32</v>
      </c>
      <c r="HB754" s="451">
        <v>8.15</v>
      </c>
      <c r="HC754" s="439">
        <v>10.5</v>
      </c>
      <c r="HD754" s="463">
        <f t="shared" si="1551"/>
        <v>32.550000000000004</v>
      </c>
      <c r="HE754" s="463">
        <v>10.1</v>
      </c>
      <c r="HF754" s="463">
        <f t="shared" si="1588"/>
        <v>27.27</v>
      </c>
      <c r="HH754" s="408">
        <v>10</v>
      </c>
      <c r="HI754" s="465">
        <v>7670</v>
      </c>
      <c r="HJ754" s="406">
        <f t="shared" si="1646"/>
        <v>5138.9000000000005</v>
      </c>
      <c r="HK754" s="406">
        <v>240</v>
      </c>
      <c r="HL754" s="549">
        <v>1593</v>
      </c>
      <c r="HM754" s="540">
        <v>5</v>
      </c>
      <c r="HN754" s="461">
        <v>3.98</v>
      </c>
      <c r="HO754" s="407">
        <v>0.2</v>
      </c>
      <c r="HP754" s="548">
        <v>0.04</v>
      </c>
      <c r="HQ754" s="518">
        <v>3.8</v>
      </c>
      <c r="HR754" s="519">
        <v>0.14000000000000001</v>
      </c>
      <c r="HS754" s="520">
        <v>0.2</v>
      </c>
      <c r="HT754" s="521">
        <v>4</v>
      </c>
      <c r="HU754" s="522">
        <f t="shared" si="1647"/>
        <v>45.796704742854132</v>
      </c>
      <c r="HV754" s="513">
        <f t="shared" si="1552"/>
        <v>0.75638051044083521</v>
      </c>
      <c r="HW754" s="513">
        <f t="shared" si="1595"/>
        <v>0.83931480475884879</v>
      </c>
      <c r="HX754" s="513">
        <f t="shared" si="1601"/>
        <v>0.81909090909090909</v>
      </c>
      <c r="HY754" s="675"/>
    </row>
    <row r="755" spans="1:233" s="688" customFormat="1" ht="16.149999999999999" customHeight="1" x14ac:dyDescent="0.15">
      <c r="A755" s="400">
        <v>44237</v>
      </c>
      <c r="B755" s="515">
        <v>35460</v>
      </c>
      <c r="C755" s="402">
        <f t="shared" si="1621"/>
        <v>0.70920000000000005</v>
      </c>
      <c r="D755" s="403">
        <v>8.0500000000000007</v>
      </c>
      <c r="E755" s="404">
        <v>45.8</v>
      </c>
      <c r="F755" s="406">
        <f t="shared" si="1578"/>
        <v>215.26</v>
      </c>
      <c r="G755" s="406">
        <f t="shared" si="1579"/>
        <v>7633.1196</v>
      </c>
      <c r="H755" s="402">
        <f t="shared" si="1580"/>
        <v>0.30532478400000002</v>
      </c>
      <c r="I755" s="405"/>
      <c r="J755" s="406"/>
      <c r="K755" s="407"/>
      <c r="L755" s="407"/>
      <c r="M755" s="407"/>
      <c r="N755" s="408"/>
      <c r="O755" s="408"/>
      <c r="P755" s="685">
        <v>3589</v>
      </c>
      <c r="Q755" s="409">
        <f t="shared" si="1574"/>
        <v>3589</v>
      </c>
      <c r="R755" s="686"/>
      <c r="S755" s="686"/>
      <c r="T755" s="403">
        <v>4.87</v>
      </c>
      <c r="U755" s="409">
        <f t="shared" si="1648"/>
        <v>2656.8965517241381</v>
      </c>
      <c r="V755" s="405">
        <v>7705</v>
      </c>
      <c r="W755" s="405">
        <v>1932</v>
      </c>
      <c r="X755" s="687">
        <v>487</v>
      </c>
      <c r="Y755" s="403"/>
      <c r="Z755" s="404"/>
      <c r="AA755" s="405"/>
      <c r="AB755" s="405"/>
      <c r="AC755" s="407"/>
      <c r="AD755" s="407"/>
      <c r="AE755" s="407"/>
      <c r="AF755" s="478">
        <f t="shared" si="1649"/>
        <v>4076</v>
      </c>
      <c r="AG755" s="477">
        <f t="shared" si="1650"/>
        <v>1.6304000000000001</v>
      </c>
      <c r="AH755" s="478">
        <f t="shared" si="1651"/>
        <v>2348.3195678657239</v>
      </c>
      <c r="AI755" s="478">
        <f t="shared" si="1652"/>
        <v>6810.1267468105989</v>
      </c>
      <c r="AJ755" s="473">
        <f t="shared" si="1653"/>
        <v>27758.07662</v>
      </c>
      <c r="AK755" s="477">
        <f t="shared" si="1654"/>
        <v>1.2336922942222222</v>
      </c>
      <c r="AL755" s="447">
        <v>53</v>
      </c>
      <c r="AM755" s="450"/>
      <c r="AN755" s="549">
        <v>5113</v>
      </c>
      <c r="AO755" s="549">
        <v>5112</v>
      </c>
      <c r="AP755" s="464">
        <v>7.31</v>
      </c>
      <c r="AQ755" s="439">
        <v>624</v>
      </c>
      <c r="AR755" s="473">
        <f t="shared" si="1532"/>
        <v>1872</v>
      </c>
      <c r="AS755" s="657">
        <f t="shared" si="1533"/>
        <v>3</v>
      </c>
      <c r="AT755" s="549">
        <v>5070</v>
      </c>
      <c r="AU755" s="439"/>
      <c r="AV755" s="457">
        <v>0.5</v>
      </c>
      <c r="AW755" s="464"/>
      <c r="AX755" s="464"/>
      <c r="AY755" s="457"/>
      <c r="AZ755" s="457"/>
      <c r="BA755" s="420">
        <f t="shared" si="1622"/>
        <v>35757</v>
      </c>
      <c r="BB755" s="421">
        <f t="shared" si="1623"/>
        <v>0.71514</v>
      </c>
      <c r="BC755" s="439"/>
      <c r="BD755" s="667">
        <v>8.1199999999999992</v>
      </c>
      <c r="BE755" s="668">
        <v>28.9</v>
      </c>
      <c r="BF755" s="406">
        <f t="shared" si="1581"/>
        <v>135.83000000000001</v>
      </c>
      <c r="BG755" s="547">
        <v>9070</v>
      </c>
      <c r="BH755" s="406">
        <f t="shared" si="1624"/>
        <v>6076.9000000000005</v>
      </c>
      <c r="BI755" s="549"/>
      <c r="BJ755" s="402"/>
      <c r="BK755" s="669">
        <v>15.7</v>
      </c>
      <c r="BL755" s="669">
        <v>13.4</v>
      </c>
      <c r="BM755" s="670">
        <v>5.2</v>
      </c>
      <c r="BN755" s="442">
        <v>1.7</v>
      </c>
      <c r="BO755" s="443">
        <v>99</v>
      </c>
      <c r="BP755" s="443">
        <v>32</v>
      </c>
      <c r="BQ755" s="667">
        <v>4.4000000000000004</v>
      </c>
      <c r="BR755" s="421">
        <f t="shared" si="1625"/>
        <v>0.61111111111111116</v>
      </c>
      <c r="BS755" s="409">
        <f t="shared" si="1626"/>
        <v>39833</v>
      </c>
      <c r="BT755" s="429">
        <f t="shared" si="1534"/>
        <v>8.037114954936861</v>
      </c>
      <c r="BU755" s="430">
        <f t="shared" si="1546"/>
        <v>28.9</v>
      </c>
      <c r="BV755" s="430">
        <f t="shared" si="1627"/>
        <v>313.48744282378931</v>
      </c>
      <c r="BW755" s="430">
        <f t="shared" si="1535"/>
        <v>8142.1991313734843</v>
      </c>
      <c r="BX755" s="430">
        <f t="shared" si="1628"/>
        <v>5292.4294353927653</v>
      </c>
      <c r="BY755" s="430">
        <f t="shared" si="1536"/>
        <v>14.093462706800894</v>
      </c>
      <c r="BZ755" s="430"/>
      <c r="CA755" s="671"/>
      <c r="CB755" s="430">
        <f t="shared" si="1582"/>
        <v>99</v>
      </c>
      <c r="CC755" s="549">
        <v>17428</v>
      </c>
      <c r="CD755" s="411">
        <f t="shared" si="1555"/>
        <v>19466</v>
      </c>
      <c r="CE755" s="421">
        <f t="shared" si="1556"/>
        <v>0.77864</v>
      </c>
      <c r="CF755" s="433">
        <f t="shared" si="1557"/>
        <v>8.2605568683859047</v>
      </c>
      <c r="CG755" s="438">
        <v>7.77</v>
      </c>
      <c r="CH755" s="669">
        <v>2.6</v>
      </c>
      <c r="CI755" s="672">
        <f t="shared" si="1583"/>
        <v>13.082396144135874</v>
      </c>
      <c r="CJ755" s="453">
        <v>23.7</v>
      </c>
      <c r="CK755" s="453">
        <v>1.04</v>
      </c>
      <c r="CL755" s="667">
        <v>7.67</v>
      </c>
      <c r="CM755" s="676"/>
      <c r="CN755" s="676"/>
      <c r="CO755" s="549"/>
      <c r="CP755" s="549"/>
      <c r="CQ755" s="450"/>
      <c r="CR755" s="673">
        <v>0.96</v>
      </c>
      <c r="CT755" s="432">
        <f t="shared" si="1559"/>
        <v>4.3152162745299494</v>
      </c>
      <c r="CU755" s="438">
        <v>3.61</v>
      </c>
      <c r="CV755" s="438">
        <v>8</v>
      </c>
      <c r="CW755" s="439">
        <v>15.7</v>
      </c>
      <c r="CX755" s="660">
        <f t="shared" si="1597"/>
        <v>56.519999999999996</v>
      </c>
      <c r="CY755" s="441">
        <v>7690</v>
      </c>
      <c r="CZ755" s="442">
        <v>4.9000000000000004</v>
      </c>
      <c r="DA755" s="442">
        <v>0.28999999999999998</v>
      </c>
      <c r="DB755" s="442">
        <v>3.5</v>
      </c>
      <c r="DC755" s="442">
        <v>0.65</v>
      </c>
      <c r="DD755" s="443">
        <v>4</v>
      </c>
      <c r="DE755" s="440">
        <v>16</v>
      </c>
      <c r="DF755" s="674">
        <v>18329</v>
      </c>
      <c r="DG755" s="445">
        <f t="shared" si="1629"/>
        <v>20367</v>
      </c>
      <c r="DH755" s="421">
        <f t="shared" si="1630"/>
        <v>0.81467999999999996</v>
      </c>
      <c r="DI755" s="446">
        <f t="shared" si="1631"/>
        <v>7.8951244660480189</v>
      </c>
      <c r="DJ755" s="438">
        <v>7.78</v>
      </c>
      <c r="DK755" s="669">
        <v>2.4</v>
      </c>
      <c r="DL755" s="446">
        <f t="shared" si="1632"/>
        <v>11.194579466784505</v>
      </c>
      <c r="DM755" s="442">
        <v>23.4</v>
      </c>
      <c r="DN755" s="442">
        <v>1.93</v>
      </c>
      <c r="DO755" s="667">
        <v>7.74</v>
      </c>
      <c r="DP755" s="667"/>
      <c r="DQ755" s="667"/>
      <c r="DR755" s="549"/>
      <c r="DS755" s="549"/>
      <c r="DT755" s="450"/>
      <c r="DU755" s="673">
        <v>0.96</v>
      </c>
      <c r="DW755" s="446">
        <f t="shared" si="1633"/>
        <v>4.1243187509206072</v>
      </c>
      <c r="DX755" s="438">
        <v>3.72</v>
      </c>
      <c r="DY755" s="438">
        <v>7.87</v>
      </c>
      <c r="DZ755" s="439">
        <v>15.4</v>
      </c>
      <c r="EA755" s="660">
        <f t="shared" si="1602"/>
        <v>55.440000000000005</v>
      </c>
      <c r="EB755" s="441">
        <v>7760</v>
      </c>
      <c r="EC755" s="442">
        <v>5.8</v>
      </c>
      <c r="ED755" s="442">
        <v>0.31</v>
      </c>
      <c r="EE755" s="442">
        <v>4.0999999999999996</v>
      </c>
      <c r="EF755" s="442">
        <v>0.7</v>
      </c>
      <c r="EG755" s="443">
        <v>4</v>
      </c>
      <c r="EH755" s="440">
        <v>16</v>
      </c>
      <c r="EI755" s="429">
        <f t="shared" si="1603"/>
        <v>7.9335297366505166</v>
      </c>
      <c r="EJ755" s="429">
        <f t="shared" si="1604"/>
        <v>15.546607084578113</v>
      </c>
      <c r="EK755" s="448">
        <f t="shared" si="1605"/>
        <v>55.967785504481206</v>
      </c>
      <c r="EL755" s="448">
        <f t="shared" si="1606"/>
        <v>7725.7916802651071</v>
      </c>
      <c r="EM755" s="429">
        <f t="shared" si="1607"/>
        <v>5.3601787462656594</v>
      </c>
      <c r="EN755" s="431">
        <f t="shared" si="1608"/>
        <v>0.30022619436145909</v>
      </c>
      <c r="EO755" s="431">
        <f t="shared" si="1609"/>
        <v>3.806785830843773</v>
      </c>
      <c r="EP755" s="431">
        <f t="shared" si="1610"/>
        <v>0.67556548590364773</v>
      </c>
      <c r="EQ755" s="431">
        <f t="shared" si="1611"/>
        <v>4</v>
      </c>
      <c r="ER755" s="448">
        <f t="shared" si="1612"/>
        <v>16</v>
      </c>
      <c r="ES755" s="449">
        <f t="shared" si="1634"/>
        <v>26.510682097758142</v>
      </c>
      <c r="ET755" s="450">
        <f t="shared" si="1635"/>
        <v>0.79666000000000003</v>
      </c>
      <c r="EU755" s="451">
        <f t="shared" si="1620"/>
        <v>0.28379875704545454</v>
      </c>
      <c r="EV755" s="450">
        <f t="shared" si="1636"/>
        <v>0.52555325378787876</v>
      </c>
      <c r="EW755" s="513">
        <f t="shared" si="1599"/>
        <v>0.6196691432206316</v>
      </c>
      <c r="EX755" s="514">
        <f t="shared" si="1600"/>
        <v>8.7332839605352355</v>
      </c>
      <c r="EY755" s="513">
        <f t="shared" si="1548"/>
        <v>0.46205511818068812</v>
      </c>
      <c r="EZ755" s="514">
        <f t="shared" si="1549"/>
        <v>13.353392915421885</v>
      </c>
      <c r="FA755" s="450">
        <f t="shared" si="1637"/>
        <v>0.8214672173138986</v>
      </c>
      <c r="FB755" s="431">
        <f t="shared" si="1638"/>
        <v>257.51965731930812</v>
      </c>
      <c r="FC755" s="452"/>
      <c r="FD755" s="431"/>
      <c r="FE755" s="452">
        <f t="shared" si="1585"/>
        <v>0.95959595959595956</v>
      </c>
      <c r="FF755" s="430">
        <f t="shared" si="1586"/>
        <v>95</v>
      </c>
      <c r="FG755" s="405">
        <v>57600</v>
      </c>
      <c r="FH755" s="664">
        <v>530</v>
      </c>
      <c r="FI755" s="453">
        <v>26.94</v>
      </c>
      <c r="FJ755" s="454"/>
      <c r="FK755" s="455">
        <f t="shared" si="1639"/>
        <v>1.8075465066653278</v>
      </c>
      <c r="FL755" s="530">
        <v>2400</v>
      </c>
      <c r="FM755" s="455">
        <f t="shared" si="1640"/>
        <v>60.251550222177592</v>
      </c>
      <c r="FN755" s="530">
        <v>6156</v>
      </c>
      <c r="FO755" s="532">
        <f t="shared" si="1641"/>
        <v>0.46008968609865475</v>
      </c>
      <c r="FP755" s="449">
        <f t="shared" si="1642"/>
        <v>154.5452263198855</v>
      </c>
      <c r="FQ755" s="457">
        <v>25.2</v>
      </c>
      <c r="FR755" s="458">
        <f t="shared" si="1643"/>
        <v>0.63264127733286468</v>
      </c>
      <c r="FS755" s="459">
        <v>7.96</v>
      </c>
      <c r="FT755" s="439">
        <v>11.3</v>
      </c>
      <c r="FU755" s="660">
        <f t="shared" si="1587"/>
        <v>40.680000000000007</v>
      </c>
      <c r="FV755" s="530">
        <v>8</v>
      </c>
      <c r="FW755" s="538">
        <v>0.24</v>
      </c>
      <c r="FX755" s="530">
        <v>8</v>
      </c>
      <c r="FY755" s="452">
        <f t="shared" si="1613"/>
        <v>0</v>
      </c>
      <c r="FZ755" s="452">
        <f t="shared" si="1614"/>
        <v>0.64474206422938862</v>
      </c>
      <c r="GA755" s="429">
        <f t="shared" si="1615"/>
        <v>0.43556548590364774</v>
      </c>
      <c r="GB755" s="513">
        <f t="shared" si="1616"/>
        <v>0.27315330357777245</v>
      </c>
      <c r="GC755" s="514">
        <f t="shared" si="1617"/>
        <v>4.2466070845781125</v>
      </c>
      <c r="GD755" s="513">
        <f t="shared" si="1618"/>
        <v>0.27315330357777234</v>
      </c>
      <c r="GE755" s="527">
        <f t="shared" si="1619"/>
        <v>15.287785504481199</v>
      </c>
      <c r="GF755" s="461">
        <f t="shared" si="1644"/>
        <v>2.4703135591092815</v>
      </c>
      <c r="GG755" s="606">
        <v>12</v>
      </c>
      <c r="GH755" s="450">
        <f t="shared" si="1565"/>
        <v>0.15</v>
      </c>
      <c r="GI755" s="405">
        <v>84</v>
      </c>
      <c r="GJ755" s="462">
        <f t="shared" si="1566"/>
        <v>7</v>
      </c>
      <c r="GK755" s="463">
        <f t="shared" si="1567"/>
        <v>7.2301860266613112</v>
      </c>
      <c r="GL755" s="464">
        <v>8.1</v>
      </c>
      <c r="GM755" s="529">
        <v>12.1</v>
      </c>
      <c r="GN755" s="406">
        <f t="shared" si="1568"/>
        <v>43.56</v>
      </c>
      <c r="GO755" s="513">
        <f t="shared" si="1569"/>
        <v>-7.0796460176991038E-2</v>
      </c>
      <c r="GP755" s="450">
        <f t="shared" si="1570"/>
        <v>-7.0796460176991038E-2</v>
      </c>
      <c r="GQ755" s="439">
        <v>8</v>
      </c>
      <c r="GR755" s="455">
        <f t="shared" si="1645"/>
        <v>2.5908166595536364</v>
      </c>
      <c r="GS755" s="531">
        <f t="shared" si="1542"/>
        <v>11.8</v>
      </c>
      <c r="GT755" s="531">
        <f t="shared" si="1593"/>
        <v>36.580000000000005</v>
      </c>
      <c r="GU755" s="513">
        <f t="shared" si="1571"/>
        <v>2.4793388429751984E-2</v>
      </c>
      <c r="GV755" s="513">
        <f t="shared" si="1572"/>
        <v>0.16023875114784203</v>
      </c>
      <c r="GW755" s="513">
        <f t="shared" si="1550"/>
        <v>-4.4247787610619538E-2</v>
      </c>
      <c r="GX755" s="513">
        <f t="shared" si="1594"/>
        <v>0.10078662733529997</v>
      </c>
      <c r="GY755" s="462">
        <f t="shared" si="1573"/>
        <v>1.7634600065027581</v>
      </c>
      <c r="GZ755" s="405">
        <v>40779</v>
      </c>
      <c r="HA755" s="438">
        <v>8.34</v>
      </c>
      <c r="HB755" s="451">
        <v>8.16</v>
      </c>
      <c r="HC755" s="439">
        <v>11.8</v>
      </c>
      <c r="HD755" s="463">
        <f t="shared" si="1551"/>
        <v>36.580000000000005</v>
      </c>
      <c r="HE755" s="463">
        <v>10.7</v>
      </c>
      <c r="HF755" s="463">
        <f t="shared" si="1588"/>
        <v>28.89</v>
      </c>
      <c r="HH755" s="408">
        <v>10</v>
      </c>
      <c r="HI755" s="465">
        <v>7450</v>
      </c>
      <c r="HJ755" s="406">
        <f t="shared" si="1646"/>
        <v>4991.5</v>
      </c>
      <c r="HK755" s="406"/>
      <c r="HL755" s="549"/>
      <c r="HM755" s="540">
        <v>4.9000000000000004</v>
      </c>
      <c r="HN755" s="461">
        <v>3.82</v>
      </c>
      <c r="HO755" s="407">
        <v>0.23</v>
      </c>
      <c r="HP755" s="548">
        <v>0.05</v>
      </c>
      <c r="HQ755" s="518">
        <v>2.9</v>
      </c>
      <c r="HR755" s="519">
        <v>0.22</v>
      </c>
      <c r="HS755" s="520">
        <v>0.2</v>
      </c>
      <c r="HT755" s="521">
        <v>4</v>
      </c>
      <c r="HU755" s="522">
        <f t="shared" si="1647"/>
        <v>48.661800486618006</v>
      </c>
      <c r="HV755" s="513">
        <f t="shared" si="1552"/>
        <v>0.59169550173010377</v>
      </c>
      <c r="HW755" s="513">
        <f t="shared" si="1595"/>
        <v>0.73069277773687702</v>
      </c>
      <c r="HX755" s="513">
        <f t="shared" si="1601"/>
        <v>0.75668789808917203</v>
      </c>
      <c r="HY755" s="675"/>
    </row>
    <row r="756" spans="1:233" s="688" customFormat="1" ht="16.149999999999999" customHeight="1" x14ac:dyDescent="0.15">
      <c r="A756" s="400">
        <v>44238</v>
      </c>
      <c r="B756" s="515">
        <v>42869</v>
      </c>
      <c r="C756" s="402">
        <f t="shared" si="1621"/>
        <v>0.85738000000000003</v>
      </c>
      <c r="D756" s="403">
        <v>7.99</v>
      </c>
      <c r="E756" s="404">
        <v>50.1</v>
      </c>
      <c r="F756" s="406">
        <f t="shared" si="1578"/>
        <v>235.47000000000003</v>
      </c>
      <c r="G756" s="406">
        <f t="shared" si="1579"/>
        <v>10094.363430000001</v>
      </c>
      <c r="H756" s="402">
        <f t="shared" si="1580"/>
        <v>0.40377453720000006</v>
      </c>
      <c r="I756" s="405"/>
      <c r="J756" s="406"/>
      <c r="K756" s="407"/>
      <c r="L756" s="407"/>
      <c r="M756" s="407"/>
      <c r="N756" s="408"/>
      <c r="O756" s="408"/>
      <c r="P756" s="685">
        <v>3584</v>
      </c>
      <c r="Q756" s="409">
        <f t="shared" si="1574"/>
        <v>3584</v>
      </c>
      <c r="R756" s="686"/>
      <c r="S756" s="686"/>
      <c r="T756" s="403">
        <v>4.8499999999999996</v>
      </c>
      <c r="U756" s="409">
        <f t="shared" si="1648"/>
        <v>2727.2413793103451</v>
      </c>
      <c r="V756" s="405">
        <v>7909</v>
      </c>
      <c r="W756" s="405">
        <v>1960</v>
      </c>
      <c r="X756" s="687">
        <v>471</v>
      </c>
      <c r="Y756" s="403"/>
      <c r="Z756" s="404"/>
      <c r="AA756" s="405"/>
      <c r="AB756" s="405"/>
      <c r="AC756" s="407"/>
      <c r="AD756" s="407"/>
      <c r="AE756" s="407"/>
      <c r="AF756" s="478">
        <f t="shared" si="1649"/>
        <v>4055</v>
      </c>
      <c r="AG756" s="477">
        <f t="shared" si="1650"/>
        <v>1.6220000000000001</v>
      </c>
      <c r="AH756" s="478">
        <f t="shared" si="1651"/>
        <v>2419.8956052553258</v>
      </c>
      <c r="AI756" s="478">
        <f t="shared" si="1652"/>
        <v>7017.6972552404441</v>
      </c>
      <c r="AJ756" s="473">
        <f t="shared" si="1653"/>
        <v>28456.76237</v>
      </c>
      <c r="AK756" s="477">
        <f t="shared" si="1654"/>
        <v>1.2647449942222222</v>
      </c>
      <c r="AL756" s="447">
        <v>54</v>
      </c>
      <c r="AM756" s="450"/>
      <c r="AN756" s="549">
        <v>4890</v>
      </c>
      <c r="AO756" s="549">
        <v>4872</v>
      </c>
      <c r="AP756" s="464">
        <v>7.3</v>
      </c>
      <c r="AQ756" s="439">
        <v>605</v>
      </c>
      <c r="AR756" s="473">
        <f t="shared" si="1532"/>
        <v>1815</v>
      </c>
      <c r="AS756" s="657">
        <f t="shared" si="1533"/>
        <v>3</v>
      </c>
      <c r="AT756" s="549">
        <v>5110</v>
      </c>
      <c r="AU756" s="439"/>
      <c r="AV756" s="457">
        <v>0.8</v>
      </c>
      <c r="AW756" s="464"/>
      <c r="AX756" s="464"/>
      <c r="AY756" s="457"/>
      <c r="AZ756" s="457"/>
      <c r="BA756" s="420">
        <f t="shared" si="1622"/>
        <v>37786</v>
      </c>
      <c r="BB756" s="421">
        <f t="shared" si="1623"/>
        <v>0.75571999999999995</v>
      </c>
      <c r="BC756" s="439"/>
      <c r="BD756" s="667">
        <v>8.09</v>
      </c>
      <c r="BE756" s="668">
        <v>41.7</v>
      </c>
      <c r="BF756" s="406">
        <f t="shared" si="1581"/>
        <v>195.99</v>
      </c>
      <c r="BG756" s="547">
        <v>9860</v>
      </c>
      <c r="BH756" s="406">
        <f t="shared" si="1624"/>
        <v>6606.2000000000007</v>
      </c>
      <c r="BI756" s="549"/>
      <c r="BJ756" s="402"/>
      <c r="BK756" s="669">
        <v>32.6</v>
      </c>
      <c r="BL756" s="669">
        <v>24.6</v>
      </c>
      <c r="BM756" s="670">
        <v>6.2</v>
      </c>
      <c r="BN756" s="442">
        <v>1.3</v>
      </c>
      <c r="BO756" s="443">
        <v>117</v>
      </c>
      <c r="BP756" s="443">
        <v>32</v>
      </c>
      <c r="BQ756" s="667">
        <v>4.54</v>
      </c>
      <c r="BR756" s="421">
        <f t="shared" si="1625"/>
        <v>0.63055555555555554</v>
      </c>
      <c r="BS756" s="409">
        <f t="shared" si="1626"/>
        <v>41841</v>
      </c>
      <c r="BT756" s="429">
        <f t="shared" si="1534"/>
        <v>8.0134375373437532</v>
      </c>
      <c r="BU756" s="430">
        <f t="shared" si="1546"/>
        <v>41.7</v>
      </c>
      <c r="BV756" s="430">
        <f t="shared" si="1627"/>
        <v>352.89556033555607</v>
      </c>
      <c r="BW756" s="430">
        <f t="shared" si="1535"/>
        <v>8904.7136779713674</v>
      </c>
      <c r="BX756" s="430">
        <f t="shared" si="1628"/>
        <v>5788.0638906813892</v>
      </c>
      <c r="BY756" s="430">
        <f t="shared" si="1536"/>
        <v>29.440586984058701</v>
      </c>
      <c r="BZ756" s="430"/>
      <c r="CA756" s="671"/>
      <c r="CB756" s="430">
        <f t="shared" si="1582"/>
        <v>117</v>
      </c>
      <c r="CC756" s="549">
        <v>19633</v>
      </c>
      <c r="CD756" s="411">
        <f t="shared" si="1555"/>
        <v>21660.5</v>
      </c>
      <c r="CE756" s="421">
        <f t="shared" si="1556"/>
        <v>0.86641999999999997</v>
      </c>
      <c r="CF756" s="433">
        <f t="shared" si="1557"/>
        <v>7.4236513469218162</v>
      </c>
      <c r="CG756" s="438">
        <v>7.68</v>
      </c>
      <c r="CH756" s="669">
        <v>3.6</v>
      </c>
      <c r="CI756" s="672">
        <f t="shared" si="1583"/>
        <v>11.613100392196811</v>
      </c>
      <c r="CJ756" s="453">
        <v>23.4</v>
      </c>
      <c r="CK756" s="453">
        <v>1.08</v>
      </c>
      <c r="CL756" s="667">
        <v>7.69</v>
      </c>
      <c r="CM756" s="676"/>
      <c r="CN756" s="676"/>
      <c r="CO756" s="549"/>
      <c r="CP756" s="549"/>
      <c r="CQ756" s="450"/>
      <c r="CR756" s="673">
        <v>0.95</v>
      </c>
      <c r="CT756" s="432">
        <f t="shared" si="1559"/>
        <v>3.8780268230188595</v>
      </c>
      <c r="CU756" s="438">
        <v>5.28</v>
      </c>
      <c r="CV756" s="438">
        <v>7.81</v>
      </c>
      <c r="CW756" s="439">
        <v>15.9</v>
      </c>
      <c r="CX756" s="660">
        <f t="shared" si="1597"/>
        <v>57.24</v>
      </c>
      <c r="CY756" s="441">
        <v>7960</v>
      </c>
      <c r="CZ756" s="442">
        <v>5.8</v>
      </c>
      <c r="DA756" s="442">
        <v>0.22</v>
      </c>
      <c r="DB756" s="442">
        <v>4.2</v>
      </c>
      <c r="DC756" s="442">
        <v>0.75</v>
      </c>
      <c r="DD756" s="443">
        <v>8</v>
      </c>
      <c r="DE756" s="440">
        <v>16</v>
      </c>
      <c r="DF756" s="674">
        <v>18153</v>
      </c>
      <c r="DG756" s="445">
        <f t="shared" si="1629"/>
        <v>20180.5</v>
      </c>
      <c r="DH756" s="421">
        <f t="shared" si="1630"/>
        <v>0.80722000000000005</v>
      </c>
      <c r="DI756" s="446">
        <f t="shared" si="1631"/>
        <v>7.9680880057481227</v>
      </c>
      <c r="DJ756" s="438"/>
      <c r="DK756" s="669"/>
      <c r="DL756" s="446">
        <f t="shared" si="1632"/>
        <v>11.298035232030921</v>
      </c>
      <c r="DM756" s="442">
        <v>23.1</v>
      </c>
      <c r="DN756" s="442">
        <v>1.87</v>
      </c>
      <c r="DO756" s="667"/>
      <c r="DP756" s="667"/>
      <c r="DQ756" s="667"/>
      <c r="DR756" s="549"/>
      <c r="DS756" s="549"/>
      <c r="DT756" s="450"/>
      <c r="DU756" s="673">
        <v>0.95</v>
      </c>
      <c r="DW756" s="446">
        <f t="shared" si="1633"/>
        <v>4.162434032853497</v>
      </c>
      <c r="DX756" s="438">
        <v>4.5999999999999996</v>
      </c>
      <c r="DY756" s="438"/>
      <c r="DZ756" s="439"/>
      <c r="EA756" s="660"/>
      <c r="EB756" s="441"/>
      <c r="EC756" s="442"/>
      <c r="ED756" s="442"/>
      <c r="EE756" s="442"/>
      <c r="EF756" s="442"/>
      <c r="EG756" s="443"/>
      <c r="EH756" s="440"/>
      <c r="EI756" s="429">
        <f t="shared" ref="EI756:EQ756" si="1655">CV756</f>
        <v>7.81</v>
      </c>
      <c r="EJ756" s="447">
        <f t="shared" si="1655"/>
        <v>15.9</v>
      </c>
      <c r="EK756" s="448">
        <f t="shared" si="1655"/>
        <v>57.24</v>
      </c>
      <c r="EL756" s="417">
        <f t="shared" si="1655"/>
        <v>7960</v>
      </c>
      <c r="EM756" s="431">
        <f t="shared" si="1655"/>
        <v>5.8</v>
      </c>
      <c r="EN756" s="431">
        <f t="shared" si="1655"/>
        <v>0.22</v>
      </c>
      <c r="EO756" s="431">
        <f t="shared" si="1655"/>
        <v>4.2</v>
      </c>
      <c r="EP756" s="431">
        <f t="shared" si="1655"/>
        <v>0.75</v>
      </c>
      <c r="EQ756" s="430">
        <f t="shared" si="1655"/>
        <v>8</v>
      </c>
      <c r="ER756" s="448">
        <f t="shared" si="1612"/>
        <v>16</v>
      </c>
      <c r="ES756" s="449">
        <f t="shared" si="1634"/>
        <v>25.238402523840254</v>
      </c>
      <c r="ET756" s="450">
        <f t="shared" si="1635"/>
        <v>0.83682000000000001</v>
      </c>
      <c r="EU756" s="451">
        <f t="shared" si="1620"/>
        <v>0.33557961681818183</v>
      </c>
      <c r="EV756" s="450">
        <f t="shared" si="1636"/>
        <v>0.62144373484848481</v>
      </c>
      <c r="EW756" s="513">
        <f t="shared" si="1599"/>
        <v>0.80299305842167668</v>
      </c>
      <c r="EX756" s="514">
        <f t="shared" si="1600"/>
        <v>23.6405869840587</v>
      </c>
      <c r="EY756" s="513">
        <f t="shared" si="1548"/>
        <v>0.61870503597122306</v>
      </c>
      <c r="EZ756" s="514">
        <f t="shared" si="1549"/>
        <v>25.800000000000004</v>
      </c>
      <c r="FA756" s="450">
        <f t="shared" si="1637"/>
        <v>0.83779903622031271</v>
      </c>
      <c r="FB756" s="431">
        <f t="shared" si="1638"/>
        <v>295.65556033555606</v>
      </c>
      <c r="FC756" s="452"/>
      <c r="FD756" s="431"/>
      <c r="FE756" s="452">
        <f t="shared" si="1585"/>
        <v>0.93162393162393164</v>
      </c>
      <c r="FF756" s="430">
        <f t="shared" si="1586"/>
        <v>109</v>
      </c>
      <c r="FG756" s="405">
        <v>57600</v>
      </c>
      <c r="FH756" s="664">
        <v>207</v>
      </c>
      <c r="FI756" s="453"/>
      <c r="FJ756" s="454"/>
      <c r="FK756" s="455">
        <f t="shared" si="1639"/>
        <v>1.7208001720800172</v>
      </c>
      <c r="FL756" s="530">
        <v>2400</v>
      </c>
      <c r="FM756" s="455">
        <f t="shared" si="1640"/>
        <v>57.360005736000574</v>
      </c>
      <c r="FN756" s="530">
        <v>5003.99999999999</v>
      </c>
      <c r="FO756" s="532">
        <f t="shared" si="1641"/>
        <v>0.37399103139013379</v>
      </c>
      <c r="FP756" s="449">
        <f t="shared" si="1642"/>
        <v>119.59561195956097</v>
      </c>
      <c r="FQ756" s="457">
        <v>25.2</v>
      </c>
      <c r="FR756" s="458">
        <f t="shared" si="1643"/>
        <v>0.60228006022800606</v>
      </c>
      <c r="FS756" s="459">
        <v>7.85</v>
      </c>
      <c r="FT756" s="439">
        <v>12.1</v>
      </c>
      <c r="FU756" s="660">
        <f t="shared" si="1587"/>
        <v>43.56</v>
      </c>
      <c r="FV756" s="530">
        <v>10</v>
      </c>
      <c r="FW756" s="538">
        <v>0.18</v>
      </c>
      <c r="FX756" s="530">
        <v>8</v>
      </c>
      <c r="FY756" s="452">
        <f t="shared" si="1613"/>
        <v>-0.25</v>
      </c>
      <c r="FZ756" s="452">
        <f t="shared" si="1614"/>
        <v>0.76</v>
      </c>
      <c r="GA756" s="429">
        <f t="shared" si="1615"/>
        <v>0.57000000000000006</v>
      </c>
      <c r="GB756" s="513">
        <f t="shared" si="1616"/>
        <v>0.23899371069182396</v>
      </c>
      <c r="GC756" s="514">
        <f t="shared" si="1617"/>
        <v>3.8000000000000007</v>
      </c>
      <c r="GD756" s="513">
        <f t="shared" si="1618"/>
        <v>0.23899371069182385</v>
      </c>
      <c r="GE756" s="527">
        <f t="shared" si="1619"/>
        <v>13.68</v>
      </c>
      <c r="GF756" s="461">
        <f t="shared" si="1644"/>
        <v>2.3517602351760236</v>
      </c>
      <c r="GG756" s="606">
        <v>12</v>
      </c>
      <c r="GH756" s="450">
        <f t="shared" si="1565"/>
        <v>0.15</v>
      </c>
      <c r="GI756" s="405">
        <v>84</v>
      </c>
      <c r="GJ756" s="462">
        <f t="shared" si="1566"/>
        <v>7</v>
      </c>
      <c r="GK756" s="463">
        <f t="shared" si="1567"/>
        <v>6.8832006883200689</v>
      </c>
      <c r="GL756" s="464">
        <v>8.08</v>
      </c>
      <c r="GM756" s="529">
        <v>11.9</v>
      </c>
      <c r="GN756" s="406">
        <f t="shared" si="1568"/>
        <v>42.84</v>
      </c>
      <c r="GO756" s="513">
        <f t="shared" si="1569"/>
        <v>1.6528925619834656E-2</v>
      </c>
      <c r="GP756" s="450">
        <f t="shared" si="1570"/>
        <v>1.6528925619834656E-2</v>
      </c>
      <c r="GQ756" s="439">
        <v>8</v>
      </c>
      <c r="GR756" s="455">
        <f t="shared" si="1645"/>
        <v>2.4664802466480245</v>
      </c>
      <c r="GS756" s="531">
        <f t="shared" si="1542"/>
        <v>11.9</v>
      </c>
      <c r="GT756" s="531">
        <f t="shared" si="1593"/>
        <v>36.89</v>
      </c>
      <c r="GU756" s="513">
        <f t="shared" si="1571"/>
        <v>0</v>
      </c>
      <c r="GV756" s="513">
        <f t="shared" si="1572"/>
        <v>0.13888888888888895</v>
      </c>
      <c r="GW756" s="513">
        <f t="shared" si="1550"/>
        <v>1.6528925619834656E-2</v>
      </c>
      <c r="GX756" s="513">
        <f t="shared" si="1594"/>
        <v>0.15312213039485767</v>
      </c>
      <c r="GY756" s="462">
        <f t="shared" si="1573"/>
        <v>1.0319641211874164</v>
      </c>
      <c r="GZ756" s="405">
        <v>41631</v>
      </c>
      <c r="HA756" s="438">
        <v>8.2200000000000006</v>
      </c>
      <c r="HB756" s="451">
        <v>8.15</v>
      </c>
      <c r="HC756" s="439">
        <v>11.9</v>
      </c>
      <c r="HD756" s="463">
        <f t="shared" si="1551"/>
        <v>36.89</v>
      </c>
      <c r="HE756" s="463">
        <v>11.9</v>
      </c>
      <c r="HF756" s="463">
        <f t="shared" si="1588"/>
        <v>32.130000000000003</v>
      </c>
      <c r="HH756" s="408">
        <v>10</v>
      </c>
      <c r="HI756" s="465">
        <v>7920</v>
      </c>
      <c r="HJ756" s="406">
        <f t="shared" si="1646"/>
        <v>5306.4000000000005</v>
      </c>
      <c r="HK756" s="406"/>
      <c r="HL756" s="549"/>
      <c r="HM756" s="540">
        <v>5.0999999999999996</v>
      </c>
      <c r="HN756" s="461">
        <v>4.24</v>
      </c>
      <c r="HO756" s="407">
        <v>0.14000000000000001</v>
      </c>
      <c r="HP756" s="548">
        <v>0.09</v>
      </c>
      <c r="HQ756" s="518">
        <v>3.6</v>
      </c>
      <c r="HR756" s="519">
        <v>0.2</v>
      </c>
      <c r="HS756" s="520">
        <v>0.17</v>
      </c>
      <c r="HT756" s="521">
        <v>4</v>
      </c>
      <c r="HU756" s="522">
        <f t="shared" si="1647"/>
        <v>46.048801143280585</v>
      </c>
      <c r="HV756" s="513">
        <f t="shared" si="1552"/>
        <v>0.71462829736211031</v>
      </c>
      <c r="HW756" s="513">
        <f t="shared" si="1595"/>
        <v>0.81177611102607283</v>
      </c>
      <c r="HX756" s="513">
        <f t="shared" si="1601"/>
        <v>0.86993865030674844</v>
      </c>
      <c r="HY756" s="675"/>
    </row>
    <row r="757" spans="1:233" s="688" customFormat="1" ht="16.149999999999999" customHeight="1" x14ac:dyDescent="0.15">
      <c r="A757" s="400">
        <v>44239</v>
      </c>
      <c r="B757" s="515">
        <v>38941</v>
      </c>
      <c r="C757" s="402">
        <f t="shared" si="1621"/>
        <v>0.77881999999999996</v>
      </c>
      <c r="D757" s="403">
        <v>8</v>
      </c>
      <c r="E757" s="404">
        <v>37.299999999999997</v>
      </c>
      <c r="F757" s="406">
        <f t="shared" si="1578"/>
        <v>175.31</v>
      </c>
      <c r="G757" s="406">
        <f t="shared" si="1579"/>
        <v>6826.7467100000003</v>
      </c>
      <c r="H757" s="402">
        <f t="shared" si="1580"/>
        <v>0.27306986840000003</v>
      </c>
      <c r="I757" s="405"/>
      <c r="J757" s="406"/>
      <c r="K757" s="407"/>
      <c r="L757" s="407"/>
      <c r="M757" s="407"/>
      <c r="N757" s="408"/>
      <c r="O757" s="408"/>
      <c r="P757" s="685">
        <v>3569</v>
      </c>
      <c r="Q757" s="409">
        <f t="shared" si="1574"/>
        <v>3569</v>
      </c>
      <c r="R757" s="686"/>
      <c r="S757" s="686"/>
      <c r="T757" s="403">
        <v>4.92</v>
      </c>
      <c r="U757" s="409">
        <f t="shared" si="1648"/>
        <v>2793.1034482758623</v>
      </c>
      <c r="V757" s="405">
        <v>8100</v>
      </c>
      <c r="W757" s="405">
        <v>2206</v>
      </c>
      <c r="X757" s="687">
        <v>483</v>
      </c>
      <c r="Y757" s="403"/>
      <c r="Z757" s="404"/>
      <c r="AA757" s="405"/>
      <c r="AB757" s="405"/>
      <c r="AC757" s="407"/>
      <c r="AD757" s="407"/>
      <c r="AE757" s="407"/>
      <c r="AF757" s="478">
        <f t="shared" si="1649"/>
        <v>4052</v>
      </c>
      <c r="AG757" s="477">
        <f t="shared" si="1650"/>
        <v>1.6208</v>
      </c>
      <c r="AH757" s="478">
        <f t="shared" si="1651"/>
        <v>2467.3702837253636</v>
      </c>
      <c r="AI757" s="478">
        <f t="shared" si="1652"/>
        <v>7155.3738228035536</v>
      </c>
      <c r="AJ757" s="473">
        <f t="shared" si="1653"/>
        <v>28993.57473</v>
      </c>
      <c r="AK757" s="477">
        <f t="shared" si="1654"/>
        <v>1.2886033213333334</v>
      </c>
      <c r="AL757" s="447">
        <v>55</v>
      </c>
      <c r="AM757" s="450"/>
      <c r="AN757" s="549">
        <v>4774</v>
      </c>
      <c r="AO757" s="549">
        <v>4796</v>
      </c>
      <c r="AP757" s="464">
        <v>7.3</v>
      </c>
      <c r="AQ757" s="439">
        <v>660</v>
      </c>
      <c r="AR757" s="473">
        <f t="shared" si="1532"/>
        <v>1980</v>
      </c>
      <c r="AS757" s="657">
        <f t="shared" si="1533"/>
        <v>3</v>
      </c>
      <c r="AT757" s="549">
        <v>4920</v>
      </c>
      <c r="AU757" s="439"/>
      <c r="AV757" s="457">
        <v>1.2</v>
      </c>
      <c r="AW757" s="464"/>
      <c r="AX757" s="464"/>
      <c r="AY757" s="457"/>
      <c r="AZ757" s="457"/>
      <c r="BA757" s="420">
        <f t="shared" si="1622"/>
        <v>39095</v>
      </c>
      <c r="BB757" s="421">
        <f t="shared" si="1623"/>
        <v>0.78190000000000004</v>
      </c>
      <c r="BC757" s="439"/>
      <c r="BD757" s="667">
        <v>7.95</v>
      </c>
      <c r="BE757" s="668">
        <v>31.2</v>
      </c>
      <c r="BF757" s="406">
        <f t="shared" si="1581"/>
        <v>146.64000000000001</v>
      </c>
      <c r="BG757" s="547">
        <v>7490</v>
      </c>
      <c r="BH757" s="406">
        <f t="shared" si="1624"/>
        <v>5018.3</v>
      </c>
      <c r="BI757" s="549"/>
      <c r="BJ757" s="402"/>
      <c r="BK757" s="669">
        <v>26.8</v>
      </c>
      <c r="BL757" s="669">
        <v>19.399999999999999</v>
      </c>
      <c r="BM757" s="670">
        <v>3.6</v>
      </c>
      <c r="BN757" s="442">
        <v>0.9</v>
      </c>
      <c r="BO757" s="443">
        <v>97</v>
      </c>
      <c r="BP757" s="443">
        <v>32</v>
      </c>
      <c r="BQ757" s="667">
        <v>5.07</v>
      </c>
      <c r="BR757" s="421">
        <f t="shared" si="1625"/>
        <v>0.70416666666666672</v>
      </c>
      <c r="BS757" s="409">
        <f t="shared" si="1626"/>
        <v>43147</v>
      </c>
      <c r="BT757" s="429">
        <f t="shared" si="1534"/>
        <v>7.8889575173244948</v>
      </c>
      <c r="BU757" s="430">
        <f t="shared" si="1546"/>
        <v>31.2</v>
      </c>
      <c r="BV757" s="430">
        <f t="shared" si="1627"/>
        <v>318.81360928917422</v>
      </c>
      <c r="BW757" s="430">
        <f t="shared" si="1535"/>
        <v>6786.8845110899947</v>
      </c>
      <c r="BX757" s="430">
        <f t="shared" si="1628"/>
        <v>4411.4749322084963</v>
      </c>
      <c r="BY757" s="430">
        <f t="shared" si="1536"/>
        <v>24.283171483533039</v>
      </c>
      <c r="BZ757" s="430"/>
      <c r="CA757" s="671"/>
      <c r="CB757" s="430">
        <f t="shared" si="1582"/>
        <v>97</v>
      </c>
      <c r="CC757" s="549">
        <v>19583</v>
      </c>
      <c r="CD757" s="411">
        <f t="shared" si="1555"/>
        <v>21609</v>
      </c>
      <c r="CE757" s="421">
        <f t="shared" si="1556"/>
        <v>0.86436000000000002</v>
      </c>
      <c r="CF757" s="433">
        <f t="shared" si="1557"/>
        <v>7.4413438844925723</v>
      </c>
      <c r="CG757" s="438"/>
      <c r="CH757" s="669"/>
      <c r="CI757" s="672">
        <f t="shared" si="1583"/>
        <v>11.642751365980697</v>
      </c>
      <c r="CJ757" s="453">
        <v>23.3</v>
      </c>
      <c r="CK757" s="453">
        <v>1.2</v>
      </c>
      <c r="CL757" s="667"/>
      <c r="CM757" s="676"/>
      <c r="CN757" s="676"/>
      <c r="CO757" s="549"/>
      <c r="CP757" s="549"/>
      <c r="CQ757" s="450"/>
      <c r="CR757" s="673">
        <v>0.95</v>
      </c>
      <c r="CT757" s="432">
        <f t="shared" si="1559"/>
        <v>3.8872691933916426</v>
      </c>
      <c r="CU757" s="438">
        <v>4.53</v>
      </c>
      <c r="CV757" s="438"/>
      <c r="CW757" s="439"/>
      <c r="CX757" s="660"/>
      <c r="CY757" s="441"/>
      <c r="CZ757" s="442"/>
      <c r="DA757" s="442"/>
      <c r="DB757" s="442"/>
      <c r="DC757" s="442"/>
      <c r="DD757" s="443"/>
      <c r="DE757" s="440"/>
      <c r="DF757" s="674">
        <v>19512</v>
      </c>
      <c r="DG757" s="445">
        <f t="shared" si="1629"/>
        <v>21538</v>
      </c>
      <c r="DH757" s="421">
        <f t="shared" si="1630"/>
        <v>0.86151999999999995</v>
      </c>
      <c r="DI757" s="446">
        <f t="shared" si="1631"/>
        <v>7.4658742687343302</v>
      </c>
      <c r="DJ757" s="438">
        <v>7.76</v>
      </c>
      <c r="DK757" s="669">
        <v>2.4</v>
      </c>
      <c r="DL757" s="446">
        <f t="shared" si="1632"/>
        <v>10.585941127309871</v>
      </c>
      <c r="DM757" s="442">
        <v>23.2</v>
      </c>
      <c r="DN757" s="442">
        <v>1.98</v>
      </c>
      <c r="DO757" s="667">
        <v>7.77</v>
      </c>
      <c r="DP757" s="667"/>
      <c r="DQ757" s="667"/>
      <c r="DR757" s="549"/>
      <c r="DS757" s="549"/>
      <c r="DT757" s="450"/>
      <c r="DU757" s="673">
        <v>0.95</v>
      </c>
      <c r="DW757" s="446">
        <f t="shared" si="1633"/>
        <v>3.9000835732194261</v>
      </c>
      <c r="DX757" s="438">
        <v>4.07</v>
      </c>
      <c r="DY757" s="438">
        <v>7.79</v>
      </c>
      <c r="DZ757" s="439">
        <v>15.8</v>
      </c>
      <c r="EA757" s="660">
        <f>DZ757*3.6</f>
        <v>56.88</v>
      </c>
      <c r="EB757" s="441">
        <v>8210</v>
      </c>
      <c r="EC757" s="442">
        <v>6.8</v>
      </c>
      <c r="ED757" s="442">
        <v>0.14000000000000001</v>
      </c>
      <c r="EE757" s="442">
        <v>5.3</v>
      </c>
      <c r="EF757" s="442">
        <v>0.8</v>
      </c>
      <c r="EG757" s="443">
        <v>6</v>
      </c>
      <c r="EH757" s="440">
        <v>16</v>
      </c>
      <c r="EI757" s="429">
        <f t="shared" ref="EI757:ER757" si="1656">DY757</f>
        <v>7.79</v>
      </c>
      <c r="EJ757" s="447">
        <f t="shared" si="1656"/>
        <v>15.8</v>
      </c>
      <c r="EK757" s="448">
        <f t="shared" si="1656"/>
        <v>56.88</v>
      </c>
      <c r="EL757" s="417">
        <f t="shared" si="1656"/>
        <v>8210</v>
      </c>
      <c r="EM757" s="431">
        <f t="shared" si="1656"/>
        <v>6.8</v>
      </c>
      <c r="EN757" s="431">
        <f t="shared" si="1656"/>
        <v>0.14000000000000001</v>
      </c>
      <c r="EO757" s="431">
        <f t="shared" si="1656"/>
        <v>5.3</v>
      </c>
      <c r="EP757" s="431">
        <f t="shared" si="1656"/>
        <v>0.8</v>
      </c>
      <c r="EQ757" s="430">
        <f t="shared" si="1656"/>
        <v>6</v>
      </c>
      <c r="ER757" s="448">
        <f t="shared" si="1656"/>
        <v>16</v>
      </c>
      <c r="ES757" s="449">
        <f t="shared" si="1634"/>
        <v>24.474470994507151</v>
      </c>
      <c r="ET757" s="450">
        <f t="shared" si="1635"/>
        <v>0.86294000000000004</v>
      </c>
      <c r="EU757" s="451">
        <f t="shared" si="1620"/>
        <v>0.31263297272727275</v>
      </c>
      <c r="EV757" s="450">
        <f t="shared" si="1636"/>
        <v>0.57894994949494949</v>
      </c>
      <c r="EW757" s="513">
        <f t="shared" si="1599"/>
        <v>0.71997067991669739</v>
      </c>
      <c r="EX757" s="514">
        <f t="shared" si="1600"/>
        <v>17.483171483533038</v>
      </c>
      <c r="EY757" s="513">
        <f t="shared" si="1548"/>
        <v>0.4935897435897435</v>
      </c>
      <c r="EZ757" s="514">
        <f t="shared" si="1549"/>
        <v>15.399999999999999</v>
      </c>
      <c r="FA757" s="450">
        <f t="shared" si="1637"/>
        <v>0.82158854470855414</v>
      </c>
      <c r="FB757" s="431">
        <f t="shared" si="1638"/>
        <v>261.93360928917423</v>
      </c>
      <c r="FC757" s="452"/>
      <c r="FD757" s="431"/>
      <c r="FE757" s="452">
        <f t="shared" si="1585"/>
        <v>0.93814432989690721</v>
      </c>
      <c r="FF757" s="430">
        <f t="shared" si="1586"/>
        <v>91</v>
      </c>
      <c r="FG757" s="405">
        <v>57600</v>
      </c>
      <c r="FH757" s="664">
        <v>282</v>
      </c>
      <c r="FI757" s="453">
        <v>23.7</v>
      </c>
      <c r="FJ757" s="454"/>
      <c r="FK757" s="455">
        <f t="shared" si="1639"/>
        <v>1.6687139314436694</v>
      </c>
      <c r="FL757" s="530">
        <v>2400</v>
      </c>
      <c r="FM757" s="455">
        <f t="shared" si="1640"/>
        <v>55.623797714788978</v>
      </c>
      <c r="FN757" s="530">
        <v>4309</v>
      </c>
      <c r="FO757" s="532">
        <f t="shared" si="1641"/>
        <v>0.32204783258594916</v>
      </c>
      <c r="FP757" s="449">
        <f t="shared" si="1642"/>
        <v>99.867893480427384</v>
      </c>
      <c r="FQ757" s="457">
        <v>25.2</v>
      </c>
      <c r="FR757" s="458">
        <f t="shared" si="1643"/>
        <v>0.58404987600528424</v>
      </c>
      <c r="FS757" s="459">
        <v>7.87</v>
      </c>
      <c r="FT757" s="439">
        <v>11</v>
      </c>
      <c r="FU757" s="660">
        <f t="shared" si="1587"/>
        <v>39.6</v>
      </c>
      <c r="FV757" s="530">
        <v>4</v>
      </c>
      <c r="FW757" s="538">
        <v>0.16</v>
      </c>
      <c r="FX757" s="530">
        <v>8</v>
      </c>
      <c r="FY757" s="452">
        <f t="shared" si="1613"/>
        <v>0.33333333333333337</v>
      </c>
      <c r="FZ757" s="452">
        <f t="shared" si="1614"/>
        <v>0.8</v>
      </c>
      <c r="GA757" s="429">
        <f t="shared" si="1615"/>
        <v>0.64</v>
      </c>
      <c r="GB757" s="513">
        <f t="shared" si="1616"/>
        <v>0.30379746835443044</v>
      </c>
      <c r="GC757" s="514">
        <f t="shared" si="1617"/>
        <v>4.8000000000000007</v>
      </c>
      <c r="GD757" s="513">
        <f t="shared" si="1618"/>
        <v>0.30379746835443033</v>
      </c>
      <c r="GE757" s="527">
        <f t="shared" si="1619"/>
        <v>17.28</v>
      </c>
      <c r="GF757" s="461">
        <f t="shared" si="1644"/>
        <v>2.2805757063063483</v>
      </c>
      <c r="GG757" s="606">
        <v>12</v>
      </c>
      <c r="GH757" s="450">
        <f t="shared" si="1565"/>
        <v>0.15</v>
      </c>
      <c r="GI757" s="405">
        <v>84</v>
      </c>
      <c r="GJ757" s="462">
        <f t="shared" si="1566"/>
        <v>7</v>
      </c>
      <c r="GK757" s="463">
        <f t="shared" si="1567"/>
        <v>6.6748557257746768</v>
      </c>
      <c r="GL757" s="464">
        <v>8.01</v>
      </c>
      <c r="GM757" s="529">
        <v>11.1</v>
      </c>
      <c r="GN757" s="406">
        <f t="shared" si="1568"/>
        <v>39.96</v>
      </c>
      <c r="GO757" s="513">
        <f t="shared" si="1569"/>
        <v>-9.0909090909090384E-3</v>
      </c>
      <c r="GP757" s="450">
        <f t="shared" si="1570"/>
        <v>-9.0909090909090384E-3</v>
      </c>
      <c r="GQ757" s="439">
        <v>8</v>
      </c>
      <c r="GR757" s="455">
        <f t="shared" si="1645"/>
        <v>2.3918233017359261</v>
      </c>
      <c r="GS757" s="531">
        <f t="shared" si="1542"/>
        <v>11.3</v>
      </c>
      <c r="GT757" s="531">
        <f t="shared" si="1593"/>
        <v>35.03</v>
      </c>
      <c r="GU757" s="513">
        <f t="shared" si="1571"/>
        <v>-1.8018018018018056E-2</v>
      </c>
      <c r="GV757" s="513">
        <f t="shared" si="1572"/>
        <v>0.1233733733733734</v>
      </c>
      <c r="GW757" s="513">
        <f t="shared" si="1550"/>
        <v>-2.7272727272727337E-2</v>
      </c>
      <c r="GX757" s="513">
        <f t="shared" si="1594"/>
        <v>0.1154040404040404</v>
      </c>
      <c r="GY757" s="462">
        <f t="shared" si="1573"/>
        <v>1.4605811216137148</v>
      </c>
      <c r="GZ757" s="405">
        <v>43520</v>
      </c>
      <c r="HA757" s="438">
        <v>8.33</v>
      </c>
      <c r="HB757" s="451">
        <v>8.16</v>
      </c>
      <c r="HC757" s="439">
        <v>11.3</v>
      </c>
      <c r="HD757" s="463">
        <f t="shared" si="1551"/>
        <v>35.03</v>
      </c>
      <c r="HE757" s="463">
        <v>10.199999999999999</v>
      </c>
      <c r="HF757" s="463">
        <f t="shared" si="1588"/>
        <v>27.54</v>
      </c>
      <c r="HH757" s="408">
        <v>8</v>
      </c>
      <c r="HI757" s="465">
        <v>7940</v>
      </c>
      <c r="HJ757" s="406">
        <f t="shared" si="1646"/>
        <v>5319.8</v>
      </c>
      <c r="HK757" s="406"/>
      <c r="HL757" s="549"/>
      <c r="HM757" s="540">
        <v>5.2</v>
      </c>
      <c r="HN757" s="461">
        <v>3.8</v>
      </c>
      <c r="HO757" s="407">
        <v>0.14000000000000001</v>
      </c>
      <c r="HP757" s="548">
        <v>0.2</v>
      </c>
      <c r="HQ757" s="518">
        <v>4.2</v>
      </c>
      <c r="HR757" s="519">
        <v>0.12</v>
      </c>
      <c r="HS757" s="520">
        <v>0.18</v>
      </c>
      <c r="HT757" s="521">
        <v>4</v>
      </c>
      <c r="HU757" s="522">
        <f t="shared" si="1647"/>
        <v>44.506970200792942</v>
      </c>
      <c r="HV757" s="513">
        <f t="shared" si="1552"/>
        <v>0.63782051282051277</v>
      </c>
      <c r="HW757" s="513">
        <f t="shared" si="1595"/>
        <v>0.76111565739225318</v>
      </c>
      <c r="HX757" s="513">
        <f t="shared" si="1601"/>
        <v>0.85820895522388063</v>
      </c>
      <c r="HY757" s="675"/>
    </row>
    <row r="758" spans="1:233" s="688" customFormat="1" ht="16.149999999999999" customHeight="1" x14ac:dyDescent="0.15">
      <c r="A758" s="400">
        <v>44240</v>
      </c>
      <c r="B758" s="515">
        <v>36538</v>
      </c>
      <c r="C758" s="402">
        <f t="shared" si="1621"/>
        <v>0.73075999999999997</v>
      </c>
      <c r="D758" s="403">
        <v>8.17</v>
      </c>
      <c r="E758" s="404">
        <v>37.299999999999997</v>
      </c>
      <c r="F758" s="406">
        <f t="shared" si="1578"/>
        <v>175.31</v>
      </c>
      <c r="G758" s="406">
        <f t="shared" si="1579"/>
        <v>6405.47678</v>
      </c>
      <c r="H758" s="402">
        <f t="shared" si="1580"/>
        <v>0.25621907119999998</v>
      </c>
      <c r="I758" s="405"/>
      <c r="J758" s="406"/>
      <c r="K758" s="407"/>
      <c r="L758" s="407"/>
      <c r="M758" s="407"/>
      <c r="N758" s="408"/>
      <c r="O758" s="408"/>
      <c r="P758" s="685">
        <v>3556</v>
      </c>
      <c r="Q758" s="409">
        <f t="shared" si="1574"/>
        <v>3556</v>
      </c>
      <c r="R758" s="686"/>
      <c r="S758" s="686"/>
      <c r="T758" s="403">
        <v>4.92</v>
      </c>
      <c r="U758" s="409">
        <f t="shared" si="1648"/>
        <v>2796.2068965517242</v>
      </c>
      <c r="V758" s="405">
        <v>8109</v>
      </c>
      <c r="W758" s="405">
        <v>2040</v>
      </c>
      <c r="X758" s="687">
        <v>481</v>
      </c>
      <c r="Y758" s="403"/>
      <c r="Z758" s="404"/>
      <c r="AA758" s="405"/>
      <c r="AB758" s="405"/>
      <c r="AC758" s="407"/>
      <c r="AD758" s="407"/>
      <c r="AE758" s="407"/>
      <c r="AF758" s="478">
        <f t="shared" si="1649"/>
        <v>4037</v>
      </c>
      <c r="AG758" s="477">
        <f t="shared" si="1650"/>
        <v>1.6148</v>
      </c>
      <c r="AH758" s="478">
        <f t="shared" si="1651"/>
        <v>2470.2474618400483</v>
      </c>
      <c r="AI758" s="478">
        <f t="shared" si="1652"/>
        <v>7163.7176393361406</v>
      </c>
      <c r="AJ758" s="473">
        <f t="shared" si="1653"/>
        <v>28919.928110000001</v>
      </c>
      <c r="AK758" s="477">
        <f t="shared" si="1654"/>
        <v>1.2853301382222222</v>
      </c>
      <c r="AL758" s="447">
        <v>56</v>
      </c>
      <c r="AM758" s="450"/>
      <c r="AN758" s="549">
        <v>4729</v>
      </c>
      <c r="AO758" s="549">
        <v>4739</v>
      </c>
      <c r="AP758" s="464">
        <v>7.43</v>
      </c>
      <c r="AQ758" s="439">
        <v>627</v>
      </c>
      <c r="AR758" s="473">
        <f t="shared" si="1532"/>
        <v>1881</v>
      </c>
      <c r="AS758" s="657">
        <f t="shared" si="1533"/>
        <v>3</v>
      </c>
      <c r="AT758" s="549">
        <v>4990</v>
      </c>
      <c r="AU758" s="439"/>
      <c r="AV758" s="457">
        <v>1.2</v>
      </c>
      <c r="AW758" s="464"/>
      <c r="AX758" s="464"/>
      <c r="AY758" s="457"/>
      <c r="AZ758" s="457"/>
      <c r="BA758" s="420">
        <f t="shared" si="1622"/>
        <v>35800</v>
      </c>
      <c r="BB758" s="421">
        <f t="shared" si="1623"/>
        <v>0.71599999999999997</v>
      </c>
      <c r="BC758" s="439"/>
      <c r="BD758" s="667">
        <v>8.09</v>
      </c>
      <c r="BE758" s="668">
        <v>35.1</v>
      </c>
      <c r="BF758" s="406">
        <f t="shared" si="1581"/>
        <v>164.97</v>
      </c>
      <c r="BG758" s="547">
        <v>9090</v>
      </c>
      <c r="BH758" s="406">
        <f t="shared" si="1624"/>
        <v>6090.3</v>
      </c>
      <c r="BI758" s="549"/>
      <c r="BJ758" s="402"/>
      <c r="BK758" s="669">
        <v>23.7</v>
      </c>
      <c r="BL758" s="669">
        <v>12</v>
      </c>
      <c r="BM758" s="670">
        <v>9.3000000000000007</v>
      </c>
      <c r="BN758" s="442">
        <v>1.3</v>
      </c>
      <c r="BO758" s="443">
        <v>216</v>
      </c>
      <c r="BP758" s="443">
        <v>32</v>
      </c>
      <c r="BQ758" s="667">
        <v>5.83</v>
      </c>
      <c r="BR758" s="421">
        <f t="shared" si="1625"/>
        <v>0.80972222222222223</v>
      </c>
      <c r="BS758" s="409">
        <f t="shared" si="1626"/>
        <v>39837</v>
      </c>
      <c r="BT758" s="429">
        <f t="shared" si="1534"/>
        <v>8.0231169515776788</v>
      </c>
      <c r="BU758" s="430">
        <f t="shared" ref="BU758:BU767" si="1657">(AQ758*Y758+BA758*BE758)/(BA758+Y758)</f>
        <v>35.1</v>
      </c>
      <c r="BV758" s="430">
        <f t="shared" si="1627"/>
        <v>338.86896603659915</v>
      </c>
      <c r="BW758" s="430">
        <f t="shared" si="1535"/>
        <v>8169.1420287672263</v>
      </c>
      <c r="BX758" s="430">
        <f t="shared" si="1628"/>
        <v>5309.9423186986969</v>
      </c>
      <c r="BY758" s="430">
        <f t="shared" si="1536"/>
        <v>21.298290533925748</v>
      </c>
      <c r="BZ758" s="430"/>
      <c r="CA758" s="671"/>
      <c r="CB758" s="430">
        <f t="shared" si="1582"/>
        <v>216</v>
      </c>
      <c r="CC758" s="549">
        <v>18386</v>
      </c>
      <c r="CD758" s="411">
        <f t="shared" si="1555"/>
        <v>20404.5</v>
      </c>
      <c r="CE758" s="421">
        <f t="shared" si="1556"/>
        <v>0.81618000000000002</v>
      </c>
      <c r="CF758" s="433">
        <f t="shared" si="1557"/>
        <v>7.8806145703153723</v>
      </c>
      <c r="CG758" s="438">
        <v>7.83</v>
      </c>
      <c r="CH758" s="669">
        <v>2.7</v>
      </c>
      <c r="CI758" s="672">
        <f t="shared" si="1583"/>
        <v>12.400739693244859</v>
      </c>
      <c r="CJ758" s="453">
        <v>23.3</v>
      </c>
      <c r="CK758" s="453">
        <v>1.1200000000000001</v>
      </c>
      <c r="CL758" s="667">
        <v>7.8</v>
      </c>
      <c r="CM758" s="676"/>
      <c r="CN758" s="676"/>
      <c r="CO758" s="549"/>
      <c r="CP758" s="549"/>
      <c r="CQ758" s="450"/>
      <c r="CR758" s="673">
        <v>0.94</v>
      </c>
      <c r="CT758" s="432">
        <f t="shared" si="1559"/>
        <v>4.1167389546423578</v>
      </c>
      <c r="CU758" s="438">
        <v>4.9400000000000004</v>
      </c>
      <c r="CV758" s="438">
        <v>8.02</v>
      </c>
      <c r="CW758" s="439">
        <v>14.4</v>
      </c>
      <c r="CX758" s="660">
        <f>CW758*3.6</f>
        <v>51.84</v>
      </c>
      <c r="CY758" s="441">
        <v>7580</v>
      </c>
      <c r="CZ758" s="442">
        <v>4</v>
      </c>
      <c r="DA758" s="442">
        <v>0.27</v>
      </c>
      <c r="DB758" s="442">
        <v>3.3</v>
      </c>
      <c r="DC758" s="442">
        <v>0.6</v>
      </c>
      <c r="DD758" s="443">
        <v>4</v>
      </c>
      <c r="DE758" s="440">
        <v>16</v>
      </c>
      <c r="DF758" s="674">
        <v>17414</v>
      </c>
      <c r="DG758" s="445">
        <f t="shared" si="1629"/>
        <v>19432.5</v>
      </c>
      <c r="DH758" s="421">
        <f t="shared" si="1630"/>
        <v>0.77729999999999999</v>
      </c>
      <c r="DI758" s="446">
        <f t="shared" si="1631"/>
        <v>8.2747973755306834</v>
      </c>
      <c r="DJ758" s="438"/>
      <c r="DK758" s="669"/>
      <c r="DL758" s="446">
        <f t="shared" si="1632"/>
        <v>11.732921651871864</v>
      </c>
      <c r="DM758" s="442">
        <v>23.4</v>
      </c>
      <c r="DN758" s="442">
        <v>2.0299999999999998</v>
      </c>
      <c r="DO758" s="667"/>
      <c r="DP758" s="667"/>
      <c r="DQ758" s="667"/>
      <c r="DR758" s="549"/>
      <c r="DS758" s="549"/>
      <c r="DT758" s="450"/>
      <c r="DU758" s="673">
        <v>0.94</v>
      </c>
      <c r="DW758" s="446">
        <f t="shared" si="1633"/>
        <v>4.322655345426476</v>
      </c>
      <c r="DX758" s="438">
        <v>4.92</v>
      </c>
      <c r="DY758" s="438"/>
      <c r="DZ758" s="439"/>
      <c r="EA758" s="660"/>
      <c r="EB758" s="441"/>
      <c r="EC758" s="442"/>
      <c r="ED758" s="442"/>
      <c r="EE758" s="442"/>
      <c r="EF758" s="442"/>
      <c r="EG758" s="443"/>
      <c r="EH758" s="440"/>
      <c r="EI758" s="429">
        <f t="shared" ref="EI758:ER758" si="1658">CV758</f>
        <v>8.02</v>
      </c>
      <c r="EJ758" s="447">
        <f t="shared" si="1658"/>
        <v>14.4</v>
      </c>
      <c r="EK758" s="448">
        <f t="shared" si="1658"/>
        <v>51.84</v>
      </c>
      <c r="EL758" s="417">
        <f t="shared" si="1658"/>
        <v>7580</v>
      </c>
      <c r="EM758" s="431">
        <f t="shared" si="1658"/>
        <v>4</v>
      </c>
      <c r="EN758" s="431">
        <f t="shared" si="1658"/>
        <v>0.27</v>
      </c>
      <c r="EO758" s="431">
        <f t="shared" si="1658"/>
        <v>3.3</v>
      </c>
      <c r="EP758" s="431">
        <f t="shared" si="1658"/>
        <v>0.6</v>
      </c>
      <c r="EQ758" s="430">
        <f t="shared" si="1658"/>
        <v>4</v>
      </c>
      <c r="ER758" s="448">
        <f t="shared" si="1658"/>
        <v>16</v>
      </c>
      <c r="ES758" s="449">
        <f t="shared" si="1634"/>
        <v>26.508020182242639</v>
      </c>
      <c r="ET758" s="450">
        <f t="shared" si="1635"/>
        <v>0.79674</v>
      </c>
      <c r="EU758" s="451">
        <f t="shared" si="1620"/>
        <v>0.3068073409090909</v>
      </c>
      <c r="EV758" s="450">
        <f t="shared" si="1636"/>
        <v>0.56816174242424233</v>
      </c>
      <c r="EW758" s="513">
        <f t="shared" si="1599"/>
        <v>0.81219149989392547</v>
      </c>
      <c r="EX758" s="514">
        <f t="shared" si="1600"/>
        <v>17.298290533925748</v>
      </c>
      <c r="EY758" s="513">
        <f t="shared" ref="EY758:EY767" si="1659">1-EJ758/BU758</f>
        <v>0.58974358974358976</v>
      </c>
      <c r="EZ758" s="514">
        <f t="shared" ref="EZ758:EZ767" si="1660">BU758-EJ758</f>
        <v>20.700000000000003</v>
      </c>
      <c r="FA758" s="450">
        <f t="shared" si="1637"/>
        <v>0.84702051472485362</v>
      </c>
      <c r="FB758" s="431">
        <f t="shared" si="1638"/>
        <v>287.02896603659917</v>
      </c>
      <c r="FC758" s="452"/>
      <c r="FD758" s="431"/>
      <c r="FE758" s="452">
        <f t="shared" si="1585"/>
        <v>0.98148148148148151</v>
      </c>
      <c r="FF758" s="430">
        <f t="shared" si="1586"/>
        <v>212</v>
      </c>
      <c r="FG758" s="405">
        <v>57600</v>
      </c>
      <c r="FH758" s="664">
        <v>372</v>
      </c>
      <c r="FI758" s="453">
        <v>32.32</v>
      </c>
      <c r="FJ758" s="454"/>
      <c r="FK758" s="455">
        <f t="shared" si="1639"/>
        <v>1.8073650124256344</v>
      </c>
      <c r="FL758" s="530">
        <v>2200</v>
      </c>
      <c r="FM758" s="455">
        <f t="shared" si="1640"/>
        <v>55.225042046338828</v>
      </c>
      <c r="FN758" s="530">
        <v>3892</v>
      </c>
      <c r="FO758" s="532">
        <f t="shared" si="1641"/>
        <v>0.29088191330343793</v>
      </c>
      <c r="FP758" s="449">
        <f t="shared" si="1642"/>
        <v>97.698119838341242</v>
      </c>
      <c r="FQ758" s="457">
        <v>25.2</v>
      </c>
      <c r="FR758" s="458">
        <f t="shared" si="1643"/>
        <v>0.63257775434897201</v>
      </c>
      <c r="FS758" s="459">
        <v>7.94</v>
      </c>
      <c r="FT758" s="439">
        <v>11.9</v>
      </c>
      <c r="FU758" s="660">
        <f t="shared" si="1587"/>
        <v>42.84</v>
      </c>
      <c r="FV758" s="530">
        <v>12</v>
      </c>
      <c r="FW758" s="538">
        <v>0.16</v>
      </c>
      <c r="FX758" s="530">
        <v>8</v>
      </c>
      <c r="FY758" s="452">
        <f t="shared" si="1613"/>
        <v>-2</v>
      </c>
      <c r="FZ758" s="452">
        <f t="shared" si="1614"/>
        <v>0.73333333333333339</v>
      </c>
      <c r="GA758" s="429">
        <f t="shared" si="1615"/>
        <v>0.43999999999999995</v>
      </c>
      <c r="GB758" s="513">
        <f t="shared" si="1616"/>
        <v>0.17361111111111116</v>
      </c>
      <c r="GC758" s="514">
        <f t="shared" si="1617"/>
        <v>2.5</v>
      </c>
      <c r="GD758" s="513">
        <f t="shared" si="1618"/>
        <v>0.17361111111111105</v>
      </c>
      <c r="GE758" s="527">
        <f t="shared" si="1619"/>
        <v>9</v>
      </c>
      <c r="GF758" s="461">
        <f t="shared" si="1644"/>
        <v>2.4700655169817001</v>
      </c>
      <c r="GG758" s="606">
        <v>12</v>
      </c>
      <c r="GH758" s="450">
        <f t="shared" si="1565"/>
        <v>0.15</v>
      </c>
      <c r="GI758" s="405">
        <v>84</v>
      </c>
      <c r="GJ758" s="462">
        <f t="shared" si="1566"/>
        <v>7</v>
      </c>
      <c r="GK758" s="463">
        <f t="shared" si="1567"/>
        <v>7.2294600497025385</v>
      </c>
      <c r="GL758" s="464">
        <v>8.07</v>
      </c>
      <c r="GM758" s="529">
        <v>11.9</v>
      </c>
      <c r="GN758" s="406">
        <f t="shared" si="1568"/>
        <v>42.84</v>
      </c>
      <c r="GO758" s="513">
        <f t="shared" si="1569"/>
        <v>0</v>
      </c>
      <c r="GP758" s="450">
        <f t="shared" si="1570"/>
        <v>0</v>
      </c>
      <c r="GQ758" s="439">
        <v>8</v>
      </c>
      <c r="GR758" s="455">
        <f t="shared" si="1645"/>
        <v>2.590556517810076</v>
      </c>
      <c r="GS758" s="531">
        <f t="shared" si="1542"/>
        <v>11.5</v>
      </c>
      <c r="GT758" s="531">
        <f t="shared" si="1593"/>
        <v>35.65</v>
      </c>
      <c r="GU758" s="513">
        <f t="shared" si="1571"/>
        <v>3.3613445378151252E-2</v>
      </c>
      <c r="GV758" s="513">
        <f t="shared" si="1572"/>
        <v>0.16783380018674143</v>
      </c>
      <c r="GW758" s="513">
        <f t="shared" ref="GW758:GW767" si="1661">1-HC758/FT758</f>
        <v>3.3613445378151252E-2</v>
      </c>
      <c r="GX758" s="513">
        <f t="shared" si="1594"/>
        <v>0.16783380018674143</v>
      </c>
      <c r="GY758" s="462">
        <f t="shared" si="1573"/>
        <v>1.0054881849377655</v>
      </c>
      <c r="GZ758" s="405">
        <v>40055</v>
      </c>
      <c r="HA758" s="438">
        <v>8.3000000000000007</v>
      </c>
      <c r="HB758" s="451">
        <v>8.1300000000000008</v>
      </c>
      <c r="HC758" s="439">
        <v>11.5</v>
      </c>
      <c r="HD758" s="463">
        <f t="shared" ref="HD758:HD767" si="1662">HC758*3.1</f>
        <v>35.65</v>
      </c>
      <c r="HE758" s="463">
        <v>11.3</v>
      </c>
      <c r="HF758" s="463">
        <f t="shared" si="1588"/>
        <v>30.510000000000005</v>
      </c>
      <c r="HH758" s="408">
        <v>10</v>
      </c>
      <c r="HI758" s="465">
        <v>7600</v>
      </c>
      <c r="HJ758" s="406">
        <f t="shared" si="1646"/>
        <v>5092</v>
      </c>
      <c r="HK758" s="406"/>
      <c r="HL758" s="549"/>
      <c r="HM758" s="540">
        <v>4.5</v>
      </c>
      <c r="HN758" s="461">
        <v>3.24</v>
      </c>
      <c r="HO758" s="407">
        <v>0.17</v>
      </c>
      <c r="HP758" s="548">
        <v>0.01</v>
      </c>
      <c r="HQ758" s="518">
        <v>3.7</v>
      </c>
      <c r="HR758" s="519">
        <v>0.18</v>
      </c>
      <c r="HS758" s="520">
        <v>0.16</v>
      </c>
      <c r="HT758" s="521">
        <v>4</v>
      </c>
      <c r="HU758" s="522">
        <f t="shared" si="1647"/>
        <v>48.603351955307261</v>
      </c>
      <c r="HV758" s="513">
        <f t="shared" ref="HV758:HV767" si="1663">1-HC758/BE758</f>
        <v>0.67236467236467234</v>
      </c>
      <c r="HW758" s="513">
        <f t="shared" si="1595"/>
        <v>0.78390010304903923</v>
      </c>
      <c r="HX758" s="513">
        <f t="shared" si="1601"/>
        <v>0.86329113924050627</v>
      </c>
      <c r="HY758" s="675"/>
    </row>
    <row r="759" spans="1:233" ht="16.149999999999999" customHeight="1" x14ac:dyDescent="0.15">
      <c r="A759" s="485">
        <v>44241</v>
      </c>
      <c r="B759" s="486">
        <v>38761</v>
      </c>
      <c r="C759" s="487">
        <f t="shared" si="1621"/>
        <v>0.77522000000000002</v>
      </c>
      <c r="D759" s="488">
        <v>8.09</v>
      </c>
      <c r="E759" s="489">
        <v>53.9</v>
      </c>
      <c r="F759" s="490">
        <f t="shared" si="1578"/>
        <v>253.33</v>
      </c>
      <c r="G759" s="490">
        <f t="shared" si="1579"/>
        <v>9819.3241300000009</v>
      </c>
      <c r="H759" s="487">
        <f t="shared" si="1580"/>
        <v>0.39277296520000005</v>
      </c>
      <c r="I759" s="490"/>
      <c r="J759" s="490"/>
      <c r="K759" s="491"/>
      <c r="L759" s="491"/>
      <c r="M759" s="491"/>
      <c r="N759" s="492"/>
      <c r="O759" s="492"/>
      <c r="P759" s="490">
        <v>3558</v>
      </c>
      <c r="Q759" s="409">
        <f t="shared" si="1574"/>
        <v>3558</v>
      </c>
      <c r="R759" s="490"/>
      <c r="S759" s="490"/>
      <c r="T759" s="488">
        <v>4.99</v>
      </c>
      <c r="U759" s="409">
        <f t="shared" si="1648"/>
        <v>2885.5172413793102</v>
      </c>
      <c r="V759" s="490">
        <v>8368</v>
      </c>
      <c r="W759" s="490">
        <v>2316</v>
      </c>
      <c r="X759" s="689">
        <v>461</v>
      </c>
      <c r="Y759" s="488"/>
      <c r="Z759" s="489"/>
      <c r="AA759" s="490"/>
      <c r="AB759" s="490"/>
      <c r="AC759" s="491"/>
      <c r="AD759" s="491"/>
      <c r="AE759" s="491"/>
      <c r="AF759" s="478">
        <f t="shared" si="1649"/>
        <v>4019</v>
      </c>
      <c r="AG759" s="477">
        <f t="shared" si="1650"/>
        <v>1.6075999999999999</v>
      </c>
      <c r="AH759" s="478">
        <f t="shared" si="1651"/>
        <v>2564.5536400374085</v>
      </c>
      <c r="AI759" s="478">
        <f t="shared" si="1652"/>
        <v>7437.2055561084844</v>
      </c>
      <c r="AJ759" s="473">
        <f t="shared" si="1653"/>
        <v>29890.129129999998</v>
      </c>
      <c r="AK759" s="477">
        <f t="shared" si="1654"/>
        <v>1.3284501835555556</v>
      </c>
      <c r="AL759" s="447">
        <v>57</v>
      </c>
      <c r="AM759" s="499"/>
      <c r="AN759" s="550">
        <v>4627</v>
      </c>
      <c r="AO759" s="550">
        <v>4653</v>
      </c>
      <c r="AP759" s="507">
        <v>7.27</v>
      </c>
      <c r="AQ759" s="494">
        <v>702</v>
      </c>
      <c r="AR759" s="473">
        <f t="shared" si="1532"/>
        <v>2106</v>
      </c>
      <c r="AS759" s="657">
        <f t="shared" si="1533"/>
        <v>3</v>
      </c>
      <c r="AT759" s="550">
        <v>5050</v>
      </c>
      <c r="AU759" s="494"/>
      <c r="AV759" s="503">
        <v>1.5</v>
      </c>
      <c r="AW759" s="507"/>
      <c r="AX759" s="507"/>
      <c r="AY759" s="503"/>
      <c r="AZ759" s="503"/>
      <c r="BA759" s="420">
        <f t="shared" si="1622"/>
        <v>38655</v>
      </c>
      <c r="BB759" s="421">
        <f t="shared" si="1623"/>
        <v>0.77310000000000001</v>
      </c>
      <c r="BC759" s="494"/>
      <c r="BD759" s="677">
        <v>8.09</v>
      </c>
      <c r="BE759" s="678">
        <v>49.5</v>
      </c>
      <c r="BF759" s="498">
        <f t="shared" si="1581"/>
        <v>232.65</v>
      </c>
      <c r="BG759" s="679">
        <v>9370</v>
      </c>
      <c r="BH759" s="490">
        <f t="shared" si="1624"/>
        <v>6277.9000000000005</v>
      </c>
      <c r="BI759" s="490"/>
      <c r="BJ759" s="487"/>
      <c r="BK759" s="680">
        <v>24.6</v>
      </c>
      <c r="BL759" s="680">
        <v>14.4</v>
      </c>
      <c r="BM759" s="681">
        <v>7.2</v>
      </c>
      <c r="BN759" s="497">
        <v>1.5</v>
      </c>
      <c r="BO759" s="498">
        <v>137</v>
      </c>
      <c r="BP759" s="498">
        <v>32</v>
      </c>
      <c r="BQ759" s="677">
        <v>5.57</v>
      </c>
      <c r="BR759" s="421">
        <f t="shared" si="1625"/>
        <v>0.77361111111111114</v>
      </c>
      <c r="BS759" s="409">
        <f t="shared" si="1626"/>
        <v>42674</v>
      </c>
      <c r="BT759" s="429">
        <f t="shared" si="1534"/>
        <v>8.0127731171204957</v>
      </c>
      <c r="BU759" s="430">
        <f t="shared" si="1657"/>
        <v>49.5</v>
      </c>
      <c r="BV759" s="430">
        <f t="shared" si="1627"/>
        <v>409.08046468575714</v>
      </c>
      <c r="BW759" s="430">
        <f t="shared" si="1535"/>
        <v>8487.8241317898483</v>
      </c>
      <c r="BX759" s="430">
        <f t="shared" si="1628"/>
        <v>5517.0856856634018</v>
      </c>
      <c r="BY759" s="430">
        <f t="shared" si="1536"/>
        <v>22.283193513614847</v>
      </c>
      <c r="BZ759" s="430"/>
      <c r="CA759" s="671"/>
      <c r="CB759" s="430">
        <f t="shared" si="1582"/>
        <v>137</v>
      </c>
      <c r="CC759" s="550">
        <v>20210</v>
      </c>
      <c r="CD759" s="411">
        <f t="shared" si="1555"/>
        <v>22219.5</v>
      </c>
      <c r="CE759" s="421">
        <f t="shared" si="1556"/>
        <v>0.88878000000000001</v>
      </c>
      <c r="CF759" s="433">
        <f t="shared" si="1557"/>
        <v>7.2368865185985278</v>
      </c>
      <c r="CG759" s="493"/>
      <c r="CH759" s="680"/>
      <c r="CI759" s="672">
        <f t="shared" si="1583"/>
        <v>11.281543790202871</v>
      </c>
      <c r="CJ759" s="501">
        <v>23.2</v>
      </c>
      <c r="CK759" s="501">
        <v>1.06</v>
      </c>
      <c r="CL759" s="677"/>
      <c r="CM759" s="676"/>
      <c r="CN759" s="676"/>
      <c r="CO759" s="550"/>
      <c r="CP759" s="550"/>
      <c r="CQ759" s="499"/>
      <c r="CR759" s="499">
        <v>0.95</v>
      </c>
      <c r="CT759" s="432">
        <f t="shared" si="1559"/>
        <v>3.7804631067305747</v>
      </c>
      <c r="CU759" s="493">
        <v>4.97</v>
      </c>
      <c r="CV759" s="493"/>
      <c r="CW759" s="494"/>
      <c r="CX759" s="495"/>
      <c r="CY759" s="496"/>
      <c r="CZ759" s="497"/>
      <c r="DA759" s="497"/>
      <c r="DB759" s="497"/>
      <c r="DC759" s="497"/>
      <c r="DD759" s="498"/>
      <c r="DE759" s="498"/>
      <c r="DF759" s="550">
        <v>18445</v>
      </c>
      <c r="DG759" s="445">
        <f t="shared" si="1629"/>
        <v>20454.5</v>
      </c>
      <c r="DH759" s="421">
        <f t="shared" si="1630"/>
        <v>0.81818000000000002</v>
      </c>
      <c r="DI759" s="446">
        <f t="shared" si="1631"/>
        <v>7.8613508030017849</v>
      </c>
      <c r="DJ759" s="493">
        <v>7.7</v>
      </c>
      <c r="DK759" s="680">
        <v>2.8</v>
      </c>
      <c r="DL759" s="446">
        <f t="shared" si="1632"/>
        <v>11.146691437092082</v>
      </c>
      <c r="DM759" s="682">
        <v>23.1</v>
      </c>
      <c r="DN759" s="682">
        <v>1.84</v>
      </c>
      <c r="DO759" s="683">
        <v>7.78</v>
      </c>
      <c r="DP759" s="683"/>
      <c r="DQ759" s="683"/>
      <c r="DR759" s="550"/>
      <c r="DS759" s="550"/>
      <c r="DT759" s="499"/>
      <c r="DU759" s="499">
        <v>0.95</v>
      </c>
      <c r="DW759" s="446">
        <f t="shared" si="1633"/>
        <v>4.1066757926128723</v>
      </c>
      <c r="DX759" s="493">
        <v>4.82</v>
      </c>
      <c r="DY759" s="493">
        <v>7.89</v>
      </c>
      <c r="DZ759" s="494">
        <v>14.2</v>
      </c>
      <c r="EA759" s="495">
        <f>DZ759*3.6</f>
        <v>51.12</v>
      </c>
      <c r="EB759" s="496">
        <v>7840</v>
      </c>
      <c r="EC759" s="497">
        <v>5.4</v>
      </c>
      <c r="ED759" s="497">
        <v>0.25</v>
      </c>
      <c r="EE759" s="497">
        <v>4.2</v>
      </c>
      <c r="EF759" s="497">
        <v>0.65</v>
      </c>
      <c r="EG759" s="498">
        <v>4</v>
      </c>
      <c r="EH759" s="495">
        <v>16</v>
      </c>
      <c r="EI759" s="429">
        <f t="shared" ref="EI759:ER759" si="1664">DY759</f>
        <v>7.89</v>
      </c>
      <c r="EJ759" s="447">
        <f t="shared" si="1664"/>
        <v>14.2</v>
      </c>
      <c r="EK759" s="448">
        <f t="shared" si="1664"/>
        <v>51.12</v>
      </c>
      <c r="EL759" s="417">
        <f t="shared" si="1664"/>
        <v>7840</v>
      </c>
      <c r="EM759" s="431">
        <f t="shared" si="1664"/>
        <v>5.4</v>
      </c>
      <c r="EN759" s="431">
        <f t="shared" si="1664"/>
        <v>0.25</v>
      </c>
      <c r="EO759" s="431">
        <f t="shared" si="1664"/>
        <v>4.2</v>
      </c>
      <c r="EP759" s="431">
        <f t="shared" si="1664"/>
        <v>0.65</v>
      </c>
      <c r="EQ759" s="430">
        <f t="shared" si="1664"/>
        <v>4</v>
      </c>
      <c r="ER759" s="448">
        <f t="shared" si="1664"/>
        <v>16</v>
      </c>
      <c r="ES759" s="449">
        <f t="shared" si="1634"/>
        <v>24.745746824764495</v>
      </c>
      <c r="ET759" s="450">
        <f t="shared" si="1635"/>
        <v>0.85348000000000002</v>
      </c>
      <c r="EU759" s="451">
        <f t="shared" si="1620"/>
        <v>0.39675226704545452</v>
      </c>
      <c r="EV759" s="450">
        <f t="shared" si="1636"/>
        <v>0.73472642045454539</v>
      </c>
      <c r="EW759" s="513">
        <f t="shared" si="1599"/>
        <v>0.75766489678866522</v>
      </c>
      <c r="EX759" s="514">
        <f t="shared" si="1600"/>
        <v>16.883193513614849</v>
      </c>
      <c r="EY759" s="513">
        <f t="shared" si="1659"/>
        <v>0.71313131313131317</v>
      </c>
      <c r="EZ759" s="514">
        <f t="shared" si="1660"/>
        <v>35.299999999999997</v>
      </c>
      <c r="FA759" s="450">
        <f t="shared" si="1637"/>
        <v>0.87503680959375851</v>
      </c>
      <c r="FB759" s="431">
        <f t="shared" si="1638"/>
        <v>357.96046468575713</v>
      </c>
      <c r="FC759" s="452"/>
      <c r="FD759" s="431"/>
      <c r="FE759" s="452">
        <f t="shared" si="1585"/>
        <v>0.97080291970802923</v>
      </c>
      <c r="FF759" s="430">
        <f t="shared" si="1586"/>
        <v>133</v>
      </c>
      <c r="FG759" s="490">
        <v>57600</v>
      </c>
      <c r="FH759" s="601">
        <v>307</v>
      </c>
      <c r="FI759" s="501">
        <v>27.48</v>
      </c>
      <c r="FJ759" s="487"/>
      <c r="FK759" s="455">
        <f t="shared" si="1639"/>
        <v>1.6872100107793973</v>
      </c>
      <c r="FL759" s="490">
        <v>2200</v>
      </c>
      <c r="FM759" s="455">
        <f t="shared" si="1640"/>
        <v>51.553639218259363</v>
      </c>
      <c r="FN759" s="490">
        <v>3475</v>
      </c>
      <c r="FO759" s="532">
        <f t="shared" si="1641"/>
        <v>0.25971599402092677</v>
      </c>
      <c r="FP759" s="449">
        <f t="shared" si="1642"/>
        <v>81.431316492477848</v>
      </c>
      <c r="FQ759" s="491">
        <v>25.2</v>
      </c>
      <c r="FR759" s="458">
        <f t="shared" si="1643"/>
        <v>0.59052350377278906</v>
      </c>
      <c r="FS759" s="504">
        <v>7.9</v>
      </c>
      <c r="FT759" s="535">
        <v>11.4</v>
      </c>
      <c r="FU759" s="495">
        <f t="shared" si="1587"/>
        <v>41.04</v>
      </c>
      <c r="FV759" s="490">
        <v>14</v>
      </c>
      <c r="FW759" s="504">
        <v>0.18</v>
      </c>
      <c r="FX759" s="490">
        <v>8</v>
      </c>
      <c r="FY759" s="452">
        <f t="shared" si="1613"/>
        <v>-2.5</v>
      </c>
      <c r="FZ759" s="452">
        <f t="shared" si="1614"/>
        <v>0.72307692307692317</v>
      </c>
      <c r="GA759" s="429">
        <f t="shared" si="1615"/>
        <v>0.47000000000000003</v>
      </c>
      <c r="GB759" s="513">
        <f t="shared" si="1616"/>
        <v>0.19718309859154926</v>
      </c>
      <c r="GC759" s="514">
        <f t="shared" si="1617"/>
        <v>2.7999999999999989</v>
      </c>
      <c r="GD759" s="513">
        <f t="shared" si="1618"/>
        <v>0.19718309859154926</v>
      </c>
      <c r="GE759" s="527">
        <f t="shared" si="1619"/>
        <v>10.079999999999998</v>
      </c>
      <c r="GF759" s="461">
        <f t="shared" si="1644"/>
        <v>2.3058536813985095</v>
      </c>
      <c r="GG759" s="490">
        <v>12</v>
      </c>
      <c r="GH759" s="450">
        <f t="shared" si="1565"/>
        <v>0.15</v>
      </c>
      <c r="GI759" s="405">
        <v>84</v>
      </c>
      <c r="GJ759" s="462">
        <f t="shared" si="1566"/>
        <v>7</v>
      </c>
      <c r="GK759" s="463">
        <f t="shared" si="1567"/>
        <v>6.748840043117589</v>
      </c>
      <c r="GL759" s="507">
        <v>8.0500000000000007</v>
      </c>
      <c r="GM759" s="535">
        <v>11.5</v>
      </c>
      <c r="GN759" s="406">
        <f t="shared" si="1568"/>
        <v>41.4</v>
      </c>
      <c r="GO759" s="513">
        <f t="shared" si="1569"/>
        <v>-8.7719298245614308E-3</v>
      </c>
      <c r="GP759" s="450">
        <f t="shared" si="1570"/>
        <v>-8.7719298245614308E-3</v>
      </c>
      <c r="GQ759" s="439">
        <v>8</v>
      </c>
      <c r="GR759" s="455">
        <f t="shared" si="1645"/>
        <v>2.4183343487838025</v>
      </c>
      <c r="GS759" s="531">
        <f t="shared" si="1542"/>
        <v>10.4</v>
      </c>
      <c r="GT759" s="531">
        <f t="shared" si="1593"/>
        <v>32.24</v>
      </c>
      <c r="GU759" s="513">
        <f t="shared" si="1571"/>
        <v>9.5652173913043481E-2</v>
      </c>
      <c r="GV759" s="513">
        <f t="shared" si="1572"/>
        <v>0.22125603864734289</v>
      </c>
      <c r="GW759" s="513">
        <f t="shared" si="1661"/>
        <v>8.7719298245614086E-2</v>
      </c>
      <c r="GX759" s="513">
        <f t="shared" si="1594"/>
        <v>0.21442495126705652</v>
      </c>
      <c r="GY759" s="462">
        <f t="shared" si="1573"/>
        <v>0.76691364126336259</v>
      </c>
      <c r="GZ759" s="490">
        <v>43421</v>
      </c>
      <c r="HA759" s="493">
        <v>8.3699999999999992</v>
      </c>
      <c r="HB759" s="493">
        <v>8.1</v>
      </c>
      <c r="HC759" s="494">
        <v>10.4</v>
      </c>
      <c r="HD759" s="463">
        <f t="shared" si="1662"/>
        <v>32.24</v>
      </c>
      <c r="HE759" s="498">
        <v>11</v>
      </c>
      <c r="HF759" s="498">
        <f t="shared" si="1588"/>
        <v>29.700000000000003</v>
      </c>
      <c r="HH759" s="492">
        <v>8</v>
      </c>
      <c r="HI759" s="508">
        <v>7570</v>
      </c>
      <c r="HJ759" s="490">
        <f t="shared" si="1646"/>
        <v>5071.9000000000005</v>
      </c>
      <c r="HK759" s="490"/>
      <c r="HL759" s="490"/>
      <c r="HM759" s="543">
        <v>4.2</v>
      </c>
      <c r="HN759" s="506">
        <v>3.48</v>
      </c>
      <c r="HO759" s="491">
        <v>0.15</v>
      </c>
      <c r="HP759" s="545">
        <v>0.01</v>
      </c>
      <c r="HQ759" s="523">
        <v>3.4</v>
      </c>
      <c r="HR759" s="524">
        <v>0.12</v>
      </c>
      <c r="HS759" s="524">
        <v>0.19</v>
      </c>
      <c r="HT759" s="511">
        <v>4</v>
      </c>
      <c r="HU759" s="522">
        <f t="shared" si="1647"/>
        <v>45.01358168412883</v>
      </c>
      <c r="HV759" s="513">
        <f t="shared" si="1663"/>
        <v>0.78989898989898988</v>
      </c>
      <c r="HW759" s="513">
        <f t="shared" si="1595"/>
        <v>0.86142273801848268</v>
      </c>
      <c r="HX759" s="513">
        <f t="shared" si="1601"/>
        <v>0.85853658536585364</v>
      </c>
      <c r="HY759" s="684"/>
    </row>
    <row r="760" spans="1:233" s="688" customFormat="1" ht="16.149999999999999" customHeight="1" x14ac:dyDescent="0.15">
      <c r="A760" s="400">
        <v>44242</v>
      </c>
      <c r="B760" s="515">
        <v>33332</v>
      </c>
      <c r="C760" s="402">
        <f t="shared" si="1621"/>
        <v>0.66664000000000001</v>
      </c>
      <c r="D760" s="403">
        <v>8.09</v>
      </c>
      <c r="E760" s="404">
        <v>53.9</v>
      </c>
      <c r="F760" s="406">
        <f t="shared" si="1578"/>
        <v>253.33</v>
      </c>
      <c r="G760" s="406">
        <f t="shared" si="1579"/>
        <v>8443.9955600000012</v>
      </c>
      <c r="H760" s="402">
        <f t="shared" si="1580"/>
        <v>0.33775982240000008</v>
      </c>
      <c r="I760" s="405"/>
      <c r="J760" s="406"/>
      <c r="K760" s="407"/>
      <c r="L760" s="407"/>
      <c r="M760" s="407"/>
      <c r="N760" s="408"/>
      <c r="O760" s="408"/>
      <c r="P760" s="685">
        <v>3597</v>
      </c>
      <c r="Q760" s="409">
        <f t="shared" si="1574"/>
        <v>3597</v>
      </c>
      <c r="R760" s="686"/>
      <c r="S760" s="686"/>
      <c r="T760" s="403">
        <v>5.0999999999999996</v>
      </c>
      <c r="U760" s="409">
        <f t="shared" si="1648"/>
        <v>3158.9655172413795</v>
      </c>
      <c r="V760" s="405">
        <v>9161</v>
      </c>
      <c r="W760" s="405">
        <v>2639</v>
      </c>
      <c r="X760" s="687">
        <v>456</v>
      </c>
      <c r="Y760" s="403"/>
      <c r="Z760" s="404"/>
      <c r="AA760" s="405"/>
      <c r="AB760" s="405"/>
      <c r="AC760" s="407"/>
      <c r="AD760" s="407"/>
      <c r="AE760" s="407"/>
      <c r="AF760" s="478">
        <f t="shared" si="1649"/>
        <v>4053</v>
      </c>
      <c r="AG760" s="477">
        <f t="shared" si="1650"/>
        <v>1.6212</v>
      </c>
      <c r="AH760" s="478">
        <f t="shared" si="1651"/>
        <v>2813.3809336634422</v>
      </c>
      <c r="AI760" s="478">
        <f t="shared" si="1652"/>
        <v>8158.8047076239827</v>
      </c>
      <c r="AJ760" s="473">
        <f t="shared" si="1653"/>
        <v>33067.635479999997</v>
      </c>
      <c r="AK760" s="477">
        <f t="shared" si="1654"/>
        <v>1.4696726879999999</v>
      </c>
      <c r="AL760" s="447">
        <v>58</v>
      </c>
      <c r="AM760" s="450"/>
      <c r="AN760" s="549">
        <v>4399</v>
      </c>
      <c r="AO760" s="549">
        <v>4402</v>
      </c>
      <c r="AP760" s="464">
        <v>7.26</v>
      </c>
      <c r="AQ760" s="439">
        <v>712</v>
      </c>
      <c r="AR760" s="473">
        <f t="shared" si="1532"/>
        <v>2136</v>
      </c>
      <c r="AS760" s="657">
        <f t="shared" si="1533"/>
        <v>3</v>
      </c>
      <c r="AT760" s="549">
        <v>5230</v>
      </c>
      <c r="AU760" s="439"/>
      <c r="AV760" s="457">
        <v>1.3</v>
      </c>
      <c r="AW760" s="464">
        <v>6.07</v>
      </c>
      <c r="AX760" s="464">
        <v>37.340000000000003</v>
      </c>
      <c r="AY760" s="457">
        <v>12</v>
      </c>
      <c r="AZ760" s="457"/>
      <c r="BA760" s="420">
        <f t="shared" si="1622"/>
        <v>34206</v>
      </c>
      <c r="BB760" s="421">
        <f t="shared" si="1623"/>
        <v>0.68411999999999995</v>
      </c>
      <c r="BC760" s="439"/>
      <c r="BD760" s="667">
        <v>8.09</v>
      </c>
      <c r="BE760" s="668">
        <v>49.5</v>
      </c>
      <c r="BF760" s="406">
        <f t="shared" si="1581"/>
        <v>232.65</v>
      </c>
      <c r="BG760" s="547">
        <v>8410</v>
      </c>
      <c r="BH760" s="406">
        <f t="shared" si="1624"/>
        <v>5634.7000000000007</v>
      </c>
      <c r="BI760" s="549"/>
      <c r="BJ760" s="402"/>
      <c r="BK760" s="669">
        <v>24.6</v>
      </c>
      <c r="BL760" s="669">
        <v>14.4</v>
      </c>
      <c r="BM760" s="670">
        <v>7.2</v>
      </c>
      <c r="BN760" s="442">
        <v>1.5</v>
      </c>
      <c r="BO760" s="443">
        <v>137</v>
      </c>
      <c r="BP760" s="443">
        <v>32</v>
      </c>
      <c r="BQ760" s="667">
        <v>4.5999999999999996</v>
      </c>
      <c r="BR760" s="421">
        <f t="shared" si="1625"/>
        <v>0.63888888888888884</v>
      </c>
      <c r="BS760" s="409">
        <f t="shared" si="1626"/>
        <v>38259</v>
      </c>
      <c r="BT760" s="429">
        <f t="shared" si="1534"/>
        <v>8.0020732376695669</v>
      </c>
      <c r="BU760" s="430">
        <f t="shared" si="1657"/>
        <v>49.5</v>
      </c>
      <c r="BV760" s="430">
        <f t="shared" si="1627"/>
        <v>434.28301576099744</v>
      </c>
      <c r="BW760" s="430">
        <f t="shared" si="1535"/>
        <v>7519.3972398651294</v>
      </c>
      <c r="BX760" s="430">
        <f t="shared" si="1628"/>
        <v>4887.6082059123346</v>
      </c>
      <c r="BY760" s="430">
        <f t="shared" si="1536"/>
        <v>21.993977887555872</v>
      </c>
      <c r="BZ760" s="430">
        <f>(BL760*BA760+AY760*AF760)/BS760</f>
        <v>14.145753940249353</v>
      </c>
      <c r="CA760" s="671">
        <f>(BN760*BA760+AZ760*AF760)/BS760</f>
        <v>1.3410962126558457</v>
      </c>
      <c r="CB760" s="430">
        <f t="shared" si="1582"/>
        <v>137</v>
      </c>
      <c r="CC760" s="549">
        <v>16915</v>
      </c>
      <c r="CD760" s="411">
        <f t="shared" si="1555"/>
        <v>18941.5</v>
      </c>
      <c r="CE760" s="421">
        <f t="shared" si="1556"/>
        <v>0.75766</v>
      </c>
      <c r="CF760" s="433">
        <f t="shared" si="1557"/>
        <v>8.4892959902858802</v>
      </c>
      <c r="CG760" s="438">
        <v>7.7</v>
      </c>
      <c r="CH760" s="669">
        <v>2.8</v>
      </c>
      <c r="CI760" s="672">
        <f t="shared" si="1583"/>
        <v>13.479160508424474</v>
      </c>
      <c r="CJ760" s="453">
        <v>23.1</v>
      </c>
      <c r="CK760" s="453">
        <v>1.23</v>
      </c>
      <c r="CL760" s="667">
        <v>7.78</v>
      </c>
      <c r="CM760" s="676"/>
      <c r="CN760" s="676"/>
      <c r="CO760" s="549"/>
      <c r="CP760" s="549"/>
      <c r="CQ760" s="450"/>
      <c r="CR760" s="673">
        <v>0.95</v>
      </c>
      <c r="CT760" s="432">
        <f t="shared" si="1559"/>
        <v>4.4347068605971014</v>
      </c>
      <c r="CU760" s="438">
        <v>4.6500000000000004</v>
      </c>
      <c r="CV760" s="438">
        <v>7.89</v>
      </c>
      <c r="CW760" s="439">
        <v>14.2</v>
      </c>
      <c r="CX760" s="660">
        <f>CW760*3.6</f>
        <v>51.12</v>
      </c>
      <c r="CY760" s="441">
        <v>7840</v>
      </c>
      <c r="CZ760" s="442">
        <v>5.4</v>
      </c>
      <c r="DA760" s="442">
        <v>0.25</v>
      </c>
      <c r="DB760" s="442">
        <v>4.2</v>
      </c>
      <c r="DC760" s="442">
        <v>0.65</v>
      </c>
      <c r="DD760" s="443">
        <v>4</v>
      </c>
      <c r="DE760" s="440">
        <v>16</v>
      </c>
      <c r="DF760" s="674">
        <v>17291</v>
      </c>
      <c r="DG760" s="445">
        <f t="shared" si="1629"/>
        <v>19317.5</v>
      </c>
      <c r="DH760" s="421">
        <f t="shared" si="1630"/>
        <v>0.77270000000000005</v>
      </c>
      <c r="DI760" s="446">
        <f t="shared" si="1631"/>
        <v>8.3240584961822179</v>
      </c>
      <c r="DJ760" s="438"/>
      <c r="DK760" s="669"/>
      <c r="DL760" s="446">
        <f t="shared" si="1632"/>
        <v>11.8027695095121</v>
      </c>
      <c r="DM760" s="442">
        <v>23.1</v>
      </c>
      <c r="DN760" s="442">
        <v>2</v>
      </c>
      <c r="DO760" s="667"/>
      <c r="DP760" s="667"/>
      <c r="DQ760" s="667"/>
      <c r="DR760" s="549"/>
      <c r="DS760" s="549"/>
      <c r="DT760" s="450"/>
      <c r="DU760" s="673">
        <v>0.95</v>
      </c>
      <c r="DW760" s="446">
        <f t="shared" si="1633"/>
        <v>4.3483887666623531</v>
      </c>
      <c r="DX760" s="438">
        <v>5</v>
      </c>
      <c r="DY760" s="438"/>
      <c r="DZ760" s="439"/>
      <c r="EA760" s="660"/>
      <c r="EB760" s="441"/>
      <c r="EC760" s="442"/>
      <c r="ED760" s="442"/>
      <c r="EE760" s="442"/>
      <c r="EF760" s="442"/>
      <c r="EG760" s="443"/>
      <c r="EH760" s="440"/>
      <c r="EI760" s="429">
        <f t="shared" ref="EI760:ER760" si="1665">CV760</f>
        <v>7.89</v>
      </c>
      <c r="EJ760" s="447">
        <f t="shared" si="1665"/>
        <v>14.2</v>
      </c>
      <c r="EK760" s="448">
        <f t="shared" si="1665"/>
        <v>51.12</v>
      </c>
      <c r="EL760" s="417">
        <f t="shared" si="1665"/>
        <v>7840</v>
      </c>
      <c r="EM760" s="431">
        <f t="shared" si="1665"/>
        <v>5.4</v>
      </c>
      <c r="EN760" s="431">
        <f t="shared" si="1665"/>
        <v>0.25</v>
      </c>
      <c r="EO760" s="431">
        <f t="shared" si="1665"/>
        <v>4.2</v>
      </c>
      <c r="EP760" s="431">
        <f t="shared" si="1665"/>
        <v>0.65</v>
      </c>
      <c r="EQ760" s="430">
        <f t="shared" si="1665"/>
        <v>4</v>
      </c>
      <c r="ER760" s="448">
        <f t="shared" si="1665"/>
        <v>16</v>
      </c>
      <c r="ES760" s="449">
        <f t="shared" si="1634"/>
        <v>27.601348702266133</v>
      </c>
      <c r="ET760" s="450">
        <f t="shared" si="1635"/>
        <v>0.76517999999999997</v>
      </c>
      <c r="EU760" s="451">
        <f t="shared" si="1620"/>
        <v>0.37761895227272735</v>
      </c>
      <c r="EV760" s="450">
        <f t="shared" si="1636"/>
        <v>0.69929435606060619</v>
      </c>
      <c r="EW760" s="513">
        <f t="shared" si="1599"/>
        <v>0.75447824729080482</v>
      </c>
      <c r="EX760" s="514">
        <f t="shared" si="1600"/>
        <v>16.593977887555873</v>
      </c>
      <c r="EY760" s="513">
        <f t="shared" si="1659"/>
        <v>0.71313131313131317</v>
      </c>
      <c r="EZ760" s="514">
        <f t="shared" si="1660"/>
        <v>35.299999999999997</v>
      </c>
      <c r="FA760" s="450">
        <f t="shared" si="1637"/>
        <v>0.88228874226079956</v>
      </c>
      <c r="FB760" s="431">
        <f t="shared" si="1638"/>
        <v>383.16301576099744</v>
      </c>
      <c r="FC760" s="452">
        <f>1-EP760/CA760</f>
        <v>0.51532187335555157</v>
      </c>
      <c r="FD760" s="431">
        <f>CA760-EP760</f>
        <v>0.69109621265584564</v>
      </c>
      <c r="FE760" s="452">
        <f t="shared" si="1585"/>
        <v>0.97080291970802923</v>
      </c>
      <c r="FF760" s="430">
        <f t="shared" si="1586"/>
        <v>133</v>
      </c>
      <c r="FG760" s="405">
        <v>57600</v>
      </c>
      <c r="FH760" s="664">
        <v>325</v>
      </c>
      <c r="FI760" s="453">
        <v>21.84</v>
      </c>
      <c r="FJ760" s="454"/>
      <c r="FK760" s="455">
        <f t="shared" si="1639"/>
        <v>1.8819101387908728</v>
      </c>
      <c r="FL760" s="530">
        <v>2200</v>
      </c>
      <c r="FM760" s="455">
        <f t="shared" si="1640"/>
        <v>57.50280979638778</v>
      </c>
      <c r="FN760" s="530">
        <v>3336</v>
      </c>
      <c r="FO760" s="532">
        <f t="shared" si="1641"/>
        <v>0.24932735426008973</v>
      </c>
      <c r="FP760" s="449">
        <f t="shared" si="1642"/>
        <v>87.195169763977106</v>
      </c>
      <c r="FQ760" s="457">
        <v>25.2</v>
      </c>
      <c r="FR760" s="458">
        <f t="shared" si="1643"/>
        <v>0.65866854857680546</v>
      </c>
      <c r="FS760" s="459">
        <v>7.9</v>
      </c>
      <c r="FT760" s="439">
        <v>11.4</v>
      </c>
      <c r="FU760" s="660">
        <f t="shared" si="1587"/>
        <v>41.04</v>
      </c>
      <c r="FV760" s="530">
        <v>14</v>
      </c>
      <c r="FW760" s="538">
        <v>0.18</v>
      </c>
      <c r="FX760" s="530">
        <v>8</v>
      </c>
      <c r="FY760" s="452">
        <f t="shared" si="1613"/>
        <v>-2.5</v>
      </c>
      <c r="FZ760" s="452">
        <f t="shared" si="1614"/>
        <v>0.72307692307692317</v>
      </c>
      <c r="GA760" s="429">
        <f t="shared" si="1615"/>
        <v>0.47000000000000003</v>
      </c>
      <c r="GB760" s="513">
        <f t="shared" si="1616"/>
        <v>0.19718309859154926</v>
      </c>
      <c r="GC760" s="514">
        <f t="shared" si="1617"/>
        <v>2.7999999999999989</v>
      </c>
      <c r="GD760" s="513">
        <f t="shared" si="1618"/>
        <v>0.19718309859154926</v>
      </c>
      <c r="GE760" s="527">
        <f t="shared" si="1619"/>
        <v>10.079999999999998</v>
      </c>
      <c r="GF760" s="461">
        <f t="shared" si="1644"/>
        <v>2.5719438563475263</v>
      </c>
      <c r="GG760" s="606">
        <v>12</v>
      </c>
      <c r="GH760" s="450">
        <f t="shared" si="1565"/>
        <v>0.15</v>
      </c>
      <c r="GI760" s="405">
        <v>84</v>
      </c>
      <c r="GJ760" s="462">
        <f t="shared" si="1566"/>
        <v>7</v>
      </c>
      <c r="GK760" s="463">
        <f t="shared" si="1567"/>
        <v>7.5276405551634911</v>
      </c>
      <c r="GL760" s="464">
        <v>8.0500000000000007</v>
      </c>
      <c r="GM760" s="529">
        <v>11.5</v>
      </c>
      <c r="GN760" s="406">
        <f t="shared" si="1568"/>
        <v>41.4</v>
      </c>
      <c r="GO760" s="513">
        <f t="shared" si="1569"/>
        <v>-8.7719298245614308E-3</v>
      </c>
      <c r="GP760" s="450">
        <f t="shared" si="1570"/>
        <v>-8.7719298245614308E-3</v>
      </c>
      <c r="GQ760" s="439">
        <v>8</v>
      </c>
      <c r="GR760" s="455">
        <f t="shared" si="1645"/>
        <v>2.6974045322669173</v>
      </c>
      <c r="GS760" s="531">
        <f t="shared" si="1542"/>
        <v>10.4</v>
      </c>
      <c r="GT760" s="531">
        <f t="shared" si="1593"/>
        <v>32.24</v>
      </c>
      <c r="GU760" s="513">
        <f t="shared" si="1571"/>
        <v>9.5652173913043481E-2</v>
      </c>
      <c r="GV760" s="513">
        <f t="shared" si="1572"/>
        <v>0.22125603864734289</v>
      </c>
      <c r="GW760" s="513">
        <f t="shared" si="1661"/>
        <v>8.7719298245614086E-2</v>
      </c>
      <c r="GX760" s="513">
        <f t="shared" si="1594"/>
        <v>0.21442495126705652</v>
      </c>
      <c r="GY760" s="462">
        <f t="shared" si="1573"/>
        <v>0.85541369945039702</v>
      </c>
      <c r="GZ760" s="405">
        <v>38078</v>
      </c>
      <c r="HA760" s="438">
        <v>8.3699999999999992</v>
      </c>
      <c r="HB760" s="451">
        <v>8.18</v>
      </c>
      <c r="HC760" s="439">
        <v>10.4</v>
      </c>
      <c r="HD760" s="463">
        <f t="shared" si="1662"/>
        <v>32.24</v>
      </c>
      <c r="HE760" s="463">
        <v>11.2</v>
      </c>
      <c r="HF760" s="463">
        <f t="shared" si="1588"/>
        <v>30.24</v>
      </c>
      <c r="HH760" s="408">
        <v>8</v>
      </c>
      <c r="HI760" s="465">
        <v>7570</v>
      </c>
      <c r="HJ760" s="406">
        <f t="shared" si="1646"/>
        <v>5071.9000000000005</v>
      </c>
      <c r="HK760" s="406"/>
      <c r="HL760" s="549"/>
      <c r="HM760" s="540">
        <v>4.2</v>
      </c>
      <c r="HN760" s="461">
        <v>4.4400000000000004</v>
      </c>
      <c r="HO760" s="407">
        <v>0.15</v>
      </c>
      <c r="HP760" s="548">
        <v>0.01</v>
      </c>
      <c r="HQ760" s="518">
        <v>3.4</v>
      </c>
      <c r="HR760" s="519">
        <v>0.12</v>
      </c>
      <c r="HS760" s="520">
        <v>0.19</v>
      </c>
      <c r="HT760" s="521">
        <v>4</v>
      </c>
      <c r="HU760" s="522">
        <f t="shared" si="1647"/>
        <v>50.868268724785125</v>
      </c>
      <c r="HV760" s="513">
        <f t="shared" si="1663"/>
        <v>0.78989898989898988</v>
      </c>
      <c r="HW760" s="513">
        <f t="shared" si="1595"/>
        <v>0.86142273801848268</v>
      </c>
      <c r="HX760" s="513">
        <f t="shared" si="1601"/>
        <v>0.81951219512195128</v>
      </c>
      <c r="HY760" s="675"/>
    </row>
    <row r="761" spans="1:233" s="688" customFormat="1" ht="16.149999999999999" customHeight="1" x14ac:dyDescent="0.15">
      <c r="A761" s="400">
        <v>44243</v>
      </c>
      <c r="B761" s="515">
        <v>33517</v>
      </c>
      <c r="C761" s="402">
        <f t="shared" si="1621"/>
        <v>0.67034000000000005</v>
      </c>
      <c r="D761" s="403">
        <v>8.15</v>
      </c>
      <c r="E761" s="404">
        <v>30.8</v>
      </c>
      <c r="F761" s="406">
        <f t="shared" si="1578"/>
        <v>144.76000000000002</v>
      </c>
      <c r="G761" s="406">
        <f t="shared" si="1579"/>
        <v>4851.9209200000005</v>
      </c>
      <c r="H761" s="402">
        <f t="shared" si="1580"/>
        <v>0.19407683680000001</v>
      </c>
      <c r="I761" s="405"/>
      <c r="J761" s="406"/>
      <c r="K761" s="407"/>
      <c r="L761" s="407"/>
      <c r="M761" s="407"/>
      <c r="N761" s="408"/>
      <c r="O761" s="408"/>
      <c r="P761" s="685">
        <v>3602</v>
      </c>
      <c r="Q761" s="409">
        <f t="shared" si="1574"/>
        <v>3602</v>
      </c>
      <c r="R761" s="686"/>
      <c r="S761" s="686"/>
      <c r="T761" s="403">
        <v>4.91</v>
      </c>
      <c r="U761" s="409">
        <f t="shared" si="1648"/>
        <v>2954.4827586206898</v>
      </c>
      <c r="V761" s="405">
        <v>8568</v>
      </c>
      <c r="W761" s="405">
        <v>2054</v>
      </c>
      <c r="X761" s="687">
        <v>469</v>
      </c>
      <c r="Y761" s="403"/>
      <c r="Z761" s="404"/>
      <c r="AA761" s="405"/>
      <c r="AB761" s="405"/>
      <c r="AC761" s="407"/>
      <c r="AD761" s="407"/>
      <c r="AE761" s="407"/>
      <c r="AF761" s="478">
        <f t="shared" si="1649"/>
        <v>4071</v>
      </c>
      <c r="AG761" s="477">
        <f t="shared" si="1650"/>
        <v>1.6284000000000001</v>
      </c>
      <c r="AH761" s="478">
        <f t="shared" si="1651"/>
        <v>2619.8619707095609</v>
      </c>
      <c r="AI761" s="478">
        <f t="shared" si="1652"/>
        <v>7597.5997150577259</v>
      </c>
      <c r="AJ761" s="473">
        <f t="shared" si="1653"/>
        <v>30929.828440000001</v>
      </c>
      <c r="AK761" s="477">
        <f t="shared" si="1654"/>
        <v>1.3746590417777778</v>
      </c>
      <c r="AL761" s="447">
        <v>59</v>
      </c>
      <c r="AM761" s="450"/>
      <c r="AN761" s="549">
        <v>5000</v>
      </c>
      <c r="AO761" s="549">
        <v>4939</v>
      </c>
      <c r="AP761" s="464">
        <v>7.26</v>
      </c>
      <c r="AQ761" s="439">
        <v>706</v>
      </c>
      <c r="AR761" s="473">
        <f t="shared" si="1532"/>
        <v>2118</v>
      </c>
      <c r="AS761" s="657">
        <f t="shared" si="1533"/>
        <v>3</v>
      </c>
      <c r="AT761" s="549">
        <v>5250</v>
      </c>
      <c r="AU761" s="439"/>
      <c r="AV761" s="457">
        <v>1.5</v>
      </c>
      <c r="AW761" s="464"/>
      <c r="AX761" s="464"/>
      <c r="AY761" s="457"/>
      <c r="AZ761" s="457"/>
      <c r="BA761" s="420">
        <f t="shared" si="1622"/>
        <v>33869</v>
      </c>
      <c r="BB761" s="421">
        <f t="shared" si="1623"/>
        <v>0.67737999999999998</v>
      </c>
      <c r="BC761" s="439"/>
      <c r="BD761" s="667">
        <v>8.09</v>
      </c>
      <c r="BE761" s="668">
        <v>33.299999999999997</v>
      </c>
      <c r="BF761" s="406">
        <f t="shared" si="1581"/>
        <v>156.51</v>
      </c>
      <c r="BG761" s="547">
        <v>9250</v>
      </c>
      <c r="BH761" s="406">
        <f t="shared" si="1624"/>
        <v>6197.5</v>
      </c>
      <c r="BI761" s="549"/>
      <c r="BJ761" s="402"/>
      <c r="BK761" s="669">
        <v>26.7</v>
      </c>
      <c r="BL761" s="669">
        <v>14.9</v>
      </c>
      <c r="BM761" s="670">
        <v>8.3000000000000007</v>
      </c>
      <c r="BN761" s="442">
        <v>1.6</v>
      </c>
      <c r="BO761" s="443">
        <v>85</v>
      </c>
      <c r="BP761" s="443">
        <v>32</v>
      </c>
      <c r="BQ761" s="667">
        <v>4.47</v>
      </c>
      <c r="BR761" s="421">
        <f t="shared" si="1625"/>
        <v>0.62083333333333324</v>
      </c>
      <c r="BS761" s="409">
        <f t="shared" si="1626"/>
        <v>37940</v>
      </c>
      <c r="BT761" s="429">
        <f t="shared" si="1534"/>
        <v>8.0009401686874018</v>
      </c>
      <c r="BU761" s="430">
        <f t="shared" si="1657"/>
        <v>33.299999999999997</v>
      </c>
      <c r="BV761" s="430">
        <f t="shared" si="1627"/>
        <v>366.97984159198734</v>
      </c>
      <c r="BW761" s="430">
        <f t="shared" si="1535"/>
        <v>8257.7876383763833</v>
      </c>
      <c r="BX761" s="430">
        <f t="shared" si="1628"/>
        <v>5367.5619649446489</v>
      </c>
      <c r="BY761" s="430">
        <f t="shared" si="1536"/>
        <v>23.835063257775435</v>
      </c>
      <c r="BZ761" s="430"/>
      <c r="CA761" s="671"/>
      <c r="CB761" s="430">
        <f t="shared" si="1582"/>
        <v>85</v>
      </c>
      <c r="CC761" s="549">
        <v>16958</v>
      </c>
      <c r="CD761" s="411">
        <f t="shared" si="1555"/>
        <v>18993.5</v>
      </c>
      <c r="CE761" s="421">
        <f t="shared" si="1556"/>
        <v>0.75973999999999997</v>
      </c>
      <c r="CF761" s="433">
        <f t="shared" si="1557"/>
        <v>8.4660541764287771</v>
      </c>
      <c r="CG761" s="438"/>
      <c r="CH761" s="669"/>
      <c r="CI761" s="672">
        <f t="shared" si="1583"/>
        <v>13.444981719542398</v>
      </c>
      <c r="CJ761" s="453">
        <v>23</v>
      </c>
      <c r="CK761" s="453">
        <v>1.41</v>
      </c>
      <c r="CL761" s="667"/>
      <c r="CM761" s="676"/>
      <c r="CN761" s="676"/>
      <c r="CO761" s="549"/>
      <c r="CP761" s="549"/>
      <c r="CQ761" s="450"/>
      <c r="CR761" s="673">
        <v>0.95</v>
      </c>
      <c r="CT761" s="432">
        <f t="shared" si="1559"/>
        <v>4.4225656145523464</v>
      </c>
      <c r="CU761" s="438">
        <v>4.22</v>
      </c>
      <c r="CV761" s="438"/>
      <c r="CW761" s="439"/>
      <c r="CX761" s="660"/>
      <c r="CY761" s="441"/>
      <c r="CZ761" s="442"/>
      <c r="DA761" s="442"/>
      <c r="DB761" s="442"/>
      <c r="DC761" s="442"/>
      <c r="DD761" s="443"/>
      <c r="DE761" s="440"/>
      <c r="DF761" s="674">
        <v>16911</v>
      </c>
      <c r="DG761" s="445">
        <f t="shared" si="1629"/>
        <v>18946.5</v>
      </c>
      <c r="DH761" s="421">
        <f t="shared" si="1630"/>
        <v>0.75785999999999998</v>
      </c>
      <c r="DI761" s="446">
        <f t="shared" si="1631"/>
        <v>8.4870556567175992</v>
      </c>
      <c r="DJ761" s="438">
        <v>7.72</v>
      </c>
      <c r="DK761" s="669">
        <v>3.4</v>
      </c>
      <c r="DL761" s="446">
        <f t="shared" si="1632"/>
        <v>12.033884886390627</v>
      </c>
      <c r="DM761" s="442">
        <v>22.9</v>
      </c>
      <c r="DN761" s="442">
        <v>2.17</v>
      </c>
      <c r="DO761" s="667">
        <v>7.78</v>
      </c>
      <c r="DP761" s="667"/>
      <c r="DQ761" s="667"/>
      <c r="DR761" s="549"/>
      <c r="DS761" s="549"/>
      <c r="DT761" s="450"/>
      <c r="DU761" s="673">
        <v>0.95</v>
      </c>
      <c r="DW761" s="446">
        <f t="shared" si="1633"/>
        <v>4.4335365370912836</v>
      </c>
      <c r="DX761" s="438">
        <v>4.6100000000000003</v>
      </c>
      <c r="DY761" s="438">
        <v>7.95</v>
      </c>
      <c r="DZ761" s="439">
        <v>15.1</v>
      </c>
      <c r="EA761" s="660">
        <f>DZ761*3.6</f>
        <v>54.36</v>
      </c>
      <c r="EB761" s="441">
        <v>8060</v>
      </c>
      <c r="EC761" s="442">
        <v>7.1</v>
      </c>
      <c r="ED761" s="442">
        <v>0.23</v>
      </c>
      <c r="EE761" s="442">
        <v>5.4</v>
      </c>
      <c r="EF761" s="442">
        <v>0.7</v>
      </c>
      <c r="EG761" s="443">
        <v>7</v>
      </c>
      <c r="EH761" s="440">
        <v>16</v>
      </c>
      <c r="EI761" s="429">
        <f t="shared" ref="EI761:ER761" si="1666">DY761</f>
        <v>7.95</v>
      </c>
      <c r="EJ761" s="447">
        <f t="shared" si="1666"/>
        <v>15.1</v>
      </c>
      <c r="EK761" s="448">
        <f t="shared" si="1666"/>
        <v>54.36</v>
      </c>
      <c r="EL761" s="417">
        <f t="shared" si="1666"/>
        <v>8060</v>
      </c>
      <c r="EM761" s="431">
        <f t="shared" si="1666"/>
        <v>7.1</v>
      </c>
      <c r="EN761" s="431">
        <f t="shared" si="1666"/>
        <v>0.23</v>
      </c>
      <c r="EO761" s="431">
        <f t="shared" si="1666"/>
        <v>5.4</v>
      </c>
      <c r="EP761" s="431">
        <f t="shared" si="1666"/>
        <v>0.7</v>
      </c>
      <c r="EQ761" s="430">
        <f t="shared" si="1666"/>
        <v>7</v>
      </c>
      <c r="ER761" s="448">
        <f t="shared" si="1666"/>
        <v>16</v>
      </c>
      <c r="ES761" s="449">
        <f t="shared" si="1634"/>
        <v>27.83342119135477</v>
      </c>
      <c r="ET761" s="450">
        <f t="shared" si="1635"/>
        <v>0.75880000000000003</v>
      </c>
      <c r="EU761" s="451">
        <f t="shared" si="1620"/>
        <v>0.3164367088636364</v>
      </c>
      <c r="EV761" s="450">
        <f t="shared" si="1636"/>
        <v>0.5859939053030303</v>
      </c>
      <c r="EW761" s="513">
        <f t="shared" si="1599"/>
        <v>0.70211952352659068</v>
      </c>
      <c r="EX761" s="514">
        <f t="shared" si="1600"/>
        <v>16.735063257775437</v>
      </c>
      <c r="EY761" s="513">
        <f t="shared" si="1659"/>
        <v>0.54654654654654644</v>
      </c>
      <c r="EZ761" s="514">
        <f t="shared" si="1660"/>
        <v>18.199999999999996</v>
      </c>
      <c r="FA761" s="450">
        <f t="shared" si="1637"/>
        <v>0.85187197268334391</v>
      </c>
      <c r="FB761" s="431">
        <f t="shared" si="1638"/>
        <v>312.61984159198732</v>
      </c>
      <c r="FC761" s="452"/>
      <c r="FD761" s="431"/>
      <c r="FE761" s="452">
        <f t="shared" si="1585"/>
        <v>0.91764705882352937</v>
      </c>
      <c r="FF761" s="430">
        <f t="shared" si="1586"/>
        <v>78</v>
      </c>
      <c r="FG761" s="405">
        <v>57600</v>
      </c>
      <c r="FH761" s="664">
        <v>362</v>
      </c>
      <c r="FI761" s="453">
        <v>28.94</v>
      </c>
      <c r="FJ761" s="454"/>
      <c r="FK761" s="455">
        <f t="shared" si="1639"/>
        <v>1.8977332630469159</v>
      </c>
      <c r="FL761" s="530">
        <v>2200</v>
      </c>
      <c r="FM761" s="455">
        <f t="shared" si="1640"/>
        <v>57.986294148655766</v>
      </c>
      <c r="FN761" s="530">
        <v>3336</v>
      </c>
      <c r="FO761" s="532">
        <f t="shared" si="1641"/>
        <v>0.24932735426008973</v>
      </c>
      <c r="FP761" s="449">
        <f t="shared" si="1642"/>
        <v>87.928307854507111</v>
      </c>
      <c r="FQ761" s="457">
        <v>18</v>
      </c>
      <c r="FR761" s="458">
        <f t="shared" si="1643"/>
        <v>0.47443331576172909</v>
      </c>
      <c r="FS761" s="459">
        <v>7.94</v>
      </c>
      <c r="FT761" s="439">
        <v>10.6</v>
      </c>
      <c r="FU761" s="660">
        <f t="shared" si="1587"/>
        <v>38.159999999999997</v>
      </c>
      <c r="FV761" s="530">
        <v>12</v>
      </c>
      <c r="FW761" s="538">
        <v>0.22</v>
      </c>
      <c r="FX761" s="530">
        <v>8</v>
      </c>
      <c r="FY761" s="452">
        <f t="shared" si="1613"/>
        <v>-0.71428571428571419</v>
      </c>
      <c r="FZ761" s="452">
        <f t="shared" si="1614"/>
        <v>0.68571428571428572</v>
      </c>
      <c r="GA761" s="429">
        <f t="shared" si="1615"/>
        <v>0.48</v>
      </c>
      <c r="GB761" s="513">
        <f t="shared" si="1616"/>
        <v>0.29801324503311255</v>
      </c>
      <c r="GC761" s="514">
        <f t="shared" si="1617"/>
        <v>4.5</v>
      </c>
      <c r="GD761" s="513">
        <f t="shared" si="1618"/>
        <v>0.29801324503311266</v>
      </c>
      <c r="GE761" s="527">
        <f t="shared" si="1619"/>
        <v>16.200000000000003</v>
      </c>
      <c r="GF761" s="461">
        <f t="shared" si="1644"/>
        <v>2.5935687928307853</v>
      </c>
      <c r="GG761" s="606">
        <v>12</v>
      </c>
      <c r="GH761" s="450">
        <f t="shared" si="1565"/>
        <v>0.15</v>
      </c>
      <c r="GI761" s="405">
        <v>84</v>
      </c>
      <c r="GJ761" s="462">
        <f t="shared" si="1566"/>
        <v>7</v>
      </c>
      <c r="GK761" s="463">
        <f t="shared" si="1567"/>
        <v>7.5909330521876655</v>
      </c>
      <c r="GL761" s="464">
        <v>8.1</v>
      </c>
      <c r="GM761" s="529">
        <v>10.6</v>
      </c>
      <c r="GN761" s="406">
        <f t="shared" si="1568"/>
        <v>38.159999999999997</v>
      </c>
      <c r="GO761" s="513">
        <f t="shared" si="1569"/>
        <v>0</v>
      </c>
      <c r="GP761" s="450">
        <f t="shared" si="1570"/>
        <v>0</v>
      </c>
      <c r="GQ761" s="439">
        <v>8</v>
      </c>
      <c r="GR761" s="455">
        <f t="shared" si="1645"/>
        <v>2.7200843437005799</v>
      </c>
      <c r="GS761" s="531">
        <f t="shared" si="1542"/>
        <v>11</v>
      </c>
      <c r="GT761" s="531">
        <f t="shared" si="1593"/>
        <v>34.1</v>
      </c>
      <c r="GU761" s="513">
        <f t="shared" si="1571"/>
        <v>-3.7735849056603765E-2</v>
      </c>
      <c r="GV761" s="513">
        <f t="shared" si="1572"/>
        <v>0.10639412997903552</v>
      </c>
      <c r="GW761" s="513">
        <f t="shared" si="1661"/>
        <v>-3.7735849056603765E-2</v>
      </c>
      <c r="GX761" s="513">
        <f t="shared" si="1594"/>
        <v>0.10639412997903552</v>
      </c>
      <c r="GY761" s="462">
        <f t="shared" si="1573"/>
        <v>1.8696879438885898</v>
      </c>
      <c r="GZ761" s="405">
        <v>37779</v>
      </c>
      <c r="HA761" s="438">
        <v>8.32</v>
      </c>
      <c r="HB761" s="451">
        <v>8.18</v>
      </c>
      <c r="HC761" s="439">
        <v>11</v>
      </c>
      <c r="HD761" s="463">
        <f t="shared" si="1662"/>
        <v>34.1</v>
      </c>
      <c r="HE761" s="463">
        <v>11.5</v>
      </c>
      <c r="HF761" s="463">
        <f t="shared" si="1588"/>
        <v>31.05</v>
      </c>
      <c r="HH761" s="408">
        <v>10</v>
      </c>
      <c r="HI761" s="465">
        <v>8010</v>
      </c>
      <c r="HJ761" s="406">
        <f t="shared" si="1646"/>
        <v>5366.7000000000007</v>
      </c>
      <c r="HK761" s="406"/>
      <c r="HL761" s="549"/>
      <c r="HM761" s="540">
        <v>5.3</v>
      </c>
      <c r="HN761" s="461">
        <v>5.16</v>
      </c>
      <c r="HO761" s="407">
        <v>0.12</v>
      </c>
      <c r="HP761" s="548">
        <v>0.01</v>
      </c>
      <c r="HQ761" s="518">
        <v>4.5</v>
      </c>
      <c r="HR761" s="519">
        <v>0.16</v>
      </c>
      <c r="HS761" s="520">
        <v>0.21</v>
      </c>
      <c r="HT761" s="521">
        <v>4</v>
      </c>
      <c r="HU761" s="522">
        <f t="shared" si="1647"/>
        <v>51.374413180194281</v>
      </c>
      <c r="HV761" s="513">
        <f t="shared" si="1663"/>
        <v>0.66966966966966956</v>
      </c>
      <c r="HW761" s="513">
        <f t="shared" si="1595"/>
        <v>0.78212254807999493</v>
      </c>
      <c r="HX761" s="513">
        <f t="shared" si="1601"/>
        <v>0.80674157303370786</v>
      </c>
      <c r="HY761" s="675"/>
    </row>
    <row r="762" spans="1:233" s="688" customFormat="1" ht="16.149999999999999" customHeight="1" x14ac:dyDescent="0.15">
      <c r="A762" s="400">
        <v>44244</v>
      </c>
      <c r="B762" s="515">
        <v>32707</v>
      </c>
      <c r="C762" s="402">
        <f t="shared" si="1621"/>
        <v>0.65414000000000005</v>
      </c>
      <c r="D762" s="403">
        <v>8.1300000000000008</v>
      </c>
      <c r="E762" s="404">
        <v>44.1</v>
      </c>
      <c r="F762" s="406">
        <f t="shared" si="1578"/>
        <v>207.27</v>
      </c>
      <c r="G762" s="406">
        <f t="shared" si="1579"/>
        <v>6779.1798900000003</v>
      </c>
      <c r="H762" s="402">
        <f t="shared" si="1580"/>
        <v>0.27116719560000002</v>
      </c>
      <c r="I762" s="405"/>
      <c r="J762" s="406"/>
      <c r="K762" s="407"/>
      <c r="L762" s="407"/>
      <c r="M762" s="407"/>
      <c r="N762" s="408"/>
      <c r="O762" s="408"/>
      <c r="P762" s="685">
        <v>3602</v>
      </c>
      <c r="Q762" s="409">
        <f t="shared" si="1574"/>
        <v>3602</v>
      </c>
      <c r="R762" s="686"/>
      <c r="S762" s="686"/>
      <c r="T762" s="403">
        <v>5.0599999999999996</v>
      </c>
      <c r="U762" s="409">
        <f t="shared" si="1648"/>
        <v>2747.2413793103451</v>
      </c>
      <c r="V762" s="405">
        <v>7967</v>
      </c>
      <c r="W762" s="405">
        <v>1884</v>
      </c>
      <c r="X762" s="687">
        <v>443</v>
      </c>
      <c r="Y762" s="403"/>
      <c r="Z762" s="404"/>
      <c r="AA762" s="405"/>
      <c r="AB762" s="405"/>
      <c r="AC762" s="407"/>
      <c r="AD762" s="407"/>
      <c r="AE762" s="407"/>
      <c r="AF762" s="478">
        <f t="shared" si="1649"/>
        <v>4045</v>
      </c>
      <c r="AG762" s="477">
        <f t="shared" si="1650"/>
        <v>1.6180000000000001</v>
      </c>
      <c r="AH762" s="478">
        <f t="shared" si="1651"/>
        <v>2454.1967188099402</v>
      </c>
      <c r="AI762" s="478">
        <f t="shared" si="1652"/>
        <v>7117.1704845488257</v>
      </c>
      <c r="AJ762" s="473">
        <f t="shared" si="1653"/>
        <v>28788.954610000001</v>
      </c>
      <c r="AK762" s="477">
        <f t="shared" si="1654"/>
        <v>1.2795090937777778</v>
      </c>
      <c r="AL762" s="447">
        <v>60</v>
      </c>
      <c r="AM762" s="450"/>
      <c r="AN762" s="549">
        <v>4777</v>
      </c>
      <c r="AO762" s="549">
        <v>4650</v>
      </c>
      <c r="AP762" s="464">
        <v>7.24</v>
      </c>
      <c r="AQ762" s="439">
        <v>664</v>
      </c>
      <c r="AR762" s="473">
        <f t="shared" si="1532"/>
        <v>1992</v>
      </c>
      <c r="AS762" s="657">
        <f t="shared" si="1533"/>
        <v>3</v>
      </c>
      <c r="AT762" s="549">
        <v>4950</v>
      </c>
      <c r="AU762" s="439"/>
      <c r="AV762" s="457">
        <v>0.7</v>
      </c>
      <c r="AW762" s="464"/>
      <c r="AX762" s="464"/>
      <c r="AY762" s="457"/>
      <c r="AZ762" s="457"/>
      <c r="BA762" s="420">
        <f t="shared" si="1622"/>
        <v>30367</v>
      </c>
      <c r="BB762" s="421">
        <f t="shared" si="1623"/>
        <v>0.60733999999999999</v>
      </c>
      <c r="BC762" s="439"/>
      <c r="BD762" s="667">
        <v>8.09</v>
      </c>
      <c r="BE762" s="668">
        <v>33.700000000000003</v>
      </c>
      <c r="BF762" s="406">
        <f t="shared" si="1581"/>
        <v>158.39000000000001</v>
      </c>
      <c r="BG762" s="547">
        <v>9920</v>
      </c>
      <c r="BH762" s="406">
        <f t="shared" si="1624"/>
        <v>6646.4000000000005</v>
      </c>
      <c r="BI762" s="549"/>
      <c r="BJ762" s="402"/>
      <c r="BK762" s="669">
        <v>27.7</v>
      </c>
      <c r="BL762" s="669">
        <v>14</v>
      </c>
      <c r="BM762" s="670">
        <v>8.4</v>
      </c>
      <c r="BN762" s="442">
        <v>1.6</v>
      </c>
      <c r="BO762" s="443">
        <v>89</v>
      </c>
      <c r="BP762" s="443">
        <v>32</v>
      </c>
      <c r="BQ762" s="667">
        <v>4.6500000000000004</v>
      </c>
      <c r="BR762" s="421">
        <f t="shared" si="1625"/>
        <v>0.64583333333333337</v>
      </c>
      <c r="BS762" s="409">
        <f t="shared" si="1626"/>
        <v>34412</v>
      </c>
      <c r="BT762" s="429">
        <f t="shared" si="1534"/>
        <v>7.9900857259095668</v>
      </c>
      <c r="BU762" s="430">
        <f t="shared" si="1657"/>
        <v>33.700000000000003</v>
      </c>
      <c r="BV762" s="430">
        <f t="shared" si="1627"/>
        <v>373.92389660583518</v>
      </c>
      <c r="BW762" s="430">
        <f t="shared" si="1535"/>
        <v>8754.2942868766713</v>
      </c>
      <c r="BX762" s="430">
        <f t="shared" si="1628"/>
        <v>5690.2912864698365</v>
      </c>
      <c r="BY762" s="430">
        <f t="shared" si="1536"/>
        <v>24.443970126699988</v>
      </c>
      <c r="BZ762" s="430"/>
      <c r="CA762" s="671"/>
      <c r="CB762" s="430">
        <f t="shared" si="1582"/>
        <v>89</v>
      </c>
      <c r="CC762" s="549">
        <v>15316</v>
      </c>
      <c r="CD762" s="411">
        <f t="shared" si="1555"/>
        <v>17338.5</v>
      </c>
      <c r="CE762" s="421">
        <f t="shared" si="1556"/>
        <v>0.69354000000000005</v>
      </c>
      <c r="CF762" s="433">
        <f t="shared" si="1557"/>
        <v>9.274158664244311</v>
      </c>
      <c r="CG762" s="438">
        <v>7.65</v>
      </c>
      <c r="CH762" s="669">
        <v>2.8</v>
      </c>
      <c r="CI762" s="672">
        <f t="shared" si="1583"/>
        <v>14.886393314181248</v>
      </c>
      <c r="CJ762" s="453">
        <v>23.8</v>
      </c>
      <c r="CK762" s="453">
        <v>1.1200000000000001</v>
      </c>
      <c r="CL762" s="667">
        <v>7.66</v>
      </c>
      <c r="CM762" s="676"/>
      <c r="CN762" s="676"/>
      <c r="CO762" s="549"/>
      <c r="CP762" s="549"/>
      <c r="CQ762" s="450"/>
      <c r="CR762" s="673">
        <v>0.95</v>
      </c>
      <c r="CT762" s="432">
        <f t="shared" si="1559"/>
        <v>4.8447097499783718</v>
      </c>
      <c r="CU762" s="438">
        <v>4.5</v>
      </c>
      <c r="CV762" s="438">
        <v>7.88</v>
      </c>
      <c r="CW762" s="439">
        <v>15.5</v>
      </c>
      <c r="CX762" s="660">
        <f t="shared" ref="CX762:CX767" si="1667">CW762*3.6</f>
        <v>55.800000000000004</v>
      </c>
      <c r="CY762" s="441">
        <v>8350</v>
      </c>
      <c r="CZ762" s="442">
        <v>5.6</v>
      </c>
      <c r="DA762" s="442">
        <v>0.24</v>
      </c>
      <c r="DB762" s="442">
        <v>4.3</v>
      </c>
      <c r="DC762" s="442">
        <v>0.65</v>
      </c>
      <c r="DD762" s="443">
        <v>5</v>
      </c>
      <c r="DE762" s="440">
        <v>16</v>
      </c>
      <c r="DF762" s="674">
        <v>15051</v>
      </c>
      <c r="DG762" s="445">
        <f t="shared" si="1629"/>
        <v>17073.5</v>
      </c>
      <c r="DH762" s="421">
        <f t="shared" si="1630"/>
        <v>0.68293999999999999</v>
      </c>
      <c r="DI762" s="446">
        <f t="shared" si="1631"/>
        <v>9.418104079421326</v>
      </c>
      <c r="DJ762" s="438"/>
      <c r="DK762" s="669"/>
      <c r="DL762" s="446">
        <f t="shared" si="1632"/>
        <v>13.354028172313821</v>
      </c>
      <c r="DM762" s="442">
        <v>23.5</v>
      </c>
      <c r="DN762" s="442">
        <v>2.09</v>
      </c>
      <c r="DO762" s="667"/>
      <c r="DP762" s="667"/>
      <c r="DQ762" s="667"/>
      <c r="DR762" s="549"/>
      <c r="DS762" s="549"/>
      <c r="DT762" s="450"/>
      <c r="DU762" s="673">
        <v>0.95</v>
      </c>
      <c r="DW762" s="446">
        <f t="shared" si="1633"/>
        <v>4.9199051161156175</v>
      </c>
      <c r="DX762" s="438">
        <v>4.62</v>
      </c>
      <c r="DY762" s="438"/>
      <c r="DZ762" s="439"/>
      <c r="EA762" s="660"/>
      <c r="EB762" s="441"/>
      <c r="EC762" s="442"/>
      <c r="ED762" s="442"/>
      <c r="EE762" s="442"/>
      <c r="EF762" s="442"/>
      <c r="EG762" s="443"/>
      <c r="EH762" s="440"/>
      <c r="EI762" s="429">
        <f t="shared" ref="EI762:ER762" si="1668">CV762</f>
        <v>7.88</v>
      </c>
      <c r="EJ762" s="447">
        <f t="shared" si="1668"/>
        <v>15.5</v>
      </c>
      <c r="EK762" s="448">
        <f t="shared" si="1668"/>
        <v>55.800000000000004</v>
      </c>
      <c r="EL762" s="417">
        <f t="shared" si="1668"/>
        <v>8350</v>
      </c>
      <c r="EM762" s="431">
        <f t="shared" si="1668"/>
        <v>5.6</v>
      </c>
      <c r="EN762" s="431">
        <f t="shared" si="1668"/>
        <v>0.24</v>
      </c>
      <c r="EO762" s="431">
        <f t="shared" si="1668"/>
        <v>4.3</v>
      </c>
      <c r="EP762" s="431">
        <f t="shared" si="1668"/>
        <v>0.65</v>
      </c>
      <c r="EQ762" s="430">
        <f t="shared" si="1668"/>
        <v>5</v>
      </c>
      <c r="ER762" s="448">
        <f t="shared" si="1668"/>
        <v>16</v>
      </c>
      <c r="ES762" s="449">
        <f t="shared" si="1634"/>
        <v>30.686969661745902</v>
      </c>
      <c r="ET762" s="450">
        <f t="shared" si="1635"/>
        <v>0.68823999999999996</v>
      </c>
      <c r="EU762" s="451">
        <f t="shared" si="1620"/>
        <v>0.29244248022727276</v>
      </c>
      <c r="EV762" s="450">
        <f t="shared" si="1636"/>
        <v>0.54156014856902357</v>
      </c>
      <c r="EW762" s="513">
        <f t="shared" si="1599"/>
        <v>0.77090464556397253</v>
      </c>
      <c r="EX762" s="514">
        <f t="shared" si="1600"/>
        <v>18.843970126699986</v>
      </c>
      <c r="EY762" s="513">
        <f t="shared" si="1659"/>
        <v>0.5400593471810089</v>
      </c>
      <c r="EZ762" s="514">
        <f t="shared" si="1660"/>
        <v>18.200000000000003</v>
      </c>
      <c r="FA762" s="450">
        <f t="shared" si="1637"/>
        <v>0.85077177333006748</v>
      </c>
      <c r="FB762" s="431">
        <f t="shared" si="1638"/>
        <v>318.12389660583517</v>
      </c>
      <c r="FC762" s="452"/>
      <c r="FD762" s="431"/>
      <c r="FE762" s="452">
        <f t="shared" si="1585"/>
        <v>0.9438202247191011</v>
      </c>
      <c r="FF762" s="430">
        <f t="shared" si="1586"/>
        <v>84</v>
      </c>
      <c r="FG762" s="405">
        <v>57600</v>
      </c>
      <c r="FH762" s="664">
        <v>385</v>
      </c>
      <c r="FI762" s="453">
        <v>25.24</v>
      </c>
      <c r="FJ762" s="454"/>
      <c r="FK762" s="455">
        <f t="shared" si="1639"/>
        <v>2.0922933860281301</v>
      </c>
      <c r="FL762" s="530">
        <v>2000</v>
      </c>
      <c r="FM762" s="455">
        <f t="shared" si="1640"/>
        <v>58.119260723003599</v>
      </c>
      <c r="FN762" s="530">
        <v>2919</v>
      </c>
      <c r="FO762" s="532">
        <f t="shared" si="1641"/>
        <v>0.21816143497757848</v>
      </c>
      <c r="FP762" s="449">
        <f t="shared" si="1642"/>
        <v>84.825061025223761</v>
      </c>
      <c r="FQ762" s="457">
        <v>18</v>
      </c>
      <c r="FR762" s="458">
        <f t="shared" si="1643"/>
        <v>0.52307334650703252</v>
      </c>
      <c r="FS762" s="459">
        <v>7.86</v>
      </c>
      <c r="FT762" s="439">
        <v>11.8</v>
      </c>
      <c r="FU762" s="660">
        <f t="shared" si="1587"/>
        <v>42.480000000000004</v>
      </c>
      <c r="FV762" s="530">
        <v>14</v>
      </c>
      <c r="FW762" s="538">
        <v>0.22</v>
      </c>
      <c r="FX762" s="530">
        <v>8</v>
      </c>
      <c r="FY762" s="452">
        <f t="shared" si="1613"/>
        <v>-1.7999999999999998</v>
      </c>
      <c r="FZ762" s="452">
        <f t="shared" si="1614"/>
        <v>0.66153846153846163</v>
      </c>
      <c r="GA762" s="429">
        <f t="shared" si="1615"/>
        <v>0.43000000000000005</v>
      </c>
      <c r="GB762" s="513">
        <f t="shared" si="1616"/>
        <v>0.23870967741935478</v>
      </c>
      <c r="GC762" s="514">
        <f t="shared" si="1617"/>
        <v>3.6999999999999993</v>
      </c>
      <c r="GD762" s="513">
        <f t="shared" si="1618"/>
        <v>0.23870967741935478</v>
      </c>
      <c r="GE762" s="527">
        <f t="shared" si="1619"/>
        <v>13.32</v>
      </c>
      <c r="GF762" s="461">
        <f t="shared" si="1644"/>
        <v>2.8594676275717772</v>
      </c>
      <c r="GG762" s="606">
        <v>12</v>
      </c>
      <c r="GH762" s="450">
        <f t="shared" si="1565"/>
        <v>0.15</v>
      </c>
      <c r="GI762" s="405">
        <v>84</v>
      </c>
      <c r="GJ762" s="462">
        <f t="shared" si="1566"/>
        <v>7</v>
      </c>
      <c r="GK762" s="463">
        <f t="shared" si="1567"/>
        <v>8.3691735441125203</v>
      </c>
      <c r="GL762" s="464">
        <v>8.0500000000000007</v>
      </c>
      <c r="GM762" s="529">
        <v>12.3</v>
      </c>
      <c r="GN762" s="406">
        <f t="shared" si="1568"/>
        <v>44.28</v>
      </c>
      <c r="GO762" s="513">
        <f t="shared" si="1569"/>
        <v>-4.237288135593209E-2</v>
      </c>
      <c r="GP762" s="450">
        <f t="shared" si="1570"/>
        <v>-4.237288135593209E-2</v>
      </c>
      <c r="GQ762" s="439">
        <v>8</v>
      </c>
      <c r="GR762" s="455">
        <f t="shared" si="1645"/>
        <v>2.9989538533069862</v>
      </c>
      <c r="GS762" s="531">
        <f t="shared" si="1542"/>
        <v>10.5</v>
      </c>
      <c r="GT762" s="531">
        <f t="shared" si="1593"/>
        <v>32.550000000000004</v>
      </c>
      <c r="GU762" s="513">
        <f t="shared" si="1571"/>
        <v>0.14634146341463417</v>
      </c>
      <c r="GV762" s="513">
        <f t="shared" si="1572"/>
        <v>0.26490514905149043</v>
      </c>
      <c r="GW762" s="513">
        <f t="shared" si="1661"/>
        <v>0.11016949152542377</v>
      </c>
      <c r="GX762" s="513">
        <f t="shared" si="1594"/>
        <v>0.23375706214689262</v>
      </c>
      <c r="GY762" s="462">
        <f t="shared" si="1573"/>
        <v>0.84281707392875338</v>
      </c>
      <c r="GZ762" s="405">
        <v>36097</v>
      </c>
      <c r="HA762" s="438">
        <v>8.4700000000000006</v>
      </c>
      <c r="HB762" s="451">
        <v>8.17</v>
      </c>
      <c r="HC762" s="439">
        <v>10.5</v>
      </c>
      <c r="HD762" s="463">
        <f t="shared" si="1662"/>
        <v>32.550000000000004</v>
      </c>
      <c r="HE762" s="463">
        <v>11.3</v>
      </c>
      <c r="HF762" s="463">
        <f t="shared" si="1588"/>
        <v>30.510000000000005</v>
      </c>
      <c r="HH762" s="408">
        <v>10</v>
      </c>
      <c r="HI762" s="465">
        <v>7810</v>
      </c>
      <c r="HJ762" s="406">
        <f t="shared" si="1646"/>
        <v>5232.7000000000007</v>
      </c>
      <c r="HK762" s="406"/>
      <c r="HL762" s="549"/>
      <c r="HM762" s="540">
        <v>5.7</v>
      </c>
      <c r="HN762" s="461">
        <v>5.0999999999999996</v>
      </c>
      <c r="HO762" s="407">
        <v>0.14000000000000001</v>
      </c>
      <c r="HP762" s="548">
        <v>0.01</v>
      </c>
      <c r="HQ762" s="518">
        <v>4.7</v>
      </c>
      <c r="HR762" s="519">
        <v>0.1</v>
      </c>
      <c r="HS762" s="520">
        <v>0.19</v>
      </c>
      <c r="HT762" s="521">
        <v>4</v>
      </c>
      <c r="HU762" s="522">
        <f t="shared" si="1647"/>
        <v>57.299041722922908</v>
      </c>
      <c r="HV762" s="513">
        <f t="shared" si="1663"/>
        <v>0.68842729970326411</v>
      </c>
      <c r="HW762" s="513">
        <f t="shared" si="1595"/>
        <v>0.7944946019319401</v>
      </c>
      <c r="HX762" s="513">
        <f t="shared" si="1601"/>
        <v>0.81588447653429608</v>
      </c>
      <c r="HY762" s="675"/>
    </row>
    <row r="763" spans="1:233" s="688" customFormat="1" ht="16.149999999999999" customHeight="1" x14ac:dyDescent="0.15">
      <c r="A763" s="400">
        <v>44245</v>
      </c>
      <c r="B763" s="515">
        <v>36558</v>
      </c>
      <c r="C763" s="402">
        <f t="shared" si="1621"/>
        <v>0.73116000000000003</v>
      </c>
      <c r="D763" s="403">
        <v>8.17</v>
      </c>
      <c r="E763" s="404">
        <v>32.700000000000003</v>
      </c>
      <c r="F763" s="406">
        <f t="shared" si="1578"/>
        <v>153.69000000000003</v>
      </c>
      <c r="G763" s="406">
        <f t="shared" si="1579"/>
        <v>5618.5990200000015</v>
      </c>
      <c r="H763" s="402">
        <f t="shared" si="1580"/>
        <v>0.22474396080000006</v>
      </c>
      <c r="I763" s="405"/>
      <c r="J763" s="406"/>
      <c r="K763" s="407"/>
      <c r="L763" s="407"/>
      <c r="M763" s="407"/>
      <c r="N763" s="408"/>
      <c r="O763" s="408"/>
      <c r="P763" s="685">
        <v>3602</v>
      </c>
      <c r="Q763" s="409">
        <f t="shared" si="1574"/>
        <v>3602</v>
      </c>
      <c r="R763" s="686"/>
      <c r="S763" s="686"/>
      <c r="T763" s="403">
        <v>4.9800000000000004</v>
      </c>
      <c r="U763" s="409">
        <f t="shared" si="1648"/>
        <v>2867.9310344827586</v>
      </c>
      <c r="V763" s="405">
        <v>8317</v>
      </c>
      <c r="W763" s="405">
        <v>2170</v>
      </c>
      <c r="X763" s="687">
        <v>373</v>
      </c>
      <c r="Y763" s="403"/>
      <c r="Z763" s="404"/>
      <c r="AA763" s="405"/>
      <c r="AB763" s="405"/>
      <c r="AC763" s="407"/>
      <c r="AD763" s="407"/>
      <c r="AE763" s="407"/>
      <c r="AF763" s="478">
        <f t="shared" si="1649"/>
        <v>3975</v>
      </c>
      <c r="AG763" s="477">
        <f t="shared" si="1650"/>
        <v>1.59</v>
      </c>
      <c r="AH763" s="478">
        <f t="shared" si="1651"/>
        <v>2603.787496855346</v>
      </c>
      <c r="AI763" s="478">
        <f t="shared" si="1652"/>
        <v>7550.9837408805033</v>
      </c>
      <c r="AJ763" s="473">
        <f t="shared" si="1653"/>
        <v>30015.160370000001</v>
      </c>
      <c r="AK763" s="477">
        <f t="shared" si="1654"/>
        <v>1.3340071275555556</v>
      </c>
      <c r="AL763" s="447">
        <v>61</v>
      </c>
      <c r="AM763" s="450"/>
      <c r="AN763" s="549">
        <v>4784</v>
      </c>
      <c r="AO763" s="549">
        <v>4545</v>
      </c>
      <c r="AP763" s="464">
        <v>7.31</v>
      </c>
      <c r="AQ763" s="439">
        <v>738</v>
      </c>
      <c r="AR763" s="473">
        <f t="shared" si="1532"/>
        <v>2214</v>
      </c>
      <c r="AS763" s="657">
        <f t="shared" si="1533"/>
        <v>3</v>
      </c>
      <c r="AT763" s="549">
        <v>4950</v>
      </c>
      <c r="AU763" s="439"/>
      <c r="AV763" s="457">
        <v>1.5</v>
      </c>
      <c r="AW763" s="464">
        <v>3.37</v>
      </c>
      <c r="AX763" s="464">
        <v>37.64</v>
      </c>
      <c r="AY763" s="457">
        <v>6.8</v>
      </c>
      <c r="AZ763" s="457">
        <v>0.8</v>
      </c>
      <c r="BA763" s="420">
        <f t="shared" si="1622"/>
        <v>34447</v>
      </c>
      <c r="BB763" s="421">
        <f t="shared" si="1623"/>
        <v>0.68894</v>
      </c>
      <c r="BC763" s="439"/>
      <c r="BD763" s="667">
        <v>7.11</v>
      </c>
      <c r="BE763" s="668">
        <v>38.6</v>
      </c>
      <c r="BF763" s="406">
        <f t="shared" si="1581"/>
        <v>181.42000000000002</v>
      </c>
      <c r="BG763" s="547">
        <v>9080</v>
      </c>
      <c r="BH763" s="406">
        <f t="shared" si="1624"/>
        <v>6083.6</v>
      </c>
      <c r="BI763" s="549">
        <v>1993</v>
      </c>
      <c r="BJ763" s="402">
        <f>BI763/35.5*(23+35.5)/BH763</f>
        <v>0.53985131116768326</v>
      </c>
      <c r="BK763" s="669">
        <v>27.8</v>
      </c>
      <c r="BL763" s="669">
        <v>14.4</v>
      </c>
      <c r="BM763" s="670">
        <v>8.4</v>
      </c>
      <c r="BN763" s="442">
        <v>1.7</v>
      </c>
      <c r="BO763" s="443">
        <v>78</v>
      </c>
      <c r="BP763" s="443">
        <v>32</v>
      </c>
      <c r="BQ763" s="667">
        <v>4.88</v>
      </c>
      <c r="BR763" s="421">
        <f t="shared" si="1625"/>
        <v>0.6777777777777777</v>
      </c>
      <c r="BS763" s="409">
        <f t="shared" si="1626"/>
        <v>38422</v>
      </c>
      <c r="BT763" s="429">
        <f t="shared" si="1534"/>
        <v>7.1306912706262047</v>
      </c>
      <c r="BU763" s="430">
        <f t="shared" si="1657"/>
        <v>38.6</v>
      </c>
      <c r="BV763" s="430">
        <f t="shared" si="1627"/>
        <v>391.70331424704597</v>
      </c>
      <c r="BW763" s="430">
        <f t="shared" si="1535"/>
        <v>8140.9266826297435</v>
      </c>
      <c r="BX763" s="430">
        <f t="shared" si="1628"/>
        <v>5291.6023437093336</v>
      </c>
      <c r="BY763" s="430">
        <f t="shared" si="1536"/>
        <v>25.006678465462496</v>
      </c>
      <c r="BZ763" s="430">
        <f>(BL763*BA763+AY763*AF763)/BS763</f>
        <v>13.613731716204258</v>
      </c>
      <c r="CA763" s="671">
        <f>(BN763*BA763+AZ763*AF763)/BS763</f>
        <v>1.6068892821820833</v>
      </c>
      <c r="CB763" s="430">
        <f t="shared" si="1582"/>
        <v>78</v>
      </c>
      <c r="CC763" s="549">
        <v>17509</v>
      </c>
      <c r="CD763" s="411">
        <f t="shared" si="1555"/>
        <v>19496.5</v>
      </c>
      <c r="CE763" s="421">
        <f t="shared" si="1556"/>
        <v>0.77986</v>
      </c>
      <c r="CF763" s="433">
        <f t="shared" si="1557"/>
        <v>8.2476341907521853</v>
      </c>
      <c r="CG763" s="438">
        <v>7.68</v>
      </c>
      <c r="CH763" s="669">
        <v>3</v>
      </c>
      <c r="CI763" s="672">
        <f t="shared" si="1583"/>
        <v>13.021874464561083</v>
      </c>
      <c r="CJ763" s="453">
        <v>23.7</v>
      </c>
      <c r="CK763" s="453">
        <v>1.03</v>
      </c>
      <c r="CL763" s="667">
        <v>7.61</v>
      </c>
      <c r="CM763" s="676"/>
      <c r="CN763" s="676"/>
      <c r="CO763" s="549">
        <v>5980</v>
      </c>
      <c r="CP763" s="549">
        <v>3193</v>
      </c>
      <c r="CQ763" s="450">
        <f>CP763/CO763</f>
        <v>0.53394648829431435</v>
      </c>
      <c r="CR763" s="673">
        <v>0.95</v>
      </c>
      <c r="CT763" s="432">
        <f t="shared" si="1559"/>
        <v>4.3084656220347242</v>
      </c>
      <c r="CU763" s="438">
        <v>4.4000000000000004</v>
      </c>
      <c r="CV763" s="438">
        <v>7.83</v>
      </c>
      <c r="CW763" s="439">
        <v>15.6</v>
      </c>
      <c r="CX763" s="660">
        <f t="shared" si="1667"/>
        <v>56.16</v>
      </c>
      <c r="CY763" s="441">
        <v>8450</v>
      </c>
      <c r="CZ763" s="442">
        <v>5.9</v>
      </c>
      <c r="DA763" s="442">
        <v>0.2</v>
      </c>
      <c r="DB763" s="442">
        <v>4.0999999999999996</v>
      </c>
      <c r="DC763" s="442">
        <v>0.7</v>
      </c>
      <c r="DD763" s="443">
        <v>11</v>
      </c>
      <c r="DE763" s="440">
        <v>16</v>
      </c>
      <c r="DF763" s="674">
        <v>16938</v>
      </c>
      <c r="DG763" s="445">
        <f t="shared" si="1629"/>
        <v>18925.5</v>
      </c>
      <c r="DH763" s="421">
        <f t="shared" si="1630"/>
        <v>0.75702000000000003</v>
      </c>
      <c r="DI763" s="446">
        <f t="shared" si="1631"/>
        <v>8.4964730126020456</v>
      </c>
      <c r="DJ763" s="438">
        <v>7.69</v>
      </c>
      <c r="DK763" s="669">
        <v>2.8</v>
      </c>
      <c r="DL763" s="446">
        <f t="shared" si="1632"/>
        <v>12.047237853689467</v>
      </c>
      <c r="DM763" s="442">
        <v>23.8</v>
      </c>
      <c r="DN763" s="442">
        <v>1.89</v>
      </c>
      <c r="DO763" s="667">
        <v>7.59</v>
      </c>
      <c r="DP763" s="667"/>
      <c r="DQ763" s="667"/>
      <c r="DR763" s="549">
        <v>6140</v>
      </c>
      <c r="DS763" s="549">
        <v>3533</v>
      </c>
      <c r="DT763" s="450">
        <f>DS763/DR763</f>
        <v>0.57540716612377851</v>
      </c>
      <c r="DU763" s="673">
        <v>0.95</v>
      </c>
      <c r="DW763" s="446">
        <f t="shared" si="1633"/>
        <v>4.4384560513592772</v>
      </c>
      <c r="DX763" s="438">
        <v>4.72</v>
      </c>
      <c r="DY763" s="438">
        <v>7.7</v>
      </c>
      <c r="DZ763" s="439">
        <v>15.5</v>
      </c>
      <c r="EA763" s="660">
        <f>DZ763*3.6</f>
        <v>55.800000000000004</v>
      </c>
      <c r="EB763" s="441">
        <v>8600</v>
      </c>
      <c r="EC763" s="442">
        <v>5.8</v>
      </c>
      <c r="ED763" s="442">
        <v>0.26</v>
      </c>
      <c r="EE763" s="442">
        <v>4.7</v>
      </c>
      <c r="EF763" s="442">
        <v>0.7</v>
      </c>
      <c r="EG763" s="443">
        <v>4</v>
      </c>
      <c r="EH763" s="440">
        <v>16</v>
      </c>
      <c r="EI763" s="429">
        <f>(DY763*DG763+CV763*CD763)/(DG763+CD763)</f>
        <v>7.7659659830305552</v>
      </c>
      <c r="EJ763" s="429">
        <f>(DZ763*DG763+CW763*CD763)/(DG763+CD763)</f>
        <v>15.550743063869655</v>
      </c>
      <c r="EK763" s="448">
        <f>(EA763*DG763+CX763*CD763)/(DG763+CD763)</f>
        <v>55.982675029930768</v>
      </c>
      <c r="EL763" s="448">
        <f>(EB763*DG763+CY763*CD763)/(DG763+CD763)</f>
        <v>8523.8854041955128</v>
      </c>
      <c r="EM763" s="429">
        <f>(EC763*DG763+CZ763*CD763)/(DG763+CD763)</f>
        <v>5.8507430638696576</v>
      </c>
      <c r="EN763" s="431">
        <f>(ED763*DG763+DA763*CD763)/(DG763+CD763)</f>
        <v>0.22955416167820519</v>
      </c>
      <c r="EO763" s="431">
        <f>(EE763*DG763+DB763*CD763)/(DG763+CD763)</f>
        <v>4.3955416167820518</v>
      </c>
      <c r="EP763" s="431">
        <f>(EF763*DG763+DC763*CD763)/(DG763+CD763)</f>
        <v>0.7</v>
      </c>
      <c r="EQ763" s="431">
        <f>(EG763*DG763+DD763*CD763)/(DG763+CD763)</f>
        <v>7.5520144708760606</v>
      </c>
      <c r="ER763" s="448">
        <f>DE763</f>
        <v>16</v>
      </c>
      <c r="ES763" s="449">
        <f t="shared" si="1634"/>
        <v>27.484253812919679</v>
      </c>
      <c r="ET763" s="450">
        <f t="shared" si="1635"/>
        <v>0.76844000000000001</v>
      </c>
      <c r="EU763" s="451">
        <f t="shared" si="1620"/>
        <v>0.34204601681818181</v>
      </c>
      <c r="EV763" s="450">
        <f t="shared" si="1636"/>
        <v>0.63341854966329958</v>
      </c>
      <c r="EW763" s="513">
        <f t="shared" si="1599"/>
        <v>0.76603277912537238</v>
      </c>
      <c r="EX763" s="514">
        <f t="shared" si="1600"/>
        <v>19.155935401592838</v>
      </c>
      <c r="EY763" s="513">
        <f t="shared" si="1659"/>
        <v>0.59713100870804003</v>
      </c>
      <c r="EZ763" s="514">
        <f t="shared" si="1660"/>
        <v>23.049256936130348</v>
      </c>
      <c r="FA763" s="450">
        <f t="shared" si="1637"/>
        <v>0.85707888344640693</v>
      </c>
      <c r="FB763" s="431">
        <f t="shared" si="1638"/>
        <v>335.72063921711521</v>
      </c>
      <c r="FC763" s="452">
        <f>1-EP763/CA763</f>
        <v>0.56437571165486178</v>
      </c>
      <c r="FD763" s="431">
        <f>CA763-EP763</f>
        <v>0.90688928218208331</v>
      </c>
      <c r="FE763" s="452">
        <f t="shared" si="1585"/>
        <v>0.90317930165543514</v>
      </c>
      <c r="FF763" s="430">
        <f t="shared" si="1586"/>
        <v>70.44798552912394</v>
      </c>
      <c r="FG763" s="405">
        <v>57600</v>
      </c>
      <c r="FH763" s="664">
        <v>284</v>
      </c>
      <c r="FI763" s="453">
        <v>73.400000000000006</v>
      </c>
      <c r="FJ763" s="454">
        <v>0.81610000000000005</v>
      </c>
      <c r="FK763" s="455">
        <f t="shared" si="1639"/>
        <v>1.8739263963354329</v>
      </c>
      <c r="FL763" s="530">
        <v>2000</v>
      </c>
      <c r="FM763" s="455">
        <f t="shared" si="1640"/>
        <v>52.053511009317582</v>
      </c>
      <c r="FN763" s="530">
        <v>2641</v>
      </c>
      <c r="FO763" s="532">
        <f t="shared" si="1641"/>
        <v>0.19738415545590435</v>
      </c>
      <c r="FP763" s="449">
        <f t="shared" si="1642"/>
        <v>68.736661287803869</v>
      </c>
      <c r="FQ763" s="457">
        <v>18</v>
      </c>
      <c r="FR763" s="458">
        <f t="shared" si="1643"/>
        <v>0.46848159908385817</v>
      </c>
      <c r="FS763" s="459">
        <v>7.85</v>
      </c>
      <c r="FT763" s="439">
        <v>11.4</v>
      </c>
      <c r="FU763" s="660">
        <f t="shared" si="1587"/>
        <v>41.04</v>
      </c>
      <c r="FV763" s="530">
        <v>18</v>
      </c>
      <c r="FW763" s="538">
        <v>0.28000000000000003</v>
      </c>
      <c r="FX763" s="530">
        <v>8</v>
      </c>
      <c r="FY763" s="452">
        <f t="shared" si="1613"/>
        <v>-0.19999999999999996</v>
      </c>
      <c r="FZ763" s="452">
        <f t="shared" si="1614"/>
        <v>0.59999999999999987</v>
      </c>
      <c r="GA763" s="429">
        <f t="shared" si="1615"/>
        <v>0.41999999999999993</v>
      </c>
      <c r="GB763" s="513">
        <f t="shared" si="1616"/>
        <v>0.26691605969064103</v>
      </c>
      <c r="GC763" s="514">
        <f t="shared" si="1617"/>
        <v>4.1507430638696547</v>
      </c>
      <c r="GD763" s="513">
        <f t="shared" si="1618"/>
        <v>0.26691605969064114</v>
      </c>
      <c r="GE763" s="527">
        <f t="shared" si="1619"/>
        <v>14.942675029930768</v>
      </c>
      <c r="GF763" s="461">
        <f t="shared" si="1644"/>
        <v>2.5610327416584249</v>
      </c>
      <c r="GG763" s="606">
        <v>12</v>
      </c>
      <c r="GH763" s="450">
        <f t="shared" si="1565"/>
        <v>0.15</v>
      </c>
      <c r="GI763" s="405">
        <v>84</v>
      </c>
      <c r="GJ763" s="462">
        <f t="shared" si="1566"/>
        <v>7</v>
      </c>
      <c r="GK763" s="463">
        <f t="shared" si="1567"/>
        <v>7.4957055853417307</v>
      </c>
      <c r="GL763" s="464">
        <v>7.99</v>
      </c>
      <c r="GM763" s="529">
        <v>11.4</v>
      </c>
      <c r="GN763" s="406">
        <f t="shared" si="1568"/>
        <v>41.04</v>
      </c>
      <c r="GO763" s="513">
        <f t="shared" si="1569"/>
        <v>0</v>
      </c>
      <c r="GP763" s="450">
        <f t="shared" si="1570"/>
        <v>0</v>
      </c>
      <c r="GQ763" s="439">
        <v>8</v>
      </c>
      <c r="GR763" s="455">
        <f t="shared" si="1645"/>
        <v>2.6859611680807873</v>
      </c>
      <c r="GS763" s="531">
        <f t="shared" si="1542"/>
        <v>11.4</v>
      </c>
      <c r="GT763" s="531">
        <f t="shared" si="1593"/>
        <v>35.340000000000003</v>
      </c>
      <c r="GU763" s="513">
        <f t="shared" si="1571"/>
        <v>0</v>
      </c>
      <c r="GV763" s="513">
        <f t="shared" si="1572"/>
        <v>0.13888888888888884</v>
      </c>
      <c r="GW763" s="513">
        <f t="shared" si="1661"/>
        <v>0</v>
      </c>
      <c r="GX763" s="513">
        <f t="shared" si="1594"/>
        <v>0.13888888888888884</v>
      </c>
      <c r="GY763" s="462">
        <f t="shared" si="1573"/>
        <v>1.3150360676038133</v>
      </c>
      <c r="GZ763" s="405">
        <v>38920</v>
      </c>
      <c r="HA763" s="438">
        <v>8.3699999999999992</v>
      </c>
      <c r="HB763" s="451">
        <v>8.17</v>
      </c>
      <c r="HC763" s="439">
        <v>11.4</v>
      </c>
      <c r="HD763" s="463">
        <f t="shared" si="1662"/>
        <v>35.340000000000003</v>
      </c>
      <c r="HE763" s="463">
        <v>11.5</v>
      </c>
      <c r="HF763" s="463">
        <f t="shared" si="1588"/>
        <v>31.05</v>
      </c>
      <c r="HH763" s="408">
        <v>6</v>
      </c>
      <c r="HI763" s="465">
        <v>8450</v>
      </c>
      <c r="HJ763" s="406">
        <f t="shared" si="1646"/>
        <v>5661.5</v>
      </c>
      <c r="HK763" s="406">
        <v>228</v>
      </c>
      <c r="HL763" s="549">
        <v>1809</v>
      </c>
      <c r="HM763" s="540">
        <v>5.4</v>
      </c>
      <c r="HN763" s="461">
        <v>5.4</v>
      </c>
      <c r="HO763" s="407">
        <v>0.12</v>
      </c>
      <c r="HP763" s="548">
        <v>0.02</v>
      </c>
      <c r="HQ763" s="518">
        <v>4.5999999999999996</v>
      </c>
      <c r="HR763" s="519">
        <v>0.24</v>
      </c>
      <c r="HS763" s="520">
        <v>0.26</v>
      </c>
      <c r="HT763" s="521">
        <v>4</v>
      </c>
      <c r="HU763" s="522">
        <f t="shared" si="1647"/>
        <v>50.512381339449007</v>
      </c>
      <c r="HV763" s="513">
        <f t="shared" si="1663"/>
        <v>0.70466321243523322</v>
      </c>
      <c r="HW763" s="513">
        <f t="shared" si="1595"/>
        <v>0.80520339543600483</v>
      </c>
      <c r="HX763" s="513">
        <f t="shared" si="1601"/>
        <v>0.80575539568345322</v>
      </c>
      <c r="HY763" s="675"/>
    </row>
    <row r="764" spans="1:233" s="688" customFormat="1" ht="16.149999999999999" customHeight="1" x14ac:dyDescent="0.15">
      <c r="A764" s="400">
        <v>44246</v>
      </c>
      <c r="B764" s="515">
        <v>37591</v>
      </c>
      <c r="C764" s="402">
        <f t="shared" si="1621"/>
        <v>0.75182000000000004</v>
      </c>
      <c r="D764" s="403">
        <v>8.2200000000000006</v>
      </c>
      <c r="E764" s="404">
        <v>30.6</v>
      </c>
      <c r="F764" s="406">
        <f t="shared" si="1578"/>
        <v>143.82000000000002</v>
      </c>
      <c r="G764" s="406">
        <f t="shared" si="1579"/>
        <v>5406.3376200000012</v>
      </c>
      <c r="H764" s="402">
        <f t="shared" si="1580"/>
        <v>0.21625350480000005</v>
      </c>
      <c r="I764" s="405"/>
      <c r="J764" s="406"/>
      <c r="K764" s="407"/>
      <c r="L764" s="407"/>
      <c r="M764" s="407"/>
      <c r="N764" s="408"/>
      <c r="O764" s="408"/>
      <c r="P764" s="685">
        <v>3602</v>
      </c>
      <c r="Q764" s="409">
        <f t="shared" si="1574"/>
        <v>3602</v>
      </c>
      <c r="R764" s="686"/>
      <c r="S764" s="686"/>
      <c r="T764" s="403">
        <v>4.92</v>
      </c>
      <c r="U764" s="409">
        <f t="shared" si="1648"/>
        <v>2746.5517241379312</v>
      </c>
      <c r="V764" s="405">
        <v>7965</v>
      </c>
      <c r="W764" s="405">
        <v>1972</v>
      </c>
      <c r="X764" s="687">
        <v>348</v>
      </c>
      <c r="Y764" s="403"/>
      <c r="Z764" s="404"/>
      <c r="AA764" s="405"/>
      <c r="AB764" s="405"/>
      <c r="AC764" s="407"/>
      <c r="AD764" s="407"/>
      <c r="AE764" s="407"/>
      <c r="AF764" s="478">
        <f t="shared" si="1649"/>
        <v>3950</v>
      </c>
      <c r="AG764" s="477">
        <f t="shared" si="1650"/>
        <v>1.58</v>
      </c>
      <c r="AH764" s="478">
        <f t="shared" si="1651"/>
        <v>2508.9462557835009</v>
      </c>
      <c r="AI764" s="478">
        <f t="shared" si="1652"/>
        <v>7275.9441417721519</v>
      </c>
      <c r="AJ764" s="473">
        <f t="shared" si="1653"/>
        <v>28739.979360000001</v>
      </c>
      <c r="AK764" s="477">
        <f t="shared" si="1654"/>
        <v>1.2773324160000001</v>
      </c>
      <c r="AL764" s="447">
        <v>62</v>
      </c>
      <c r="AM764" s="450"/>
      <c r="AN764" s="549">
        <v>4897</v>
      </c>
      <c r="AO764" s="549">
        <v>4549</v>
      </c>
      <c r="AP764" s="464">
        <v>7.21</v>
      </c>
      <c r="AQ764" s="439">
        <v>668</v>
      </c>
      <c r="AR764" s="473">
        <f t="shared" si="1532"/>
        <v>2004</v>
      </c>
      <c r="AS764" s="657">
        <f t="shared" si="1533"/>
        <v>3</v>
      </c>
      <c r="AT764" s="549">
        <v>4700</v>
      </c>
      <c r="AU764" s="439"/>
      <c r="AV764" s="457">
        <v>2</v>
      </c>
      <c r="AW764" s="464"/>
      <c r="AX764" s="464"/>
      <c r="AY764" s="457"/>
      <c r="AZ764" s="457"/>
      <c r="BA764" s="420">
        <f t="shared" si="1622"/>
        <v>36387</v>
      </c>
      <c r="BB764" s="421">
        <f t="shared" si="1623"/>
        <v>0.72774000000000005</v>
      </c>
      <c r="BC764" s="439"/>
      <c r="BD764" s="667">
        <v>8.06</v>
      </c>
      <c r="BE764" s="668">
        <v>30.8</v>
      </c>
      <c r="BF764" s="406">
        <f t="shared" si="1581"/>
        <v>144.76000000000002</v>
      </c>
      <c r="BG764" s="547">
        <v>7860</v>
      </c>
      <c r="BH764" s="406">
        <f t="shared" si="1624"/>
        <v>5266.2000000000007</v>
      </c>
      <c r="BI764" s="549"/>
      <c r="BJ764" s="402"/>
      <c r="BK764" s="669">
        <v>23.3</v>
      </c>
      <c r="BL764" s="669">
        <v>13.8</v>
      </c>
      <c r="BM764" s="670">
        <v>6.6</v>
      </c>
      <c r="BN764" s="442">
        <v>1.4</v>
      </c>
      <c r="BO764" s="443">
        <v>55</v>
      </c>
      <c r="BP764" s="443">
        <v>32</v>
      </c>
      <c r="BQ764" s="667">
        <v>5.4</v>
      </c>
      <c r="BR764" s="421">
        <f t="shared" si="1625"/>
        <v>0.75</v>
      </c>
      <c r="BS764" s="409">
        <f t="shared" si="1626"/>
        <v>40337</v>
      </c>
      <c r="BT764" s="429">
        <f t="shared" si="1534"/>
        <v>7.9767637652775374</v>
      </c>
      <c r="BU764" s="430">
        <f t="shared" si="1657"/>
        <v>30.800000000000004</v>
      </c>
      <c r="BV764" s="430">
        <f t="shared" si="1627"/>
        <v>326.8260435828148</v>
      </c>
      <c r="BW764" s="430">
        <f t="shared" si="1535"/>
        <v>7090.6034162183605</v>
      </c>
      <c r="BX764" s="430">
        <f t="shared" si="1628"/>
        <v>4608.8922205419349</v>
      </c>
      <c r="BY764" s="430">
        <f t="shared" si="1536"/>
        <v>21.018347918784244</v>
      </c>
      <c r="BZ764" s="430"/>
      <c r="CA764" s="671"/>
      <c r="CB764" s="430">
        <f t="shared" si="1582"/>
        <v>55</v>
      </c>
      <c r="CC764" s="549">
        <v>18980</v>
      </c>
      <c r="CD764" s="411">
        <f t="shared" si="1555"/>
        <v>20955</v>
      </c>
      <c r="CE764" s="421">
        <f t="shared" si="1556"/>
        <v>0.83819999999999995</v>
      </c>
      <c r="CF764" s="433">
        <f t="shared" si="1557"/>
        <v>7.6735862562634214</v>
      </c>
      <c r="CG764" s="438">
        <v>7.65</v>
      </c>
      <c r="CH764" s="669">
        <v>2.5</v>
      </c>
      <c r="CI764" s="672">
        <f t="shared" si="1583"/>
        <v>12.012644889357219</v>
      </c>
      <c r="CJ764" s="453">
        <v>24.2</v>
      </c>
      <c r="CK764" s="453">
        <v>1.45</v>
      </c>
      <c r="CL764" s="667">
        <v>7.71</v>
      </c>
      <c r="CM764" s="690"/>
      <c r="CN764" s="690"/>
      <c r="CO764" s="549"/>
      <c r="CP764" s="549"/>
      <c r="CQ764" s="450"/>
      <c r="CR764" s="673">
        <v>0.94</v>
      </c>
      <c r="CT764" s="432">
        <f t="shared" si="1559"/>
        <v>4.0085898353614891</v>
      </c>
      <c r="CU764" s="438">
        <v>4.87</v>
      </c>
      <c r="CV764" s="438">
        <v>7.93</v>
      </c>
      <c r="CW764" s="439">
        <v>13.8</v>
      </c>
      <c r="CX764" s="660">
        <f t="shared" si="1667"/>
        <v>49.680000000000007</v>
      </c>
      <c r="CY764" s="441">
        <v>8110</v>
      </c>
      <c r="CZ764" s="442">
        <v>5.6</v>
      </c>
      <c r="DA764" s="442">
        <v>0.26</v>
      </c>
      <c r="DB764" s="442">
        <v>4.4000000000000004</v>
      </c>
      <c r="DC764" s="442">
        <v>0.6</v>
      </c>
      <c r="DD764" s="443">
        <v>6</v>
      </c>
      <c r="DE764" s="440">
        <v>16</v>
      </c>
      <c r="DF764" s="674">
        <v>17407</v>
      </c>
      <c r="DG764" s="445">
        <f t="shared" si="1629"/>
        <v>19382</v>
      </c>
      <c r="DH764" s="421">
        <f t="shared" si="1630"/>
        <v>0.77527999999999997</v>
      </c>
      <c r="DI764" s="446">
        <f t="shared" si="1631"/>
        <v>8.2963574450521111</v>
      </c>
      <c r="DJ764" s="438">
        <v>7.67</v>
      </c>
      <c r="DK764" s="669">
        <v>2.8</v>
      </c>
      <c r="DL764" s="446">
        <f t="shared" si="1632"/>
        <v>11.763491899700753</v>
      </c>
      <c r="DM764" s="442">
        <v>24.1</v>
      </c>
      <c r="DN764" s="442">
        <v>3.96</v>
      </c>
      <c r="DO764" s="667">
        <v>7.89</v>
      </c>
      <c r="DP764" s="667"/>
      <c r="DQ764" s="667"/>
      <c r="DR764" s="549"/>
      <c r="DS764" s="549"/>
      <c r="DT764" s="450"/>
      <c r="DU764" s="673">
        <v>0.95</v>
      </c>
      <c r="DW764" s="446">
        <f t="shared" si="1633"/>
        <v>4.3339180683108038</v>
      </c>
      <c r="DX764" s="438">
        <v>4.1900000000000004</v>
      </c>
      <c r="DY764" s="438">
        <v>7.89</v>
      </c>
      <c r="DZ764" s="439">
        <v>14.9</v>
      </c>
      <c r="EA764" s="660">
        <f>DZ764*3.6</f>
        <v>53.64</v>
      </c>
      <c r="EB764" s="441">
        <v>8190</v>
      </c>
      <c r="EC764" s="442">
        <v>6.2</v>
      </c>
      <c r="ED764" s="442">
        <v>0.35</v>
      </c>
      <c r="EE764" s="442">
        <v>4.9000000000000004</v>
      </c>
      <c r="EF764" s="442">
        <v>0.65</v>
      </c>
      <c r="EG764" s="443">
        <v>4</v>
      </c>
      <c r="EH764" s="440">
        <v>16</v>
      </c>
      <c r="EI764" s="429">
        <f>(DY764*DG764+CV764*CD764)/(DG764+CD764)</f>
        <v>7.9107799290973553</v>
      </c>
      <c r="EJ764" s="429">
        <f>(DZ764*DG764+CW764*CD764)/(DG764+CD764)</f>
        <v>14.328551949822744</v>
      </c>
      <c r="EK764" s="448">
        <f>(EA764*DG764+CX764*CD764)/(DG764+CD764)</f>
        <v>51.582787019361881</v>
      </c>
      <c r="EL764" s="448">
        <f>(EB764*DG764+CY764*CD764)/(DG764+CD764)</f>
        <v>8148.4401418052903</v>
      </c>
      <c r="EM764" s="429">
        <f>(EC764*DG764+CZ764*CD764)/(DG764+CD764)</f>
        <v>5.8883010635396777</v>
      </c>
      <c r="EN764" s="431">
        <f>(ED764*DG764+DA764*CD764)/(DG764+CD764)</f>
        <v>0.30324515953095171</v>
      </c>
      <c r="EO764" s="431">
        <f>(EE764*DG764+DB764*CD764)/(DG764+CD764)</f>
        <v>4.6402508862830656</v>
      </c>
      <c r="EP764" s="431">
        <f>(EF764*DG764+DC764*CD764)/(DG764+CD764)</f>
        <v>0.62402508862830663</v>
      </c>
      <c r="EQ764" s="431">
        <f>(EG764*DG764+DD764*CD764)/(DG764+CD764)</f>
        <v>5.0389964548677391</v>
      </c>
      <c r="ER764" s="448">
        <f>DE764</f>
        <v>16</v>
      </c>
      <c r="ES764" s="449">
        <f t="shared" si="1634"/>
        <v>26.179438232887918</v>
      </c>
      <c r="ET764" s="450">
        <f t="shared" si="1635"/>
        <v>0.80674000000000001</v>
      </c>
      <c r="EU764" s="451">
        <f t="shared" si="1620"/>
        <v>0.29961777545454549</v>
      </c>
      <c r="EV764" s="450">
        <f t="shared" si="1636"/>
        <v>0.55484773232323237</v>
      </c>
      <c r="EW764" s="513">
        <f t="shared" si="1599"/>
        <v>0.71984948168655727</v>
      </c>
      <c r="EX764" s="514">
        <f t="shared" si="1600"/>
        <v>15.130046855244565</v>
      </c>
      <c r="EY764" s="513">
        <f t="shared" si="1659"/>
        <v>0.5347872743564045</v>
      </c>
      <c r="EZ764" s="514">
        <f t="shared" si="1660"/>
        <v>16.471448050177258</v>
      </c>
      <c r="FA764" s="450">
        <f t="shared" si="1637"/>
        <v>0.84217051231937312</v>
      </c>
      <c r="FB764" s="431">
        <f t="shared" si="1638"/>
        <v>275.24325656345292</v>
      </c>
      <c r="FC764" s="452"/>
      <c r="FD764" s="431"/>
      <c r="FE764" s="452">
        <f t="shared" si="1585"/>
        <v>0.9083818826387684</v>
      </c>
      <c r="FF764" s="430">
        <f t="shared" si="1586"/>
        <v>49.961003545132257</v>
      </c>
      <c r="FG764" s="405">
        <v>57600</v>
      </c>
      <c r="FH764" s="664">
        <v>447</v>
      </c>
      <c r="FI764" s="453">
        <v>29.4</v>
      </c>
      <c r="FJ764" s="454"/>
      <c r="FK764" s="455">
        <f t="shared" si="1639"/>
        <v>1.7849616976969038</v>
      </c>
      <c r="FL764" s="530">
        <v>2000</v>
      </c>
      <c r="FM764" s="455">
        <f t="shared" si="1640"/>
        <v>49.58226938046954</v>
      </c>
      <c r="FN764" s="530">
        <v>4865</v>
      </c>
      <c r="FO764" s="532">
        <f t="shared" si="1641"/>
        <v>0.36360239162929747</v>
      </c>
      <c r="FP764" s="449">
        <f t="shared" si="1642"/>
        <v>120.60887026799216</v>
      </c>
      <c r="FQ764" s="457">
        <v>18</v>
      </c>
      <c r="FR764" s="458">
        <f t="shared" si="1643"/>
        <v>0.4462404244242259</v>
      </c>
      <c r="FS764" s="459">
        <v>7.94</v>
      </c>
      <c r="FT764" s="439">
        <v>11.8</v>
      </c>
      <c r="FU764" s="660">
        <f t="shared" si="1587"/>
        <v>42.480000000000004</v>
      </c>
      <c r="FV764" s="530">
        <v>20</v>
      </c>
      <c r="FW764" s="538">
        <v>0.28000000000000003</v>
      </c>
      <c r="FX764" s="530">
        <v>8</v>
      </c>
      <c r="FY764" s="452">
        <f t="shared" si="1613"/>
        <v>-1</v>
      </c>
      <c r="FZ764" s="452">
        <f t="shared" si="1614"/>
        <v>0.55130009177118389</v>
      </c>
      <c r="GA764" s="429">
        <f t="shared" si="1615"/>
        <v>0.34402508862830661</v>
      </c>
      <c r="GB764" s="513">
        <f t="shared" si="1616"/>
        <v>0.17646946869980285</v>
      </c>
      <c r="GC764" s="514">
        <f t="shared" si="1617"/>
        <v>2.5285519498227433</v>
      </c>
      <c r="GD764" s="513">
        <f t="shared" si="1618"/>
        <v>0.17646946869980285</v>
      </c>
      <c r="GE764" s="527">
        <f t="shared" si="1619"/>
        <v>9.1027870193618767</v>
      </c>
      <c r="GF764" s="461">
        <f t="shared" si="1644"/>
        <v>2.4394476535191014</v>
      </c>
      <c r="GG764" s="606">
        <v>12</v>
      </c>
      <c r="GH764" s="450">
        <f t="shared" si="1565"/>
        <v>0.15</v>
      </c>
      <c r="GI764" s="405">
        <v>84</v>
      </c>
      <c r="GJ764" s="462">
        <f t="shared" si="1566"/>
        <v>7</v>
      </c>
      <c r="GK764" s="463">
        <f t="shared" si="1567"/>
        <v>7.1398467907876144</v>
      </c>
      <c r="GL764" s="464">
        <v>8.11</v>
      </c>
      <c r="GM764" s="529">
        <v>12</v>
      </c>
      <c r="GN764" s="406">
        <f t="shared" si="1568"/>
        <v>43.2</v>
      </c>
      <c r="GO764" s="513">
        <f t="shared" si="1569"/>
        <v>-1.6949152542372836E-2</v>
      </c>
      <c r="GP764" s="450">
        <f t="shared" si="1570"/>
        <v>-1.6949152542372836E-2</v>
      </c>
      <c r="GQ764" s="439">
        <v>8</v>
      </c>
      <c r="GR764" s="455">
        <f t="shared" si="1645"/>
        <v>2.5584451000322286</v>
      </c>
      <c r="GS764" s="531">
        <f t="shared" si="1542"/>
        <v>11</v>
      </c>
      <c r="GT764" s="531">
        <f t="shared" si="1593"/>
        <v>34.1</v>
      </c>
      <c r="GU764" s="513">
        <f t="shared" si="1571"/>
        <v>8.333333333333337E-2</v>
      </c>
      <c r="GV764" s="513">
        <f t="shared" si="1572"/>
        <v>0.21064814814814814</v>
      </c>
      <c r="GW764" s="513">
        <f t="shared" si="1661"/>
        <v>6.7796610169491567E-2</v>
      </c>
      <c r="GX764" s="513">
        <f t="shared" si="1594"/>
        <v>0.1972693032015066</v>
      </c>
      <c r="GY764" s="462">
        <f t="shared" si="1573"/>
        <v>0.85201035689589644</v>
      </c>
      <c r="GZ764" s="405">
        <v>39768</v>
      </c>
      <c r="HA764" s="438">
        <v>8.34</v>
      </c>
      <c r="HB764" s="451">
        <v>8.16</v>
      </c>
      <c r="HC764" s="439">
        <v>11</v>
      </c>
      <c r="HD764" s="463">
        <f t="shared" si="1662"/>
        <v>34.1</v>
      </c>
      <c r="HE764" s="463">
        <v>10.8</v>
      </c>
      <c r="HF764" s="463">
        <f t="shared" si="1588"/>
        <v>29.160000000000004</v>
      </c>
      <c r="HH764" s="408">
        <v>10</v>
      </c>
      <c r="HI764" s="465">
        <v>8310</v>
      </c>
      <c r="HJ764" s="406">
        <f t="shared" si="1646"/>
        <v>5567.7000000000007</v>
      </c>
      <c r="HK764" s="406"/>
      <c r="HL764" s="549"/>
      <c r="HM764" s="540">
        <v>5.4</v>
      </c>
      <c r="HN764" s="461">
        <v>4.88</v>
      </c>
      <c r="HO764" s="407">
        <v>0.14000000000000001</v>
      </c>
      <c r="HP764" s="548">
        <v>0.01</v>
      </c>
      <c r="HQ764" s="518">
        <v>4.5</v>
      </c>
      <c r="HR764" s="519">
        <v>0.14000000000000001</v>
      </c>
      <c r="HS764" s="520">
        <v>0.2</v>
      </c>
      <c r="HT764" s="521">
        <v>4</v>
      </c>
      <c r="HU764" s="522">
        <f t="shared" si="1647"/>
        <v>47.819276115096045</v>
      </c>
      <c r="HV764" s="513">
        <f t="shared" si="1663"/>
        <v>0.64285714285714279</v>
      </c>
      <c r="HW764" s="513">
        <f t="shared" si="1595"/>
        <v>0.76443768996960482</v>
      </c>
      <c r="HX764" s="513">
        <f t="shared" si="1601"/>
        <v>0.79055793991416312</v>
      </c>
      <c r="HY764" s="675"/>
    </row>
    <row r="765" spans="1:233" s="688" customFormat="1" ht="16.149999999999999" customHeight="1" x14ac:dyDescent="0.15">
      <c r="A765" s="400">
        <v>44247</v>
      </c>
      <c r="B765" s="515">
        <v>34909</v>
      </c>
      <c r="C765" s="402">
        <f t="shared" si="1621"/>
        <v>0.69818000000000002</v>
      </c>
      <c r="D765" s="403">
        <v>8.0500000000000007</v>
      </c>
      <c r="E765" s="404">
        <v>38.299999999999997</v>
      </c>
      <c r="F765" s="406">
        <f t="shared" si="1578"/>
        <v>180.01</v>
      </c>
      <c r="G765" s="406">
        <f t="shared" si="1579"/>
        <v>6283.9690899999996</v>
      </c>
      <c r="H765" s="402">
        <f t="shared" si="1580"/>
        <v>0.25135876359999998</v>
      </c>
      <c r="I765" s="405"/>
      <c r="J765" s="406"/>
      <c r="K765" s="407"/>
      <c r="L765" s="407"/>
      <c r="M765" s="407"/>
      <c r="N765" s="408"/>
      <c r="O765" s="408"/>
      <c r="P765" s="685">
        <v>3792</v>
      </c>
      <c r="Q765" s="409">
        <f t="shared" si="1574"/>
        <v>3792</v>
      </c>
      <c r="R765" s="686"/>
      <c r="S765" s="686"/>
      <c r="T765" s="403">
        <v>5.0199999999999996</v>
      </c>
      <c r="U765" s="409">
        <f t="shared" si="1648"/>
        <v>2831.0344827586209</v>
      </c>
      <c r="V765" s="405">
        <v>8210</v>
      </c>
      <c r="W765" s="405">
        <v>2199</v>
      </c>
      <c r="X765" s="687">
        <v>368</v>
      </c>
      <c r="Y765" s="403"/>
      <c r="Z765" s="404"/>
      <c r="AA765" s="405"/>
      <c r="AB765" s="405"/>
      <c r="AC765" s="407"/>
      <c r="AD765" s="407"/>
      <c r="AE765" s="407"/>
      <c r="AF765" s="478">
        <f t="shared" si="1649"/>
        <v>4160</v>
      </c>
      <c r="AG765" s="477">
        <f t="shared" si="1650"/>
        <v>1.6639999999999999</v>
      </c>
      <c r="AH765" s="478">
        <f t="shared" si="1651"/>
        <v>2586.0878381962866</v>
      </c>
      <c r="AI765" s="478">
        <f t="shared" si="1652"/>
        <v>7499.6547307692308</v>
      </c>
      <c r="AJ765" s="473">
        <f t="shared" si="1653"/>
        <v>31198.563679999999</v>
      </c>
      <c r="AK765" s="477">
        <f t="shared" si="1654"/>
        <v>1.3866028302222222</v>
      </c>
      <c r="AL765" s="447">
        <v>63</v>
      </c>
      <c r="AM765" s="450"/>
      <c r="AN765" s="549">
        <v>4776</v>
      </c>
      <c r="AO765" s="549">
        <v>4449</v>
      </c>
      <c r="AP765" s="464">
        <v>7.4</v>
      </c>
      <c r="AQ765" s="439">
        <v>679</v>
      </c>
      <c r="AR765" s="473">
        <f t="shared" si="1532"/>
        <v>2037</v>
      </c>
      <c r="AS765" s="657">
        <f t="shared" si="1533"/>
        <v>3</v>
      </c>
      <c r="AT765" s="549">
        <v>4770</v>
      </c>
      <c r="AU765" s="439"/>
      <c r="AV765" s="457">
        <v>1.3</v>
      </c>
      <c r="AW765" s="464"/>
      <c r="AX765" s="464"/>
      <c r="AY765" s="457"/>
      <c r="AZ765" s="457"/>
      <c r="BA765" s="420">
        <f t="shared" si="1622"/>
        <v>35042</v>
      </c>
      <c r="BB765" s="421">
        <f t="shared" si="1623"/>
        <v>0.70084000000000002</v>
      </c>
      <c r="BC765" s="439"/>
      <c r="BD765" s="667">
        <v>8.0500000000000007</v>
      </c>
      <c r="BE765" s="668">
        <v>29</v>
      </c>
      <c r="BF765" s="406">
        <f t="shared" si="1581"/>
        <v>136.30000000000001</v>
      </c>
      <c r="BG765" s="547">
        <v>9620</v>
      </c>
      <c r="BH765" s="406">
        <f t="shared" si="1624"/>
        <v>6445.4000000000005</v>
      </c>
      <c r="BI765" s="549"/>
      <c r="BJ765" s="402"/>
      <c r="BK765" s="669">
        <v>20.399999999999999</v>
      </c>
      <c r="BL765" s="669">
        <v>13.3</v>
      </c>
      <c r="BM765" s="670">
        <v>3.8</v>
      </c>
      <c r="BN765" s="442">
        <v>1.7</v>
      </c>
      <c r="BO765" s="443">
        <v>89</v>
      </c>
      <c r="BP765" s="443">
        <v>32</v>
      </c>
      <c r="BQ765" s="667">
        <v>4.96</v>
      </c>
      <c r="BR765" s="421">
        <f t="shared" si="1625"/>
        <v>0.68888888888888888</v>
      </c>
      <c r="BS765" s="409">
        <f t="shared" si="1626"/>
        <v>39202</v>
      </c>
      <c r="BT765" s="429">
        <f t="shared" si="1534"/>
        <v>7.9810239273506465</v>
      </c>
      <c r="BU765" s="430">
        <f t="shared" si="1657"/>
        <v>29</v>
      </c>
      <c r="BV765" s="430">
        <f t="shared" si="1627"/>
        <v>337.99664813019746</v>
      </c>
      <c r="BW765" s="430">
        <f t="shared" si="1535"/>
        <v>8599.4724758940865</v>
      </c>
      <c r="BX765" s="430">
        <f t="shared" si="1628"/>
        <v>5589.6571093311568</v>
      </c>
      <c r="BY765" s="430">
        <f t="shared" si="1536"/>
        <v>18.235212489158716</v>
      </c>
      <c r="BZ765" s="430"/>
      <c r="CA765" s="671"/>
      <c r="CB765" s="430">
        <f t="shared" si="1582"/>
        <v>89</v>
      </c>
      <c r="CC765" s="549">
        <v>17801</v>
      </c>
      <c r="CD765" s="411">
        <f t="shared" si="1555"/>
        <v>19881</v>
      </c>
      <c r="CE765" s="421">
        <f t="shared" si="1556"/>
        <v>0.79523999999999995</v>
      </c>
      <c r="CF765" s="433">
        <f t="shared" si="1557"/>
        <v>8.08812433982194</v>
      </c>
      <c r="CG765" s="438">
        <v>7.59</v>
      </c>
      <c r="CH765" s="669">
        <v>2.7</v>
      </c>
      <c r="CI765" s="672">
        <f t="shared" si="1583"/>
        <v>12.808269198359643</v>
      </c>
      <c r="CJ765" s="453">
        <v>24.2</v>
      </c>
      <c r="CK765" s="453">
        <v>1.28</v>
      </c>
      <c r="CL765" s="667">
        <v>7.65</v>
      </c>
      <c r="CM765" s="690"/>
      <c r="CN765" s="690"/>
      <c r="CO765" s="549"/>
      <c r="CP765" s="549"/>
      <c r="CQ765" s="450"/>
      <c r="CR765" s="673">
        <v>0.96</v>
      </c>
      <c r="CT765" s="432">
        <f t="shared" si="1559"/>
        <v>4.2251395805039991</v>
      </c>
      <c r="CU765" s="438">
        <v>4.05</v>
      </c>
      <c r="CV765" s="438">
        <v>7.84</v>
      </c>
      <c r="CW765" s="439">
        <v>14.1</v>
      </c>
      <c r="CX765" s="660">
        <f t="shared" si="1667"/>
        <v>50.76</v>
      </c>
      <c r="CY765" s="441">
        <v>7790</v>
      </c>
      <c r="CZ765" s="442">
        <v>5.8</v>
      </c>
      <c r="DA765" s="442">
        <v>0.28000000000000003</v>
      </c>
      <c r="DB765" s="442">
        <v>4.5</v>
      </c>
      <c r="DC765" s="442">
        <v>0.65</v>
      </c>
      <c r="DD765" s="443">
        <v>6</v>
      </c>
      <c r="DE765" s="440">
        <v>16</v>
      </c>
      <c r="DF765" s="674">
        <v>17241</v>
      </c>
      <c r="DG765" s="445">
        <f t="shared" si="1629"/>
        <v>19321</v>
      </c>
      <c r="DH765" s="421">
        <f t="shared" si="1630"/>
        <v>0.77283999999999997</v>
      </c>
      <c r="DI765" s="446">
        <f t="shared" si="1631"/>
        <v>8.3225505926194288</v>
      </c>
      <c r="DJ765" s="438">
        <v>7.7</v>
      </c>
      <c r="DK765" s="669">
        <v>2.8</v>
      </c>
      <c r="DL765" s="446">
        <f t="shared" si="1632"/>
        <v>11.800631437296206</v>
      </c>
      <c r="DM765" s="442">
        <v>24.3</v>
      </c>
      <c r="DN765" s="442">
        <v>1.33</v>
      </c>
      <c r="DO765" s="667">
        <v>7.65</v>
      </c>
      <c r="DP765" s="667"/>
      <c r="DQ765" s="667"/>
      <c r="DR765" s="549"/>
      <c r="DS765" s="549"/>
      <c r="DT765" s="450"/>
      <c r="DU765" s="673">
        <v>0.96</v>
      </c>
      <c r="DW765" s="446">
        <f t="shared" si="1633"/>
        <v>4.3476010558459706</v>
      </c>
      <c r="DX765" s="438">
        <v>3.28</v>
      </c>
      <c r="DY765" s="438">
        <v>7.83</v>
      </c>
      <c r="DZ765" s="439">
        <v>14</v>
      </c>
      <c r="EA765" s="660">
        <f>DZ765*3.6</f>
        <v>50.4</v>
      </c>
      <c r="EB765" s="441">
        <v>7860</v>
      </c>
      <c r="EC765" s="442">
        <v>5.5</v>
      </c>
      <c r="ED765" s="442">
        <v>0.38</v>
      </c>
      <c r="EE765" s="442">
        <v>4.3</v>
      </c>
      <c r="EF765" s="442">
        <v>0.7</v>
      </c>
      <c r="EG765" s="443">
        <v>5</v>
      </c>
      <c r="EH765" s="440">
        <v>16</v>
      </c>
      <c r="EI765" s="429">
        <f>(DY765*DG765+CV765*CD765)/(DG765+CD765)</f>
        <v>7.8350714249272988</v>
      </c>
      <c r="EJ765" s="429">
        <f>(DZ765*DG765+CW765*CD765)/(DG765+CD765)</f>
        <v>14.050714249272996</v>
      </c>
      <c r="EK765" s="448">
        <f>(EA765*DG765+CX765*CD765)/(DG765+CD765)</f>
        <v>50.582571297382785</v>
      </c>
      <c r="EL765" s="448">
        <f>(EB765*DG765+CY765*CD765)/(DG765+CD765)</f>
        <v>7824.5000255089026</v>
      </c>
      <c r="EM765" s="429">
        <f>(EC765*DG765+CZ765*CD765)/(DG765+CD765)</f>
        <v>5.6521427478189885</v>
      </c>
      <c r="EN765" s="431">
        <f>(ED765*DG765+DA765*CD765)/(DG765+CD765)</f>
        <v>0.32928575072700372</v>
      </c>
      <c r="EO765" s="431">
        <f>(EE765*DG765+DB765*CD765)/(DG765+CD765)</f>
        <v>4.4014284985459922</v>
      </c>
      <c r="EP765" s="431">
        <f>(EF765*DG765+DC765*CD765)/(DG765+CD765)</f>
        <v>0.67464287536350187</v>
      </c>
      <c r="EQ765" s="431">
        <f>(EG765*DG765+DD765*CD765)/(DG765+CD765)</f>
        <v>5.5071424927299626</v>
      </c>
      <c r="ER765" s="448">
        <f>DE765</f>
        <v>16</v>
      </c>
      <c r="ES765" s="449">
        <f t="shared" si="1634"/>
        <v>26.937401153002398</v>
      </c>
      <c r="ET765" s="450">
        <f t="shared" si="1635"/>
        <v>0.78403999999999996</v>
      </c>
      <c r="EU765" s="451">
        <f t="shared" si="1620"/>
        <v>0.30113965000000004</v>
      </c>
      <c r="EV765" s="450">
        <f t="shared" si="1636"/>
        <v>0.5576660185185186</v>
      </c>
      <c r="EW765" s="513">
        <f t="shared" si="1599"/>
        <v>0.69004239730250871</v>
      </c>
      <c r="EX765" s="514">
        <f t="shared" si="1600"/>
        <v>12.583069741339727</v>
      </c>
      <c r="EY765" s="513">
        <f t="shared" si="1659"/>
        <v>0.51549261209403463</v>
      </c>
      <c r="EZ765" s="514">
        <f t="shared" si="1660"/>
        <v>14.949285750727004</v>
      </c>
      <c r="FA765" s="450">
        <f t="shared" si="1637"/>
        <v>0.85034593811149806</v>
      </c>
      <c r="FB765" s="431">
        <f t="shared" si="1638"/>
        <v>287.41407683281466</v>
      </c>
      <c r="FC765" s="452"/>
      <c r="FD765" s="431"/>
      <c r="FE765" s="452">
        <f t="shared" si="1585"/>
        <v>0.93812199446370825</v>
      </c>
      <c r="FF765" s="430">
        <f t="shared" si="1586"/>
        <v>83.492857507270031</v>
      </c>
      <c r="FG765" s="405">
        <v>57600</v>
      </c>
      <c r="FH765" s="664">
        <v>576</v>
      </c>
      <c r="FI765" s="453">
        <v>26.46</v>
      </c>
      <c r="FJ765" s="454"/>
      <c r="FK765" s="455">
        <f t="shared" si="1639"/>
        <v>1.8366409877047087</v>
      </c>
      <c r="FL765" s="530">
        <v>1800</v>
      </c>
      <c r="FM765" s="455">
        <f t="shared" si="1640"/>
        <v>45.916024692617725</v>
      </c>
      <c r="FN765" s="530">
        <v>3753</v>
      </c>
      <c r="FO765" s="532">
        <f t="shared" si="1641"/>
        <v>0.28049327354260095</v>
      </c>
      <c r="FP765" s="449">
        <f t="shared" si="1642"/>
        <v>95.734911484107954</v>
      </c>
      <c r="FQ765" s="457">
        <v>18</v>
      </c>
      <c r="FR765" s="458">
        <f t="shared" si="1643"/>
        <v>0.45916024692617724</v>
      </c>
      <c r="FS765" s="459">
        <v>7.81</v>
      </c>
      <c r="FT765" s="439">
        <v>11.5</v>
      </c>
      <c r="FU765" s="660">
        <f t="shared" si="1587"/>
        <v>41.4</v>
      </c>
      <c r="FV765" s="530">
        <v>8</v>
      </c>
      <c r="FW765" s="538">
        <v>0.14000000000000001</v>
      </c>
      <c r="FX765" s="530">
        <v>8</v>
      </c>
      <c r="FY765" s="452">
        <f t="shared" si="1613"/>
        <v>0.27272727272727271</v>
      </c>
      <c r="FZ765" s="452">
        <f t="shared" si="1614"/>
        <v>0.79248280073428901</v>
      </c>
      <c r="GA765" s="429">
        <f t="shared" si="1615"/>
        <v>0.53464287536350186</v>
      </c>
      <c r="GB765" s="513">
        <f t="shared" si="1616"/>
        <v>0.18153626954622426</v>
      </c>
      <c r="GC765" s="514">
        <f t="shared" si="1617"/>
        <v>2.5507142492729962</v>
      </c>
      <c r="GD765" s="513">
        <f t="shared" si="1618"/>
        <v>0.18153626954622426</v>
      </c>
      <c r="GE765" s="527">
        <f t="shared" si="1619"/>
        <v>9.1825712973827862</v>
      </c>
      <c r="GF765" s="461">
        <f t="shared" si="1644"/>
        <v>2.5100760165297689</v>
      </c>
      <c r="GG765" s="606">
        <v>12</v>
      </c>
      <c r="GH765" s="450">
        <f t="shared" si="1565"/>
        <v>0.15</v>
      </c>
      <c r="GI765" s="405">
        <v>84</v>
      </c>
      <c r="GJ765" s="462">
        <f t="shared" si="1566"/>
        <v>7</v>
      </c>
      <c r="GK765" s="463">
        <f t="shared" si="1567"/>
        <v>7.3465639508188358</v>
      </c>
      <c r="GL765" s="464">
        <v>8.0299999999999994</v>
      </c>
      <c r="GM765" s="529">
        <v>11</v>
      </c>
      <c r="GN765" s="406">
        <f t="shared" si="1568"/>
        <v>39.6</v>
      </c>
      <c r="GO765" s="513">
        <f t="shared" si="1569"/>
        <v>4.3478260869565188E-2</v>
      </c>
      <c r="GP765" s="450">
        <f t="shared" si="1570"/>
        <v>4.3478260869565188E-2</v>
      </c>
      <c r="GQ765" s="439">
        <v>8</v>
      </c>
      <c r="GR765" s="455">
        <f t="shared" si="1645"/>
        <v>2.6325187490434163</v>
      </c>
      <c r="GS765" s="531">
        <f t="shared" si="1542"/>
        <v>10.3</v>
      </c>
      <c r="GT765" s="531">
        <f t="shared" si="1593"/>
        <v>31.930000000000003</v>
      </c>
      <c r="GU765" s="513">
        <f t="shared" si="1571"/>
        <v>6.3636363636363602E-2</v>
      </c>
      <c r="GV765" s="513">
        <f t="shared" si="1572"/>
        <v>0.19368686868686869</v>
      </c>
      <c r="GW765" s="513">
        <f t="shared" si="1661"/>
        <v>0.10434782608695647</v>
      </c>
      <c r="GX765" s="513">
        <f t="shared" si="1594"/>
        <v>0.22874396135265695</v>
      </c>
      <c r="GY765" s="462">
        <f t="shared" si="1573"/>
        <v>0.77577232849195765</v>
      </c>
      <c r="GZ765" s="405">
        <v>39568</v>
      </c>
      <c r="HA765" s="438">
        <v>8.2899999999999991</v>
      </c>
      <c r="HB765" s="451">
        <v>8.14</v>
      </c>
      <c r="HC765" s="439">
        <v>10.3</v>
      </c>
      <c r="HD765" s="463">
        <f t="shared" si="1662"/>
        <v>31.930000000000003</v>
      </c>
      <c r="HE765" s="463">
        <v>11</v>
      </c>
      <c r="HF765" s="463">
        <f t="shared" si="1588"/>
        <v>29.700000000000003</v>
      </c>
      <c r="HH765" s="408">
        <v>6</v>
      </c>
      <c r="HI765" s="465">
        <v>7840</v>
      </c>
      <c r="HJ765" s="406">
        <f t="shared" si="1646"/>
        <v>5252.8</v>
      </c>
      <c r="HK765" s="406"/>
      <c r="HL765" s="549"/>
      <c r="HM765" s="540">
        <v>5</v>
      </c>
      <c r="HN765" s="461">
        <v>4.82</v>
      </c>
      <c r="HO765" s="407">
        <v>0.13</v>
      </c>
      <c r="HP765" s="548">
        <v>0.02</v>
      </c>
      <c r="HQ765" s="518">
        <v>4</v>
      </c>
      <c r="HR765" s="519">
        <v>0.12</v>
      </c>
      <c r="HS765" s="520">
        <v>0.16</v>
      </c>
      <c r="HT765" s="521">
        <v>4</v>
      </c>
      <c r="HU765" s="522">
        <f t="shared" si="1647"/>
        <v>49.654700074196683</v>
      </c>
      <c r="HV765" s="513">
        <f t="shared" si="1663"/>
        <v>0.64482758620689651</v>
      </c>
      <c r="HW765" s="513">
        <f t="shared" si="1595"/>
        <v>0.76573734409391048</v>
      </c>
      <c r="HX765" s="513">
        <f t="shared" si="1601"/>
        <v>0.76372549019607838</v>
      </c>
      <c r="HY765" s="675"/>
    </row>
    <row r="766" spans="1:233" ht="16.149999999999999" customHeight="1" x14ac:dyDescent="0.15">
      <c r="A766" s="485">
        <v>44248</v>
      </c>
      <c r="B766" s="486">
        <v>31312</v>
      </c>
      <c r="C766" s="487">
        <f t="shared" si="1621"/>
        <v>0.62624000000000002</v>
      </c>
      <c r="D766" s="488">
        <v>8.14</v>
      </c>
      <c r="E766" s="489">
        <v>41.1</v>
      </c>
      <c r="F766" s="490">
        <f t="shared" si="1578"/>
        <v>193.17000000000002</v>
      </c>
      <c r="G766" s="490">
        <f t="shared" si="1579"/>
        <v>6048.5390399999997</v>
      </c>
      <c r="H766" s="487">
        <f t="shared" si="1580"/>
        <v>0.24194156159999999</v>
      </c>
      <c r="I766" s="490"/>
      <c r="J766" s="490"/>
      <c r="K766" s="491"/>
      <c r="L766" s="491"/>
      <c r="M766" s="491"/>
      <c r="N766" s="492"/>
      <c r="O766" s="492"/>
      <c r="P766" s="490">
        <v>3856</v>
      </c>
      <c r="Q766" s="409">
        <f t="shared" si="1574"/>
        <v>3856</v>
      </c>
      <c r="R766" s="490"/>
      <c r="S766" s="490"/>
      <c r="T766" s="488">
        <v>4.82</v>
      </c>
      <c r="U766" s="409">
        <f t="shared" si="1648"/>
        <v>2784.4827586206898</v>
      </c>
      <c r="V766" s="490">
        <v>8075</v>
      </c>
      <c r="W766" s="490">
        <v>2263</v>
      </c>
      <c r="X766" s="689">
        <v>400</v>
      </c>
      <c r="Y766" s="488"/>
      <c r="Z766" s="489"/>
      <c r="AA766" s="490"/>
      <c r="AB766" s="490"/>
      <c r="AC766" s="491"/>
      <c r="AD766" s="491"/>
      <c r="AE766" s="491"/>
      <c r="AF766" s="478">
        <f t="shared" si="1649"/>
        <v>4256</v>
      </c>
      <c r="AG766" s="477">
        <f t="shared" si="1650"/>
        <v>1.7023999999999999</v>
      </c>
      <c r="AH766" s="478">
        <f t="shared" si="1651"/>
        <v>2529.0436219859998</v>
      </c>
      <c r="AI766" s="478">
        <f t="shared" si="1652"/>
        <v>7334.2265037593988</v>
      </c>
      <c r="AJ766" s="473">
        <f t="shared" si="1653"/>
        <v>31214.468000000001</v>
      </c>
      <c r="AK766" s="477">
        <f t="shared" si="1654"/>
        <v>1.3873096888888889</v>
      </c>
      <c r="AL766" s="447">
        <v>64</v>
      </c>
      <c r="AM766" s="499"/>
      <c r="AN766" s="550">
        <v>4640</v>
      </c>
      <c r="AO766" s="550">
        <v>4280</v>
      </c>
      <c r="AP766" s="507">
        <v>7.4</v>
      </c>
      <c r="AQ766" s="494">
        <v>641</v>
      </c>
      <c r="AR766" s="473">
        <f t="shared" si="1532"/>
        <v>1923</v>
      </c>
      <c r="AS766" s="657">
        <f t="shared" si="1533"/>
        <v>3</v>
      </c>
      <c r="AT766" s="550">
        <v>4769</v>
      </c>
      <c r="AU766" s="494"/>
      <c r="AV766" s="503">
        <v>0.8</v>
      </c>
      <c r="AW766" s="507"/>
      <c r="AX766" s="507"/>
      <c r="AY766" s="503"/>
      <c r="AZ766" s="503"/>
      <c r="BA766" s="420">
        <f t="shared" si="1622"/>
        <v>29237</v>
      </c>
      <c r="BB766" s="421">
        <f t="shared" si="1623"/>
        <v>0.58474000000000004</v>
      </c>
      <c r="BC766" s="494"/>
      <c r="BD766" s="677">
        <v>8.02</v>
      </c>
      <c r="BE766" s="678">
        <v>36.5</v>
      </c>
      <c r="BF766" s="498">
        <f t="shared" si="1581"/>
        <v>171.55</v>
      </c>
      <c r="BG766" s="679">
        <v>9790</v>
      </c>
      <c r="BH766" s="490">
        <f t="shared" si="1624"/>
        <v>6559.3</v>
      </c>
      <c r="BI766" s="490"/>
      <c r="BJ766" s="487"/>
      <c r="BK766" s="680">
        <v>25.8</v>
      </c>
      <c r="BL766" s="680">
        <v>15.4</v>
      </c>
      <c r="BM766" s="681">
        <v>5</v>
      </c>
      <c r="BN766" s="497">
        <v>1.7</v>
      </c>
      <c r="BO766" s="498">
        <v>76</v>
      </c>
      <c r="BP766" s="498">
        <v>32</v>
      </c>
      <c r="BQ766" s="677">
        <v>4.68</v>
      </c>
      <c r="BR766" s="421">
        <f t="shared" si="1625"/>
        <v>0.64999999999999991</v>
      </c>
      <c r="BS766" s="409">
        <f t="shared" si="1626"/>
        <v>33493</v>
      </c>
      <c r="BT766" s="429">
        <f t="shared" si="1534"/>
        <v>7.9412157764308962</v>
      </c>
      <c r="BU766" s="430">
        <f t="shared" si="1657"/>
        <v>36.5</v>
      </c>
      <c r="BV766" s="430">
        <f t="shared" si="1627"/>
        <v>394.10907801630196</v>
      </c>
      <c r="BW766" s="430">
        <f t="shared" si="1535"/>
        <v>8546.352909563193</v>
      </c>
      <c r="BX766" s="430">
        <f t="shared" si="1628"/>
        <v>5555.1293912160754</v>
      </c>
      <c r="BY766" s="430">
        <f t="shared" si="1536"/>
        <v>22.521559728898573</v>
      </c>
      <c r="BZ766" s="430"/>
      <c r="CA766" s="671"/>
      <c r="CB766" s="430">
        <f t="shared" si="1582"/>
        <v>76</v>
      </c>
      <c r="CC766" s="550">
        <v>13980</v>
      </c>
      <c r="CD766" s="411">
        <f t="shared" si="1555"/>
        <v>16108</v>
      </c>
      <c r="CE766" s="421">
        <f t="shared" si="1556"/>
        <v>0.64432</v>
      </c>
      <c r="CF766" s="433">
        <f t="shared" si="1557"/>
        <v>9.982617333002235</v>
      </c>
      <c r="CG766" s="493">
        <v>7.62</v>
      </c>
      <c r="CH766" s="680">
        <v>2.7</v>
      </c>
      <c r="CI766" s="672">
        <f t="shared" si="1583"/>
        <v>16.309012875536482</v>
      </c>
      <c r="CJ766" s="501">
        <v>24.4</v>
      </c>
      <c r="CK766" s="501">
        <v>1.1000000000000001</v>
      </c>
      <c r="CL766" s="677">
        <v>7.63</v>
      </c>
      <c r="CM766" s="690"/>
      <c r="CN766" s="690"/>
      <c r="CO766" s="550"/>
      <c r="CP766" s="550"/>
      <c r="CQ766" s="499"/>
      <c r="CR766" s="499">
        <v>0.95</v>
      </c>
      <c r="CT766" s="432">
        <f t="shared" si="1559"/>
        <v>5.2148000993295263</v>
      </c>
      <c r="CU766" s="493">
        <v>4.2300000000000004</v>
      </c>
      <c r="CV766" s="493">
        <v>7.92</v>
      </c>
      <c r="CW766" s="494">
        <v>14.5</v>
      </c>
      <c r="CX766" s="495">
        <f t="shared" si="1667"/>
        <v>52.2</v>
      </c>
      <c r="CY766" s="496">
        <v>8040</v>
      </c>
      <c r="CZ766" s="497">
        <v>6.4</v>
      </c>
      <c r="DA766" s="497">
        <v>0.28999999999999998</v>
      </c>
      <c r="DB766" s="497">
        <v>4.7</v>
      </c>
      <c r="DC766" s="497">
        <v>0.65</v>
      </c>
      <c r="DD766" s="498">
        <v>6</v>
      </c>
      <c r="DE766" s="498">
        <v>16</v>
      </c>
      <c r="DF766" s="550">
        <v>15257</v>
      </c>
      <c r="DG766" s="445">
        <f t="shared" si="1629"/>
        <v>17385</v>
      </c>
      <c r="DH766" s="421">
        <f t="shared" si="1630"/>
        <v>0.69540000000000002</v>
      </c>
      <c r="DI766" s="446">
        <f t="shared" si="1631"/>
        <v>9.2493528904227791</v>
      </c>
      <c r="DJ766" s="493">
        <v>7.63</v>
      </c>
      <c r="DK766" s="680">
        <v>2.8</v>
      </c>
      <c r="DL766" s="446">
        <f t="shared" si="1632"/>
        <v>13.114754098360656</v>
      </c>
      <c r="DM766" s="682">
        <v>24.2</v>
      </c>
      <c r="DN766" s="682">
        <v>2.1</v>
      </c>
      <c r="DO766" s="683">
        <v>7.6</v>
      </c>
      <c r="DP766" s="683"/>
      <c r="DQ766" s="683"/>
      <c r="DR766" s="550"/>
      <c r="DS766" s="550"/>
      <c r="DT766" s="499"/>
      <c r="DU766" s="499">
        <v>0.95</v>
      </c>
      <c r="DW766" s="446">
        <f t="shared" si="1633"/>
        <v>4.8317515099223467</v>
      </c>
      <c r="DX766" s="493">
        <v>4.03</v>
      </c>
      <c r="DY766" s="493">
        <v>7.82</v>
      </c>
      <c r="DZ766" s="494">
        <v>14.6</v>
      </c>
      <c r="EA766" s="495">
        <f>DZ766*3.6</f>
        <v>52.56</v>
      </c>
      <c r="EB766" s="496">
        <v>8070</v>
      </c>
      <c r="EC766" s="497">
        <v>5.6</v>
      </c>
      <c r="ED766" s="497">
        <v>0.48</v>
      </c>
      <c r="EE766" s="497">
        <v>4.4000000000000004</v>
      </c>
      <c r="EF766" s="497">
        <v>0.7</v>
      </c>
      <c r="EG766" s="498">
        <v>6</v>
      </c>
      <c r="EH766" s="495">
        <v>16</v>
      </c>
      <c r="EI766" s="429">
        <f>(DY766*DG766+CV766*CD766)/(DG766+CD766)</f>
        <v>7.8680936315050909</v>
      </c>
      <c r="EJ766" s="429">
        <f>(DZ766*DG766+CW766*CD766)/(DG766+CD766)</f>
        <v>14.55190636849491</v>
      </c>
      <c r="EK766" s="448">
        <f>(EA766*DG766+CX766*CD766)/(DG766+CD766)</f>
        <v>52.386862926581678</v>
      </c>
      <c r="EL766" s="448">
        <f>(EB766*DG766+CY766*CD766)/(DG766+CD766)</f>
        <v>8055.5719105484732</v>
      </c>
      <c r="EM766" s="429">
        <f>(EC766*DG766+CZ766*CD766)/(DG766+CD766)</f>
        <v>5.9847490520407254</v>
      </c>
      <c r="EN766" s="431">
        <f>(ED766*DG766+DA766*CD766)/(DG766+CD766)</f>
        <v>0.38862210014032778</v>
      </c>
      <c r="EO766" s="431">
        <f>(EE766*DG766+DB766*CD766)/(DG766+CD766)</f>
        <v>4.5442808945152722</v>
      </c>
      <c r="EP766" s="431">
        <f>(EF766*DG766+DC766*CD766)/(DG766+CD766)</f>
        <v>0.67595318424745476</v>
      </c>
      <c r="EQ766" s="431">
        <f>(EG766*DG766+DD766*CD766)/(DG766+CD766)</f>
        <v>6</v>
      </c>
      <c r="ER766" s="448">
        <f>DE766</f>
        <v>16</v>
      </c>
      <c r="ES766" s="449">
        <f t="shared" si="1634"/>
        <v>31.528976203982921</v>
      </c>
      <c r="ET766" s="450">
        <f t="shared" si="1635"/>
        <v>0.66986000000000001</v>
      </c>
      <c r="EU766" s="451">
        <f t="shared" si="1620"/>
        <v>0.29999762159090915</v>
      </c>
      <c r="EV766" s="450">
        <f t="shared" si="1636"/>
        <v>0.55555115109427611</v>
      </c>
      <c r="EW766" s="513">
        <f t="shared" si="1599"/>
        <v>0.73426578247325447</v>
      </c>
      <c r="EX766" s="514">
        <f t="shared" si="1600"/>
        <v>16.536810676857847</v>
      </c>
      <c r="EY766" s="513">
        <f t="shared" si="1659"/>
        <v>0.60131763373986546</v>
      </c>
      <c r="EZ766" s="514">
        <f t="shared" si="1660"/>
        <v>21.948093631505088</v>
      </c>
      <c r="FA766" s="450">
        <f t="shared" si="1637"/>
        <v>0.86707521889558015</v>
      </c>
      <c r="FB766" s="431">
        <f t="shared" si="1638"/>
        <v>341.72221508972029</v>
      </c>
      <c r="FC766" s="452"/>
      <c r="FD766" s="431"/>
      <c r="FE766" s="452">
        <f t="shared" si="1585"/>
        <v>0.92105263157894735</v>
      </c>
      <c r="FF766" s="430">
        <f t="shared" si="1586"/>
        <v>70</v>
      </c>
      <c r="FG766" s="490">
        <v>57600</v>
      </c>
      <c r="FH766" s="601">
        <v>389</v>
      </c>
      <c r="FI766" s="501">
        <v>26.3</v>
      </c>
      <c r="FJ766" s="487"/>
      <c r="FK766" s="455">
        <f t="shared" si="1639"/>
        <v>2.1497029229988356</v>
      </c>
      <c r="FL766" s="490">
        <v>1800</v>
      </c>
      <c r="FM766" s="455">
        <f t="shared" si="1640"/>
        <v>53.742573074970892</v>
      </c>
      <c r="FN766" s="490">
        <v>5653</v>
      </c>
      <c r="FO766" s="532">
        <f t="shared" si="1641"/>
        <v>0.42249626307922272</v>
      </c>
      <c r="FP766" s="449">
        <f t="shared" si="1642"/>
        <v>168.78153644045025</v>
      </c>
      <c r="FQ766" s="491">
        <v>18</v>
      </c>
      <c r="FR766" s="458">
        <f t="shared" si="1643"/>
        <v>0.5374257307497089</v>
      </c>
      <c r="FS766" s="504">
        <v>7.77</v>
      </c>
      <c r="FT766" s="535">
        <v>11.6</v>
      </c>
      <c r="FU766" s="495">
        <f t="shared" si="1587"/>
        <v>41.76</v>
      </c>
      <c r="FV766" s="490">
        <v>4</v>
      </c>
      <c r="FW766" s="504">
        <v>0.16</v>
      </c>
      <c r="FX766" s="490">
        <v>8</v>
      </c>
      <c r="FY766" s="452">
        <f t="shared" si="1613"/>
        <v>0.66666666666666674</v>
      </c>
      <c r="FZ766" s="452">
        <f t="shared" si="1614"/>
        <v>0.76329721683591212</v>
      </c>
      <c r="GA766" s="429">
        <f t="shared" si="1615"/>
        <v>0.51595318424745473</v>
      </c>
      <c r="GB766" s="513">
        <f t="shared" si="1616"/>
        <v>0.20285358452318181</v>
      </c>
      <c r="GC766" s="514">
        <f t="shared" si="1617"/>
        <v>2.9519063684949103</v>
      </c>
      <c r="GD766" s="513">
        <f t="shared" si="1618"/>
        <v>0.20285358452318192</v>
      </c>
      <c r="GE766" s="527">
        <f t="shared" si="1619"/>
        <v>10.62686292658168</v>
      </c>
      <c r="GF766" s="461">
        <f t="shared" si="1644"/>
        <v>2.9379273280984086</v>
      </c>
      <c r="GG766" s="490">
        <v>12</v>
      </c>
      <c r="GH766" s="450">
        <f t="shared" si="1565"/>
        <v>0.15</v>
      </c>
      <c r="GI766" s="405">
        <v>84</v>
      </c>
      <c r="GJ766" s="462">
        <f t="shared" si="1566"/>
        <v>7</v>
      </c>
      <c r="GK766" s="463">
        <f t="shared" si="1567"/>
        <v>8.5988116919953423</v>
      </c>
      <c r="GL766" s="507">
        <v>8.02</v>
      </c>
      <c r="GM766" s="535">
        <v>11.6</v>
      </c>
      <c r="GN766" s="406">
        <f t="shared" si="1568"/>
        <v>41.76</v>
      </c>
      <c r="GO766" s="513">
        <f t="shared" si="1569"/>
        <v>0</v>
      </c>
      <c r="GP766" s="450">
        <f t="shared" si="1570"/>
        <v>0</v>
      </c>
      <c r="GQ766" s="439">
        <v>8</v>
      </c>
      <c r="GR766" s="455">
        <f t="shared" si="1645"/>
        <v>3.0812408562983311</v>
      </c>
      <c r="GS766" s="531">
        <f t="shared" si="1542"/>
        <v>10.4</v>
      </c>
      <c r="GT766" s="531">
        <f t="shared" si="1593"/>
        <v>32.24</v>
      </c>
      <c r="GU766" s="513">
        <f t="shared" si="1571"/>
        <v>0.10344827586206895</v>
      </c>
      <c r="GV766" s="513">
        <f t="shared" si="1572"/>
        <v>0.22796934865900376</v>
      </c>
      <c r="GW766" s="513">
        <f t="shared" si="1661"/>
        <v>0.10344827586206895</v>
      </c>
      <c r="GX766" s="513">
        <f t="shared" si="1594"/>
        <v>0.22796934865900376</v>
      </c>
      <c r="GY766" s="462">
        <f t="shared" si="1573"/>
        <v>0.90323652226841866</v>
      </c>
      <c r="GZ766" s="490">
        <v>33573</v>
      </c>
      <c r="HA766" s="493">
        <v>8.26</v>
      </c>
      <c r="HB766" s="493">
        <v>8.15</v>
      </c>
      <c r="HC766" s="494">
        <v>10.4</v>
      </c>
      <c r="HD766" s="463">
        <f t="shared" si="1662"/>
        <v>32.24</v>
      </c>
      <c r="HE766" s="498">
        <v>11.1</v>
      </c>
      <c r="HF766" s="498">
        <f t="shared" si="1588"/>
        <v>29.970000000000002</v>
      </c>
      <c r="HH766" s="492">
        <v>4</v>
      </c>
      <c r="HI766" s="508">
        <v>7820</v>
      </c>
      <c r="HJ766" s="490">
        <f t="shared" si="1646"/>
        <v>5239.4000000000005</v>
      </c>
      <c r="HK766" s="490"/>
      <c r="HL766" s="490"/>
      <c r="HM766" s="543">
        <v>5</v>
      </c>
      <c r="HN766" s="506">
        <v>5.55</v>
      </c>
      <c r="HO766" s="491">
        <v>0.13</v>
      </c>
      <c r="HP766" s="545">
        <v>0.02</v>
      </c>
      <c r="HQ766" s="523">
        <v>3.9</v>
      </c>
      <c r="HR766" s="524">
        <v>0.12</v>
      </c>
      <c r="HS766" s="524">
        <v>0.17</v>
      </c>
      <c r="HT766" s="511">
        <v>4</v>
      </c>
      <c r="HU766" s="522">
        <f t="shared" si="1647"/>
        <v>59.513629989396989</v>
      </c>
      <c r="HV766" s="513">
        <f t="shared" si="1663"/>
        <v>0.71506849315068499</v>
      </c>
      <c r="HW766" s="513">
        <f t="shared" si="1595"/>
        <v>0.81206645292917523</v>
      </c>
      <c r="HX766" s="513">
        <f t="shared" si="1601"/>
        <v>0.78488372093023262</v>
      </c>
      <c r="HY766" s="684"/>
    </row>
    <row r="767" spans="1:233" s="688" customFormat="1" ht="16.149999999999999" customHeight="1" x14ac:dyDescent="0.15">
      <c r="A767" s="400">
        <v>44249</v>
      </c>
      <c r="B767" s="515">
        <v>36962</v>
      </c>
      <c r="C767" s="402">
        <f t="shared" si="1621"/>
        <v>0.73924000000000001</v>
      </c>
      <c r="D767" s="403">
        <v>8</v>
      </c>
      <c r="E767" s="404">
        <v>40.299999999999997</v>
      </c>
      <c r="F767" s="406">
        <f t="shared" si="1578"/>
        <v>189.41</v>
      </c>
      <c r="G767" s="406">
        <f t="shared" si="1579"/>
        <v>7000.9724200000001</v>
      </c>
      <c r="H767" s="402">
        <f t="shared" si="1580"/>
        <v>0.28003889679999999</v>
      </c>
      <c r="I767" s="405"/>
      <c r="J767" s="406"/>
      <c r="K767" s="407"/>
      <c r="L767" s="407"/>
      <c r="M767" s="407"/>
      <c r="N767" s="408"/>
      <c r="O767" s="408"/>
      <c r="P767" s="685">
        <v>3850</v>
      </c>
      <c r="Q767" s="409">
        <f t="shared" si="1574"/>
        <v>3850</v>
      </c>
      <c r="R767" s="686"/>
      <c r="S767" s="686"/>
      <c r="T767" s="403">
        <v>4.87</v>
      </c>
      <c r="U767" s="409">
        <f t="shared" si="1648"/>
        <v>2637.2413793103451</v>
      </c>
      <c r="V767" s="405">
        <v>7648</v>
      </c>
      <c r="W767" s="405">
        <v>2181</v>
      </c>
      <c r="X767" s="687">
        <v>404</v>
      </c>
      <c r="Y767" s="403"/>
      <c r="Z767" s="404"/>
      <c r="AA767" s="405"/>
      <c r="AB767" s="405"/>
      <c r="AC767" s="407"/>
      <c r="AD767" s="407"/>
      <c r="AE767" s="407"/>
      <c r="AF767" s="478">
        <f t="shared" si="1649"/>
        <v>4254</v>
      </c>
      <c r="AG767" s="477">
        <f t="shared" si="1650"/>
        <v>1.7016</v>
      </c>
      <c r="AH767" s="478">
        <f t="shared" si="1651"/>
        <v>2392.9868553734418</v>
      </c>
      <c r="AI767" s="478">
        <f t="shared" si="1652"/>
        <v>6939.6618805829812</v>
      </c>
      <c r="AJ767" s="473">
        <f t="shared" si="1653"/>
        <v>29521.321640000002</v>
      </c>
      <c r="AK767" s="477">
        <f t="shared" si="1654"/>
        <v>1.3120587395555556</v>
      </c>
      <c r="AL767" s="447">
        <v>65</v>
      </c>
      <c r="AM767" s="450"/>
      <c r="AN767" s="549">
        <v>4684</v>
      </c>
      <c r="AO767" s="549">
        <v>4318</v>
      </c>
      <c r="AP767" s="464">
        <v>7.26</v>
      </c>
      <c r="AQ767" s="439">
        <v>652</v>
      </c>
      <c r="AR767" s="473">
        <f t="shared" si="1532"/>
        <v>1956</v>
      </c>
      <c r="AS767" s="657">
        <f t="shared" si="1533"/>
        <v>3</v>
      </c>
      <c r="AT767" s="549">
        <v>4890</v>
      </c>
      <c r="AU767" s="439"/>
      <c r="AV767" s="457">
        <v>0.7</v>
      </c>
      <c r="AW767" s="464"/>
      <c r="AX767" s="464"/>
      <c r="AY767" s="457"/>
      <c r="AZ767" s="457"/>
      <c r="BA767" s="420">
        <f t="shared" si="1622"/>
        <v>34787</v>
      </c>
      <c r="BB767" s="421">
        <f t="shared" si="1623"/>
        <v>0.69574000000000003</v>
      </c>
      <c r="BC767" s="439"/>
      <c r="BD767" s="667">
        <v>7.99</v>
      </c>
      <c r="BE767" s="668">
        <v>33.5</v>
      </c>
      <c r="BF767" s="406">
        <f t="shared" si="1581"/>
        <v>157.45000000000002</v>
      </c>
      <c r="BG767" s="547">
        <v>9810</v>
      </c>
      <c r="BH767" s="406">
        <f t="shared" si="1624"/>
        <v>6572.7000000000007</v>
      </c>
      <c r="BI767" s="549"/>
      <c r="BJ767" s="402"/>
      <c r="BK767" s="669">
        <v>24</v>
      </c>
      <c r="BL767" s="669">
        <v>14.1</v>
      </c>
      <c r="BM767" s="670">
        <v>7.1</v>
      </c>
      <c r="BN767" s="442">
        <v>1.6</v>
      </c>
      <c r="BO767" s="443">
        <v>88</v>
      </c>
      <c r="BP767" s="443">
        <v>32</v>
      </c>
      <c r="BQ767" s="667">
        <v>5.2</v>
      </c>
      <c r="BR767" s="421">
        <f t="shared" si="1625"/>
        <v>0.72222222222222221</v>
      </c>
      <c r="BS767" s="409">
        <f t="shared" si="1626"/>
        <v>39041</v>
      </c>
      <c r="BT767" s="429">
        <f t="shared" si="1534"/>
        <v>7.9104574677902715</v>
      </c>
      <c r="BU767" s="430">
        <f t="shared" si="1657"/>
        <v>33.5</v>
      </c>
      <c r="BV767" s="430">
        <f t="shared" si="1627"/>
        <v>353.42427576137908</v>
      </c>
      <c r="BW767" s="430">
        <f t="shared" si="1535"/>
        <v>8741.4060090673902</v>
      </c>
      <c r="BX767" s="430">
        <f t="shared" si="1628"/>
        <v>5681.9139058938035</v>
      </c>
      <c r="BY767" s="430">
        <f t="shared" si="1536"/>
        <v>21.384903050639071</v>
      </c>
      <c r="BZ767" s="430"/>
      <c r="CA767" s="671"/>
      <c r="CB767" s="430">
        <f t="shared" si="1582"/>
        <v>88</v>
      </c>
      <c r="CC767" s="549">
        <v>17501</v>
      </c>
      <c r="CD767" s="411">
        <f t="shared" si="1555"/>
        <v>19628</v>
      </c>
      <c r="CE767" s="421">
        <f t="shared" si="1556"/>
        <v>0.78512000000000004</v>
      </c>
      <c r="CF767" s="433">
        <f t="shared" si="1557"/>
        <v>8.1923782351742407</v>
      </c>
      <c r="CG767" s="438">
        <v>7.58</v>
      </c>
      <c r="CH767" s="669">
        <v>2.8</v>
      </c>
      <c r="CI767" s="672">
        <f t="shared" si="1583"/>
        <v>13.027826981315354</v>
      </c>
      <c r="CJ767" s="453">
        <v>24.9</v>
      </c>
      <c r="CK767" s="453">
        <v>1.02</v>
      </c>
      <c r="CL767" s="667">
        <v>7.56</v>
      </c>
      <c r="CM767" s="690"/>
      <c r="CN767" s="690"/>
      <c r="CO767" s="549"/>
      <c r="CP767" s="549"/>
      <c r="CQ767" s="450"/>
      <c r="CR767" s="673">
        <v>0.95</v>
      </c>
      <c r="CT767" s="432">
        <f t="shared" si="1559"/>
        <v>4.2796005706134093</v>
      </c>
      <c r="CU767" s="438">
        <v>3.7</v>
      </c>
      <c r="CV767" s="438">
        <v>7.8</v>
      </c>
      <c r="CW767" s="439">
        <v>14.4</v>
      </c>
      <c r="CX767" s="660">
        <f t="shared" si="1667"/>
        <v>51.84</v>
      </c>
      <c r="CY767" s="441">
        <v>8160</v>
      </c>
      <c r="CZ767" s="442">
        <v>5.5</v>
      </c>
      <c r="DA767" s="442">
        <v>0.25</v>
      </c>
      <c r="DB767" s="442">
        <v>4.5999999999999996</v>
      </c>
      <c r="DC767" s="442">
        <v>0.6</v>
      </c>
      <c r="DD767" s="443">
        <v>6</v>
      </c>
      <c r="DE767" s="440">
        <v>16</v>
      </c>
      <c r="DF767" s="674">
        <v>17286</v>
      </c>
      <c r="DG767" s="445">
        <f t="shared" si="1629"/>
        <v>19413</v>
      </c>
      <c r="DH767" s="421">
        <f t="shared" si="1630"/>
        <v>0.77651999999999999</v>
      </c>
      <c r="DI767" s="446">
        <f t="shared" si="1631"/>
        <v>8.2831092566836659</v>
      </c>
      <c r="DJ767" s="438">
        <v>7.58</v>
      </c>
      <c r="DK767" s="669">
        <v>2.4</v>
      </c>
      <c r="DL767" s="446">
        <f t="shared" si="1632"/>
        <v>11.744707154999228</v>
      </c>
      <c r="DM767" s="442">
        <v>24.9</v>
      </c>
      <c r="DN767" s="442">
        <v>1.27</v>
      </c>
      <c r="DO767" s="667">
        <v>7.6</v>
      </c>
      <c r="DP767" s="667"/>
      <c r="DQ767" s="667"/>
      <c r="DR767" s="549"/>
      <c r="DS767" s="549"/>
      <c r="DT767" s="450"/>
      <c r="DU767" s="673">
        <v>0.95</v>
      </c>
      <c r="DW767" s="446">
        <f t="shared" si="1633"/>
        <v>4.3269973728944517</v>
      </c>
      <c r="DX767" s="438">
        <v>3.78</v>
      </c>
      <c r="DY767" s="438">
        <v>7.76</v>
      </c>
      <c r="DZ767" s="439">
        <v>14.7</v>
      </c>
      <c r="EA767" s="660">
        <f>DZ767*3.6</f>
        <v>52.92</v>
      </c>
      <c r="EB767" s="441">
        <v>8240</v>
      </c>
      <c r="EC767" s="442">
        <v>5.5</v>
      </c>
      <c r="ED767" s="442">
        <v>0.36</v>
      </c>
      <c r="EE767" s="442">
        <v>4.3</v>
      </c>
      <c r="EF767" s="442">
        <v>0.65</v>
      </c>
      <c r="EG767" s="443">
        <v>5</v>
      </c>
      <c r="EH767" s="440">
        <v>16</v>
      </c>
      <c r="EI767" s="429">
        <f>(DY767*DG767+CV767*CD767)/(DG767+CD767)</f>
        <v>7.7801101406213986</v>
      </c>
      <c r="EJ767" s="429">
        <f>(DZ767*DG767+CW767*CD767)/(DG767+CD767)</f>
        <v>14.549173945339517</v>
      </c>
      <c r="EK767" s="448">
        <f>(EA767*DG767+CX767*CD767)/(DG767+CD767)</f>
        <v>52.37702620322225</v>
      </c>
      <c r="EL767" s="448">
        <f>(EB767*DG767+CY767*CD767)/(DG767+CD767)</f>
        <v>8199.7797187572032</v>
      </c>
      <c r="EM767" s="429">
        <f>(EC767*DG767+CZ767*CD767)/(DG767+CD767)</f>
        <v>5.5</v>
      </c>
      <c r="EN767" s="431">
        <f>(ED767*DG767+DA767*CD767)/(DG767+CD767)</f>
        <v>0.30469711329115545</v>
      </c>
      <c r="EO767" s="431">
        <f>(EE767*DG767+DB767*CD767)/(DG767+CD767)</f>
        <v>4.4508260546604843</v>
      </c>
      <c r="EP767" s="431">
        <f>(EF767*DG767+DC767*CD767)/(DG767+CD767)</f>
        <v>0.6248623242232525</v>
      </c>
      <c r="EQ767" s="431">
        <f>(EG767*DG767+DD767*CD767)/(DG767+CD767)</f>
        <v>5.5027535155349501</v>
      </c>
      <c r="ER767" s="448">
        <f>DE767</f>
        <v>16</v>
      </c>
      <c r="ES767" s="449">
        <f t="shared" si="1634"/>
        <v>27.048487487513125</v>
      </c>
      <c r="ET767" s="450">
        <f t="shared" si="1635"/>
        <v>0.78081999999999996</v>
      </c>
      <c r="EU767" s="451">
        <f t="shared" si="1620"/>
        <v>0.31359175340909096</v>
      </c>
      <c r="EV767" s="450">
        <f t="shared" si="1636"/>
        <v>0.58072546927609436</v>
      </c>
      <c r="EW767" s="513">
        <f t="shared" si="1599"/>
        <v>0.74280921512825671</v>
      </c>
      <c r="EX767" s="514">
        <f t="shared" si="1600"/>
        <v>15.884903050639071</v>
      </c>
      <c r="EY767" s="513">
        <f t="shared" si="1659"/>
        <v>0.56569630013911887</v>
      </c>
      <c r="EZ767" s="514">
        <f t="shared" si="1660"/>
        <v>18.950826054660482</v>
      </c>
      <c r="FA767" s="450">
        <f t="shared" si="1637"/>
        <v>0.85180127740125711</v>
      </c>
      <c r="FB767" s="431">
        <f t="shared" si="1638"/>
        <v>301.04724955815681</v>
      </c>
      <c r="FC767" s="452"/>
      <c r="FD767" s="431"/>
      <c r="FE767" s="452">
        <f t="shared" si="1585"/>
        <v>0.93746871005073917</v>
      </c>
      <c r="FF767" s="430">
        <f t="shared" si="1586"/>
        <v>82.497246484465052</v>
      </c>
      <c r="FG767" s="405">
        <v>57600</v>
      </c>
      <c r="FH767" s="664">
        <v>381</v>
      </c>
      <c r="FI767" s="453">
        <v>51.9</v>
      </c>
      <c r="FJ767" s="454"/>
      <c r="FK767" s="455">
        <f t="shared" si="1639"/>
        <v>1.844215055966804</v>
      </c>
      <c r="FL767" s="530">
        <v>1800</v>
      </c>
      <c r="FM767" s="455">
        <f t="shared" si="1640"/>
        <v>46.105376399170105</v>
      </c>
      <c r="FN767" s="530">
        <v>5004</v>
      </c>
      <c r="FO767" s="532">
        <f t="shared" si="1641"/>
        <v>0.37399103139013457</v>
      </c>
      <c r="FP767" s="449">
        <f t="shared" si="1642"/>
        <v>128.1729463896929</v>
      </c>
      <c r="FQ767" s="457">
        <v>18</v>
      </c>
      <c r="FR767" s="458">
        <f t="shared" si="1643"/>
        <v>0.461053763991701</v>
      </c>
      <c r="FS767" s="459">
        <v>7.74</v>
      </c>
      <c r="FT767" s="439">
        <v>11.9</v>
      </c>
      <c r="FU767" s="660">
        <f t="shared" si="1587"/>
        <v>42.84</v>
      </c>
      <c r="FV767" s="530">
        <v>12</v>
      </c>
      <c r="FW767" s="538">
        <v>0.12</v>
      </c>
      <c r="FX767" s="530">
        <v>8</v>
      </c>
      <c r="FY767" s="452">
        <f t="shared" si="1613"/>
        <v>-9.0909090909090828E-2</v>
      </c>
      <c r="FZ767" s="452">
        <f t="shared" si="1614"/>
        <v>0.80795769668275585</v>
      </c>
      <c r="GA767" s="429">
        <f t="shared" si="1615"/>
        <v>0.5048623242232525</v>
      </c>
      <c r="GB767" s="513">
        <f t="shared" si="1616"/>
        <v>0.18208414823359209</v>
      </c>
      <c r="GC767" s="514">
        <f t="shared" si="1617"/>
        <v>2.6491739453395162</v>
      </c>
      <c r="GD767" s="513">
        <f t="shared" si="1618"/>
        <v>0.18208414823359187</v>
      </c>
      <c r="GE767" s="527">
        <f t="shared" si="1619"/>
        <v>9.537026203222247</v>
      </c>
      <c r="GF767" s="461">
        <f t="shared" si="1644"/>
        <v>2.5204272431546322</v>
      </c>
      <c r="GG767" s="606">
        <v>12</v>
      </c>
      <c r="GH767" s="450">
        <f t="shared" si="1565"/>
        <v>0.15</v>
      </c>
      <c r="GI767" s="405">
        <v>84</v>
      </c>
      <c r="GJ767" s="462">
        <f t="shared" si="1566"/>
        <v>7</v>
      </c>
      <c r="GK767" s="463">
        <f t="shared" si="1567"/>
        <v>7.376860223867217</v>
      </c>
      <c r="GL767" s="464">
        <v>7.96</v>
      </c>
      <c r="GM767" s="529">
        <v>11</v>
      </c>
      <c r="GN767" s="406">
        <f t="shared" si="1568"/>
        <v>39.6</v>
      </c>
      <c r="GO767" s="513">
        <f t="shared" si="1569"/>
        <v>7.5630252100840401E-2</v>
      </c>
      <c r="GP767" s="450">
        <f t="shared" si="1570"/>
        <v>7.5630252100840401E-2</v>
      </c>
      <c r="GQ767" s="439">
        <v>8</v>
      </c>
      <c r="GR767" s="455">
        <f t="shared" si="1645"/>
        <v>2.6433749135524192</v>
      </c>
      <c r="GS767" s="531">
        <f t="shared" si="1542"/>
        <v>11.4</v>
      </c>
      <c r="GT767" s="531">
        <f t="shared" si="1593"/>
        <v>35.340000000000003</v>
      </c>
      <c r="GU767" s="513">
        <f t="shared" si="1571"/>
        <v>-3.6363636363636376E-2</v>
      </c>
      <c r="GV767" s="513">
        <f t="shared" si="1572"/>
        <v>0.10757575757575755</v>
      </c>
      <c r="GW767" s="513">
        <f t="shared" si="1661"/>
        <v>4.2016806722689037E-2</v>
      </c>
      <c r="GX767" s="513">
        <f t="shared" si="1594"/>
        <v>0.17507002801120441</v>
      </c>
      <c r="GY767" s="462">
        <f t="shared" si="1573"/>
        <v>0.98358136318229561</v>
      </c>
      <c r="GZ767" s="405">
        <v>38431</v>
      </c>
      <c r="HA767" s="438">
        <v>8.33</v>
      </c>
      <c r="HB767" s="451">
        <v>8.14</v>
      </c>
      <c r="HC767" s="439">
        <v>11.4</v>
      </c>
      <c r="HD767" s="463">
        <f t="shared" si="1662"/>
        <v>35.340000000000003</v>
      </c>
      <c r="HE767" s="463">
        <v>11.2</v>
      </c>
      <c r="HF767" s="463">
        <f t="shared" si="1588"/>
        <v>30.24</v>
      </c>
      <c r="HH767" s="408">
        <v>8</v>
      </c>
      <c r="HI767" s="465">
        <v>8240</v>
      </c>
      <c r="HJ767" s="406">
        <f t="shared" si="1646"/>
        <v>5520.8</v>
      </c>
      <c r="HK767" s="406"/>
      <c r="HL767" s="549"/>
      <c r="HM767" s="540">
        <v>4.7</v>
      </c>
      <c r="HN767" s="461">
        <v>4.99</v>
      </c>
      <c r="HO767" s="407">
        <v>0.15</v>
      </c>
      <c r="HP767" s="548">
        <v>0.02</v>
      </c>
      <c r="HQ767" s="518">
        <v>4</v>
      </c>
      <c r="HR767" s="519">
        <v>0.12</v>
      </c>
      <c r="HS767" s="520">
        <v>0.13</v>
      </c>
      <c r="HT767" s="521">
        <v>4</v>
      </c>
      <c r="HU767" s="522">
        <f t="shared" si="1647"/>
        <v>50.018685141000951</v>
      </c>
      <c r="HV767" s="513">
        <f t="shared" si="1663"/>
        <v>0.65970149253731347</v>
      </c>
      <c r="HW767" s="513">
        <f t="shared" si="1595"/>
        <v>0.77554779295014287</v>
      </c>
      <c r="HX767" s="513">
        <f t="shared" si="1601"/>
        <v>0.79208333333333336</v>
      </c>
      <c r="HY767" s="675"/>
    </row>
    <row r="768" spans="1:233" x14ac:dyDescent="0.15">
      <c r="CO768" s="549"/>
      <c r="CP768" s="549"/>
      <c r="CQ768" s="450"/>
      <c r="DB768" s="54"/>
      <c r="DC768" s="1"/>
    </row>
    <row r="769" spans="93:107" x14ac:dyDescent="0.15">
      <c r="CO769" s="549"/>
      <c r="CP769" s="549"/>
      <c r="CQ769" s="450"/>
      <c r="DB769" s="54"/>
      <c r="DC769" s="1"/>
    </row>
    <row r="770" spans="93:107" x14ac:dyDescent="0.15">
      <c r="CO770" s="549"/>
      <c r="CP770" s="549"/>
      <c r="CQ770" s="450"/>
      <c r="DB770" s="54"/>
      <c r="DC770" s="1"/>
    </row>
  </sheetData>
  <autoFilter ref="A6:HY735" xr:uid="{00000000-0009-0000-0000-000000000000}"/>
  <mergeCells count="1">
    <mergeCell ref="HY3:HY6"/>
  </mergeCells>
  <phoneticPr fontId="39" type="noConversion"/>
  <pageMargins left="0.359027777777778" right="0.74791666666666701" top="0.98402777777777795" bottom="0.98402777777777795" header="0.51180555555555496" footer="0.51180555555555496"/>
  <pageSetup paperSize="9" scale="80" firstPageNumber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719"/>
  <sheetViews>
    <sheetView zoomScaleNormal="100" workbookViewId="0">
      <pane xSplit="1" ySplit="6" topLeftCell="B705" activePane="bottomRight" state="frozen"/>
      <selection pane="topRight" activeCell="B1" sqref="B1"/>
      <selection pane="bottomLeft" activeCell="A705" sqref="A705"/>
      <selection pane="bottomRight" activeCell="W398" sqref="W398"/>
    </sheetView>
  </sheetViews>
  <sheetFormatPr defaultRowHeight="14.25" x14ac:dyDescent="0.15"/>
  <cols>
    <col min="1" max="1" width="8.625" customWidth="1"/>
    <col min="2" max="2" width="6.5" style="2" customWidth="1"/>
    <col min="3" max="3" width="5.125" style="3" customWidth="1"/>
    <col min="4" max="4" width="6.125" style="691" customWidth="1"/>
    <col min="5" max="5" width="6.875" style="5" customWidth="1"/>
    <col min="6" max="6" width="5.625" style="7" customWidth="1"/>
    <col min="7" max="7" width="9.125" style="692" customWidth="1"/>
    <col min="8" max="8" width="5.125" style="3" customWidth="1"/>
    <col min="9" max="9" width="5.125" style="4" customWidth="1"/>
    <col min="10" max="10" width="6" style="5" customWidth="1"/>
    <col min="11" max="11" width="5.625" style="7" customWidth="1"/>
    <col min="12" max="14" width="5.125" style="7" customWidth="1"/>
    <col min="15" max="15" width="5.125" style="8" customWidth="1"/>
    <col min="16" max="22" width="5.625" customWidth="1"/>
    <col min="23" max="23" width="5.625" style="693" customWidth="1"/>
    <col min="24" max="24" width="5.625" style="694" customWidth="1"/>
    <col min="25" max="26" width="5.625" style="693" customWidth="1"/>
    <col min="27" max="27" width="5.625" style="695" customWidth="1"/>
    <col min="28" max="28" width="5.625" style="694" customWidth="1"/>
    <col min="29" max="30" width="5.625" customWidth="1"/>
    <col min="31" max="31" width="7.125" customWidth="1"/>
    <col min="32" max="32" width="11.125" customWidth="1"/>
    <col min="33" max="42" width="5.625" customWidth="1"/>
    <col min="43" max="43" width="5.625" style="695" customWidth="1"/>
    <col min="44" max="44" width="9.5" style="696" customWidth="1"/>
    <col min="45" max="45" width="5.625" customWidth="1"/>
    <col min="46" max="46" width="6.5" customWidth="1"/>
    <col min="47" max="49" width="5.625" customWidth="1"/>
    <col min="50" max="1025" width="8.625" customWidth="1"/>
  </cols>
  <sheetData>
    <row r="1" spans="1:49" x14ac:dyDescent="0.15">
      <c r="A1" s="750" t="s">
        <v>293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</row>
    <row r="2" spans="1:49" ht="8.25" customHeight="1" x14ac:dyDescent="0.15">
      <c r="A2" s="750"/>
      <c r="B2" s="750"/>
      <c r="C2" s="750"/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750"/>
      <c r="V2" s="750"/>
      <c r="W2" s="750"/>
      <c r="X2" s="750"/>
      <c r="Y2" s="750"/>
      <c r="Z2" s="750"/>
      <c r="AA2" s="750"/>
      <c r="AB2" s="750"/>
      <c r="AC2" s="750"/>
      <c r="AD2" s="750"/>
      <c r="AE2" s="750"/>
      <c r="AF2" s="750"/>
      <c r="AG2" s="750"/>
      <c r="AH2" s="750"/>
      <c r="AI2" s="750"/>
      <c r="AJ2" s="750"/>
      <c r="AK2" s="750"/>
      <c r="AL2" s="750"/>
      <c r="AM2" s="750"/>
      <c r="AN2" s="750"/>
      <c r="AO2" s="750"/>
      <c r="AP2" s="750"/>
      <c r="AQ2" s="750"/>
      <c r="AR2" s="750"/>
      <c r="AS2" s="750"/>
      <c r="AT2" s="750"/>
      <c r="AU2" s="750"/>
      <c r="AV2" s="750"/>
      <c r="AW2" s="750"/>
    </row>
    <row r="3" spans="1:49" ht="18.75" customHeight="1" x14ac:dyDescent="0.15">
      <c r="A3" s="751" t="s">
        <v>1</v>
      </c>
      <c r="B3" s="752" t="s">
        <v>3</v>
      </c>
      <c r="C3" s="752"/>
      <c r="D3" s="752"/>
      <c r="E3" s="752"/>
      <c r="F3" s="752"/>
      <c r="G3" s="752" t="s">
        <v>11</v>
      </c>
      <c r="H3" s="752"/>
      <c r="I3" s="752"/>
      <c r="J3" s="752"/>
      <c r="K3" s="752"/>
      <c r="L3" s="752"/>
      <c r="M3" s="752"/>
      <c r="N3" s="752"/>
      <c r="O3" s="752"/>
      <c r="P3" s="753" t="s">
        <v>5</v>
      </c>
      <c r="Q3" s="753"/>
      <c r="R3" s="753"/>
      <c r="S3" s="753"/>
      <c r="T3" s="753"/>
      <c r="U3" s="753"/>
      <c r="V3" s="753"/>
      <c r="W3" s="754" t="s">
        <v>6</v>
      </c>
      <c r="X3" s="754"/>
      <c r="Y3" s="754"/>
      <c r="Z3" s="754"/>
      <c r="AA3" s="754"/>
      <c r="AB3" s="754"/>
      <c r="AC3" s="755" t="s">
        <v>7</v>
      </c>
      <c r="AD3" s="755"/>
      <c r="AE3" s="697" t="s">
        <v>8</v>
      </c>
      <c r="AF3" s="697" t="s">
        <v>9</v>
      </c>
      <c r="AG3" s="756" t="s">
        <v>10</v>
      </c>
      <c r="AH3" s="756"/>
      <c r="AI3" s="756"/>
      <c r="AJ3" s="756"/>
      <c r="AK3" s="756"/>
      <c r="AL3" s="756"/>
      <c r="AM3" s="756"/>
      <c r="AN3" s="756"/>
      <c r="AO3" s="756"/>
      <c r="AP3" s="756"/>
      <c r="AQ3" s="753" t="s">
        <v>294</v>
      </c>
      <c r="AR3" s="753"/>
      <c r="AS3" s="757" t="s">
        <v>295</v>
      </c>
      <c r="AT3" s="757"/>
      <c r="AU3" s="757"/>
      <c r="AV3" s="757"/>
      <c r="AW3" s="757"/>
    </row>
    <row r="4" spans="1:49" ht="15.6" customHeight="1" x14ac:dyDescent="0.15">
      <c r="A4" s="751"/>
      <c r="B4" s="698" t="s">
        <v>31</v>
      </c>
      <c r="C4" s="162" t="s">
        <v>32</v>
      </c>
      <c r="D4" s="699" t="s">
        <v>33</v>
      </c>
      <c r="E4" s="698" t="s">
        <v>34</v>
      </c>
      <c r="F4" s="167" t="s">
        <v>36</v>
      </c>
      <c r="G4" s="698" t="s">
        <v>31</v>
      </c>
      <c r="H4" s="162" t="s">
        <v>32</v>
      </c>
      <c r="I4" s="163" t="s">
        <v>33</v>
      </c>
      <c r="J4" s="698" t="s">
        <v>34</v>
      </c>
      <c r="K4" s="167" t="s">
        <v>36</v>
      </c>
      <c r="L4" s="169" t="s">
        <v>38</v>
      </c>
      <c r="M4" s="169" t="s">
        <v>39</v>
      </c>
      <c r="N4" s="168" t="s">
        <v>40</v>
      </c>
      <c r="O4" s="168" t="s">
        <v>41</v>
      </c>
      <c r="P4" s="699" t="s">
        <v>31</v>
      </c>
      <c r="Q4" s="162" t="s">
        <v>32</v>
      </c>
      <c r="R4" s="163" t="s">
        <v>33</v>
      </c>
      <c r="S4" s="167" t="s">
        <v>34</v>
      </c>
      <c r="T4" s="167" t="s">
        <v>36</v>
      </c>
      <c r="U4" s="758" t="s">
        <v>47</v>
      </c>
      <c r="V4" s="758"/>
      <c r="W4" s="759" t="s">
        <v>31</v>
      </c>
      <c r="X4" s="759"/>
      <c r="Y4" s="163" t="s">
        <v>33</v>
      </c>
      <c r="Z4" s="167" t="s">
        <v>34</v>
      </c>
      <c r="AA4" s="760" t="s">
        <v>35</v>
      </c>
      <c r="AB4" s="760"/>
      <c r="AC4" s="163" t="s">
        <v>48</v>
      </c>
      <c r="AD4" s="252" t="s">
        <v>32</v>
      </c>
      <c r="AE4" s="699" t="s">
        <v>49</v>
      </c>
      <c r="AF4" s="699" t="s">
        <v>50</v>
      </c>
      <c r="AG4" s="252" t="s">
        <v>32</v>
      </c>
      <c r="AH4" s="163" t="s">
        <v>33</v>
      </c>
      <c r="AI4" s="699" t="s">
        <v>34</v>
      </c>
      <c r="AJ4" s="699" t="s">
        <v>36</v>
      </c>
      <c r="AK4" s="163" t="s">
        <v>41</v>
      </c>
      <c r="AL4" s="700" t="s">
        <v>52</v>
      </c>
      <c r="AM4" s="252" t="s">
        <v>53</v>
      </c>
      <c r="AN4" s="252" t="s">
        <v>54</v>
      </c>
      <c r="AO4" s="700" t="s">
        <v>39</v>
      </c>
      <c r="AP4" s="700" t="s">
        <v>55</v>
      </c>
      <c r="AQ4" s="761" t="s">
        <v>296</v>
      </c>
      <c r="AR4" s="761"/>
      <c r="AS4" s="163" t="s">
        <v>60</v>
      </c>
      <c r="AT4" s="762" t="s">
        <v>69</v>
      </c>
      <c r="AU4" s="762"/>
      <c r="AV4" s="237" t="s">
        <v>72</v>
      </c>
      <c r="AW4" s="701" t="s">
        <v>74</v>
      </c>
    </row>
    <row r="5" spans="1:49" x14ac:dyDescent="0.15">
      <c r="A5" s="751"/>
      <c r="B5" s="256" t="s">
        <v>105</v>
      </c>
      <c r="C5" s="258"/>
      <c r="D5" s="702" t="s">
        <v>107</v>
      </c>
      <c r="E5" s="703" t="s">
        <v>107</v>
      </c>
      <c r="F5" s="263" t="s">
        <v>109</v>
      </c>
      <c r="G5" s="256" t="s">
        <v>105</v>
      </c>
      <c r="H5" s="258"/>
      <c r="I5" s="259" t="s">
        <v>107</v>
      </c>
      <c r="J5" s="703" t="s">
        <v>107</v>
      </c>
      <c r="K5" s="263" t="s">
        <v>109</v>
      </c>
      <c r="L5" s="265" t="s">
        <v>107</v>
      </c>
      <c r="M5" s="265" t="s">
        <v>107</v>
      </c>
      <c r="N5" s="264" t="s">
        <v>107</v>
      </c>
      <c r="O5" s="264" t="s">
        <v>107</v>
      </c>
      <c r="P5" s="702" t="s">
        <v>105</v>
      </c>
      <c r="Q5" s="258"/>
      <c r="R5" s="259" t="s">
        <v>107</v>
      </c>
      <c r="S5" s="263" t="s">
        <v>107</v>
      </c>
      <c r="T5" s="263" t="s">
        <v>109</v>
      </c>
      <c r="U5" s="258" t="s">
        <v>111</v>
      </c>
      <c r="V5" s="309" t="s">
        <v>106</v>
      </c>
      <c r="W5" s="704" t="s">
        <v>105</v>
      </c>
      <c r="X5" s="257" t="s">
        <v>106</v>
      </c>
      <c r="Y5" s="704" t="s">
        <v>107</v>
      </c>
      <c r="Z5" s="263" t="s">
        <v>107</v>
      </c>
      <c r="AA5" s="705" t="s">
        <v>108</v>
      </c>
      <c r="AB5" s="262" t="s">
        <v>106</v>
      </c>
      <c r="AC5" s="704" t="s">
        <v>112</v>
      </c>
      <c r="AD5" s="706" t="s">
        <v>113</v>
      </c>
      <c r="AE5" s="707" t="s">
        <v>114</v>
      </c>
      <c r="AF5" s="707" t="s">
        <v>114</v>
      </c>
      <c r="AG5" s="706"/>
      <c r="AH5" s="704" t="s">
        <v>107</v>
      </c>
      <c r="AI5" s="707" t="s">
        <v>107</v>
      </c>
      <c r="AJ5" s="702" t="s">
        <v>109</v>
      </c>
      <c r="AK5" s="704" t="s">
        <v>107</v>
      </c>
      <c r="AL5" s="319" t="s">
        <v>115</v>
      </c>
      <c r="AM5" s="708" t="s">
        <v>116</v>
      </c>
      <c r="AN5" s="708" t="s">
        <v>116</v>
      </c>
      <c r="AO5" s="319" t="s">
        <v>107</v>
      </c>
      <c r="AP5" s="319" t="s">
        <v>107</v>
      </c>
      <c r="AQ5" s="707" t="s">
        <v>114</v>
      </c>
      <c r="AR5" s="708" t="s">
        <v>297</v>
      </c>
      <c r="AS5" s="704" t="s">
        <v>119</v>
      </c>
      <c r="AT5" s="708" t="s">
        <v>298</v>
      </c>
      <c r="AU5" s="709" t="s">
        <v>106</v>
      </c>
      <c r="AV5" s="309" t="s">
        <v>106</v>
      </c>
      <c r="AW5" s="710" t="s">
        <v>106</v>
      </c>
    </row>
    <row r="6" spans="1:49" x14ac:dyDescent="0.15">
      <c r="A6" s="751"/>
      <c r="B6" s="325">
        <v>2500</v>
      </c>
      <c r="C6" s="327" t="s">
        <v>128</v>
      </c>
      <c r="D6" s="711" t="s">
        <v>131</v>
      </c>
      <c r="E6" s="332" t="s">
        <v>138</v>
      </c>
      <c r="F6" s="332" t="s">
        <v>131</v>
      </c>
      <c r="G6" s="325" t="s">
        <v>131</v>
      </c>
      <c r="H6" s="327" t="s">
        <v>128</v>
      </c>
      <c r="I6" s="332" t="s">
        <v>299</v>
      </c>
      <c r="J6" s="332" t="s">
        <v>300</v>
      </c>
      <c r="K6" s="332" t="s">
        <v>131</v>
      </c>
      <c r="L6" s="712" t="s">
        <v>301</v>
      </c>
      <c r="M6" s="712" t="s">
        <v>302</v>
      </c>
      <c r="N6" s="713" t="s">
        <v>303</v>
      </c>
      <c r="O6" s="713" t="s">
        <v>304</v>
      </c>
      <c r="P6" s="714">
        <v>2500</v>
      </c>
      <c r="Q6" s="327" t="s">
        <v>128</v>
      </c>
      <c r="R6" s="393" t="s">
        <v>131</v>
      </c>
      <c r="S6" s="715" t="s">
        <v>139</v>
      </c>
      <c r="T6" s="332" t="s">
        <v>131</v>
      </c>
      <c r="U6" s="327">
        <v>7.2</v>
      </c>
      <c r="V6" s="716">
        <v>1</v>
      </c>
      <c r="W6" s="714">
        <v>2500</v>
      </c>
      <c r="X6" s="326">
        <v>1</v>
      </c>
      <c r="Y6" s="717"/>
      <c r="Z6" s="332" t="s">
        <v>140</v>
      </c>
      <c r="AA6" s="714">
        <v>22500</v>
      </c>
      <c r="AB6" s="331">
        <v>1</v>
      </c>
      <c r="AC6" s="717">
        <v>38</v>
      </c>
      <c r="AD6" s="718" t="s">
        <v>141</v>
      </c>
      <c r="AE6" s="719"/>
      <c r="AF6" s="719"/>
      <c r="AG6" s="718" t="s">
        <v>141</v>
      </c>
      <c r="AH6" s="717"/>
      <c r="AI6" s="719"/>
      <c r="AJ6" s="711" t="s">
        <v>131</v>
      </c>
      <c r="AK6" s="717"/>
      <c r="AL6" s="720"/>
      <c r="AM6" s="718"/>
      <c r="AN6" s="718"/>
      <c r="AO6" s="720"/>
      <c r="AP6" s="720"/>
      <c r="AQ6" s="719"/>
      <c r="AR6" s="718" t="s">
        <v>305</v>
      </c>
      <c r="AS6" s="717">
        <v>38</v>
      </c>
      <c r="AT6" s="718">
        <v>5.6</v>
      </c>
      <c r="AU6" s="717">
        <v>100</v>
      </c>
      <c r="AV6" s="716"/>
      <c r="AW6" s="721"/>
    </row>
    <row r="7" spans="1:49" x14ac:dyDescent="0.15">
      <c r="A7" s="484">
        <v>43489</v>
      </c>
      <c r="B7" s="401"/>
      <c r="C7" s="403"/>
      <c r="D7" s="722"/>
      <c r="E7" s="405"/>
      <c r="F7" s="405"/>
      <c r="G7" s="723"/>
      <c r="H7" s="403"/>
      <c r="I7" s="404"/>
      <c r="J7" s="405"/>
      <c r="K7" s="405"/>
      <c r="L7" s="407"/>
      <c r="M7" s="407"/>
      <c r="N7" s="407"/>
      <c r="O7" s="408"/>
      <c r="P7" s="722"/>
      <c r="Q7" s="724"/>
      <c r="R7" s="725"/>
      <c r="S7" s="726"/>
      <c r="T7" s="726"/>
      <c r="U7" s="724">
        <v>0.12</v>
      </c>
      <c r="V7" s="402">
        <f t="shared" ref="V7:V70" si="0">U7/$U$6</f>
        <v>1.6666666666666666E-2</v>
      </c>
      <c r="W7" s="449"/>
      <c r="X7" s="402"/>
      <c r="Y7" s="449"/>
      <c r="Z7" s="449"/>
      <c r="AA7" s="727"/>
      <c r="AB7" s="402"/>
      <c r="AC7" s="404"/>
      <c r="AD7" s="728"/>
      <c r="AE7" s="722"/>
      <c r="AF7" s="722"/>
      <c r="AG7" s="403"/>
      <c r="AH7" s="404"/>
      <c r="AI7" s="722"/>
      <c r="AJ7" s="722"/>
      <c r="AK7" s="404"/>
      <c r="AL7" s="729"/>
      <c r="AM7" s="403"/>
      <c r="AN7" s="403"/>
      <c r="AO7" s="729"/>
      <c r="AP7" s="729"/>
      <c r="AQ7" s="722"/>
      <c r="AR7" s="728"/>
      <c r="AS7" s="730"/>
      <c r="AT7" s="728"/>
      <c r="AU7" s="731"/>
      <c r="AV7" s="402"/>
      <c r="AW7" s="732"/>
    </row>
    <row r="8" spans="1:49" x14ac:dyDescent="0.15">
      <c r="A8" s="733">
        <v>43490</v>
      </c>
      <c r="B8" s="401"/>
      <c r="C8" s="454"/>
      <c r="D8" s="722"/>
      <c r="E8" s="405"/>
      <c r="F8" s="454"/>
      <c r="G8" s="723"/>
      <c r="H8" s="454"/>
      <c r="I8" s="404"/>
      <c r="J8" s="405"/>
      <c r="K8" s="454"/>
      <c r="L8" s="454"/>
      <c r="M8" s="454"/>
      <c r="N8" s="454"/>
      <c r="O8" s="472"/>
      <c r="P8" s="549"/>
      <c r="Q8" s="667"/>
      <c r="R8" s="668"/>
      <c r="S8" s="547"/>
      <c r="T8" s="547"/>
      <c r="U8" s="667">
        <v>0.08</v>
      </c>
      <c r="V8" s="450">
        <f t="shared" si="0"/>
        <v>1.1111111111111112E-2</v>
      </c>
      <c r="W8" s="734"/>
      <c r="X8" s="450"/>
      <c r="Y8" s="734"/>
      <c r="Z8" s="734"/>
      <c r="AA8" s="735"/>
      <c r="AB8" s="450"/>
      <c r="AC8" s="439"/>
      <c r="AD8" s="736"/>
      <c r="AE8" s="549"/>
      <c r="AF8" s="549"/>
      <c r="AG8" s="464"/>
      <c r="AH8" s="439"/>
      <c r="AI8" s="549"/>
      <c r="AJ8" s="549"/>
      <c r="AK8" s="439"/>
      <c r="AL8" s="457"/>
      <c r="AM8" s="464"/>
      <c r="AN8" s="464"/>
      <c r="AO8" s="457"/>
      <c r="AP8" s="457"/>
      <c r="AQ8" s="549"/>
      <c r="AR8" s="736"/>
      <c r="AS8" s="595"/>
      <c r="AT8" s="736"/>
      <c r="AU8" s="737"/>
      <c r="AV8" s="450"/>
      <c r="AW8" s="738"/>
    </row>
    <row r="9" spans="1:49" x14ac:dyDescent="0.15">
      <c r="A9" s="739">
        <v>43491</v>
      </c>
      <c r="B9" s="401"/>
      <c r="C9" s="454"/>
      <c r="D9" s="722"/>
      <c r="E9" s="405"/>
      <c r="F9" s="454"/>
      <c r="G9" s="723"/>
      <c r="H9" s="454"/>
      <c r="I9" s="404"/>
      <c r="J9" s="405"/>
      <c r="K9" s="454"/>
      <c r="L9" s="454"/>
      <c r="M9" s="454"/>
      <c r="N9" s="454"/>
      <c r="O9" s="472"/>
      <c r="P9" s="549"/>
      <c r="Q9" s="667"/>
      <c r="R9" s="668"/>
      <c r="S9" s="547"/>
      <c r="T9" s="547"/>
      <c r="U9" s="667">
        <v>0.18</v>
      </c>
      <c r="V9" s="450">
        <f t="shared" si="0"/>
        <v>2.4999999999999998E-2</v>
      </c>
      <c r="W9" s="734"/>
      <c r="X9" s="450"/>
      <c r="Y9" s="734"/>
      <c r="Z9" s="734"/>
      <c r="AA9" s="735"/>
      <c r="AB9" s="450"/>
      <c r="AC9" s="439"/>
      <c r="AD9" s="736"/>
      <c r="AE9" s="549"/>
      <c r="AF9" s="549"/>
      <c r="AG9" s="464"/>
      <c r="AH9" s="439"/>
      <c r="AI9" s="549"/>
      <c r="AJ9" s="549"/>
      <c r="AK9" s="439"/>
      <c r="AL9" s="457"/>
      <c r="AM9" s="464"/>
      <c r="AN9" s="464"/>
      <c r="AO9" s="457"/>
      <c r="AP9" s="457"/>
      <c r="AQ9" s="549"/>
      <c r="AR9" s="736"/>
      <c r="AS9" s="595"/>
      <c r="AT9" s="736"/>
      <c r="AU9" s="737"/>
      <c r="AV9" s="450"/>
      <c r="AW9" s="738"/>
    </row>
    <row r="10" spans="1:49" x14ac:dyDescent="0.15">
      <c r="A10" s="740">
        <v>43492</v>
      </c>
      <c r="B10" s="486"/>
      <c r="C10" s="488"/>
      <c r="D10" s="741"/>
      <c r="E10" s="490"/>
      <c r="F10" s="490"/>
      <c r="G10" s="689"/>
      <c r="H10" s="488"/>
      <c r="I10" s="489"/>
      <c r="J10" s="490"/>
      <c r="K10" s="490"/>
      <c r="L10" s="491"/>
      <c r="M10" s="491"/>
      <c r="N10" s="491"/>
      <c r="O10" s="492"/>
      <c r="P10" s="550"/>
      <c r="Q10" s="677"/>
      <c r="R10" s="678"/>
      <c r="S10" s="679"/>
      <c r="T10" s="679"/>
      <c r="U10" s="677">
        <v>0.17</v>
      </c>
      <c r="V10" s="499">
        <f t="shared" si="0"/>
        <v>2.361111111111111E-2</v>
      </c>
      <c r="W10" s="742"/>
      <c r="X10" s="499"/>
      <c r="Y10" s="742"/>
      <c r="Z10" s="742"/>
      <c r="AA10" s="550"/>
      <c r="AB10" s="499"/>
      <c r="AC10" s="494"/>
      <c r="AD10" s="507"/>
      <c r="AE10" s="550"/>
      <c r="AF10" s="550"/>
      <c r="AG10" s="507"/>
      <c r="AH10" s="494"/>
      <c r="AI10" s="550"/>
      <c r="AJ10" s="550"/>
      <c r="AK10" s="494"/>
      <c r="AL10" s="503"/>
      <c r="AM10" s="507"/>
      <c r="AN10" s="507"/>
      <c r="AO10" s="503"/>
      <c r="AP10" s="503"/>
      <c r="AQ10" s="550"/>
      <c r="AR10" s="507"/>
      <c r="AS10" s="494"/>
      <c r="AT10" s="507"/>
      <c r="AU10" s="743"/>
      <c r="AV10" s="499"/>
      <c r="AW10" s="744"/>
    </row>
    <row r="11" spans="1:49" x14ac:dyDescent="0.15">
      <c r="A11" s="739">
        <v>43493</v>
      </c>
      <c r="B11" s="401"/>
      <c r="C11" s="403"/>
      <c r="D11" s="722"/>
      <c r="E11" s="405"/>
      <c r="F11" s="405"/>
      <c r="G11" s="723"/>
      <c r="H11" s="403"/>
      <c r="I11" s="404"/>
      <c r="J11" s="405"/>
      <c r="K11" s="405"/>
      <c r="L11" s="407"/>
      <c r="M11" s="407"/>
      <c r="N11" s="407"/>
      <c r="O11" s="408"/>
      <c r="P11" s="549"/>
      <c r="Q11" s="667"/>
      <c r="R11" s="668"/>
      <c r="S11" s="547"/>
      <c r="T11" s="547"/>
      <c r="U11" s="667">
        <v>0.12</v>
      </c>
      <c r="V11" s="450">
        <f t="shared" si="0"/>
        <v>1.6666666666666666E-2</v>
      </c>
      <c r="W11" s="734"/>
      <c r="X11" s="450"/>
      <c r="Y11" s="734"/>
      <c r="Z11" s="734"/>
      <c r="AA11" s="735"/>
      <c r="AB11" s="450"/>
      <c r="AC11" s="439"/>
      <c r="AD11" s="736"/>
      <c r="AE11" s="549"/>
      <c r="AF11" s="549"/>
      <c r="AG11" s="464"/>
      <c r="AH11" s="439"/>
      <c r="AI11" s="549"/>
      <c r="AJ11" s="549"/>
      <c r="AK11" s="439"/>
      <c r="AL11" s="457"/>
      <c r="AM11" s="464"/>
      <c r="AN11" s="464"/>
      <c r="AO11" s="457"/>
      <c r="AP11" s="457"/>
      <c r="AQ11" s="549"/>
      <c r="AR11" s="736"/>
      <c r="AS11" s="595"/>
      <c r="AT11" s="736"/>
      <c r="AU11" s="737"/>
      <c r="AV11" s="450"/>
      <c r="AW11" s="738"/>
    </row>
    <row r="12" spans="1:49" x14ac:dyDescent="0.15">
      <c r="A12" s="733">
        <v>43494</v>
      </c>
      <c r="B12" s="401"/>
      <c r="C12" s="454"/>
      <c r="D12" s="722"/>
      <c r="E12" s="405"/>
      <c r="F12" s="454"/>
      <c r="G12" s="723"/>
      <c r="H12" s="454"/>
      <c r="I12" s="404"/>
      <c r="J12" s="405"/>
      <c r="K12" s="454"/>
      <c r="L12" s="454"/>
      <c r="M12" s="454"/>
      <c r="N12" s="454"/>
      <c r="O12" s="472"/>
      <c r="P12" s="549"/>
      <c r="Q12" s="667"/>
      <c r="R12" s="668"/>
      <c r="S12" s="547"/>
      <c r="T12" s="547"/>
      <c r="U12" s="667">
        <v>0.14000000000000001</v>
      </c>
      <c r="V12" s="450">
        <f t="shared" si="0"/>
        <v>1.9444444444444445E-2</v>
      </c>
      <c r="W12" s="734"/>
      <c r="X12" s="450"/>
      <c r="Y12" s="734"/>
      <c r="Z12" s="734"/>
      <c r="AA12" s="735"/>
      <c r="AB12" s="450"/>
      <c r="AC12" s="439"/>
      <c r="AD12" s="736"/>
      <c r="AE12" s="549"/>
      <c r="AF12" s="549"/>
      <c r="AG12" s="464"/>
      <c r="AH12" s="439"/>
      <c r="AI12" s="549"/>
      <c r="AJ12" s="549"/>
      <c r="AK12" s="439"/>
      <c r="AL12" s="457"/>
      <c r="AM12" s="464"/>
      <c r="AN12" s="464"/>
      <c r="AO12" s="457"/>
      <c r="AP12" s="457"/>
      <c r="AQ12" s="549"/>
      <c r="AR12" s="736"/>
      <c r="AS12" s="595"/>
      <c r="AT12" s="736"/>
      <c r="AU12" s="737"/>
      <c r="AV12" s="450"/>
      <c r="AW12" s="738"/>
    </row>
    <row r="13" spans="1:49" x14ac:dyDescent="0.15">
      <c r="A13" s="739">
        <v>43495</v>
      </c>
      <c r="B13" s="401"/>
      <c r="C13" s="454"/>
      <c r="D13" s="722"/>
      <c r="E13" s="405"/>
      <c r="F13" s="454"/>
      <c r="G13" s="723"/>
      <c r="H13" s="454"/>
      <c r="I13" s="404"/>
      <c r="J13" s="405"/>
      <c r="K13" s="454"/>
      <c r="L13" s="454"/>
      <c r="M13" s="454"/>
      <c r="N13" s="454"/>
      <c r="O13" s="472"/>
      <c r="P13" s="549"/>
      <c r="Q13" s="667"/>
      <c r="R13" s="668"/>
      <c r="S13" s="547"/>
      <c r="T13" s="547"/>
      <c r="U13" s="667">
        <v>0.11</v>
      </c>
      <c r="V13" s="450">
        <f t="shared" si="0"/>
        <v>1.5277777777777777E-2</v>
      </c>
      <c r="W13" s="734"/>
      <c r="X13" s="450"/>
      <c r="Y13" s="734"/>
      <c r="Z13" s="734"/>
      <c r="AA13" s="735"/>
      <c r="AB13" s="450"/>
      <c r="AC13" s="439"/>
      <c r="AD13" s="736"/>
      <c r="AE13" s="549"/>
      <c r="AF13" s="549"/>
      <c r="AG13" s="464"/>
      <c r="AH13" s="439"/>
      <c r="AI13" s="549"/>
      <c r="AJ13" s="549"/>
      <c r="AK13" s="439"/>
      <c r="AL13" s="457"/>
      <c r="AM13" s="464"/>
      <c r="AN13" s="464"/>
      <c r="AO13" s="457"/>
      <c r="AP13" s="457"/>
      <c r="AQ13" s="549"/>
      <c r="AR13" s="736"/>
      <c r="AS13" s="595"/>
      <c r="AT13" s="736"/>
      <c r="AU13" s="737"/>
      <c r="AV13" s="450"/>
      <c r="AW13" s="738"/>
    </row>
    <row r="14" spans="1:49" x14ac:dyDescent="0.15">
      <c r="A14" s="733">
        <v>43496</v>
      </c>
      <c r="B14" s="401"/>
      <c r="C14" s="454"/>
      <c r="D14" s="722"/>
      <c r="E14" s="405"/>
      <c r="F14" s="454"/>
      <c r="G14" s="723"/>
      <c r="H14" s="454"/>
      <c r="I14" s="404"/>
      <c r="J14" s="405"/>
      <c r="K14" s="454"/>
      <c r="L14" s="454"/>
      <c r="M14" s="454"/>
      <c r="N14" s="454"/>
      <c r="O14" s="472"/>
      <c r="P14" s="549"/>
      <c r="Q14" s="667"/>
      <c r="R14" s="668"/>
      <c r="S14" s="547"/>
      <c r="T14" s="547"/>
      <c r="U14" s="667">
        <v>0.15</v>
      </c>
      <c r="V14" s="450">
        <f t="shared" si="0"/>
        <v>2.0833333333333332E-2</v>
      </c>
      <c r="W14" s="734"/>
      <c r="X14" s="450"/>
      <c r="Y14" s="734"/>
      <c r="Z14" s="734"/>
      <c r="AA14" s="735"/>
      <c r="AB14" s="450"/>
      <c r="AC14" s="439"/>
      <c r="AD14" s="736"/>
      <c r="AE14" s="549"/>
      <c r="AF14" s="549"/>
      <c r="AG14" s="464"/>
      <c r="AH14" s="439"/>
      <c r="AI14" s="549"/>
      <c r="AJ14" s="549"/>
      <c r="AK14" s="439"/>
      <c r="AL14" s="457"/>
      <c r="AM14" s="464"/>
      <c r="AN14" s="464"/>
      <c r="AO14" s="457"/>
      <c r="AP14" s="457"/>
      <c r="AQ14" s="549"/>
      <c r="AR14" s="736"/>
      <c r="AS14" s="595"/>
      <c r="AT14" s="736"/>
      <c r="AU14" s="737"/>
      <c r="AV14" s="450"/>
      <c r="AW14" s="738"/>
    </row>
    <row r="15" spans="1:49" x14ac:dyDescent="0.15">
      <c r="A15" s="739">
        <v>43497</v>
      </c>
      <c r="B15" s="401"/>
      <c r="C15" s="454"/>
      <c r="D15" s="722"/>
      <c r="E15" s="405"/>
      <c r="F15" s="454"/>
      <c r="G15" s="723"/>
      <c r="H15" s="454"/>
      <c r="I15" s="404"/>
      <c r="J15" s="405"/>
      <c r="K15" s="454"/>
      <c r="L15" s="454"/>
      <c r="M15" s="454"/>
      <c r="N15" s="454"/>
      <c r="O15" s="472"/>
      <c r="P15" s="549"/>
      <c r="Q15" s="667"/>
      <c r="R15" s="668"/>
      <c r="S15" s="547"/>
      <c r="T15" s="547"/>
      <c r="U15" s="667">
        <v>0.16</v>
      </c>
      <c r="V15" s="450">
        <f t="shared" si="0"/>
        <v>2.2222222222222223E-2</v>
      </c>
      <c r="W15" s="734"/>
      <c r="X15" s="450"/>
      <c r="Y15" s="734"/>
      <c r="Z15" s="734"/>
      <c r="AA15" s="735"/>
      <c r="AB15" s="450"/>
      <c r="AC15" s="439"/>
      <c r="AD15" s="736"/>
      <c r="AE15" s="549"/>
      <c r="AF15" s="549"/>
      <c r="AG15" s="464"/>
      <c r="AH15" s="439"/>
      <c r="AI15" s="549"/>
      <c r="AJ15" s="549"/>
      <c r="AK15" s="439"/>
      <c r="AL15" s="457"/>
      <c r="AM15" s="464"/>
      <c r="AN15" s="464"/>
      <c r="AO15" s="457"/>
      <c r="AP15" s="457"/>
      <c r="AQ15" s="549"/>
      <c r="AR15" s="736"/>
      <c r="AS15" s="595"/>
      <c r="AT15" s="736"/>
      <c r="AU15" s="737"/>
      <c r="AV15" s="450"/>
      <c r="AW15" s="738"/>
    </row>
    <row r="16" spans="1:49" x14ac:dyDescent="0.15">
      <c r="A16" s="733">
        <v>43498</v>
      </c>
      <c r="B16" s="401"/>
      <c r="C16" s="454"/>
      <c r="D16" s="722"/>
      <c r="E16" s="405"/>
      <c r="F16" s="454"/>
      <c r="G16" s="723"/>
      <c r="H16" s="454"/>
      <c r="I16" s="404"/>
      <c r="J16" s="405"/>
      <c r="K16" s="454"/>
      <c r="L16" s="454"/>
      <c r="M16" s="454"/>
      <c r="N16" s="454"/>
      <c r="O16" s="472"/>
      <c r="P16" s="549"/>
      <c r="Q16" s="667"/>
      <c r="R16" s="668"/>
      <c r="S16" s="547"/>
      <c r="T16" s="547"/>
      <c r="U16" s="667">
        <v>0.13</v>
      </c>
      <c r="V16" s="450">
        <f t="shared" si="0"/>
        <v>1.8055555555555557E-2</v>
      </c>
      <c r="W16" s="734"/>
      <c r="X16" s="450"/>
      <c r="Y16" s="734"/>
      <c r="Z16" s="734"/>
      <c r="AA16" s="735"/>
      <c r="AB16" s="450"/>
      <c r="AC16" s="439"/>
      <c r="AD16" s="736"/>
      <c r="AE16" s="549"/>
      <c r="AF16" s="549"/>
      <c r="AG16" s="464"/>
      <c r="AH16" s="439"/>
      <c r="AI16" s="549"/>
      <c r="AJ16" s="549"/>
      <c r="AK16" s="439"/>
      <c r="AL16" s="457"/>
      <c r="AM16" s="464"/>
      <c r="AN16" s="464"/>
      <c r="AO16" s="457"/>
      <c r="AP16" s="457"/>
      <c r="AQ16" s="549"/>
      <c r="AR16" s="736"/>
      <c r="AS16" s="595"/>
      <c r="AT16" s="736"/>
      <c r="AU16" s="737"/>
      <c r="AV16" s="450"/>
      <c r="AW16" s="738"/>
    </row>
    <row r="17" spans="1:49" x14ac:dyDescent="0.15">
      <c r="A17" s="740">
        <v>43499</v>
      </c>
      <c r="B17" s="486"/>
      <c r="C17" s="488"/>
      <c r="D17" s="741"/>
      <c r="E17" s="490"/>
      <c r="F17" s="490"/>
      <c r="G17" s="689"/>
      <c r="H17" s="488"/>
      <c r="I17" s="489"/>
      <c r="J17" s="490"/>
      <c r="K17" s="490"/>
      <c r="L17" s="491"/>
      <c r="M17" s="491"/>
      <c r="N17" s="491"/>
      <c r="O17" s="492"/>
      <c r="P17" s="550"/>
      <c r="Q17" s="677"/>
      <c r="R17" s="678"/>
      <c r="S17" s="679"/>
      <c r="T17" s="679"/>
      <c r="U17" s="677">
        <v>0.15</v>
      </c>
      <c r="V17" s="499">
        <f t="shared" si="0"/>
        <v>2.0833333333333332E-2</v>
      </c>
      <c r="W17" s="742"/>
      <c r="X17" s="499"/>
      <c r="Y17" s="742"/>
      <c r="Z17" s="742"/>
      <c r="AA17" s="550"/>
      <c r="AB17" s="499"/>
      <c r="AC17" s="494"/>
      <c r="AD17" s="507"/>
      <c r="AE17" s="550"/>
      <c r="AF17" s="550"/>
      <c r="AG17" s="507"/>
      <c r="AH17" s="494"/>
      <c r="AI17" s="550"/>
      <c r="AJ17" s="550"/>
      <c r="AK17" s="494"/>
      <c r="AL17" s="503"/>
      <c r="AM17" s="507"/>
      <c r="AN17" s="507"/>
      <c r="AO17" s="503"/>
      <c r="AP17" s="503"/>
      <c r="AQ17" s="550"/>
      <c r="AR17" s="507"/>
      <c r="AS17" s="494"/>
      <c r="AT17" s="507"/>
      <c r="AU17" s="743"/>
      <c r="AV17" s="499"/>
      <c r="AW17" s="744"/>
    </row>
    <row r="18" spans="1:49" x14ac:dyDescent="0.15">
      <c r="A18" s="733">
        <v>43500</v>
      </c>
      <c r="B18" s="401"/>
      <c r="C18" s="454"/>
      <c r="D18" s="722"/>
      <c r="E18" s="405"/>
      <c r="F18" s="454"/>
      <c r="G18" s="723"/>
      <c r="H18" s="454"/>
      <c r="I18" s="404"/>
      <c r="J18" s="405"/>
      <c r="K18" s="454"/>
      <c r="L18" s="454"/>
      <c r="M18" s="454"/>
      <c r="N18" s="454"/>
      <c r="O18" s="472"/>
      <c r="P18" s="549"/>
      <c r="Q18" s="667"/>
      <c r="R18" s="668"/>
      <c r="S18" s="547"/>
      <c r="T18" s="547"/>
      <c r="U18" s="667">
        <v>0.12</v>
      </c>
      <c r="V18" s="450">
        <f t="shared" si="0"/>
        <v>1.6666666666666666E-2</v>
      </c>
      <c r="W18" s="734"/>
      <c r="X18" s="450"/>
      <c r="Y18" s="734"/>
      <c r="Z18" s="734"/>
      <c r="AA18" s="735"/>
      <c r="AB18" s="450"/>
      <c r="AC18" s="439"/>
      <c r="AD18" s="736"/>
      <c r="AE18" s="549"/>
      <c r="AF18" s="549"/>
      <c r="AG18" s="464"/>
      <c r="AH18" s="439"/>
      <c r="AI18" s="549"/>
      <c r="AJ18" s="549"/>
      <c r="AK18" s="439"/>
      <c r="AL18" s="457"/>
      <c r="AM18" s="464"/>
      <c r="AN18" s="464"/>
      <c r="AO18" s="457"/>
      <c r="AP18" s="457"/>
      <c r="AQ18" s="549"/>
      <c r="AR18" s="736"/>
      <c r="AS18" s="595"/>
      <c r="AT18" s="736"/>
      <c r="AU18" s="737"/>
      <c r="AV18" s="450"/>
      <c r="AW18" s="738"/>
    </row>
    <row r="19" spans="1:49" x14ac:dyDescent="0.15">
      <c r="A19" s="739">
        <v>43501</v>
      </c>
      <c r="B19" s="401"/>
      <c r="C19" s="454"/>
      <c r="D19" s="722"/>
      <c r="E19" s="405"/>
      <c r="F19" s="454"/>
      <c r="G19" s="723"/>
      <c r="H19" s="454"/>
      <c r="I19" s="404"/>
      <c r="J19" s="405"/>
      <c r="K19" s="454"/>
      <c r="L19" s="454"/>
      <c r="M19" s="454"/>
      <c r="N19" s="454"/>
      <c r="O19" s="472"/>
      <c r="P19" s="549"/>
      <c r="Q19" s="667"/>
      <c r="R19" s="668"/>
      <c r="S19" s="547"/>
      <c r="T19" s="547"/>
      <c r="U19" s="667">
        <v>0.12</v>
      </c>
      <c r="V19" s="450">
        <f t="shared" si="0"/>
        <v>1.6666666666666666E-2</v>
      </c>
      <c r="W19" s="734"/>
      <c r="X19" s="450"/>
      <c r="Y19" s="734"/>
      <c r="Z19" s="734"/>
      <c r="AA19" s="735"/>
      <c r="AB19" s="450"/>
      <c r="AC19" s="439"/>
      <c r="AD19" s="736"/>
      <c r="AE19" s="549"/>
      <c r="AF19" s="549"/>
      <c r="AG19" s="464"/>
      <c r="AH19" s="439"/>
      <c r="AI19" s="549"/>
      <c r="AJ19" s="549"/>
      <c r="AK19" s="439"/>
      <c r="AL19" s="457"/>
      <c r="AM19" s="464"/>
      <c r="AN19" s="464"/>
      <c r="AO19" s="457"/>
      <c r="AP19" s="457"/>
      <c r="AQ19" s="549"/>
      <c r="AR19" s="736"/>
      <c r="AS19" s="595"/>
      <c r="AT19" s="736"/>
      <c r="AU19" s="737"/>
      <c r="AV19" s="450"/>
      <c r="AW19" s="738"/>
    </row>
    <row r="20" spans="1:49" x14ac:dyDescent="0.15">
      <c r="A20" s="733">
        <v>43502</v>
      </c>
      <c r="B20" s="401"/>
      <c r="C20" s="454"/>
      <c r="D20" s="722"/>
      <c r="E20" s="405"/>
      <c r="F20" s="454"/>
      <c r="G20" s="723"/>
      <c r="H20" s="454"/>
      <c r="I20" s="404"/>
      <c r="J20" s="405"/>
      <c r="K20" s="454"/>
      <c r="L20" s="454"/>
      <c r="M20" s="454"/>
      <c r="N20" s="454"/>
      <c r="O20" s="472"/>
      <c r="P20" s="549"/>
      <c r="Q20" s="667"/>
      <c r="R20" s="668"/>
      <c r="S20" s="547"/>
      <c r="T20" s="547"/>
      <c r="U20" s="667">
        <v>0.1</v>
      </c>
      <c r="V20" s="450">
        <f t="shared" si="0"/>
        <v>1.388888888888889E-2</v>
      </c>
      <c r="W20" s="734"/>
      <c r="X20" s="450"/>
      <c r="Y20" s="734"/>
      <c r="Z20" s="734"/>
      <c r="AA20" s="735"/>
      <c r="AB20" s="450"/>
      <c r="AC20" s="439"/>
      <c r="AD20" s="736"/>
      <c r="AE20" s="549"/>
      <c r="AF20" s="549"/>
      <c r="AG20" s="464"/>
      <c r="AH20" s="439"/>
      <c r="AI20" s="549"/>
      <c r="AJ20" s="549"/>
      <c r="AK20" s="439"/>
      <c r="AL20" s="457"/>
      <c r="AM20" s="464"/>
      <c r="AN20" s="464"/>
      <c r="AO20" s="457"/>
      <c r="AP20" s="457"/>
      <c r="AQ20" s="549"/>
      <c r="AR20" s="736"/>
      <c r="AS20" s="595"/>
      <c r="AT20" s="736"/>
      <c r="AU20" s="737"/>
      <c r="AV20" s="450"/>
      <c r="AW20" s="738"/>
    </row>
    <row r="21" spans="1:49" x14ac:dyDescent="0.15">
      <c r="A21" s="739">
        <v>43503</v>
      </c>
      <c r="B21" s="401"/>
      <c r="C21" s="454"/>
      <c r="D21" s="722"/>
      <c r="E21" s="405"/>
      <c r="F21" s="454"/>
      <c r="G21" s="723"/>
      <c r="H21" s="454"/>
      <c r="I21" s="404"/>
      <c r="J21" s="405"/>
      <c r="K21" s="454"/>
      <c r="L21" s="454"/>
      <c r="M21" s="454"/>
      <c r="N21" s="454"/>
      <c r="O21" s="472"/>
      <c r="P21" s="549"/>
      <c r="Q21" s="667"/>
      <c r="R21" s="668"/>
      <c r="S21" s="547"/>
      <c r="T21" s="547"/>
      <c r="U21" s="667">
        <v>0.13</v>
      </c>
      <c r="V21" s="450">
        <f t="shared" si="0"/>
        <v>1.8055555555555557E-2</v>
      </c>
      <c r="W21" s="734"/>
      <c r="X21" s="450"/>
      <c r="Y21" s="734"/>
      <c r="Z21" s="734"/>
      <c r="AA21" s="735"/>
      <c r="AB21" s="450"/>
      <c r="AC21" s="439"/>
      <c r="AD21" s="736"/>
      <c r="AE21" s="549"/>
      <c r="AF21" s="549"/>
      <c r="AG21" s="464"/>
      <c r="AH21" s="439"/>
      <c r="AI21" s="549"/>
      <c r="AJ21" s="549"/>
      <c r="AK21" s="439"/>
      <c r="AL21" s="457"/>
      <c r="AM21" s="464"/>
      <c r="AN21" s="464"/>
      <c r="AO21" s="457"/>
      <c r="AP21" s="457"/>
      <c r="AQ21" s="549"/>
      <c r="AR21" s="736"/>
      <c r="AS21" s="595"/>
      <c r="AT21" s="736"/>
      <c r="AU21" s="737"/>
      <c r="AV21" s="450"/>
      <c r="AW21" s="738"/>
    </row>
    <row r="22" spans="1:49" x14ac:dyDescent="0.15">
      <c r="A22" s="733">
        <v>43504</v>
      </c>
      <c r="B22" s="401"/>
      <c r="C22" s="454"/>
      <c r="D22" s="722"/>
      <c r="E22" s="405"/>
      <c r="F22" s="454"/>
      <c r="G22" s="723"/>
      <c r="H22" s="454"/>
      <c r="I22" s="404"/>
      <c r="J22" s="405"/>
      <c r="K22" s="454"/>
      <c r="L22" s="454"/>
      <c r="M22" s="454"/>
      <c r="N22" s="454"/>
      <c r="O22" s="472"/>
      <c r="P22" s="549"/>
      <c r="Q22" s="667"/>
      <c r="R22" s="668"/>
      <c r="S22" s="547"/>
      <c r="T22" s="547"/>
      <c r="U22" s="667">
        <v>0.18</v>
      </c>
      <c r="V22" s="450">
        <f t="shared" si="0"/>
        <v>2.4999999999999998E-2</v>
      </c>
      <c r="W22" s="734"/>
      <c r="X22" s="450"/>
      <c r="Y22" s="734"/>
      <c r="Z22" s="734"/>
      <c r="AA22" s="735"/>
      <c r="AB22" s="450"/>
      <c r="AC22" s="439"/>
      <c r="AD22" s="736"/>
      <c r="AE22" s="549"/>
      <c r="AF22" s="549"/>
      <c r="AG22" s="464"/>
      <c r="AH22" s="439"/>
      <c r="AI22" s="549"/>
      <c r="AJ22" s="549"/>
      <c r="AK22" s="439"/>
      <c r="AL22" s="457"/>
      <c r="AM22" s="464"/>
      <c r="AN22" s="464"/>
      <c r="AO22" s="457"/>
      <c r="AP22" s="457"/>
      <c r="AQ22" s="549"/>
      <c r="AR22" s="736"/>
      <c r="AS22" s="595"/>
      <c r="AT22" s="736"/>
      <c r="AU22" s="737"/>
      <c r="AV22" s="450"/>
      <c r="AW22" s="738"/>
    </row>
    <row r="23" spans="1:49" x14ac:dyDescent="0.15">
      <c r="A23" s="733">
        <v>43505</v>
      </c>
      <c r="B23" s="401"/>
      <c r="C23" s="454"/>
      <c r="D23" s="722"/>
      <c r="E23" s="405"/>
      <c r="F23" s="454"/>
      <c r="G23" s="723"/>
      <c r="H23" s="454"/>
      <c r="I23" s="404"/>
      <c r="J23" s="405"/>
      <c r="K23" s="454"/>
      <c r="L23" s="454"/>
      <c r="M23" s="454"/>
      <c r="N23" s="454"/>
      <c r="O23" s="472"/>
      <c r="P23" s="549"/>
      <c r="Q23" s="667"/>
      <c r="R23" s="668"/>
      <c r="S23" s="547"/>
      <c r="T23" s="547"/>
      <c r="U23" s="667">
        <v>0.17</v>
      </c>
      <c r="V23" s="450">
        <f t="shared" si="0"/>
        <v>2.361111111111111E-2</v>
      </c>
      <c r="W23" s="734"/>
      <c r="X23" s="450"/>
      <c r="Y23" s="734"/>
      <c r="Z23" s="734"/>
      <c r="AA23" s="735"/>
      <c r="AB23" s="450"/>
      <c r="AC23" s="439"/>
      <c r="AD23" s="736"/>
      <c r="AE23" s="549"/>
      <c r="AF23" s="549"/>
      <c r="AG23" s="464"/>
      <c r="AH23" s="439"/>
      <c r="AI23" s="549"/>
      <c r="AJ23" s="549"/>
      <c r="AK23" s="439"/>
      <c r="AL23" s="457"/>
      <c r="AM23" s="464"/>
      <c r="AN23" s="464"/>
      <c r="AO23" s="457"/>
      <c r="AP23" s="457"/>
      <c r="AQ23" s="549"/>
      <c r="AR23" s="736"/>
      <c r="AS23" s="595"/>
      <c r="AT23" s="736"/>
      <c r="AU23" s="737"/>
      <c r="AV23" s="450"/>
      <c r="AW23" s="738"/>
    </row>
    <row r="24" spans="1:49" x14ac:dyDescent="0.15">
      <c r="A24" s="740">
        <v>43506</v>
      </c>
      <c r="B24" s="486"/>
      <c r="C24" s="488"/>
      <c r="D24" s="741"/>
      <c r="E24" s="490"/>
      <c r="F24" s="490"/>
      <c r="G24" s="689"/>
      <c r="H24" s="488"/>
      <c r="I24" s="489"/>
      <c r="J24" s="490"/>
      <c r="K24" s="490"/>
      <c r="L24" s="491"/>
      <c r="M24" s="491"/>
      <c r="N24" s="491"/>
      <c r="O24" s="492"/>
      <c r="P24" s="550"/>
      <c r="Q24" s="677"/>
      <c r="R24" s="678"/>
      <c r="S24" s="679"/>
      <c r="T24" s="679"/>
      <c r="U24" s="677">
        <v>0.17</v>
      </c>
      <c r="V24" s="499">
        <f t="shared" si="0"/>
        <v>2.361111111111111E-2</v>
      </c>
      <c r="W24" s="742"/>
      <c r="X24" s="499"/>
      <c r="Y24" s="742"/>
      <c r="Z24" s="742"/>
      <c r="AA24" s="550"/>
      <c r="AB24" s="499"/>
      <c r="AC24" s="494"/>
      <c r="AD24" s="507"/>
      <c r="AE24" s="550"/>
      <c r="AF24" s="550"/>
      <c r="AG24" s="507"/>
      <c r="AH24" s="494"/>
      <c r="AI24" s="550"/>
      <c r="AJ24" s="550"/>
      <c r="AK24" s="494"/>
      <c r="AL24" s="503"/>
      <c r="AM24" s="507"/>
      <c r="AN24" s="507"/>
      <c r="AO24" s="503"/>
      <c r="AP24" s="503"/>
      <c r="AQ24" s="550"/>
      <c r="AR24" s="507"/>
      <c r="AS24" s="494"/>
      <c r="AT24" s="507"/>
      <c r="AU24" s="743"/>
      <c r="AV24" s="499"/>
      <c r="AW24" s="744"/>
    </row>
    <row r="25" spans="1:49" x14ac:dyDescent="0.15">
      <c r="A25" s="733">
        <v>43507</v>
      </c>
      <c r="B25" s="401"/>
      <c r="C25" s="454"/>
      <c r="D25" s="722"/>
      <c r="E25" s="405"/>
      <c r="F25" s="454"/>
      <c r="G25" s="723"/>
      <c r="H25" s="454"/>
      <c r="I25" s="404"/>
      <c r="J25" s="405"/>
      <c r="K25" s="454"/>
      <c r="L25" s="454"/>
      <c r="M25" s="454"/>
      <c r="N25" s="454"/>
      <c r="O25" s="472"/>
      <c r="P25" s="549"/>
      <c r="Q25" s="667"/>
      <c r="R25" s="668"/>
      <c r="S25" s="547"/>
      <c r="T25" s="547"/>
      <c r="U25" s="667">
        <v>0.17</v>
      </c>
      <c r="V25" s="450">
        <f t="shared" si="0"/>
        <v>2.361111111111111E-2</v>
      </c>
      <c r="W25" s="734"/>
      <c r="X25" s="450"/>
      <c r="Y25" s="734"/>
      <c r="Z25" s="734"/>
      <c r="AA25" s="735"/>
      <c r="AB25" s="450"/>
      <c r="AC25" s="439"/>
      <c r="AD25" s="736"/>
      <c r="AE25" s="549"/>
      <c r="AF25" s="549"/>
      <c r="AG25" s="464"/>
      <c r="AH25" s="439"/>
      <c r="AI25" s="549"/>
      <c r="AJ25" s="549"/>
      <c r="AK25" s="439"/>
      <c r="AL25" s="457"/>
      <c r="AM25" s="464"/>
      <c r="AN25" s="464"/>
      <c r="AO25" s="457"/>
      <c r="AP25" s="457"/>
      <c r="AQ25" s="549"/>
      <c r="AR25" s="736"/>
      <c r="AS25" s="595"/>
      <c r="AT25" s="736"/>
      <c r="AU25" s="737"/>
      <c r="AV25" s="450"/>
      <c r="AW25" s="738"/>
    </row>
    <row r="26" spans="1:49" x14ac:dyDescent="0.15">
      <c r="A26" s="733">
        <v>43508</v>
      </c>
      <c r="B26" s="401"/>
      <c r="C26" s="403"/>
      <c r="D26" s="722"/>
      <c r="E26" s="405"/>
      <c r="F26" s="405"/>
      <c r="G26" s="723"/>
      <c r="H26" s="403"/>
      <c r="I26" s="404"/>
      <c r="J26" s="405"/>
      <c r="K26" s="405"/>
      <c r="L26" s="407"/>
      <c r="M26" s="407"/>
      <c r="N26" s="407"/>
      <c r="O26" s="408"/>
      <c r="P26" s="549"/>
      <c r="Q26" s="667"/>
      <c r="R26" s="668"/>
      <c r="S26" s="547"/>
      <c r="T26" s="547"/>
      <c r="U26" s="667">
        <v>0.15</v>
      </c>
      <c r="V26" s="450">
        <f t="shared" si="0"/>
        <v>2.0833333333333332E-2</v>
      </c>
      <c r="W26" s="734"/>
      <c r="X26" s="450"/>
      <c r="Y26" s="734"/>
      <c r="Z26" s="734"/>
      <c r="AA26" s="735"/>
      <c r="AB26" s="450"/>
      <c r="AC26" s="439"/>
      <c r="AD26" s="736"/>
      <c r="AE26" s="549"/>
      <c r="AF26" s="549"/>
      <c r="AG26" s="464"/>
      <c r="AH26" s="439"/>
      <c r="AI26" s="549"/>
      <c r="AJ26" s="549"/>
      <c r="AK26" s="439"/>
      <c r="AL26" s="457"/>
      <c r="AM26" s="464"/>
      <c r="AN26" s="464"/>
      <c r="AO26" s="457"/>
      <c r="AP26" s="457"/>
      <c r="AQ26" s="549"/>
      <c r="AR26" s="736"/>
      <c r="AS26" s="595"/>
      <c r="AT26" s="736"/>
      <c r="AU26" s="737"/>
      <c r="AV26" s="450"/>
      <c r="AW26" s="738"/>
    </row>
    <row r="27" spans="1:49" x14ac:dyDescent="0.15">
      <c r="A27" s="733">
        <v>43509</v>
      </c>
      <c r="B27" s="401"/>
      <c r="C27" s="403"/>
      <c r="D27" s="722"/>
      <c r="E27" s="405"/>
      <c r="F27" s="405"/>
      <c r="G27" s="723"/>
      <c r="H27" s="403"/>
      <c r="I27" s="404"/>
      <c r="J27" s="405"/>
      <c r="K27" s="405"/>
      <c r="L27" s="407"/>
      <c r="M27" s="407"/>
      <c r="N27" s="407"/>
      <c r="O27" s="408"/>
      <c r="P27" s="549"/>
      <c r="Q27" s="667"/>
      <c r="R27" s="668"/>
      <c r="S27" s="547"/>
      <c r="T27" s="547"/>
      <c r="U27" s="667">
        <v>0.13</v>
      </c>
      <c r="V27" s="450">
        <f t="shared" si="0"/>
        <v>1.8055555555555557E-2</v>
      </c>
      <c r="W27" s="734"/>
      <c r="X27" s="450"/>
      <c r="Y27" s="734"/>
      <c r="Z27" s="734"/>
      <c r="AA27" s="735"/>
      <c r="AB27" s="450"/>
      <c r="AC27" s="439"/>
      <c r="AD27" s="736"/>
      <c r="AE27" s="549"/>
      <c r="AF27" s="549"/>
      <c r="AG27" s="464"/>
      <c r="AH27" s="439"/>
      <c r="AI27" s="549"/>
      <c r="AJ27" s="549"/>
      <c r="AK27" s="439"/>
      <c r="AL27" s="457"/>
      <c r="AM27" s="464"/>
      <c r="AN27" s="464"/>
      <c r="AO27" s="457"/>
      <c r="AP27" s="457"/>
      <c r="AQ27" s="549"/>
      <c r="AR27" s="736"/>
      <c r="AS27" s="595"/>
      <c r="AT27" s="736"/>
      <c r="AU27" s="737"/>
      <c r="AV27" s="450"/>
      <c r="AW27" s="738"/>
    </row>
    <row r="28" spans="1:49" x14ac:dyDescent="0.15">
      <c r="A28" s="733">
        <v>43510</v>
      </c>
      <c r="B28" s="401"/>
      <c r="C28" s="403"/>
      <c r="D28" s="722"/>
      <c r="E28" s="405"/>
      <c r="F28" s="405"/>
      <c r="G28" s="723"/>
      <c r="H28" s="403"/>
      <c r="I28" s="404"/>
      <c r="J28" s="405"/>
      <c r="K28" s="405"/>
      <c r="L28" s="407"/>
      <c r="M28" s="407"/>
      <c r="N28" s="407"/>
      <c r="O28" s="408"/>
      <c r="P28" s="549"/>
      <c r="Q28" s="667"/>
      <c r="R28" s="668"/>
      <c r="S28" s="547"/>
      <c r="T28" s="547"/>
      <c r="U28" s="667">
        <v>3.16</v>
      </c>
      <c r="V28" s="450">
        <f t="shared" si="0"/>
        <v>0.43888888888888888</v>
      </c>
      <c r="W28" s="734"/>
      <c r="X28" s="450"/>
      <c r="Y28" s="734"/>
      <c r="Z28" s="734"/>
      <c r="AA28" s="735"/>
      <c r="AB28" s="450"/>
      <c r="AC28" s="439"/>
      <c r="AD28" s="736"/>
      <c r="AE28" s="549"/>
      <c r="AF28" s="549"/>
      <c r="AG28" s="464"/>
      <c r="AH28" s="439"/>
      <c r="AI28" s="549"/>
      <c r="AJ28" s="549"/>
      <c r="AK28" s="439"/>
      <c r="AL28" s="457"/>
      <c r="AM28" s="464"/>
      <c r="AN28" s="464"/>
      <c r="AO28" s="457"/>
      <c r="AP28" s="457"/>
      <c r="AQ28" s="549"/>
      <c r="AR28" s="736"/>
      <c r="AS28" s="595"/>
      <c r="AT28" s="736"/>
      <c r="AU28" s="737"/>
      <c r="AV28" s="450"/>
      <c r="AW28" s="738"/>
    </row>
    <row r="29" spans="1:49" x14ac:dyDescent="0.15">
      <c r="A29" s="733">
        <v>43511</v>
      </c>
      <c r="B29" s="401"/>
      <c r="C29" s="403"/>
      <c r="D29" s="722"/>
      <c r="E29" s="405"/>
      <c r="F29" s="405"/>
      <c r="G29" s="723"/>
      <c r="H29" s="403"/>
      <c r="I29" s="404"/>
      <c r="J29" s="405"/>
      <c r="K29" s="405"/>
      <c r="L29" s="407"/>
      <c r="M29" s="407"/>
      <c r="N29" s="407"/>
      <c r="O29" s="408"/>
      <c r="P29" s="549"/>
      <c r="Q29" s="667"/>
      <c r="R29" s="668"/>
      <c r="S29" s="547"/>
      <c r="T29" s="547"/>
      <c r="U29" s="667">
        <v>0.13</v>
      </c>
      <c r="V29" s="450">
        <f t="shared" si="0"/>
        <v>1.8055555555555557E-2</v>
      </c>
      <c r="W29" s="734"/>
      <c r="X29" s="450"/>
      <c r="Y29" s="734"/>
      <c r="Z29" s="734"/>
      <c r="AA29" s="735"/>
      <c r="AB29" s="450"/>
      <c r="AC29" s="439"/>
      <c r="AD29" s="736"/>
      <c r="AE29" s="549"/>
      <c r="AF29" s="549"/>
      <c r="AG29" s="464"/>
      <c r="AH29" s="439"/>
      <c r="AI29" s="549"/>
      <c r="AJ29" s="549"/>
      <c r="AK29" s="439"/>
      <c r="AL29" s="457"/>
      <c r="AM29" s="464"/>
      <c r="AN29" s="464"/>
      <c r="AO29" s="457"/>
      <c r="AP29" s="457"/>
      <c r="AQ29" s="549"/>
      <c r="AR29" s="736"/>
      <c r="AS29" s="595"/>
      <c r="AT29" s="736"/>
      <c r="AU29" s="737"/>
      <c r="AV29" s="450"/>
      <c r="AW29" s="738"/>
    </row>
    <row r="30" spans="1:49" x14ac:dyDescent="0.15">
      <c r="A30" s="733">
        <v>43512</v>
      </c>
      <c r="B30" s="401"/>
      <c r="C30" s="403"/>
      <c r="D30" s="722"/>
      <c r="E30" s="405"/>
      <c r="F30" s="405"/>
      <c r="G30" s="723"/>
      <c r="H30" s="403"/>
      <c r="I30" s="404"/>
      <c r="J30" s="405"/>
      <c r="K30" s="405"/>
      <c r="L30" s="407"/>
      <c r="M30" s="407"/>
      <c r="N30" s="407"/>
      <c r="O30" s="408"/>
      <c r="P30" s="549"/>
      <c r="Q30" s="667"/>
      <c r="R30" s="668"/>
      <c r="S30" s="547"/>
      <c r="T30" s="547"/>
      <c r="U30" s="667">
        <v>1.28</v>
      </c>
      <c r="V30" s="450">
        <f t="shared" si="0"/>
        <v>0.17777777777777778</v>
      </c>
      <c r="W30" s="734"/>
      <c r="X30" s="450"/>
      <c r="Y30" s="734"/>
      <c r="Z30" s="734"/>
      <c r="AA30" s="735"/>
      <c r="AB30" s="450"/>
      <c r="AC30" s="439"/>
      <c r="AD30" s="736"/>
      <c r="AE30" s="549"/>
      <c r="AF30" s="549"/>
      <c r="AG30" s="464"/>
      <c r="AH30" s="439"/>
      <c r="AI30" s="549"/>
      <c r="AJ30" s="549"/>
      <c r="AK30" s="439"/>
      <c r="AL30" s="457"/>
      <c r="AM30" s="464"/>
      <c r="AN30" s="464"/>
      <c r="AO30" s="457"/>
      <c r="AP30" s="457"/>
      <c r="AQ30" s="549"/>
      <c r="AR30" s="736"/>
      <c r="AS30" s="595"/>
      <c r="AT30" s="736"/>
      <c r="AU30" s="737"/>
      <c r="AV30" s="450"/>
      <c r="AW30" s="738"/>
    </row>
    <row r="31" spans="1:49" x14ac:dyDescent="0.15">
      <c r="A31" s="740">
        <v>43513</v>
      </c>
      <c r="B31" s="486"/>
      <c r="C31" s="488"/>
      <c r="D31" s="741"/>
      <c r="E31" s="490"/>
      <c r="F31" s="490"/>
      <c r="G31" s="689"/>
      <c r="H31" s="488"/>
      <c r="I31" s="489"/>
      <c r="J31" s="490"/>
      <c r="K31" s="490"/>
      <c r="L31" s="491"/>
      <c r="M31" s="491"/>
      <c r="N31" s="491"/>
      <c r="O31" s="492"/>
      <c r="P31" s="550"/>
      <c r="Q31" s="677"/>
      <c r="R31" s="678"/>
      <c r="S31" s="679"/>
      <c r="T31" s="679"/>
      <c r="U31" s="677">
        <v>3.27</v>
      </c>
      <c r="V31" s="499">
        <f t="shared" si="0"/>
        <v>0.45416666666666666</v>
      </c>
      <c r="W31" s="742"/>
      <c r="X31" s="499"/>
      <c r="Y31" s="742"/>
      <c r="Z31" s="742"/>
      <c r="AA31" s="550"/>
      <c r="AB31" s="499"/>
      <c r="AC31" s="494"/>
      <c r="AD31" s="507"/>
      <c r="AE31" s="550"/>
      <c r="AF31" s="550"/>
      <c r="AG31" s="507"/>
      <c r="AH31" s="494"/>
      <c r="AI31" s="550"/>
      <c r="AJ31" s="550"/>
      <c r="AK31" s="494"/>
      <c r="AL31" s="503"/>
      <c r="AM31" s="507"/>
      <c r="AN31" s="507"/>
      <c r="AO31" s="503"/>
      <c r="AP31" s="503"/>
      <c r="AQ31" s="550"/>
      <c r="AR31" s="507"/>
      <c r="AS31" s="494"/>
      <c r="AT31" s="507"/>
      <c r="AU31" s="743"/>
      <c r="AV31" s="499"/>
      <c r="AW31" s="744"/>
    </row>
    <row r="32" spans="1:49" x14ac:dyDescent="0.15">
      <c r="A32" s="733">
        <v>43514</v>
      </c>
      <c r="B32" s="401"/>
      <c r="C32" s="403"/>
      <c r="D32" s="722"/>
      <c r="E32" s="405"/>
      <c r="F32" s="405"/>
      <c r="G32" s="723"/>
      <c r="H32" s="403"/>
      <c r="I32" s="404"/>
      <c r="J32" s="405"/>
      <c r="K32" s="405"/>
      <c r="L32" s="407"/>
      <c r="M32" s="407"/>
      <c r="N32" s="407"/>
      <c r="O32" s="408"/>
      <c r="P32" s="549"/>
      <c r="Q32" s="667"/>
      <c r="R32" s="668"/>
      <c r="S32" s="547"/>
      <c r="T32" s="547"/>
      <c r="U32" s="667">
        <v>4.29</v>
      </c>
      <c r="V32" s="450">
        <f t="shared" si="0"/>
        <v>0.59583333333333333</v>
      </c>
      <c r="W32" s="734"/>
      <c r="X32" s="450"/>
      <c r="Y32" s="734"/>
      <c r="Z32" s="734"/>
      <c r="AA32" s="735"/>
      <c r="AB32" s="450"/>
      <c r="AC32" s="439"/>
      <c r="AD32" s="736"/>
      <c r="AE32" s="549"/>
      <c r="AF32" s="549"/>
      <c r="AG32" s="464"/>
      <c r="AH32" s="439"/>
      <c r="AI32" s="549"/>
      <c r="AJ32" s="549"/>
      <c r="AK32" s="439"/>
      <c r="AL32" s="457"/>
      <c r="AM32" s="464"/>
      <c r="AN32" s="464"/>
      <c r="AO32" s="457"/>
      <c r="AP32" s="457"/>
      <c r="AQ32" s="549"/>
      <c r="AR32" s="736"/>
      <c r="AS32" s="595"/>
      <c r="AT32" s="736"/>
      <c r="AU32" s="737"/>
      <c r="AV32" s="450"/>
      <c r="AW32" s="738"/>
    </row>
    <row r="33" spans="1:49" x14ac:dyDescent="0.15">
      <c r="A33" s="733">
        <v>43515</v>
      </c>
      <c r="B33" s="401"/>
      <c r="C33" s="403"/>
      <c r="D33" s="722"/>
      <c r="E33" s="405"/>
      <c r="F33" s="405"/>
      <c r="G33" s="723"/>
      <c r="H33" s="403"/>
      <c r="I33" s="404"/>
      <c r="J33" s="405"/>
      <c r="K33" s="405"/>
      <c r="L33" s="407"/>
      <c r="M33" s="407"/>
      <c r="N33" s="407"/>
      <c r="O33" s="408"/>
      <c r="P33" s="549"/>
      <c r="Q33" s="667"/>
      <c r="R33" s="668"/>
      <c r="S33" s="547"/>
      <c r="T33" s="547"/>
      <c r="U33" s="667">
        <v>6.53</v>
      </c>
      <c r="V33" s="450">
        <f t="shared" si="0"/>
        <v>0.90694444444444444</v>
      </c>
      <c r="W33" s="734"/>
      <c r="X33" s="450"/>
      <c r="Y33" s="734"/>
      <c r="Z33" s="734"/>
      <c r="AA33" s="735"/>
      <c r="AB33" s="450"/>
      <c r="AC33" s="439"/>
      <c r="AD33" s="736"/>
      <c r="AE33" s="549"/>
      <c r="AF33" s="549"/>
      <c r="AG33" s="464"/>
      <c r="AH33" s="439"/>
      <c r="AI33" s="549"/>
      <c r="AJ33" s="549"/>
      <c r="AK33" s="439"/>
      <c r="AL33" s="457"/>
      <c r="AM33" s="464"/>
      <c r="AN33" s="464"/>
      <c r="AO33" s="457"/>
      <c r="AP33" s="457"/>
      <c r="AQ33" s="549"/>
      <c r="AR33" s="736"/>
      <c r="AS33" s="595"/>
      <c r="AT33" s="736"/>
      <c r="AU33" s="737"/>
      <c r="AV33" s="450"/>
      <c r="AW33" s="738"/>
    </row>
    <row r="34" spans="1:49" x14ac:dyDescent="0.15">
      <c r="A34" s="733">
        <v>43516</v>
      </c>
      <c r="B34" s="401"/>
      <c r="C34" s="403"/>
      <c r="D34" s="722"/>
      <c r="E34" s="405"/>
      <c r="F34" s="405"/>
      <c r="G34" s="723"/>
      <c r="H34" s="403"/>
      <c r="I34" s="404"/>
      <c r="J34" s="405"/>
      <c r="K34" s="405"/>
      <c r="L34" s="407"/>
      <c r="M34" s="407"/>
      <c r="N34" s="407"/>
      <c r="O34" s="408"/>
      <c r="P34" s="549"/>
      <c r="Q34" s="667"/>
      <c r="R34" s="668"/>
      <c r="S34" s="547"/>
      <c r="T34" s="547"/>
      <c r="U34" s="667">
        <v>6.53</v>
      </c>
      <c r="V34" s="450">
        <f t="shared" si="0"/>
        <v>0.90694444444444444</v>
      </c>
      <c r="W34" s="734"/>
      <c r="X34" s="450"/>
      <c r="Y34" s="734"/>
      <c r="Z34" s="734"/>
      <c r="AA34" s="735"/>
      <c r="AB34" s="450"/>
      <c r="AC34" s="439"/>
      <c r="AD34" s="736"/>
      <c r="AE34" s="549"/>
      <c r="AF34" s="549"/>
      <c r="AG34" s="464"/>
      <c r="AH34" s="439"/>
      <c r="AI34" s="549"/>
      <c r="AJ34" s="549"/>
      <c r="AK34" s="439"/>
      <c r="AL34" s="457"/>
      <c r="AM34" s="464"/>
      <c r="AN34" s="464"/>
      <c r="AO34" s="457"/>
      <c r="AP34" s="457"/>
      <c r="AQ34" s="549"/>
      <c r="AR34" s="736"/>
      <c r="AS34" s="595"/>
      <c r="AT34" s="736"/>
      <c r="AU34" s="737"/>
      <c r="AV34" s="450"/>
      <c r="AW34" s="738"/>
    </row>
    <row r="35" spans="1:49" x14ac:dyDescent="0.15">
      <c r="A35" s="733">
        <v>43517</v>
      </c>
      <c r="B35" s="401"/>
      <c r="C35" s="403"/>
      <c r="D35" s="722"/>
      <c r="E35" s="405"/>
      <c r="F35" s="405"/>
      <c r="G35" s="723"/>
      <c r="H35" s="403"/>
      <c r="I35" s="404"/>
      <c r="J35" s="405"/>
      <c r="K35" s="405"/>
      <c r="L35" s="407"/>
      <c r="M35" s="407"/>
      <c r="N35" s="407"/>
      <c r="O35" s="408"/>
      <c r="P35" s="549"/>
      <c r="Q35" s="667"/>
      <c r="R35" s="668"/>
      <c r="S35" s="547"/>
      <c r="T35" s="547"/>
      <c r="U35" s="667">
        <v>6.53</v>
      </c>
      <c r="V35" s="450">
        <f t="shared" si="0"/>
        <v>0.90694444444444444</v>
      </c>
      <c r="W35" s="734"/>
      <c r="X35" s="450"/>
      <c r="Y35" s="734"/>
      <c r="Z35" s="734"/>
      <c r="AA35" s="735"/>
      <c r="AB35" s="450"/>
      <c r="AC35" s="439"/>
      <c r="AD35" s="736"/>
      <c r="AE35" s="549"/>
      <c r="AF35" s="549"/>
      <c r="AG35" s="464"/>
      <c r="AH35" s="439"/>
      <c r="AI35" s="549"/>
      <c r="AJ35" s="549"/>
      <c r="AK35" s="439"/>
      <c r="AL35" s="457"/>
      <c r="AM35" s="464"/>
      <c r="AN35" s="464"/>
      <c r="AO35" s="457"/>
      <c r="AP35" s="457"/>
      <c r="AQ35" s="549"/>
      <c r="AR35" s="736"/>
      <c r="AS35" s="595"/>
      <c r="AT35" s="736"/>
      <c r="AU35" s="737"/>
      <c r="AV35" s="450"/>
      <c r="AW35" s="738"/>
    </row>
    <row r="36" spans="1:49" x14ac:dyDescent="0.15">
      <c r="A36" s="733">
        <v>43518</v>
      </c>
      <c r="B36" s="401"/>
      <c r="C36" s="403"/>
      <c r="D36" s="722"/>
      <c r="E36" s="405"/>
      <c r="F36" s="405"/>
      <c r="G36" s="723"/>
      <c r="H36" s="403"/>
      <c r="I36" s="404"/>
      <c r="J36" s="405"/>
      <c r="K36" s="405"/>
      <c r="L36" s="407"/>
      <c r="M36" s="407"/>
      <c r="N36" s="407"/>
      <c r="O36" s="408"/>
      <c r="P36" s="549"/>
      <c r="Q36" s="667"/>
      <c r="R36" s="668"/>
      <c r="S36" s="547"/>
      <c r="T36" s="547"/>
      <c r="U36" s="667">
        <v>6.53</v>
      </c>
      <c r="V36" s="450">
        <f t="shared" si="0"/>
        <v>0.90694444444444444</v>
      </c>
      <c r="W36" s="734"/>
      <c r="X36" s="450"/>
      <c r="Y36" s="734"/>
      <c r="Z36" s="734"/>
      <c r="AA36" s="735"/>
      <c r="AB36" s="450"/>
      <c r="AC36" s="439"/>
      <c r="AD36" s="736"/>
      <c r="AE36" s="549"/>
      <c r="AF36" s="549"/>
      <c r="AG36" s="464"/>
      <c r="AH36" s="439"/>
      <c r="AI36" s="549"/>
      <c r="AJ36" s="549"/>
      <c r="AK36" s="439"/>
      <c r="AL36" s="457"/>
      <c r="AM36" s="464"/>
      <c r="AN36" s="464"/>
      <c r="AO36" s="457"/>
      <c r="AP36" s="457"/>
      <c r="AQ36" s="549"/>
      <c r="AR36" s="736"/>
      <c r="AS36" s="595"/>
      <c r="AT36" s="736"/>
      <c r="AU36" s="737"/>
      <c r="AV36" s="450"/>
      <c r="AW36" s="738"/>
    </row>
    <row r="37" spans="1:49" x14ac:dyDescent="0.15">
      <c r="A37" s="733">
        <v>43519</v>
      </c>
      <c r="B37" s="401"/>
      <c r="C37" s="403"/>
      <c r="D37" s="722"/>
      <c r="E37" s="405"/>
      <c r="F37" s="405"/>
      <c r="G37" s="723"/>
      <c r="H37" s="403"/>
      <c r="I37" s="404"/>
      <c r="J37" s="405"/>
      <c r="K37" s="405"/>
      <c r="L37" s="407"/>
      <c r="M37" s="407"/>
      <c r="N37" s="407"/>
      <c r="O37" s="408"/>
      <c r="P37" s="549"/>
      <c r="Q37" s="667"/>
      <c r="R37" s="668"/>
      <c r="S37" s="547"/>
      <c r="T37" s="547"/>
      <c r="U37" s="667">
        <v>6.52</v>
      </c>
      <c r="V37" s="450">
        <f t="shared" si="0"/>
        <v>0.90555555555555545</v>
      </c>
      <c r="W37" s="734"/>
      <c r="X37" s="450"/>
      <c r="Y37" s="734"/>
      <c r="Z37" s="734"/>
      <c r="AA37" s="735"/>
      <c r="AB37" s="450"/>
      <c r="AC37" s="439"/>
      <c r="AD37" s="736"/>
      <c r="AE37" s="549"/>
      <c r="AF37" s="549"/>
      <c r="AG37" s="464"/>
      <c r="AH37" s="439"/>
      <c r="AI37" s="549"/>
      <c r="AJ37" s="549"/>
      <c r="AK37" s="439"/>
      <c r="AL37" s="457"/>
      <c r="AM37" s="464"/>
      <c r="AN37" s="464"/>
      <c r="AO37" s="457"/>
      <c r="AP37" s="457"/>
      <c r="AQ37" s="549"/>
      <c r="AR37" s="736"/>
      <c r="AS37" s="595"/>
      <c r="AT37" s="736"/>
      <c r="AU37" s="737"/>
      <c r="AV37" s="450"/>
      <c r="AW37" s="738"/>
    </row>
    <row r="38" spans="1:49" x14ac:dyDescent="0.15">
      <c r="A38" s="740">
        <v>43520</v>
      </c>
      <c r="B38" s="486"/>
      <c r="C38" s="488"/>
      <c r="D38" s="741"/>
      <c r="E38" s="490"/>
      <c r="F38" s="490"/>
      <c r="G38" s="689"/>
      <c r="H38" s="488"/>
      <c r="I38" s="489"/>
      <c r="J38" s="490"/>
      <c r="K38" s="490"/>
      <c r="L38" s="491"/>
      <c r="M38" s="491"/>
      <c r="N38" s="491"/>
      <c r="O38" s="492"/>
      <c r="P38" s="550"/>
      <c r="Q38" s="677"/>
      <c r="R38" s="678"/>
      <c r="S38" s="679"/>
      <c r="T38" s="679"/>
      <c r="U38" s="677">
        <v>6.52</v>
      </c>
      <c r="V38" s="499">
        <f t="shared" si="0"/>
        <v>0.90555555555555545</v>
      </c>
      <c r="W38" s="742"/>
      <c r="X38" s="499"/>
      <c r="Y38" s="742"/>
      <c r="Z38" s="742"/>
      <c r="AA38" s="550"/>
      <c r="AB38" s="499"/>
      <c r="AC38" s="494"/>
      <c r="AD38" s="507"/>
      <c r="AE38" s="550"/>
      <c r="AF38" s="550"/>
      <c r="AG38" s="507"/>
      <c r="AH38" s="494"/>
      <c r="AI38" s="550"/>
      <c r="AJ38" s="550"/>
      <c r="AK38" s="494"/>
      <c r="AL38" s="503"/>
      <c r="AM38" s="507"/>
      <c r="AN38" s="507"/>
      <c r="AO38" s="503"/>
      <c r="AP38" s="503"/>
      <c r="AQ38" s="550"/>
      <c r="AR38" s="507"/>
      <c r="AS38" s="494"/>
      <c r="AT38" s="507"/>
      <c r="AU38" s="743"/>
      <c r="AV38" s="499"/>
      <c r="AW38" s="744"/>
    </row>
    <row r="39" spans="1:49" x14ac:dyDescent="0.15">
      <c r="A39" s="733">
        <v>43521</v>
      </c>
      <c r="B39" s="401"/>
      <c r="C39" s="403"/>
      <c r="D39" s="722"/>
      <c r="E39" s="405"/>
      <c r="F39" s="405"/>
      <c r="G39" s="723"/>
      <c r="H39" s="403"/>
      <c r="I39" s="404"/>
      <c r="J39" s="405"/>
      <c r="K39" s="405"/>
      <c r="L39" s="407"/>
      <c r="M39" s="407"/>
      <c r="N39" s="407"/>
      <c r="O39" s="408"/>
      <c r="P39" s="549"/>
      <c r="Q39" s="667"/>
      <c r="R39" s="668"/>
      <c r="S39" s="547"/>
      <c r="T39" s="547"/>
      <c r="U39" s="667">
        <v>6.52</v>
      </c>
      <c r="V39" s="450">
        <f t="shared" si="0"/>
        <v>0.90555555555555545</v>
      </c>
      <c r="W39" s="734"/>
      <c r="X39" s="450"/>
      <c r="Y39" s="734"/>
      <c r="Z39" s="734"/>
      <c r="AA39" s="735"/>
      <c r="AB39" s="450"/>
      <c r="AC39" s="439"/>
      <c r="AD39" s="736"/>
      <c r="AE39" s="549"/>
      <c r="AF39" s="549"/>
      <c r="AG39" s="464"/>
      <c r="AH39" s="439"/>
      <c r="AI39" s="549"/>
      <c r="AJ39" s="549"/>
      <c r="AK39" s="439"/>
      <c r="AL39" s="457"/>
      <c r="AM39" s="464"/>
      <c r="AN39" s="464"/>
      <c r="AO39" s="457"/>
      <c r="AP39" s="457"/>
      <c r="AQ39" s="549"/>
      <c r="AR39" s="736"/>
      <c r="AS39" s="595"/>
      <c r="AT39" s="736"/>
      <c r="AU39" s="737"/>
      <c r="AV39" s="450"/>
      <c r="AW39" s="738"/>
    </row>
    <row r="40" spans="1:49" x14ac:dyDescent="0.15">
      <c r="A40" s="733">
        <v>43522</v>
      </c>
      <c r="B40" s="401"/>
      <c r="C40" s="403"/>
      <c r="D40" s="722"/>
      <c r="E40" s="405"/>
      <c r="F40" s="405"/>
      <c r="G40" s="723"/>
      <c r="H40" s="403"/>
      <c r="I40" s="404"/>
      <c r="J40" s="405"/>
      <c r="K40" s="405"/>
      <c r="L40" s="407"/>
      <c r="M40" s="407"/>
      <c r="N40" s="407"/>
      <c r="O40" s="408"/>
      <c r="P40" s="549"/>
      <c r="Q40" s="667"/>
      <c r="R40" s="668"/>
      <c r="S40" s="547"/>
      <c r="T40" s="547"/>
      <c r="U40" s="667">
        <v>6.52</v>
      </c>
      <c r="V40" s="450">
        <f t="shared" si="0"/>
        <v>0.90555555555555545</v>
      </c>
      <c r="W40" s="734"/>
      <c r="X40" s="450"/>
      <c r="Y40" s="734"/>
      <c r="Z40" s="734"/>
      <c r="AA40" s="735"/>
      <c r="AB40" s="450"/>
      <c r="AC40" s="439"/>
      <c r="AD40" s="736"/>
      <c r="AE40" s="549"/>
      <c r="AF40" s="549"/>
      <c r="AG40" s="464"/>
      <c r="AH40" s="439"/>
      <c r="AI40" s="549"/>
      <c r="AJ40" s="549"/>
      <c r="AK40" s="439"/>
      <c r="AL40" s="457"/>
      <c r="AM40" s="464"/>
      <c r="AN40" s="464"/>
      <c r="AO40" s="457"/>
      <c r="AP40" s="457"/>
      <c r="AQ40" s="549"/>
      <c r="AR40" s="736"/>
      <c r="AS40" s="595"/>
      <c r="AT40" s="736"/>
      <c r="AU40" s="737"/>
      <c r="AV40" s="450"/>
      <c r="AW40" s="738"/>
    </row>
    <row r="41" spans="1:49" x14ac:dyDescent="0.15">
      <c r="A41" s="733">
        <v>43523</v>
      </c>
      <c r="B41" s="401"/>
      <c r="C41" s="403"/>
      <c r="D41" s="722"/>
      <c r="E41" s="405"/>
      <c r="F41" s="405"/>
      <c r="G41" s="723"/>
      <c r="H41" s="403"/>
      <c r="I41" s="404"/>
      <c r="J41" s="405"/>
      <c r="K41" s="405"/>
      <c r="L41" s="407"/>
      <c r="M41" s="407"/>
      <c r="N41" s="407"/>
      <c r="O41" s="408"/>
      <c r="P41" s="549"/>
      <c r="Q41" s="667"/>
      <c r="R41" s="668"/>
      <c r="S41" s="547"/>
      <c r="T41" s="547"/>
      <c r="U41" s="667">
        <v>2.56</v>
      </c>
      <c r="V41" s="450">
        <f t="shared" si="0"/>
        <v>0.35555555555555557</v>
      </c>
      <c r="W41" s="734"/>
      <c r="X41" s="450"/>
      <c r="Y41" s="734"/>
      <c r="Z41" s="734"/>
      <c r="AA41" s="735"/>
      <c r="AB41" s="450"/>
      <c r="AC41" s="439"/>
      <c r="AD41" s="736"/>
      <c r="AE41" s="549"/>
      <c r="AF41" s="549"/>
      <c r="AG41" s="464"/>
      <c r="AH41" s="439"/>
      <c r="AI41" s="549"/>
      <c r="AJ41" s="549"/>
      <c r="AK41" s="439"/>
      <c r="AL41" s="457"/>
      <c r="AM41" s="464"/>
      <c r="AN41" s="464"/>
      <c r="AO41" s="457"/>
      <c r="AP41" s="457"/>
      <c r="AQ41" s="549"/>
      <c r="AR41" s="736"/>
      <c r="AS41" s="595"/>
      <c r="AT41" s="736"/>
      <c r="AU41" s="737"/>
      <c r="AV41" s="450"/>
      <c r="AW41" s="738"/>
    </row>
    <row r="42" spans="1:49" x14ac:dyDescent="0.15">
      <c r="A42" s="733">
        <v>43524</v>
      </c>
      <c r="B42" s="401"/>
      <c r="C42" s="403"/>
      <c r="D42" s="722"/>
      <c r="E42" s="405"/>
      <c r="F42" s="405"/>
      <c r="G42" s="723"/>
      <c r="H42" s="403"/>
      <c r="I42" s="404"/>
      <c r="J42" s="405"/>
      <c r="K42" s="405"/>
      <c r="L42" s="407"/>
      <c r="M42" s="407"/>
      <c r="N42" s="407"/>
      <c r="O42" s="408"/>
      <c r="P42" s="549"/>
      <c r="Q42" s="667"/>
      <c r="R42" s="668"/>
      <c r="S42" s="547"/>
      <c r="T42" s="547"/>
      <c r="U42" s="667">
        <v>3.28</v>
      </c>
      <c r="V42" s="450">
        <f t="shared" si="0"/>
        <v>0.45555555555555549</v>
      </c>
      <c r="W42" s="734"/>
      <c r="X42" s="450"/>
      <c r="Y42" s="734"/>
      <c r="Z42" s="734"/>
      <c r="AA42" s="735"/>
      <c r="AB42" s="450"/>
      <c r="AC42" s="439"/>
      <c r="AD42" s="736"/>
      <c r="AE42" s="549"/>
      <c r="AF42" s="549"/>
      <c r="AG42" s="464"/>
      <c r="AH42" s="439"/>
      <c r="AI42" s="549"/>
      <c r="AJ42" s="549"/>
      <c r="AK42" s="439"/>
      <c r="AL42" s="457"/>
      <c r="AM42" s="464"/>
      <c r="AN42" s="464"/>
      <c r="AO42" s="457"/>
      <c r="AP42" s="457"/>
      <c r="AQ42" s="549"/>
      <c r="AR42" s="736"/>
      <c r="AS42" s="595"/>
      <c r="AT42" s="736"/>
      <c r="AU42" s="737"/>
      <c r="AV42" s="450"/>
      <c r="AW42" s="738"/>
    </row>
    <row r="43" spans="1:49" x14ac:dyDescent="0.15">
      <c r="A43" s="733">
        <v>43525</v>
      </c>
      <c r="B43" s="401"/>
      <c r="C43" s="403"/>
      <c r="D43" s="722"/>
      <c r="E43" s="405"/>
      <c r="F43" s="405"/>
      <c r="G43" s="723"/>
      <c r="H43" s="403"/>
      <c r="I43" s="404"/>
      <c r="J43" s="405"/>
      <c r="K43" s="405"/>
      <c r="L43" s="407"/>
      <c r="M43" s="407"/>
      <c r="N43" s="407"/>
      <c r="O43" s="408"/>
      <c r="P43" s="549"/>
      <c r="Q43" s="667"/>
      <c r="R43" s="668"/>
      <c r="S43" s="547"/>
      <c r="T43" s="547"/>
      <c r="U43" s="667">
        <v>0.37</v>
      </c>
      <c r="V43" s="450">
        <f t="shared" si="0"/>
        <v>5.1388888888888887E-2</v>
      </c>
      <c r="W43" s="734"/>
      <c r="X43" s="450"/>
      <c r="Y43" s="734"/>
      <c r="Z43" s="734"/>
      <c r="AA43" s="735"/>
      <c r="AB43" s="450"/>
      <c r="AC43" s="439"/>
      <c r="AD43" s="736"/>
      <c r="AE43" s="549"/>
      <c r="AF43" s="549"/>
      <c r="AG43" s="464"/>
      <c r="AH43" s="439"/>
      <c r="AI43" s="549"/>
      <c r="AJ43" s="549"/>
      <c r="AK43" s="439"/>
      <c r="AL43" s="457"/>
      <c r="AM43" s="464"/>
      <c r="AN43" s="464"/>
      <c r="AO43" s="457"/>
      <c r="AP43" s="457"/>
      <c r="AQ43" s="549"/>
      <c r="AR43" s="736"/>
      <c r="AS43" s="595"/>
      <c r="AT43" s="736"/>
      <c r="AU43" s="737"/>
      <c r="AV43" s="450"/>
      <c r="AW43" s="738"/>
    </row>
    <row r="44" spans="1:49" x14ac:dyDescent="0.15">
      <c r="A44" s="733">
        <v>43526</v>
      </c>
      <c r="B44" s="401"/>
      <c r="C44" s="403"/>
      <c r="D44" s="722"/>
      <c r="E44" s="405"/>
      <c r="F44" s="405"/>
      <c r="G44" s="723"/>
      <c r="H44" s="403"/>
      <c r="I44" s="404"/>
      <c r="J44" s="405"/>
      <c r="K44" s="405"/>
      <c r="L44" s="407"/>
      <c r="M44" s="407"/>
      <c r="N44" s="407"/>
      <c r="O44" s="408"/>
      <c r="P44" s="549"/>
      <c r="Q44" s="667"/>
      <c r="R44" s="668"/>
      <c r="S44" s="547"/>
      <c r="T44" s="547"/>
      <c r="U44" s="667">
        <v>0.41</v>
      </c>
      <c r="V44" s="450">
        <f t="shared" si="0"/>
        <v>5.6944444444444436E-2</v>
      </c>
      <c r="W44" s="734"/>
      <c r="X44" s="450"/>
      <c r="Y44" s="734"/>
      <c r="Z44" s="734"/>
      <c r="AA44" s="735"/>
      <c r="AB44" s="450"/>
      <c r="AC44" s="439"/>
      <c r="AD44" s="736"/>
      <c r="AE44" s="549"/>
      <c r="AF44" s="549"/>
      <c r="AG44" s="464"/>
      <c r="AH44" s="439"/>
      <c r="AI44" s="549"/>
      <c r="AJ44" s="549"/>
      <c r="AK44" s="439"/>
      <c r="AL44" s="457"/>
      <c r="AM44" s="464"/>
      <c r="AN44" s="464"/>
      <c r="AO44" s="457"/>
      <c r="AP44" s="457"/>
      <c r="AQ44" s="549"/>
      <c r="AR44" s="736"/>
      <c r="AS44" s="595"/>
      <c r="AT44" s="736"/>
      <c r="AU44" s="737"/>
      <c r="AV44" s="450"/>
      <c r="AW44" s="738"/>
    </row>
    <row r="45" spans="1:49" x14ac:dyDescent="0.15">
      <c r="A45" s="740">
        <v>43527</v>
      </c>
      <c r="B45" s="486"/>
      <c r="C45" s="488"/>
      <c r="D45" s="741"/>
      <c r="E45" s="490"/>
      <c r="F45" s="490"/>
      <c r="G45" s="689"/>
      <c r="H45" s="488"/>
      <c r="I45" s="489"/>
      <c r="J45" s="490"/>
      <c r="K45" s="490"/>
      <c r="L45" s="491"/>
      <c r="M45" s="491"/>
      <c r="N45" s="491"/>
      <c r="O45" s="492"/>
      <c r="P45" s="550"/>
      <c r="Q45" s="677"/>
      <c r="R45" s="678"/>
      <c r="S45" s="679"/>
      <c r="T45" s="679"/>
      <c r="U45" s="677">
        <v>0.4</v>
      </c>
      <c r="V45" s="499">
        <f t="shared" si="0"/>
        <v>5.5555555555555559E-2</v>
      </c>
      <c r="W45" s="742"/>
      <c r="X45" s="499"/>
      <c r="Y45" s="742"/>
      <c r="Z45" s="742"/>
      <c r="AA45" s="550"/>
      <c r="AB45" s="499"/>
      <c r="AC45" s="494"/>
      <c r="AD45" s="507"/>
      <c r="AE45" s="550"/>
      <c r="AF45" s="550"/>
      <c r="AG45" s="507"/>
      <c r="AH45" s="494"/>
      <c r="AI45" s="550"/>
      <c r="AJ45" s="550"/>
      <c r="AK45" s="494"/>
      <c r="AL45" s="503"/>
      <c r="AM45" s="507"/>
      <c r="AN45" s="507"/>
      <c r="AO45" s="503"/>
      <c r="AP45" s="503"/>
      <c r="AQ45" s="550"/>
      <c r="AR45" s="507"/>
      <c r="AS45" s="494"/>
      <c r="AT45" s="507"/>
      <c r="AU45" s="743"/>
      <c r="AV45" s="499"/>
      <c r="AW45" s="744"/>
    </row>
    <row r="46" spans="1:49" x14ac:dyDescent="0.15">
      <c r="A46" s="733">
        <v>43528</v>
      </c>
      <c r="B46" s="401"/>
      <c r="C46" s="403"/>
      <c r="D46" s="722"/>
      <c r="E46" s="405"/>
      <c r="F46" s="405"/>
      <c r="G46" s="723"/>
      <c r="H46" s="403"/>
      <c r="I46" s="404"/>
      <c r="J46" s="405"/>
      <c r="K46" s="405"/>
      <c r="L46" s="407"/>
      <c r="M46" s="407"/>
      <c r="N46" s="407"/>
      <c r="O46" s="408"/>
      <c r="P46" s="549"/>
      <c r="Q46" s="667"/>
      <c r="R46" s="668"/>
      <c r="S46" s="547"/>
      <c r="T46" s="547"/>
      <c r="U46" s="667">
        <v>0.34</v>
      </c>
      <c r="V46" s="450">
        <f t="shared" si="0"/>
        <v>4.7222222222222221E-2</v>
      </c>
      <c r="W46" s="734"/>
      <c r="X46" s="450"/>
      <c r="Y46" s="734"/>
      <c r="Z46" s="734"/>
      <c r="AA46" s="735"/>
      <c r="AB46" s="450"/>
      <c r="AC46" s="439"/>
      <c r="AD46" s="736"/>
      <c r="AE46" s="549"/>
      <c r="AF46" s="549"/>
      <c r="AG46" s="464"/>
      <c r="AH46" s="439"/>
      <c r="AI46" s="549"/>
      <c r="AJ46" s="549"/>
      <c r="AK46" s="439"/>
      <c r="AL46" s="457"/>
      <c r="AM46" s="464"/>
      <c r="AN46" s="464"/>
      <c r="AO46" s="457"/>
      <c r="AP46" s="457"/>
      <c r="AQ46" s="549"/>
      <c r="AR46" s="736"/>
      <c r="AS46" s="595"/>
      <c r="AT46" s="736"/>
      <c r="AU46" s="737"/>
      <c r="AV46" s="450"/>
      <c r="AW46" s="738"/>
    </row>
    <row r="47" spans="1:49" x14ac:dyDescent="0.15">
      <c r="A47" s="733">
        <v>43529</v>
      </c>
      <c r="B47" s="401"/>
      <c r="C47" s="403"/>
      <c r="D47" s="722"/>
      <c r="E47" s="405"/>
      <c r="F47" s="405"/>
      <c r="G47" s="723"/>
      <c r="H47" s="403"/>
      <c r="I47" s="404"/>
      <c r="J47" s="405"/>
      <c r="K47" s="405"/>
      <c r="L47" s="407"/>
      <c r="M47" s="407"/>
      <c r="N47" s="407"/>
      <c r="O47" s="408"/>
      <c r="P47" s="549"/>
      <c r="Q47" s="667"/>
      <c r="R47" s="668"/>
      <c r="S47" s="547"/>
      <c r="T47" s="547"/>
      <c r="U47" s="667">
        <v>0.39</v>
      </c>
      <c r="V47" s="450">
        <f t="shared" si="0"/>
        <v>5.4166666666666669E-2</v>
      </c>
      <c r="W47" s="734"/>
      <c r="X47" s="450"/>
      <c r="Y47" s="734"/>
      <c r="Z47" s="734"/>
      <c r="AA47" s="735"/>
      <c r="AB47" s="450"/>
      <c r="AC47" s="439"/>
      <c r="AD47" s="736"/>
      <c r="AE47" s="549"/>
      <c r="AF47" s="549"/>
      <c r="AG47" s="464"/>
      <c r="AH47" s="439"/>
      <c r="AI47" s="549"/>
      <c r="AJ47" s="549"/>
      <c r="AK47" s="439"/>
      <c r="AL47" s="457"/>
      <c r="AM47" s="464"/>
      <c r="AN47" s="464"/>
      <c r="AO47" s="457"/>
      <c r="AP47" s="457"/>
      <c r="AQ47" s="549"/>
      <c r="AR47" s="736"/>
      <c r="AS47" s="595"/>
      <c r="AT47" s="736"/>
      <c r="AU47" s="737"/>
      <c r="AV47" s="450"/>
      <c r="AW47" s="738"/>
    </row>
    <row r="48" spans="1:49" x14ac:dyDescent="0.15">
      <c r="A48" s="733">
        <v>43530</v>
      </c>
      <c r="B48" s="401"/>
      <c r="C48" s="403"/>
      <c r="D48" s="722"/>
      <c r="E48" s="405"/>
      <c r="F48" s="405"/>
      <c r="G48" s="723"/>
      <c r="H48" s="403"/>
      <c r="I48" s="404"/>
      <c r="J48" s="405"/>
      <c r="K48" s="405"/>
      <c r="L48" s="407"/>
      <c r="M48" s="407"/>
      <c r="N48" s="407"/>
      <c r="O48" s="408"/>
      <c r="P48" s="549"/>
      <c r="Q48" s="667"/>
      <c r="R48" s="668"/>
      <c r="S48" s="547"/>
      <c r="T48" s="547"/>
      <c r="U48" s="667">
        <v>0.36</v>
      </c>
      <c r="V48" s="450">
        <f t="shared" si="0"/>
        <v>4.9999999999999996E-2</v>
      </c>
      <c r="W48" s="734"/>
      <c r="X48" s="450"/>
      <c r="Y48" s="734"/>
      <c r="Z48" s="734"/>
      <c r="AA48" s="735"/>
      <c r="AB48" s="450"/>
      <c r="AC48" s="439"/>
      <c r="AD48" s="736"/>
      <c r="AE48" s="549"/>
      <c r="AF48" s="549"/>
      <c r="AG48" s="464"/>
      <c r="AH48" s="439"/>
      <c r="AI48" s="549"/>
      <c r="AJ48" s="549"/>
      <c r="AK48" s="439"/>
      <c r="AL48" s="457"/>
      <c r="AM48" s="464"/>
      <c r="AN48" s="464"/>
      <c r="AO48" s="457"/>
      <c r="AP48" s="457"/>
      <c r="AQ48" s="549"/>
      <c r="AR48" s="736"/>
      <c r="AS48" s="595"/>
      <c r="AT48" s="736"/>
      <c r="AU48" s="737"/>
      <c r="AV48" s="450"/>
      <c r="AW48" s="738"/>
    </row>
    <row r="49" spans="1:49" x14ac:dyDescent="0.15">
      <c r="A49" s="733">
        <v>43531</v>
      </c>
      <c r="B49" s="401"/>
      <c r="C49" s="403"/>
      <c r="D49" s="722"/>
      <c r="E49" s="405"/>
      <c r="F49" s="405"/>
      <c r="G49" s="723"/>
      <c r="H49" s="403"/>
      <c r="I49" s="404"/>
      <c r="J49" s="405"/>
      <c r="K49" s="405"/>
      <c r="L49" s="407"/>
      <c r="M49" s="407"/>
      <c r="N49" s="407"/>
      <c r="O49" s="408"/>
      <c r="P49" s="549"/>
      <c r="Q49" s="667"/>
      <c r="R49" s="668"/>
      <c r="S49" s="547"/>
      <c r="T49" s="547"/>
      <c r="U49" s="667">
        <v>0.39</v>
      </c>
      <c r="V49" s="450">
        <f t="shared" si="0"/>
        <v>5.4166666666666669E-2</v>
      </c>
      <c r="W49" s="734"/>
      <c r="X49" s="450"/>
      <c r="Y49" s="734"/>
      <c r="Z49" s="734"/>
      <c r="AA49" s="735"/>
      <c r="AB49" s="450"/>
      <c r="AC49" s="439"/>
      <c r="AD49" s="736"/>
      <c r="AE49" s="549"/>
      <c r="AF49" s="549"/>
      <c r="AG49" s="464"/>
      <c r="AH49" s="439"/>
      <c r="AI49" s="549"/>
      <c r="AJ49" s="549"/>
      <c r="AK49" s="439"/>
      <c r="AL49" s="457"/>
      <c r="AM49" s="464"/>
      <c r="AN49" s="464"/>
      <c r="AO49" s="457"/>
      <c r="AP49" s="457"/>
      <c r="AQ49" s="549"/>
      <c r="AR49" s="736"/>
      <c r="AS49" s="595"/>
      <c r="AT49" s="736"/>
      <c r="AU49" s="737"/>
      <c r="AV49" s="450"/>
      <c r="AW49" s="738"/>
    </row>
    <row r="50" spans="1:49" x14ac:dyDescent="0.15">
      <c r="A50" s="733">
        <v>43532</v>
      </c>
      <c r="B50" s="515"/>
      <c r="C50" s="403"/>
      <c r="D50" s="722"/>
      <c r="E50" s="405"/>
      <c r="F50" s="405"/>
      <c r="G50" s="687"/>
      <c r="H50" s="403"/>
      <c r="I50" s="404"/>
      <c r="J50" s="405"/>
      <c r="K50" s="405"/>
      <c r="L50" s="407"/>
      <c r="M50" s="407"/>
      <c r="N50" s="407"/>
      <c r="O50" s="408"/>
      <c r="P50" s="549"/>
      <c r="Q50" s="667"/>
      <c r="R50" s="668"/>
      <c r="S50" s="547"/>
      <c r="T50" s="547"/>
      <c r="U50" s="667">
        <v>0.4</v>
      </c>
      <c r="V50" s="450">
        <f t="shared" si="0"/>
        <v>5.5555555555555559E-2</v>
      </c>
      <c r="W50" s="734"/>
      <c r="X50" s="450"/>
      <c r="Y50" s="734"/>
      <c r="Z50" s="734"/>
      <c r="AA50" s="735"/>
      <c r="AB50" s="450"/>
      <c r="AC50" s="439"/>
      <c r="AD50" s="736"/>
      <c r="AE50" s="549"/>
      <c r="AF50" s="549"/>
      <c r="AG50" s="464"/>
      <c r="AH50" s="439"/>
      <c r="AI50" s="549"/>
      <c r="AJ50" s="549"/>
      <c r="AK50" s="439"/>
      <c r="AL50" s="457"/>
      <c r="AM50" s="464"/>
      <c r="AN50" s="464"/>
      <c r="AO50" s="457"/>
      <c r="AP50" s="457"/>
      <c r="AQ50" s="549"/>
      <c r="AR50" s="736"/>
      <c r="AS50" s="595"/>
      <c r="AT50" s="736"/>
      <c r="AU50" s="737"/>
      <c r="AV50" s="450"/>
      <c r="AW50" s="738"/>
    </row>
    <row r="51" spans="1:49" x14ac:dyDescent="0.15">
      <c r="A51" s="733">
        <v>43533</v>
      </c>
      <c r="B51" s="401"/>
      <c r="C51" s="403"/>
      <c r="D51" s="722"/>
      <c r="E51" s="405"/>
      <c r="F51" s="405"/>
      <c r="G51" s="723"/>
      <c r="H51" s="403"/>
      <c r="I51" s="404"/>
      <c r="J51" s="405"/>
      <c r="K51" s="405"/>
      <c r="L51" s="407"/>
      <c r="M51" s="407"/>
      <c r="N51" s="407"/>
      <c r="O51" s="408"/>
      <c r="P51" s="549"/>
      <c r="Q51" s="667"/>
      <c r="R51" s="668"/>
      <c r="S51" s="547"/>
      <c r="T51" s="547"/>
      <c r="U51" s="667">
        <v>0.39</v>
      </c>
      <c r="V51" s="450">
        <f t="shared" si="0"/>
        <v>5.4166666666666669E-2</v>
      </c>
      <c r="W51" s="734"/>
      <c r="X51" s="450"/>
      <c r="Y51" s="734"/>
      <c r="Z51" s="734"/>
      <c r="AA51" s="735"/>
      <c r="AB51" s="450"/>
      <c r="AC51" s="439"/>
      <c r="AD51" s="736"/>
      <c r="AE51" s="549"/>
      <c r="AF51" s="549"/>
      <c r="AG51" s="464"/>
      <c r="AH51" s="439"/>
      <c r="AI51" s="549"/>
      <c r="AJ51" s="549"/>
      <c r="AK51" s="439"/>
      <c r="AL51" s="457"/>
      <c r="AM51" s="464"/>
      <c r="AN51" s="464"/>
      <c r="AO51" s="457"/>
      <c r="AP51" s="457"/>
      <c r="AQ51" s="549"/>
      <c r="AR51" s="736"/>
      <c r="AS51" s="595"/>
      <c r="AT51" s="736"/>
      <c r="AU51" s="737"/>
      <c r="AV51" s="450"/>
      <c r="AW51" s="738"/>
    </row>
    <row r="52" spans="1:49" x14ac:dyDescent="0.15">
      <c r="A52" s="740">
        <v>43534</v>
      </c>
      <c r="B52" s="486"/>
      <c r="C52" s="488"/>
      <c r="D52" s="741"/>
      <c r="E52" s="490"/>
      <c r="F52" s="490"/>
      <c r="G52" s="689"/>
      <c r="H52" s="488"/>
      <c r="I52" s="489"/>
      <c r="J52" s="490"/>
      <c r="K52" s="490"/>
      <c r="L52" s="491"/>
      <c r="M52" s="491"/>
      <c r="N52" s="491"/>
      <c r="O52" s="492"/>
      <c r="P52" s="550"/>
      <c r="Q52" s="677"/>
      <c r="R52" s="678"/>
      <c r="S52" s="679"/>
      <c r="T52" s="679"/>
      <c r="U52" s="677">
        <v>0.37</v>
      </c>
      <c r="V52" s="499">
        <f t="shared" si="0"/>
        <v>5.1388888888888887E-2</v>
      </c>
      <c r="W52" s="742"/>
      <c r="X52" s="499"/>
      <c r="Y52" s="742"/>
      <c r="Z52" s="742"/>
      <c r="AA52" s="550"/>
      <c r="AB52" s="499"/>
      <c r="AC52" s="494"/>
      <c r="AD52" s="507"/>
      <c r="AE52" s="550"/>
      <c r="AF52" s="550"/>
      <c r="AG52" s="507"/>
      <c r="AH52" s="494"/>
      <c r="AI52" s="550"/>
      <c r="AJ52" s="550"/>
      <c r="AK52" s="494"/>
      <c r="AL52" s="503"/>
      <c r="AM52" s="507"/>
      <c r="AN52" s="507"/>
      <c r="AO52" s="503"/>
      <c r="AP52" s="503"/>
      <c r="AQ52" s="550"/>
      <c r="AR52" s="507"/>
      <c r="AS52" s="494"/>
      <c r="AT52" s="507"/>
      <c r="AU52" s="743"/>
      <c r="AV52" s="499"/>
      <c r="AW52" s="744"/>
    </row>
    <row r="53" spans="1:49" x14ac:dyDescent="0.15">
      <c r="A53" s="733">
        <v>43535</v>
      </c>
      <c r="B53" s="515"/>
      <c r="C53" s="403"/>
      <c r="D53" s="722"/>
      <c r="E53" s="405"/>
      <c r="F53" s="405"/>
      <c r="G53" s="687"/>
      <c r="H53" s="403"/>
      <c r="I53" s="404"/>
      <c r="J53" s="405"/>
      <c r="K53" s="405"/>
      <c r="L53" s="407"/>
      <c r="M53" s="407"/>
      <c r="N53" s="407"/>
      <c r="O53" s="408"/>
      <c r="P53" s="549"/>
      <c r="Q53" s="667"/>
      <c r="R53" s="668"/>
      <c r="S53" s="547"/>
      <c r="T53" s="547"/>
      <c r="U53" s="667">
        <v>0.35</v>
      </c>
      <c r="V53" s="450">
        <f t="shared" si="0"/>
        <v>4.8611111111111105E-2</v>
      </c>
      <c r="W53" s="734"/>
      <c r="X53" s="450"/>
      <c r="Y53" s="734"/>
      <c r="Z53" s="734"/>
      <c r="AA53" s="735"/>
      <c r="AB53" s="450"/>
      <c r="AC53" s="439"/>
      <c r="AD53" s="736"/>
      <c r="AE53" s="549"/>
      <c r="AF53" s="549"/>
      <c r="AG53" s="464"/>
      <c r="AH53" s="439"/>
      <c r="AI53" s="549"/>
      <c r="AJ53" s="549"/>
      <c r="AK53" s="439"/>
      <c r="AL53" s="457"/>
      <c r="AM53" s="464"/>
      <c r="AN53" s="464"/>
      <c r="AO53" s="457"/>
      <c r="AP53" s="457"/>
      <c r="AQ53" s="549"/>
      <c r="AR53" s="736"/>
      <c r="AS53" s="595"/>
      <c r="AT53" s="736"/>
      <c r="AU53" s="737"/>
      <c r="AV53" s="450"/>
      <c r="AW53" s="738"/>
    </row>
    <row r="54" spans="1:49" x14ac:dyDescent="0.15">
      <c r="A54" s="733">
        <v>43536</v>
      </c>
      <c r="B54" s="401"/>
      <c r="C54" s="403"/>
      <c r="D54" s="722"/>
      <c r="E54" s="405"/>
      <c r="F54" s="405"/>
      <c r="G54" s="723"/>
      <c r="H54" s="403"/>
      <c r="I54" s="404"/>
      <c r="J54" s="405"/>
      <c r="K54" s="405"/>
      <c r="L54" s="407"/>
      <c r="M54" s="407"/>
      <c r="N54" s="407"/>
      <c r="O54" s="408"/>
      <c r="P54" s="549"/>
      <c r="Q54" s="667"/>
      <c r="R54" s="668"/>
      <c r="S54" s="547"/>
      <c r="T54" s="547"/>
      <c r="U54" s="667">
        <v>0.32</v>
      </c>
      <c r="V54" s="450">
        <f t="shared" si="0"/>
        <v>4.4444444444444446E-2</v>
      </c>
      <c r="W54" s="734"/>
      <c r="X54" s="450"/>
      <c r="Y54" s="734"/>
      <c r="Z54" s="734"/>
      <c r="AA54" s="735"/>
      <c r="AB54" s="450"/>
      <c r="AC54" s="439"/>
      <c r="AD54" s="736"/>
      <c r="AE54" s="549"/>
      <c r="AF54" s="549"/>
      <c r="AG54" s="464"/>
      <c r="AH54" s="439"/>
      <c r="AI54" s="549"/>
      <c r="AJ54" s="549"/>
      <c r="AK54" s="439"/>
      <c r="AL54" s="457"/>
      <c r="AM54" s="464"/>
      <c r="AN54" s="464"/>
      <c r="AO54" s="457"/>
      <c r="AP54" s="457"/>
      <c r="AQ54" s="549"/>
      <c r="AR54" s="736"/>
      <c r="AS54" s="595"/>
      <c r="AT54" s="736"/>
      <c r="AU54" s="737"/>
      <c r="AV54" s="450"/>
      <c r="AW54" s="738"/>
    </row>
    <row r="55" spans="1:49" x14ac:dyDescent="0.15">
      <c r="A55" s="733">
        <v>43537</v>
      </c>
      <c r="B55" s="401"/>
      <c r="C55" s="403"/>
      <c r="D55" s="722"/>
      <c r="E55" s="405"/>
      <c r="F55" s="405"/>
      <c r="G55" s="723"/>
      <c r="H55" s="403"/>
      <c r="I55" s="404"/>
      <c r="J55" s="405"/>
      <c r="K55" s="405"/>
      <c r="L55" s="407"/>
      <c r="M55" s="407"/>
      <c r="N55" s="407"/>
      <c r="O55" s="408"/>
      <c r="P55" s="549"/>
      <c r="Q55" s="667"/>
      <c r="R55" s="668"/>
      <c r="S55" s="547"/>
      <c r="T55" s="547"/>
      <c r="U55" s="667">
        <v>0.4</v>
      </c>
      <c r="V55" s="450">
        <f t="shared" si="0"/>
        <v>5.5555555555555559E-2</v>
      </c>
      <c r="W55" s="734"/>
      <c r="X55" s="450"/>
      <c r="Y55" s="734"/>
      <c r="Z55" s="734"/>
      <c r="AA55" s="735"/>
      <c r="AB55" s="450"/>
      <c r="AC55" s="439"/>
      <c r="AD55" s="736"/>
      <c r="AE55" s="549"/>
      <c r="AF55" s="549"/>
      <c r="AG55" s="464"/>
      <c r="AH55" s="439"/>
      <c r="AI55" s="549"/>
      <c r="AJ55" s="549"/>
      <c r="AK55" s="439"/>
      <c r="AL55" s="457"/>
      <c r="AM55" s="464"/>
      <c r="AN55" s="464"/>
      <c r="AO55" s="457"/>
      <c r="AP55" s="457"/>
      <c r="AQ55" s="549"/>
      <c r="AR55" s="736"/>
      <c r="AS55" s="595"/>
      <c r="AT55" s="736"/>
      <c r="AU55" s="737"/>
      <c r="AV55" s="450"/>
      <c r="AW55" s="738"/>
    </row>
    <row r="56" spans="1:49" x14ac:dyDescent="0.15">
      <c r="A56" s="733">
        <v>43538</v>
      </c>
      <c r="B56" s="401"/>
      <c r="C56" s="403"/>
      <c r="D56" s="722"/>
      <c r="E56" s="405"/>
      <c r="F56" s="405"/>
      <c r="G56" s="723"/>
      <c r="H56" s="403"/>
      <c r="I56" s="404"/>
      <c r="J56" s="405"/>
      <c r="K56" s="405"/>
      <c r="L56" s="407"/>
      <c r="M56" s="407"/>
      <c r="N56" s="407"/>
      <c r="O56" s="408"/>
      <c r="P56" s="549"/>
      <c r="Q56" s="667"/>
      <c r="R56" s="668"/>
      <c r="S56" s="547"/>
      <c r="T56" s="547"/>
      <c r="U56" s="667">
        <v>0.41</v>
      </c>
      <c r="V56" s="450">
        <f t="shared" si="0"/>
        <v>5.6944444444444436E-2</v>
      </c>
      <c r="W56" s="734"/>
      <c r="X56" s="450"/>
      <c r="Y56" s="734"/>
      <c r="Z56" s="734"/>
      <c r="AA56" s="735"/>
      <c r="AB56" s="450"/>
      <c r="AC56" s="439"/>
      <c r="AD56" s="736"/>
      <c r="AE56" s="549"/>
      <c r="AF56" s="549"/>
      <c r="AG56" s="464"/>
      <c r="AH56" s="439"/>
      <c r="AI56" s="549"/>
      <c r="AJ56" s="549"/>
      <c r="AK56" s="439"/>
      <c r="AL56" s="457"/>
      <c r="AM56" s="464"/>
      <c r="AN56" s="464"/>
      <c r="AO56" s="457"/>
      <c r="AP56" s="457"/>
      <c r="AQ56" s="549"/>
      <c r="AR56" s="736"/>
      <c r="AS56" s="595"/>
      <c r="AT56" s="736"/>
      <c r="AU56" s="737"/>
      <c r="AV56" s="450"/>
      <c r="AW56" s="738"/>
    </row>
    <row r="57" spans="1:49" x14ac:dyDescent="0.15">
      <c r="A57" s="733">
        <v>43539</v>
      </c>
      <c r="B57" s="401"/>
      <c r="C57" s="403"/>
      <c r="D57" s="722"/>
      <c r="E57" s="405"/>
      <c r="F57" s="405"/>
      <c r="G57" s="723"/>
      <c r="H57" s="403"/>
      <c r="I57" s="404"/>
      <c r="J57" s="405"/>
      <c r="K57" s="405"/>
      <c r="L57" s="407"/>
      <c r="M57" s="407"/>
      <c r="N57" s="407"/>
      <c r="O57" s="408"/>
      <c r="P57" s="549"/>
      <c r="Q57" s="667"/>
      <c r="R57" s="668"/>
      <c r="S57" s="547"/>
      <c r="T57" s="547"/>
      <c r="U57" s="667">
        <v>0.35</v>
      </c>
      <c r="V57" s="450">
        <f t="shared" si="0"/>
        <v>4.8611111111111105E-2</v>
      </c>
      <c r="W57" s="734"/>
      <c r="X57" s="450"/>
      <c r="Y57" s="734"/>
      <c r="Z57" s="734"/>
      <c r="AA57" s="735"/>
      <c r="AB57" s="450"/>
      <c r="AC57" s="439"/>
      <c r="AD57" s="736"/>
      <c r="AE57" s="549"/>
      <c r="AF57" s="549"/>
      <c r="AG57" s="464"/>
      <c r="AH57" s="439"/>
      <c r="AI57" s="549"/>
      <c r="AJ57" s="549"/>
      <c r="AK57" s="439"/>
      <c r="AL57" s="457"/>
      <c r="AM57" s="464"/>
      <c r="AN57" s="464"/>
      <c r="AO57" s="457"/>
      <c r="AP57" s="457"/>
      <c r="AQ57" s="549"/>
      <c r="AR57" s="736"/>
      <c r="AS57" s="595"/>
      <c r="AT57" s="736"/>
      <c r="AU57" s="737"/>
      <c r="AV57" s="450"/>
      <c r="AW57" s="738"/>
    </row>
    <row r="58" spans="1:49" x14ac:dyDescent="0.15">
      <c r="A58" s="733">
        <v>43540</v>
      </c>
      <c r="B58" s="401"/>
      <c r="C58" s="403"/>
      <c r="D58" s="722"/>
      <c r="E58" s="405"/>
      <c r="F58" s="405"/>
      <c r="G58" s="723"/>
      <c r="H58" s="403"/>
      <c r="I58" s="404"/>
      <c r="J58" s="405"/>
      <c r="K58" s="405"/>
      <c r="L58" s="407"/>
      <c r="M58" s="407"/>
      <c r="N58" s="407"/>
      <c r="O58" s="408"/>
      <c r="P58" s="549"/>
      <c r="Q58" s="667"/>
      <c r="R58" s="668"/>
      <c r="S58" s="547"/>
      <c r="T58" s="547"/>
      <c r="U58" s="667">
        <v>0.38</v>
      </c>
      <c r="V58" s="450">
        <f t="shared" si="0"/>
        <v>5.2777777777777778E-2</v>
      </c>
      <c r="W58" s="734"/>
      <c r="X58" s="450"/>
      <c r="Y58" s="734"/>
      <c r="Z58" s="734"/>
      <c r="AA58" s="735"/>
      <c r="AB58" s="450"/>
      <c r="AC58" s="439"/>
      <c r="AD58" s="736"/>
      <c r="AE58" s="549"/>
      <c r="AF58" s="549"/>
      <c r="AG58" s="464"/>
      <c r="AH58" s="439"/>
      <c r="AI58" s="549"/>
      <c r="AJ58" s="549"/>
      <c r="AK58" s="439"/>
      <c r="AL58" s="457"/>
      <c r="AM58" s="464"/>
      <c r="AN58" s="464"/>
      <c r="AO58" s="457"/>
      <c r="AP58" s="457"/>
      <c r="AQ58" s="549"/>
      <c r="AR58" s="736"/>
      <c r="AS58" s="595"/>
      <c r="AT58" s="736"/>
      <c r="AU58" s="737"/>
      <c r="AV58" s="450"/>
      <c r="AW58" s="738"/>
    </row>
    <row r="59" spans="1:49" x14ac:dyDescent="0.15">
      <c r="A59" s="740">
        <v>43541</v>
      </c>
      <c r="B59" s="486"/>
      <c r="C59" s="488"/>
      <c r="D59" s="741"/>
      <c r="E59" s="490"/>
      <c r="F59" s="490"/>
      <c r="G59" s="689"/>
      <c r="H59" s="488"/>
      <c r="I59" s="489"/>
      <c r="J59" s="490"/>
      <c r="K59" s="490"/>
      <c r="L59" s="491"/>
      <c r="M59" s="491"/>
      <c r="N59" s="491"/>
      <c r="O59" s="492"/>
      <c r="P59" s="550"/>
      <c r="Q59" s="677"/>
      <c r="R59" s="678"/>
      <c r="S59" s="679"/>
      <c r="T59" s="679"/>
      <c r="U59" s="677">
        <v>0.39</v>
      </c>
      <c r="V59" s="499">
        <f t="shared" si="0"/>
        <v>5.4166666666666669E-2</v>
      </c>
      <c r="W59" s="742"/>
      <c r="X59" s="499"/>
      <c r="Y59" s="742"/>
      <c r="Z59" s="742"/>
      <c r="AA59" s="550"/>
      <c r="AB59" s="499"/>
      <c r="AC59" s="494"/>
      <c r="AD59" s="507"/>
      <c r="AE59" s="550"/>
      <c r="AF59" s="550"/>
      <c r="AG59" s="507"/>
      <c r="AH59" s="494"/>
      <c r="AI59" s="550"/>
      <c r="AJ59" s="550"/>
      <c r="AK59" s="494"/>
      <c r="AL59" s="503"/>
      <c r="AM59" s="507"/>
      <c r="AN59" s="507"/>
      <c r="AO59" s="503"/>
      <c r="AP59" s="503"/>
      <c r="AQ59" s="550"/>
      <c r="AR59" s="507"/>
      <c r="AS59" s="494"/>
      <c r="AT59" s="507"/>
      <c r="AU59" s="743"/>
      <c r="AV59" s="499"/>
      <c r="AW59" s="744"/>
    </row>
    <row r="60" spans="1:49" x14ac:dyDescent="0.15">
      <c r="A60" s="733">
        <v>43542</v>
      </c>
      <c r="B60" s="515"/>
      <c r="C60" s="403"/>
      <c r="D60" s="722"/>
      <c r="E60" s="405"/>
      <c r="F60" s="405"/>
      <c r="G60" s="687"/>
      <c r="H60" s="403"/>
      <c r="I60" s="404"/>
      <c r="J60" s="405"/>
      <c r="K60" s="405"/>
      <c r="L60" s="407"/>
      <c r="M60" s="407"/>
      <c r="N60" s="407"/>
      <c r="O60" s="408"/>
      <c r="P60" s="549"/>
      <c r="Q60" s="667"/>
      <c r="R60" s="668"/>
      <c r="S60" s="547"/>
      <c r="T60" s="547"/>
      <c r="U60" s="667">
        <v>0.42</v>
      </c>
      <c r="V60" s="450">
        <f t="shared" si="0"/>
        <v>5.8333333333333327E-2</v>
      </c>
      <c r="W60" s="734"/>
      <c r="X60" s="450"/>
      <c r="Y60" s="734"/>
      <c r="Z60" s="734"/>
      <c r="AA60" s="735"/>
      <c r="AB60" s="450"/>
      <c r="AC60" s="439"/>
      <c r="AD60" s="736"/>
      <c r="AE60" s="549"/>
      <c r="AF60" s="549"/>
      <c r="AG60" s="464"/>
      <c r="AH60" s="439"/>
      <c r="AI60" s="549"/>
      <c r="AJ60" s="549"/>
      <c r="AK60" s="439"/>
      <c r="AL60" s="457"/>
      <c r="AM60" s="464"/>
      <c r="AN60" s="464"/>
      <c r="AO60" s="457"/>
      <c r="AP60" s="457"/>
      <c r="AQ60" s="549"/>
      <c r="AR60" s="736"/>
      <c r="AS60" s="595"/>
      <c r="AT60" s="736"/>
      <c r="AU60" s="737"/>
      <c r="AV60" s="450"/>
      <c r="AW60" s="738"/>
    </row>
    <row r="61" spans="1:49" x14ac:dyDescent="0.15">
      <c r="A61" s="733">
        <v>43543</v>
      </c>
      <c r="B61" s="401"/>
      <c r="C61" s="403"/>
      <c r="D61" s="722"/>
      <c r="E61" s="405"/>
      <c r="F61" s="405"/>
      <c r="G61" s="723"/>
      <c r="H61" s="403"/>
      <c r="I61" s="404"/>
      <c r="J61" s="405"/>
      <c r="K61" s="405"/>
      <c r="L61" s="407"/>
      <c r="M61" s="407"/>
      <c r="N61" s="407"/>
      <c r="O61" s="408"/>
      <c r="P61" s="549"/>
      <c r="Q61" s="667"/>
      <c r="R61" s="668"/>
      <c r="S61" s="547"/>
      <c r="T61" s="547"/>
      <c r="U61" s="667">
        <v>0.39</v>
      </c>
      <c r="V61" s="450">
        <f t="shared" si="0"/>
        <v>5.4166666666666669E-2</v>
      </c>
      <c r="W61" s="734"/>
      <c r="X61" s="450"/>
      <c r="Y61" s="734"/>
      <c r="Z61" s="734"/>
      <c r="AA61" s="735"/>
      <c r="AB61" s="450"/>
      <c r="AC61" s="439"/>
      <c r="AD61" s="736"/>
      <c r="AE61" s="549"/>
      <c r="AF61" s="549"/>
      <c r="AG61" s="464"/>
      <c r="AH61" s="439"/>
      <c r="AI61" s="549"/>
      <c r="AJ61" s="549"/>
      <c r="AK61" s="439"/>
      <c r="AL61" s="457"/>
      <c r="AM61" s="464"/>
      <c r="AN61" s="464"/>
      <c r="AO61" s="457"/>
      <c r="AP61" s="457"/>
      <c r="AQ61" s="549"/>
      <c r="AR61" s="736"/>
      <c r="AS61" s="595"/>
      <c r="AT61" s="736"/>
      <c r="AU61" s="737"/>
      <c r="AV61" s="450"/>
      <c r="AW61" s="738"/>
    </row>
    <row r="62" spans="1:49" x14ac:dyDescent="0.15">
      <c r="A62" s="733">
        <v>43544</v>
      </c>
      <c r="B62" s="401"/>
      <c r="C62" s="403"/>
      <c r="D62" s="722"/>
      <c r="E62" s="405"/>
      <c r="F62" s="405"/>
      <c r="G62" s="723"/>
      <c r="H62" s="403"/>
      <c r="I62" s="404"/>
      <c r="J62" s="405"/>
      <c r="K62" s="405"/>
      <c r="L62" s="407"/>
      <c r="M62" s="407"/>
      <c r="N62" s="407"/>
      <c r="O62" s="408"/>
      <c r="P62" s="549"/>
      <c r="Q62" s="667"/>
      <c r="R62" s="668"/>
      <c r="S62" s="547"/>
      <c r="T62" s="547"/>
      <c r="U62" s="667">
        <v>0.4</v>
      </c>
      <c r="V62" s="450">
        <f t="shared" si="0"/>
        <v>5.5555555555555559E-2</v>
      </c>
      <c r="W62" s="734"/>
      <c r="X62" s="450"/>
      <c r="Y62" s="734"/>
      <c r="Z62" s="734"/>
      <c r="AA62" s="735"/>
      <c r="AB62" s="450"/>
      <c r="AC62" s="439"/>
      <c r="AD62" s="736"/>
      <c r="AE62" s="549"/>
      <c r="AF62" s="549"/>
      <c r="AG62" s="464"/>
      <c r="AH62" s="439"/>
      <c r="AI62" s="549"/>
      <c r="AJ62" s="549"/>
      <c r="AK62" s="439"/>
      <c r="AL62" s="457"/>
      <c r="AM62" s="464"/>
      <c r="AN62" s="464"/>
      <c r="AO62" s="457"/>
      <c r="AP62" s="457"/>
      <c r="AQ62" s="549"/>
      <c r="AR62" s="736"/>
      <c r="AS62" s="595"/>
      <c r="AT62" s="736"/>
      <c r="AU62" s="737"/>
      <c r="AV62" s="450"/>
      <c r="AW62" s="738"/>
    </row>
    <row r="63" spans="1:49" x14ac:dyDescent="0.15">
      <c r="A63" s="733">
        <v>43545</v>
      </c>
      <c r="B63" s="401"/>
      <c r="C63" s="403"/>
      <c r="D63" s="722"/>
      <c r="E63" s="405"/>
      <c r="F63" s="405"/>
      <c r="G63" s="723"/>
      <c r="H63" s="403"/>
      <c r="I63" s="404"/>
      <c r="J63" s="405"/>
      <c r="K63" s="405"/>
      <c r="L63" s="407"/>
      <c r="M63" s="407"/>
      <c r="N63" s="407"/>
      <c r="O63" s="408"/>
      <c r="P63" s="549"/>
      <c r="Q63" s="667"/>
      <c r="R63" s="668"/>
      <c r="S63" s="547"/>
      <c r="T63" s="547"/>
      <c r="U63" s="667">
        <v>0.44</v>
      </c>
      <c r="V63" s="450">
        <f t="shared" si="0"/>
        <v>6.1111111111111109E-2</v>
      </c>
      <c r="W63" s="734"/>
      <c r="X63" s="450"/>
      <c r="Y63" s="734"/>
      <c r="Z63" s="734"/>
      <c r="AA63" s="735"/>
      <c r="AB63" s="450"/>
      <c r="AC63" s="439"/>
      <c r="AD63" s="736"/>
      <c r="AE63" s="549"/>
      <c r="AF63" s="549"/>
      <c r="AG63" s="464"/>
      <c r="AH63" s="439"/>
      <c r="AI63" s="549"/>
      <c r="AJ63" s="549"/>
      <c r="AK63" s="439"/>
      <c r="AL63" s="457"/>
      <c r="AM63" s="464"/>
      <c r="AN63" s="464"/>
      <c r="AO63" s="457"/>
      <c r="AP63" s="457"/>
      <c r="AQ63" s="549"/>
      <c r="AR63" s="736"/>
      <c r="AS63" s="595"/>
      <c r="AT63" s="736"/>
      <c r="AU63" s="737"/>
      <c r="AV63" s="450"/>
      <c r="AW63" s="738"/>
    </row>
    <row r="64" spans="1:49" x14ac:dyDescent="0.15">
      <c r="A64" s="733">
        <v>43546</v>
      </c>
      <c r="B64" s="401"/>
      <c r="C64" s="403"/>
      <c r="D64" s="722"/>
      <c r="E64" s="405"/>
      <c r="F64" s="405"/>
      <c r="G64" s="723"/>
      <c r="H64" s="403"/>
      <c r="I64" s="404"/>
      <c r="J64" s="405"/>
      <c r="K64" s="405"/>
      <c r="L64" s="407"/>
      <c r="M64" s="407"/>
      <c r="N64" s="407"/>
      <c r="O64" s="408"/>
      <c r="P64" s="549"/>
      <c r="Q64" s="667"/>
      <c r="R64" s="668"/>
      <c r="S64" s="547"/>
      <c r="T64" s="547"/>
      <c r="U64" s="667">
        <v>0.43</v>
      </c>
      <c r="V64" s="450">
        <f t="shared" si="0"/>
        <v>5.9722222222222218E-2</v>
      </c>
      <c r="W64" s="734"/>
      <c r="X64" s="450"/>
      <c r="Y64" s="734"/>
      <c r="Z64" s="734"/>
      <c r="AA64" s="735"/>
      <c r="AB64" s="450"/>
      <c r="AC64" s="439"/>
      <c r="AD64" s="736"/>
      <c r="AE64" s="549"/>
      <c r="AF64" s="549"/>
      <c r="AG64" s="464"/>
      <c r="AH64" s="439"/>
      <c r="AI64" s="549"/>
      <c r="AJ64" s="549"/>
      <c r="AK64" s="439"/>
      <c r="AL64" s="457"/>
      <c r="AM64" s="464"/>
      <c r="AN64" s="464"/>
      <c r="AO64" s="457"/>
      <c r="AP64" s="457"/>
      <c r="AQ64" s="549"/>
      <c r="AR64" s="736"/>
      <c r="AS64" s="595"/>
      <c r="AT64" s="736"/>
      <c r="AU64" s="737"/>
      <c r="AV64" s="450"/>
      <c r="AW64" s="738"/>
    </row>
    <row r="65" spans="1:49" x14ac:dyDescent="0.15">
      <c r="A65" s="733">
        <v>43547</v>
      </c>
      <c r="B65" s="401"/>
      <c r="C65" s="403"/>
      <c r="D65" s="722"/>
      <c r="E65" s="405"/>
      <c r="F65" s="405"/>
      <c r="G65" s="723"/>
      <c r="H65" s="403"/>
      <c r="I65" s="404"/>
      <c r="J65" s="405"/>
      <c r="K65" s="405"/>
      <c r="L65" s="407"/>
      <c r="M65" s="407"/>
      <c r="N65" s="407"/>
      <c r="O65" s="408"/>
      <c r="P65" s="549"/>
      <c r="Q65" s="667"/>
      <c r="R65" s="668"/>
      <c r="S65" s="547"/>
      <c r="T65" s="547"/>
      <c r="U65" s="667">
        <v>0.4</v>
      </c>
      <c r="V65" s="450">
        <f t="shared" si="0"/>
        <v>5.5555555555555559E-2</v>
      </c>
      <c r="W65" s="734"/>
      <c r="X65" s="450"/>
      <c r="Y65" s="734"/>
      <c r="Z65" s="734"/>
      <c r="AA65" s="735"/>
      <c r="AB65" s="450"/>
      <c r="AC65" s="439"/>
      <c r="AD65" s="736"/>
      <c r="AE65" s="549"/>
      <c r="AF65" s="549"/>
      <c r="AG65" s="464"/>
      <c r="AH65" s="439"/>
      <c r="AI65" s="549"/>
      <c r="AJ65" s="549"/>
      <c r="AK65" s="439"/>
      <c r="AL65" s="457"/>
      <c r="AM65" s="464"/>
      <c r="AN65" s="464"/>
      <c r="AO65" s="457"/>
      <c r="AP65" s="457"/>
      <c r="AQ65" s="549"/>
      <c r="AR65" s="736"/>
      <c r="AS65" s="595"/>
      <c r="AT65" s="736"/>
      <c r="AU65" s="737"/>
      <c r="AV65" s="450"/>
      <c r="AW65" s="738"/>
    </row>
    <row r="66" spans="1:49" x14ac:dyDescent="0.15">
      <c r="A66" s="740">
        <v>43548</v>
      </c>
      <c r="B66" s="486"/>
      <c r="C66" s="488"/>
      <c r="D66" s="741"/>
      <c r="E66" s="490"/>
      <c r="F66" s="490"/>
      <c r="G66" s="689"/>
      <c r="H66" s="488"/>
      <c r="I66" s="489"/>
      <c r="J66" s="490"/>
      <c r="K66" s="490"/>
      <c r="L66" s="491"/>
      <c r="M66" s="491"/>
      <c r="N66" s="491"/>
      <c r="O66" s="492"/>
      <c r="P66" s="550"/>
      <c r="Q66" s="677"/>
      <c r="R66" s="678"/>
      <c r="S66" s="679"/>
      <c r="T66" s="679"/>
      <c r="U66" s="677">
        <v>0.4</v>
      </c>
      <c r="V66" s="499">
        <f t="shared" si="0"/>
        <v>5.5555555555555559E-2</v>
      </c>
      <c r="W66" s="742"/>
      <c r="X66" s="499"/>
      <c r="Y66" s="742"/>
      <c r="Z66" s="742"/>
      <c r="AA66" s="550"/>
      <c r="AB66" s="499"/>
      <c r="AC66" s="494"/>
      <c r="AD66" s="507"/>
      <c r="AE66" s="550"/>
      <c r="AF66" s="550"/>
      <c r="AG66" s="507"/>
      <c r="AH66" s="494"/>
      <c r="AI66" s="550"/>
      <c r="AJ66" s="550"/>
      <c r="AK66" s="494"/>
      <c r="AL66" s="503"/>
      <c r="AM66" s="507"/>
      <c r="AN66" s="507"/>
      <c r="AO66" s="503"/>
      <c r="AP66" s="503"/>
      <c r="AQ66" s="550"/>
      <c r="AR66" s="507"/>
      <c r="AS66" s="494"/>
      <c r="AT66" s="507"/>
      <c r="AU66" s="743"/>
      <c r="AV66" s="499"/>
      <c r="AW66" s="744"/>
    </row>
    <row r="67" spans="1:49" x14ac:dyDescent="0.15">
      <c r="A67" s="733">
        <v>43549</v>
      </c>
      <c r="B67" s="515"/>
      <c r="C67" s="403"/>
      <c r="D67" s="722"/>
      <c r="E67" s="405"/>
      <c r="F67" s="405"/>
      <c r="G67" s="687"/>
      <c r="H67" s="403"/>
      <c r="I67" s="404"/>
      <c r="J67" s="405"/>
      <c r="K67" s="405"/>
      <c r="L67" s="407"/>
      <c r="M67" s="407"/>
      <c r="N67" s="407"/>
      <c r="O67" s="408"/>
      <c r="P67" s="549"/>
      <c r="Q67" s="667"/>
      <c r="R67" s="668"/>
      <c r="S67" s="547"/>
      <c r="T67" s="547"/>
      <c r="U67" s="667">
        <v>0.41</v>
      </c>
      <c r="V67" s="450">
        <f t="shared" si="0"/>
        <v>5.6944444444444436E-2</v>
      </c>
      <c r="W67" s="734"/>
      <c r="X67" s="450"/>
      <c r="Y67" s="734"/>
      <c r="Z67" s="734"/>
      <c r="AA67" s="735"/>
      <c r="AB67" s="450"/>
      <c r="AC67" s="439"/>
      <c r="AD67" s="736"/>
      <c r="AE67" s="549"/>
      <c r="AF67" s="549"/>
      <c r="AG67" s="464"/>
      <c r="AH67" s="439"/>
      <c r="AI67" s="549"/>
      <c r="AJ67" s="549"/>
      <c r="AK67" s="439"/>
      <c r="AL67" s="457"/>
      <c r="AM67" s="464"/>
      <c r="AN67" s="464"/>
      <c r="AO67" s="457"/>
      <c r="AP67" s="457"/>
      <c r="AQ67" s="549"/>
      <c r="AR67" s="736"/>
      <c r="AS67" s="595"/>
      <c r="AT67" s="736"/>
      <c r="AU67" s="737"/>
      <c r="AV67" s="450"/>
      <c r="AW67" s="738"/>
    </row>
    <row r="68" spans="1:49" x14ac:dyDescent="0.15">
      <c r="A68" s="733">
        <v>43550</v>
      </c>
      <c r="B68" s="401"/>
      <c r="C68" s="403"/>
      <c r="D68" s="722"/>
      <c r="E68" s="405"/>
      <c r="F68" s="405"/>
      <c r="G68" s="723"/>
      <c r="H68" s="403"/>
      <c r="I68" s="404"/>
      <c r="J68" s="405"/>
      <c r="K68" s="405"/>
      <c r="L68" s="407"/>
      <c r="M68" s="407"/>
      <c r="N68" s="407"/>
      <c r="O68" s="408"/>
      <c r="P68" s="549"/>
      <c r="Q68" s="667"/>
      <c r="R68" s="668"/>
      <c r="S68" s="547"/>
      <c r="T68" s="547"/>
      <c r="U68" s="667">
        <v>0.4</v>
      </c>
      <c r="V68" s="450">
        <f t="shared" si="0"/>
        <v>5.5555555555555559E-2</v>
      </c>
      <c r="W68" s="734"/>
      <c r="X68" s="450"/>
      <c r="Y68" s="734"/>
      <c r="Z68" s="734"/>
      <c r="AA68" s="735"/>
      <c r="AB68" s="450"/>
      <c r="AC68" s="439"/>
      <c r="AD68" s="736"/>
      <c r="AE68" s="549"/>
      <c r="AF68" s="549"/>
      <c r="AG68" s="464"/>
      <c r="AH68" s="439"/>
      <c r="AI68" s="549"/>
      <c r="AJ68" s="549"/>
      <c r="AK68" s="439"/>
      <c r="AL68" s="457"/>
      <c r="AM68" s="464"/>
      <c r="AN68" s="464"/>
      <c r="AO68" s="457"/>
      <c r="AP68" s="457"/>
      <c r="AQ68" s="549"/>
      <c r="AR68" s="736"/>
      <c r="AS68" s="595"/>
      <c r="AT68" s="736"/>
      <c r="AU68" s="737"/>
      <c r="AV68" s="450"/>
      <c r="AW68" s="738"/>
    </row>
    <row r="69" spans="1:49" x14ac:dyDescent="0.15">
      <c r="A69" s="733">
        <v>43551</v>
      </c>
      <c r="B69" s="401"/>
      <c r="C69" s="403"/>
      <c r="D69" s="722"/>
      <c r="E69" s="405"/>
      <c r="F69" s="405"/>
      <c r="G69" s="723"/>
      <c r="H69" s="403"/>
      <c r="I69" s="404"/>
      <c r="J69" s="405"/>
      <c r="K69" s="405"/>
      <c r="L69" s="407"/>
      <c r="M69" s="407"/>
      <c r="N69" s="407"/>
      <c r="O69" s="408"/>
      <c r="P69" s="549"/>
      <c r="Q69" s="667"/>
      <c r="R69" s="668"/>
      <c r="S69" s="547"/>
      <c r="T69" s="547"/>
      <c r="U69" s="667">
        <v>0.4</v>
      </c>
      <c r="V69" s="450">
        <f t="shared" si="0"/>
        <v>5.5555555555555559E-2</v>
      </c>
      <c r="W69" s="734"/>
      <c r="X69" s="450"/>
      <c r="Y69" s="734"/>
      <c r="Z69" s="734"/>
      <c r="AA69" s="735"/>
      <c r="AB69" s="450"/>
      <c r="AC69" s="439"/>
      <c r="AD69" s="736"/>
      <c r="AE69" s="549"/>
      <c r="AF69" s="549"/>
      <c r="AG69" s="464"/>
      <c r="AH69" s="439"/>
      <c r="AI69" s="549"/>
      <c r="AJ69" s="549"/>
      <c r="AK69" s="439"/>
      <c r="AL69" s="457"/>
      <c r="AM69" s="464"/>
      <c r="AN69" s="464"/>
      <c r="AO69" s="457"/>
      <c r="AP69" s="457"/>
      <c r="AQ69" s="549"/>
      <c r="AR69" s="736"/>
      <c r="AS69" s="595"/>
      <c r="AT69" s="736"/>
      <c r="AU69" s="737"/>
      <c r="AV69" s="450"/>
      <c r="AW69" s="738"/>
    </row>
    <row r="70" spans="1:49" x14ac:dyDescent="0.15">
      <c r="A70" s="733">
        <v>43552</v>
      </c>
      <c r="B70" s="401"/>
      <c r="C70" s="403"/>
      <c r="D70" s="722"/>
      <c r="E70" s="405"/>
      <c r="F70" s="405"/>
      <c r="G70" s="723"/>
      <c r="H70" s="403"/>
      <c r="I70" s="404"/>
      <c r="J70" s="405"/>
      <c r="K70" s="405"/>
      <c r="L70" s="407"/>
      <c r="M70" s="407"/>
      <c r="N70" s="407"/>
      <c r="O70" s="408"/>
      <c r="P70" s="549"/>
      <c r="Q70" s="667"/>
      <c r="R70" s="668"/>
      <c r="S70" s="547"/>
      <c r="T70" s="547"/>
      <c r="U70" s="667">
        <v>0.43</v>
      </c>
      <c r="V70" s="450">
        <f t="shared" si="0"/>
        <v>5.9722222222222218E-2</v>
      </c>
      <c r="W70" s="734"/>
      <c r="X70" s="450"/>
      <c r="Y70" s="734"/>
      <c r="Z70" s="734"/>
      <c r="AA70" s="735"/>
      <c r="AB70" s="450"/>
      <c r="AC70" s="439"/>
      <c r="AD70" s="736"/>
      <c r="AE70" s="549"/>
      <c r="AF70" s="549"/>
      <c r="AG70" s="464"/>
      <c r="AH70" s="439"/>
      <c r="AI70" s="549"/>
      <c r="AJ70" s="549"/>
      <c r="AK70" s="439"/>
      <c r="AL70" s="457"/>
      <c r="AM70" s="464"/>
      <c r="AN70" s="464"/>
      <c r="AO70" s="457"/>
      <c r="AP70" s="457"/>
      <c r="AQ70" s="549"/>
      <c r="AR70" s="736"/>
      <c r="AS70" s="595"/>
      <c r="AT70" s="736"/>
      <c r="AU70" s="737"/>
      <c r="AV70" s="450"/>
      <c r="AW70" s="738"/>
    </row>
    <row r="71" spans="1:49" x14ac:dyDescent="0.15">
      <c r="A71" s="733">
        <v>43553</v>
      </c>
      <c r="B71" s="401"/>
      <c r="C71" s="403"/>
      <c r="D71" s="722"/>
      <c r="E71" s="405"/>
      <c r="F71" s="405"/>
      <c r="G71" s="723"/>
      <c r="H71" s="403"/>
      <c r="I71" s="404"/>
      <c r="J71" s="405"/>
      <c r="K71" s="405"/>
      <c r="L71" s="407"/>
      <c r="M71" s="407"/>
      <c r="N71" s="407"/>
      <c r="O71" s="408"/>
      <c r="P71" s="549"/>
      <c r="Q71" s="667"/>
      <c r="R71" s="668"/>
      <c r="S71" s="547"/>
      <c r="T71" s="547"/>
      <c r="U71" s="667">
        <v>0.4</v>
      </c>
      <c r="V71" s="450">
        <f t="shared" ref="V71:V134" si="1">U71/$U$6</f>
        <v>5.5555555555555559E-2</v>
      </c>
      <c r="W71" s="734"/>
      <c r="X71" s="450"/>
      <c r="Y71" s="734"/>
      <c r="Z71" s="734"/>
      <c r="AA71" s="735"/>
      <c r="AB71" s="450"/>
      <c r="AC71" s="439"/>
      <c r="AD71" s="736"/>
      <c r="AE71" s="549"/>
      <c r="AF71" s="549"/>
      <c r="AG71" s="464"/>
      <c r="AH71" s="439"/>
      <c r="AI71" s="549"/>
      <c r="AJ71" s="549"/>
      <c r="AK71" s="439"/>
      <c r="AL71" s="457"/>
      <c r="AM71" s="464"/>
      <c r="AN71" s="464"/>
      <c r="AO71" s="457"/>
      <c r="AP71" s="457"/>
      <c r="AQ71" s="549"/>
      <c r="AR71" s="736"/>
      <c r="AS71" s="595"/>
      <c r="AT71" s="736"/>
      <c r="AU71" s="737"/>
      <c r="AV71" s="450"/>
      <c r="AW71" s="738"/>
    </row>
    <row r="72" spans="1:49" x14ac:dyDescent="0.15">
      <c r="A72" s="733">
        <v>43554</v>
      </c>
      <c r="B72" s="401"/>
      <c r="C72" s="403"/>
      <c r="D72" s="722"/>
      <c r="E72" s="405"/>
      <c r="F72" s="405"/>
      <c r="G72" s="723"/>
      <c r="H72" s="403"/>
      <c r="I72" s="404"/>
      <c r="J72" s="405"/>
      <c r="K72" s="405"/>
      <c r="L72" s="407"/>
      <c r="M72" s="407"/>
      <c r="N72" s="407"/>
      <c r="O72" s="408"/>
      <c r="P72" s="549"/>
      <c r="Q72" s="667"/>
      <c r="R72" s="668"/>
      <c r="S72" s="547"/>
      <c r="T72" s="547"/>
      <c r="U72" s="667">
        <v>0.4</v>
      </c>
      <c r="V72" s="450">
        <f t="shared" si="1"/>
        <v>5.5555555555555559E-2</v>
      </c>
      <c r="W72" s="734"/>
      <c r="X72" s="450"/>
      <c r="Y72" s="734"/>
      <c r="Z72" s="734"/>
      <c r="AA72" s="735"/>
      <c r="AB72" s="450"/>
      <c r="AC72" s="439"/>
      <c r="AD72" s="736"/>
      <c r="AE72" s="549"/>
      <c r="AF72" s="549"/>
      <c r="AG72" s="464"/>
      <c r="AH72" s="439"/>
      <c r="AI72" s="549"/>
      <c r="AJ72" s="549"/>
      <c r="AK72" s="439"/>
      <c r="AL72" s="457"/>
      <c r="AM72" s="464"/>
      <c r="AN72" s="464"/>
      <c r="AO72" s="457"/>
      <c r="AP72" s="457"/>
      <c r="AQ72" s="549"/>
      <c r="AR72" s="736"/>
      <c r="AS72" s="595"/>
      <c r="AT72" s="736"/>
      <c r="AU72" s="737"/>
      <c r="AV72" s="450"/>
      <c r="AW72" s="738"/>
    </row>
    <row r="73" spans="1:49" x14ac:dyDescent="0.15">
      <c r="A73" s="740">
        <v>43555</v>
      </c>
      <c r="B73" s="486"/>
      <c r="C73" s="488"/>
      <c r="D73" s="741"/>
      <c r="E73" s="490"/>
      <c r="F73" s="490"/>
      <c r="G73" s="689"/>
      <c r="H73" s="488"/>
      <c r="I73" s="489"/>
      <c r="J73" s="490"/>
      <c r="K73" s="490"/>
      <c r="L73" s="491"/>
      <c r="M73" s="491"/>
      <c r="N73" s="491"/>
      <c r="O73" s="492"/>
      <c r="P73" s="550"/>
      <c r="Q73" s="677"/>
      <c r="R73" s="678"/>
      <c r="S73" s="679"/>
      <c r="T73" s="679"/>
      <c r="U73" s="677">
        <v>0.41</v>
      </c>
      <c r="V73" s="499">
        <f t="shared" si="1"/>
        <v>5.6944444444444436E-2</v>
      </c>
      <c r="W73" s="742"/>
      <c r="X73" s="499"/>
      <c r="Y73" s="742"/>
      <c r="Z73" s="742"/>
      <c r="AA73" s="550"/>
      <c r="AB73" s="499"/>
      <c r="AC73" s="494"/>
      <c r="AD73" s="507"/>
      <c r="AE73" s="550"/>
      <c r="AF73" s="550"/>
      <c r="AG73" s="507"/>
      <c r="AH73" s="494"/>
      <c r="AI73" s="550"/>
      <c r="AJ73" s="550"/>
      <c r="AK73" s="494"/>
      <c r="AL73" s="503"/>
      <c r="AM73" s="507"/>
      <c r="AN73" s="507"/>
      <c r="AO73" s="503"/>
      <c r="AP73" s="503"/>
      <c r="AQ73" s="550"/>
      <c r="AR73" s="507"/>
      <c r="AS73" s="494"/>
      <c r="AT73" s="507"/>
      <c r="AU73" s="743"/>
      <c r="AV73" s="499"/>
      <c r="AW73" s="744"/>
    </row>
    <row r="74" spans="1:49" x14ac:dyDescent="0.15">
      <c r="A74" s="733">
        <v>43556</v>
      </c>
      <c r="B74" s="515"/>
      <c r="C74" s="403"/>
      <c r="D74" s="722"/>
      <c r="E74" s="405"/>
      <c r="F74" s="405"/>
      <c r="G74" s="687"/>
      <c r="H74" s="403"/>
      <c r="I74" s="404"/>
      <c r="J74" s="405"/>
      <c r="K74" s="405"/>
      <c r="L74" s="407"/>
      <c r="M74" s="407"/>
      <c r="N74" s="407"/>
      <c r="O74" s="408"/>
      <c r="P74" s="549"/>
      <c r="Q74" s="667"/>
      <c r="R74" s="668"/>
      <c r="S74" s="547"/>
      <c r="T74" s="547"/>
      <c r="U74" s="667">
        <v>0.85</v>
      </c>
      <c r="V74" s="450">
        <f t="shared" si="1"/>
        <v>0.11805555555555555</v>
      </c>
      <c r="W74" s="734"/>
      <c r="X74" s="450"/>
      <c r="Y74" s="734"/>
      <c r="Z74" s="734"/>
      <c r="AA74" s="735"/>
      <c r="AB74" s="450"/>
      <c r="AC74" s="439"/>
      <c r="AD74" s="736"/>
      <c r="AE74" s="549"/>
      <c r="AF74" s="549"/>
      <c r="AG74" s="464"/>
      <c r="AH74" s="439"/>
      <c r="AI74" s="549"/>
      <c r="AJ74" s="549"/>
      <c r="AK74" s="439"/>
      <c r="AL74" s="457"/>
      <c r="AM74" s="464"/>
      <c r="AN74" s="464"/>
      <c r="AO74" s="457"/>
      <c r="AP74" s="457"/>
      <c r="AQ74" s="549"/>
      <c r="AR74" s="736"/>
      <c r="AS74" s="595"/>
      <c r="AT74" s="736"/>
      <c r="AU74" s="737"/>
      <c r="AV74" s="450"/>
      <c r="AW74" s="738"/>
    </row>
    <row r="75" spans="1:49" x14ac:dyDescent="0.15">
      <c r="A75" s="733">
        <v>43557</v>
      </c>
      <c r="B75" s="401"/>
      <c r="C75" s="403"/>
      <c r="D75" s="722"/>
      <c r="E75" s="405"/>
      <c r="F75" s="405"/>
      <c r="G75" s="723"/>
      <c r="H75" s="403"/>
      <c r="I75" s="404"/>
      <c r="J75" s="405"/>
      <c r="K75" s="405"/>
      <c r="L75" s="407"/>
      <c r="M75" s="407"/>
      <c r="N75" s="407"/>
      <c r="O75" s="408"/>
      <c r="P75" s="549"/>
      <c r="Q75" s="667"/>
      <c r="R75" s="668"/>
      <c r="S75" s="547"/>
      <c r="T75" s="547"/>
      <c r="U75" s="667">
        <v>0.95</v>
      </c>
      <c r="V75" s="450">
        <f t="shared" si="1"/>
        <v>0.13194444444444445</v>
      </c>
      <c r="W75" s="734"/>
      <c r="X75" s="450"/>
      <c r="Y75" s="734"/>
      <c r="Z75" s="734"/>
      <c r="AA75" s="735"/>
      <c r="AB75" s="450"/>
      <c r="AC75" s="439"/>
      <c r="AD75" s="736"/>
      <c r="AE75" s="549"/>
      <c r="AF75" s="549"/>
      <c r="AG75" s="464"/>
      <c r="AH75" s="439"/>
      <c r="AI75" s="549"/>
      <c r="AJ75" s="549"/>
      <c r="AK75" s="439"/>
      <c r="AL75" s="457"/>
      <c r="AM75" s="464"/>
      <c r="AN75" s="464"/>
      <c r="AO75" s="457"/>
      <c r="AP75" s="457"/>
      <c r="AQ75" s="549"/>
      <c r="AR75" s="736"/>
      <c r="AS75" s="595"/>
      <c r="AT75" s="736"/>
      <c r="AU75" s="737"/>
      <c r="AV75" s="450"/>
      <c r="AW75" s="738"/>
    </row>
    <row r="76" spans="1:49" x14ac:dyDescent="0.15">
      <c r="A76" s="733">
        <v>43558</v>
      </c>
      <c r="B76" s="401"/>
      <c r="C76" s="403"/>
      <c r="D76" s="722"/>
      <c r="E76" s="405"/>
      <c r="F76" s="405"/>
      <c r="G76" s="723"/>
      <c r="H76" s="403"/>
      <c r="I76" s="404"/>
      <c r="J76" s="405"/>
      <c r="K76" s="405"/>
      <c r="L76" s="407"/>
      <c r="M76" s="407"/>
      <c r="N76" s="407"/>
      <c r="O76" s="408"/>
      <c r="P76" s="549"/>
      <c r="Q76" s="667"/>
      <c r="R76" s="668"/>
      <c r="S76" s="547"/>
      <c r="T76" s="547"/>
      <c r="U76" s="667">
        <v>1.25</v>
      </c>
      <c r="V76" s="450">
        <f t="shared" si="1"/>
        <v>0.1736111111111111</v>
      </c>
      <c r="W76" s="734"/>
      <c r="X76" s="450"/>
      <c r="Y76" s="734"/>
      <c r="Z76" s="734"/>
      <c r="AA76" s="735"/>
      <c r="AB76" s="450"/>
      <c r="AC76" s="439"/>
      <c r="AD76" s="736"/>
      <c r="AE76" s="549"/>
      <c r="AF76" s="549"/>
      <c r="AG76" s="464"/>
      <c r="AH76" s="439"/>
      <c r="AI76" s="549"/>
      <c r="AJ76" s="549"/>
      <c r="AK76" s="439"/>
      <c r="AL76" s="457"/>
      <c r="AM76" s="464"/>
      <c r="AN76" s="464"/>
      <c r="AO76" s="457"/>
      <c r="AP76" s="457"/>
      <c r="AQ76" s="549"/>
      <c r="AR76" s="736"/>
      <c r="AS76" s="595"/>
      <c r="AT76" s="736"/>
      <c r="AU76" s="737"/>
      <c r="AV76" s="450"/>
      <c r="AW76" s="738"/>
    </row>
    <row r="77" spans="1:49" x14ac:dyDescent="0.15">
      <c r="A77" s="733">
        <v>43559</v>
      </c>
      <c r="B77" s="401"/>
      <c r="C77" s="403"/>
      <c r="D77" s="722"/>
      <c r="E77" s="405"/>
      <c r="F77" s="405"/>
      <c r="G77" s="723"/>
      <c r="H77" s="403"/>
      <c r="I77" s="404"/>
      <c r="J77" s="405"/>
      <c r="K77" s="405"/>
      <c r="L77" s="407"/>
      <c r="M77" s="407"/>
      <c r="N77" s="407"/>
      <c r="O77" s="408"/>
      <c r="P77" s="549"/>
      <c r="Q77" s="667"/>
      <c r="R77" s="668"/>
      <c r="S77" s="547"/>
      <c r="T77" s="547"/>
      <c r="U77" s="667">
        <v>1.54</v>
      </c>
      <c r="V77" s="450">
        <f t="shared" si="1"/>
        <v>0.21388888888888888</v>
      </c>
      <c r="W77" s="734"/>
      <c r="X77" s="450"/>
      <c r="Y77" s="734"/>
      <c r="Z77" s="734"/>
      <c r="AA77" s="735"/>
      <c r="AB77" s="450"/>
      <c r="AC77" s="439"/>
      <c r="AD77" s="736"/>
      <c r="AE77" s="549"/>
      <c r="AF77" s="549"/>
      <c r="AG77" s="464"/>
      <c r="AH77" s="439"/>
      <c r="AI77" s="549"/>
      <c r="AJ77" s="549"/>
      <c r="AK77" s="439"/>
      <c r="AL77" s="457"/>
      <c r="AM77" s="464"/>
      <c r="AN77" s="464"/>
      <c r="AO77" s="457"/>
      <c r="AP77" s="457"/>
      <c r="AQ77" s="549"/>
      <c r="AR77" s="736"/>
      <c r="AS77" s="595"/>
      <c r="AT77" s="736"/>
      <c r="AU77" s="737"/>
      <c r="AV77" s="450"/>
      <c r="AW77" s="738"/>
    </row>
    <row r="78" spans="1:49" x14ac:dyDescent="0.15">
      <c r="A78" s="733">
        <v>43560</v>
      </c>
      <c r="B78" s="401"/>
      <c r="C78" s="403"/>
      <c r="D78" s="722"/>
      <c r="E78" s="405"/>
      <c r="F78" s="405"/>
      <c r="G78" s="723"/>
      <c r="H78" s="403"/>
      <c r="I78" s="404"/>
      <c r="J78" s="405"/>
      <c r="K78" s="405"/>
      <c r="L78" s="407"/>
      <c r="M78" s="407"/>
      <c r="N78" s="407"/>
      <c r="O78" s="408"/>
      <c r="P78" s="549"/>
      <c r="Q78" s="667"/>
      <c r="R78" s="668"/>
      <c r="S78" s="547"/>
      <c r="T78" s="547"/>
      <c r="U78" s="667">
        <v>1.67</v>
      </c>
      <c r="V78" s="450">
        <f t="shared" si="1"/>
        <v>0.23194444444444443</v>
      </c>
      <c r="W78" s="734"/>
      <c r="X78" s="450"/>
      <c r="Y78" s="734"/>
      <c r="Z78" s="734"/>
      <c r="AA78" s="735"/>
      <c r="AB78" s="450"/>
      <c r="AC78" s="439"/>
      <c r="AD78" s="736"/>
      <c r="AE78" s="549"/>
      <c r="AF78" s="549"/>
      <c r="AG78" s="464"/>
      <c r="AH78" s="439"/>
      <c r="AI78" s="549"/>
      <c r="AJ78" s="549"/>
      <c r="AK78" s="439"/>
      <c r="AL78" s="457"/>
      <c r="AM78" s="464"/>
      <c r="AN78" s="464"/>
      <c r="AO78" s="457"/>
      <c r="AP78" s="457"/>
      <c r="AQ78" s="549"/>
      <c r="AR78" s="736"/>
      <c r="AS78" s="595"/>
      <c r="AT78" s="736"/>
      <c r="AU78" s="737"/>
      <c r="AV78" s="450"/>
      <c r="AW78" s="738"/>
    </row>
    <row r="79" spans="1:49" x14ac:dyDescent="0.15">
      <c r="A79" s="733">
        <v>43561</v>
      </c>
      <c r="B79" s="401"/>
      <c r="C79" s="403"/>
      <c r="D79" s="722"/>
      <c r="E79" s="405"/>
      <c r="F79" s="405"/>
      <c r="G79" s="723"/>
      <c r="H79" s="403"/>
      <c r="I79" s="404"/>
      <c r="J79" s="405"/>
      <c r="K79" s="405"/>
      <c r="L79" s="407"/>
      <c r="M79" s="407"/>
      <c r="N79" s="407"/>
      <c r="O79" s="408"/>
      <c r="P79" s="549"/>
      <c r="Q79" s="667"/>
      <c r="R79" s="668"/>
      <c r="S79" s="547"/>
      <c r="T79" s="547"/>
      <c r="U79" s="667">
        <v>1.81</v>
      </c>
      <c r="V79" s="450">
        <f t="shared" si="1"/>
        <v>0.25138888888888888</v>
      </c>
      <c r="W79" s="734"/>
      <c r="X79" s="450"/>
      <c r="Y79" s="734"/>
      <c r="Z79" s="734"/>
      <c r="AA79" s="735"/>
      <c r="AB79" s="450"/>
      <c r="AC79" s="439"/>
      <c r="AD79" s="736"/>
      <c r="AE79" s="549"/>
      <c r="AF79" s="549"/>
      <c r="AG79" s="464"/>
      <c r="AH79" s="439"/>
      <c r="AI79" s="549"/>
      <c r="AJ79" s="549"/>
      <c r="AK79" s="439"/>
      <c r="AL79" s="457"/>
      <c r="AM79" s="464"/>
      <c r="AN79" s="464"/>
      <c r="AO79" s="457"/>
      <c r="AP79" s="457"/>
      <c r="AQ79" s="549"/>
      <c r="AR79" s="736"/>
      <c r="AS79" s="595"/>
      <c r="AT79" s="736"/>
      <c r="AU79" s="737"/>
      <c r="AV79" s="450"/>
      <c r="AW79" s="738"/>
    </row>
    <row r="80" spans="1:49" x14ac:dyDescent="0.15">
      <c r="A80" s="740">
        <v>43562</v>
      </c>
      <c r="B80" s="486"/>
      <c r="C80" s="488"/>
      <c r="D80" s="741"/>
      <c r="E80" s="490"/>
      <c r="F80" s="490"/>
      <c r="G80" s="689"/>
      <c r="H80" s="488"/>
      <c r="I80" s="489"/>
      <c r="J80" s="490"/>
      <c r="K80" s="490"/>
      <c r="L80" s="491"/>
      <c r="M80" s="491"/>
      <c r="N80" s="491"/>
      <c r="O80" s="492"/>
      <c r="P80" s="550"/>
      <c r="Q80" s="677"/>
      <c r="R80" s="678"/>
      <c r="S80" s="679"/>
      <c r="T80" s="679"/>
      <c r="U80" s="677">
        <v>2.02</v>
      </c>
      <c r="V80" s="499">
        <f t="shared" si="1"/>
        <v>0.28055555555555556</v>
      </c>
      <c r="W80" s="742"/>
      <c r="X80" s="499"/>
      <c r="Y80" s="742"/>
      <c r="Z80" s="742"/>
      <c r="AA80" s="550"/>
      <c r="AB80" s="499"/>
      <c r="AC80" s="494"/>
      <c r="AD80" s="507"/>
      <c r="AE80" s="550"/>
      <c r="AF80" s="550"/>
      <c r="AG80" s="507"/>
      <c r="AH80" s="494"/>
      <c r="AI80" s="550"/>
      <c r="AJ80" s="550"/>
      <c r="AK80" s="494"/>
      <c r="AL80" s="503"/>
      <c r="AM80" s="507"/>
      <c r="AN80" s="507"/>
      <c r="AO80" s="503"/>
      <c r="AP80" s="503"/>
      <c r="AQ80" s="550"/>
      <c r="AR80" s="507"/>
      <c r="AS80" s="494"/>
      <c r="AT80" s="507"/>
      <c r="AU80" s="743"/>
      <c r="AV80" s="499"/>
      <c r="AW80" s="744"/>
    </row>
    <row r="81" spans="1:49" x14ac:dyDescent="0.15">
      <c r="A81" s="733">
        <v>43563</v>
      </c>
      <c r="B81" s="515"/>
      <c r="C81" s="403"/>
      <c r="D81" s="722"/>
      <c r="E81" s="405"/>
      <c r="F81" s="405"/>
      <c r="G81" s="687"/>
      <c r="H81" s="403"/>
      <c r="I81" s="404"/>
      <c r="J81" s="405"/>
      <c r="K81" s="405"/>
      <c r="L81" s="407"/>
      <c r="M81" s="407"/>
      <c r="N81" s="407"/>
      <c r="O81" s="408"/>
      <c r="P81" s="549"/>
      <c r="Q81" s="667"/>
      <c r="R81" s="668"/>
      <c r="S81" s="547"/>
      <c r="T81" s="547"/>
      <c r="U81" s="667">
        <v>2.39</v>
      </c>
      <c r="V81" s="450">
        <f t="shared" si="1"/>
        <v>0.33194444444444443</v>
      </c>
      <c r="W81" s="734"/>
      <c r="X81" s="450"/>
      <c r="Y81" s="734"/>
      <c r="Z81" s="734"/>
      <c r="AA81" s="735"/>
      <c r="AB81" s="450"/>
      <c r="AC81" s="439"/>
      <c r="AD81" s="736"/>
      <c r="AE81" s="549"/>
      <c r="AF81" s="549"/>
      <c r="AG81" s="464"/>
      <c r="AH81" s="439"/>
      <c r="AI81" s="549"/>
      <c r="AJ81" s="549"/>
      <c r="AK81" s="439"/>
      <c r="AL81" s="457"/>
      <c r="AM81" s="464"/>
      <c r="AN81" s="464"/>
      <c r="AO81" s="457"/>
      <c r="AP81" s="457"/>
      <c r="AQ81" s="549"/>
      <c r="AR81" s="736"/>
      <c r="AS81" s="595"/>
      <c r="AT81" s="736"/>
      <c r="AU81" s="737"/>
      <c r="AV81" s="450"/>
      <c r="AW81" s="738"/>
    </row>
    <row r="82" spans="1:49" x14ac:dyDescent="0.15">
      <c r="A82" s="733">
        <v>43564</v>
      </c>
      <c r="B82" s="515"/>
      <c r="C82" s="403"/>
      <c r="D82" s="722"/>
      <c r="E82" s="405"/>
      <c r="F82" s="405"/>
      <c r="G82" s="687"/>
      <c r="H82" s="403"/>
      <c r="I82" s="404"/>
      <c r="J82" s="405"/>
      <c r="K82" s="405"/>
      <c r="L82" s="407"/>
      <c r="M82" s="407"/>
      <c r="N82" s="407"/>
      <c r="O82" s="408"/>
      <c r="P82" s="549"/>
      <c r="Q82" s="667"/>
      <c r="R82" s="668"/>
      <c r="S82" s="547"/>
      <c r="T82" s="547"/>
      <c r="U82" s="667">
        <v>2.4</v>
      </c>
      <c r="V82" s="450">
        <f t="shared" si="1"/>
        <v>0.33333333333333331</v>
      </c>
      <c r="W82" s="734"/>
      <c r="X82" s="450"/>
      <c r="Y82" s="734"/>
      <c r="Z82" s="734"/>
      <c r="AA82" s="735"/>
      <c r="AB82" s="450"/>
      <c r="AC82" s="439"/>
      <c r="AD82" s="736"/>
      <c r="AE82" s="549"/>
      <c r="AF82" s="549"/>
      <c r="AG82" s="464"/>
      <c r="AH82" s="439"/>
      <c r="AI82" s="549"/>
      <c r="AJ82" s="549"/>
      <c r="AK82" s="439"/>
      <c r="AL82" s="457"/>
      <c r="AM82" s="464"/>
      <c r="AN82" s="464"/>
      <c r="AO82" s="457"/>
      <c r="AP82" s="457"/>
      <c r="AQ82" s="549"/>
      <c r="AR82" s="736"/>
      <c r="AS82" s="595"/>
      <c r="AT82" s="736"/>
      <c r="AU82" s="737"/>
      <c r="AV82" s="450"/>
      <c r="AW82" s="738"/>
    </row>
    <row r="83" spans="1:49" x14ac:dyDescent="0.15">
      <c r="A83" s="733">
        <v>43565</v>
      </c>
      <c r="B83" s="515"/>
      <c r="C83" s="403"/>
      <c r="D83" s="722"/>
      <c r="E83" s="405"/>
      <c r="F83" s="405"/>
      <c r="G83" s="687"/>
      <c r="H83" s="403"/>
      <c r="I83" s="404"/>
      <c r="J83" s="405"/>
      <c r="K83" s="405"/>
      <c r="L83" s="407"/>
      <c r="M83" s="407"/>
      <c r="N83" s="407"/>
      <c r="O83" s="408"/>
      <c r="P83" s="549"/>
      <c r="Q83" s="667"/>
      <c r="R83" s="668"/>
      <c r="S83" s="547"/>
      <c r="T83" s="547"/>
      <c r="U83" s="667">
        <v>2.52</v>
      </c>
      <c r="V83" s="450">
        <f t="shared" si="1"/>
        <v>0.35</v>
      </c>
      <c r="W83" s="734"/>
      <c r="X83" s="450"/>
      <c r="Y83" s="734"/>
      <c r="Z83" s="734"/>
      <c r="AA83" s="735"/>
      <c r="AB83" s="450"/>
      <c r="AC83" s="439"/>
      <c r="AD83" s="736"/>
      <c r="AE83" s="549"/>
      <c r="AF83" s="549"/>
      <c r="AG83" s="464"/>
      <c r="AH83" s="439"/>
      <c r="AI83" s="549"/>
      <c r="AJ83" s="549"/>
      <c r="AK83" s="439"/>
      <c r="AL83" s="457"/>
      <c r="AM83" s="464"/>
      <c r="AN83" s="464"/>
      <c r="AO83" s="457"/>
      <c r="AP83" s="457"/>
      <c r="AQ83" s="549"/>
      <c r="AR83" s="736"/>
      <c r="AS83" s="595"/>
      <c r="AT83" s="736"/>
      <c r="AU83" s="737"/>
      <c r="AV83" s="450"/>
      <c r="AW83" s="738"/>
    </row>
    <row r="84" spans="1:49" x14ac:dyDescent="0.15">
      <c r="A84" s="733">
        <v>43566</v>
      </c>
      <c r="B84" s="515"/>
      <c r="C84" s="403"/>
      <c r="D84" s="722"/>
      <c r="E84" s="405"/>
      <c r="F84" s="405"/>
      <c r="G84" s="687"/>
      <c r="H84" s="403"/>
      <c r="I84" s="404"/>
      <c r="J84" s="405"/>
      <c r="K84" s="405"/>
      <c r="L84" s="407"/>
      <c r="M84" s="407"/>
      <c r="N84" s="407"/>
      <c r="O84" s="408"/>
      <c r="P84" s="549"/>
      <c r="Q84" s="667"/>
      <c r="R84" s="668"/>
      <c r="S84" s="547"/>
      <c r="T84" s="547"/>
      <c r="U84" s="667">
        <v>3.18</v>
      </c>
      <c r="V84" s="450">
        <f t="shared" si="1"/>
        <v>0.44166666666666665</v>
      </c>
      <c r="W84" s="734"/>
      <c r="X84" s="450"/>
      <c r="Y84" s="734"/>
      <c r="Z84" s="734"/>
      <c r="AA84" s="735"/>
      <c r="AB84" s="450"/>
      <c r="AC84" s="439"/>
      <c r="AD84" s="736"/>
      <c r="AE84" s="549"/>
      <c r="AF84" s="549"/>
      <c r="AG84" s="464"/>
      <c r="AH84" s="439"/>
      <c r="AI84" s="549"/>
      <c r="AJ84" s="549"/>
      <c r="AK84" s="439"/>
      <c r="AL84" s="457"/>
      <c r="AM84" s="464"/>
      <c r="AN84" s="464"/>
      <c r="AO84" s="457"/>
      <c r="AP84" s="457"/>
      <c r="AQ84" s="549"/>
      <c r="AR84" s="736"/>
      <c r="AS84" s="595"/>
      <c r="AT84" s="736"/>
      <c r="AU84" s="737"/>
      <c r="AV84" s="450"/>
      <c r="AW84" s="738"/>
    </row>
    <row r="85" spans="1:49" x14ac:dyDescent="0.15">
      <c r="A85" s="733">
        <v>43567</v>
      </c>
      <c r="B85" s="515"/>
      <c r="C85" s="403"/>
      <c r="D85" s="722"/>
      <c r="E85" s="405"/>
      <c r="F85" s="405"/>
      <c r="G85" s="687"/>
      <c r="H85" s="403"/>
      <c r="I85" s="404"/>
      <c r="J85" s="405"/>
      <c r="K85" s="405"/>
      <c r="L85" s="407"/>
      <c r="M85" s="407"/>
      <c r="N85" s="407"/>
      <c r="O85" s="408"/>
      <c r="P85" s="549"/>
      <c r="Q85" s="667"/>
      <c r="R85" s="668"/>
      <c r="S85" s="547"/>
      <c r="T85" s="547"/>
      <c r="U85" s="667">
        <v>3.49</v>
      </c>
      <c r="V85" s="450">
        <f t="shared" si="1"/>
        <v>0.48472222222222222</v>
      </c>
      <c r="W85" s="734"/>
      <c r="X85" s="450"/>
      <c r="Y85" s="734"/>
      <c r="Z85" s="734"/>
      <c r="AA85" s="735"/>
      <c r="AB85" s="450"/>
      <c r="AC85" s="439"/>
      <c r="AD85" s="736"/>
      <c r="AE85" s="549"/>
      <c r="AF85" s="549"/>
      <c r="AG85" s="464"/>
      <c r="AH85" s="439"/>
      <c r="AI85" s="549"/>
      <c r="AJ85" s="549"/>
      <c r="AK85" s="439"/>
      <c r="AL85" s="457"/>
      <c r="AM85" s="464"/>
      <c r="AN85" s="464"/>
      <c r="AO85" s="457"/>
      <c r="AP85" s="457"/>
      <c r="AQ85" s="549"/>
      <c r="AR85" s="736"/>
      <c r="AS85" s="595"/>
      <c r="AT85" s="736"/>
      <c r="AU85" s="737"/>
      <c r="AV85" s="450"/>
      <c r="AW85" s="738"/>
    </row>
    <row r="86" spans="1:49" x14ac:dyDescent="0.15">
      <c r="A86" s="733">
        <v>43568</v>
      </c>
      <c r="B86" s="515"/>
      <c r="C86" s="403"/>
      <c r="D86" s="722"/>
      <c r="E86" s="405"/>
      <c r="F86" s="405"/>
      <c r="G86" s="687"/>
      <c r="H86" s="403"/>
      <c r="I86" s="404"/>
      <c r="J86" s="405"/>
      <c r="K86" s="405"/>
      <c r="L86" s="407"/>
      <c r="M86" s="407"/>
      <c r="N86" s="407"/>
      <c r="O86" s="408"/>
      <c r="P86" s="549"/>
      <c r="Q86" s="667"/>
      <c r="R86" s="668"/>
      <c r="S86" s="547"/>
      <c r="T86" s="547"/>
      <c r="U86" s="667">
        <v>3.5</v>
      </c>
      <c r="V86" s="450">
        <f t="shared" si="1"/>
        <v>0.4861111111111111</v>
      </c>
      <c r="W86" s="734"/>
      <c r="X86" s="450"/>
      <c r="Y86" s="734"/>
      <c r="Z86" s="734"/>
      <c r="AA86" s="735"/>
      <c r="AB86" s="450"/>
      <c r="AC86" s="439"/>
      <c r="AD86" s="736"/>
      <c r="AE86" s="549"/>
      <c r="AF86" s="549"/>
      <c r="AG86" s="464"/>
      <c r="AH86" s="439"/>
      <c r="AI86" s="549"/>
      <c r="AJ86" s="549"/>
      <c r="AK86" s="439"/>
      <c r="AL86" s="457"/>
      <c r="AM86" s="464"/>
      <c r="AN86" s="464"/>
      <c r="AO86" s="457"/>
      <c r="AP86" s="457"/>
      <c r="AQ86" s="549"/>
      <c r="AR86" s="736"/>
      <c r="AS86" s="595"/>
      <c r="AT86" s="736"/>
      <c r="AU86" s="737"/>
      <c r="AV86" s="450"/>
      <c r="AW86" s="738"/>
    </row>
    <row r="87" spans="1:49" x14ac:dyDescent="0.15">
      <c r="A87" s="740">
        <v>43569</v>
      </c>
      <c r="B87" s="486"/>
      <c r="C87" s="488"/>
      <c r="D87" s="741"/>
      <c r="E87" s="490"/>
      <c r="F87" s="490"/>
      <c r="G87" s="689"/>
      <c r="H87" s="488"/>
      <c r="I87" s="489"/>
      <c r="J87" s="490"/>
      <c r="K87" s="490"/>
      <c r="L87" s="491"/>
      <c r="M87" s="491"/>
      <c r="N87" s="491"/>
      <c r="O87" s="492"/>
      <c r="P87" s="550"/>
      <c r="Q87" s="677"/>
      <c r="R87" s="678"/>
      <c r="S87" s="679"/>
      <c r="T87" s="679"/>
      <c r="U87" s="677">
        <v>3.48</v>
      </c>
      <c r="V87" s="499">
        <f t="shared" si="1"/>
        <v>0.48333333333333334</v>
      </c>
      <c r="W87" s="742"/>
      <c r="X87" s="499"/>
      <c r="Y87" s="742"/>
      <c r="Z87" s="742"/>
      <c r="AA87" s="550"/>
      <c r="AB87" s="499"/>
      <c r="AC87" s="494"/>
      <c r="AD87" s="507"/>
      <c r="AE87" s="550"/>
      <c r="AF87" s="550"/>
      <c r="AG87" s="507"/>
      <c r="AH87" s="494"/>
      <c r="AI87" s="550"/>
      <c r="AJ87" s="550"/>
      <c r="AK87" s="494"/>
      <c r="AL87" s="503"/>
      <c r="AM87" s="507"/>
      <c r="AN87" s="507"/>
      <c r="AO87" s="503"/>
      <c r="AP87" s="503"/>
      <c r="AQ87" s="550"/>
      <c r="AR87" s="507"/>
      <c r="AS87" s="494"/>
      <c r="AT87" s="507"/>
      <c r="AU87" s="743"/>
      <c r="AV87" s="499"/>
      <c r="AW87" s="744"/>
    </row>
    <row r="88" spans="1:49" x14ac:dyDescent="0.15">
      <c r="A88" s="733">
        <v>43570</v>
      </c>
      <c r="B88" s="515"/>
      <c r="C88" s="403"/>
      <c r="D88" s="722"/>
      <c r="E88" s="405"/>
      <c r="F88" s="405"/>
      <c r="G88" s="687"/>
      <c r="H88" s="403"/>
      <c r="I88" s="404"/>
      <c r="J88" s="405"/>
      <c r="K88" s="405"/>
      <c r="L88" s="407"/>
      <c r="M88" s="407"/>
      <c r="N88" s="407"/>
      <c r="O88" s="408"/>
      <c r="P88" s="549"/>
      <c r="Q88" s="667"/>
      <c r="R88" s="668"/>
      <c r="S88" s="547"/>
      <c r="T88" s="547"/>
      <c r="U88" s="667">
        <v>3.48</v>
      </c>
      <c r="V88" s="450">
        <f t="shared" si="1"/>
        <v>0.48333333333333334</v>
      </c>
      <c r="W88" s="734"/>
      <c r="X88" s="450"/>
      <c r="Y88" s="734"/>
      <c r="Z88" s="734"/>
      <c r="AA88" s="735"/>
      <c r="AB88" s="450"/>
      <c r="AC88" s="439"/>
      <c r="AD88" s="736"/>
      <c r="AE88" s="549"/>
      <c r="AF88" s="549"/>
      <c r="AG88" s="464"/>
      <c r="AH88" s="439"/>
      <c r="AI88" s="549"/>
      <c r="AJ88" s="549"/>
      <c r="AK88" s="439"/>
      <c r="AL88" s="457"/>
      <c r="AM88" s="464"/>
      <c r="AN88" s="464"/>
      <c r="AO88" s="457"/>
      <c r="AP88" s="457"/>
      <c r="AQ88" s="549"/>
      <c r="AR88" s="736"/>
      <c r="AS88" s="595"/>
      <c r="AT88" s="736"/>
      <c r="AU88" s="737"/>
      <c r="AV88" s="450"/>
      <c r="AW88" s="738"/>
    </row>
    <row r="89" spans="1:49" x14ac:dyDescent="0.15">
      <c r="A89" s="733">
        <v>43571</v>
      </c>
      <c r="B89" s="515"/>
      <c r="C89" s="403"/>
      <c r="D89" s="722"/>
      <c r="E89" s="405"/>
      <c r="F89" s="405"/>
      <c r="G89" s="687"/>
      <c r="H89" s="403"/>
      <c r="I89" s="404"/>
      <c r="J89" s="405"/>
      <c r="K89" s="405"/>
      <c r="L89" s="407"/>
      <c r="M89" s="407"/>
      <c r="N89" s="407"/>
      <c r="O89" s="408"/>
      <c r="P89" s="549"/>
      <c r="Q89" s="667"/>
      <c r="R89" s="668"/>
      <c r="S89" s="547"/>
      <c r="T89" s="547"/>
      <c r="U89" s="667">
        <v>3.47</v>
      </c>
      <c r="V89" s="450">
        <f t="shared" si="1"/>
        <v>0.48194444444444445</v>
      </c>
      <c r="W89" s="734"/>
      <c r="X89" s="450"/>
      <c r="Y89" s="734"/>
      <c r="Z89" s="734"/>
      <c r="AA89" s="735"/>
      <c r="AB89" s="450"/>
      <c r="AC89" s="439"/>
      <c r="AD89" s="736"/>
      <c r="AE89" s="549"/>
      <c r="AF89" s="549"/>
      <c r="AG89" s="464"/>
      <c r="AH89" s="439"/>
      <c r="AI89" s="549"/>
      <c r="AJ89" s="549"/>
      <c r="AK89" s="439"/>
      <c r="AL89" s="457"/>
      <c r="AM89" s="464"/>
      <c r="AN89" s="464"/>
      <c r="AO89" s="457"/>
      <c r="AP89" s="457"/>
      <c r="AQ89" s="549"/>
      <c r="AR89" s="736"/>
      <c r="AS89" s="595"/>
      <c r="AT89" s="736"/>
      <c r="AU89" s="737"/>
      <c r="AV89" s="450"/>
      <c r="AW89" s="738"/>
    </row>
    <row r="90" spans="1:49" x14ac:dyDescent="0.15">
      <c r="A90" s="733">
        <v>43572</v>
      </c>
      <c r="B90" s="515"/>
      <c r="C90" s="403"/>
      <c r="D90" s="722"/>
      <c r="E90" s="405"/>
      <c r="F90" s="405"/>
      <c r="G90" s="687"/>
      <c r="H90" s="403"/>
      <c r="I90" s="404"/>
      <c r="J90" s="405"/>
      <c r="K90" s="405"/>
      <c r="L90" s="407"/>
      <c r="M90" s="407"/>
      <c r="N90" s="407"/>
      <c r="O90" s="408"/>
      <c r="P90" s="549"/>
      <c r="Q90" s="667"/>
      <c r="R90" s="668"/>
      <c r="S90" s="547"/>
      <c r="T90" s="547"/>
      <c r="U90" s="667">
        <v>3.45</v>
      </c>
      <c r="V90" s="450">
        <f t="shared" si="1"/>
        <v>0.47916666666666669</v>
      </c>
      <c r="W90" s="734"/>
      <c r="X90" s="450"/>
      <c r="Y90" s="734"/>
      <c r="Z90" s="734"/>
      <c r="AA90" s="735"/>
      <c r="AB90" s="450"/>
      <c r="AC90" s="439"/>
      <c r="AD90" s="736"/>
      <c r="AE90" s="549"/>
      <c r="AF90" s="549"/>
      <c r="AG90" s="464"/>
      <c r="AH90" s="439"/>
      <c r="AI90" s="549"/>
      <c r="AJ90" s="549"/>
      <c r="AK90" s="439"/>
      <c r="AL90" s="457"/>
      <c r="AM90" s="464"/>
      <c r="AN90" s="464"/>
      <c r="AO90" s="457"/>
      <c r="AP90" s="457"/>
      <c r="AQ90" s="549"/>
      <c r="AR90" s="736"/>
      <c r="AS90" s="595"/>
      <c r="AT90" s="736"/>
      <c r="AU90" s="737"/>
      <c r="AV90" s="450"/>
      <c r="AW90" s="738"/>
    </row>
    <row r="91" spans="1:49" x14ac:dyDescent="0.15">
      <c r="A91" s="733">
        <v>43573</v>
      </c>
      <c r="B91" s="515"/>
      <c r="C91" s="403"/>
      <c r="D91" s="722"/>
      <c r="E91" s="405"/>
      <c r="F91" s="405"/>
      <c r="G91" s="687"/>
      <c r="H91" s="403"/>
      <c r="I91" s="404"/>
      <c r="J91" s="405"/>
      <c r="K91" s="405"/>
      <c r="L91" s="407"/>
      <c r="M91" s="407"/>
      <c r="N91" s="407"/>
      <c r="O91" s="408"/>
      <c r="P91" s="549"/>
      <c r="Q91" s="667"/>
      <c r="R91" s="668"/>
      <c r="S91" s="547"/>
      <c r="T91" s="547"/>
      <c r="U91" s="667">
        <v>3.39</v>
      </c>
      <c r="V91" s="450">
        <f t="shared" si="1"/>
        <v>0.47083333333333333</v>
      </c>
      <c r="W91" s="734"/>
      <c r="X91" s="450"/>
      <c r="Y91" s="734"/>
      <c r="Z91" s="734"/>
      <c r="AA91" s="735"/>
      <c r="AB91" s="450"/>
      <c r="AC91" s="439"/>
      <c r="AD91" s="736"/>
      <c r="AE91" s="549"/>
      <c r="AF91" s="549"/>
      <c r="AG91" s="464"/>
      <c r="AH91" s="439"/>
      <c r="AI91" s="549"/>
      <c r="AJ91" s="549"/>
      <c r="AK91" s="439"/>
      <c r="AL91" s="457"/>
      <c r="AM91" s="464"/>
      <c r="AN91" s="464"/>
      <c r="AO91" s="457"/>
      <c r="AP91" s="457"/>
      <c r="AQ91" s="549"/>
      <c r="AR91" s="736"/>
      <c r="AS91" s="595"/>
      <c r="AT91" s="736"/>
      <c r="AU91" s="737"/>
      <c r="AV91" s="450"/>
      <c r="AW91" s="738"/>
    </row>
    <row r="92" spans="1:49" x14ac:dyDescent="0.15">
      <c r="A92" s="733">
        <v>43574</v>
      </c>
      <c r="B92" s="515"/>
      <c r="C92" s="403"/>
      <c r="D92" s="722"/>
      <c r="E92" s="405"/>
      <c r="F92" s="405"/>
      <c r="G92" s="687"/>
      <c r="H92" s="403"/>
      <c r="I92" s="404"/>
      <c r="J92" s="405"/>
      <c r="K92" s="405"/>
      <c r="L92" s="407"/>
      <c r="M92" s="407"/>
      <c r="N92" s="407"/>
      <c r="O92" s="408"/>
      <c r="P92" s="549"/>
      <c r="Q92" s="667"/>
      <c r="R92" s="668"/>
      <c r="S92" s="547"/>
      <c r="T92" s="547"/>
      <c r="U92" s="667">
        <v>3.35</v>
      </c>
      <c r="V92" s="450">
        <f t="shared" si="1"/>
        <v>0.46527777777777779</v>
      </c>
      <c r="W92" s="734"/>
      <c r="X92" s="450"/>
      <c r="Y92" s="734"/>
      <c r="Z92" s="734"/>
      <c r="AA92" s="735"/>
      <c r="AB92" s="450"/>
      <c r="AC92" s="439"/>
      <c r="AD92" s="736"/>
      <c r="AE92" s="549"/>
      <c r="AF92" s="549"/>
      <c r="AG92" s="464"/>
      <c r="AH92" s="439"/>
      <c r="AI92" s="549"/>
      <c r="AJ92" s="549"/>
      <c r="AK92" s="439"/>
      <c r="AL92" s="457"/>
      <c r="AM92" s="464"/>
      <c r="AN92" s="464"/>
      <c r="AO92" s="457"/>
      <c r="AP92" s="457"/>
      <c r="AQ92" s="549"/>
      <c r="AR92" s="736"/>
      <c r="AS92" s="595"/>
      <c r="AT92" s="736"/>
      <c r="AU92" s="737"/>
      <c r="AV92" s="450"/>
      <c r="AW92" s="738"/>
    </row>
    <row r="93" spans="1:49" x14ac:dyDescent="0.15">
      <c r="A93" s="733">
        <v>43575</v>
      </c>
      <c r="B93" s="515"/>
      <c r="C93" s="403"/>
      <c r="D93" s="722"/>
      <c r="E93" s="405"/>
      <c r="F93" s="405"/>
      <c r="G93" s="687"/>
      <c r="H93" s="403"/>
      <c r="I93" s="404"/>
      <c r="J93" s="405"/>
      <c r="K93" s="405"/>
      <c r="L93" s="407"/>
      <c r="M93" s="407"/>
      <c r="N93" s="407"/>
      <c r="O93" s="408"/>
      <c r="P93" s="549"/>
      <c r="Q93" s="667"/>
      <c r="R93" s="668"/>
      <c r="S93" s="547"/>
      <c r="T93" s="547"/>
      <c r="U93" s="667">
        <v>3.3</v>
      </c>
      <c r="V93" s="450">
        <f t="shared" si="1"/>
        <v>0.45833333333333331</v>
      </c>
      <c r="W93" s="734"/>
      <c r="X93" s="450"/>
      <c r="Y93" s="734"/>
      <c r="Z93" s="734"/>
      <c r="AA93" s="735"/>
      <c r="AB93" s="450"/>
      <c r="AC93" s="439"/>
      <c r="AD93" s="736"/>
      <c r="AE93" s="549"/>
      <c r="AF93" s="549"/>
      <c r="AG93" s="464"/>
      <c r="AH93" s="439"/>
      <c r="AI93" s="549"/>
      <c r="AJ93" s="549"/>
      <c r="AK93" s="439"/>
      <c r="AL93" s="457"/>
      <c r="AM93" s="464"/>
      <c r="AN93" s="464"/>
      <c r="AO93" s="457"/>
      <c r="AP93" s="457"/>
      <c r="AQ93" s="549"/>
      <c r="AR93" s="736"/>
      <c r="AS93" s="595"/>
      <c r="AT93" s="736"/>
      <c r="AU93" s="737"/>
      <c r="AV93" s="450"/>
      <c r="AW93" s="738"/>
    </row>
    <row r="94" spans="1:49" x14ac:dyDescent="0.15">
      <c r="A94" s="740">
        <v>43576</v>
      </c>
      <c r="B94" s="486"/>
      <c r="C94" s="488"/>
      <c r="D94" s="741"/>
      <c r="E94" s="490"/>
      <c r="F94" s="490"/>
      <c r="G94" s="689"/>
      <c r="H94" s="488"/>
      <c r="I94" s="489"/>
      <c r="J94" s="490"/>
      <c r="K94" s="490"/>
      <c r="L94" s="491"/>
      <c r="M94" s="491"/>
      <c r="N94" s="491"/>
      <c r="O94" s="492"/>
      <c r="P94" s="550"/>
      <c r="Q94" s="677"/>
      <c r="R94" s="678"/>
      <c r="S94" s="679"/>
      <c r="T94" s="679"/>
      <c r="U94" s="677">
        <v>3.24</v>
      </c>
      <c r="V94" s="499">
        <f t="shared" si="1"/>
        <v>0.45</v>
      </c>
      <c r="W94" s="742"/>
      <c r="X94" s="499"/>
      <c r="Y94" s="742"/>
      <c r="Z94" s="742"/>
      <c r="AA94" s="550"/>
      <c r="AB94" s="499"/>
      <c r="AC94" s="494"/>
      <c r="AD94" s="507"/>
      <c r="AE94" s="550"/>
      <c r="AF94" s="550"/>
      <c r="AG94" s="507"/>
      <c r="AH94" s="494"/>
      <c r="AI94" s="550"/>
      <c r="AJ94" s="550"/>
      <c r="AK94" s="494"/>
      <c r="AL94" s="503"/>
      <c r="AM94" s="507"/>
      <c r="AN94" s="507"/>
      <c r="AO94" s="503"/>
      <c r="AP94" s="503"/>
      <c r="AQ94" s="550"/>
      <c r="AR94" s="507"/>
      <c r="AS94" s="494"/>
      <c r="AT94" s="507"/>
      <c r="AU94" s="743"/>
      <c r="AV94" s="499"/>
      <c r="AW94" s="744"/>
    </row>
    <row r="95" spans="1:49" x14ac:dyDescent="0.15">
      <c r="A95" s="733">
        <v>43577</v>
      </c>
      <c r="B95" s="515"/>
      <c r="C95" s="403"/>
      <c r="D95" s="722"/>
      <c r="E95" s="405"/>
      <c r="F95" s="405"/>
      <c r="G95" s="687"/>
      <c r="H95" s="403"/>
      <c r="I95" s="404"/>
      <c r="J95" s="405"/>
      <c r="K95" s="405"/>
      <c r="L95" s="407"/>
      <c r="M95" s="407"/>
      <c r="N95" s="407"/>
      <c r="O95" s="408"/>
      <c r="P95" s="549"/>
      <c r="Q95" s="667"/>
      <c r="R95" s="668"/>
      <c r="S95" s="547"/>
      <c r="T95" s="547"/>
      <c r="U95" s="667">
        <v>3.17</v>
      </c>
      <c r="V95" s="450">
        <f t="shared" si="1"/>
        <v>0.44027777777777777</v>
      </c>
      <c r="W95" s="734"/>
      <c r="X95" s="450"/>
      <c r="Y95" s="734"/>
      <c r="Z95" s="734"/>
      <c r="AA95" s="735"/>
      <c r="AB95" s="450"/>
      <c r="AC95" s="439"/>
      <c r="AD95" s="736"/>
      <c r="AE95" s="549"/>
      <c r="AF95" s="549"/>
      <c r="AG95" s="464"/>
      <c r="AH95" s="439"/>
      <c r="AI95" s="549"/>
      <c r="AJ95" s="549"/>
      <c r="AK95" s="439"/>
      <c r="AL95" s="457"/>
      <c r="AM95" s="464"/>
      <c r="AN95" s="464"/>
      <c r="AO95" s="457"/>
      <c r="AP95" s="457"/>
      <c r="AQ95" s="549"/>
      <c r="AR95" s="736"/>
      <c r="AS95" s="595"/>
      <c r="AT95" s="736"/>
      <c r="AU95" s="737"/>
      <c r="AV95" s="450"/>
      <c r="AW95" s="738"/>
    </row>
    <row r="96" spans="1:49" x14ac:dyDescent="0.15">
      <c r="A96" s="733">
        <v>43578</v>
      </c>
      <c r="B96" s="515"/>
      <c r="C96" s="403"/>
      <c r="D96" s="722"/>
      <c r="E96" s="405"/>
      <c r="F96" s="405"/>
      <c r="G96" s="687"/>
      <c r="H96" s="403"/>
      <c r="I96" s="404"/>
      <c r="J96" s="405"/>
      <c r="K96" s="405"/>
      <c r="L96" s="407"/>
      <c r="M96" s="407"/>
      <c r="N96" s="407"/>
      <c r="O96" s="408"/>
      <c r="P96" s="549"/>
      <c r="Q96" s="667"/>
      <c r="R96" s="668"/>
      <c r="S96" s="547"/>
      <c r="T96" s="547"/>
      <c r="U96" s="667">
        <v>3.14</v>
      </c>
      <c r="V96" s="450">
        <f t="shared" si="1"/>
        <v>0.43611111111111112</v>
      </c>
      <c r="W96" s="734"/>
      <c r="X96" s="450"/>
      <c r="Y96" s="734"/>
      <c r="Z96" s="734"/>
      <c r="AA96" s="735"/>
      <c r="AB96" s="450"/>
      <c r="AC96" s="439"/>
      <c r="AD96" s="736"/>
      <c r="AE96" s="549"/>
      <c r="AF96" s="549"/>
      <c r="AG96" s="464"/>
      <c r="AH96" s="439"/>
      <c r="AI96" s="549"/>
      <c r="AJ96" s="549"/>
      <c r="AK96" s="439"/>
      <c r="AL96" s="457"/>
      <c r="AM96" s="464"/>
      <c r="AN96" s="464"/>
      <c r="AO96" s="457"/>
      <c r="AP96" s="457"/>
      <c r="AQ96" s="549"/>
      <c r="AR96" s="736"/>
      <c r="AS96" s="595"/>
      <c r="AT96" s="736"/>
      <c r="AU96" s="737"/>
      <c r="AV96" s="450"/>
      <c r="AW96" s="738"/>
    </row>
    <row r="97" spans="1:49" x14ac:dyDescent="0.15">
      <c r="A97" s="733">
        <v>43579</v>
      </c>
      <c r="B97" s="515"/>
      <c r="C97" s="403"/>
      <c r="D97" s="722"/>
      <c r="E97" s="405"/>
      <c r="F97" s="405"/>
      <c r="G97" s="687"/>
      <c r="H97" s="403"/>
      <c r="I97" s="404"/>
      <c r="J97" s="405"/>
      <c r="K97" s="405"/>
      <c r="L97" s="407"/>
      <c r="M97" s="407"/>
      <c r="N97" s="407"/>
      <c r="O97" s="408"/>
      <c r="P97" s="549"/>
      <c r="Q97" s="667"/>
      <c r="R97" s="668"/>
      <c r="S97" s="547"/>
      <c r="T97" s="547"/>
      <c r="U97" s="667">
        <v>3.15</v>
      </c>
      <c r="V97" s="450">
        <f t="shared" si="1"/>
        <v>0.4375</v>
      </c>
      <c r="W97" s="734"/>
      <c r="X97" s="450"/>
      <c r="Y97" s="734"/>
      <c r="Z97" s="734"/>
      <c r="AA97" s="735"/>
      <c r="AB97" s="450"/>
      <c r="AC97" s="439"/>
      <c r="AD97" s="736"/>
      <c r="AE97" s="549"/>
      <c r="AF97" s="549"/>
      <c r="AG97" s="464"/>
      <c r="AH97" s="439"/>
      <c r="AI97" s="549"/>
      <c r="AJ97" s="549"/>
      <c r="AK97" s="439"/>
      <c r="AL97" s="457"/>
      <c r="AM97" s="464"/>
      <c r="AN97" s="464"/>
      <c r="AO97" s="457"/>
      <c r="AP97" s="457"/>
      <c r="AQ97" s="549"/>
      <c r="AR97" s="736"/>
      <c r="AS97" s="595"/>
      <c r="AT97" s="736"/>
      <c r="AU97" s="737"/>
      <c r="AV97" s="450"/>
      <c r="AW97" s="738"/>
    </row>
    <row r="98" spans="1:49" x14ac:dyDescent="0.15">
      <c r="A98" s="733">
        <v>43580</v>
      </c>
      <c r="B98" s="515"/>
      <c r="C98" s="403"/>
      <c r="D98" s="722"/>
      <c r="E98" s="405"/>
      <c r="F98" s="405"/>
      <c r="G98" s="687"/>
      <c r="H98" s="403"/>
      <c r="I98" s="404"/>
      <c r="J98" s="405"/>
      <c r="K98" s="405"/>
      <c r="L98" s="407"/>
      <c r="M98" s="407"/>
      <c r="N98" s="407"/>
      <c r="O98" s="408"/>
      <c r="P98" s="549"/>
      <c r="Q98" s="667"/>
      <c r="R98" s="668"/>
      <c r="S98" s="547"/>
      <c r="T98" s="547"/>
      <c r="U98" s="667">
        <v>3.39</v>
      </c>
      <c r="V98" s="450">
        <f t="shared" si="1"/>
        <v>0.47083333333333333</v>
      </c>
      <c r="W98" s="734"/>
      <c r="X98" s="450"/>
      <c r="Y98" s="734"/>
      <c r="Z98" s="734"/>
      <c r="AA98" s="735"/>
      <c r="AB98" s="450"/>
      <c r="AC98" s="439"/>
      <c r="AD98" s="736"/>
      <c r="AE98" s="549"/>
      <c r="AF98" s="549"/>
      <c r="AG98" s="464"/>
      <c r="AH98" s="439"/>
      <c r="AI98" s="549"/>
      <c r="AJ98" s="549"/>
      <c r="AK98" s="439"/>
      <c r="AL98" s="457"/>
      <c r="AM98" s="464"/>
      <c r="AN98" s="464"/>
      <c r="AO98" s="457"/>
      <c r="AP98" s="457"/>
      <c r="AQ98" s="549"/>
      <c r="AR98" s="736"/>
      <c r="AS98" s="595"/>
      <c r="AT98" s="736"/>
      <c r="AU98" s="737"/>
      <c r="AV98" s="450"/>
      <c r="AW98" s="738"/>
    </row>
    <row r="99" spans="1:49" x14ac:dyDescent="0.15">
      <c r="A99" s="733">
        <v>43581</v>
      </c>
      <c r="B99" s="515"/>
      <c r="C99" s="403"/>
      <c r="D99" s="722"/>
      <c r="E99" s="405"/>
      <c r="F99" s="405"/>
      <c r="G99" s="687"/>
      <c r="H99" s="403"/>
      <c r="I99" s="404"/>
      <c r="J99" s="405"/>
      <c r="K99" s="405"/>
      <c r="L99" s="407"/>
      <c r="M99" s="407"/>
      <c r="N99" s="407"/>
      <c r="O99" s="408"/>
      <c r="P99" s="549"/>
      <c r="Q99" s="667"/>
      <c r="R99" s="668"/>
      <c r="S99" s="547"/>
      <c r="T99" s="547"/>
      <c r="U99" s="667">
        <v>3.17</v>
      </c>
      <c r="V99" s="450">
        <f t="shared" si="1"/>
        <v>0.44027777777777777</v>
      </c>
      <c r="W99" s="734"/>
      <c r="X99" s="450"/>
      <c r="Y99" s="734"/>
      <c r="Z99" s="734"/>
      <c r="AA99" s="735"/>
      <c r="AB99" s="450"/>
      <c r="AC99" s="439"/>
      <c r="AD99" s="736"/>
      <c r="AE99" s="549"/>
      <c r="AF99" s="549"/>
      <c r="AG99" s="464"/>
      <c r="AH99" s="439"/>
      <c r="AI99" s="549"/>
      <c r="AJ99" s="549"/>
      <c r="AK99" s="439"/>
      <c r="AL99" s="457"/>
      <c r="AM99" s="464"/>
      <c r="AN99" s="464"/>
      <c r="AO99" s="457"/>
      <c r="AP99" s="457"/>
      <c r="AQ99" s="549"/>
      <c r="AR99" s="736"/>
      <c r="AS99" s="595"/>
      <c r="AT99" s="736"/>
      <c r="AU99" s="737"/>
      <c r="AV99" s="450"/>
      <c r="AW99" s="738"/>
    </row>
    <row r="100" spans="1:49" x14ac:dyDescent="0.15">
      <c r="A100" s="733">
        <v>43582</v>
      </c>
      <c r="B100" s="515"/>
      <c r="C100" s="403"/>
      <c r="D100" s="722"/>
      <c r="E100" s="405"/>
      <c r="F100" s="405"/>
      <c r="G100" s="687"/>
      <c r="H100" s="403"/>
      <c r="I100" s="404"/>
      <c r="J100" s="405"/>
      <c r="K100" s="405"/>
      <c r="L100" s="407"/>
      <c r="M100" s="407"/>
      <c r="N100" s="407"/>
      <c r="O100" s="408"/>
      <c r="P100" s="549"/>
      <c r="Q100" s="667"/>
      <c r="R100" s="668"/>
      <c r="S100" s="547"/>
      <c r="T100" s="547"/>
      <c r="U100" s="667">
        <v>3.97</v>
      </c>
      <c r="V100" s="450">
        <f t="shared" si="1"/>
        <v>0.55138888888888893</v>
      </c>
      <c r="W100" s="734"/>
      <c r="X100" s="450"/>
      <c r="Y100" s="734"/>
      <c r="Z100" s="734"/>
      <c r="AA100" s="735"/>
      <c r="AB100" s="450"/>
      <c r="AC100" s="439"/>
      <c r="AD100" s="736"/>
      <c r="AE100" s="549"/>
      <c r="AF100" s="549"/>
      <c r="AG100" s="464"/>
      <c r="AH100" s="439"/>
      <c r="AI100" s="549"/>
      <c r="AJ100" s="549"/>
      <c r="AK100" s="439"/>
      <c r="AL100" s="457"/>
      <c r="AM100" s="464"/>
      <c r="AN100" s="464"/>
      <c r="AO100" s="457"/>
      <c r="AP100" s="457"/>
      <c r="AQ100" s="549"/>
      <c r="AR100" s="736"/>
      <c r="AS100" s="595"/>
      <c r="AT100" s="736"/>
      <c r="AU100" s="737"/>
      <c r="AV100" s="450"/>
      <c r="AW100" s="738"/>
    </row>
    <row r="101" spans="1:49" x14ac:dyDescent="0.15">
      <c r="A101" s="740">
        <v>43583</v>
      </c>
      <c r="B101" s="486"/>
      <c r="C101" s="488"/>
      <c r="D101" s="741"/>
      <c r="E101" s="490"/>
      <c r="F101" s="490"/>
      <c r="G101" s="689"/>
      <c r="H101" s="488"/>
      <c r="I101" s="489"/>
      <c r="J101" s="490"/>
      <c r="K101" s="490"/>
      <c r="L101" s="491"/>
      <c r="M101" s="491"/>
      <c r="N101" s="491"/>
      <c r="O101" s="492"/>
      <c r="P101" s="550"/>
      <c r="Q101" s="677"/>
      <c r="R101" s="678"/>
      <c r="S101" s="679"/>
      <c r="T101" s="679"/>
      <c r="U101" s="677">
        <v>3.74</v>
      </c>
      <c r="V101" s="499">
        <f t="shared" si="1"/>
        <v>0.51944444444444449</v>
      </c>
      <c r="W101" s="742"/>
      <c r="X101" s="499"/>
      <c r="Y101" s="742"/>
      <c r="Z101" s="742"/>
      <c r="AA101" s="550"/>
      <c r="AB101" s="499"/>
      <c r="AC101" s="494"/>
      <c r="AD101" s="507"/>
      <c r="AE101" s="550"/>
      <c r="AF101" s="550"/>
      <c r="AG101" s="507"/>
      <c r="AH101" s="494"/>
      <c r="AI101" s="550"/>
      <c r="AJ101" s="550"/>
      <c r="AK101" s="494"/>
      <c r="AL101" s="503"/>
      <c r="AM101" s="507"/>
      <c r="AN101" s="507"/>
      <c r="AO101" s="503"/>
      <c r="AP101" s="503"/>
      <c r="AQ101" s="550"/>
      <c r="AR101" s="507"/>
      <c r="AS101" s="494"/>
      <c r="AT101" s="507"/>
      <c r="AU101" s="743"/>
      <c r="AV101" s="499"/>
      <c r="AW101" s="744"/>
    </row>
    <row r="102" spans="1:49" x14ac:dyDescent="0.15">
      <c r="A102" s="733">
        <v>43584</v>
      </c>
      <c r="B102" s="515"/>
      <c r="C102" s="403"/>
      <c r="D102" s="722"/>
      <c r="E102" s="405"/>
      <c r="F102" s="405"/>
      <c r="G102" s="687"/>
      <c r="H102" s="403"/>
      <c r="I102" s="404"/>
      <c r="J102" s="405"/>
      <c r="K102" s="405"/>
      <c r="L102" s="407"/>
      <c r="M102" s="407"/>
      <c r="N102" s="407"/>
      <c r="O102" s="408"/>
      <c r="P102" s="549"/>
      <c r="Q102" s="667"/>
      <c r="R102" s="668"/>
      <c r="S102" s="547"/>
      <c r="T102" s="547"/>
      <c r="U102" s="667">
        <v>3.5</v>
      </c>
      <c r="V102" s="450">
        <f t="shared" si="1"/>
        <v>0.4861111111111111</v>
      </c>
      <c r="W102" s="734"/>
      <c r="X102" s="450"/>
      <c r="Y102" s="734"/>
      <c r="Z102" s="734"/>
      <c r="AA102" s="735"/>
      <c r="AB102" s="450"/>
      <c r="AC102" s="439"/>
      <c r="AD102" s="736"/>
      <c r="AE102" s="549"/>
      <c r="AF102" s="549"/>
      <c r="AG102" s="464"/>
      <c r="AH102" s="439"/>
      <c r="AI102" s="549"/>
      <c r="AJ102" s="549"/>
      <c r="AK102" s="439"/>
      <c r="AL102" s="457"/>
      <c r="AM102" s="464"/>
      <c r="AN102" s="464"/>
      <c r="AO102" s="457"/>
      <c r="AP102" s="457"/>
      <c r="AQ102" s="549"/>
      <c r="AR102" s="736"/>
      <c r="AS102" s="595"/>
      <c r="AT102" s="736"/>
      <c r="AU102" s="737"/>
      <c r="AV102" s="450"/>
      <c r="AW102" s="738"/>
    </row>
    <row r="103" spans="1:49" x14ac:dyDescent="0.15">
      <c r="A103" s="733">
        <v>43585</v>
      </c>
      <c r="B103" s="515"/>
      <c r="C103" s="403"/>
      <c r="D103" s="722"/>
      <c r="E103" s="405"/>
      <c r="F103" s="405"/>
      <c r="G103" s="687"/>
      <c r="H103" s="403"/>
      <c r="I103" s="404"/>
      <c r="J103" s="405"/>
      <c r="K103" s="405"/>
      <c r="L103" s="407"/>
      <c r="M103" s="407"/>
      <c r="N103" s="407"/>
      <c r="O103" s="408"/>
      <c r="P103" s="549"/>
      <c r="Q103" s="667"/>
      <c r="R103" s="668"/>
      <c r="S103" s="547"/>
      <c r="T103" s="547"/>
      <c r="U103" s="667">
        <v>3.49</v>
      </c>
      <c r="V103" s="450">
        <f t="shared" si="1"/>
        <v>0.48472222222222222</v>
      </c>
      <c r="W103" s="734"/>
      <c r="X103" s="450"/>
      <c r="Y103" s="734"/>
      <c r="Z103" s="734"/>
      <c r="AA103" s="735"/>
      <c r="AB103" s="450"/>
      <c r="AC103" s="439"/>
      <c r="AD103" s="736"/>
      <c r="AE103" s="549"/>
      <c r="AF103" s="549"/>
      <c r="AG103" s="464"/>
      <c r="AH103" s="439"/>
      <c r="AI103" s="549"/>
      <c r="AJ103" s="549"/>
      <c r="AK103" s="439"/>
      <c r="AL103" s="457"/>
      <c r="AM103" s="464"/>
      <c r="AN103" s="464"/>
      <c r="AO103" s="457"/>
      <c r="AP103" s="457"/>
      <c r="AQ103" s="549"/>
      <c r="AR103" s="736"/>
      <c r="AS103" s="595"/>
      <c r="AT103" s="736"/>
      <c r="AU103" s="737"/>
      <c r="AV103" s="450"/>
      <c r="AW103" s="738"/>
    </row>
    <row r="104" spans="1:49" x14ac:dyDescent="0.15">
      <c r="A104" s="733">
        <v>43586</v>
      </c>
      <c r="B104" s="515"/>
      <c r="C104" s="403"/>
      <c r="D104" s="722"/>
      <c r="E104" s="405"/>
      <c r="F104" s="405"/>
      <c r="G104" s="687"/>
      <c r="H104" s="403"/>
      <c r="I104" s="404"/>
      <c r="J104" s="405"/>
      <c r="K104" s="405"/>
      <c r="L104" s="407"/>
      <c r="M104" s="407"/>
      <c r="N104" s="407"/>
      <c r="O104" s="408"/>
      <c r="P104" s="549"/>
      <c r="Q104" s="667"/>
      <c r="R104" s="668"/>
      <c r="S104" s="547"/>
      <c r="T104" s="547"/>
      <c r="U104" s="667">
        <v>3.48</v>
      </c>
      <c r="V104" s="450">
        <f t="shared" si="1"/>
        <v>0.48333333333333334</v>
      </c>
      <c r="W104" s="734"/>
      <c r="X104" s="450"/>
      <c r="Y104" s="734"/>
      <c r="Z104" s="734"/>
      <c r="AA104" s="735"/>
      <c r="AB104" s="450"/>
      <c r="AC104" s="439"/>
      <c r="AD104" s="736"/>
      <c r="AE104" s="549"/>
      <c r="AF104" s="549"/>
      <c r="AG104" s="464"/>
      <c r="AH104" s="439"/>
      <c r="AI104" s="549"/>
      <c r="AJ104" s="549"/>
      <c r="AK104" s="439"/>
      <c r="AL104" s="457"/>
      <c r="AM104" s="464"/>
      <c r="AN104" s="464"/>
      <c r="AO104" s="457"/>
      <c r="AP104" s="457"/>
      <c r="AQ104" s="549"/>
      <c r="AR104" s="736"/>
      <c r="AS104" s="595"/>
      <c r="AT104" s="736"/>
      <c r="AU104" s="737"/>
      <c r="AV104" s="450"/>
      <c r="AW104" s="738"/>
    </row>
    <row r="105" spans="1:49" x14ac:dyDescent="0.15">
      <c r="A105" s="733">
        <v>43587</v>
      </c>
      <c r="B105" s="515"/>
      <c r="C105" s="403"/>
      <c r="D105" s="722"/>
      <c r="E105" s="405"/>
      <c r="F105" s="405"/>
      <c r="G105" s="687"/>
      <c r="H105" s="403"/>
      <c r="I105" s="404"/>
      <c r="J105" s="405"/>
      <c r="K105" s="405"/>
      <c r="L105" s="407"/>
      <c r="M105" s="407"/>
      <c r="N105" s="407"/>
      <c r="O105" s="408"/>
      <c r="P105" s="549"/>
      <c r="Q105" s="667"/>
      <c r="R105" s="668"/>
      <c r="S105" s="547"/>
      <c r="T105" s="547"/>
      <c r="U105" s="667">
        <v>3.55</v>
      </c>
      <c r="V105" s="450">
        <f t="shared" si="1"/>
        <v>0.49305555555555552</v>
      </c>
      <c r="W105" s="734"/>
      <c r="X105" s="450"/>
      <c r="Y105" s="734"/>
      <c r="Z105" s="734"/>
      <c r="AA105" s="735"/>
      <c r="AB105" s="450"/>
      <c r="AC105" s="439"/>
      <c r="AD105" s="736"/>
      <c r="AE105" s="549"/>
      <c r="AF105" s="549"/>
      <c r="AG105" s="464"/>
      <c r="AH105" s="439"/>
      <c r="AI105" s="549"/>
      <c r="AJ105" s="549"/>
      <c r="AK105" s="439"/>
      <c r="AL105" s="457"/>
      <c r="AM105" s="464"/>
      <c r="AN105" s="464"/>
      <c r="AO105" s="457"/>
      <c r="AP105" s="457"/>
      <c r="AQ105" s="549"/>
      <c r="AR105" s="736"/>
      <c r="AS105" s="595"/>
      <c r="AT105" s="736"/>
      <c r="AU105" s="737"/>
      <c r="AV105" s="450"/>
      <c r="AW105" s="738"/>
    </row>
    <row r="106" spans="1:49" x14ac:dyDescent="0.15">
      <c r="A106" s="733">
        <v>43588</v>
      </c>
      <c r="B106" s="515"/>
      <c r="C106" s="403"/>
      <c r="D106" s="722"/>
      <c r="E106" s="405"/>
      <c r="F106" s="405"/>
      <c r="G106" s="687"/>
      <c r="H106" s="403"/>
      <c r="I106" s="404"/>
      <c r="J106" s="405"/>
      <c r="K106" s="405"/>
      <c r="L106" s="407"/>
      <c r="M106" s="407"/>
      <c r="N106" s="407"/>
      <c r="O106" s="408"/>
      <c r="P106" s="549"/>
      <c r="Q106" s="667"/>
      <c r="R106" s="668"/>
      <c r="S106" s="547"/>
      <c r="T106" s="547"/>
      <c r="U106" s="667">
        <v>3.29</v>
      </c>
      <c r="V106" s="450">
        <f t="shared" si="1"/>
        <v>0.45694444444444443</v>
      </c>
      <c r="W106" s="734"/>
      <c r="X106" s="450"/>
      <c r="Y106" s="734"/>
      <c r="Z106" s="734"/>
      <c r="AA106" s="735"/>
      <c r="AB106" s="450"/>
      <c r="AC106" s="439"/>
      <c r="AD106" s="736"/>
      <c r="AE106" s="549"/>
      <c r="AF106" s="549"/>
      <c r="AG106" s="464"/>
      <c r="AH106" s="439"/>
      <c r="AI106" s="549"/>
      <c r="AJ106" s="549"/>
      <c r="AK106" s="439"/>
      <c r="AL106" s="457"/>
      <c r="AM106" s="464"/>
      <c r="AN106" s="464"/>
      <c r="AO106" s="457"/>
      <c r="AP106" s="457"/>
      <c r="AQ106" s="549"/>
      <c r="AR106" s="736"/>
      <c r="AS106" s="595"/>
      <c r="AT106" s="736"/>
      <c r="AU106" s="737"/>
      <c r="AV106" s="450"/>
      <c r="AW106" s="738"/>
    </row>
    <row r="107" spans="1:49" x14ac:dyDescent="0.15">
      <c r="A107" s="733">
        <v>43589</v>
      </c>
      <c r="B107" s="515"/>
      <c r="C107" s="403"/>
      <c r="D107" s="722"/>
      <c r="E107" s="405"/>
      <c r="F107" s="405"/>
      <c r="G107" s="687"/>
      <c r="H107" s="403"/>
      <c r="I107" s="404"/>
      <c r="J107" s="405"/>
      <c r="K107" s="405"/>
      <c r="L107" s="407"/>
      <c r="M107" s="407"/>
      <c r="N107" s="407"/>
      <c r="O107" s="408"/>
      <c r="P107" s="549"/>
      <c r="Q107" s="667"/>
      <c r="R107" s="668"/>
      <c r="S107" s="547"/>
      <c r="T107" s="547"/>
      <c r="U107" s="667">
        <v>3.48</v>
      </c>
      <c r="V107" s="450">
        <f t="shared" si="1"/>
        <v>0.48333333333333334</v>
      </c>
      <c r="W107" s="734"/>
      <c r="X107" s="450"/>
      <c r="Y107" s="734"/>
      <c r="Z107" s="734"/>
      <c r="AA107" s="735"/>
      <c r="AB107" s="450"/>
      <c r="AC107" s="439"/>
      <c r="AD107" s="736"/>
      <c r="AE107" s="549"/>
      <c r="AF107" s="549"/>
      <c r="AG107" s="464"/>
      <c r="AH107" s="439"/>
      <c r="AI107" s="549"/>
      <c r="AJ107" s="549"/>
      <c r="AK107" s="439"/>
      <c r="AL107" s="457"/>
      <c r="AM107" s="464"/>
      <c r="AN107" s="464"/>
      <c r="AO107" s="457"/>
      <c r="AP107" s="457"/>
      <c r="AQ107" s="549"/>
      <c r="AR107" s="736"/>
      <c r="AS107" s="595"/>
      <c r="AT107" s="736"/>
      <c r="AU107" s="737"/>
      <c r="AV107" s="450"/>
      <c r="AW107" s="738"/>
    </row>
    <row r="108" spans="1:49" x14ac:dyDescent="0.15">
      <c r="A108" s="740">
        <v>43590</v>
      </c>
      <c r="B108" s="486"/>
      <c r="C108" s="488"/>
      <c r="D108" s="741"/>
      <c r="E108" s="490"/>
      <c r="F108" s="490"/>
      <c r="G108" s="689"/>
      <c r="H108" s="488"/>
      <c r="I108" s="489"/>
      <c r="J108" s="490"/>
      <c r="K108" s="490"/>
      <c r="L108" s="491"/>
      <c r="M108" s="491"/>
      <c r="N108" s="491"/>
      <c r="O108" s="492"/>
      <c r="P108" s="550"/>
      <c r="Q108" s="677"/>
      <c r="R108" s="678"/>
      <c r="S108" s="679"/>
      <c r="T108" s="679"/>
      <c r="U108" s="677">
        <v>3.25</v>
      </c>
      <c r="V108" s="499">
        <f t="shared" si="1"/>
        <v>0.4513888888888889</v>
      </c>
      <c r="W108" s="742"/>
      <c r="X108" s="499"/>
      <c r="Y108" s="742"/>
      <c r="Z108" s="742"/>
      <c r="AA108" s="550"/>
      <c r="AB108" s="499"/>
      <c r="AC108" s="494"/>
      <c r="AD108" s="507"/>
      <c r="AE108" s="550"/>
      <c r="AF108" s="550"/>
      <c r="AG108" s="507"/>
      <c r="AH108" s="494"/>
      <c r="AI108" s="550"/>
      <c r="AJ108" s="550"/>
      <c r="AK108" s="494"/>
      <c r="AL108" s="503"/>
      <c r="AM108" s="507"/>
      <c r="AN108" s="507"/>
      <c r="AO108" s="503"/>
      <c r="AP108" s="503"/>
      <c r="AQ108" s="550"/>
      <c r="AR108" s="507"/>
      <c r="AS108" s="494"/>
      <c r="AT108" s="507"/>
      <c r="AU108" s="743"/>
      <c r="AV108" s="499"/>
      <c r="AW108" s="744"/>
    </row>
    <row r="109" spans="1:49" x14ac:dyDescent="0.15">
      <c r="A109" s="733">
        <v>43591</v>
      </c>
      <c r="B109" s="515"/>
      <c r="C109" s="403"/>
      <c r="D109" s="722"/>
      <c r="E109" s="405"/>
      <c r="F109" s="405"/>
      <c r="G109" s="687"/>
      <c r="H109" s="403"/>
      <c r="I109" s="404"/>
      <c r="J109" s="405"/>
      <c r="K109" s="405"/>
      <c r="L109" s="407"/>
      <c r="M109" s="407"/>
      <c r="N109" s="407"/>
      <c r="O109" s="408"/>
      <c r="P109" s="549"/>
      <c r="Q109" s="667"/>
      <c r="R109" s="668"/>
      <c r="S109" s="547"/>
      <c r="T109" s="547"/>
      <c r="U109" s="667">
        <v>3.43</v>
      </c>
      <c r="V109" s="450">
        <f t="shared" si="1"/>
        <v>0.47638888888888892</v>
      </c>
      <c r="W109" s="734"/>
      <c r="X109" s="450"/>
      <c r="Y109" s="734"/>
      <c r="Z109" s="734"/>
      <c r="AA109" s="735"/>
      <c r="AB109" s="450"/>
      <c r="AC109" s="439"/>
      <c r="AD109" s="736"/>
      <c r="AE109" s="549"/>
      <c r="AF109" s="549"/>
      <c r="AG109" s="464"/>
      <c r="AH109" s="439"/>
      <c r="AI109" s="549"/>
      <c r="AJ109" s="549"/>
      <c r="AK109" s="439"/>
      <c r="AL109" s="457"/>
      <c r="AM109" s="464"/>
      <c r="AN109" s="464"/>
      <c r="AO109" s="457"/>
      <c r="AP109" s="457"/>
      <c r="AQ109" s="549"/>
      <c r="AR109" s="736"/>
      <c r="AS109" s="595"/>
      <c r="AT109" s="736"/>
      <c r="AU109" s="737"/>
      <c r="AV109" s="450"/>
      <c r="AW109" s="738"/>
    </row>
    <row r="110" spans="1:49" x14ac:dyDescent="0.15">
      <c r="A110" s="733">
        <v>43592</v>
      </c>
      <c r="B110" s="515"/>
      <c r="C110" s="403"/>
      <c r="D110" s="722"/>
      <c r="E110" s="405"/>
      <c r="F110" s="405"/>
      <c r="G110" s="687"/>
      <c r="H110" s="403"/>
      <c r="I110" s="404"/>
      <c r="J110" s="405"/>
      <c r="K110" s="405"/>
      <c r="L110" s="407"/>
      <c r="M110" s="407"/>
      <c r="N110" s="407"/>
      <c r="O110" s="408"/>
      <c r="P110" s="549"/>
      <c r="Q110" s="667"/>
      <c r="R110" s="668"/>
      <c r="S110" s="547"/>
      <c r="T110" s="547"/>
      <c r="U110" s="667">
        <v>3.54</v>
      </c>
      <c r="V110" s="450">
        <f t="shared" si="1"/>
        <v>0.49166666666666664</v>
      </c>
      <c r="W110" s="734"/>
      <c r="X110" s="450"/>
      <c r="Y110" s="734"/>
      <c r="Z110" s="734"/>
      <c r="AA110" s="735"/>
      <c r="AB110" s="450"/>
      <c r="AC110" s="439"/>
      <c r="AD110" s="736"/>
      <c r="AE110" s="549"/>
      <c r="AF110" s="549"/>
      <c r="AG110" s="464"/>
      <c r="AH110" s="439"/>
      <c r="AI110" s="549"/>
      <c r="AJ110" s="549"/>
      <c r="AK110" s="439"/>
      <c r="AL110" s="457"/>
      <c r="AM110" s="464"/>
      <c r="AN110" s="464"/>
      <c r="AO110" s="457"/>
      <c r="AP110" s="457"/>
      <c r="AQ110" s="549"/>
      <c r="AR110" s="736"/>
      <c r="AS110" s="595"/>
      <c r="AT110" s="736"/>
      <c r="AU110" s="737"/>
      <c r="AV110" s="450"/>
      <c r="AW110" s="738"/>
    </row>
    <row r="111" spans="1:49" x14ac:dyDescent="0.15">
      <c r="A111" s="733">
        <v>43593</v>
      </c>
      <c r="B111" s="515"/>
      <c r="C111" s="403"/>
      <c r="D111" s="722"/>
      <c r="E111" s="405"/>
      <c r="F111" s="405"/>
      <c r="G111" s="687"/>
      <c r="H111" s="403"/>
      <c r="I111" s="404"/>
      <c r="J111" s="405"/>
      <c r="K111" s="405"/>
      <c r="L111" s="407"/>
      <c r="M111" s="407"/>
      <c r="N111" s="407"/>
      <c r="O111" s="408"/>
      <c r="P111" s="549"/>
      <c r="Q111" s="667"/>
      <c r="R111" s="668"/>
      <c r="S111" s="547"/>
      <c r="T111" s="547"/>
      <c r="U111" s="667">
        <v>3.53</v>
      </c>
      <c r="V111" s="450">
        <f t="shared" si="1"/>
        <v>0.49027777777777776</v>
      </c>
      <c r="W111" s="734"/>
      <c r="X111" s="450"/>
      <c r="Y111" s="734"/>
      <c r="Z111" s="734"/>
      <c r="AA111" s="735"/>
      <c r="AB111" s="450"/>
      <c r="AC111" s="439"/>
      <c r="AD111" s="736"/>
      <c r="AE111" s="549"/>
      <c r="AF111" s="549"/>
      <c r="AG111" s="464"/>
      <c r="AH111" s="439"/>
      <c r="AI111" s="549"/>
      <c r="AJ111" s="549"/>
      <c r="AK111" s="439"/>
      <c r="AL111" s="457"/>
      <c r="AM111" s="464"/>
      <c r="AN111" s="464"/>
      <c r="AO111" s="457"/>
      <c r="AP111" s="457"/>
      <c r="AQ111" s="549"/>
      <c r="AR111" s="736"/>
      <c r="AS111" s="595"/>
      <c r="AT111" s="736"/>
      <c r="AU111" s="737"/>
      <c r="AV111" s="450"/>
      <c r="AW111" s="738"/>
    </row>
    <row r="112" spans="1:49" x14ac:dyDescent="0.15">
      <c r="A112" s="733">
        <v>43594</v>
      </c>
      <c r="B112" s="515"/>
      <c r="C112" s="403"/>
      <c r="D112" s="722"/>
      <c r="E112" s="405"/>
      <c r="F112" s="405"/>
      <c r="G112" s="687"/>
      <c r="H112" s="403"/>
      <c r="I112" s="404"/>
      <c r="J112" s="405"/>
      <c r="K112" s="405"/>
      <c r="L112" s="407"/>
      <c r="M112" s="407"/>
      <c r="N112" s="407"/>
      <c r="O112" s="408"/>
      <c r="P112" s="549"/>
      <c r="Q112" s="667"/>
      <c r="R112" s="668"/>
      <c r="S112" s="547"/>
      <c r="T112" s="547"/>
      <c r="U112" s="667">
        <v>3.64</v>
      </c>
      <c r="V112" s="450">
        <f t="shared" si="1"/>
        <v>0.50555555555555554</v>
      </c>
      <c r="W112" s="734"/>
      <c r="X112" s="450"/>
      <c r="Y112" s="734"/>
      <c r="Z112" s="734"/>
      <c r="AA112" s="735"/>
      <c r="AB112" s="450"/>
      <c r="AC112" s="439"/>
      <c r="AD112" s="736"/>
      <c r="AE112" s="549"/>
      <c r="AF112" s="549"/>
      <c r="AG112" s="464"/>
      <c r="AH112" s="439"/>
      <c r="AI112" s="549"/>
      <c r="AJ112" s="549"/>
      <c r="AK112" s="439"/>
      <c r="AL112" s="457"/>
      <c r="AM112" s="464"/>
      <c r="AN112" s="464"/>
      <c r="AO112" s="457"/>
      <c r="AP112" s="457"/>
      <c r="AQ112" s="549"/>
      <c r="AR112" s="736"/>
      <c r="AS112" s="595"/>
      <c r="AT112" s="736"/>
      <c r="AU112" s="737"/>
      <c r="AV112" s="450"/>
      <c r="AW112" s="738"/>
    </row>
    <row r="113" spans="1:49" x14ac:dyDescent="0.15">
      <c r="A113" s="733">
        <v>43595</v>
      </c>
      <c r="B113" s="515"/>
      <c r="C113" s="403"/>
      <c r="D113" s="722"/>
      <c r="E113" s="405"/>
      <c r="F113" s="405"/>
      <c r="G113" s="687"/>
      <c r="H113" s="403"/>
      <c r="I113" s="404"/>
      <c r="J113" s="405"/>
      <c r="K113" s="405"/>
      <c r="L113" s="407"/>
      <c r="M113" s="407"/>
      <c r="N113" s="407"/>
      <c r="O113" s="408"/>
      <c r="P113" s="549"/>
      <c r="Q113" s="667"/>
      <c r="R113" s="668"/>
      <c r="S113" s="547"/>
      <c r="T113" s="547"/>
      <c r="U113" s="667">
        <v>2.85</v>
      </c>
      <c r="V113" s="450">
        <f t="shared" si="1"/>
        <v>0.39583333333333331</v>
      </c>
      <c r="W113" s="734"/>
      <c r="X113" s="450"/>
      <c r="Y113" s="734"/>
      <c r="Z113" s="734"/>
      <c r="AA113" s="735"/>
      <c r="AB113" s="450"/>
      <c r="AC113" s="439"/>
      <c r="AD113" s="736"/>
      <c r="AE113" s="549"/>
      <c r="AF113" s="549"/>
      <c r="AG113" s="464"/>
      <c r="AH113" s="439"/>
      <c r="AI113" s="549"/>
      <c r="AJ113" s="549"/>
      <c r="AK113" s="439"/>
      <c r="AL113" s="457"/>
      <c r="AM113" s="464"/>
      <c r="AN113" s="464"/>
      <c r="AO113" s="457"/>
      <c r="AP113" s="457"/>
      <c r="AQ113" s="549"/>
      <c r="AR113" s="736"/>
      <c r="AS113" s="595"/>
      <c r="AT113" s="736"/>
      <c r="AU113" s="737"/>
      <c r="AV113" s="450"/>
      <c r="AW113" s="738"/>
    </row>
    <row r="114" spans="1:49" x14ac:dyDescent="0.15">
      <c r="A114" s="733">
        <v>43596</v>
      </c>
      <c r="B114" s="515"/>
      <c r="C114" s="403"/>
      <c r="D114" s="722"/>
      <c r="E114" s="405"/>
      <c r="F114" s="405"/>
      <c r="G114" s="687"/>
      <c r="H114" s="403"/>
      <c r="I114" s="404"/>
      <c r="J114" s="405"/>
      <c r="K114" s="405"/>
      <c r="L114" s="407"/>
      <c r="M114" s="407"/>
      <c r="N114" s="407"/>
      <c r="O114" s="408"/>
      <c r="P114" s="549"/>
      <c r="Q114" s="667"/>
      <c r="R114" s="668"/>
      <c r="S114" s="547"/>
      <c r="T114" s="547"/>
      <c r="U114" s="667">
        <v>3.11</v>
      </c>
      <c r="V114" s="450">
        <f t="shared" si="1"/>
        <v>0.43194444444444441</v>
      </c>
      <c r="W114" s="734"/>
      <c r="X114" s="450"/>
      <c r="Y114" s="734"/>
      <c r="Z114" s="734"/>
      <c r="AA114" s="735"/>
      <c r="AB114" s="450"/>
      <c r="AC114" s="439"/>
      <c r="AD114" s="736"/>
      <c r="AE114" s="549"/>
      <c r="AF114" s="549"/>
      <c r="AG114" s="464"/>
      <c r="AH114" s="439"/>
      <c r="AI114" s="549"/>
      <c r="AJ114" s="549"/>
      <c r="AK114" s="439"/>
      <c r="AL114" s="457"/>
      <c r="AM114" s="464"/>
      <c r="AN114" s="464"/>
      <c r="AO114" s="457"/>
      <c r="AP114" s="457"/>
      <c r="AQ114" s="549"/>
      <c r="AR114" s="736"/>
      <c r="AS114" s="595"/>
      <c r="AT114" s="736"/>
      <c r="AU114" s="737"/>
      <c r="AV114" s="450"/>
      <c r="AW114" s="738"/>
    </row>
    <row r="115" spans="1:49" x14ac:dyDescent="0.15">
      <c r="A115" s="740">
        <v>43597</v>
      </c>
      <c r="B115" s="486"/>
      <c r="C115" s="488"/>
      <c r="D115" s="741"/>
      <c r="E115" s="490"/>
      <c r="F115" s="490"/>
      <c r="G115" s="689"/>
      <c r="H115" s="488"/>
      <c r="I115" s="489"/>
      <c r="J115" s="490"/>
      <c r="K115" s="490"/>
      <c r="L115" s="491"/>
      <c r="M115" s="491"/>
      <c r="N115" s="491"/>
      <c r="O115" s="492"/>
      <c r="P115" s="550"/>
      <c r="Q115" s="677"/>
      <c r="R115" s="678"/>
      <c r="S115" s="679"/>
      <c r="T115" s="679"/>
      <c r="U115" s="677">
        <v>2.83</v>
      </c>
      <c r="V115" s="499">
        <f t="shared" si="1"/>
        <v>0.39305555555555555</v>
      </c>
      <c r="W115" s="742"/>
      <c r="X115" s="499"/>
      <c r="Y115" s="742"/>
      <c r="Z115" s="742"/>
      <c r="AA115" s="550"/>
      <c r="AB115" s="499"/>
      <c r="AC115" s="494"/>
      <c r="AD115" s="507"/>
      <c r="AE115" s="550"/>
      <c r="AF115" s="550"/>
      <c r="AG115" s="507"/>
      <c r="AH115" s="494"/>
      <c r="AI115" s="550"/>
      <c r="AJ115" s="550"/>
      <c r="AK115" s="494"/>
      <c r="AL115" s="503"/>
      <c r="AM115" s="507"/>
      <c r="AN115" s="507"/>
      <c r="AO115" s="503"/>
      <c r="AP115" s="503"/>
      <c r="AQ115" s="550"/>
      <c r="AR115" s="507"/>
      <c r="AS115" s="494"/>
      <c r="AT115" s="507"/>
      <c r="AU115" s="743"/>
      <c r="AV115" s="499"/>
      <c r="AW115" s="744"/>
    </row>
    <row r="116" spans="1:49" x14ac:dyDescent="0.15">
      <c r="A116" s="733">
        <v>43598</v>
      </c>
      <c r="B116" s="515"/>
      <c r="C116" s="403"/>
      <c r="D116" s="722"/>
      <c r="E116" s="405"/>
      <c r="F116" s="405"/>
      <c r="G116" s="687"/>
      <c r="H116" s="403"/>
      <c r="I116" s="404"/>
      <c r="J116" s="405"/>
      <c r="K116" s="405"/>
      <c r="L116" s="407"/>
      <c r="M116" s="407"/>
      <c r="N116" s="407"/>
      <c r="O116" s="408"/>
      <c r="P116" s="549"/>
      <c r="Q116" s="667"/>
      <c r="R116" s="668"/>
      <c r="S116" s="547"/>
      <c r="T116" s="547"/>
      <c r="U116" s="667">
        <v>2.92</v>
      </c>
      <c r="V116" s="450">
        <f t="shared" si="1"/>
        <v>0.40555555555555556</v>
      </c>
      <c r="W116" s="734"/>
      <c r="X116" s="450"/>
      <c r="Y116" s="734"/>
      <c r="Z116" s="734"/>
      <c r="AA116" s="735"/>
      <c r="AB116" s="450"/>
      <c r="AC116" s="439"/>
      <c r="AD116" s="736"/>
      <c r="AE116" s="549"/>
      <c r="AF116" s="549"/>
      <c r="AG116" s="464"/>
      <c r="AH116" s="439"/>
      <c r="AI116" s="549"/>
      <c r="AJ116" s="549"/>
      <c r="AK116" s="439"/>
      <c r="AL116" s="457"/>
      <c r="AM116" s="464"/>
      <c r="AN116" s="464"/>
      <c r="AO116" s="457"/>
      <c r="AP116" s="457"/>
      <c r="AQ116" s="549"/>
      <c r="AR116" s="736"/>
      <c r="AS116" s="595"/>
      <c r="AT116" s="736"/>
      <c r="AU116" s="737"/>
      <c r="AV116" s="450"/>
      <c r="AW116" s="738"/>
    </row>
    <row r="117" spans="1:49" x14ac:dyDescent="0.15">
      <c r="A117" s="733">
        <v>43599</v>
      </c>
      <c r="B117" s="515"/>
      <c r="C117" s="403"/>
      <c r="D117" s="722"/>
      <c r="E117" s="405"/>
      <c r="F117" s="405"/>
      <c r="G117" s="687"/>
      <c r="H117" s="403"/>
      <c r="I117" s="404"/>
      <c r="J117" s="405"/>
      <c r="K117" s="405"/>
      <c r="L117" s="407"/>
      <c r="M117" s="407"/>
      <c r="N117" s="407"/>
      <c r="O117" s="408"/>
      <c r="P117" s="549"/>
      <c r="Q117" s="667"/>
      <c r="R117" s="668"/>
      <c r="S117" s="547"/>
      <c r="T117" s="547"/>
      <c r="U117" s="667">
        <v>2.96</v>
      </c>
      <c r="V117" s="450">
        <f t="shared" si="1"/>
        <v>0.41111111111111109</v>
      </c>
      <c r="W117" s="734"/>
      <c r="X117" s="450"/>
      <c r="Y117" s="734"/>
      <c r="Z117" s="734"/>
      <c r="AA117" s="735"/>
      <c r="AB117" s="450"/>
      <c r="AC117" s="439"/>
      <c r="AD117" s="736"/>
      <c r="AE117" s="549"/>
      <c r="AF117" s="549"/>
      <c r="AG117" s="464"/>
      <c r="AH117" s="439"/>
      <c r="AI117" s="549"/>
      <c r="AJ117" s="549"/>
      <c r="AK117" s="439"/>
      <c r="AL117" s="457"/>
      <c r="AM117" s="464"/>
      <c r="AN117" s="464"/>
      <c r="AO117" s="457"/>
      <c r="AP117" s="457"/>
      <c r="AQ117" s="549"/>
      <c r="AR117" s="736"/>
      <c r="AS117" s="595"/>
      <c r="AT117" s="736"/>
      <c r="AU117" s="737"/>
      <c r="AV117" s="450"/>
      <c r="AW117" s="738"/>
    </row>
    <row r="118" spans="1:49" x14ac:dyDescent="0.15">
      <c r="A118" s="733">
        <v>43600</v>
      </c>
      <c r="B118" s="515"/>
      <c r="C118" s="403"/>
      <c r="D118" s="722"/>
      <c r="E118" s="405"/>
      <c r="F118" s="405"/>
      <c r="G118" s="687"/>
      <c r="H118" s="403"/>
      <c r="I118" s="404"/>
      <c r="J118" s="405"/>
      <c r="K118" s="405"/>
      <c r="L118" s="407"/>
      <c r="M118" s="407"/>
      <c r="N118" s="407"/>
      <c r="O118" s="408"/>
      <c r="P118" s="549"/>
      <c r="Q118" s="667"/>
      <c r="R118" s="668"/>
      <c r="S118" s="547"/>
      <c r="T118" s="547"/>
      <c r="U118" s="667">
        <v>2.87</v>
      </c>
      <c r="V118" s="450">
        <f t="shared" si="1"/>
        <v>0.39861111111111114</v>
      </c>
      <c r="W118" s="734"/>
      <c r="X118" s="450"/>
      <c r="Y118" s="734"/>
      <c r="Z118" s="734"/>
      <c r="AA118" s="735"/>
      <c r="AB118" s="450"/>
      <c r="AC118" s="439"/>
      <c r="AD118" s="736"/>
      <c r="AE118" s="549"/>
      <c r="AF118" s="549"/>
      <c r="AG118" s="464"/>
      <c r="AH118" s="439"/>
      <c r="AI118" s="549"/>
      <c r="AJ118" s="549"/>
      <c r="AK118" s="439"/>
      <c r="AL118" s="457"/>
      <c r="AM118" s="464"/>
      <c r="AN118" s="464"/>
      <c r="AO118" s="457"/>
      <c r="AP118" s="457"/>
      <c r="AQ118" s="549"/>
      <c r="AR118" s="736"/>
      <c r="AS118" s="595"/>
      <c r="AT118" s="736"/>
      <c r="AU118" s="737"/>
      <c r="AV118" s="450"/>
      <c r="AW118" s="738"/>
    </row>
    <row r="119" spans="1:49" x14ac:dyDescent="0.15">
      <c r="A119" s="733">
        <v>43601</v>
      </c>
      <c r="B119" s="515"/>
      <c r="C119" s="403"/>
      <c r="D119" s="722"/>
      <c r="E119" s="405"/>
      <c r="F119" s="405"/>
      <c r="G119" s="687"/>
      <c r="H119" s="403"/>
      <c r="I119" s="404"/>
      <c r="J119" s="405"/>
      <c r="K119" s="405"/>
      <c r="L119" s="407"/>
      <c r="M119" s="407"/>
      <c r="N119" s="407"/>
      <c r="O119" s="408"/>
      <c r="P119" s="549"/>
      <c r="Q119" s="667"/>
      <c r="R119" s="668"/>
      <c r="S119" s="547"/>
      <c r="T119" s="547"/>
      <c r="U119" s="667">
        <v>3.02</v>
      </c>
      <c r="V119" s="450">
        <f t="shared" si="1"/>
        <v>0.41944444444444445</v>
      </c>
      <c r="W119" s="734"/>
      <c r="X119" s="450"/>
      <c r="Y119" s="734"/>
      <c r="Z119" s="734"/>
      <c r="AA119" s="735"/>
      <c r="AB119" s="450"/>
      <c r="AC119" s="439"/>
      <c r="AD119" s="736"/>
      <c r="AE119" s="549"/>
      <c r="AF119" s="549"/>
      <c r="AG119" s="464"/>
      <c r="AH119" s="439"/>
      <c r="AI119" s="549"/>
      <c r="AJ119" s="549"/>
      <c r="AK119" s="439"/>
      <c r="AL119" s="457"/>
      <c r="AM119" s="464"/>
      <c r="AN119" s="464"/>
      <c r="AO119" s="457"/>
      <c r="AP119" s="457"/>
      <c r="AQ119" s="549"/>
      <c r="AR119" s="736"/>
      <c r="AS119" s="595"/>
      <c r="AT119" s="736"/>
      <c r="AU119" s="737"/>
      <c r="AV119" s="450"/>
      <c r="AW119" s="738"/>
    </row>
    <row r="120" spans="1:49" x14ac:dyDescent="0.15">
      <c r="A120" s="733">
        <v>43602</v>
      </c>
      <c r="B120" s="515"/>
      <c r="C120" s="403"/>
      <c r="D120" s="722"/>
      <c r="E120" s="405"/>
      <c r="F120" s="405"/>
      <c r="G120" s="687"/>
      <c r="H120" s="403"/>
      <c r="I120" s="404"/>
      <c r="J120" s="405"/>
      <c r="K120" s="405"/>
      <c r="L120" s="407"/>
      <c r="M120" s="407"/>
      <c r="N120" s="407"/>
      <c r="O120" s="408"/>
      <c r="P120" s="549"/>
      <c r="Q120" s="667"/>
      <c r="R120" s="668"/>
      <c r="S120" s="547"/>
      <c r="T120" s="547"/>
      <c r="U120" s="667">
        <v>2.5099999999999998</v>
      </c>
      <c r="V120" s="450">
        <f t="shared" si="1"/>
        <v>0.34861111111111109</v>
      </c>
      <c r="W120" s="734"/>
      <c r="X120" s="450"/>
      <c r="Y120" s="734"/>
      <c r="Z120" s="734"/>
      <c r="AA120" s="735"/>
      <c r="AB120" s="450"/>
      <c r="AC120" s="439"/>
      <c r="AD120" s="736"/>
      <c r="AE120" s="549"/>
      <c r="AF120" s="549"/>
      <c r="AG120" s="464"/>
      <c r="AH120" s="439"/>
      <c r="AI120" s="549"/>
      <c r="AJ120" s="549"/>
      <c r="AK120" s="439"/>
      <c r="AL120" s="457"/>
      <c r="AM120" s="464"/>
      <c r="AN120" s="464"/>
      <c r="AO120" s="457"/>
      <c r="AP120" s="457"/>
      <c r="AQ120" s="549"/>
      <c r="AR120" s="736"/>
      <c r="AS120" s="595"/>
      <c r="AT120" s="736"/>
      <c r="AU120" s="737"/>
      <c r="AV120" s="450"/>
      <c r="AW120" s="738"/>
    </row>
    <row r="121" spans="1:49" x14ac:dyDescent="0.15">
      <c r="A121" s="733">
        <v>43603</v>
      </c>
      <c r="B121" s="515"/>
      <c r="C121" s="403"/>
      <c r="D121" s="722"/>
      <c r="E121" s="405"/>
      <c r="F121" s="405"/>
      <c r="G121" s="687"/>
      <c r="H121" s="403"/>
      <c r="I121" s="404"/>
      <c r="J121" s="405"/>
      <c r="K121" s="405"/>
      <c r="L121" s="407"/>
      <c r="M121" s="407"/>
      <c r="N121" s="407"/>
      <c r="O121" s="408"/>
      <c r="P121" s="549"/>
      <c r="Q121" s="667"/>
      <c r="R121" s="668"/>
      <c r="S121" s="547"/>
      <c r="T121" s="547"/>
      <c r="U121" s="667">
        <v>2.5099999999999998</v>
      </c>
      <c r="V121" s="450">
        <f t="shared" si="1"/>
        <v>0.34861111111111109</v>
      </c>
      <c r="W121" s="734"/>
      <c r="X121" s="450"/>
      <c r="Y121" s="734"/>
      <c r="Z121" s="734"/>
      <c r="AA121" s="735"/>
      <c r="AB121" s="450"/>
      <c r="AC121" s="439"/>
      <c r="AD121" s="736"/>
      <c r="AE121" s="549"/>
      <c r="AF121" s="549"/>
      <c r="AG121" s="464"/>
      <c r="AH121" s="439"/>
      <c r="AI121" s="549"/>
      <c r="AJ121" s="549"/>
      <c r="AK121" s="439"/>
      <c r="AL121" s="457"/>
      <c r="AM121" s="464"/>
      <c r="AN121" s="464"/>
      <c r="AO121" s="457"/>
      <c r="AP121" s="457"/>
      <c r="AQ121" s="549"/>
      <c r="AR121" s="736"/>
      <c r="AS121" s="595"/>
      <c r="AT121" s="736"/>
      <c r="AU121" s="737"/>
      <c r="AV121" s="450"/>
      <c r="AW121" s="738"/>
    </row>
    <row r="122" spans="1:49" x14ac:dyDescent="0.15">
      <c r="A122" s="740">
        <v>43604</v>
      </c>
      <c r="B122" s="486"/>
      <c r="C122" s="488"/>
      <c r="D122" s="741"/>
      <c r="E122" s="490"/>
      <c r="F122" s="490"/>
      <c r="G122" s="689"/>
      <c r="H122" s="488"/>
      <c r="I122" s="489"/>
      <c r="J122" s="490"/>
      <c r="K122" s="490"/>
      <c r="L122" s="491"/>
      <c r="M122" s="491"/>
      <c r="N122" s="491"/>
      <c r="O122" s="492"/>
      <c r="P122" s="550"/>
      <c r="Q122" s="677"/>
      <c r="R122" s="678"/>
      <c r="S122" s="679"/>
      <c r="T122" s="679"/>
      <c r="U122" s="677">
        <v>2.37</v>
      </c>
      <c r="V122" s="499">
        <f t="shared" si="1"/>
        <v>0.32916666666666666</v>
      </c>
      <c r="W122" s="742"/>
      <c r="X122" s="499"/>
      <c r="Y122" s="742"/>
      <c r="Z122" s="742"/>
      <c r="AA122" s="550"/>
      <c r="AB122" s="499"/>
      <c r="AC122" s="494"/>
      <c r="AD122" s="507"/>
      <c r="AE122" s="550"/>
      <c r="AF122" s="550"/>
      <c r="AG122" s="507"/>
      <c r="AH122" s="494"/>
      <c r="AI122" s="550"/>
      <c r="AJ122" s="550"/>
      <c r="AK122" s="494"/>
      <c r="AL122" s="503"/>
      <c r="AM122" s="507"/>
      <c r="AN122" s="507"/>
      <c r="AO122" s="503"/>
      <c r="AP122" s="503"/>
      <c r="AQ122" s="550"/>
      <c r="AR122" s="507"/>
      <c r="AS122" s="494"/>
      <c r="AT122" s="507"/>
      <c r="AU122" s="743"/>
      <c r="AV122" s="499"/>
      <c r="AW122" s="744"/>
    </row>
    <row r="123" spans="1:49" x14ac:dyDescent="0.15">
      <c r="A123" s="733">
        <v>43605</v>
      </c>
      <c r="B123" s="515"/>
      <c r="C123" s="403"/>
      <c r="D123" s="722"/>
      <c r="E123" s="405"/>
      <c r="F123" s="405"/>
      <c r="G123" s="687"/>
      <c r="H123" s="403"/>
      <c r="I123" s="404"/>
      <c r="J123" s="405"/>
      <c r="K123" s="405"/>
      <c r="L123" s="407"/>
      <c r="M123" s="407"/>
      <c r="N123" s="407"/>
      <c r="O123" s="408"/>
      <c r="P123" s="549"/>
      <c r="Q123" s="667"/>
      <c r="R123" s="668"/>
      <c r="S123" s="547"/>
      <c r="T123" s="547"/>
      <c r="U123" s="667">
        <v>2.59</v>
      </c>
      <c r="V123" s="450">
        <f t="shared" si="1"/>
        <v>0.35972222222222222</v>
      </c>
      <c r="W123" s="734"/>
      <c r="X123" s="450"/>
      <c r="Y123" s="734"/>
      <c r="Z123" s="734"/>
      <c r="AA123" s="735"/>
      <c r="AB123" s="450"/>
      <c r="AC123" s="439"/>
      <c r="AD123" s="736"/>
      <c r="AE123" s="549"/>
      <c r="AF123" s="549"/>
      <c r="AG123" s="464"/>
      <c r="AH123" s="439"/>
      <c r="AI123" s="549"/>
      <c r="AJ123" s="549"/>
      <c r="AK123" s="439"/>
      <c r="AL123" s="457"/>
      <c r="AM123" s="464"/>
      <c r="AN123" s="464"/>
      <c r="AO123" s="457"/>
      <c r="AP123" s="457"/>
      <c r="AQ123" s="549"/>
      <c r="AR123" s="736"/>
      <c r="AS123" s="595"/>
      <c r="AT123" s="736"/>
      <c r="AU123" s="737"/>
      <c r="AV123" s="450"/>
      <c r="AW123" s="738"/>
    </row>
    <row r="124" spans="1:49" x14ac:dyDescent="0.15">
      <c r="A124" s="733">
        <v>43606</v>
      </c>
      <c r="B124" s="515"/>
      <c r="C124" s="403"/>
      <c r="D124" s="722"/>
      <c r="E124" s="405"/>
      <c r="F124" s="405"/>
      <c r="G124" s="687"/>
      <c r="H124" s="403"/>
      <c r="I124" s="404"/>
      <c r="J124" s="405"/>
      <c r="K124" s="405"/>
      <c r="L124" s="407"/>
      <c r="M124" s="407"/>
      <c r="N124" s="407"/>
      <c r="O124" s="408"/>
      <c r="P124" s="549"/>
      <c r="Q124" s="667"/>
      <c r="R124" s="668"/>
      <c r="S124" s="547"/>
      <c r="T124" s="547"/>
      <c r="U124" s="667">
        <v>2.29</v>
      </c>
      <c r="V124" s="450">
        <f t="shared" si="1"/>
        <v>0.31805555555555554</v>
      </c>
      <c r="W124" s="734"/>
      <c r="X124" s="450"/>
      <c r="Y124" s="734"/>
      <c r="Z124" s="734"/>
      <c r="AA124" s="735"/>
      <c r="AB124" s="450"/>
      <c r="AC124" s="439"/>
      <c r="AD124" s="736"/>
      <c r="AE124" s="549"/>
      <c r="AF124" s="549"/>
      <c r="AG124" s="464"/>
      <c r="AH124" s="439"/>
      <c r="AI124" s="549"/>
      <c r="AJ124" s="549"/>
      <c r="AK124" s="439"/>
      <c r="AL124" s="457"/>
      <c r="AM124" s="464"/>
      <c r="AN124" s="464"/>
      <c r="AO124" s="457"/>
      <c r="AP124" s="457"/>
      <c r="AQ124" s="549"/>
      <c r="AR124" s="736"/>
      <c r="AS124" s="595"/>
      <c r="AT124" s="736"/>
      <c r="AU124" s="737"/>
      <c r="AV124" s="450"/>
      <c r="AW124" s="738"/>
    </row>
    <row r="125" spans="1:49" x14ac:dyDescent="0.15">
      <c r="A125" s="733">
        <v>43607</v>
      </c>
      <c r="B125" s="515"/>
      <c r="C125" s="403"/>
      <c r="D125" s="722"/>
      <c r="E125" s="405"/>
      <c r="F125" s="405"/>
      <c r="G125" s="687"/>
      <c r="H125" s="403"/>
      <c r="I125" s="404"/>
      <c r="J125" s="405"/>
      <c r="K125" s="405"/>
      <c r="L125" s="407"/>
      <c r="M125" s="407"/>
      <c r="N125" s="407"/>
      <c r="O125" s="408"/>
      <c r="P125" s="549"/>
      <c r="Q125" s="667"/>
      <c r="R125" s="668"/>
      <c r="S125" s="547"/>
      <c r="T125" s="547"/>
      <c r="U125" s="667">
        <v>2.67</v>
      </c>
      <c r="V125" s="450">
        <f t="shared" si="1"/>
        <v>0.37083333333333329</v>
      </c>
      <c r="W125" s="734"/>
      <c r="X125" s="450"/>
      <c r="Y125" s="734"/>
      <c r="Z125" s="734"/>
      <c r="AA125" s="735"/>
      <c r="AB125" s="450"/>
      <c r="AC125" s="439"/>
      <c r="AD125" s="736"/>
      <c r="AE125" s="549"/>
      <c r="AF125" s="549"/>
      <c r="AG125" s="464"/>
      <c r="AH125" s="439"/>
      <c r="AI125" s="549"/>
      <c r="AJ125" s="549"/>
      <c r="AK125" s="439"/>
      <c r="AL125" s="457"/>
      <c r="AM125" s="464"/>
      <c r="AN125" s="464"/>
      <c r="AO125" s="457"/>
      <c r="AP125" s="457"/>
      <c r="AQ125" s="549"/>
      <c r="AR125" s="736"/>
      <c r="AS125" s="595"/>
      <c r="AT125" s="736"/>
      <c r="AU125" s="737"/>
      <c r="AV125" s="450"/>
      <c r="AW125" s="738"/>
    </row>
    <row r="126" spans="1:49" x14ac:dyDescent="0.15">
      <c r="A126" s="733">
        <v>43608</v>
      </c>
      <c r="B126" s="515"/>
      <c r="C126" s="403"/>
      <c r="D126" s="722"/>
      <c r="E126" s="405"/>
      <c r="F126" s="405"/>
      <c r="G126" s="687"/>
      <c r="H126" s="403"/>
      <c r="I126" s="404"/>
      <c r="J126" s="405"/>
      <c r="K126" s="405"/>
      <c r="L126" s="407"/>
      <c r="M126" s="407"/>
      <c r="N126" s="407"/>
      <c r="O126" s="408"/>
      <c r="P126" s="549"/>
      <c r="Q126" s="667"/>
      <c r="R126" s="668"/>
      <c r="S126" s="547"/>
      <c r="T126" s="547"/>
      <c r="U126" s="667">
        <v>2.89</v>
      </c>
      <c r="V126" s="450">
        <f t="shared" si="1"/>
        <v>0.40138888888888891</v>
      </c>
      <c r="W126" s="734"/>
      <c r="X126" s="450"/>
      <c r="Y126" s="734"/>
      <c r="Z126" s="734"/>
      <c r="AA126" s="735"/>
      <c r="AB126" s="450"/>
      <c r="AC126" s="439"/>
      <c r="AD126" s="736"/>
      <c r="AE126" s="549"/>
      <c r="AF126" s="549"/>
      <c r="AG126" s="464"/>
      <c r="AH126" s="439"/>
      <c r="AI126" s="549"/>
      <c r="AJ126" s="549"/>
      <c r="AK126" s="439"/>
      <c r="AL126" s="457"/>
      <c r="AM126" s="464"/>
      <c r="AN126" s="464"/>
      <c r="AO126" s="457"/>
      <c r="AP126" s="457"/>
      <c r="AQ126" s="549"/>
      <c r="AR126" s="736"/>
      <c r="AS126" s="595"/>
      <c r="AT126" s="736"/>
      <c r="AU126" s="737"/>
      <c r="AV126" s="450"/>
      <c r="AW126" s="738"/>
    </row>
    <row r="127" spans="1:49" x14ac:dyDescent="0.15">
      <c r="A127" s="733">
        <v>43609</v>
      </c>
      <c r="B127" s="515"/>
      <c r="C127" s="403"/>
      <c r="D127" s="722"/>
      <c r="E127" s="405"/>
      <c r="F127" s="405"/>
      <c r="G127" s="687"/>
      <c r="H127" s="403"/>
      <c r="I127" s="404"/>
      <c r="J127" s="405"/>
      <c r="K127" s="405"/>
      <c r="L127" s="407"/>
      <c r="M127" s="407"/>
      <c r="N127" s="407"/>
      <c r="O127" s="408"/>
      <c r="P127" s="549"/>
      <c r="Q127" s="667"/>
      <c r="R127" s="668"/>
      <c r="S127" s="547"/>
      <c r="T127" s="547"/>
      <c r="U127" s="667">
        <v>2.63</v>
      </c>
      <c r="V127" s="450">
        <f t="shared" si="1"/>
        <v>0.36527777777777776</v>
      </c>
      <c r="W127" s="734"/>
      <c r="X127" s="450"/>
      <c r="Y127" s="734"/>
      <c r="Z127" s="734"/>
      <c r="AA127" s="735"/>
      <c r="AB127" s="450"/>
      <c r="AC127" s="439"/>
      <c r="AD127" s="736"/>
      <c r="AE127" s="549"/>
      <c r="AF127" s="549"/>
      <c r="AG127" s="464"/>
      <c r="AH127" s="439"/>
      <c r="AI127" s="549"/>
      <c r="AJ127" s="549"/>
      <c r="AK127" s="439"/>
      <c r="AL127" s="457"/>
      <c r="AM127" s="464"/>
      <c r="AN127" s="464"/>
      <c r="AO127" s="457"/>
      <c r="AP127" s="457"/>
      <c r="AQ127" s="549"/>
      <c r="AR127" s="736"/>
      <c r="AS127" s="595"/>
      <c r="AT127" s="736"/>
      <c r="AU127" s="737"/>
      <c r="AV127" s="450"/>
      <c r="AW127" s="738"/>
    </row>
    <row r="128" spans="1:49" x14ac:dyDescent="0.15">
      <c r="A128" s="733">
        <v>43610</v>
      </c>
      <c r="B128" s="515"/>
      <c r="C128" s="403"/>
      <c r="D128" s="722"/>
      <c r="E128" s="405"/>
      <c r="F128" s="405"/>
      <c r="G128" s="687"/>
      <c r="H128" s="403"/>
      <c r="I128" s="404"/>
      <c r="J128" s="405"/>
      <c r="K128" s="405"/>
      <c r="L128" s="407"/>
      <c r="M128" s="407"/>
      <c r="N128" s="407"/>
      <c r="O128" s="408"/>
      <c r="P128" s="549"/>
      <c r="Q128" s="667"/>
      <c r="R128" s="668"/>
      <c r="S128" s="547"/>
      <c r="T128" s="547"/>
      <c r="U128" s="667">
        <v>2.84</v>
      </c>
      <c r="V128" s="450">
        <f t="shared" si="1"/>
        <v>0.39444444444444443</v>
      </c>
      <c r="W128" s="734"/>
      <c r="X128" s="450"/>
      <c r="Y128" s="734"/>
      <c r="Z128" s="734"/>
      <c r="AA128" s="735"/>
      <c r="AB128" s="450"/>
      <c r="AC128" s="439"/>
      <c r="AD128" s="736"/>
      <c r="AE128" s="549"/>
      <c r="AF128" s="549"/>
      <c r="AG128" s="464"/>
      <c r="AH128" s="439"/>
      <c r="AI128" s="549"/>
      <c r="AJ128" s="549"/>
      <c r="AK128" s="439"/>
      <c r="AL128" s="457"/>
      <c r="AM128" s="464"/>
      <c r="AN128" s="464"/>
      <c r="AO128" s="457"/>
      <c r="AP128" s="457"/>
      <c r="AQ128" s="549"/>
      <c r="AR128" s="736"/>
      <c r="AS128" s="595"/>
      <c r="AT128" s="736"/>
      <c r="AU128" s="737"/>
      <c r="AV128" s="450"/>
      <c r="AW128" s="738"/>
    </row>
    <row r="129" spans="1:49" x14ac:dyDescent="0.15">
      <c r="A129" s="740">
        <v>43611</v>
      </c>
      <c r="B129" s="486"/>
      <c r="C129" s="488"/>
      <c r="D129" s="741"/>
      <c r="E129" s="490"/>
      <c r="F129" s="490"/>
      <c r="G129" s="689"/>
      <c r="H129" s="488"/>
      <c r="I129" s="489"/>
      <c r="J129" s="490"/>
      <c r="K129" s="490"/>
      <c r="L129" s="491"/>
      <c r="M129" s="491"/>
      <c r="N129" s="491"/>
      <c r="O129" s="492"/>
      <c r="P129" s="550"/>
      <c r="Q129" s="677"/>
      <c r="R129" s="678"/>
      <c r="S129" s="679"/>
      <c r="T129" s="679"/>
      <c r="U129" s="677">
        <v>2.98</v>
      </c>
      <c r="V129" s="499">
        <f t="shared" si="1"/>
        <v>0.41388888888888886</v>
      </c>
      <c r="W129" s="742"/>
      <c r="X129" s="499"/>
      <c r="Y129" s="742"/>
      <c r="Z129" s="742"/>
      <c r="AA129" s="550"/>
      <c r="AB129" s="499"/>
      <c r="AC129" s="494"/>
      <c r="AD129" s="507"/>
      <c r="AE129" s="550"/>
      <c r="AF129" s="550"/>
      <c r="AG129" s="507"/>
      <c r="AH129" s="494"/>
      <c r="AI129" s="550"/>
      <c r="AJ129" s="550"/>
      <c r="AK129" s="494"/>
      <c r="AL129" s="503"/>
      <c r="AM129" s="507"/>
      <c r="AN129" s="507"/>
      <c r="AO129" s="503"/>
      <c r="AP129" s="503"/>
      <c r="AQ129" s="550"/>
      <c r="AR129" s="507"/>
      <c r="AS129" s="494"/>
      <c r="AT129" s="507"/>
      <c r="AU129" s="743"/>
      <c r="AV129" s="499"/>
      <c r="AW129" s="744"/>
    </row>
    <row r="130" spans="1:49" x14ac:dyDescent="0.15">
      <c r="A130" s="733">
        <v>43612</v>
      </c>
      <c r="B130" s="515"/>
      <c r="C130" s="403"/>
      <c r="D130" s="722"/>
      <c r="E130" s="405"/>
      <c r="F130" s="405"/>
      <c r="G130" s="687"/>
      <c r="H130" s="403"/>
      <c r="I130" s="404"/>
      <c r="J130" s="405"/>
      <c r="K130" s="405"/>
      <c r="L130" s="407"/>
      <c r="M130" s="407"/>
      <c r="N130" s="407"/>
      <c r="O130" s="408"/>
      <c r="P130" s="549"/>
      <c r="Q130" s="667"/>
      <c r="R130" s="668"/>
      <c r="S130" s="547"/>
      <c r="T130" s="547"/>
      <c r="U130" s="667">
        <v>3.08</v>
      </c>
      <c r="V130" s="450">
        <f t="shared" si="1"/>
        <v>0.42777777777777776</v>
      </c>
      <c r="W130" s="734"/>
      <c r="X130" s="450"/>
      <c r="Y130" s="734"/>
      <c r="Z130" s="734"/>
      <c r="AA130" s="735"/>
      <c r="AB130" s="450"/>
      <c r="AC130" s="439"/>
      <c r="AD130" s="736"/>
      <c r="AE130" s="549"/>
      <c r="AF130" s="549"/>
      <c r="AG130" s="464"/>
      <c r="AH130" s="439"/>
      <c r="AI130" s="549"/>
      <c r="AJ130" s="549"/>
      <c r="AK130" s="439"/>
      <c r="AL130" s="457"/>
      <c r="AM130" s="464"/>
      <c r="AN130" s="464"/>
      <c r="AO130" s="457"/>
      <c r="AP130" s="457"/>
      <c r="AQ130" s="549"/>
      <c r="AR130" s="736"/>
      <c r="AS130" s="595"/>
      <c r="AT130" s="736"/>
      <c r="AU130" s="737"/>
      <c r="AV130" s="450"/>
      <c r="AW130" s="738"/>
    </row>
    <row r="131" spans="1:49" x14ac:dyDescent="0.15">
      <c r="A131" s="733">
        <v>43613</v>
      </c>
      <c r="B131" s="515"/>
      <c r="C131" s="403"/>
      <c r="D131" s="722"/>
      <c r="E131" s="405"/>
      <c r="F131" s="405"/>
      <c r="G131" s="687"/>
      <c r="H131" s="403"/>
      <c r="I131" s="404"/>
      <c r="J131" s="405"/>
      <c r="K131" s="405"/>
      <c r="L131" s="407"/>
      <c r="M131" s="407"/>
      <c r="N131" s="407"/>
      <c r="O131" s="408"/>
      <c r="P131" s="549"/>
      <c r="Q131" s="667"/>
      <c r="R131" s="668"/>
      <c r="S131" s="547"/>
      <c r="T131" s="547"/>
      <c r="U131" s="667">
        <v>2.88</v>
      </c>
      <c r="V131" s="450">
        <f t="shared" si="1"/>
        <v>0.39999999999999997</v>
      </c>
      <c r="W131" s="734"/>
      <c r="X131" s="450"/>
      <c r="Y131" s="734"/>
      <c r="Z131" s="734"/>
      <c r="AA131" s="735"/>
      <c r="AB131" s="450"/>
      <c r="AC131" s="439"/>
      <c r="AD131" s="736"/>
      <c r="AE131" s="549"/>
      <c r="AF131" s="549"/>
      <c r="AG131" s="464"/>
      <c r="AH131" s="439"/>
      <c r="AI131" s="549"/>
      <c r="AJ131" s="549"/>
      <c r="AK131" s="439"/>
      <c r="AL131" s="457"/>
      <c r="AM131" s="464"/>
      <c r="AN131" s="464"/>
      <c r="AO131" s="457"/>
      <c r="AP131" s="457"/>
      <c r="AQ131" s="549"/>
      <c r="AR131" s="736"/>
      <c r="AS131" s="595"/>
      <c r="AT131" s="736"/>
      <c r="AU131" s="737"/>
      <c r="AV131" s="450"/>
      <c r="AW131" s="738"/>
    </row>
    <row r="132" spans="1:49" x14ac:dyDescent="0.15">
      <c r="A132" s="733">
        <v>43614</v>
      </c>
      <c r="B132" s="515"/>
      <c r="C132" s="403"/>
      <c r="D132" s="722"/>
      <c r="E132" s="405"/>
      <c r="F132" s="405"/>
      <c r="G132" s="687"/>
      <c r="H132" s="403"/>
      <c r="I132" s="404"/>
      <c r="J132" s="405"/>
      <c r="K132" s="405"/>
      <c r="L132" s="407"/>
      <c r="M132" s="407"/>
      <c r="N132" s="407"/>
      <c r="O132" s="408"/>
      <c r="P132" s="549"/>
      <c r="Q132" s="667"/>
      <c r="R132" s="668"/>
      <c r="S132" s="547"/>
      <c r="T132" s="547"/>
      <c r="U132" s="667">
        <v>3.27</v>
      </c>
      <c r="V132" s="450">
        <f t="shared" si="1"/>
        <v>0.45416666666666666</v>
      </c>
      <c r="W132" s="734"/>
      <c r="X132" s="450"/>
      <c r="Y132" s="734"/>
      <c r="Z132" s="734"/>
      <c r="AA132" s="735"/>
      <c r="AB132" s="450"/>
      <c r="AC132" s="439"/>
      <c r="AD132" s="736"/>
      <c r="AE132" s="549"/>
      <c r="AF132" s="549"/>
      <c r="AG132" s="464"/>
      <c r="AH132" s="439"/>
      <c r="AI132" s="549"/>
      <c r="AJ132" s="549"/>
      <c r="AK132" s="439"/>
      <c r="AL132" s="457"/>
      <c r="AM132" s="464"/>
      <c r="AN132" s="464"/>
      <c r="AO132" s="457"/>
      <c r="AP132" s="457"/>
      <c r="AQ132" s="549"/>
      <c r="AR132" s="736"/>
      <c r="AS132" s="595"/>
      <c r="AT132" s="736"/>
      <c r="AU132" s="737"/>
      <c r="AV132" s="450"/>
      <c r="AW132" s="738"/>
    </row>
    <row r="133" spans="1:49" x14ac:dyDescent="0.15">
      <c r="A133" s="733">
        <v>43615</v>
      </c>
      <c r="B133" s="515"/>
      <c r="C133" s="403"/>
      <c r="D133" s="722"/>
      <c r="E133" s="405"/>
      <c r="F133" s="405"/>
      <c r="G133" s="687"/>
      <c r="H133" s="403"/>
      <c r="I133" s="404"/>
      <c r="J133" s="405"/>
      <c r="K133" s="405"/>
      <c r="L133" s="407"/>
      <c r="M133" s="407"/>
      <c r="N133" s="407"/>
      <c r="O133" s="408"/>
      <c r="P133" s="549"/>
      <c r="Q133" s="667"/>
      <c r="R133" s="668"/>
      <c r="S133" s="547"/>
      <c r="T133" s="547"/>
      <c r="U133" s="667">
        <v>3.67</v>
      </c>
      <c r="V133" s="450">
        <f t="shared" si="1"/>
        <v>0.50972222222222219</v>
      </c>
      <c r="W133" s="734"/>
      <c r="X133" s="450"/>
      <c r="Y133" s="734"/>
      <c r="Z133" s="734"/>
      <c r="AA133" s="735"/>
      <c r="AB133" s="450"/>
      <c r="AC133" s="439"/>
      <c r="AD133" s="736"/>
      <c r="AE133" s="549"/>
      <c r="AF133" s="549"/>
      <c r="AG133" s="464"/>
      <c r="AH133" s="439"/>
      <c r="AI133" s="549"/>
      <c r="AJ133" s="549"/>
      <c r="AK133" s="439"/>
      <c r="AL133" s="457"/>
      <c r="AM133" s="464"/>
      <c r="AN133" s="464"/>
      <c r="AO133" s="457"/>
      <c r="AP133" s="457"/>
      <c r="AQ133" s="549"/>
      <c r="AR133" s="736"/>
      <c r="AS133" s="595"/>
      <c r="AT133" s="736"/>
      <c r="AU133" s="737"/>
      <c r="AV133" s="450"/>
      <c r="AW133" s="738"/>
    </row>
    <row r="134" spans="1:49" x14ac:dyDescent="0.15">
      <c r="A134" s="733">
        <v>43616</v>
      </c>
      <c r="B134" s="515"/>
      <c r="C134" s="403"/>
      <c r="D134" s="722"/>
      <c r="E134" s="405"/>
      <c r="F134" s="405"/>
      <c r="G134" s="687"/>
      <c r="H134" s="403"/>
      <c r="I134" s="404"/>
      <c r="J134" s="405"/>
      <c r="K134" s="405"/>
      <c r="L134" s="407"/>
      <c r="M134" s="407"/>
      <c r="N134" s="407"/>
      <c r="O134" s="408"/>
      <c r="P134" s="549"/>
      <c r="Q134" s="667"/>
      <c r="R134" s="668"/>
      <c r="S134" s="547"/>
      <c r="T134" s="547"/>
      <c r="U134" s="667">
        <v>3.8</v>
      </c>
      <c r="V134" s="450">
        <f t="shared" si="1"/>
        <v>0.52777777777777779</v>
      </c>
      <c r="W134" s="734"/>
      <c r="X134" s="450"/>
      <c r="Y134" s="734"/>
      <c r="Z134" s="734"/>
      <c r="AA134" s="735"/>
      <c r="AB134" s="450"/>
      <c r="AC134" s="439"/>
      <c r="AD134" s="736"/>
      <c r="AE134" s="549"/>
      <c r="AF134" s="549"/>
      <c r="AG134" s="464"/>
      <c r="AH134" s="439"/>
      <c r="AI134" s="549"/>
      <c r="AJ134" s="549"/>
      <c r="AK134" s="439"/>
      <c r="AL134" s="457"/>
      <c r="AM134" s="464"/>
      <c r="AN134" s="464"/>
      <c r="AO134" s="457"/>
      <c r="AP134" s="457"/>
      <c r="AQ134" s="549"/>
      <c r="AR134" s="736"/>
      <c r="AS134" s="595"/>
      <c r="AT134" s="736"/>
      <c r="AU134" s="737"/>
      <c r="AV134" s="450"/>
      <c r="AW134" s="738"/>
    </row>
    <row r="135" spans="1:49" x14ac:dyDescent="0.15">
      <c r="A135" s="733">
        <v>43617</v>
      </c>
      <c r="B135" s="515"/>
      <c r="C135" s="403"/>
      <c r="D135" s="722"/>
      <c r="E135" s="405"/>
      <c r="F135" s="405"/>
      <c r="G135" s="687"/>
      <c r="H135" s="403"/>
      <c r="I135" s="404"/>
      <c r="J135" s="405"/>
      <c r="K135" s="405"/>
      <c r="L135" s="407"/>
      <c r="M135" s="407"/>
      <c r="N135" s="407"/>
      <c r="O135" s="408"/>
      <c r="P135" s="549"/>
      <c r="Q135" s="667"/>
      <c r="R135" s="668"/>
      <c r="S135" s="547"/>
      <c r="T135" s="547"/>
      <c r="U135" s="667">
        <v>3.94</v>
      </c>
      <c r="V135" s="450">
        <f t="shared" ref="V135:V198" si="2">U135/$U$6</f>
        <v>0.54722222222222217</v>
      </c>
      <c r="W135" s="734"/>
      <c r="X135" s="450"/>
      <c r="Y135" s="734"/>
      <c r="Z135" s="734"/>
      <c r="AA135" s="735"/>
      <c r="AB135" s="450"/>
      <c r="AC135" s="439"/>
      <c r="AD135" s="736"/>
      <c r="AE135" s="549"/>
      <c r="AF135" s="549"/>
      <c r="AG135" s="464"/>
      <c r="AH135" s="439"/>
      <c r="AI135" s="549"/>
      <c r="AJ135" s="549"/>
      <c r="AK135" s="439"/>
      <c r="AL135" s="457"/>
      <c r="AM135" s="464"/>
      <c r="AN135" s="464"/>
      <c r="AO135" s="457"/>
      <c r="AP135" s="457"/>
      <c r="AQ135" s="549"/>
      <c r="AR135" s="736"/>
      <c r="AS135" s="595"/>
      <c r="AT135" s="736"/>
      <c r="AU135" s="737"/>
      <c r="AV135" s="450"/>
      <c r="AW135" s="738"/>
    </row>
    <row r="136" spans="1:49" x14ac:dyDescent="0.15">
      <c r="A136" s="740">
        <v>43618</v>
      </c>
      <c r="B136" s="486"/>
      <c r="C136" s="488"/>
      <c r="D136" s="741"/>
      <c r="E136" s="490"/>
      <c r="F136" s="490"/>
      <c r="G136" s="689"/>
      <c r="H136" s="488"/>
      <c r="I136" s="489"/>
      <c r="J136" s="490"/>
      <c r="K136" s="490"/>
      <c r="L136" s="491"/>
      <c r="M136" s="491"/>
      <c r="N136" s="491"/>
      <c r="O136" s="492"/>
      <c r="P136" s="550"/>
      <c r="Q136" s="677"/>
      <c r="R136" s="678"/>
      <c r="S136" s="679"/>
      <c r="T136" s="679"/>
      <c r="U136" s="677">
        <v>4.37</v>
      </c>
      <c r="V136" s="499">
        <f t="shared" si="2"/>
        <v>0.6069444444444444</v>
      </c>
      <c r="W136" s="742"/>
      <c r="X136" s="499"/>
      <c r="Y136" s="742"/>
      <c r="Z136" s="742"/>
      <c r="AA136" s="550"/>
      <c r="AB136" s="499"/>
      <c r="AC136" s="494"/>
      <c r="AD136" s="507"/>
      <c r="AE136" s="550"/>
      <c r="AF136" s="550"/>
      <c r="AG136" s="507"/>
      <c r="AH136" s="494"/>
      <c r="AI136" s="550"/>
      <c r="AJ136" s="550"/>
      <c r="AK136" s="494"/>
      <c r="AL136" s="503"/>
      <c r="AM136" s="507"/>
      <c r="AN136" s="507"/>
      <c r="AO136" s="503"/>
      <c r="AP136" s="503"/>
      <c r="AQ136" s="550"/>
      <c r="AR136" s="507"/>
      <c r="AS136" s="494"/>
      <c r="AT136" s="507"/>
      <c r="AU136" s="743"/>
      <c r="AV136" s="499"/>
      <c r="AW136" s="744"/>
    </row>
    <row r="137" spans="1:49" x14ac:dyDescent="0.15">
      <c r="A137" s="733">
        <v>43619</v>
      </c>
      <c r="B137" s="515"/>
      <c r="C137" s="403"/>
      <c r="D137" s="722"/>
      <c r="E137" s="405"/>
      <c r="F137" s="405"/>
      <c r="G137" s="687"/>
      <c r="H137" s="403"/>
      <c r="I137" s="404"/>
      <c r="J137" s="405"/>
      <c r="K137" s="405"/>
      <c r="L137" s="407"/>
      <c r="M137" s="407"/>
      <c r="N137" s="407"/>
      <c r="O137" s="408"/>
      <c r="P137" s="549"/>
      <c r="Q137" s="667"/>
      <c r="R137" s="668"/>
      <c r="S137" s="547"/>
      <c r="T137" s="547"/>
      <c r="U137" s="667">
        <v>4.32</v>
      </c>
      <c r="V137" s="450">
        <f t="shared" si="2"/>
        <v>0.6</v>
      </c>
      <c r="W137" s="734"/>
      <c r="X137" s="450"/>
      <c r="Y137" s="734"/>
      <c r="Z137" s="734"/>
      <c r="AA137" s="735"/>
      <c r="AB137" s="450"/>
      <c r="AC137" s="439"/>
      <c r="AD137" s="736"/>
      <c r="AE137" s="549"/>
      <c r="AF137" s="549"/>
      <c r="AG137" s="464"/>
      <c r="AH137" s="439"/>
      <c r="AI137" s="549"/>
      <c r="AJ137" s="549"/>
      <c r="AK137" s="439"/>
      <c r="AL137" s="457"/>
      <c r="AM137" s="464"/>
      <c r="AN137" s="464"/>
      <c r="AO137" s="457"/>
      <c r="AP137" s="457"/>
      <c r="AQ137" s="549"/>
      <c r="AR137" s="736"/>
      <c r="AS137" s="595"/>
      <c r="AT137" s="736"/>
      <c r="AU137" s="737"/>
      <c r="AV137" s="450"/>
      <c r="AW137" s="738"/>
    </row>
    <row r="138" spans="1:49" x14ac:dyDescent="0.15">
      <c r="A138" s="733">
        <v>43620</v>
      </c>
      <c r="B138" s="515"/>
      <c r="C138" s="403"/>
      <c r="D138" s="722"/>
      <c r="E138" s="405"/>
      <c r="F138" s="405"/>
      <c r="G138" s="687"/>
      <c r="H138" s="403"/>
      <c r="I138" s="404"/>
      <c r="J138" s="405"/>
      <c r="K138" s="405"/>
      <c r="L138" s="407"/>
      <c r="M138" s="407"/>
      <c r="N138" s="407"/>
      <c r="O138" s="408"/>
      <c r="P138" s="549"/>
      <c r="Q138" s="667"/>
      <c r="R138" s="668"/>
      <c r="S138" s="547"/>
      <c r="T138" s="547"/>
      <c r="U138" s="667">
        <v>4.8</v>
      </c>
      <c r="V138" s="450">
        <f t="shared" si="2"/>
        <v>0.66666666666666663</v>
      </c>
      <c r="W138" s="734"/>
      <c r="X138" s="450"/>
      <c r="Y138" s="734"/>
      <c r="Z138" s="734"/>
      <c r="AA138" s="735"/>
      <c r="AB138" s="450"/>
      <c r="AC138" s="439"/>
      <c r="AD138" s="736"/>
      <c r="AE138" s="549"/>
      <c r="AF138" s="549"/>
      <c r="AG138" s="464"/>
      <c r="AH138" s="439"/>
      <c r="AI138" s="549"/>
      <c r="AJ138" s="549"/>
      <c r="AK138" s="439"/>
      <c r="AL138" s="457"/>
      <c r="AM138" s="464"/>
      <c r="AN138" s="464"/>
      <c r="AO138" s="457"/>
      <c r="AP138" s="457"/>
      <c r="AQ138" s="549"/>
      <c r="AR138" s="736"/>
      <c r="AS138" s="595"/>
      <c r="AT138" s="736"/>
      <c r="AU138" s="737"/>
      <c r="AV138" s="450"/>
      <c r="AW138" s="738"/>
    </row>
    <row r="139" spans="1:49" x14ac:dyDescent="0.15">
      <c r="A139" s="733">
        <v>43621</v>
      </c>
      <c r="B139" s="515"/>
      <c r="C139" s="403"/>
      <c r="D139" s="722"/>
      <c r="E139" s="405"/>
      <c r="F139" s="405"/>
      <c r="G139" s="687"/>
      <c r="H139" s="403"/>
      <c r="I139" s="404"/>
      <c r="J139" s="405"/>
      <c r="K139" s="405"/>
      <c r="L139" s="407"/>
      <c r="M139" s="407"/>
      <c r="N139" s="407"/>
      <c r="O139" s="408"/>
      <c r="P139" s="549"/>
      <c r="Q139" s="667"/>
      <c r="R139" s="668"/>
      <c r="S139" s="547"/>
      <c r="T139" s="547"/>
      <c r="U139" s="667">
        <v>4.3899999999999997</v>
      </c>
      <c r="V139" s="450">
        <f t="shared" si="2"/>
        <v>0.60972222222222217</v>
      </c>
      <c r="W139" s="734"/>
      <c r="X139" s="450"/>
      <c r="Y139" s="734"/>
      <c r="Z139" s="734"/>
      <c r="AA139" s="735"/>
      <c r="AB139" s="450"/>
      <c r="AC139" s="439"/>
      <c r="AD139" s="736"/>
      <c r="AE139" s="549"/>
      <c r="AF139" s="549"/>
      <c r="AG139" s="464"/>
      <c r="AH139" s="439"/>
      <c r="AI139" s="549"/>
      <c r="AJ139" s="549"/>
      <c r="AK139" s="439"/>
      <c r="AL139" s="457"/>
      <c r="AM139" s="464"/>
      <c r="AN139" s="464"/>
      <c r="AO139" s="457"/>
      <c r="AP139" s="457"/>
      <c r="AQ139" s="549"/>
      <c r="AR139" s="736"/>
      <c r="AS139" s="595"/>
      <c r="AT139" s="736"/>
      <c r="AU139" s="737"/>
      <c r="AV139" s="450"/>
      <c r="AW139" s="738"/>
    </row>
    <row r="140" spans="1:49" x14ac:dyDescent="0.15">
      <c r="A140" s="733">
        <v>43622</v>
      </c>
      <c r="B140" s="515"/>
      <c r="C140" s="403"/>
      <c r="D140" s="722"/>
      <c r="E140" s="405"/>
      <c r="F140" s="405"/>
      <c r="G140" s="687"/>
      <c r="H140" s="403"/>
      <c r="I140" s="404"/>
      <c r="J140" s="405"/>
      <c r="K140" s="405"/>
      <c r="L140" s="407"/>
      <c r="M140" s="407"/>
      <c r="N140" s="407"/>
      <c r="O140" s="408"/>
      <c r="P140" s="549"/>
      <c r="Q140" s="667"/>
      <c r="R140" s="668"/>
      <c r="S140" s="547"/>
      <c r="T140" s="547"/>
      <c r="U140" s="667">
        <v>4.71</v>
      </c>
      <c r="V140" s="450">
        <f t="shared" si="2"/>
        <v>0.65416666666666667</v>
      </c>
      <c r="W140" s="734"/>
      <c r="X140" s="450"/>
      <c r="Y140" s="734"/>
      <c r="Z140" s="734"/>
      <c r="AA140" s="735"/>
      <c r="AB140" s="450"/>
      <c r="AC140" s="439"/>
      <c r="AD140" s="736"/>
      <c r="AE140" s="549"/>
      <c r="AF140" s="549"/>
      <c r="AG140" s="464"/>
      <c r="AH140" s="439"/>
      <c r="AI140" s="549"/>
      <c r="AJ140" s="549"/>
      <c r="AK140" s="439"/>
      <c r="AL140" s="457"/>
      <c r="AM140" s="464"/>
      <c r="AN140" s="464"/>
      <c r="AO140" s="457"/>
      <c r="AP140" s="457"/>
      <c r="AQ140" s="549"/>
      <c r="AR140" s="736"/>
      <c r="AS140" s="595"/>
      <c r="AT140" s="736"/>
      <c r="AU140" s="737"/>
      <c r="AV140" s="450"/>
      <c r="AW140" s="738"/>
    </row>
    <row r="141" spans="1:49" x14ac:dyDescent="0.15">
      <c r="A141" s="733">
        <v>43623</v>
      </c>
      <c r="B141" s="515"/>
      <c r="C141" s="403"/>
      <c r="D141" s="722"/>
      <c r="E141" s="405"/>
      <c r="F141" s="405"/>
      <c r="G141" s="687"/>
      <c r="H141" s="403"/>
      <c r="I141" s="404"/>
      <c r="J141" s="405"/>
      <c r="K141" s="405"/>
      <c r="L141" s="407"/>
      <c r="M141" s="407"/>
      <c r="N141" s="407"/>
      <c r="O141" s="408"/>
      <c r="P141" s="549"/>
      <c r="Q141" s="667"/>
      <c r="R141" s="668"/>
      <c r="S141" s="547"/>
      <c r="T141" s="547"/>
      <c r="U141" s="667">
        <v>5.14</v>
      </c>
      <c r="V141" s="450">
        <f t="shared" si="2"/>
        <v>0.7138888888888888</v>
      </c>
      <c r="W141" s="734"/>
      <c r="X141" s="450"/>
      <c r="Y141" s="734"/>
      <c r="Z141" s="734"/>
      <c r="AA141" s="735"/>
      <c r="AB141" s="450"/>
      <c r="AC141" s="439"/>
      <c r="AD141" s="736"/>
      <c r="AE141" s="549"/>
      <c r="AF141" s="549"/>
      <c r="AG141" s="464"/>
      <c r="AH141" s="439"/>
      <c r="AI141" s="549"/>
      <c r="AJ141" s="549"/>
      <c r="AK141" s="439"/>
      <c r="AL141" s="457"/>
      <c r="AM141" s="464"/>
      <c r="AN141" s="464"/>
      <c r="AO141" s="457"/>
      <c r="AP141" s="457"/>
      <c r="AQ141" s="549"/>
      <c r="AR141" s="736"/>
      <c r="AS141" s="595"/>
      <c r="AT141" s="736"/>
      <c r="AU141" s="737"/>
      <c r="AV141" s="450"/>
      <c r="AW141" s="738"/>
    </row>
    <row r="142" spans="1:49" x14ac:dyDescent="0.15">
      <c r="A142" s="733">
        <v>43624</v>
      </c>
      <c r="B142" s="515"/>
      <c r="C142" s="403"/>
      <c r="D142" s="722"/>
      <c r="E142" s="405"/>
      <c r="F142" s="405"/>
      <c r="G142" s="687"/>
      <c r="H142" s="403"/>
      <c r="I142" s="404"/>
      <c r="J142" s="405"/>
      <c r="K142" s="405"/>
      <c r="L142" s="407"/>
      <c r="M142" s="407"/>
      <c r="N142" s="407"/>
      <c r="O142" s="408"/>
      <c r="P142" s="549"/>
      <c r="Q142" s="667"/>
      <c r="R142" s="668"/>
      <c r="S142" s="547"/>
      <c r="T142" s="547"/>
      <c r="U142" s="667">
        <v>4.93</v>
      </c>
      <c r="V142" s="450">
        <f t="shared" si="2"/>
        <v>0.68472222222222212</v>
      </c>
      <c r="W142" s="734"/>
      <c r="X142" s="450"/>
      <c r="Y142" s="734"/>
      <c r="Z142" s="734"/>
      <c r="AA142" s="735"/>
      <c r="AB142" s="450"/>
      <c r="AC142" s="439"/>
      <c r="AD142" s="736"/>
      <c r="AE142" s="549"/>
      <c r="AF142" s="549"/>
      <c r="AG142" s="464"/>
      <c r="AH142" s="439"/>
      <c r="AI142" s="549"/>
      <c r="AJ142" s="549"/>
      <c r="AK142" s="439"/>
      <c r="AL142" s="457"/>
      <c r="AM142" s="464"/>
      <c r="AN142" s="464"/>
      <c r="AO142" s="457"/>
      <c r="AP142" s="457"/>
      <c r="AQ142" s="549"/>
      <c r="AR142" s="736"/>
      <c r="AS142" s="595"/>
      <c r="AT142" s="736"/>
      <c r="AU142" s="737"/>
      <c r="AV142" s="450"/>
      <c r="AW142" s="738"/>
    </row>
    <row r="143" spans="1:49" x14ac:dyDescent="0.15">
      <c r="A143" s="740">
        <v>43625</v>
      </c>
      <c r="B143" s="486"/>
      <c r="C143" s="488"/>
      <c r="D143" s="741"/>
      <c r="E143" s="490"/>
      <c r="F143" s="490"/>
      <c r="G143" s="689"/>
      <c r="H143" s="488"/>
      <c r="I143" s="489"/>
      <c r="J143" s="490"/>
      <c r="K143" s="490"/>
      <c r="L143" s="491"/>
      <c r="M143" s="491"/>
      <c r="N143" s="491"/>
      <c r="O143" s="492"/>
      <c r="P143" s="550"/>
      <c r="Q143" s="677"/>
      <c r="R143" s="678"/>
      <c r="S143" s="679"/>
      <c r="T143" s="679"/>
      <c r="U143" s="677">
        <v>5.35</v>
      </c>
      <c r="V143" s="499">
        <f t="shared" si="2"/>
        <v>0.74305555555555547</v>
      </c>
      <c r="W143" s="742"/>
      <c r="X143" s="499"/>
      <c r="Y143" s="742"/>
      <c r="Z143" s="742"/>
      <c r="AA143" s="550"/>
      <c r="AB143" s="499"/>
      <c r="AC143" s="494"/>
      <c r="AD143" s="507"/>
      <c r="AE143" s="550"/>
      <c r="AF143" s="550"/>
      <c r="AG143" s="507"/>
      <c r="AH143" s="494"/>
      <c r="AI143" s="550"/>
      <c r="AJ143" s="550"/>
      <c r="AK143" s="494"/>
      <c r="AL143" s="503"/>
      <c r="AM143" s="507"/>
      <c r="AN143" s="507"/>
      <c r="AO143" s="503"/>
      <c r="AP143" s="503"/>
      <c r="AQ143" s="550"/>
      <c r="AR143" s="507"/>
      <c r="AS143" s="494"/>
      <c r="AT143" s="507"/>
      <c r="AU143" s="743"/>
      <c r="AV143" s="499"/>
      <c r="AW143" s="744"/>
    </row>
    <row r="144" spans="1:49" x14ac:dyDescent="0.15">
      <c r="A144" s="733">
        <v>43626</v>
      </c>
      <c r="B144" s="515"/>
      <c r="C144" s="403"/>
      <c r="D144" s="722"/>
      <c r="E144" s="405"/>
      <c r="F144" s="405"/>
      <c r="G144" s="687"/>
      <c r="H144" s="403"/>
      <c r="I144" s="404"/>
      <c r="J144" s="405"/>
      <c r="K144" s="405"/>
      <c r="L144" s="407"/>
      <c r="M144" s="407"/>
      <c r="N144" s="407"/>
      <c r="O144" s="408"/>
      <c r="P144" s="549"/>
      <c r="Q144" s="667"/>
      <c r="R144" s="668"/>
      <c r="S144" s="547"/>
      <c r="T144" s="547"/>
      <c r="U144" s="667">
        <v>5.73</v>
      </c>
      <c r="V144" s="450">
        <f t="shared" si="2"/>
        <v>0.79583333333333339</v>
      </c>
      <c r="W144" s="734"/>
      <c r="X144" s="450"/>
      <c r="Y144" s="734"/>
      <c r="Z144" s="734"/>
      <c r="AA144" s="735"/>
      <c r="AB144" s="450"/>
      <c r="AC144" s="439"/>
      <c r="AD144" s="736"/>
      <c r="AE144" s="549"/>
      <c r="AF144" s="549"/>
      <c r="AG144" s="464"/>
      <c r="AH144" s="439"/>
      <c r="AI144" s="549"/>
      <c r="AJ144" s="549"/>
      <c r="AK144" s="439"/>
      <c r="AL144" s="457"/>
      <c r="AM144" s="464"/>
      <c r="AN144" s="464"/>
      <c r="AO144" s="457"/>
      <c r="AP144" s="457"/>
      <c r="AQ144" s="549"/>
      <c r="AR144" s="736"/>
      <c r="AS144" s="595"/>
      <c r="AT144" s="736"/>
      <c r="AU144" s="737"/>
      <c r="AV144" s="450"/>
      <c r="AW144" s="738"/>
    </row>
    <row r="145" spans="1:49" x14ac:dyDescent="0.15">
      <c r="A145" s="733">
        <v>43627</v>
      </c>
      <c r="B145" s="515"/>
      <c r="C145" s="403"/>
      <c r="D145" s="722"/>
      <c r="E145" s="405"/>
      <c r="F145" s="405"/>
      <c r="G145" s="687"/>
      <c r="H145" s="403"/>
      <c r="I145" s="404"/>
      <c r="J145" s="405"/>
      <c r="K145" s="405"/>
      <c r="L145" s="407"/>
      <c r="M145" s="407"/>
      <c r="N145" s="407"/>
      <c r="O145" s="408"/>
      <c r="P145" s="549"/>
      <c r="Q145" s="667"/>
      <c r="R145" s="668"/>
      <c r="S145" s="547"/>
      <c r="T145" s="547"/>
      <c r="U145" s="667">
        <v>5.44</v>
      </c>
      <c r="V145" s="450">
        <f t="shared" si="2"/>
        <v>0.75555555555555554</v>
      </c>
      <c r="W145" s="734"/>
      <c r="X145" s="450"/>
      <c r="Y145" s="734"/>
      <c r="Z145" s="734"/>
      <c r="AA145" s="735"/>
      <c r="AB145" s="450"/>
      <c r="AC145" s="439"/>
      <c r="AD145" s="736"/>
      <c r="AE145" s="549"/>
      <c r="AF145" s="549"/>
      <c r="AG145" s="464"/>
      <c r="AH145" s="439"/>
      <c r="AI145" s="549"/>
      <c r="AJ145" s="549"/>
      <c r="AK145" s="439"/>
      <c r="AL145" s="457"/>
      <c r="AM145" s="464"/>
      <c r="AN145" s="464"/>
      <c r="AO145" s="457"/>
      <c r="AP145" s="457"/>
      <c r="AQ145" s="549"/>
      <c r="AR145" s="736"/>
      <c r="AS145" s="595"/>
      <c r="AT145" s="736"/>
      <c r="AU145" s="737"/>
      <c r="AV145" s="450"/>
      <c r="AW145" s="738"/>
    </row>
    <row r="146" spans="1:49" x14ac:dyDescent="0.15">
      <c r="A146" s="733">
        <v>43628</v>
      </c>
      <c r="B146" s="515"/>
      <c r="C146" s="403"/>
      <c r="D146" s="722"/>
      <c r="E146" s="405"/>
      <c r="F146" s="405"/>
      <c r="G146" s="687"/>
      <c r="H146" s="403"/>
      <c r="I146" s="404"/>
      <c r="J146" s="405"/>
      <c r="K146" s="405"/>
      <c r="L146" s="407"/>
      <c r="M146" s="407"/>
      <c r="N146" s="407"/>
      <c r="O146" s="408"/>
      <c r="P146" s="549"/>
      <c r="Q146" s="667"/>
      <c r="R146" s="668"/>
      <c r="S146" s="547"/>
      <c r="T146" s="547"/>
      <c r="U146" s="667">
        <v>5.62</v>
      </c>
      <c r="V146" s="450">
        <f t="shared" si="2"/>
        <v>0.78055555555555556</v>
      </c>
      <c r="W146" s="734"/>
      <c r="X146" s="450"/>
      <c r="Y146" s="734"/>
      <c r="Z146" s="734"/>
      <c r="AA146" s="735"/>
      <c r="AB146" s="450"/>
      <c r="AC146" s="439"/>
      <c r="AD146" s="736"/>
      <c r="AE146" s="549"/>
      <c r="AF146" s="549"/>
      <c r="AG146" s="464"/>
      <c r="AH146" s="439"/>
      <c r="AI146" s="549"/>
      <c r="AJ146" s="549"/>
      <c r="AK146" s="439"/>
      <c r="AL146" s="457"/>
      <c r="AM146" s="464"/>
      <c r="AN146" s="464"/>
      <c r="AO146" s="457"/>
      <c r="AP146" s="457"/>
      <c r="AQ146" s="549"/>
      <c r="AR146" s="736"/>
      <c r="AS146" s="595"/>
      <c r="AT146" s="736"/>
      <c r="AU146" s="737"/>
      <c r="AV146" s="450"/>
      <c r="AW146" s="738"/>
    </row>
    <row r="147" spans="1:49" x14ac:dyDescent="0.15">
      <c r="A147" s="733">
        <v>43629</v>
      </c>
      <c r="B147" s="515"/>
      <c r="C147" s="403"/>
      <c r="D147" s="722"/>
      <c r="E147" s="405"/>
      <c r="F147" s="405"/>
      <c r="G147" s="687"/>
      <c r="H147" s="403"/>
      <c r="I147" s="404"/>
      <c r="J147" s="405"/>
      <c r="K147" s="405"/>
      <c r="L147" s="407"/>
      <c r="M147" s="407"/>
      <c r="N147" s="407"/>
      <c r="O147" s="408"/>
      <c r="P147" s="549"/>
      <c r="Q147" s="667"/>
      <c r="R147" s="668"/>
      <c r="S147" s="547"/>
      <c r="T147" s="547"/>
      <c r="U147" s="667">
        <v>5.46</v>
      </c>
      <c r="V147" s="450">
        <f t="shared" si="2"/>
        <v>0.7583333333333333</v>
      </c>
      <c r="W147" s="734"/>
      <c r="X147" s="450"/>
      <c r="Y147" s="734"/>
      <c r="Z147" s="734"/>
      <c r="AA147" s="735"/>
      <c r="AB147" s="450"/>
      <c r="AC147" s="439"/>
      <c r="AD147" s="736"/>
      <c r="AE147" s="549"/>
      <c r="AF147" s="549"/>
      <c r="AG147" s="464"/>
      <c r="AH147" s="439"/>
      <c r="AI147" s="549"/>
      <c r="AJ147" s="549"/>
      <c r="AK147" s="439"/>
      <c r="AL147" s="457"/>
      <c r="AM147" s="464"/>
      <c r="AN147" s="464"/>
      <c r="AO147" s="457"/>
      <c r="AP147" s="457"/>
      <c r="AQ147" s="549"/>
      <c r="AR147" s="736"/>
      <c r="AS147" s="595"/>
      <c r="AT147" s="736"/>
      <c r="AU147" s="737"/>
      <c r="AV147" s="450"/>
      <c r="AW147" s="738"/>
    </row>
    <row r="148" spans="1:49" x14ac:dyDescent="0.15">
      <c r="A148" s="733">
        <v>43630</v>
      </c>
      <c r="B148" s="515"/>
      <c r="C148" s="403"/>
      <c r="D148" s="722"/>
      <c r="E148" s="405"/>
      <c r="F148" s="405"/>
      <c r="G148" s="687"/>
      <c r="H148" s="403"/>
      <c r="I148" s="404"/>
      <c r="J148" s="405"/>
      <c r="K148" s="405"/>
      <c r="L148" s="407"/>
      <c r="M148" s="407"/>
      <c r="N148" s="407"/>
      <c r="O148" s="408"/>
      <c r="P148" s="549"/>
      <c r="Q148" s="667"/>
      <c r="R148" s="668"/>
      <c r="S148" s="547"/>
      <c r="T148" s="547"/>
      <c r="U148" s="667">
        <v>5.82</v>
      </c>
      <c r="V148" s="450">
        <f t="shared" si="2"/>
        <v>0.80833333333333335</v>
      </c>
      <c r="W148" s="734"/>
      <c r="X148" s="450"/>
      <c r="Y148" s="734"/>
      <c r="Z148" s="734"/>
      <c r="AA148" s="735"/>
      <c r="AB148" s="450"/>
      <c r="AC148" s="439"/>
      <c r="AD148" s="736"/>
      <c r="AE148" s="549"/>
      <c r="AF148" s="549"/>
      <c r="AG148" s="464"/>
      <c r="AH148" s="439"/>
      <c r="AI148" s="549"/>
      <c r="AJ148" s="549"/>
      <c r="AK148" s="439"/>
      <c r="AL148" s="457"/>
      <c r="AM148" s="464"/>
      <c r="AN148" s="464"/>
      <c r="AO148" s="457"/>
      <c r="AP148" s="457"/>
      <c r="AQ148" s="549"/>
      <c r="AR148" s="736"/>
      <c r="AS148" s="595"/>
      <c r="AT148" s="736"/>
      <c r="AU148" s="737"/>
      <c r="AV148" s="450"/>
      <c r="AW148" s="738"/>
    </row>
    <row r="149" spans="1:49" x14ac:dyDescent="0.15">
      <c r="A149" s="733">
        <v>43631</v>
      </c>
      <c r="B149" s="515"/>
      <c r="C149" s="403"/>
      <c r="D149" s="722"/>
      <c r="E149" s="405"/>
      <c r="F149" s="405"/>
      <c r="G149" s="687"/>
      <c r="H149" s="403"/>
      <c r="I149" s="404"/>
      <c r="J149" s="405"/>
      <c r="K149" s="405"/>
      <c r="L149" s="407"/>
      <c r="M149" s="407"/>
      <c r="N149" s="407"/>
      <c r="O149" s="408"/>
      <c r="P149" s="549"/>
      <c r="Q149" s="667"/>
      <c r="R149" s="668"/>
      <c r="S149" s="547"/>
      <c r="T149" s="547"/>
      <c r="U149" s="667">
        <v>5.57</v>
      </c>
      <c r="V149" s="450">
        <f t="shared" si="2"/>
        <v>0.77361111111111114</v>
      </c>
      <c r="W149" s="734"/>
      <c r="X149" s="450"/>
      <c r="Y149" s="734"/>
      <c r="Z149" s="734"/>
      <c r="AA149" s="735"/>
      <c r="AB149" s="450"/>
      <c r="AC149" s="439"/>
      <c r="AD149" s="736"/>
      <c r="AE149" s="549"/>
      <c r="AF149" s="549"/>
      <c r="AG149" s="464"/>
      <c r="AH149" s="439"/>
      <c r="AI149" s="549"/>
      <c r="AJ149" s="549"/>
      <c r="AK149" s="439"/>
      <c r="AL149" s="457"/>
      <c r="AM149" s="464"/>
      <c r="AN149" s="464"/>
      <c r="AO149" s="457"/>
      <c r="AP149" s="457"/>
      <c r="AQ149" s="549"/>
      <c r="AR149" s="736"/>
      <c r="AS149" s="595"/>
      <c r="AT149" s="736"/>
      <c r="AU149" s="737"/>
      <c r="AV149" s="450"/>
      <c r="AW149" s="738"/>
    </row>
    <row r="150" spans="1:49" x14ac:dyDescent="0.15">
      <c r="A150" s="740">
        <v>43632</v>
      </c>
      <c r="B150" s="486"/>
      <c r="C150" s="488"/>
      <c r="D150" s="741"/>
      <c r="E150" s="490"/>
      <c r="F150" s="490"/>
      <c r="G150" s="689"/>
      <c r="H150" s="488"/>
      <c r="I150" s="489"/>
      <c r="J150" s="490"/>
      <c r="K150" s="490"/>
      <c r="L150" s="491"/>
      <c r="M150" s="491"/>
      <c r="N150" s="491"/>
      <c r="O150" s="492"/>
      <c r="P150" s="550"/>
      <c r="Q150" s="677"/>
      <c r="R150" s="678"/>
      <c r="S150" s="679"/>
      <c r="T150" s="679"/>
      <c r="U150" s="677">
        <v>5.76</v>
      </c>
      <c r="V150" s="499">
        <f t="shared" si="2"/>
        <v>0.79999999999999993</v>
      </c>
      <c r="W150" s="742"/>
      <c r="X150" s="499"/>
      <c r="Y150" s="742"/>
      <c r="Z150" s="742"/>
      <c r="AA150" s="550"/>
      <c r="AB150" s="499"/>
      <c r="AC150" s="494"/>
      <c r="AD150" s="507"/>
      <c r="AE150" s="550"/>
      <c r="AF150" s="550"/>
      <c r="AG150" s="507"/>
      <c r="AH150" s="494"/>
      <c r="AI150" s="550"/>
      <c r="AJ150" s="550"/>
      <c r="AK150" s="494"/>
      <c r="AL150" s="503"/>
      <c r="AM150" s="507"/>
      <c r="AN150" s="507"/>
      <c r="AO150" s="503"/>
      <c r="AP150" s="503"/>
      <c r="AQ150" s="550"/>
      <c r="AR150" s="507"/>
      <c r="AS150" s="494"/>
      <c r="AT150" s="507"/>
      <c r="AU150" s="743"/>
      <c r="AV150" s="499"/>
      <c r="AW150" s="744"/>
    </row>
    <row r="151" spans="1:49" x14ac:dyDescent="0.15">
      <c r="A151" s="733">
        <v>43633</v>
      </c>
      <c r="B151" s="515"/>
      <c r="C151" s="403"/>
      <c r="D151" s="722"/>
      <c r="E151" s="405"/>
      <c r="F151" s="405"/>
      <c r="G151" s="687"/>
      <c r="H151" s="403"/>
      <c r="I151" s="404"/>
      <c r="J151" s="405"/>
      <c r="K151" s="405"/>
      <c r="L151" s="407"/>
      <c r="M151" s="407"/>
      <c r="N151" s="407"/>
      <c r="O151" s="408"/>
      <c r="P151" s="549"/>
      <c r="Q151" s="667"/>
      <c r="R151" s="668"/>
      <c r="S151" s="547"/>
      <c r="T151" s="547"/>
      <c r="U151" s="667">
        <v>5.75</v>
      </c>
      <c r="V151" s="450">
        <f t="shared" si="2"/>
        <v>0.79861111111111105</v>
      </c>
      <c r="W151" s="734"/>
      <c r="X151" s="450"/>
      <c r="Y151" s="734"/>
      <c r="Z151" s="734"/>
      <c r="AA151" s="735"/>
      <c r="AB151" s="450"/>
      <c r="AC151" s="439"/>
      <c r="AD151" s="736"/>
      <c r="AE151" s="549"/>
      <c r="AF151" s="549"/>
      <c r="AG151" s="464"/>
      <c r="AH151" s="439"/>
      <c r="AI151" s="549"/>
      <c r="AJ151" s="549"/>
      <c r="AK151" s="439"/>
      <c r="AL151" s="457"/>
      <c r="AM151" s="464"/>
      <c r="AN151" s="464"/>
      <c r="AO151" s="457"/>
      <c r="AP151" s="457"/>
      <c r="AQ151" s="549"/>
      <c r="AR151" s="736"/>
      <c r="AS151" s="595"/>
      <c r="AT151" s="736"/>
      <c r="AU151" s="737"/>
      <c r="AV151" s="450"/>
      <c r="AW151" s="738"/>
    </row>
    <row r="152" spans="1:49" x14ac:dyDescent="0.15">
      <c r="A152" s="733">
        <v>43634</v>
      </c>
      <c r="B152" s="515"/>
      <c r="C152" s="403"/>
      <c r="D152" s="722"/>
      <c r="E152" s="405"/>
      <c r="F152" s="405"/>
      <c r="G152" s="687"/>
      <c r="H152" s="403"/>
      <c r="I152" s="404"/>
      <c r="J152" s="405"/>
      <c r="K152" s="405"/>
      <c r="L152" s="407"/>
      <c r="M152" s="407"/>
      <c r="N152" s="407"/>
      <c r="O152" s="408"/>
      <c r="P152" s="549"/>
      <c r="Q152" s="667"/>
      <c r="R152" s="668"/>
      <c r="S152" s="547"/>
      <c r="T152" s="547"/>
      <c r="U152" s="667">
        <v>5.63</v>
      </c>
      <c r="V152" s="450">
        <f t="shared" si="2"/>
        <v>0.78194444444444444</v>
      </c>
      <c r="W152" s="734"/>
      <c r="X152" s="450"/>
      <c r="Y152" s="734"/>
      <c r="Z152" s="734"/>
      <c r="AA152" s="735"/>
      <c r="AB152" s="450"/>
      <c r="AC152" s="439"/>
      <c r="AD152" s="736"/>
      <c r="AE152" s="549"/>
      <c r="AF152" s="549"/>
      <c r="AG152" s="464"/>
      <c r="AH152" s="439"/>
      <c r="AI152" s="549"/>
      <c r="AJ152" s="549"/>
      <c r="AK152" s="439"/>
      <c r="AL152" s="457"/>
      <c r="AM152" s="464"/>
      <c r="AN152" s="464"/>
      <c r="AO152" s="457"/>
      <c r="AP152" s="457"/>
      <c r="AQ152" s="549"/>
      <c r="AR152" s="736"/>
      <c r="AS152" s="595"/>
      <c r="AT152" s="736"/>
      <c r="AU152" s="737"/>
      <c r="AV152" s="450"/>
      <c r="AW152" s="738"/>
    </row>
    <row r="153" spans="1:49" x14ac:dyDescent="0.15">
      <c r="A153" s="733">
        <v>43635</v>
      </c>
      <c r="B153" s="515"/>
      <c r="C153" s="403"/>
      <c r="D153" s="722"/>
      <c r="E153" s="405"/>
      <c r="F153" s="405"/>
      <c r="G153" s="687"/>
      <c r="H153" s="403"/>
      <c r="I153" s="404"/>
      <c r="J153" s="405"/>
      <c r="K153" s="405"/>
      <c r="L153" s="407"/>
      <c r="M153" s="407"/>
      <c r="N153" s="407"/>
      <c r="O153" s="408"/>
      <c r="P153" s="549"/>
      <c r="Q153" s="667"/>
      <c r="R153" s="668"/>
      <c r="S153" s="547"/>
      <c r="T153" s="547"/>
      <c r="U153" s="667">
        <v>5.81</v>
      </c>
      <c r="V153" s="450">
        <f t="shared" si="2"/>
        <v>0.80694444444444435</v>
      </c>
      <c r="W153" s="734"/>
      <c r="X153" s="450"/>
      <c r="Y153" s="734"/>
      <c r="Z153" s="734"/>
      <c r="AA153" s="735"/>
      <c r="AB153" s="450"/>
      <c r="AC153" s="439"/>
      <c r="AD153" s="736"/>
      <c r="AE153" s="549"/>
      <c r="AF153" s="549"/>
      <c r="AG153" s="464"/>
      <c r="AH153" s="439"/>
      <c r="AI153" s="549"/>
      <c r="AJ153" s="549"/>
      <c r="AK153" s="439"/>
      <c r="AL153" s="457"/>
      <c r="AM153" s="464"/>
      <c r="AN153" s="464"/>
      <c r="AO153" s="457"/>
      <c r="AP153" s="457"/>
      <c r="AQ153" s="549"/>
      <c r="AR153" s="736"/>
      <c r="AS153" s="595"/>
      <c r="AT153" s="736"/>
      <c r="AU153" s="737"/>
      <c r="AV153" s="450"/>
      <c r="AW153" s="738"/>
    </row>
    <row r="154" spans="1:49" x14ac:dyDescent="0.15">
      <c r="A154" s="733">
        <v>43636</v>
      </c>
      <c r="B154" s="515"/>
      <c r="C154" s="403"/>
      <c r="D154" s="722"/>
      <c r="E154" s="405"/>
      <c r="F154" s="405"/>
      <c r="G154" s="687"/>
      <c r="H154" s="403"/>
      <c r="I154" s="404"/>
      <c r="J154" s="405"/>
      <c r="K154" s="405"/>
      <c r="L154" s="407"/>
      <c r="M154" s="407"/>
      <c r="N154" s="407"/>
      <c r="O154" s="408"/>
      <c r="P154" s="549"/>
      <c r="Q154" s="667"/>
      <c r="R154" s="668"/>
      <c r="S154" s="547"/>
      <c r="T154" s="547"/>
      <c r="U154" s="667">
        <v>5.75</v>
      </c>
      <c r="V154" s="450">
        <f t="shared" si="2"/>
        <v>0.79861111111111105</v>
      </c>
      <c r="W154" s="734"/>
      <c r="X154" s="450"/>
      <c r="Y154" s="734"/>
      <c r="Z154" s="734"/>
      <c r="AA154" s="735"/>
      <c r="AB154" s="450"/>
      <c r="AC154" s="439"/>
      <c r="AD154" s="736"/>
      <c r="AE154" s="549"/>
      <c r="AF154" s="549"/>
      <c r="AG154" s="464"/>
      <c r="AH154" s="439"/>
      <c r="AI154" s="549"/>
      <c r="AJ154" s="549"/>
      <c r="AK154" s="439"/>
      <c r="AL154" s="457"/>
      <c r="AM154" s="464"/>
      <c r="AN154" s="464"/>
      <c r="AO154" s="457"/>
      <c r="AP154" s="457"/>
      <c r="AQ154" s="549"/>
      <c r="AR154" s="736"/>
      <c r="AS154" s="595"/>
      <c r="AT154" s="736"/>
      <c r="AU154" s="737"/>
      <c r="AV154" s="450"/>
      <c r="AW154" s="738"/>
    </row>
    <row r="155" spans="1:49" x14ac:dyDescent="0.15">
      <c r="A155" s="733">
        <v>43637</v>
      </c>
      <c r="B155" s="515"/>
      <c r="C155" s="403"/>
      <c r="D155" s="722"/>
      <c r="E155" s="405"/>
      <c r="F155" s="405"/>
      <c r="G155" s="687"/>
      <c r="H155" s="403"/>
      <c r="I155" s="404"/>
      <c r="J155" s="405"/>
      <c r="K155" s="405"/>
      <c r="L155" s="407"/>
      <c r="M155" s="407"/>
      <c r="N155" s="407"/>
      <c r="O155" s="408"/>
      <c r="P155" s="549"/>
      <c r="Q155" s="667"/>
      <c r="R155" s="668"/>
      <c r="S155" s="547"/>
      <c r="T155" s="547"/>
      <c r="U155" s="667">
        <v>6</v>
      </c>
      <c r="V155" s="450">
        <f t="shared" si="2"/>
        <v>0.83333333333333326</v>
      </c>
      <c r="W155" s="734"/>
      <c r="X155" s="450"/>
      <c r="Y155" s="734"/>
      <c r="Z155" s="734"/>
      <c r="AA155" s="735"/>
      <c r="AB155" s="450"/>
      <c r="AC155" s="439"/>
      <c r="AD155" s="736"/>
      <c r="AE155" s="549"/>
      <c r="AF155" s="549"/>
      <c r="AG155" s="464"/>
      <c r="AH155" s="439"/>
      <c r="AI155" s="549"/>
      <c r="AJ155" s="549"/>
      <c r="AK155" s="439"/>
      <c r="AL155" s="457"/>
      <c r="AM155" s="464"/>
      <c r="AN155" s="464"/>
      <c r="AO155" s="457"/>
      <c r="AP155" s="457"/>
      <c r="AQ155" s="549"/>
      <c r="AR155" s="736"/>
      <c r="AS155" s="595"/>
      <c r="AT155" s="736"/>
      <c r="AU155" s="737"/>
      <c r="AV155" s="450"/>
      <c r="AW155" s="738"/>
    </row>
    <row r="156" spans="1:49" x14ac:dyDescent="0.15">
      <c r="A156" s="733">
        <v>43638</v>
      </c>
      <c r="B156" s="515"/>
      <c r="C156" s="403"/>
      <c r="D156" s="722"/>
      <c r="E156" s="405"/>
      <c r="F156" s="405"/>
      <c r="G156" s="687"/>
      <c r="H156" s="403"/>
      <c r="I156" s="404"/>
      <c r="J156" s="405"/>
      <c r="K156" s="405"/>
      <c r="L156" s="407"/>
      <c r="M156" s="407"/>
      <c r="N156" s="407"/>
      <c r="O156" s="408"/>
      <c r="P156" s="549"/>
      <c r="Q156" s="667"/>
      <c r="R156" s="668"/>
      <c r="S156" s="547"/>
      <c r="T156" s="547"/>
      <c r="U156" s="667">
        <v>5.87</v>
      </c>
      <c r="V156" s="450">
        <f t="shared" si="2"/>
        <v>0.81527777777777777</v>
      </c>
      <c r="W156" s="734"/>
      <c r="X156" s="450"/>
      <c r="Y156" s="734"/>
      <c r="Z156" s="734"/>
      <c r="AA156" s="735"/>
      <c r="AB156" s="450"/>
      <c r="AC156" s="439"/>
      <c r="AD156" s="736"/>
      <c r="AE156" s="549"/>
      <c r="AF156" s="549"/>
      <c r="AG156" s="464"/>
      <c r="AH156" s="439"/>
      <c r="AI156" s="549"/>
      <c r="AJ156" s="549"/>
      <c r="AK156" s="439"/>
      <c r="AL156" s="457"/>
      <c r="AM156" s="464"/>
      <c r="AN156" s="464"/>
      <c r="AO156" s="457"/>
      <c r="AP156" s="457"/>
      <c r="AQ156" s="549"/>
      <c r="AR156" s="736"/>
      <c r="AS156" s="595"/>
      <c r="AT156" s="736"/>
      <c r="AU156" s="737"/>
      <c r="AV156" s="450"/>
      <c r="AW156" s="738"/>
    </row>
    <row r="157" spans="1:49" x14ac:dyDescent="0.15">
      <c r="A157" s="740">
        <v>43639</v>
      </c>
      <c r="B157" s="486"/>
      <c r="C157" s="488"/>
      <c r="D157" s="741"/>
      <c r="E157" s="490"/>
      <c r="F157" s="490"/>
      <c r="G157" s="689"/>
      <c r="H157" s="488"/>
      <c r="I157" s="489"/>
      <c r="J157" s="490"/>
      <c r="K157" s="490"/>
      <c r="L157" s="491"/>
      <c r="M157" s="491"/>
      <c r="N157" s="491"/>
      <c r="O157" s="492"/>
      <c r="P157" s="550"/>
      <c r="Q157" s="677"/>
      <c r="R157" s="678"/>
      <c r="S157" s="679"/>
      <c r="T157" s="679"/>
      <c r="U157" s="677">
        <v>5.96</v>
      </c>
      <c r="V157" s="499">
        <f t="shared" si="2"/>
        <v>0.82777777777777772</v>
      </c>
      <c r="W157" s="742"/>
      <c r="X157" s="499"/>
      <c r="Y157" s="742"/>
      <c r="Z157" s="742"/>
      <c r="AA157" s="550"/>
      <c r="AB157" s="499"/>
      <c r="AC157" s="494"/>
      <c r="AD157" s="507"/>
      <c r="AE157" s="550"/>
      <c r="AF157" s="550"/>
      <c r="AG157" s="507"/>
      <c r="AH157" s="494"/>
      <c r="AI157" s="550"/>
      <c r="AJ157" s="550"/>
      <c r="AK157" s="494"/>
      <c r="AL157" s="503"/>
      <c r="AM157" s="507"/>
      <c r="AN157" s="507"/>
      <c r="AO157" s="503"/>
      <c r="AP157" s="503"/>
      <c r="AQ157" s="550"/>
      <c r="AR157" s="507"/>
      <c r="AS157" s="494"/>
      <c r="AT157" s="507"/>
      <c r="AU157" s="743"/>
      <c r="AV157" s="499"/>
      <c r="AW157" s="744"/>
    </row>
    <row r="158" spans="1:49" x14ac:dyDescent="0.15">
      <c r="A158" s="733">
        <v>43640</v>
      </c>
      <c r="B158" s="515"/>
      <c r="C158" s="403"/>
      <c r="D158" s="722"/>
      <c r="E158" s="405"/>
      <c r="F158" s="405"/>
      <c r="G158" s="687"/>
      <c r="H158" s="403"/>
      <c r="I158" s="404"/>
      <c r="J158" s="405"/>
      <c r="K158" s="405"/>
      <c r="L158" s="407"/>
      <c r="M158" s="407"/>
      <c r="N158" s="407"/>
      <c r="O158" s="408"/>
      <c r="P158" s="549"/>
      <c r="Q158" s="667"/>
      <c r="R158" s="668"/>
      <c r="S158" s="547"/>
      <c r="T158" s="547"/>
      <c r="U158" s="667">
        <v>5.97</v>
      </c>
      <c r="V158" s="450">
        <f t="shared" si="2"/>
        <v>0.82916666666666661</v>
      </c>
      <c r="W158" s="734"/>
      <c r="X158" s="450"/>
      <c r="Y158" s="734"/>
      <c r="Z158" s="734"/>
      <c r="AA158" s="735"/>
      <c r="AB158" s="450"/>
      <c r="AC158" s="439"/>
      <c r="AD158" s="736"/>
      <c r="AE158" s="549"/>
      <c r="AF158" s="549"/>
      <c r="AG158" s="464"/>
      <c r="AH158" s="439"/>
      <c r="AI158" s="549"/>
      <c r="AJ158" s="549"/>
      <c r="AK158" s="439"/>
      <c r="AL158" s="457"/>
      <c r="AM158" s="464"/>
      <c r="AN158" s="464"/>
      <c r="AO158" s="457"/>
      <c r="AP158" s="457"/>
      <c r="AQ158" s="549"/>
      <c r="AR158" s="736"/>
      <c r="AS158" s="595"/>
      <c r="AT158" s="736"/>
      <c r="AU158" s="737"/>
      <c r="AV158" s="450"/>
      <c r="AW158" s="738"/>
    </row>
    <row r="159" spans="1:49" x14ac:dyDescent="0.15">
      <c r="A159" s="733">
        <v>43641</v>
      </c>
      <c r="B159" s="515"/>
      <c r="C159" s="403"/>
      <c r="D159" s="722"/>
      <c r="E159" s="405"/>
      <c r="F159" s="405"/>
      <c r="G159" s="687"/>
      <c r="H159" s="403"/>
      <c r="I159" s="404"/>
      <c r="J159" s="405"/>
      <c r="K159" s="405"/>
      <c r="L159" s="407"/>
      <c r="M159" s="407"/>
      <c r="N159" s="407"/>
      <c r="O159" s="408"/>
      <c r="P159" s="549"/>
      <c r="Q159" s="667"/>
      <c r="R159" s="668"/>
      <c r="S159" s="547"/>
      <c r="T159" s="547"/>
      <c r="U159" s="667">
        <v>5.86</v>
      </c>
      <c r="V159" s="450">
        <f t="shared" si="2"/>
        <v>0.81388888888888888</v>
      </c>
      <c r="W159" s="734"/>
      <c r="X159" s="450"/>
      <c r="Y159" s="734"/>
      <c r="Z159" s="734"/>
      <c r="AA159" s="735"/>
      <c r="AB159" s="450"/>
      <c r="AC159" s="439"/>
      <c r="AD159" s="736"/>
      <c r="AE159" s="549"/>
      <c r="AF159" s="549"/>
      <c r="AG159" s="464"/>
      <c r="AH159" s="439"/>
      <c r="AI159" s="549"/>
      <c r="AJ159" s="549"/>
      <c r="AK159" s="439"/>
      <c r="AL159" s="457"/>
      <c r="AM159" s="464"/>
      <c r="AN159" s="464"/>
      <c r="AO159" s="457"/>
      <c r="AP159" s="457"/>
      <c r="AQ159" s="549"/>
      <c r="AR159" s="736"/>
      <c r="AS159" s="595"/>
      <c r="AT159" s="736"/>
      <c r="AU159" s="737"/>
      <c r="AV159" s="450"/>
      <c r="AW159" s="738"/>
    </row>
    <row r="160" spans="1:49" x14ac:dyDescent="0.15">
      <c r="A160" s="733">
        <v>43642</v>
      </c>
      <c r="B160" s="515"/>
      <c r="C160" s="403"/>
      <c r="D160" s="722"/>
      <c r="E160" s="405"/>
      <c r="F160" s="405"/>
      <c r="G160" s="687"/>
      <c r="H160" s="403"/>
      <c r="I160" s="404"/>
      <c r="J160" s="405"/>
      <c r="K160" s="405"/>
      <c r="L160" s="407"/>
      <c r="M160" s="407"/>
      <c r="N160" s="407"/>
      <c r="O160" s="408"/>
      <c r="P160" s="549"/>
      <c r="Q160" s="667"/>
      <c r="R160" s="668"/>
      <c r="S160" s="547"/>
      <c r="T160" s="547"/>
      <c r="U160" s="667">
        <v>5.82</v>
      </c>
      <c r="V160" s="450">
        <f t="shared" si="2"/>
        <v>0.80833333333333335</v>
      </c>
      <c r="W160" s="734"/>
      <c r="X160" s="450"/>
      <c r="Y160" s="734"/>
      <c r="Z160" s="734"/>
      <c r="AA160" s="735"/>
      <c r="AB160" s="450"/>
      <c r="AC160" s="439"/>
      <c r="AD160" s="736"/>
      <c r="AE160" s="549"/>
      <c r="AF160" s="549"/>
      <c r="AG160" s="464"/>
      <c r="AH160" s="439"/>
      <c r="AI160" s="549"/>
      <c r="AJ160" s="549"/>
      <c r="AK160" s="439"/>
      <c r="AL160" s="457"/>
      <c r="AM160" s="464"/>
      <c r="AN160" s="464"/>
      <c r="AO160" s="457"/>
      <c r="AP160" s="457"/>
      <c r="AQ160" s="549"/>
      <c r="AR160" s="736"/>
      <c r="AS160" s="595"/>
      <c r="AT160" s="736"/>
      <c r="AU160" s="737"/>
      <c r="AV160" s="450"/>
      <c r="AW160" s="738"/>
    </row>
    <row r="161" spans="1:49" x14ac:dyDescent="0.15">
      <c r="A161" s="733">
        <v>43643</v>
      </c>
      <c r="B161" s="515"/>
      <c r="C161" s="551"/>
      <c r="D161" s="745"/>
      <c r="E161" s="553"/>
      <c r="F161" s="553"/>
      <c r="G161" s="687"/>
      <c r="H161" s="551"/>
      <c r="I161" s="552"/>
      <c r="J161" s="553"/>
      <c r="K161" s="553"/>
      <c r="L161" s="554"/>
      <c r="M161" s="554"/>
      <c r="N161" s="554"/>
      <c r="O161" s="555"/>
      <c r="P161" s="549"/>
      <c r="Q161" s="667"/>
      <c r="R161" s="668"/>
      <c r="S161" s="547"/>
      <c r="T161" s="547"/>
      <c r="U161" s="667">
        <v>5.64</v>
      </c>
      <c r="V161" s="450">
        <f t="shared" si="2"/>
        <v>0.78333333333333321</v>
      </c>
      <c r="W161" s="734"/>
      <c r="X161" s="450"/>
      <c r="Y161" s="734"/>
      <c r="Z161" s="734"/>
      <c r="AA161" s="735"/>
      <c r="AB161" s="450"/>
      <c r="AC161" s="439"/>
      <c r="AD161" s="736"/>
      <c r="AE161" s="549"/>
      <c r="AF161" s="549"/>
      <c r="AG161" s="464"/>
      <c r="AH161" s="439"/>
      <c r="AI161" s="549"/>
      <c r="AJ161" s="549"/>
      <c r="AK161" s="439"/>
      <c r="AL161" s="457"/>
      <c r="AM161" s="464"/>
      <c r="AN161" s="464"/>
      <c r="AO161" s="457"/>
      <c r="AP161" s="457"/>
      <c r="AQ161" s="549"/>
      <c r="AR161" s="736"/>
      <c r="AS161" s="595"/>
      <c r="AT161" s="736"/>
      <c r="AU161" s="737"/>
      <c r="AV161" s="450"/>
      <c r="AW161" s="738"/>
    </row>
    <row r="162" spans="1:49" x14ac:dyDescent="0.15">
      <c r="A162" s="733">
        <v>43644</v>
      </c>
      <c r="B162" s="515"/>
      <c r="C162" s="551"/>
      <c r="D162" s="745"/>
      <c r="E162" s="553"/>
      <c r="F162" s="553"/>
      <c r="G162" s="687"/>
      <c r="H162" s="551"/>
      <c r="I162" s="552"/>
      <c r="J162" s="553"/>
      <c r="K162" s="553"/>
      <c r="L162" s="554"/>
      <c r="M162" s="554"/>
      <c r="N162" s="554"/>
      <c r="O162" s="555"/>
      <c r="P162" s="549"/>
      <c r="Q162" s="667"/>
      <c r="R162" s="668"/>
      <c r="S162" s="547"/>
      <c r="T162" s="547"/>
      <c r="U162" s="667">
        <v>5.65</v>
      </c>
      <c r="V162" s="450">
        <f t="shared" si="2"/>
        <v>0.78472222222222221</v>
      </c>
      <c r="W162" s="734"/>
      <c r="X162" s="450"/>
      <c r="Y162" s="734"/>
      <c r="Z162" s="734"/>
      <c r="AA162" s="735"/>
      <c r="AB162" s="450"/>
      <c r="AC162" s="439"/>
      <c r="AD162" s="736"/>
      <c r="AE162" s="549"/>
      <c r="AF162" s="549"/>
      <c r="AG162" s="464"/>
      <c r="AH162" s="439"/>
      <c r="AI162" s="549"/>
      <c r="AJ162" s="549"/>
      <c r="AK162" s="439"/>
      <c r="AL162" s="457"/>
      <c r="AM162" s="464"/>
      <c r="AN162" s="464"/>
      <c r="AO162" s="457"/>
      <c r="AP162" s="457"/>
      <c r="AQ162" s="549"/>
      <c r="AR162" s="736"/>
      <c r="AS162" s="595"/>
      <c r="AT162" s="736"/>
      <c r="AU162" s="737"/>
      <c r="AV162" s="450"/>
      <c r="AW162" s="738"/>
    </row>
    <row r="163" spans="1:49" x14ac:dyDescent="0.15">
      <c r="A163" s="733">
        <v>43645</v>
      </c>
      <c r="B163" s="515"/>
      <c r="C163" s="551"/>
      <c r="D163" s="745"/>
      <c r="E163" s="553"/>
      <c r="F163" s="553"/>
      <c r="G163" s="687"/>
      <c r="H163" s="551"/>
      <c r="I163" s="552"/>
      <c r="J163" s="553"/>
      <c r="K163" s="553"/>
      <c r="L163" s="554"/>
      <c r="M163" s="554"/>
      <c r="N163" s="554"/>
      <c r="O163" s="555"/>
      <c r="P163" s="549"/>
      <c r="Q163" s="667"/>
      <c r="R163" s="668"/>
      <c r="S163" s="547"/>
      <c r="T163" s="547"/>
      <c r="U163" s="667">
        <v>5.52</v>
      </c>
      <c r="V163" s="450">
        <f t="shared" si="2"/>
        <v>0.76666666666666661</v>
      </c>
      <c r="W163" s="734"/>
      <c r="X163" s="450"/>
      <c r="Y163" s="734"/>
      <c r="Z163" s="734"/>
      <c r="AA163" s="735"/>
      <c r="AB163" s="450"/>
      <c r="AC163" s="439"/>
      <c r="AD163" s="736"/>
      <c r="AE163" s="549"/>
      <c r="AF163" s="549"/>
      <c r="AG163" s="464"/>
      <c r="AH163" s="439"/>
      <c r="AI163" s="549"/>
      <c r="AJ163" s="549"/>
      <c r="AK163" s="439"/>
      <c r="AL163" s="457"/>
      <c r="AM163" s="464"/>
      <c r="AN163" s="464"/>
      <c r="AO163" s="457"/>
      <c r="AP163" s="457"/>
      <c r="AQ163" s="549"/>
      <c r="AR163" s="736"/>
      <c r="AS163" s="595"/>
      <c r="AT163" s="736"/>
      <c r="AU163" s="737"/>
      <c r="AV163" s="450"/>
      <c r="AW163" s="738"/>
    </row>
    <row r="164" spans="1:49" x14ac:dyDescent="0.15">
      <c r="A164" s="740">
        <v>43646</v>
      </c>
      <c r="B164" s="486"/>
      <c r="C164" s="488"/>
      <c r="D164" s="741"/>
      <c r="E164" s="490"/>
      <c r="F164" s="490"/>
      <c r="G164" s="689"/>
      <c r="H164" s="488"/>
      <c r="I164" s="489"/>
      <c r="J164" s="490"/>
      <c r="K164" s="490"/>
      <c r="L164" s="491"/>
      <c r="M164" s="491"/>
      <c r="N164" s="491"/>
      <c r="O164" s="492"/>
      <c r="P164" s="550"/>
      <c r="Q164" s="677"/>
      <c r="R164" s="678"/>
      <c r="S164" s="679"/>
      <c r="T164" s="679"/>
      <c r="U164" s="677">
        <v>5.04</v>
      </c>
      <c r="V164" s="499">
        <f t="shared" si="2"/>
        <v>0.7</v>
      </c>
      <c r="W164" s="742"/>
      <c r="X164" s="499"/>
      <c r="Y164" s="742"/>
      <c r="Z164" s="742"/>
      <c r="AA164" s="550"/>
      <c r="AB164" s="499"/>
      <c r="AC164" s="494"/>
      <c r="AD164" s="507"/>
      <c r="AE164" s="550"/>
      <c r="AF164" s="550"/>
      <c r="AG164" s="507"/>
      <c r="AH164" s="494"/>
      <c r="AI164" s="550"/>
      <c r="AJ164" s="550"/>
      <c r="AK164" s="494"/>
      <c r="AL164" s="503"/>
      <c r="AM164" s="507"/>
      <c r="AN164" s="507"/>
      <c r="AO164" s="503"/>
      <c r="AP164" s="503"/>
      <c r="AQ164" s="550"/>
      <c r="AR164" s="507"/>
      <c r="AS164" s="494"/>
      <c r="AT164" s="507"/>
      <c r="AU164" s="743"/>
      <c r="AV164" s="499"/>
      <c r="AW164" s="744"/>
    </row>
    <row r="165" spans="1:49" x14ac:dyDescent="0.15">
      <c r="A165" s="733">
        <v>43647</v>
      </c>
      <c r="B165" s="515"/>
      <c r="C165" s="551"/>
      <c r="D165" s="745"/>
      <c r="E165" s="553"/>
      <c r="F165" s="553"/>
      <c r="G165" s="687"/>
      <c r="H165" s="551"/>
      <c r="I165" s="552"/>
      <c r="J165" s="553"/>
      <c r="K165" s="553"/>
      <c r="L165" s="554"/>
      <c r="M165" s="554"/>
      <c r="N165" s="554"/>
      <c r="O165" s="555"/>
      <c r="P165" s="549"/>
      <c r="Q165" s="667"/>
      <c r="R165" s="668"/>
      <c r="S165" s="547"/>
      <c r="T165" s="547"/>
      <c r="U165" s="667">
        <v>5.03</v>
      </c>
      <c r="V165" s="450">
        <f t="shared" si="2"/>
        <v>0.69861111111111118</v>
      </c>
      <c r="W165" s="734"/>
      <c r="X165" s="450"/>
      <c r="Y165" s="734"/>
      <c r="Z165" s="734"/>
      <c r="AA165" s="735"/>
      <c r="AB165" s="450"/>
      <c r="AC165" s="439"/>
      <c r="AD165" s="736"/>
      <c r="AE165" s="549"/>
      <c r="AF165" s="549"/>
      <c r="AG165" s="464"/>
      <c r="AH165" s="439"/>
      <c r="AI165" s="549"/>
      <c r="AJ165" s="549"/>
      <c r="AK165" s="439"/>
      <c r="AL165" s="457"/>
      <c r="AM165" s="464"/>
      <c r="AN165" s="464"/>
      <c r="AO165" s="457"/>
      <c r="AP165" s="457"/>
      <c r="AQ165" s="549"/>
      <c r="AR165" s="736"/>
      <c r="AS165" s="595"/>
      <c r="AT165" s="736"/>
      <c r="AU165" s="737"/>
      <c r="AV165" s="450"/>
      <c r="AW165" s="738"/>
    </row>
    <row r="166" spans="1:49" x14ac:dyDescent="0.15">
      <c r="A166" s="733">
        <v>43648</v>
      </c>
      <c r="B166" s="515"/>
      <c r="C166" s="551"/>
      <c r="D166" s="745"/>
      <c r="E166" s="553"/>
      <c r="F166" s="553"/>
      <c r="G166" s="687"/>
      <c r="H166" s="551"/>
      <c r="I166" s="552"/>
      <c r="J166" s="553"/>
      <c r="K166" s="553"/>
      <c r="L166" s="554"/>
      <c r="M166" s="554"/>
      <c r="N166" s="554"/>
      <c r="O166" s="555"/>
      <c r="P166" s="549"/>
      <c r="Q166" s="667"/>
      <c r="R166" s="668"/>
      <c r="S166" s="547"/>
      <c r="T166" s="547"/>
      <c r="U166" s="667">
        <v>5.29</v>
      </c>
      <c r="V166" s="450">
        <f t="shared" si="2"/>
        <v>0.73472222222222217</v>
      </c>
      <c r="W166" s="734"/>
      <c r="X166" s="450"/>
      <c r="Y166" s="734"/>
      <c r="Z166" s="734"/>
      <c r="AA166" s="735"/>
      <c r="AB166" s="450"/>
      <c r="AC166" s="439"/>
      <c r="AD166" s="736"/>
      <c r="AE166" s="549"/>
      <c r="AF166" s="549"/>
      <c r="AG166" s="464"/>
      <c r="AH166" s="439"/>
      <c r="AI166" s="549"/>
      <c r="AJ166" s="549"/>
      <c r="AK166" s="439"/>
      <c r="AL166" s="457"/>
      <c r="AM166" s="464"/>
      <c r="AN166" s="464"/>
      <c r="AO166" s="457"/>
      <c r="AP166" s="457"/>
      <c r="AQ166" s="549"/>
      <c r="AR166" s="736"/>
      <c r="AS166" s="595"/>
      <c r="AT166" s="736"/>
      <c r="AU166" s="737"/>
      <c r="AV166" s="450"/>
      <c r="AW166" s="738"/>
    </row>
    <row r="167" spans="1:49" x14ac:dyDescent="0.15">
      <c r="A167" s="733">
        <v>43649</v>
      </c>
      <c r="B167" s="515"/>
      <c r="C167" s="551"/>
      <c r="D167" s="745"/>
      <c r="E167" s="553"/>
      <c r="F167" s="553"/>
      <c r="G167" s="687"/>
      <c r="H167" s="551"/>
      <c r="I167" s="552"/>
      <c r="J167" s="553"/>
      <c r="K167" s="553"/>
      <c r="L167" s="554"/>
      <c r="M167" s="554"/>
      <c r="N167" s="554"/>
      <c r="O167" s="555"/>
      <c r="P167" s="549"/>
      <c r="Q167" s="667"/>
      <c r="R167" s="668"/>
      <c r="S167" s="547"/>
      <c r="T167" s="547"/>
      <c r="U167" s="667">
        <v>4.99</v>
      </c>
      <c r="V167" s="450">
        <f t="shared" si="2"/>
        <v>0.69305555555555554</v>
      </c>
      <c r="W167" s="734"/>
      <c r="X167" s="450"/>
      <c r="Y167" s="734"/>
      <c r="Z167" s="734"/>
      <c r="AA167" s="735"/>
      <c r="AB167" s="450"/>
      <c r="AC167" s="439"/>
      <c r="AD167" s="736"/>
      <c r="AE167" s="549"/>
      <c r="AF167" s="549"/>
      <c r="AG167" s="464"/>
      <c r="AH167" s="439"/>
      <c r="AI167" s="549"/>
      <c r="AJ167" s="549"/>
      <c r="AK167" s="439"/>
      <c r="AL167" s="457"/>
      <c r="AM167" s="464"/>
      <c r="AN167" s="464"/>
      <c r="AO167" s="457"/>
      <c r="AP167" s="457"/>
      <c r="AQ167" s="549"/>
      <c r="AR167" s="736"/>
      <c r="AS167" s="595"/>
      <c r="AT167" s="736"/>
      <c r="AU167" s="737"/>
      <c r="AV167" s="450"/>
      <c r="AW167" s="738"/>
    </row>
    <row r="168" spans="1:49" x14ac:dyDescent="0.15">
      <c r="A168" s="733">
        <v>43650</v>
      </c>
      <c r="B168" s="515"/>
      <c r="C168" s="551"/>
      <c r="D168" s="745"/>
      <c r="E168" s="553"/>
      <c r="F168" s="553"/>
      <c r="G168" s="687"/>
      <c r="H168" s="551"/>
      <c r="I168" s="552"/>
      <c r="J168" s="553"/>
      <c r="K168" s="553"/>
      <c r="L168" s="554"/>
      <c r="M168" s="554"/>
      <c r="N168" s="554"/>
      <c r="O168" s="555"/>
      <c r="P168" s="549"/>
      <c r="Q168" s="667"/>
      <c r="R168" s="668"/>
      <c r="S168" s="547"/>
      <c r="T168" s="547"/>
      <c r="U168" s="667">
        <v>5.2</v>
      </c>
      <c r="V168" s="450">
        <f t="shared" si="2"/>
        <v>0.72222222222222221</v>
      </c>
      <c r="W168" s="734"/>
      <c r="X168" s="450"/>
      <c r="Y168" s="734"/>
      <c r="Z168" s="734"/>
      <c r="AA168" s="735"/>
      <c r="AB168" s="450"/>
      <c r="AC168" s="439"/>
      <c r="AD168" s="736"/>
      <c r="AE168" s="549"/>
      <c r="AF168" s="549"/>
      <c r="AG168" s="464"/>
      <c r="AH168" s="439"/>
      <c r="AI168" s="549"/>
      <c r="AJ168" s="549"/>
      <c r="AK168" s="439"/>
      <c r="AL168" s="457"/>
      <c r="AM168" s="464"/>
      <c r="AN168" s="464"/>
      <c r="AO168" s="457"/>
      <c r="AP168" s="457"/>
      <c r="AQ168" s="549"/>
      <c r="AR168" s="736"/>
      <c r="AS168" s="595"/>
      <c r="AT168" s="736"/>
      <c r="AU168" s="737"/>
      <c r="AV168" s="450"/>
      <c r="AW168" s="738"/>
    </row>
    <row r="169" spans="1:49" x14ac:dyDescent="0.15">
      <c r="A169" s="733">
        <v>43651</v>
      </c>
      <c r="B169" s="515"/>
      <c r="C169" s="551"/>
      <c r="D169" s="745"/>
      <c r="E169" s="553"/>
      <c r="F169" s="553"/>
      <c r="G169" s="687"/>
      <c r="H169" s="551"/>
      <c r="I169" s="552"/>
      <c r="J169" s="553"/>
      <c r="K169" s="553"/>
      <c r="L169" s="554"/>
      <c r="M169" s="554"/>
      <c r="N169" s="554"/>
      <c r="O169" s="555"/>
      <c r="P169" s="549"/>
      <c r="Q169" s="667"/>
      <c r="R169" s="668"/>
      <c r="S169" s="547"/>
      <c r="T169" s="547"/>
      <c r="U169" s="667">
        <v>3.27</v>
      </c>
      <c r="V169" s="450">
        <f t="shared" si="2"/>
        <v>0.45416666666666666</v>
      </c>
      <c r="W169" s="734"/>
      <c r="X169" s="450"/>
      <c r="Y169" s="734"/>
      <c r="Z169" s="734"/>
      <c r="AA169" s="735"/>
      <c r="AB169" s="450"/>
      <c r="AC169" s="439"/>
      <c r="AD169" s="736"/>
      <c r="AE169" s="549"/>
      <c r="AF169" s="549"/>
      <c r="AG169" s="464"/>
      <c r="AH169" s="439"/>
      <c r="AI169" s="549"/>
      <c r="AJ169" s="549"/>
      <c r="AK169" s="439"/>
      <c r="AL169" s="457"/>
      <c r="AM169" s="464"/>
      <c r="AN169" s="464"/>
      <c r="AO169" s="457"/>
      <c r="AP169" s="457"/>
      <c r="AQ169" s="549"/>
      <c r="AR169" s="736"/>
      <c r="AS169" s="595"/>
      <c r="AT169" s="736"/>
      <c r="AU169" s="737"/>
      <c r="AV169" s="450"/>
      <c r="AW169" s="738"/>
    </row>
    <row r="170" spans="1:49" x14ac:dyDescent="0.15">
      <c r="A170" s="733">
        <v>43652</v>
      </c>
      <c r="B170" s="515"/>
      <c r="C170" s="551"/>
      <c r="D170" s="745"/>
      <c r="E170" s="553"/>
      <c r="F170" s="553"/>
      <c r="G170" s="687"/>
      <c r="H170" s="551"/>
      <c r="I170" s="552"/>
      <c r="J170" s="553"/>
      <c r="K170" s="553"/>
      <c r="L170" s="554"/>
      <c r="M170" s="554"/>
      <c r="N170" s="554"/>
      <c r="O170" s="555"/>
      <c r="P170" s="549"/>
      <c r="Q170" s="667"/>
      <c r="R170" s="668"/>
      <c r="S170" s="547"/>
      <c r="T170" s="547"/>
      <c r="U170" s="667">
        <v>5.4</v>
      </c>
      <c r="V170" s="450">
        <f t="shared" si="2"/>
        <v>0.75</v>
      </c>
      <c r="W170" s="734"/>
      <c r="X170" s="450"/>
      <c r="Y170" s="734"/>
      <c r="Z170" s="734"/>
      <c r="AA170" s="735"/>
      <c r="AB170" s="450"/>
      <c r="AC170" s="439"/>
      <c r="AD170" s="736"/>
      <c r="AE170" s="549"/>
      <c r="AF170" s="549"/>
      <c r="AG170" s="464"/>
      <c r="AH170" s="439"/>
      <c r="AI170" s="549"/>
      <c r="AJ170" s="549"/>
      <c r="AK170" s="439"/>
      <c r="AL170" s="457"/>
      <c r="AM170" s="464"/>
      <c r="AN170" s="464"/>
      <c r="AO170" s="457"/>
      <c r="AP170" s="457"/>
      <c r="AQ170" s="549"/>
      <c r="AR170" s="736"/>
      <c r="AS170" s="595"/>
      <c r="AT170" s="736"/>
      <c r="AU170" s="737"/>
      <c r="AV170" s="450"/>
      <c r="AW170" s="738"/>
    </row>
    <row r="171" spans="1:49" x14ac:dyDescent="0.15">
      <c r="A171" s="740">
        <v>43653</v>
      </c>
      <c r="B171" s="486"/>
      <c r="C171" s="488"/>
      <c r="D171" s="741"/>
      <c r="E171" s="490"/>
      <c r="F171" s="490"/>
      <c r="G171" s="689"/>
      <c r="H171" s="488"/>
      <c r="I171" s="489"/>
      <c r="J171" s="490"/>
      <c r="K171" s="490"/>
      <c r="L171" s="491"/>
      <c r="M171" s="491"/>
      <c r="N171" s="491"/>
      <c r="O171" s="492"/>
      <c r="P171" s="550"/>
      <c r="Q171" s="677"/>
      <c r="R171" s="678"/>
      <c r="S171" s="679"/>
      <c r="T171" s="679"/>
      <c r="U171" s="677">
        <v>5.38</v>
      </c>
      <c r="V171" s="499">
        <f t="shared" si="2"/>
        <v>0.74722222222222223</v>
      </c>
      <c r="W171" s="742"/>
      <c r="X171" s="499"/>
      <c r="Y171" s="742"/>
      <c r="Z171" s="742"/>
      <c r="AA171" s="550"/>
      <c r="AB171" s="499"/>
      <c r="AC171" s="494"/>
      <c r="AD171" s="507"/>
      <c r="AE171" s="550"/>
      <c r="AF171" s="550"/>
      <c r="AG171" s="507"/>
      <c r="AH171" s="494"/>
      <c r="AI171" s="550"/>
      <c r="AJ171" s="550"/>
      <c r="AK171" s="494"/>
      <c r="AL171" s="503"/>
      <c r="AM171" s="507"/>
      <c r="AN171" s="507"/>
      <c r="AO171" s="503"/>
      <c r="AP171" s="503"/>
      <c r="AQ171" s="550"/>
      <c r="AR171" s="507"/>
      <c r="AS171" s="494"/>
      <c r="AT171" s="507"/>
      <c r="AU171" s="743"/>
      <c r="AV171" s="499"/>
      <c r="AW171" s="744"/>
    </row>
    <row r="172" spans="1:49" x14ac:dyDescent="0.15">
      <c r="A172" s="733">
        <v>43654</v>
      </c>
      <c r="B172" s="515"/>
      <c r="C172" s="551"/>
      <c r="D172" s="745"/>
      <c r="E172" s="553"/>
      <c r="F172" s="553"/>
      <c r="G172" s="687"/>
      <c r="H172" s="551"/>
      <c r="I172" s="552"/>
      <c r="J172" s="553"/>
      <c r="K172" s="553"/>
      <c r="L172" s="554"/>
      <c r="M172" s="554"/>
      <c r="N172" s="554"/>
      <c r="O172" s="555"/>
      <c r="P172" s="549"/>
      <c r="Q172" s="667"/>
      <c r="R172" s="668"/>
      <c r="S172" s="547"/>
      <c r="T172" s="547"/>
      <c r="U172" s="667">
        <v>5.61</v>
      </c>
      <c r="V172" s="450">
        <f t="shared" si="2"/>
        <v>0.77916666666666667</v>
      </c>
      <c r="W172" s="734"/>
      <c r="X172" s="450"/>
      <c r="Y172" s="734"/>
      <c r="Z172" s="734"/>
      <c r="AA172" s="735"/>
      <c r="AB172" s="450"/>
      <c r="AC172" s="439"/>
      <c r="AD172" s="736"/>
      <c r="AE172" s="549"/>
      <c r="AF172" s="549"/>
      <c r="AG172" s="464"/>
      <c r="AH172" s="439"/>
      <c r="AI172" s="549"/>
      <c r="AJ172" s="549"/>
      <c r="AK172" s="439"/>
      <c r="AL172" s="457"/>
      <c r="AM172" s="464"/>
      <c r="AN172" s="464"/>
      <c r="AO172" s="457"/>
      <c r="AP172" s="457"/>
      <c r="AQ172" s="549"/>
      <c r="AR172" s="736"/>
      <c r="AS172" s="595"/>
      <c r="AT172" s="736"/>
      <c r="AU172" s="737"/>
      <c r="AV172" s="450"/>
      <c r="AW172" s="738"/>
    </row>
    <row r="173" spans="1:49" x14ac:dyDescent="0.15">
      <c r="A173" s="733">
        <v>43655</v>
      </c>
      <c r="B173" s="515"/>
      <c r="C173" s="551"/>
      <c r="D173" s="745"/>
      <c r="E173" s="553"/>
      <c r="F173" s="553"/>
      <c r="G173" s="687"/>
      <c r="H173" s="551"/>
      <c r="I173" s="552"/>
      <c r="J173" s="553"/>
      <c r="K173" s="553"/>
      <c r="L173" s="554"/>
      <c r="M173" s="554"/>
      <c r="N173" s="554"/>
      <c r="O173" s="555"/>
      <c r="P173" s="549"/>
      <c r="Q173" s="667"/>
      <c r="R173" s="668"/>
      <c r="S173" s="547"/>
      <c r="T173" s="547"/>
      <c r="U173" s="667">
        <v>5.54</v>
      </c>
      <c r="V173" s="450">
        <f t="shared" si="2"/>
        <v>0.76944444444444438</v>
      </c>
      <c r="W173" s="734"/>
      <c r="X173" s="450"/>
      <c r="Y173" s="734"/>
      <c r="Z173" s="734"/>
      <c r="AA173" s="735"/>
      <c r="AB173" s="450"/>
      <c r="AC173" s="439"/>
      <c r="AD173" s="736"/>
      <c r="AE173" s="549"/>
      <c r="AF173" s="549"/>
      <c r="AG173" s="464"/>
      <c r="AH173" s="439"/>
      <c r="AI173" s="549"/>
      <c r="AJ173" s="549"/>
      <c r="AK173" s="439"/>
      <c r="AL173" s="457"/>
      <c r="AM173" s="464"/>
      <c r="AN173" s="464"/>
      <c r="AO173" s="457"/>
      <c r="AP173" s="457"/>
      <c r="AQ173" s="549"/>
      <c r="AR173" s="736"/>
      <c r="AS173" s="595"/>
      <c r="AT173" s="736"/>
      <c r="AU173" s="737"/>
      <c r="AV173" s="450"/>
      <c r="AW173" s="738"/>
    </row>
    <row r="174" spans="1:49" x14ac:dyDescent="0.15">
      <c r="A174" s="733">
        <v>43656</v>
      </c>
      <c r="B174" s="515"/>
      <c r="C174" s="551"/>
      <c r="D174" s="745"/>
      <c r="E174" s="553"/>
      <c r="F174" s="553"/>
      <c r="G174" s="687"/>
      <c r="H174" s="551"/>
      <c r="I174" s="552"/>
      <c r="J174" s="553"/>
      <c r="K174" s="553"/>
      <c r="L174" s="554"/>
      <c r="M174" s="554"/>
      <c r="N174" s="554"/>
      <c r="O174" s="555"/>
      <c r="P174" s="549"/>
      <c r="Q174" s="667"/>
      <c r="R174" s="668"/>
      <c r="S174" s="547"/>
      <c r="T174" s="547"/>
      <c r="U174" s="667">
        <v>5.6</v>
      </c>
      <c r="V174" s="450">
        <f t="shared" si="2"/>
        <v>0.77777777777777768</v>
      </c>
      <c r="W174" s="734"/>
      <c r="X174" s="450"/>
      <c r="Y174" s="734"/>
      <c r="Z174" s="734"/>
      <c r="AA174" s="735"/>
      <c r="AB174" s="450"/>
      <c r="AC174" s="439"/>
      <c r="AD174" s="736"/>
      <c r="AE174" s="549"/>
      <c r="AF174" s="549"/>
      <c r="AG174" s="464"/>
      <c r="AH174" s="439"/>
      <c r="AI174" s="549"/>
      <c r="AJ174" s="549"/>
      <c r="AK174" s="439"/>
      <c r="AL174" s="457"/>
      <c r="AM174" s="464"/>
      <c r="AN174" s="464"/>
      <c r="AO174" s="457"/>
      <c r="AP174" s="457"/>
      <c r="AQ174" s="549"/>
      <c r="AR174" s="736"/>
      <c r="AS174" s="595"/>
      <c r="AT174" s="736"/>
      <c r="AU174" s="737"/>
      <c r="AV174" s="450"/>
      <c r="AW174" s="738"/>
    </row>
    <row r="175" spans="1:49" x14ac:dyDescent="0.15">
      <c r="A175" s="733">
        <v>43657</v>
      </c>
      <c r="B175" s="515"/>
      <c r="C175" s="403"/>
      <c r="D175" s="722"/>
      <c r="E175" s="405"/>
      <c r="F175" s="405"/>
      <c r="G175" s="687"/>
      <c r="H175" s="403"/>
      <c r="I175" s="404"/>
      <c r="J175" s="405"/>
      <c r="K175" s="405"/>
      <c r="L175" s="407"/>
      <c r="M175" s="407"/>
      <c r="N175" s="407"/>
      <c r="O175" s="408"/>
      <c r="P175" s="549"/>
      <c r="Q175" s="667"/>
      <c r="R175" s="668"/>
      <c r="S175" s="547"/>
      <c r="T175" s="547"/>
      <c r="U175" s="667">
        <v>5.62</v>
      </c>
      <c r="V175" s="450">
        <f t="shared" si="2"/>
        <v>0.78055555555555556</v>
      </c>
      <c r="W175" s="734"/>
      <c r="X175" s="450"/>
      <c r="Y175" s="734"/>
      <c r="Z175" s="734"/>
      <c r="AA175" s="735"/>
      <c r="AB175" s="450"/>
      <c r="AC175" s="439"/>
      <c r="AD175" s="736"/>
      <c r="AE175" s="549"/>
      <c r="AF175" s="549"/>
      <c r="AG175" s="464"/>
      <c r="AH175" s="439"/>
      <c r="AI175" s="549"/>
      <c r="AJ175" s="549"/>
      <c r="AK175" s="439"/>
      <c r="AL175" s="457"/>
      <c r="AM175" s="464"/>
      <c r="AN175" s="464"/>
      <c r="AO175" s="457"/>
      <c r="AP175" s="457"/>
      <c r="AQ175" s="549"/>
      <c r="AR175" s="736"/>
      <c r="AS175" s="595"/>
      <c r="AT175" s="736"/>
      <c r="AU175" s="737"/>
      <c r="AV175" s="450"/>
      <c r="AW175" s="738"/>
    </row>
    <row r="176" spans="1:49" x14ac:dyDescent="0.15">
      <c r="A176" s="733">
        <v>43658</v>
      </c>
      <c r="B176" s="515"/>
      <c r="C176" s="403"/>
      <c r="D176" s="722"/>
      <c r="E176" s="405"/>
      <c r="F176" s="405"/>
      <c r="G176" s="687"/>
      <c r="H176" s="403"/>
      <c r="I176" s="404"/>
      <c r="J176" s="405"/>
      <c r="K176" s="405"/>
      <c r="L176" s="407"/>
      <c r="M176" s="407"/>
      <c r="N176" s="407"/>
      <c r="O176" s="408"/>
      <c r="P176" s="549"/>
      <c r="Q176" s="667"/>
      <c r="R176" s="668"/>
      <c r="S176" s="547"/>
      <c r="T176" s="547"/>
      <c r="U176" s="667">
        <v>5.04</v>
      </c>
      <c r="V176" s="450">
        <f t="shared" si="2"/>
        <v>0.7</v>
      </c>
      <c r="W176" s="734"/>
      <c r="X176" s="450"/>
      <c r="Y176" s="734"/>
      <c r="Z176" s="734"/>
      <c r="AA176" s="735"/>
      <c r="AB176" s="450"/>
      <c r="AC176" s="439"/>
      <c r="AD176" s="736"/>
      <c r="AE176" s="549"/>
      <c r="AF176" s="549"/>
      <c r="AG176" s="464"/>
      <c r="AH176" s="439"/>
      <c r="AI176" s="549"/>
      <c r="AJ176" s="549"/>
      <c r="AK176" s="439"/>
      <c r="AL176" s="457"/>
      <c r="AM176" s="464"/>
      <c r="AN176" s="464"/>
      <c r="AO176" s="457"/>
      <c r="AP176" s="457"/>
      <c r="AQ176" s="549"/>
      <c r="AR176" s="736"/>
      <c r="AS176" s="595"/>
      <c r="AT176" s="736"/>
      <c r="AU176" s="737"/>
      <c r="AV176" s="450"/>
      <c r="AW176" s="738"/>
    </row>
    <row r="177" spans="1:49" x14ac:dyDescent="0.15">
      <c r="A177" s="733">
        <v>43659</v>
      </c>
      <c r="B177" s="515"/>
      <c r="C177" s="403"/>
      <c r="D177" s="722"/>
      <c r="E177" s="405"/>
      <c r="F177" s="405"/>
      <c r="G177" s="687"/>
      <c r="H177" s="403"/>
      <c r="I177" s="404"/>
      <c r="J177" s="405"/>
      <c r="K177" s="405"/>
      <c r="L177" s="407"/>
      <c r="M177" s="407"/>
      <c r="N177" s="407"/>
      <c r="O177" s="408"/>
      <c r="P177" s="549"/>
      <c r="Q177" s="667"/>
      <c r="R177" s="668"/>
      <c r="S177" s="547"/>
      <c r="T177" s="547"/>
      <c r="U177" s="667">
        <v>5.18</v>
      </c>
      <c r="V177" s="450">
        <f t="shared" si="2"/>
        <v>0.71944444444444444</v>
      </c>
      <c r="W177" s="734"/>
      <c r="X177" s="450"/>
      <c r="Y177" s="734"/>
      <c r="Z177" s="734"/>
      <c r="AA177" s="735"/>
      <c r="AB177" s="450"/>
      <c r="AC177" s="439"/>
      <c r="AD177" s="736"/>
      <c r="AE177" s="549"/>
      <c r="AF177" s="549"/>
      <c r="AG177" s="464"/>
      <c r="AH177" s="439"/>
      <c r="AI177" s="549"/>
      <c r="AJ177" s="549"/>
      <c r="AK177" s="439"/>
      <c r="AL177" s="457"/>
      <c r="AM177" s="464"/>
      <c r="AN177" s="464"/>
      <c r="AO177" s="457"/>
      <c r="AP177" s="457"/>
      <c r="AQ177" s="549"/>
      <c r="AR177" s="736"/>
      <c r="AS177" s="595"/>
      <c r="AT177" s="736"/>
      <c r="AU177" s="737"/>
      <c r="AV177" s="450"/>
      <c r="AW177" s="738"/>
    </row>
    <row r="178" spans="1:49" x14ac:dyDescent="0.15">
      <c r="A178" s="740">
        <v>43660</v>
      </c>
      <c r="B178" s="486"/>
      <c r="C178" s="488"/>
      <c r="D178" s="741"/>
      <c r="E178" s="490"/>
      <c r="F178" s="490"/>
      <c r="G178" s="689"/>
      <c r="H178" s="488"/>
      <c r="I178" s="489"/>
      <c r="J178" s="490"/>
      <c r="K178" s="490"/>
      <c r="L178" s="491"/>
      <c r="M178" s="491"/>
      <c r="N178" s="491"/>
      <c r="O178" s="492"/>
      <c r="P178" s="550"/>
      <c r="Q178" s="677"/>
      <c r="R178" s="678"/>
      <c r="S178" s="679"/>
      <c r="T178" s="679"/>
      <c r="U178" s="677">
        <v>5.17</v>
      </c>
      <c r="V178" s="499">
        <f t="shared" si="2"/>
        <v>0.71805555555555556</v>
      </c>
      <c r="W178" s="742"/>
      <c r="X178" s="499"/>
      <c r="Y178" s="742"/>
      <c r="Z178" s="742"/>
      <c r="AA178" s="550"/>
      <c r="AB178" s="499"/>
      <c r="AC178" s="494"/>
      <c r="AD178" s="507"/>
      <c r="AE178" s="550"/>
      <c r="AF178" s="550"/>
      <c r="AG178" s="507"/>
      <c r="AH178" s="494"/>
      <c r="AI178" s="550"/>
      <c r="AJ178" s="550"/>
      <c r="AK178" s="494"/>
      <c r="AL178" s="503"/>
      <c r="AM178" s="507"/>
      <c r="AN178" s="507"/>
      <c r="AO178" s="503"/>
      <c r="AP178" s="503"/>
      <c r="AQ178" s="550"/>
      <c r="AR178" s="507"/>
      <c r="AS178" s="494"/>
      <c r="AT178" s="507"/>
      <c r="AU178" s="743"/>
      <c r="AV178" s="499"/>
      <c r="AW178" s="744"/>
    </row>
    <row r="179" spans="1:49" x14ac:dyDescent="0.15">
      <c r="A179" s="733">
        <v>43661</v>
      </c>
      <c r="B179" s="515"/>
      <c r="C179" s="551"/>
      <c r="D179" s="745"/>
      <c r="E179" s="553"/>
      <c r="F179" s="553"/>
      <c r="G179" s="687"/>
      <c r="H179" s="551"/>
      <c r="I179" s="552"/>
      <c r="J179" s="553"/>
      <c r="K179" s="553"/>
      <c r="L179" s="554"/>
      <c r="M179" s="554"/>
      <c r="N179" s="554"/>
      <c r="O179" s="555"/>
      <c r="P179" s="549"/>
      <c r="Q179" s="667"/>
      <c r="R179" s="668"/>
      <c r="S179" s="547"/>
      <c r="T179" s="547"/>
      <c r="U179" s="667">
        <v>5.15</v>
      </c>
      <c r="V179" s="450">
        <f t="shared" si="2"/>
        <v>0.71527777777777779</v>
      </c>
      <c r="W179" s="734"/>
      <c r="X179" s="450"/>
      <c r="Y179" s="734"/>
      <c r="Z179" s="734"/>
      <c r="AA179" s="735"/>
      <c r="AB179" s="450"/>
      <c r="AC179" s="439"/>
      <c r="AD179" s="736"/>
      <c r="AE179" s="549"/>
      <c r="AF179" s="549"/>
      <c r="AG179" s="464"/>
      <c r="AH179" s="439"/>
      <c r="AI179" s="549"/>
      <c r="AJ179" s="549"/>
      <c r="AK179" s="439"/>
      <c r="AL179" s="457"/>
      <c r="AM179" s="464"/>
      <c r="AN179" s="464"/>
      <c r="AO179" s="457"/>
      <c r="AP179" s="457"/>
      <c r="AQ179" s="549"/>
      <c r="AR179" s="736"/>
      <c r="AS179" s="595"/>
      <c r="AT179" s="736"/>
      <c r="AU179" s="737"/>
      <c r="AV179" s="450"/>
      <c r="AW179" s="738"/>
    </row>
    <row r="180" spans="1:49" x14ac:dyDescent="0.15">
      <c r="A180" s="733">
        <v>43662</v>
      </c>
      <c r="B180" s="515"/>
      <c r="C180" s="551"/>
      <c r="D180" s="745"/>
      <c r="E180" s="553"/>
      <c r="F180" s="553"/>
      <c r="G180" s="687"/>
      <c r="H180" s="551"/>
      <c r="I180" s="552"/>
      <c r="J180" s="553"/>
      <c r="K180" s="553"/>
      <c r="L180" s="554"/>
      <c r="M180" s="554"/>
      <c r="N180" s="554"/>
      <c r="O180" s="555"/>
      <c r="P180" s="549"/>
      <c r="Q180" s="667"/>
      <c r="R180" s="668"/>
      <c r="S180" s="547"/>
      <c r="T180" s="547"/>
      <c r="U180" s="667">
        <v>4.1900000000000004</v>
      </c>
      <c r="V180" s="450">
        <f t="shared" si="2"/>
        <v>0.58194444444444449</v>
      </c>
      <c r="W180" s="734"/>
      <c r="X180" s="450"/>
      <c r="Y180" s="734"/>
      <c r="Z180" s="734"/>
      <c r="AA180" s="735"/>
      <c r="AB180" s="450"/>
      <c r="AC180" s="439"/>
      <c r="AD180" s="736"/>
      <c r="AE180" s="549"/>
      <c r="AF180" s="549"/>
      <c r="AG180" s="464"/>
      <c r="AH180" s="439"/>
      <c r="AI180" s="549"/>
      <c r="AJ180" s="549"/>
      <c r="AK180" s="439"/>
      <c r="AL180" s="457"/>
      <c r="AM180" s="464"/>
      <c r="AN180" s="464"/>
      <c r="AO180" s="457"/>
      <c r="AP180" s="457"/>
      <c r="AQ180" s="549"/>
      <c r="AR180" s="736"/>
      <c r="AS180" s="595"/>
      <c r="AT180" s="736"/>
      <c r="AU180" s="737"/>
      <c r="AV180" s="450"/>
      <c r="AW180" s="738"/>
    </row>
    <row r="181" spans="1:49" x14ac:dyDescent="0.15">
      <c r="A181" s="733">
        <v>43663</v>
      </c>
      <c r="B181" s="515"/>
      <c r="C181" s="403"/>
      <c r="D181" s="722"/>
      <c r="E181" s="405"/>
      <c r="F181" s="405"/>
      <c r="G181" s="687"/>
      <c r="H181" s="403"/>
      <c r="I181" s="404"/>
      <c r="J181" s="405"/>
      <c r="K181" s="405"/>
      <c r="L181" s="407"/>
      <c r="M181" s="407"/>
      <c r="N181" s="407"/>
      <c r="O181" s="408"/>
      <c r="P181" s="549"/>
      <c r="Q181" s="667"/>
      <c r="R181" s="668"/>
      <c r="S181" s="547"/>
      <c r="T181" s="547"/>
      <c r="U181" s="667">
        <v>4.78</v>
      </c>
      <c r="V181" s="450">
        <f t="shared" si="2"/>
        <v>0.66388888888888886</v>
      </c>
      <c r="W181" s="734"/>
      <c r="X181" s="450"/>
      <c r="Y181" s="734"/>
      <c r="Z181" s="734"/>
      <c r="AA181" s="735"/>
      <c r="AB181" s="450"/>
      <c r="AC181" s="439"/>
      <c r="AD181" s="736"/>
      <c r="AE181" s="549"/>
      <c r="AF181" s="549"/>
      <c r="AG181" s="464"/>
      <c r="AH181" s="439"/>
      <c r="AI181" s="549"/>
      <c r="AJ181" s="549"/>
      <c r="AK181" s="439"/>
      <c r="AL181" s="457"/>
      <c r="AM181" s="464"/>
      <c r="AN181" s="464"/>
      <c r="AO181" s="457"/>
      <c r="AP181" s="457"/>
      <c r="AQ181" s="549"/>
      <c r="AR181" s="736"/>
      <c r="AS181" s="595"/>
      <c r="AT181" s="736"/>
      <c r="AU181" s="737"/>
      <c r="AV181" s="450"/>
      <c r="AW181" s="738"/>
    </row>
    <row r="182" spans="1:49" x14ac:dyDescent="0.15">
      <c r="A182" s="733">
        <v>43664</v>
      </c>
      <c r="B182" s="515"/>
      <c r="C182" s="403"/>
      <c r="D182" s="722"/>
      <c r="E182" s="405"/>
      <c r="F182" s="405"/>
      <c r="G182" s="687"/>
      <c r="H182" s="403"/>
      <c r="I182" s="404"/>
      <c r="J182" s="405"/>
      <c r="K182" s="405"/>
      <c r="L182" s="407"/>
      <c r="M182" s="407"/>
      <c r="N182" s="407"/>
      <c r="O182" s="408"/>
      <c r="P182" s="549"/>
      <c r="Q182" s="667"/>
      <c r="R182" s="668"/>
      <c r="S182" s="547"/>
      <c r="T182" s="547"/>
      <c r="U182" s="667">
        <v>4.88</v>
      </c>
      <c r="V182" s="450">
        <f t="shared" si="2"/>
        <v>0.6777777777777777</v>
      </c>
      <c r="W182" s="734"/>
      <c r="X182" s="450"/>
      <c r="Y182" s="734"/>
      <c r="Z182" s="734"/>
      <c r="AA182" s="735"/>
      <c r="AB182" s="450"/>
      <c r="AC182" s="439"/>
      <c r="AD182" s="736"/>
      <c r="AE182" s="549"/>
      <c r="AF182" s="549"/>
      <c r="AG182" s="464"/>
      <c r="AH182" s="439"/>
      <c r="AI182" s="549"/>
      <c r="AJ182" s="549"/>
      <c r="AK182" s="439"/>
      <c r="AL182" s="457"/>
      <c r="AM182" s="464"/>
      <c r="AN182" s="464"/>
      <c r="AO182" s="457"/>
      <c r="AP182" s="457"/>
      <c r="AQ182" s="549"/>
      <c r="AR182" s="736"/>
      <c r="AS182" s="595"/>
      <c r="AT182" s="736"/>
      <c r="AU182" s="737"/>
      <c r="AV182" s="450"/>
      <c r="AW182" s="738"/>
    </row>
    <row r="183" spans="1:49" x14ac:dyDescent="0.15">
      <c r="A183" s="733">
        <v>43665</v>
      </c>
      <c r="B183" s="515"/>
      <c r="C183" s="403"/>
      <c r="D183" s="722"/>
      <c r="E183" s="405"/>
      <c r="F183" s="405"/>
      <c r="G183" s="687"/>
      <c r="H183" s="403"/>
      <c r="I183" s="404"/>
      <c r="J183" s="405"/>
      <c r="K183" s="405"/>
      <c r="L183" s="407"/>
      <c r="M183" s="407"/>
      <c r="N183" s="407"/>
      <c r="O183" s="408"/>
      <c r="P183" s="549"/>
      <c r="Q183" s="667"/>
      <c r="R183" s="668"/>
      <c r="S183" s="547"/>
      <c r="T183" s="547"/>
      <c r="U183" s="667">
        <v>4.99</v>
      </c>
      <c r="V183" s="450">
        <f t="shared" si="2"/>
        <v>0.69305555555555554</v>
      </c>
      <c r="W183" s="734"/>
      <c r="X183" s="450"/>
      <c r="Y183" s="734"/>
      <c r="Z183" s="734"/>
      <c r="AA183" s="735"/>
      <c r="AB183" s="450"/>
      <c r="AC183" s="439"/>
      <c r="AD183" s="736"/>
      <c r="AE183" s="549"/>
      <c r="AF183" s="549"/>
      <c r="AG183" s="464"/>
      <c r="AH183" s="439"/>
      <c r="AI183" s="549"/>
      <c r="AJ183" s="549"/>
      <c r="AK183" s="439"/>
      <c r="AL183" s="457"/>
      <c r="AM183" s="464"/>
      <c r="AN183" s="464"/>
      <c r="AO183" s="457"/>
      <c r="AP183" s="457"/>
      <c r="AQ183" s="549"/>
      <c r="AR183" s="736"/>
      <c r="AS183" s="595"/>
      <c r="AT183" s="736"/>
      <c r="AU183" s="737"/>
      <c r="AV183" s="450"/>
      <c r="AW183" s="738"/>
    </row>
    <row r="184" spans="1:49" x14ac:dyDescent="0.15">
      <c r="A184" s="733">
        <v>43666</v>
      </c>
      <c r="B184" s="515"/>
      <c r="C184" s="403"/>
      <c r="D184" s="722"/>
      <c r="E184" s="405"/>
      <c r="F184" s="405"/>
      <c r="G184" s="687"/>
      <c r="H184" s="403"/>
      <c r="I184" s="404"/>
      <c r="J184" s="405"/>
      <c r="K184" s="405"/>
      <c r="L184" s="407"/>
      <c r="M184" s="407"/>
      <c r="N184" s="407"/>
      <c r="O184" s="408"/>
      <c r="P184" s="549"/>
      <c r="Q184" s="667"/>
      <c r="R184" s="668"/>
      <c r="S184" s="547"/>
      <c r="T184" s="547"/>
      <c r="U184" s="667">
        <v>5</v>
      </c>
      <c r="V184" s="450">
        <f t="shared" si="2"/>
        <v>0.69444444444444442</v>
      </c>
      <c r="W184" s="734"/>
      <c r="X184" s="450"/>
      <c r="Y184" s="734"/>
      <c r="Z184" s="734"/>
      <c r="AA184" s="735"/>
      <c r="AB184" s="450"/>
      <c r="AC184" s="439"/>
      <c r="AD184" s="736"/>
      <c r="AE184" s="549"/>
      <c r="AF184" s="549"/>
      <c r="AG184" s="464"/>
      <c r="AH184" s="439"/>
      <c r="AI184" s="549"/>
      <c r="AJ184" s="549"/>
      <c r="AK184" s="439"/>
      <c r="AL184" s="457"/>
      <c r="AM184" s="464"/>
      <c r="AN184" s="464"/>
      <c r="AO184" s="457"/>
      <c r="AP184" s="457"/>
      <c r="AQ184" s="549"/>
      <c r="AR184" s="736"/>
      <c r="AS184" s="595"/>
      <c r="AT184" s="736"/>
      <c r="AU184" s="737"/>
      <c r="AV184" s="450"/>
      <c r="AW184" s="738"/>
    </row>
    <row r="185" spans="1:49" x14ac:dyDescent="0.15">
      <c r="A185" s="740">
        <v>43667</v>
      </c>
      <c r="B185" s="486"/>
      <c r="C185" s="488"/>
      <c r="D185" s="741"/>
      <c r="E185" s="490"/>
      <c r="F185" s="490"/>
      <c r="G185" s="689"/>
      <c r="H185" s="488"/>
      <c r="I185" s="489"/>
      <c r="J185" s="490"/>
      <c r="K185" s="490"/>
      <c r="L185" s="491"/>
      <c r="M185" s="491"/>
      <c r="N185" s="491"/>
      <c r="O185" s="492"/>
      <c r="P185" s="550"/>
      <c r="Q185" s="677"/>
      <c r="R185" s="678"/>
      <c r="S185" s="679"/>
      <c r="T185" s="679"/>
      <c r="U185" s="677">
        <v>5.22</v>
      </c>
      <c r="V185" s="499">
        <f t="shared" si="2"/>
        <v>0.72499999999999998</v>
      </c>
      <c r="W185" s="742"/>
      <c r="X185" s="499"/>
      <c r="Y185" s="742"/>
      <c r="Z185" s="742"/>
      <c r="AA185" s="550"/>
      <c r="AB185" s="499"/>
      <c r="AC185" s="494"/>
      <c r="AD185" s="507"/>
      <c r="AE185" s="550"/>
      <c r="AF185" s="550"/>
      <c r="AG185" s="507"/>
      <c r="AH185" s="494"/>
      <c r="AI185" s="550"/>
      <c r="AJ185" s="550"/>
      <c r="AK185" s="494"/>
      <c r="AL185" s="503"/>
      <c r="AM185" s="507"/>
      <c r="AN185" s="507"/>
      <c r="AO185" s="503"/>
      <c r="AP185" s="503"/>
      <c r="AQ185" s="550"/>
      <c r="AR185" s="507"/>
      <c r="AS185" s="494"/>
      <c r="AT185" s="507"/>
      <c r="AU185" s="743"/>
      <c r="AV185" s="499"/>
      <c r="AW185" s="744"/>
    </row>
    <row r="186" spans="1:49" x14ac:dyDescent="0.15">
      <c r="A186" s="733">
        <v>43668</v>
      </c>
      <c r="B186" s="515"/>
      <c r="C186" s="551"/>
      <c r="D186" s="745"/>
      <c r="E186" s="553"/>
      <c r="F186" s="553"/>
      <c r="G186" s="687"/>
      <c r="H186" s="551"/>
      <c r="I186" s="552"/>
      <c r="J186" s="553"/>
      <c r="K186" s="553"/>
      <c r="L186" s="554"/>
      <c r="M186" s="554"/>
      <c r="N186" s="554"/>
      <c r="O186" s="555"/>
      <c r="P186" s="549"/>
      <c r="Q186" s="667"/>
      <c r="R186" s="668"/>
      <c r="S186" s="547"/>
      <c r="T186" s="547"/>
      <c r="U186" s="667">
        <v>5.35</v>
      </c>
      <c r="V186" s="450">
        <f t="shared" si="2"/>
        <v>0.74305555555555547</v>
      </c>
      <c r="W186" s="734"/>
      <c r="X186" s="450"/>
      <c r="Y186" s="734"/>
      <c r="Z186" s="734"/>
      <c r="AA186" s="735"/>
      <c r="AB186" s="450"/>
      <c r="AC186" s="439"/>
      <c r="AD186" s="736"/>
      <c r="AE186" s="549"/>
      <c r="AF186" s="549"/>
      <c r="AG186" s="464"/>
      <c r="AH186" s="439"/>
      <c r="AI186" s="549"/>
      <c r="AJ186" s="549"/>
      <c r="AK186" s="439"/>
      <c r="AL186" s="457"/>
      <c r="AM186" s="464"/>
      <c r="AN186" s="464"/>
      <c r="AO186" s="457"/>
      <c r="AP186" s="457"/>
      <c r="AQ186" s="549"/>
      <c r="AR186" s="736"/>
      <c r="AS186" s="595"/>
      <c r="AT186" s="736"/>
      <c r="AU186" s="737"/>
      <c r="AV186" s="450"/>
      <c r="AW186" s="738"/>
    </row>
    <row r="187" spans="1:49" x14ac:dyDescent="0.15">
      <c r="A187" s="733">
        <v>43669</v>
      </c>
      <c r="B187" s="515"/>
      <c r="C187" s="551"/>
      <c r="D187" s="745"/>
      <c r="E187" s="553"/>
      <c r="F187" s="553"/>
      <c r="G187" s="687"/>
      <c r="H187" s="551"/>
      <c r="I187" s="552"/>
      <c r="J187" s="553"/>
      <c r="K187" s="553"/>
      <c r="L187" s="554"/>
      <c r="M187" s="554"/>
      <c r="N187" s="554"/>
      <c r="O187" s="555"/>
      <c r="P187" s="549"/>
      <c r="Q187" s="667"/>
      <c r="R187" s="668"/>
      <c r="S187" s="547"/>
      <c r="T187" s="547"/>
      <c r="U187" s="667">
        <v>5.3</v>
      </c>
      <c r="V187" s="450">
        <f t="shared" si="2"/>
        <v>0.73611111111111105</v>
      </c>
      <c r="W187" s="734"/>
      <c r="X187" s="450"/>
      <c r="Y187" s="734"/>
      <c r="Z187" s="734"/>
      <c r="AA187" s="735"/>
      <c r="AB187" s="450"/>
      <c r="AC187" s="439"/>
      <c r="AD187" s="736"/>
      <c r="AE187" s="549"/>
      <c r="AF187" s="549"/>
      <c r="AG187" s="464"/>
      <c r="AH187" s="439"/>
      <c r="AI187" s="549"/>
      <c r="AJ187" s="549"/>
      <c r="AK187" s="439"/>
      <c r="AL187" s="457"/>
      <c r="AM187" s="464"/>
      <c r="AN187" s="464"/>
      <c r="AO187" s="457"/>
      <c r="AP187" s="457"/>
      <c r="AQ187" s="549"/>
      <c r="AR187" s="736"/>
      <c r="AS187" s="595"/>
      <c r="AT187" s="736"/>
      <c r="AU187" s="737"/>
      <c r="AV187" s="450"/>
      <c r="AW187" s="738"/>
    </row>
    <row r="188" spans="1:49" x14ac:dyDescent="0.15">
      <c r="A188" s="733">
        <v>43670</v>
      </c>
      <c r="B188" s="515"/>
      <c r="C188" s="403"/>
      <c r="D188" s="722"/>
      <c r="E188" s="405"/>
      <c r="F188" s="405"/>
      <c r="G188" s="687"/>
      <c r="H188" s="403"/>
      <c r="I188" s="404"/>
      <c r="J188" s="405"/>
      <c r="K188" s="405"/>
      <c r="L188" s="407"/>
      <c r="M188" s="407"/>
      <c r="N188" s="407"/>
      <c r="O188" s="408"/>
      <c r="P188" s="549"/>
      <c r="Q188" s="667"/>
      <c r="R188" s="668"/>
      <c r="S188" s="547"/>
      <c r="T188" s="547"/>
      <c r="U188" s="667">
        <v>4.91</v>
      </c>
      <c r="V188" s="450">
        <f t="shared" si="2"/>
        <v>0.68194444444444446</v>
      </c>
      <c r="W188" s="734"/>
      <c r="X188" s="450"/>
      <c r="Y188" s="734"/>
      <c r="Z188" s="734"/>
      <c r="AA188" s="735"/>
      <c r="AB188" s="450"/>
      <c r="AC188" s="439"/>
      <c r="AD188" s="736"/>
      <c r="AE188" s="549"/>
      <c r="AF188" s="549"/>
      <c r="AG188" s="464"/>
      <c r="AH188" s="439"/>
      <c r="AI188" s="549"/>
      <c r="AJ188" s="549"/>
      <c r="AK188" s="439"/>
      <c r="AL188" s="457"/>
      <c r="AM188" s="464"/>
      <c r="AN188" s="464"/>
      <c r="AO188" s="457"/>
      <c r="AP188" s="457"/>
      <c r="AQ188" s="549"/>
      <c r="AR188" s="736"/>
      <c r="AS188" s="595"/>
      <c r="AT188" s="736"/>
      <c r="AU188" s="737"/>
      <c r="AV188" s="450"/>
      <c r="AW188" s="738"/>
    </row>
    <row r="189" spans="1:49" x14ac:dyDescent="0.15">
      <c r="A189" s="733">
        <v>43671</v>
      </c>
      <c r="B189" s="515"/>
      <c r="C189" s="403"/>
      <c r="D189" s="722"/>
      <c r="E189" s="405"/>
      <c r="F189" s="405"/>
      <c r="G189" s="687"/>
      <c r="H189" s="403"/>
      <c r="I189" s="404"/>
      <c r="J189" s="405"/>
      <c r="K189" s="405"/>
      <c r="L189" s="407"/>
      <c r="M189" s="407"/>
      <c r="N189" s="407"/>
      <c r="O189" s="408"/>
      <c r="P189" s="549"/>
      <c r="Q189" s="667"/>
      <c r="R189" s="668"/>
      <c r="S189" s="547"/>
      <c r="T189" s="547"/>
      <c r="U189" s="667">
        <v>4.49</v>
      </c>
      <c r="V189" s="450">
        <f t="shared" si="2"/>
        <v>0.62361111111111112</v>
      </c>
      <c r="W189" s="734"/>
      <c r="X189" s="450"/>
      <c r="Y189" s="734"/>
      <c r="Z189" s="734"/>
      <c r="AA189" s="735"/>
      <c r="AB189" s="450"/>
      <c r="AC189" s="439"/>
      <c r="AD189" s="736"/>
      <c r="AE189" s="549"/>
      <c r="AF189" s="549"/>
      <c r="AG189" s="464"/>
      <c r="AH189" s="439"/>
      <c r="AI189" s="549"/>
      <c r="AJ189" s="549"/>
      <c r="AK189" s="439"/>
      <c r="AL189" s="457"/>
      <c r="AM189" s="464"/>
      <c r="AN189" s="464"/>
      <c r="AO189" s="457"/>
      <c r="AP189" s="457"/>
      <c r="AQ189" s="549"/>
      <c r="AR189" s="736"/>
      <c r="AS189" s="595"/>
      <c r="AT189" s="736"/>
      <c r="AU189" s="737"/>
      <c r="AV189" s="450"/>
      <c r="AW189" s="738"/>
    </row>
    <row r="190" spans="1:49" x14ac:dyDescent="0.15">
      <c r="A190" s="733">
        <v>43672</v>
      </c>
      <c r="B190" s="515"/>
      <c r="C190" s="403"/>
      <c r="D190" s="722"/>
      <c r="E190" s="405"/>
      <c r="F190" s="405"/>
      <c r="G190" s="687"/>
      <c r="H190" s="403"/>
      <c r="I190" s="404"/>
      <c r="J190" s="405"/>
      <c r="K190" s="405"/>
      <c r="L190" s="407"/>
      <c r="M190" s="407"/>
      <c r="N190" s="407"/>
      <c r="O190" s="408"/>
      <c r="P190" s="549"/>
      <c r="Q190" s="667"/>
      <c r="R190" s="668"/>
      <c r="S190" s="547"/>
      <c r="T190" s="547"/>
      <c r="U190" s="667">
        <v>4.21</v>
      </c>
      <c r="V190" s="450">
        <f t="shared" si="2"/>
        <v>0.58472222222222225</v>
      </c>
      <c r="W190" s="734"/>
      <c r="X190" s="450"/>
      <c r="Y190" s="734"/>
      <c r="Z190" s="734"/>
      <c r="AA190" s="735"/>
      <c r="AB190" s="450"/>
      <c r="AC190" s="439"/>
      <c r="AD190" s="736"/>
      <c r="AE190" s="549"/>
      <c r="AF190" s="549"/>
      <c r="AG190" s="464"/>
      <c r="AH190" s="439"/>
      <c r="AI190" s="549"/>
      <c r="AJ190" s="549"/>
      <c r="AK190" s="439"/>
      <c r="AL190" s="457"/>
      <c r="AM190" s="464"/>
      <c r="AN190" s="464"/>
      <c r="AO190" s="457"/>
      <c r="AP190" s="457"/>
      <c r="AQ190" s="549"/>
      <c r="AR190" s="736"/>
      <c r="AS190" s="595"/>
      <c r="AT190" s="736"/>
      <c r="AU190" s="737"/>
      <c r="AV190" s="450"/>
      <c r="AW190" s="738"/>
    </row>
    <row r="191" spans="1:49" x14ac:dyDescent="0.15">
      <c r="A191" s="733">
        <v>43673</v>
      </c>
      <c r="B191" s="515"/>
      <c r="C191" s="403"/>
      <c r="D191" s="722"/>
      <c r="E191" s="405"/>
      <c r="F191" s="405"/>
      <c r="G191" s="687"/>
      <c r="H191" s="403"/>
      <c r="I191" s="404"/>
      <c r="J191" s="405"/>
      <c r="K191" s="405"/>
      <c r="L191" s="407"/>
      <c r="M191" s="407"/>
      <c r="N191" s="407"/>
      <c r="O191" s="408"/>
      <c r="P191" s="549"/>
      <c r="Q191" s="667"/>
      <c r="R191" s="668"/>
      <c r="S191" s="547"/>
      <c r="T191" s="547"/>
      <c r="U191" s="667">
        <v>3.69</v>
      </c>
      <c r="V191" s="450">
        <f t="shared" si="2"/>
        <v>0.51249999999999996</v>
      </c>
      <c r="W191" s="734"/>
      <c r="X191" s="450"/>
      <c r="Y191" s="734"/>
      <c r="Z191" s="734"/>
      <c r="AA191" s="735"/>
      <c r="AB191" s="450"/>
      <c r="AC191" s="439"/>
      <c r="AD191" s="736"/>
      <c r="AE191" s="549"/>
      <c r="AF191" s="549"/>
      <c r="AG191" s="464"/>
      <c r="AH191" s="439"/>
      <c r="AI191" s="549"/>
      <c r="AJ191" s="549"/>
      <c r="AK191" s="439"/>
      <c r="AL191" s="457"/>
      <c r="AM191" s="464"/>
      <c r="AN191" s="464"/>
      <c r="AO191" s="457"/>
      <c r="AP191" s="457"/>
      <c r="AQ191" s="549"/>
      <c r="AR191" s="736"/>
      <c r="AS191" s="595"/>
      <c r="AT191" s="736"/>
      <c r="AU191" s="737"/>
      <c r="AV191" s="450"/>
      <c r="AW191" s="738"/>
    </row>
    <row r="192" spans="1:49" x14ac:dyDescent="0.15">
      <c r="A192" s="740">
        <v>43674</v>
      </c>
      <c r="B192" s="486"/>
      <c r="C192" s="488"/>
      <c r="D192" s="741"/>
      <c r="E192" s="490"/>
      <c r="F192" s="490"/>
      <c r="G192" s="689"/>
      <c r="H192" s="488"/>
      <c r="I192" s="489"/>
      <c r="J192" s="490"/>
      <c r="K192" s="490"/>
      <c r="L192" s="491"/>
      <c r="M192" s="491"/>
      <c r="N192" s="491"/>
      <c r="O192" s="492"/>
      <c r="P192" s="550"/>
      <c r="Q192" s="677"/>
      <c r="R192" s="678"/>
      <c r="S192" s="679"/>
      <c r="T192" s="679"/>
      <c r="U192" s="677">
        <v>4.08</v>
      </c>
      <c r="V192" s="499">
        <f t="shared" si="2"/>
        <v>0.56666666666666665</v>
      </c>
      <c r="W192" s="742"/>
      <c r="X192" s="499"/>
      <c r="Y192" s="742"/>
      <c r="Z192" s="742"/>
      <c r="AA192" s="550"/>
      <c r="AB192" s="499"/>
      <c r="AC192" s="494"/>
      <c r="AD192" s="507"/>
      <c r="AE192" s="550"/>
      <c r="AF192" s="550"/>
      <c r="AG192" s="507"/>
      <c r="AH192" s="494"/>
      <c r="AI192" s="550"/>
      <c r="AJ192" s="550"/>
      <c r="AK192" s="494"/>
      <c r="AL192" s="503"/>
      <c r="AM192" s="507"/>
      <c r="AN192" s="507"/>
      <c r="AO192" s="503"/>
      <c r="AP192" s="503"/>
      <c r="AQ192" s="550"/>
      <c r="AR192" s="507"/>
      <c r="AS192" s="494"/>
      <c r="AT192" s="507"/>
      <c r="AU192" s="743"/>
      <c r="AV192" s="499"/>
      <c r="AW192" s="744"/>
    </row>
    <row r="193" spans="1:49" x14ac:dyDescent="0.15">
      <c r="A193" s="733">
        <v>43675</v>
      </c>
      <c r="B193" s="515"/>
      <c r="C193" s="551"/>
      <c r="D193" s="745"/>
      <c r="E193" s="553"/>
      <c r="F193" s="553"/>
      <c r="G193" s="687"/>
      <c r="H193" s="551"/>
      <c r="I193" s="552"/>
      <c r="J193" s="553"/>
      <c r="K193" s="553"/>
      <c r="L193" s="554"/>
      <c r="M193" s="554"/>
      <c r="N193" s="554"/>
      <c r="O193" s="555"/>
      <c r="P193" s="549"/>
      <c r="Q193" s="667"/>
      <c r="R193" s="668"/>
      <c r="S193" s="547"/>
      <c r="T193" s="547"/>
      <c r="U193" s="667">
        <v>4.22</v>
      </c>
      <c r="V193" s="450">
        <f t="shared" si="2"/>
        <v>0.58611111111111103</v>
      </c>
      <c r="W193" s="734"/>
      <c r="X193" s="450"/>
      <c r="Y193" s="734"/>
      <c r="Z193" s="734"/>
      <c r="AA193" s="735"/>
      <c r="AB193" s="450"/>
      <c r="AC193" s="439"/>
      <c r="AD193" s="736"/>
      <c r="AE193" s="549"/>
      <c r="AF193" s="549"/>
      <c r="AG193" s="464"/>
      <c r="AH193" s="439"/>
      <c r="AI193" s="549"/>
      <c r="AJ193" s="549"/>
      <c r="AK193" s="439"/>
      <c r="AL193" s="457"/>
      <c r="AM193" s="464"/>
      <c r="AN193" s="464"/>
      <c r="AO193" s="457"/>
      <c r="AP193" s="457"/>
      <c r="AQ193" s="549"/>
      <c r="AR193" s="736"/>
      <c r="AS193" s="595"/>
      <c r="AT193" s="736"/>
      <c r="AU193" s="737"/>
      <c r="AV193" s="450"/>
      <c r="AW193" s="738"/>
    </row>
    <row r="194" spans="1:49" x14ac:dyDescent="0.15">
      <c r="A194" s="733">
        <v>43676</v>
      </c>
      <c r="B194" s="515"/>
      <c r="C194" s="403"/>
      <c r="D194" s="722"/>
      <c r="E194" s="405"/>
      <c r="F194" s="553"/>
      <c r="G194" s="687"/>
      <c r="H194" s="403"/>
      <c r="I194" s="404"/>
      <c r="J194" s="405"/>
      <c r="K194" s="553"/>
      <c r="L194" s="554"/>
      <c r="M194" s="554"/>
      <c r="N194" s="554"/>
      <c r="O194" s="555"/>
      <c r="P194" s="549"/>
      <c r="Q194" s="667"/>
      <c r="R194" s="668"/>
      <c r="S194" s="547"/>
      <c r="T194" s="547"/>
      <c r="U194" s="667">
        <v>4.07</v>
      </c>
      <c r="V194" s="450">
        <f t="shared" si="2"/>
        <v>0.56527777777777777</v>
      </c>
      <c r="W194" s="734"/>
      <c r="X194" s="450"/>
      <c r="Y194" s="734"/>
      <c r="Z194" s="734"/>
      <c r="AA194" s="735"/>
      <c r="AB194" s="450"/>
      <c r="AC194" s="439"/>
      <c r="AD194" s="736"/>
      <c r="AE194" s="549"/>
      <c r="AF194" s="549"/>
      <c r="AG194" s="464"/>
      <c r="AH194" s="439"/>
      <c r="AI194" s="549"/>
      <c r="AJ194" s="549"/>
      <c r="AK194" s="439"/>
      <c r="AL194" s="457"/>
      <c r="AM194" s="464"/>
      <c r="AN194" s="464"/>
      <c r="AO194" s="457"/>
      <c r="AP194" s="457"/>
      <c r="AQ194" s="549"/>
      <c r="AR194" s="736"/>
      <c r="AS194" s="595"/>
      <c r="AT194" s="736"/>
      <c r="AU194" s="737"/>
      <c r="AV194" s="450"/>
      <c r="AW194" s="738"/>
    </row>
    <row r="195" spans="1:49" x14ac:dyDescent="0.15">
      <c r="A195" s="733">
        <v>43677</v>
      </c>
      <c r="B195" s="515"/>
      <c r="C195" s="403"/>
      <c r="D195" s="722"/>
      <c r="E195" s="405"/>
      <c r="F195" s="405"/>
      <c r="G195" s="687"/>
      <c r="H195" s="403"/>
      <c r="I195" s="404"/>
      <c r="J195" s="405"/>
      <c r="K195" s="405"/>
      <c r="L195" s="407"/>
      <c r="M195" s="407"/>
      <c r="N195" s="407"/>
      <c r="O195" s="408"/>
      <c r="P195" s="549"/>
      <c r="Q195" s="667"/>
      <c r="R195" s="668"/>
      <c r="S195" s="547"/>
      <c r="T195" s="547"/>
      <c r="U195" s="667">
        <v>3.92</v>
      </c>
      <c r="V195" s="450">
        <f t="shared" si="2"/>
        <v>0.5444444444444444</v>
      </c>
      <c r="W195" s="734"/>
      <c r="X195" s="450"/>
      <c r="Y195" s="734"/>
      <c r="Z195" s="734"/>
      <c r="AA195" s="735"/>
      <c r="AB195" s="450"/>
      <c r="AC195" s="439"/>
      <c r="AD195" s="736"/>
      <c r="AE195" s="549"/>
      <c r="AF195" s="549"/>
      <c r="AG195" s="464"/>
      <c r="AH195" s="439"/>
      <c r="AI195" s="549"/>
      <c r="AJ195" s="549"/>
      <c r="AK195" s="439"/>
      <c r="AL195" s="457"/>
      <c r="AM195" s="464"/>
      <c r="AN195" s="464"/>
      <c r="AO195" s="457"/>
      <c r="AP195" s="457"/>
      <c r="AQ195" s="549"/>
      <c r="AR195" s="736"/>
      <c r="AS195" s="595"/>
      <c r="AT195" s="736"/>
      <c r="AU195" s="737"/>
      <c r="AV195" s="450"/>
      <c r="AW195" s="738"/>
    </row>
    <row r="196" spans="1:49" x14ac:dyDescent="0.15">
      <c r="A196" s="733">
        <v>43678</v>
      </c>
      <c r="B196" s="515"/>
      <c r="C196" s="403"/>
      <c r="D196" s="722"/>
      <c r="E196" s="405"/>
      <c r="F196" s="405"/>
      <c r="G196" s="687"/>
      <c r="H196" s="403"/>
      <c r="I196" s="404"/>
      <c r="J196" s="405"/>
      <c r="K196" s="405"/>
      <c r="L196" s="407"/>
      <c r="M196" s="407"/>
      <c r="N196" s="407"/>
      <c r="O196" s="408"/>
      <c r="P196" s="549"/>
      <c r="Q196" s="667"/>
      <c r="R196" s="668"/>
      <c r="S196" s="547"/>
      <c r="T196" s="547"/>
      <c r="U196" s="667">
        <v>4.12</v>
      </c>
      <c r="V196" s="450">
        <f t="shared" si="2"/>
        <v>0.57222222222222219</v>
      </c>
      <c r="W196" s="734"/>
      <c r="X196" s="450"/>
      <c r="Y196" s="734"/>
      <c r="Z196" s="734"/>
      <c r="AA196" s="735"/>
      <c r="AB196" s="450"/>
      <c r="AC196" s="439"/>
      <c r="AD196" s="736"/>
      <c r="AE196" s="549"/>
      <c r="AF196" s="549"/>
      <c r="AG196" s="464"/>
      <c r="AH196" s="439"/>
      <c r="AI196" s="549"/>
      <c r="AJ196" s="549"/>
      <c r="AK196" s="439"/>
      <c r="AL196" s="457"/>
      <c r="AM196" s="464"/>
      <c r="AN196" s="464"/>
      <c r="AO196" s="457"/>
      <c r="AP196" s="457"/>
      <c r="AQ196" s="549"/>
      <c r="AR196" s="736"/>
      <c r="AS196" s="595"/>
      <c r="AT196" s="736"/>
      <c r="AU196" s="737"/>
      <c r="AV196" s="450"/>
      <c r="AW196" s="738"/>
    </row>
    <row r="197" spans="1:49" x14ac:dyDescent="0.15">
      <c r="A197" s="733">
        <v>43679</v>
      </c>
      <c r="B197" s="515"/>
      <c r="C197" s="403"/>
      <c r="D197" s="722"/>
      <c r="E197" s="405"/>
      <c r="F197" s="405"/>
      <c r="G197" s="687"/>
      <c r="H197" s="403"/>
      <c r="I197" s="404"/>
      <c r="J197" s="405"/>
      <c r="K197" s="405"/>
      <c r="L197" s="407"/>
      <c r="M197" s="407"/>
      <c r="N197" s="407"/>
      <c r="O197" s="408"/>
      <c r="P197" s="549"/>
      <c r="Q197" s="667"/>
      <c r="R197" s="668"/>
      <c r="S197" s="547"/>
      <c r="T197" s="547"/>
      <c r="U197" s="667">
        <v>4.18</v>
      </c>
      <c r="V197" s="450">
        <f t="shared" si="2"/>
        <v>0.58055555555555549</v>
      </c>
      <c r="W197" s="734"/>
      <c r="X197" s="450"/>
      <c r="Y197" s="734"/>
      <c r="Z197" s="734"/>
      <c r="AA197" s="735"/>
      <c r="AB197" s="450"/>
      <c r="AC197" s="439"/>
      <c r="AD197" s="736"/>
      <c r="AE197" s="549"/>
      <c r="AF197" s="549"/>
      <c r="AG197" s="464"/>
      <c r="AH197" s="439"/>
      <c r="AI197" s="549"/>
      <c r="AJ197" s="549"/>
      <c r="AK197" s="439"/>
      <c r="AL197" s="457"/>
      <c r="AM197" s="464"/>
      <c r="AN197" s="464"/>
      <c r="AO197" s="457"/>
      <c r="AP197" s="457"/>
      <c r="AQ197" s="549"/>
      <c r="AR197" s="736"/>
      <c r="AS197" s="595"/>
      <c r="AT197" s="736"/>
      <c r="AU197" s="737"/>
      <c r="AV197" s="450"/>
      <c r="AW197" s="738"/>
    </row>
    <row r="198" spans="1:49" x14ac:dyDescent="0.15">
      <c r="A198" s="733">
        <v>43680</v>
      </c>
      <c r="B198" s="515"/>
      <c r="C198" s="403"/>
      <c r="D198" s="722"/>
      <c r="E198" s="405"/>
      <c r="F198" s="405"/>
      <c r="G198" s="687"/>
      <c r="H198" s="403"/>
      <c r="I198" s="404"/>
      <c r="J198" s="405"/>
      <c r="K198" s="405"/>
      <c r="L198" s="407"/>
      <c r="M198" s="407"/>
      <c r="N198" s="407"/>
      <c r="O198" s="408"/>
      <c r="P198" s="549"/>
      <c r="Q198" s="667"/>
      <c r="R198" s="668"/>
      <c r="S198" s="547"/>
      <c r="T198" s="547"/>
      <c r="U198" s="667">
        <v>4.25</v>
      </c>
      <c r="V198" s="450">
        <f t="shared" si="2"/>
        <v>0.59027777777777779</v>
      </c>
      <c r="W198" s="734"/>
      <c r="X198" s="450"/>
      <c r="Y198" s="734"/>
      <c r="Z198" s="734"/>
      <c r="AA198" s="735"/>
      <c r="AB198" s="450"/>
      <c r="AC198" s="439"/>
      <c r="AD198" s="736"/>
      <c r="AE198" s="549"/>
      <c r="AF198" s="549"/>
      <c r="AG198" s="464"/>
      <c r="AH198" s="439"/>
      <c r="AI198" s="549"/>
      <c r="AJ198" s="549"/>
      <c r="AK198" s="439"/>
      <c r="AL198" s="457"/>
      <c r="AM198" s="464"/>
      <c r="AN198" s="464"/>
      <c r="AO198" s="457"/>
      <c r="AP198" s="457"/>
      <c r="AQ198" s="549"/>
      <c r="AR198" s="736"/>
      <c r="AS198" s="595"/>
      <c r="AT198" s="736"/>
      <c r="AU198" s="737"/>
      <c r="AV198" s="450"/>
      <c r="AW198" s="738"/>
    </row>
    <row r="199" spans="1:49" x14ac:dyDescent="0.15">
      <c r="A199" s="740">
        <v>43681</v>
      </c>
      <c r="B199" s="486"/>
      <c r="C199" s="488"/>
      <c r="D199" s="741"/>
      <c r="E199" s="490"/>
      <c r="F199" s="490"/>
      <c r="G199" s="689"/>
      <c r="H199" s="488"/>
      <c r="I199" s="489"/>
      <c r="J199" s="490"/>
      <c r="K199" s="490"/>
      <c r="L199" s="491"/>
      <c r="M199" s="491"/>
      <c r="N199" s="491"/>
      <c r="O199" s="492"/>
      <c r="P199" s="550"/>
      <c r="Q199" s="677"/>
      <c r="R199" s="678"/>
      <c r="S199" s="679"/>
      <c r="T199" s="679"/>
      <c r="U199" s="677">
        <v>4.29</v>
      </c>
      <c r="V199" s="499">
        <f t="shared" ref="V199:V262" si="3">U199/$U$6</f>
        <v>0.59583333333333333</v>
      </c>
      <c r="W199" s="742"/>
      <c r="X199" s="499"/>
      <c r="Y199" s="742"/>
      <c r="Z199" s="742"/>
      <c r="AA199" s="550"/>
      <c r="AB199" s="499"/>
      <c r="AC199" s="494"/>
      <c r="AD199" s="507"/>
      <c r="AE199" s="550"/>
      <c r="AF199" s="550"/>
      <c r="AG199" s="507"/>
      <c r="AH199" s="494"/>
      <c r="AI199" s="550"/>
      <c r="AJ199" s="550"/>
      <c r="AK199" s="494"/>
      <c r="AL199" s="503"/>
      <c r="AM199" s="507"/>
      <c r="AN199" s="507"/>
      <c r="AO199" s="503"/>
      <c r="AP199" s="503"/>
      <c r="AQ199" s="550"/>
      <c r="AR199" s="507"/>
      <c r="AS199" s="494"/>
      <c r="AT199" s="507"/>
      <c r="AU199" s="743"/>
      <c r="AV199" s="499"/>
      <c r="AW199" s="744"/>
    </row>
    <row r="200" spans="1:49" x14ac:dyDescent="0.15">
      <c r="A200" s="733">
        <v>43682</v>
      </c>
      <c r="B200" s="515"/>
      <c r="C200" s="551"/>
      <c r="D200" s="745"/>
      <c r="E200" s="553"/>
      <c r="F200" s="553"/>
      <c r="G200" s="687"/>
      <c r="H200" s="551"/>
      <c r="I200" s="552"/>
      <c r="J200" s="553"/>
      <c r="K200" s="553"/>
      <c r="L200" s="554"/>
      <c r="M200" s="554"/>
      <c r="N200" s="554"/>
      <c r="O200" s="555"/>
      <c r="P200" s="549"/>
      <c r="Q200" s="667"/>
      <c r="R200" s="668"/>
      <c r="S200" s="547"/>
      <c r="T200" s="547"/>
      <c r="U200" s="667">
        <v>4.22</v>
      </c>
      <c r="V200" s="450">
        <f t="shared" si="3"/>
        <v>0.58611111111111103</v>
      </c>
      <c r="W200" s="734"/>
      <c r="X200" s="450"/>
      <c r="Y200" s="734"/>
      <c r="Z200" s="734"/>
      <c r="AA200" s="735"/>
      <c r="AB200" s="450"/>
      <c r="AC200" s="439"/>
      <c r="AD200" s="736"/>
      <c r="AE200" s="549"/>
      <c r="AF200" s="549"/>
      <c r="AG200" s="464"/>
      <c r="AH200" s="439"/>
      <c r="AI200" s="549"/>
      <c r="AJ200" s="549"/>
      <c r="AK200" s="439"/>
      <c r="AL200" s="457"/>
      <c r="AM200" s="464"/>
      <c r="AN200" s="464"/>
      <c r="AO200" s="457"/>
      <c r="AP200" s="457"/>
      <c r="AQ200" s="549"/>
      <c r="AR200" s="736"/>
      <c r="AS200" s="595"/>
      <c r="AT200" s="736"/>
      <c r="AU200" s="737"/>
      <c r="AV200" s="450"/>
      <c r="AW200" s="738"/>
    </row>
    <row r="201" spans="1:49" x14ac:dyDescent="0.15">
      <c r="A201" s="733">
        <v>43683</v>
      </c>
      <c r="B201" s="515"/>
      <c r="C201" s="403"/>
      <c r="D201" s="722"/>
      <c r="E201" s="405"/>
      <c r="F201" s="553"/>
      <c r="G201" s="687"/>
      <c r="H201" s="403"/>
      <c r="I201" s="404"/>
      <c r="J201" s="405"/>
      <c r="K201" s="553"/>
      <c r="L201" s="554"/>
      <c r="M201" s="554"/>
      <c r="N201" s="554"/>
      <c r="O201" s="555"/>
      <c r="P201" s="549"/>
      <c r="Q201" s="667"/>
      <c r="R201" s="668"/>
      <c r="S201" s="547"/>
      <c r="T201" s="547"/>
      <c r="U201" s="667">
        <v>3.98</v>
      </c>
      <c r="V201" s="450">
        <f t="shared" si="3"/>
        <v>0.55277777777777781</v>
      </c>
      <c r="W201" s="734"/>
      <c r="X201" s="450"/>
      <c r="Y201" s="734"/>
      <c r="Z201" s="734"/>
      <c r="AA201" s="735"/>
      <c r="AB201" s="450"/>
      <c r="AC201" s="439"/>
      <c r="AD201" s="736"/>
      <c r="AE201" s="549"/>
      <c r="AF201" s="549"/>
      <c r="AG201" s="464"/>
      <c r="AH201" s="439"/>
      <c r="AI201" s="549"/>
      <c r="AJ201" s="549"/>
      <c r="AK201" s="439"/>
      <c r="AL201" s="457"/>
      <c r="AM201" s="464"/>
      <c r="AN201" s="464"/>
      <c r="AO201" s="457"/>
      <c r="AP201" s="457"/>
      <c r="AQ201" s="549"/>
      <c r="AR201" s="736"/>
      <c r="AS201" s="595"/>
      <c r="AT201" s="736"/>
      <c r="AU201" s="737"/>
      <c r="AV201" s="450"/>
      <c r="AW201" s="738"/>
    </row>
    <row r="202" spans="1:49" x14ac:dyDescent="0.15">
      <c r="A202" s="733">
        <v>43684</v>
      </c>
      <c r="B202" s="515"/>
      <c r="C202" s="403"/>
      <c r="D202" s="722"/>
      <c r="E202" s="405"/>
      <c r="F202" s="405"/>
      <c r="G202" s="687"/>
      <c r="H202" s="403"/>
      <c r="I202" s="404"/>
      <c r="J202" s="405"/>
      <c r="K202" s="405"/>
      <c r="L202" s="407"/>
      <c r="M202" s="407"/>
      <c r="N202" s="407"/>
      <c r="O202" s="408"/>
      <c r="P202" s="549"/>
      <c r="Q202" s="667"/>
      <c r="R202" s="668"/>
      <c r="S202" s="547"/>
      <c r="T202" s="547"/>
      <c r="U202" s="667">
        <v>4.26</v>
      </c>
      <c r="V202" s="450">
        <f t="shared" si="3"/>
        <v>0.59166666666666667</v>
      </c>
      <c r="W202" s="734"/>
      <c r="X202" s="450"/>
      <c r="Y202" s="734"/>
      <c r="Z202" s="734"/>
      <c r="AA202" s="735"/>
      <c r="AB202" s="450"/>
      <c r="AC202" s="439"/>
      <c r="AD202" s="736"/>
      <c r="AE202" s="549"/>
      <c r="AF202" s="549"/>
      <c r="AG202" s="464"/>
      <c r="AH202" s="439"/>
      <c r="AI202" s="549"/>
      <c r="AJ202" s="549"/>
      <c r="AK202" s="439"/>
      <c r="AL202" s="457"/>
      <c r="AM202" s="464"/>
      <c r="AN202" s="464"/>
      <c r="AO202" s="457"/>
      <c r="AP202" s="457"/>
      <c r="AQ202" s="549"/>
      <c r="AR202" s="736"/>
      <c r="AS202" s="595"/>
      <c r="AT202" s="736"/>
      <c r="AU202" s="737"/>
      <c r="AV202" s="450"/>
      <c r="AW202" s="738"/>
    </row>
    <row r="203" spans="1:49" x14ac:dyDescent="0.15">
      <c r="A203" s="733">
        <v>43685</v>
      </c>
      <c r="B203" s="515"/>
      <c r="C203" s="403"/>
      <c r="D203" s="722"/>
      <c r="E203" s="405"/>
      <c r="F203" s="405"/>
      <c r="G203" s="687"/>
      <c r="H203" s="403"/>
      <c r="I203" s="404"/>
      <c r="J203" s="405"/>
      <c r="K203" s="405"/>
      <c r="L203" s="407"/>
      <c r="M203" s="407"/>
      <c r="N203" s="407"/>
      <c r="O203" s="408"/>
      <c r="P203" s="549"/>
      <c r="Q203" s="667"/>
      <c r="R203" s="668"/>
      <c r="S203" s="547"/>
      <c r="T203" s="547"/>
      <c r="U203" s="667">
        <v>4.41</v>
      </c>
      <c r="V203" s="450">
        <f t="shared" si="3"/>
        <v>0.61250000000000004</v>
      </c>
      <c r="W203" s="734"/>
      <c r="X203" s="450"/>
      <c r="Y203" s="734"/>
      <c r="Z203" s="734"/>
      <c r="AA203" s="735"/>
      <c r="AB203" s="450"/>
      <c r="AC203" s="439"/>
      <c r="AD203" s="736"/>
      <c r="AE203" s="549"/>
      <c r="AF203" s="549"/>
      <c r="AG203" s="464"/>
      <c r="AH203" s="439"/>
      <c r="AI203" s="549"/>
      <c r="AJ203" s="549"/>
      <c r="AK203" s="439"/>
      <c r="AL203" s="457"/>
      <c r="AM203" s="464"/>
      <c r="AN203" s="464"/>
      <c r="AO203" s="457"/>
      <c r="AP203" s="457"/>
      <c r="AQ203" s="549"/>
      <c r="AR203" s="736"/>
      <c r="AS203" s="595"/>
      <c r="AT203" s="736"/>
      <c r="AU203" s="737"/>
      <c r="AV203" s="450"/>
      <c r="AW203" s="738"/>
    </row>
    <row r="204" spans="1:49" x14ac:dyDescent="0.15">
      <c r="A204" s="733">
        <v>43686</v>
      </c>
      <c r="B204" s="515"/>
      <c r="C204" s="403"/>
      <c r="D204" s="722"/>
      <c r="E204" s="405"/>
      <c r="F204" s="405"/>
      <c r="G204" s="687"/>
      <c r="H204" s="403"/>
      <c r="I204" s="404"/>
      <c r="J204" s="405"/>
      <c r="K204" s="405"/>
      <c r="L204" s="407"/>
      <c r="M204" s="407"/>
      <c r="N204" s="407"/>
      <c r="O204" s="408"/>
      <c r="P204" s="549"/>
      <c r="Q204" s="667"/>
      <c r="R204" s="668"/>
      <c r="S204" s="547"/>
      <c r="T204" s="547"/>
      <c r="U204" s="667">
        <v>4.53</v>
      </c>
      <c r="V204" s="450">
        <f t="shared" si="3"/>
        <v>0.62916666666666665</v>
      </c>
      <c r="W204" s="734"/>
      <c r="X204" s="450"/>
      <c r="Y204" s="734"/>
      <c r="Z204" s="734"/>
      <c r="AA204" s="735"/>
      <c r="AB204" s="450"/>
      <c r="AC204" s="439"/>
      <c r="AD204" s="736"/>
      <c r="AE204" s="549"/>
      <c r="AF204" s="549"/>
      <c r="AG204" s="464"/>
      <c r="AH204" s="439"/>
      <c r="AI204" s="549"/>
      <c r="AJ204" s="549"/>
      <c r="AK204" s="439"/>
      <c r="AL204" s="457"/>
      <c r="AM204" s="464"/>
      <c r="AN204" s="464"/>
      <c r="AO204" s="457"/>
      <c r="AP204" s="457"/>
      <c r="AQ204" s="549"/>
      <c r="AR204" s="736"/>
      <c r="AS204" s="595"/>
      <c r="AT204" s="736"/>
      <c r="AU204" s="737"/>
      <c r="AV204" s="450"/>
      <c r="AW204" s="738"/>
    </row>
    <row r="205" spans="1:49" x14ac:dyDescent="0.15">
      <c r="A205" s="733">
        <v>43687</v>
      </c>
      <c r="B205" s="515"/>
      <c r="C205" s="403"/>
      <c r="D205" s="722"/>
      <c r="E205" s="405"/>
      <c r="F205" s="405"/>
      <c r="G205" s="687"/>
      <c r="H205" s="403"/>
      <c r="I205" s="404"/>
      <c r="J205" s="405"/>
      <c r="K205" s="405"/>
      <c r="L205" s="407"/>
      <c r="M205" s="407"/>
      <c r="N205" s="407"/>
      <c r="O205" s="408"/>
      <c r="P205" s="549"/>
      <c r="Q205" s="667"/>
      <c r="R205" s="668"/>
      <c r="S205" s="547"/>
      <c r="T205" s="547"/>
      <c r="U205" s="667">
        <v>4.75</v>
      </c>
      <c r="V205" s="450">
        <f t="shared" si="3"/>
        <v>0.65972222222222221</v>
      </c>
      <c r="W205" s="734"/>
      <c r="X205" s="450"/>
      <c r="Y205" s="734"/>
      <c r="Z205" s="734"/>
      <c r="AA205" s="735"/>
      <c r="AB205" s="450"/>
      <c r="AC205" s="439"/>
      <c r="AD205" s="736"/>
      <c r="AE205" s="549"/>
      <c r="AF205" s="549"/>
      <c r="AG205" s="464"/>
      <c r="AH205" s="439"/>
      <c r="AI205" s="549"/>
      <c r="AJ205" s="549"/>
      <c r="AK205" s="439"/>
      <c r="AL205" s="457"/>
      <c r="AM205" s="464"/>
      <c r="AN205" s="464"/>
      <c r="AO205" s="457"/>
      <c r="AP205" s="457"/>
      <c r="AQ205" s="549"/>
      <c r="AR205" s="736"/>
      <c r="AS205" s="595"/>
      <c r="AT205" s="736"/>
      <c r="AU205" s="737"/>
      <c r="AV205" s="450"/>
      <c r="AW205" s="738"/>
    </row>
    <row r="206" spans="1:49" x14ac:dyDescent="0.15">
      <c r="A206" s="740">
        <v>43688</v>
      </c>
      <c r="B206" s="486"/>
      <c r="C206" s="488"/>
      <c r="D206" s="741"/>
      <c r="E206" s="490"/>
      <c r="F206" s="490"/>
      <c r="G206" s="689"/>
      <c r="H206" s="488"/>
      <c r="I206" s="489"/>
      <c r="J206" s="490"/>
      <c r="K206" s="490"/>
      <c r="L206" s="491"/>
      <c r="M206" s="491"/>
      <c r="N206" s="491"/>
      <c r="O206" s="492"/>
      <c r="P206" s="550"/>
      <c r="Q206" s="677"/>
      <c r="R206" s="678"/>
      <c r="S206" s="679"/>
      <c r="T206" s="679"/>
      <c r="U206" s="677">
        <v>4.9000000000000004</v>
      </c>
      <c r="V206" s="499">
        <f t="shared" si="3"/>
        <v>0.68055555555555558</v>
      </c>
      <c r="W206" s="742"/>
      <c r="X206" s="499"/>
      <c r="Y206" s="742"/>
      <c r="Z206" s="742"/>
      <c r="AA206" s="550"/>
      <c r="AB206" s="499"/>
      <c r="AC206" s="494"/>
      <c r="AD206" s="507"/>
      <c r="AE206" s="550"/>
      <c r="AF206" s="550"/>
      <c r="AG206" s="507"/>
      <c r="AH206" s="494"/>
      <c r="AI206" s="550"/>
      <c r="AJ206" s="550"/>
      <c r="AK206" s="494"/>
      <c r="AL206" s="503"/>
      <c r="AM206" s="507"/>
      <c r="AN206" s="507"/>
      <c r="AO206" s="503"/>
      <c r="AP206" s="503"/>
      <c r="AQ206" s="550"/>
      <c r="AR206" s="507"/>
      <c r="AS206" s="494"/>
      <c r="AT206" s="507"/>
      <c r="AU206" s="743"/>
      <c r="AV206" s="499"/>
      <c r="AW206" s="744"/>
    </row>
    <row r="207" spans="1:49" x14ac:dyDescent="0.15">
      <c r="A207" s="733">
        <v>43689</v>
      </c>
      <c r="B207" s="515"/>
      <c r="C207" s="551"/>
      <c r="D207" s="745"/>
      <c r="E207" s="553"/>
      <c r="F207" s="553"/>
      <c r="G207" s="687"/>
      <c r="H207" s="551"/>
      <c r="I207" s="552"/>
      <c r="J207" s="553"/>
      <c r="K207" s="553"/>
      <c r="L207" s="554"/>
      <c r="M207" s="554"/>
      <c r="N207" s="554"/>
      <c r="O207" s="555"/>
      <c r="P207" s="549"/>
      <c r="Q207" s="667"/>
      <c r="R207" s="668"/>
      <c r="S207" s="547"/>
      <c r="T207" s="547"/>
      <c r="U207" s="667">
        <v>4.9400000000000004</v>
      </c>
      <c r="V207" s="450">
        <f t="shared" si="3"/>
        <v>0.68611111111111112</v>
      </c>
      <c r="W207" s="734"/>
      <c r="X207" s="450"/>
      <c r="Y207" s="734"/>
      <c r="Z207" s="734"/>
      <c r="AA207" s="735"/>
      <c r="AB207" s="450"/>
      <c r="AC207" s="439"/>
      <c r="AD207" s="736"/>
      <c r="AE207" s="549"/>
      <c r="AF207" s="549"/>
      <c r="AG207" s="464"/>
      <c r="AH207" s="439"/>
      <c r="AI207" s="549"/>
      <c r="AJ207" s="549"/>
      <c r="AK207" s="439"/>
      <c r="AL207" s="457"/>
      <c r="AM207" s="464"/>
      <c r="AN207" s="464"/>
      <c r="AO207" s="457"/>
      <c r="AP207" s="457"/>
      <c r="AQ207" s="549"/>
      <c r="AR207" s="736"/>
      <c r="AS207" s="595"/>
      <c r="AT207" s="736"/>
      <c r="AU207" s="737"/>
      <c r="AV207" s="450"/>
      <c r="AW207" s="738"/>
    </row>
    <row r="208" spans="1:49" x14ac:dyDescent="0.15">
      <c r="A208" s="733">
        <v>43690</v>
      </c>
      <c r="B208" s="515"/>
      <c r="C208" s="403"/>
      <c r="D208" s="722"/>
      <c r="E208" s="405"/>
      <c r="F208" s="553"/>
      <c r="G208" s="687"/>
      <c r="H208" s="403"/>
      <c r="I208" s="404"/>
      <c r="J208" s="405"/>
      <c r="K208" s="553"/>
      <c r="L208" s="554"/>
      <c r="M208" s="554"/>
      <c r="N208" s="554"/>
      <c r="O208" s="555"/>
      <c r="P208" s="549"/>
      <c r="Q208" s="667"/>
      <c r="R208" s="668"/>
      <c r="S208" s="547"/>
      <c r="T208" s="547"/>
      <c r="U208" s="667">
        <v>4.83</v>
      </c>
      <c r="V208" s="450">
        <f t="shared" si="3"/>
        <v>0.67083333333333328</v>
      </c>
      <c r="W208" s="734"/>
      <c r="X208" s="450"/>
      <c r="Y208" s="734"/>
      <c r="Z208" s="734"/>
      <c r="AA208" s="735"/>
      <c r="AB208" s="450"/>
      <c r="AC208" s="439"/>
      <c r="AD208" s="736"/>
      <c r="AE208" s="549"/>
      <c r="AF208" s="549"/>
      <c r="AG208" s="464"/>
      <c r="AH208" s="439"/>
      <c r="AI208" s="549"/>
      <c r="AJ208" s="549"/>
      <c r="AK208" s="439"/>
      <c r="AL208" s="457"/>
      <c r="AM208" s="464"/>
      <c r="AN208" s="464"/>
      <c r="AO208" s="457"/>
      <c r="AP208" s="457"/>
      <c r="AQ208" s="549"/>
      <c r="AR208" s="736"/>
      <c r="AS208" s="595"/>
      <c r="AT208" s="736"/>
      <c r="AU208" s="737"/>
      <c r="AV208" s="450"/>
      <c r="AW208" s="738"/>
    </row>
    <row r="209" spans="1:49" x14ac:dyDescent="0.15">
      <c r="A209" s="733">
        <v>43691</v>
      </c>
      <c r="B209" s="515"/>
      <c r="C209" s="403"/>
      <c r="D209" s="722"/>
      <c r="E209" s="405"/>
      <c r="F209" s="405"/>
      <c r="G209" s="687"/>
      <c r="H209" s="403"/>
      <c r="I209" s="404"/>
      <c r="J209" s="405"/>
      <c r="K209" s="405"/>
      <c r="L209" s="407"/>
      <c r="M209" s="407"/>
      <c r="N209" s="407"/>
      <c r="O209" s="408"/>
      <c r="P209" s="549"/>
      <c r="Q209" s="667"/>
      <c r="R209" s="668"/>
      <c r="S209" s="547"/>
      <c r="T209" s="547"/>
      <c r="U209" s="667">
        <v>4.79</v>
      </c>
      <c r="V209" s="450">
        <f t="shared" si="3"/>
        <v>0.66527777777777775</v>
      </c>
      <c r="W209" s="734"/>
      <c r="X209" s="450"/>
      <c r="Y209" s="734"/>
      <c r="Z209" s="734"/>
      <c r="AA209" s="735"/>
      <c r="AB209" s="450"/>
      <c r="AC209" s="439"/>
      <c r="AD209" s="736"/>
      <c r="AE209" s="549"/>
      <c r="AF209" s="549"/>
      <c r="AG209" s="464"/>
      <c r="AH209" s="439"/>
      <c r="AI209" s="549"/>
      <c r="AJ209" s="549"/>
      <c r="AK209" s="439"/>
      <c r="AL209" s="457"/>
      <c r="AM209" s="464"/>
      <c r="AN209" s="464"/>
      <c r="AO209" s="457"/>
      <c r="AP209" s="457"/>
      <c r="AQ209" s="549"/>
      <c r="AR209" s="736"/>
      <c r="AS209" s="595"/>
      <c r="AT209" s="736"/>
      <c r="AU209" s="737"/>
      <c r="AV209" s="450"/>
      <c r="AW209" s="738"/>
    </row>
    <row r="210" spans="1:49" x14ac:dyDescent="0.15">
      <c r="A210" s="733">
        <v>43692</v>
      </c>
      <c r="B210" s="515"/>
      <c r="C210" s="403"/>
      <c r="D210" s="722"/>
      <c r="E210" s="405"/>
      <c r="F210" s="405"/>
      <c r="G210" s="687"/>
      <c r="H210" s="403"/>
      <c r="I210" s="404"/>
      <c r="J210" s="405"/>
      <c r="K210" s="405"/>
      <c r="L210" s="407"/>
      <c r="M210" s="407"/>
      <c r="N210" s="407"/>
      <c r="O210" s="408"/>
      <c r="P210" s="549"/>
      <c r="Q210" s="667"/>
      <c r="R210" s="668"/>
      <c r="S210" s="547"/>
      <c r="T210" s="547"/>
      <c r="U210" s="667">
        <v>4.6500000000000004</v>
      </c>
      <c r="V210" s="450">
        <f t="shared" si="3"/>
        <v>0.64583333333333337</v>
      </c>
      <c r="W210" s="734"/>
      <c r="X210" s="450"/>
      <c r="Y210" s="734"/>
      <c r="Z210" s="734"/>
      <c r="AA210" s="735"/>
      <c r="AB210" s="450"/>
      <c r="AC210" s="439"/>
      <c r="AD210" s="736"/>
      <c r="AE210" s="549"/>
      <c r="AF210" s="549"/>
      <c r="AG210" s="464"/>
      <c r="AH210" s="439"/>
      <c r="AI210" s="549"/>
      <c r="AJ210" s="549"/>
      <c r="AK210" s="439"/>
      <c r="AL210" s="457"/>
      <c r="AM210" s="464"/>
      <c r="AN210" s="464"/>
      <c r="AO210" s="457"/>
      <c r="AP210" s="457"/>
      <c r="AQ210" s="549"/>
      <c r="AR210" s="736"/>
      <c r="AS210" s="595"/>
      <c r="AT210" s="736"/>
      <c r="AU210" s="737"/>
      <c r="AV210" s="450"/>
      <c r="AW210" s="738"/>
    </row>
    <row r="211" spans="1:49" x14ac:dyDescent="0.15">
      <c r="A211" s="733">
        <v>43693</v>
      </c>
      <c r="B211" s="515"/>
      <c r="C211" s="403"/>
      <c r="D211" s="722"/>
      <c r="E211" s="405"/>
      <c r="F211" s="405"/>
      <c r="G211" s="687"/>
      <c r="H211" s="403"/>
      <c r="I211" s="404"/>
      <c r="J211" s="405"/>
      <c r="K211" s="405"/>
      <c r="L211" s="407"/>
      <c r="M211" s="407"/>
      <c r="N211" s="407"/>
      <c r="O211" s="408"/>
      <c r="P211" s="549"/>
      <c r="Q211" s="667"/>
      <c r="R211" s="668"/>
      <c r="S211" s="547"/>
      <c r="T211" s="547"/>
      <c r="U211" s="667">
        <v>4.87</v>
      </c>
      <c r="V211" s="450">
        <f t="shared" si="3"/>
        <v>0.67638888888888893</v>
      </c>
      <c r="W211" s="734"/>
      <c r="X211" s="450"/>
      <c r="Y211" s="734"/>
      <c r="Z211" s="734"/>
      <c r="AA211" s="735"/>
      <c r="AB211" s="450"/>
      <c r="AC211" s="439"/>
      <c r="AD211" s="736"/>
      <c r="AE211" s="549"/>
      <c r="AF211" s="549"/>
      <c r="AG211" s="464"/>
      <c r="AH211" s="439"/>
      <c r="AI211" s="549"/>
      <c r="AJ211" s="549"/>
      <c r="AK211" s="439"/>
      <c r="AL211" s="457"/>
      <c r="AM211" s="464"/>
      <c r="AN211" s="464"/>
      <c r="AO211" s="457"/>
      <c r="AP211" s="457"/>
      <c r="AQ211" s="549"/>
      <c r="AR211" s="736"/>
      <c r="AS211" s="595"/>
      <c r="AT211" s="736"/>
      <c r="AU211" s="737"/>
      <c r="AV211" s="450"/>
      <c r="AW211" s="738"/>
    </row>
    <row r="212" spans="1:49" x14ac:dyDescent="0.15">
      <c r="A212" s="733">
        <v>43694</v>
      </c>
      <c r="B212" s="515"/>
      <c r="C212" s="403"/>
      <c r="D212" s="722"/>
      <c r="E212" s="405"/>
      <c r="F212" s="405"/>
      <c r="G212" s="687"/>
      <c r="H212" s="403"/>
      <c r="I212" s="404"/>
      <c r="J212" s="405"/>
      <c r="K212" s="405"/>
      <c r="L212" s="407"/>
      <c r="M212" s="407"/>
      <c r="N212" s="407"/>
      <c r="O212" s="408"/>
      <c r="P212" s="549"/>
      <c r="Q212" s="667"/>
      <c r="R212" s="668"/>
      <c r="S212" s="547"/>
      <c r="T212" s="547"/>
      <c r="U212" s="667">
        <v>4.7300000000000004</v>
      </c>
      <c r="V212" s="450">
        <f t="shared" si="3"/>
        <v>0.65694444444444444</v>
      </c>
      <c r="W212" s="734"/>
      <c r="X212" s="450"/>
      <c r="Y212" s="734"/>
      <c r="Z212" s="734"/>
      <c r="AA212" s="735"/>
      <c r="AB212" s="450"/>
      <c r="AC212" s="439"/>
      <c r="AD212" s="736"/>
      <c r="AE212" s="549"/>
      <c r="AF212" s="549"/>
      <c r="AG212" s="464"/>
      <c r="AH212" s="439"/>
      <c r="AI212" s="549"/>
      <c r="AJ212" s="549"/>
      <c r="AK212" s="439"/>
      <c r="AL212" s="457"/>
      <c r="AM212" s="464"/>
      <c r="AN212" s="464"/>
      <c r="AO212" s="457"/>
      <c r="AP212" s="457"/>
      <c r="AQ212" s="549"/>
      <c r="AR212" s="736"/>
      <c r="AS212" s="595"/>
      <c r="AT212" s="736"/>
      <c r="AU212" s="737"/>
      <c r="AV212" s="450"/>
      <c r="AW212" s="738"/>
    </row>
    <row r="213" spans="1:49" x14ac:dyDescent="0.15">
      <c r="A213" s="740">
        <v>43695</v>
      </c>
      <c r="B213" s="486"/>
      <c r="C213" s="488"/>
      <c r="D213" s="741"/>
      <c r="E213" s="490"/>
      <c r="F213" s="490"/>
      <c r="G213" s="689"/>
      <c r="H213" s="488"/>
      <c r="I213" s="489"/>
      <c r="J213" s="490"/>
      <c r="K213" s="490"/>
      <c r="L213" s="491"/>
      <c r="M213" s="491"/>
      <c r="N213" s="491"/>
      <c r="O213" s="492"/>
      <c r="P213" s="550"/>
      <c r="Q213" s="677"/>
      <c r="R213" s="678"/>
      <c r="S213" s="679"/>
      <c r="T213" s="679"/>
      <c r="U213" s="677">
        <v>4.67</v>
      </c>
      <c r="V213" s="499">
        <f t="shared" si="3"/>
        <v>0.64861111111111114</v>
      </c>
      <c r="W213" s="742"/>
      <c r="X213" s="499"/>
      <c r="Y213" s="742"/>
      <c r="Z213" s="742"/>
      <c r="AA213" s="550"/>
      <c r="AB213" s="499"/>
      <c r="AC213" s="494"/>
      <c r="AD213" s="507"/>
      <c r="AE213" s="550"/>
      <c r="AF213" s="550"/>
      <c r="AG213" s="507"/>
      <c r="AH213" s="494"/>
      <c r="AI213" s="550"/>
      <c r="AJ213" s="550"/>
      <c r="AK213" s="494"/>
      <c r="AL213" s="503"/>
      <c r="AM213" s="507"/>
      <c r="AN213" s="507"/>
      <c r="AO213" s="503"/>
      <c r="AP213" s="503"/>
      <c r="AQ213" s="550"/>
      <c r="AR213" s="507"/>
      <c r="AS213" s="494"/>
      <c r="AT213" s="507"/>
      <c r="AU213" s="743"/>
      <c r="AV213" s="499"/>
      <c r="AW213" s="744"/>
    </row>
    <row r="214" spans="1:49" x14ac:dyDescent="0.15">
      <c r="A214" s="733">
        <v>43696</v>
      </c>
      <c r="B214" s="515"/>
      <c r="C214" s="551"/>
      <c r="D214" s="745"/>
      <c r="E214" s="553"/>
      <c r="F214" s="553"/>
      <c r="G214" s="687"/>
      <c r="H214" s="551"/>
      <c r="I214" s="552"/>
      <c r="J214" s="553"/>
      <c r="K214" s="553"/>
      <c r="L214" s="554"/>
      <c r="M214" s="554"/>
      <c r="N214" s="554"/>
      <c r="O214" s="555"/>
      <c r="P214" s="549"/>
      <c r="Q214" s="667"/>
      <c r="R214" s="668"/>
      <c r="S214" s="547"/>
      <c r="T214" s="547"/>
      <c r="U214" s="667">
        <v>4.88</v>
      </c>
      <c r="V214" s="450">
        <f t="shared" si="3"/>
        <v>0.6777777777777777</v>
      </c>
      <c r="W214" s="734"/>
      <c r="X214" s="450"/>
      <c r="Y214" s="734"/>
      <c r="Z214" s="734"/>
      <c r="AA214" s="735"/>
      <c r="AB214" s="450"/>
      <c r="AC214" s="439"/>
      <c r="AD214" s="736"/>
      <c r="AE214" s="549"/>
      <c r="AF214" s="549"/>
      <c r="AG214" s="464"/>
      <c r="AH214" s="439"/>
      <c r="AI214" s="549"/>
      <c r="AJ214" s="549"/>
      <c r="AK214" s="439"/>
      <c r="AL214" s="457"/>
      <c r="AM214" s="464"/>
      <c r="AN214" s="464"/>
      <c r="AO214" s="457"/>
      <c r="AP214" s="457"/>
      <c r="AQ214" s="549"/>
      <c r="AR214" s="736"/>
      <c r="AS214" s="595"/>
      <c r="AT214" s="736"/>
      <c r="AU214" s="737"/>
      <c r="AV214" s="450"/>
      <c r="AW214" s="738"/>
    </row>
    <row r="215" spans="1:49" x14ac:dyDescent="0.15">
      <c r="A215" s="733">
        <v>43697</v>
      </c>
      <c r="B215" s="515"/>
      <c r="C215" s="403"/>
      <c r="D215" s="722"/>
      <c r="E215" s="405"/>
      <c r="F215" s="553"/>
      <c r="G215" s="687"/>
      <c r="H215" s="403"/>
      <c r="I215" s="404"/>
      <c r="J215" s="405"/>
      <c r="K215" s="553"/>
      <c r="L215" s="554"/>
      <c r="M215" s="554"/>
      <c r="N215" s="554"/>
      <c r="O215" s="555"/>
      <c r="P215" s="549"/>
      <c r="Q215" s="667"/>
      <c r="R215" s="668"/>
      <c r="S215" s="547"/>
      <c r="T215" s="547"/>
      <c r="U215" s="667">
        <v>5.09</v>
      </c>
      <c r="V215" s="450">
        <f t="shared" si="3"/>
        <v>0.70694444444444438</v>
      </c>
      <c r="W215" s="734"/>
      <c r="X215" s="450"/>
      <c r="Y215" s="734"/>
      <c r="Z215" s="734"/>
      <c r="AA215" s="735"/>
      <c r="AB215" s="450"/>
      <c r="AC215" s="439"/>
      <c r="AD215" s="736"/>
      <c r="AE215" s="549"/>
      <c r="AF215" s="549"/>
      <c r="AG215" s="464"/>
      <c r="AH215" s="439"/>
      <c r="AI215" s="549"/>
      <c r="AJ215" s="549"/>
      <c r="AK215" s="439"/>
      <c r="AL215" s="457"/>
      <c r="AM215" s="464"/>
      <c r="AN215" s="464"/>
      <c r="AO215" s="457"/>
      <c r="AP215" s="457"/>
      <c r="AQ215" s="549"/>
      <c r="AR215" s="736"/>
      <c r="AS215" s="595"/>
      <c r="AT215" s="736"/>
      <c r="AU215" s="737"/>
      <c r="AV215" s="450"/>
      <c r="AW215" s="738"/>
    </row>
    <row r="216" spans="1:49" x14ac:dyDescent="0.15">
      <c r="A216" s="733">
        <v>43698</v>
      </c>
      <c r="B216" s="515"/>
      <c r="C216" s="403"/>
      <c r="D216" s="722"/>
      <c r="E216" s="405"/>
      <c r="F216" s="405"/>
      <c r="G216" s="687"/>
      <c r="H216" s="403"/>
      <c r="I216" s="404"/>
      <c r="J216" s="405"/>
      <c r="K216" s="405"/>
      <c r="L216" s="407"/>
      <c r="M216" s="407"/>
      <c r="N216" s="407"/>
      <c r="O216" s="408"/>
      <c r="P216" s="549"/>
      <c r="Q216" s="667"/>
      <c r="R216" s="668"/>
      <c r="S216" s="547"/>
      <c r="T216" s="547"/>
      <c r="U216" s="667">
        <v>5.32</v>
      </c>
      <c r="V216" s="450">
        <f t="shared" si="3"/>
        <v>0.73888888888888893</v>
      </c>
      <c r="W216" s="734"/>
      <c r="X216" s="450"/>
      <c r="Y216" s="734"/>
      <c r="Z216" s="734"/>
      <c r="AA216" s="735"/>
      <c r="AB216" s="450"/>
      <c r="AC216" s="439"/>
      <c r="AD216" s="736"/>
      <c r="AE216" s="549"/>
      <c r="AF216" s="549"/>
      <c r="AG216" s="464"/>
      <c r="AH216" s="439"/>
      <c r="AI216" s="549"/>
      <c r="AJ216" s="549"/>
      <c r="AK216" s="439"/>
      <c r="AL216" s="457"/>
      <c r="AM216" s="464"/>
      <c r="AN216" s="464"/>
      <c r="AO216" s="457"/>
      <c r="AP216" s="457"/>
      <c r="AQ216" s="549"/>
      <c r="AR216" s="736"/>
      <c r="AS216" s="595"/>
      <c r="AT216" s="736"/>
      <c r="AU216" s="737"/>
      <c r="AV216" s="450"/>
      <c r="AW216" s="738"/>
    </row>
    <row r="217" spans="1:49" x14ac:dyDescent="0.15">
      <c r="A217" s="733">
        <v>43699</v>
      </c>
      <c r="B217" s="515"/>
      <c r="C217" s="403"/>
      <c r="D217" s="722"/>
      <c r="E217" s="405"/>
      <c r="F217" s="405"/>
      <c r="G217" s="687"/>
      <c r="H217" s="403"/>
      <c r="I217" s="404"/>
      <c r="J217" s="405"/>
      <c r="K217" s="405"/>
      <c r="L217" s="407"/>
      <c r="M217" s="407"/>
      <c r="N217" s="407"/>
      <c r="O217" s="408"/>
      <c r="P217" s="549"/>
      <c r="Q217" s="438"/>
      <c r="R217" s="439"/>
      <c r="S217" s="405"/>
      <c r="T217" s="405"/>
      <c r="U217" s="667">
        <v>4.99</v>
      </c>
      <c r="V217" s="450">
        <f t="shared" si="3"/>
        <v>0.69305555555555554</v>
      </c>
      <c r="W217" s="734"/>
      <c r="X217" s="450"/>
      <c r="Y217" s="734"/>
      <c r="Z217" s="734"/>
      <c r="AA217" s="735"/>
      <c r="AB217" s="450"/>
      <c r="AC217" s="439"/>
      <c r="AD217" s="736"/>
      <c r="AE217" s="549"/>
      <c r="AF217" s="549"/>
      <c r="AG217" s="464"/>
      <c r="AH217" s="439"/>
      <c r="AI217" s="549"/>
      <c r="AJ217" s="549"/>
      <c r="AK217" s="439"/>
      <c r="AL217" s="457"/>
      <c r="AM217" s="464"/>
      <c r="AN217" s="464"/>
      <c r="AO217" s="457"/>
      <c r="AP217" s="457"/>
      <c r="AQ217" s="549"/>
      <c r="AR217" s="736"/>
      <c r="AS217" s="595"/>
      <c r="AT217" s="736"/>
      <c r="AU217" s="737"/>
      <c r="AV217" s="450"/>
      <c r="AW217" s="738"/>
    </row>
    <row r="218" spans="1:49" x14ac:dyDescent="0.15">
      <c r="A218" s="733">
        <v>43700</v>
      </c>
      <c r="B218" s="515"/>
      <c r="C218" s="403"/>
      <c r="D218" s="722"/>
      <c r="E218" s="405"/>
      <c r="F218" s="405"/>
      <c r="G218" s="687"/>
      <c r="H218" s="403"/>
      <c r="I218" s="404"/>
      <c r="J218" s="405"/>
      <c r="K218" s="405"/>
      <c r="L218" s="407"/>
      <c r="M218" s="407"/>
      <c r="N218" s="407"/>
      <c r="O218" s="408"/>
      <c r="P218" s="549"/>
      <c r="Q218" s="438"/>
      <c r="R218" s="439"/>
      <c r="S218" s="405"/>
      <c r="T218" s="405"/>
      <c r="U218" s="667">
        <v>5.21</v>
      </c>
      <c r="V218" s="450">
        <f t="shared" si="3"/>
        <v>0.72361111111111109</v>
      </c>
      <c r="W218" s="734"/>
      <c r="X218" s="450"/>
      <c r="Y218" s="734"/>
      <c r="Z218" s="734"/>
      <c r="AA218" s="735"/>
      <c r="AB218" s="450"/>
      <c r="AC218" s="439"/>
      <c r="AD218" s="736"/>
      <c r="AE218" s="549"/>
      <c r="AF218" s="549"/>
      <c r="AG218" s="464"/>
      <c r="AH218" s="439"/>
      <c r="AI218" s="549"/>
      <c r="AJ218" s="549"/>
      <c r="AK218" s="439"/>
      <c r="AL218" s="457"/>
      <c r="AM218" s="464"/>
      <c r="AN218" s="464"/>
      <c r="AO218" s="457"/>
      <c r="AP218" s="457"/>
      <c r="AQ218" s="549"/>
      <c r="AR218" s="736"/>
      <c r="AS218" s="595"/>
      <c r="AT218" s="736"/>
      <c r="AU218" s="737"/>
      <c r="AV218" s="450"/>
      <c r="AW218" s="738"/>
    </row>
    <row r="219" spans="1:49" x14ac:dyDescent="0.15">
      <c r="A219" s="733">
        <v>43701</v>
      </c>
      <c r="B219" s="515"/>
      <c r="C219" s="403"/>
      <c r="D219" s="722"/>
      <c r="E219" s="405"/>
      <c r="F219" s="405"/>
      <c r="G219" s="687"/>
      <c r="H219" s="403"/>
      <c r="I219" s="404"/>
      <c r="J219" s="405"/>
      <c r="K219" s="405"/>
      <c r="L219" s="407"/>
      <c r="M219" s="407"/>
      <c r="N219" s="407"/>
      <c r="O219" s="408"/>
      <c r="P219" s="549"/>
      <c r="Q219" s="438"/>
      <c r="R219" s="439"/>
      <c r="S219" s="405"/>
      <c r="T219" s="405"/>
      <c r="U219" s="667">
        <v>4.95</v>
      </c>
      <c r="V219" s="450">
        <f t="shared" si="3"/>
        <v>0.6875</v>
      </c>
      <c r="W219" s="734"/>
      <c r="X219" s="450"/>
      <c r="Y219" s="734"/>
      <c r="Z219" s="734"/>
      <c r="AA219" s="735"/>
      <c r="AB219" s="450"/>
      <c r="AC219" s="439"/>
      <c r="AD219" s="736"/>
      <c r="AE219" s="549"/>
      <c r="AF219" s="549"/>
      <c r="AG219" s="464"/>
      <c r="AH219" s="439"/>
      <c r="AI219" s="549"/>
      <c r="AJ219" s="549"/>
      <c r="AK219" s="439"/>
      <c r="AL219" s="457"/>
      <c r="AM219" s="464"/>
      <c r="AN219" s="464"/>
      <c r="AO219" s="457"/>
      <c r="AP219" s="457"/>
      <c r="AQ219" s="549"/>
      <c r="AR219" s="736"/>
      <c r="AS219" s="595"/>
      <c r="AT219" s="736"/>
      <c r="AU219" s="737"/>
      <c r="AV219" s="450"/>
      <c r="AW219" s="738"/>
    </row>
    <row r="220" spans="1:49" x14ac:dyDescent="0.15">
      <c r="A220" s="740">
        <v>43702</v>
      </c>
      <c r="B220" s="486"/>
      <c r="C220" s="488"/>
      <c r="D220" s="741"/>
      <c r="E220" s="490"/>
      <c r="F220" s="490"/>
      <c r="G220" s="689"/>
      <c r="H220" s="488"/>
      <c r="I220" s="489"/>
      <c r="J220" s="490"/>
      <c r="K220" s="490"/>
      <c r="L220" s="491"/>
      <c r="M220" s="491"/>
      <c r="N220" s="491"/>
      <c r="O220" s="492"/>
      <c r="P220" s="550"/>
      <c r="Q220" s="677"/>
      <c r="R220" s="678"/>
      <c r="S220" s="679"/>
      <c r="T220" s="679"/>
      <c r="U220" s="677">
        <v>5.23</v>
      </c>
      <c r="V220" s="499">
        <f t="shared" si="3"/>
        <v>0.72638888888888897</v>
      </c>
      <c r="W220" s="742"/>
      <c r="X220" s="499"/>
      <c r="Y220" s="742"/>
      <c r="Z220" s="742"/>
      <c r="AA220" s="550"/>
      <c r="AB220" s="499"/>
      <c r="AC220" s="494"/>
      <c r="AD220" s="507"/>
      <c r="AE220" s="550"/>
      <c r="AF220" s="550"/>
      <c r="AG220" s="507"/>
      <c r="AH220" s="494"/>
      <c r="AI220" s="550"/>
      <c r="AJ220" s="550"/>
      <c r="AK220" s="494"/>
      <c r="AL220" s="503"/>
      <c r="AM220" s="507"/>
      <c r="AN220" s="507"/>
      <c r="AO220" s="503"/>
      <c r="AP220" s="503"/>
      <c r="AQ220" s="550"/>
      <c r="AR220" s="507"/>
      <c r="AS220" s="494"/>
      <c r="AT220" s="507"/>
      <c r="AU220" s="743"/>
      <c r="AV220" s="499"/>
      <c r="AW220" s="744"/>
    </row>
    <row r="221" spans="1:49" x14ac:dyDescent="0.15">
      <c r="A221" s="733">
        <v>43703</v>
      </c>
      <c r="B221" s="515"/>
      <c r="C221" s="403"/>
      <c r="D221" s="722"/>
      <c r="E221" s="405"/>
      <c r="F221" s="405"/>
      <c r="G221" s="687"/>
      <c r="H221" s="403"/>
      <c r="I221" s="404"/>
      <c r="J221" s="405"/>
      <c r="K221" s="405"/>
      <c r="L221" s="407"/>
      <c r="M221" s="407"/>
      <c r="N221" s="407"/>
      <c r="O221" s="408"/>
      <c r="P221" s="549"/>
      <c r="Q221" s="438"/>
      <c r="R221" s="439"/>
      <c r="S221" s="405"/>
      <c r="T221" s="405"/>
      <c r="U221" s="667">
        <v>4.88</v>
      </c>
      <c r="V221" s="450">
        <f t="shared" si="3"/>
        <v>0.6777777777777777</v>
      </c>
      <c r="W221" s="734"/>
      <c r="X221" s="450"/>
      <c r="Y221" s="734"/>
      <c r="Z221" s="734"/>
      <c r="AA221" s="735"/>
      <c r="AB221" s="450"/>
      <c r="AC221" s="439"/>
      <c r="AD221" s="464"/>
      <c r="AE221" s="549"/>
      <c r="AF221" s="549"/>
      <c r="AG221" s="464"/>
      <c r="AH221" s="439"/>
      <c r="AI221" s="549"/>
      <c r="AJ221" s="549"/>
      <c r="AK221" s="439"/>
      <c r="AL221" s="457"/>
      <c r="AM221" s="464"/>
      <c r="AN221" s="464"/>
      <c r="AO221" s="457"/>
      <c r="AP221" s="457"/>
      <c r="AQ221" s="549"/>
      <c r="AR221" s="736"/>
      <c r="AS221" s="595"/>
      <c r="AT221" s="736"/>
      <c r="AU221" s="737"/>
      <c r="AV221" s="450"/>
      <c r="AW221" s="738"/>
    </row>
    <row r="222" spans="1:49" x14ac:dyDescent="0.15">
      <c r="A222" s="733">
        <v>43704</v>
      </c>
      <c r="B222" s="515"/>
      <c r="C222" s="403"/>
      <c r="D222" s="722"/>
      <c r="E222" s="405"/>
      <c r="F222" s="405"/>
      <c r="G222" s="687"/>
      <c r="H222" s="403"/>
      <c r="I222" s="404"/>
      <c r="J222" s="405"/>
      <c r="K222" s="405"/>
      <c r="L222" s="407"/>
      <c r="M222" s="407"/>
      <c r="N222" s="407"/>
      <c r="O222" s="408"/>
      <c r="P222" s="549"/>
      <c r="Q222" s="438"/>
      <c r="R222" s="439"/>
      <c r="S222" s="405"/>
      <c r="T222" s="405"/>
      <c r="U222" s="667">
        <v>5.24</v>
      </c>
      <c r="V222" s="450">
        <f t="shared" si="3"/>
        <v>0.72777777777777775</v>
      </c>
      <c r="W222" s="734"/>
      <c r="X222" s="450"/>
      <c r="Y222" s="734"/>
      <c r="Z222" s="734"/>
      <c r="AA222" s="735"/>
      <c r="AB222" s="450"/>
      <c r="AC222" s="439"/>
      <c r="AD222" s="464"/>
      <c r="AE222" s="549"/>
      <c r="AF222" s="549"/>
      <c r="AG222" s="464"/>
      <c r="AH222" s="439"/>
      <c r="AI222" s="549"/>
      <c r="AJ222" s="549"/>
      <c r="AK222" s="439"/>
      <c r="AL222" s="457"/>
      <c r="AM222" s="464"/>
      <c r="AN222" s="464"/>
      <c r="AO222" s="457"/>
      <c r="AP222" s="457"/>
      <c r="AQ222" s="549"/>
      <c r="AR222" s="736"/>
      <c r="AS222" s="595"/>
      <c r="AT222" s="736"/>
      <c r="AU222" s="737"/>
      <c r="AV222" s="450"/>
      <c r="AW222" s="738"/>
    </row>
    <row r="223" spans="1:49" x14ac:dyDescent="0.15">
      <c r="A223" s="733">
        <v>43705</v>
      </c>
      <c r="B223" s="515"/>
      <c r="C223" s="403"/>
      <c r="D223" s="722"/>
      <c r="E223" s="405"/>
      <c r="F223" s="405"/>
      <c r="G223" s="687"/>
      <c r="H223" s="403"/>
      <c r="I223" s="404"/>
      <c r="J223" s="405"/>
      <c r="K223" s="405"/>
      <c r="L223" s="407"/>
      <c r="M223" s="407"/>
      <c r="N223" s="407"/>
      <c r="O223" s="408"/>
      <c r="P223" s="549"/>
      <c r="Q223" s="438"/>
      <c r="R223" s="439"/>
      <c r="S223" s="405"/>
      <c r="T223" s="405"/>
      <c r="U223" s="667">
        <v>5.0599999999999996</v>
      </c>
      <c r="V223" s="450">
        <f t="shared" si="3"/>
        <v>0.70277777777777772</v>
      </c>
      <c r="W223" s="734"/>
      <c r="X223" s="450"/>
      <c r="Y223" s="734"/>
      <c r="Z223" s="734"/>
      <c r="AA223" s="735"/>
      <c r="AB223" s="450"/>
      <c r="AC223" s="439"/>
      <c r="AD223" s="464"/>
      <c r="AE223" s="549"/>
      <c r="AF223" s="549"/>
      <c r="AG223" s="464"/>
      <c r="AH223" s="439"/>
      <c r="AI223" s="549"/>
      <c r="AJ223" s="549"/>
      <c r="AK223" s="439"/>
      <c r="AL223" s="457"/>
      <c r="AM223" s="464"/>
      <c r="AN223" s="464"/>
      <c r="AO223" s="457"/>
      <c r="AP223" s="457"/>
      <c r="AQ223" s="549"/>
      <c r="AR223" s="736"/>
      <c r="AS223" s="595"/>
      <c r="AT223" s="736"/>
      <c r="AU223" s="737"/>
      <c r="AV223" s="450"/>
      <c r="AW223" s="738"/>
    </row>
    <row r="224" spans="1:49" x14ac:dyDescent="0.15">
      <c r="A224" s="733">
        <v>43706</v>
      </c>
      <c r="B224" s="515"/>
      <c r="C224" s="403"/>
      <c r="D224" s="722"/>
      <c r="E224" s="405"/>
      <c r="F224" s="405"/>
      <c r="G224" s="687"/>
      <c r="H224" s="403"/>
      <c r="I224" s="404"/>
      <c r="J224" s="405"/>
      <c r="K224" s="405"/>
      <c r="L224" s="407"/>
      <c r="M224" s="407"/>
      <c r="N224" s="407"/>
      <c r="O224" s="408"/>
      <c r="P224" s="549"/>
      <c r="Q224" s="438"/>
      <c r="R224" s="439"/>
      <c r="S224" s="405"/>
      <c r="T224" s="405"/>
      <c r="U224" s="667">
        <v>5.24</v>
      </c>
      <c r="V224" s="450">
        <f t="shared" si="3"/>
        <v>0.72777777777777775</v>
      </c>
      <c r="W224" s="734"/>
      <c r="X224" s="450"/>
      <c r="Y224" s="734"/>
      <c r="Z224" s="734"/>
      <c r="AA224" s="735"/>
      <c r="AB224" s="450"/>
      <c r="AC224" s="439"/>
      <c r="AD224" s="464"/>
      <c r="AE224" s="549"/>
      <c r="AF224" s="549"/>
      <c r="AG224" s="464"/>
      <c r="AH224" s="439"/>
      <c r="AI224" s="549"/>
      <c r="AJ224" s="549"/>
      <c r="AK224" s="439"/>
      <c r="AL224" s="457"/>
      <c r="AM224" s="464"/>
      <c r="AN224" s="464"/>
      <c r="AO224" s="457"/>
      <c r="AP224" s="457"/>
      <c r="AQ224" s="549"/>
      <c r="AR224" s="736"/>
      <c r="AS224" s="595"/>
      <c r="AT224" s="736"/>
      <c r="AU224" s="737"/>
      <c r="AV224" s="450"/>
      <c r="AW224" s="738"/>
    </row>
    <row r="225" spans="1:49" x14ac:dyDescent="0.15">
      <c r="A225" s="733">
        <v>43707</v>
      </c>
      <c r="B225" s="515"/>
      <c r="C225" s="403"/>
      <c r="D225" s="722"/>
      <c r="E225" s="405"/>
      <c r="F225" s="405"/>
      <c r="G225" s="687"/>
      <c r="H225" s="403"/>
      <c r="I225" s="404"/>
      <c r="J225" s="405"/>
      <c r="K225" s="405"/>
      <c r="L225" s="407"/>
      <c r="M225" s="407"/>
      <c r="N225" s="407"/>
      <c r="O225" s="408"/>
      <c r="P225" s="549"/>
      <c r="Q225" s="438"/>
      <c r="R225" s="439"/>
      <c r="S225" s="405"/>
      <c r="T225" s="405"/>
      <c r="U225" s="667">
        <v>5.25</v>
      </c>
      <c r="V225" s="450">
        <f t="shared" si="3"/>
        <v>0.72916666666666663</v>
      </c>
      <c r="W225" s="734"/>
      <c r="X225" s="450"/>
      <c r="Y225" s="734"/>
      <c r="Z225" s="734"/>
      <c r="AA225" s="735"/>
      <c r="AB225" s="450"/>
      <c r="AC225" s="439"/>
      <c r="AD225" s="464"/>
      <c r="AE225" s="549"/>
      <c r="AF225" s="549"/>
      <c r="AG225" s="464"/>
      <c r="AH225" s="439"/>
      <c r="AI225" s="549"/>
      <c r="AJ225" s="549"/>
      <c r="AK225" s="439"/>
      <c r="AL225" s="457"/>
      <c r="AM225" s="464"/>
      <c r="AN225" s="464"/>
      <c r="AO225" s="457"/>
      <c r="AP225" s="457"/>
      <c r="AQ225" s="549"/>
      <c r="AR225" s="736"/>
      <c r="AS225" s="595"/>
      <c r="AT225" s="736"/>
      <c r="AU225" s="737"/>
      <c r="AV225" s="450"/>
      <c r="AW225" s="738"/>
    </row>
    <row r="226" spans="1:49" x14ac:dyDescent="0.15">
      <c r="A226" s="733">
        <v>43708</v>
      </c>
      <c r="B226" s="515"/>
      <c r="C226" s="403"/>
      <c r="D226" s="722"/>
      <c r="E226" s="405"/>
      <c r="F226" s="405"/>
      <c r="G226" s="687"/>
      <c r="H226" s="403"/>
      <c r="I226" s="404"/>
      <c r="J226" s="405"/>
      <c r="K226" s="405"/>
      <c r="L226" s="407"/>
      <c r="M226" s="407"/>
      <c r="N226" s="407"/>
      <c r="O226" s="408"/>
      <c r="P226" s="549"/>
      <c r="Q226" s="438"/>
      <c r="R226" s="439"/>
      <c r="S226" s="405"/>
      <c r="T226" s="405"/>
      <c r="U226" s="667">
        <v>4.9800000000000004</v>
      </c>
      <c r="V226" s="450">
        <f t="shared" si="3"/>
        <v>0.69166666666666676</v>
      </c>
      <c r="W226" s="734"/>
      <c r="X226" s="450"/>
      <c r="Y226" s="734"/>
      <c r="Z226" s="734"/>
      <c r="AA226" s="735"/>
      <c r="AB226" s="450"/>
      <c r="AC226" s="439"/>
      <c r="AD226" s="464"/>
      <c r="AE226" s="549"/>
      <c r="AF226" s="549"/>
      <c r="AG226" s="464"/>
      <c r="AH226" s="439"/>
      <c r="AI226" s="549"/>
      <c r="AJ226" s="549"/>
      <c r="AK226" s="439"/>
      <c r="AL226" s="457"/>
      <c r="AM226" s="464"/>
      <c r="AN226" s="464"/>
      <c r="AO226" s="457"/>
      <c r="AP226" s="457"/>
      <c r="AQ226" s="549"/>
      <c r="AR226" s="736"/>
      <c r="AS226" s="595"/>
      <c r="AT226" s="736"/>
      <c r="AU226" s="737"/>
      <c r="AV226" s="450"/>
      <c r="AW226" s="738"/>
    </row>
    <row r="227" spans="1:49" x14ac:dyDescent="0.15">
      <c r="A227" s="740">
        <v>43709</v>
      </c>
      <c r="B227" s="600"/>
      <c r="C227" s="488"/>
      <c r="D227" s="741"/>
      <c r="E227" s="490"/>
      <c r="F227" s="490"/>
      <c r="G227" s="746"/>
      <c r="H227" s="488"/>
      <c r="I227" s="489"/>
      <c r="J227" s="490"/>
      <c r="K227" s="490"/>
      <c r="L227" s="491"/>
      <c r="M227" s="491"/>
      <c r="N227" s="491"/>
      <c r="O227" s="492"/>
      <c r="P227" s="550"/>
      <c r="Q227" s="493"/>
      <c r="R227" s="494"/>
      <c r="S227" s="490"/>
      <c r="T227" s="490"/>
      <c r="U227" s="677">
        <v>4.7300000000000004</v>
      </c>
      <c r="V227" s="499">
        <f t="shared" si="3"/>
        <v>0.65694444444444444</v>
      </c>
      <c r="W227" s="742"/>
      <c r="X227" s="499"/>
      <c r="Y227" s="742"/>
      <c r="Z227" s="742"/>
      <c r="AA227" s="550"/>
      <c r="AB227" s="499"/>
      <c r="AC227" s="494"/>
      <c r="AD227" s="507"/>
      <c r="AE227" s="550"/>
      <c r="AF227" s="550"/>
      <c r="AG227" s="507"/>
      <c r="AH227" s="494"/>
      <c r="AI227" s="550"/>
      <c r="AJ227" s="550"/>
      <c r="AK227" s="494"/>
      <c r="AL227" s="503"/>
      <c r="AM227" s="507"/>
      <c r="AN227" s="507"/>
      <c r="AO227" s="503"/>
      <c r="AP227" s="503"/>
      <c r="AQ227" s="550"/>
      <c r="AR227" s="507"/>
      <c r="AS227" s="494"/>
      <c r="AT227" s="507"/>
      <c r="AU227" s="743"/>
      <c r="AV227" s="499"/>
      <c r="AW227" s="744"/>
    </row>
    <row r="228" spans="1:49" x14ac:dyDescent="0.15">
      <c r="A228" s="733">
        <v>43710</v>
      </c>
      <c r="B228" s="515"/>
      <c r="C228" s="403"/>
      <c r="D228" s="722"/>
      <c r="E228" s="405"/>
      <c r="F228" s="405"/>
      <c r="G228" s="687"/>
      <c r="H228" s="403"/>
      <c r="I228" s="404"/>
      <c r="J228" s="405"/>
      <c r="K228" s="405"/>
      <c r="L228" s="407"/>
      <c r="M228" s="407"/>
      <c r="N228" s="407"/>
      <c r="O228" s="408"/>
      <c r="P228" s="549"/>
      <c r="Q228" s="438"/>
      <c r="R228" s="439"/>
      <c r="S228" s="405"/>
      <c r="T228" s="405"/>
      <c r="U228" s="667">
        <v>5.09</v>
      </c>
      <c r="V228" s="450">
        <f t="shared" si="3"/>
        <v>0.70694444444444438</v>
      </c>
      <c r="W228" s="734"/>
      <c r="X228" s="450"/>
      <c r="Y228" s="734"/>
      <c r="Z228" s="734"/>
      <c r="AA228" s="735"/>
      <c r="AB228" s="450"/>
      <c r="AC228" s="439"/>
      <c r="AD228" s="464"/>
      <c r="AE228" s="549"/>
      <c r="AF228" s="549"/>
      <c r="AG228" s="464"/>
      <c r="AH228" s="439"/>
      <c r="AI228" s="549"/>
      <c r="AJ228" s="549"/>
      <c r="AK228" s="439"/>
      <c r="AL228" s="457"/>
      <c r="AM228" s="464"/>
      <c r="AN228" s="464"/>
      <c r="AO228" s="457"/>
      <c r="AP228" s="457"/>
      <c r="AQ228" s="549"/>
      <c r="AR228" s="736"/>
      <c r="AS228" s="595"/>
      <c r="AT228" s="736"/>
      <c r="AU228" s="737"/>
      <c r="AV228" s="450"/>
      <c r="AW228" s="738"/>
    </row>
    <row r="229" spans="1:49" x14ac:dyDescent="0.15">
      <c r="A229" s="733">
        <v>43711</v>
      </c>
      <c r="B229" s="515"/>
      <c r="C229" s="403"/>
      <c r="D229" s="722"/>
      <c r="E229" s="405"/>
      <c r="F229" s="405"/>
      <c r="G229" s="687"/>
      <c r="H229" s="403"/>
      <c r="I229" s="404"/>
      <c r="J229" s="405"/>
      <c r="K229" s="405"/>
      <c r="L229" s="407"/>
      <c r="M229" s="407"/>
      <c r="N229" s="407"/>
      <c r="O229" s="408"/>
      <c r="P229" s="549"/>
      <c r="Q229" s="438"/>
      <c r="R229" s="439"/>
      <c r="S229" s="405"/>
      <c r="T229" s="405"/>
      <c r="U229" s="667">
        <v>4.87</v>
      </c>
      <c r="V229" s="450">
        <f t="shared" si="3"/>
        <v>0.67638888888888893</v>
      </c>
      <c r="W229" s="734"/>
      <c r="X229" s="450"/>
      <c r="Y229" s="734"/>
      <c r="Z229" s="734"/>
      <c r="AA229" s="735"/>
      <c r="AB229" s="450"/>
      <c r="AC229" s="439"/>
      <c r="AD229" s="464"/>
      <c r="AE229" s="549"/>
      <c r="AF229" s="549"/>
      <c r="AG229" s="464"/>
      <c r="AH229" s="439"/>
      <c r="AI229" s="549"/>
      <c r="AJ229" s="549"/>
      <c r="AK229" s="439"/>
      <c r="AL229" s="457"/>
      <c r="AM229" s="464"/>
      <c r="AN229" s="464"/>
      <c r="AO229" s="457"/>
      <c r="AP229" s="457"/>
      <c r="AQ229" s="549"/>
      <c r="AR229" s="736"/>
      <c r="AS229" s="595"/>
      <c r="AT229" s="736"/>
      <c r="AU229" s="737"/>
      <c r="AV229" s="450"/>
      <c r="AW229" s="738"/>
    </row>
    <row r="230" spans="1:49" x14ac:dyDescent="0.15">
      <c r="A230" s="733">
        <v>43712</v>
      </c>
      <c r="B230" s="515"/>
      <c r="C230" s="403"/>
      <c r="D230" s="722"/>
      <c r="E230" s="405"/>
      <c r="F230" s="405"/>
      <c r="G230" s="687"/>
      <c r="H230" s="403"/>
      <c r="I230" s="404"/>
      <c r="J230" s="405"/>
      <c r="K230" s="405"/>
      <c r="L230" s="407"/>
      <c r="M230" s="407"/>
      <c r="N230" s="407"/>
      <c r="O230" s="408"/>
      <c r="P230" s="549"/>
      <c r="Q230" s="438"/>
      <c r="R230" s="439"/>
      <c r="S230" s="405"/>
      <c r="T230" s="405"/>
      <c r="U230" s="667">
        <v>4.8</v>
      </c>
      <c r="V230" s="450">
        <f t="shared" si="3"/>
        <v>0.66666666666666663</v>
      </c>
      <c r="W230" s="734"/>
      <c r="X230" s="450"/>
      <c r="Y230" s="734"/>
      <c r="Z230" s="734"/>
      <c r="AA230" s="735"/>
      <c r="AB230" s="450"/>
      <c r="AC230" s="439"/>
      <c r="AD230" s="464"/>
      <c r="AE230" s="549"/>
      <c r="AF230" s="549"/>
      <c r="AG230" s="464"/>
      <c r="AH230" s="439"/>
      <c r="AI230" s="549"/>
      <c r="AJ230" s="549"/>
      <c r="AK230" s="439"/>
      <c r="AL230" s="457"/>
      <c r="AM230" s="464"/>
      <c r="AN230" s="464"/>
      <c r="AO230" s="457"/>
      <c r="AP230" s="457"/>
      <c r="AQ230" s="549"/>
      <c r="AR230" s="736"/>
      <c r="AS230" s="595"/>
      <c r="AT230" s="736"/>
      <c r="AU230" s="737"/>
      <c r="AV230" s="450"/>
      <c r="AW230" s="738"/>
    </row>
    <row r="231" spans="1:49" x14ac:dyDescent="0.15">
      <c r="A231" s="733">
        <v>43713</v>
      </c>
      <c r="B231" s="515"/>
      <c r="C231" s="403"/>
      <c r="D231" s="722"/>
      <c r="E231" s="405"/>
      <c r="F231" s="405"/>
      <c r="G231" s="687"/>
      <c r="H231" s="403"/>
      <c r="I231" s="404"/>
      <c r="J231" s="405"/>
      <c r="K231" s="405"/>
      <c r="L231" s="407"/>
      <c r="M231" s="407"/>
      <c r="N231" s="407"/>
      <c r="O231" s="408"/>
      <c r="P231" s="549"/>
      <c r="Q231" s="438"/>
      <c r="R231" s="439"/>
      <c r="S231" s="405"/>
      <c r="T231" s="405"/>
      <c r="U231" s="667">
        <v>5.12</v>
      </c>
      <c r="V231" s="450">
        <f t="shared" si="3"/>
        <v>0.71111111111111114</v>
      </c>
      <c r="W231" s="734"/>
      <c r="X231" s="450"/>
      <c r="Y231" s="734"/>
      <c r="Z231" s="734"/>
      <c r="AA231" s="735"/>
      <c r="AB231" s="450"/>
      <c r="AC231" s="439"/>
      <c r="AD231" s="464"/>
      <c r="AE231" s="549"/>
      <c r="AF231" s="549"/>
      <c r="AG231" s="464"/>
      <c r="AH231" s="439"/>
      <c r="AI231" s="549"/>
      <c r="AJ231" s="549"/>
      <c r="AK231" s="439"/>
      <c r="AL231" s="457"/>
      <c r="AM231" s="464"/>
      <c r="AN231" s="464"/>
      <c r="AO231" s="457"/>
      <c r="AP231" s="457"/>
      <c r="AQ231" s="549"/>
      <c r="AR231" s="736"/>
      <c r="AS231" s="595"/>
      <c r="AT231" s="736"/>
      <c r="AU231" s="737"/>
      <c r="AV231" s="450"/>
      <c r="AW231" s="738"/>
    </row>
    <row r="232" spans="1:49" x14ac:dyDescent="0.15">
      <c r="A232" s="733">
        <v>43714</v>
      </c>
      <c r="B232" s="515"/>
      <c r="C232" s="403"/>
      <c r="D232" s="722"/>
      <c r="E232" s="405"/>
      <c r="F232" s="405"/>
      <c r="G232" s="687"/>
      <c r="H232" s="403"/>
      <c r="I232" s="404"/>
      <c r="J232" s="405"/>
      <c r="K232" s="405"/>
      <c r="L232" s="407"/>
      <c r="M232" s="407"/>
      <c r="N232" s="407"/>
      <c r="O232" s="408"/>
      <c r="P232" s="549"/>
      <c r="Q232" s="438"/>
      <c r="R232" s="439"/>
      <c r="S232" s="405"/>
      <c r="T232" s="405"/>
      <c r="U232" s="667">
        <v>4.88</v>
      </c>
      <c r="V232" s="450">
        <f t="shared" si="3"/>
        <v>0.6777777777777777</v>
      </c>
      <c r="W232" s="734"/>
      <c r="X232" s="450"/>
      <c r="Y232" s="734"/>
      <c r="Z232" s="734"/>
      <c r="AA232" s="735"/>
      <c r="AB232" s="450"/>
      <c r="AC232" s="439"/>
      <c r="AD232" s="464"/>
      <c r="AE232" s="549"/>
      <c r="AF232" s="549"/>
      <c r="AG232" s="464"/>
      <c r="AH232" s="439"/>
      <c r="AI232" s="549"/>
      <c r="AJ232" s="549"/>
      <c r="AK232" s="439"/>
      <c r="AL232" s="457"/>
      <c r="AM232" s="464"/>
      <c r="AN232" s="464"/>
      <c r="AO232" s="457"/>
      <c r="AP232" s="457"/>
      <c r="AQ232" s="549"/>
      <c r="AR232" s="736"/>
      <c r="AS232" s="595"/>
      <c r="AT232" s="736"/>
      <c r="AU232" s="737"/>
      <c r="AV232" s="450"/>
      <c r="AW232" s="738"/>
    </row>
    <row r="233" spans="1:49" x14ac:dyDescent="0.15">
      <c r="A233" s="733">
        <v>43715</v>
      </c>
      <c r="B233" s="515"/>
      <c r="C233" s="403"/>
      <c r="D233" s="722"/>
      <c r="E233" s="405"/>
      <c r="F233" s="405"/>
      <c r="G233" s="687"/>
      <c r="H233" s="403"/>
      <c r="I233" s="404"/>
      <c r="J233" s="405"/>
      <c r="K233" s="405"/>
      <c r="L233" s="407"/>
      <c r="M233" s="407"/>
      <c r="N233" s="407"/>
      <c r="O233" s="408"/>
      <c r="P233" s="549"/>
      <c r="Q233" s="438"/>
      <c r="R233" s="439"/>
      <c r="S233" s="405"/>
      <c r="T233" s="405"/>
      <c r="U233" s="667">
        <v>4.66</v>
      </c>
      <c r="V233" s="450">
        <f t="shared" si="3"/>
        <v>0.64722222222222225</v>
      </c>
      <c r="W233" s="734"/>
      <c r="X233" s="450"/>
      <c r="Y233" s="734"/>
      <c r="Z233" s="734"/>
      <c r="AA233" s="735"/>
      <c r="AB233" s="450"/>
      <c r="AC233" s="439"/>
      <c r="AD233" s="464"/>
      <c r="AE233" s="549"/>
      <c r="AF233" s="549"/>
      <c r="AG233" s="464"/>
      <c r="AH233" s="439"/>
      <c r="AI233" s="549"/>
      <c r="AJ233" s="549"/>
      <c r="AK233" s="439"/>
      <c r="AL233" s="457"/>
      <c r="AM233" s="464"/>
      <c r="AN233" s="464"/>
      <c r="AO233" s="457"/>
      <c r="AP233" s="457"/>
      <c r="AQ233" s="549"/>
      <c r="AR233" s="736"/>
      <c r="AS233" s="595"/>
      <c r="AT233" s="736"/>
      <c r="AU233" s="737"/>
      <c r="AV233" s="450"/>
      <c r="AW233" s="738"/>
    </row>
    <row r="234" spans="1:49" x14ac:dyDescent="0.15">
      <c r="A234" s="740">
        <v>43716</v>
      </c>
      <c r="B234" s="600"/>
      <c r="C234" s="488"/>
      <c r="D234" s="741"/>
      <c r="E234" s="490"/>
      <c r="F234" s="490"/>
      <c r="G234" s="746"/>
      <c r="H234" s="488"/>
      <c r="I234" s="489"/>
      <c r="J234" s="490"/>
      <c r="K234" s="490"/>
      <c r="L234" s="491"/>
      <c r="M234" s="491"/>
      <c r="N234" s="491"/>
      <c r="O234" s="492"/>
      <c r="P234" s="550"/>
      <c r="Q234" s="493"/>
      <c r="R234" s="494"/>
      <c r="S234" s="490"/>
      <c r="T234" s="490"/>
      <c r="U234" s="677">
        <v>4.26</v>
      </c>
      <c r="V234" s="499">
        <f t="shared" si="3"/>
        <v>0.59166666666666667</v>
      </c>
      <c r="W234" s="742"/>
      <c r="X234" s="499"/>
      <c r="Y234" s="742"/>
      <c r="Z234" s="742"/>
      <c r="AA234" s="550"/>
      <c r="AB234" s="499"/>
      <c r="AC234" s="494"/>
      <c r="AD234" s="507"/>
      <c r="AE234" s="550"/>
      <c r="AF234" s="550"/>
      <c r="AG234" s="507"/>
      <c r="AH234" s="494"/>
      <c r="AI234" s="550"/>
      <c r="AJ234" s="550"/>
      <c r="AK234" s="494"/>
      <c r="AL234" s="503"/>
      <c r="AM234" s="507"/>
      <c r="AN234" s="507"/>
      <c r="AO234" s="503"/>
      <c r="AP234" s="503"/>
      <c r="AQ234" s="550"/>
      <c r="AR234" s="507"/>
      <c r="AS234" s="494"/>
      <c r="AT234" s="507"/>
      <c r="AU234" s="743"/>
      <c r="AV234" s="499"/>
      <c r="AW234" s="744"/>
    </row>
    <row r="235" spans="1:49" x14ac:dyDescent="0.15">
      <c r="A235" s="733">
        <v>43717</v>
      </c>
      <c r="B235" s="515"/>
      <c r="C235" s="403"/>
      <c r="D235" s="722"/>
      <c r="E235" s="405"/>
      <c r="F235" s="405"/>
      <c r="G235" s="687"/>
      <c r="H235" s="403"/>
      <c r="I235" s="404"/>
      <c r="J235" s="405"/>
      <c r="K235" s="405"/>
      <c r="L235" s="407"/>
      <c r="M235" s="407"/>
      <c r="N235" s="407"/>
      <c r="O235" s="408"/>
      <c r="P235" s="549"/>
      <c r="Q235" s="438"/>
      <c r="R235" s="439"/>
      <c r="S235" s="405"/>
      <c r="T235" s="405"/>
      <c r="U235" s="667">
        <v>4.5999999999999996</v>
      </c>
      <c r="V235" s="450">
        <f t="shared" si="3"/>
        <v>0.63888888888888884</v>
      </c>
      <c r="W235" s="734"/>
      <c r="X235" s="450"/>
      <c r="Y235" s="734"/>
      <c r="Z235" s="734"/>
      <c r="AA235" s="735"/>
      <c r="AB235" s="450"/>
      <c r="AC235" s="439"/>
      <c r="AD235" s="464"/>
      <c r="AE235" s="549"/>
      <c r="AF235" s="549"/>
      <c r="AG235" s="464"/>
      <c r="AH235" s="439"/>
      <c r="AI235" s="549"/>
      <c r="AJ235" s="549"/>
      <c r="AK235" s="439"/>
      <c r="AL235" s="457"/>
      <c r="AM235" s="464"/>
      <c r="AN235" s="464"/>
      <c r="AO235" s="457"/>
      <c r="AP235" s="457"/>
      <c r="AQ235" s="549"/>
      <c r="AR235" s="736"/>
      <c r="AS235" s="595"/>
      <c r="AT235" s="736"/>
      <c r="AU235" s="737"/>
      <c r="AV235" s="450"/>
      <c r="AW235" s="738"/>
    </row>
    <row r="236" spans="1:49" x14ac:dyDescent="0.15">
      <c r="A236" s="733">
        <v>43718</v>
      </c>
      <c r="B236" s="515"/>
      <c r="C236" s="403"/>
      <c r="D236" s="722"/>
      <c r="E236" s="405"/>
      <c r="F236" s="405"/>
      <c r="G236" s="687"/>
      <c r="H236" s="403"/>
      <c r="I236" s="404"/>
      <c r="J236" s="405"/>
      <c r="K236" s="405"/>
      <c r="L236" s="407"/>
      <c r="M236" s="407"/>
      <c r="N236" s="407"/>
      <c r="O236" s="408"/>
      <c r="P236" s="549"/>
      <c r="Q236" s="438"/>
      <c r="R236" s="439"/>
      <c r="S236" s="405"/>
      <c r="T236" s="405"/>
      <c r="U236" s="667">
        <v>4.41</v>
      </c>
      <c r="V236" s="450">
        <f t="shared" si="3"/>
        <v>0.61250000000000004</v>
      </c>
      <c r="W236" s="734"/>
      <c r="X236" s="450"/>
      <c r="Y236" s="734"/>
      <c r="Z236" s="734"/>
      <c r="AA236" s="735"/>
      <c r="AB236" s="450"/>
      <c r="AC236" s="439"/>
      <c r="AD236" s="464"/>
      <c r="AE236" s="549"/>
      <c r="AF236" s="549"/>
      <c r="AG236" s="464"/>
      <c r="AH236" s="439"/>
      <c r="AI236" s="549"/>
      <c r="AJ236" s="549"/>
      <c r="AK236" s="439"/>
      <c r="AL236" s="457"/>
      <c r="AM236" s="464"/>
      <c r="AN236" s="464"/>
      <c r="AO236" s="457"/>
      <c r="AP236" s="457"/>
      <c r="AQ236" s="549"/>
      <c r="AR236" s="736"/>
      <c r="AS236" s="595"/>
      <c r="AT236" s="736"/>
      <c r="AU236" s="737"/>
      <c r="AV236" s="450"/>
      <c r="AW236" s="738"/>
    </row>
    <row r="237" spans="1:49" x14ac:dyDescent="0.15">
      <c r="A237" s="733">
        <v>43719</v>
      </c>
      <c r="B237" s="515"/>
      <c r="C237" s="403"/>
      <c r="D237" s="722"/>
      <c r="E237" s="405"/>
      <c r="F237" s="405"/>
      <c r="G237" s="687"/>
      <c r="H237" s="403"/>
      <c r="I237" s="404"/>
      <c r="J237" s="405"/>
      <c r="K237" s="405"/>
      <c r="L237" s="407"/>
      <c r="M237" s="407"/>
      <c r="N237" s="407"/>
      <c r="O237" s="408"/>
      <c r="P237" s="549"/>
      <c r="Q237" s="438"/>
      <c r="R237" s="439"/>
      <c r="S237" s="405"/>
      <c r="T237" s="405"/>
      <c r="U237" s="667">
        <v>4.29</v>
      </c>
      <c r="V237" s="450">
        <f t="shared" si="3"/>
        <v>0.59583333333333333</v>
      </c>
      <c r="W237" s="734"/>
      <c r="X237" s="450"/>
      <c r="Y237" s="734"/>
      <c r="Z237" s="734"/>
      <c r="AA237" s="735"/>
      <c r="AB237" s="450"/>
      <c r="AC237" s="439"/>
      <c r="AD237" s="464"/>
      <c r="AE237" s="549"/>
      <c r="AF237" s="549"/>
      <c r="AG237" s="464"/>
      <c r="AH237" s="439"/>
      <c r="AI237" s="549"/>
      <c r="AJ237" s="549"/>
      <c r="AK237" s="439"/>
      <c r="AL237" s="457"/>
      <c r="AM237" s="464"/>
      <c r="AN237" s="464"/>
      <c r="AO237" s="457"/>
      <c r="AP237" s="457"/>
      <c r="AQ237" s="549"/>
      <c r="AR237" s="736"/>
      <c r="AS237" s="595"/>
      <c r="AT237" s="736"/>
      <c r="AU237" s="737"/>
      <c r="AV237" s="450"/>
      <c r="AW237" s="738"/>
    </row>
    <row r="238" spans="1:49" x14ac:dyDescent="0.15">
      <c r="A238" s="733">
        <v>43720</v>
      </c>
      <c r="B238" s="515"/>
      <c r="C238" s="403"/>
      <c r="D238" s="722"/>
      <c r="E238" s="405"/>
      <c r="F238" s="405"/>
      <c r="G238" s="687"/>
      <c r="H238" s="403"/>
      <c r="I238" s="404"/>
      <c r="J238" s="405"/>
      <c r="K238" s="405"/>
      <c r="L238" s="407"/>
      <c r="M238" s="407"/>
      <c r="N238" s="407"/>
      <c r="O238" s="408"/>
      <c r="P238" s="549"/>
      <c r="Q238" s="438"/>
      <c r="R238" s="439"/>
      <c r="S238" s="405"/>
      <c r="T238" s="405"/>
      <c r="U238" s="667">
        <v>4.7300000000000004</v>
      </c>
      <c r="V238" s="450">
        <f t="shared" si="3"/>
        <v>0.65694444444444444</v>
      </c>
      <c r="W238" s="734"/>
      <c r="X238" s="450"/>
      <c r="Y238" s="734"/>
      <c r="Z238" s="734"/>
      <c r="AA238" s="735"/>
      <c r="AB238" s="450"/>
      <c r="AC238" s="439"/>
      <c r="AD238" s="464"/>
      <c r="AE238" s="549"/>
      <c r="AF238" s="549"/>
      <c r="AG238" s="464"/>
      <c r="AH238" s="439"/>
      <c r="AI238" s="549"/>
      <c r="AJ238" s="549"/>
      <c r="AK238" s="439"/>
      <c r="AL238" s="457"/>
      <c r="AM238" s="464"/>
      <c r="AN238" s="464"/>
      <c r="AO238" s="457"/>
      <c r="AP238" s="457"/>
      <c r="AQ238" s="549"/>
      <c r="AR238" s="736"/>
      <c r="AS238" s="595"/>
      <c r="AT238" s="736"/>
      <c r="AU238" s="737"/>
      <c r="AV238" s="450"/>
      <c r="AW238" s="738"/>
    </row>
    <row r="239" spans="1:49" x14ac:dyDescent="0.15">
      <c r="A239" s="733">
        <v>43721</v>
      </c>
      <c r="B239" s="515"/>
      <c r="C239" s="403"/>
      <c r="D239" s="722"/>
      <c r="E239" s="405"/>
      <c r="F239" s="405"/>
      <c r="G239" s="687"/>
      <c r="H239" s="403"/>
      <c r="I239" s="404"/>
      <c r="J239" s="405"/>
      <c r="K239" s="405"/>
      <c r="L239" s="407"/>
      <c r="M239" s="407"/>
      <c r="N239" s="407"/>
      <c r="O239" s="408"/>
      <c r="P239" s="549"/>
      <c r="Q239" s="438"/>
      <c r="R239" s="439"/>
      <c r="S239" s="405"/>
      <c r="T239" s="405"/>
      <c r="U239" s="667">
        <v>4.3899999999999997</v>
      </c>
      <c r="V239" s="450">
        <f t="shared" si="3"/>
        <v>0.60972222222222217</v>
      </c>
      <c r="W239" s="734"/>
      <c r="X239" s="450"/>
      <c r="Y239" s="734"/>
      <c r="Z239" s="734"/>
      <c r="AA239" s="735"/>
      <c r="AB239" s="450"/>
      <c r="AC239" s="439"/>
      <c r="AD239" s="464"/>
      <c r="AE239" s="549"/>
      <c r="AF239" s="549"/>
      <c r="AG239" s="464"/>
      <c r="AH239" s="439"/>
      <c r="AI239" s="549"/>
      <c r="AJ239" s="549"/>
      <c r="AK239" s="439"/>
      <c r="AL239" s="457"/>
      <c r="AM239" s="464"/>
      <c r="AN239" s="464"/>
      <c r="AO239" s="457"/>
      <c r="AP239" s="457"/>
      <c r="AQ239" s="549"/>
      <c r="AR239" s="736"/>
      <c r="AS239" s="595"/>
      <c r="AT239" s="736"/>
      <c r="AU239" s="737"/>
      <c r="AV239" s="450"/>
      <c r="AW239" s="738"/>
    </row>
    <row r="240" spans="1:49" x14ac:dyDescent="0.15">
      <c r="A240" s="733">
        <v>43722</v>
      </c>
      <c r="B240" s="515"/>
      <c r="C240" s="403"/>
      <c r="D240" s="722"/>
      <c r="E240" s="405"/>
      <c r="F240" s="405"/>
      <c r="G240" s="687"/>
      <c r="H240" s="403"/>
      <c r="I240" s="404"/>
      <c r="J240" s="405"/>
      <c r="K240" s="405"/>
      <c r="L240" s="407"/>
      <c r="M240" s="407"/>
      <c r="N240" s="407"/>
      <c r="O240" s="408"/>
      <c r="P240" s="549"/>
      <c r="Q240" s="438"/>
      <c r="R240" s="439"/>
      <c r="S240" s="405"/>
      <c r="T240" s="405"/>
      <c r="U240" s="667">
        <v>4.3099999999999996</v>
      </c>
      <c r="V240" s="450">
        <f t="shared" si="3"/>
        <v>0.59861111111111109</v>
      </c>
      <c r="W240" s="734"/>
      <c r="X240" s="450"/>
      <c r="Y240" s="734"/>
      <c r="Z240" s="734"/>
      <c r="AA240" s="735"/>
      <c r="AB240" s="450"/>
      <c r="AC240" s="439"/>
      <c r="AD240" s="464"/>
      <c r="AE240" s="549"/>
      <c r="AF240" s="549"/>
      <c r="AG240" s="464"/>
      <c r="AH240" s="439"/>
      <c r="AI240" s="549"/>
      <c r="AJ240" s="549"/>
      <c r="AK240" s="439"/>
      <c r="AL240" s="457"/>
      <c r="AM240" s="464"/>
      <c r="AN240" s="464"/>
      <c r="AO240" s="457"/>
      <c r="AP240" s="457"/>
      <c r="AQ240" s="549"/>
      <c r="AR240" s="736"/>
      <c r="AS240" s="595"/>
      <c r="AT240" s="736"/>
      <c r="AU240" s="737"/>
      <c r="AV240" s="450"/>
      <c r="AW240" s="738"/>
    </row>
    <row r="241" spans="1:49" x14ac:dyDescent="0.15">
      <c r="A241" s="740">
        <v>43723</v>
      </c>
      <c r="B241" s="600"/>
      <c r="C241" s="488"/>
      <c r="D241" s="741"/>
      <c r="E241" s="490"/>
      <c r="F241" s="490"/>
      <c r="G241" s="746"/>
      <c r="H241" s="488"/>
      <c r="I241" s="489"/>
      <c r="J241" s="490"/>
      <c r="K241" s="490"/>
      <c r="L241" s="491"/>
      <c r="M241" s="491"/>
      <c r="N241" s="491"/>
      <c r="O241" s="492"/>
      <c r="P241" s="550"/>
      <c r="Q241" s="493"/>
      <c r="R241" s="494"/>
      <c r="S241" s="490"/>
      <c r="T241" s="490"/>
      <c r="U241" s="677">
        <v>3.9</v>
      </c>
      <c r="V241" s="499">
        <f t="shared" si="3"/>
        <v>0.54166666666666663</v>
      </c>
      <c r="W241" s="742"/>
      <c r="X241" s="499"/>
      <c r="Y241" s="742"/>
      <c r="Z241" s="742"/>
      <c r="AA241" s="550"/>
      <c r="AB241" s="499"/>
      <c r="AC241" s="494"/>
      <c r="AD241" s="507"/>
      <c r="AE241" s="550"/>
      <c r="AF241" s="550"/>
      <c r="AG241" s="507"/>
      <c r="AH241" s="494"/>
      <c r="AI241" s="550"/>
      <c r="AJ241" s="550"/>
      <c r="AK241" s="494"/>
      <c r="AL241" s="503"/>
      <c r="AM241" s="507"/>
      <c r="AN241" s="507"/>
      <c r="AO241" s="503"/>
      <c r="AP241" s="503"/>
      <c r="AQ241" s="550"/>
      <c r="AR241" s="507"/>
      <c r="AS241" s="494"/>
      <c r="AT241" s="507"/>
      <c r="AU241" s="743"/>
      <c r="AV241" s="499"/>
      <c r="AW241" s="744"/>
    </row>
    <row r="242" spans="1:49" x14ac:dyDescent="0.15">
      <c r="A242" s="733">
        <v>43724</v>
      </c>
      <c r="B242" s="515"/>
      <c r="C242" s="403"/>
      <c r="D242" s="722"/>
      <c r="E242" s="405"/>
      <c r="F242" s="405"/>
      <c r="G242" s="687"/>
      <c r="H242" s="403"/>
      <c r="I242" s="404"/>
      <c r="J242" s="405"/>
      <c r="K242" s="405"/>
      <c r="L242" s="407"/>
      <c r="M242" s="407"/>
      <c r="N242" s="407"/>
      <c r="O242" s="408"/>
      <c r="P242" s="549"/>
      <c r="Q242" s="438"/>
      <c r="R242" s="439"/>
      <c r="S242" s="405"/>
      <c r="T242" s="405"/>
      <c r="U242" s="667">
        <v>3.99</v>
      </c>
      <c r="V242" s="450">
        <f t="shared" si="3"/>
        <v>0.5541666666666667</v>
      </c>
      <c r="W242" s="734"/>
      <c r="X242" s="450"/>
      <c r="Y242" s="734"/>
      <c r="Z242" s="734"/>
      <c r="AA242" s="735"/>
      <c r="AB242" s="450"/>
      <c r="AC242" s="439"/>
      <c r="AD242" s="464"/>
      <c r="AE242" s="549"/>
      <c r="AF242" s="549"/>
      <c r="AG242" s="464"/>
      <c r="AH242" s="439"/>
      <c r="AI242" s="549"/>
      <c r="AJ242" s="549"/>
      <c r="AK242" s="439"/>
      <c r="AL242" s="457"/>
      <c r="AM242" s="464"/>
      <c r="AN242" s="464"/>
      <c r="AO242" s="457"/>
      <c r="AP242" s="457"/>
      <c r="AQ242" s="549"/>
      <c r="AR242" s="736"/>
      <c r="AS242" s="595"/>
      <c r="AT242" s="736"/>
      <c r="AU242" s="737"/>
      <c r="AV242" s="450"/>
      <c r="AW242" s="738"/>
    </row>
    <row r="243" spans="1:49" x14ac:dyDescent="0.15">
      <c r="A243" s="733">
        <v>43725</v>
      </c>
      <c r="B243" s="515"/>
      <c r="C243" s="403"/>
      <c r="D243" s="722"/>
      <c r="E243" s="405"/>
      <c r="F243" s="405"/>
      <c r="G243" s="687"/>
      <c r="H243" s="403"/>
      <c r="I243" s="404"/>
      <c r="J243" s="405"/>
      <c r="K243" s="405"/>
      <c r="L243" s="407"/>
      <c r="M243" s="407"/>
      <c r="N243" s="407"/>
      <c r="O243" s="408"/>
      <c r="P243" s="549"/>
      <c r="Q243" s="438"/>
      <c r="R243" s="439"/>
      <c r="S243" s="405"/>
      <c r="T243" s="405"/>
      <c r="U243" s="667">
        <v>3.82</v>
      </c>
      <c r="V243" s="450">
        <f t="shared" si="3"/>
        <v>0.53055555555555556</v>
      </c>
      <c r="W243" s="734"/>
      <c r="X243" s="450"/>
      <c r="Y243" s="734"/>
      <c r="Z243" s="734"/>
      <c r="AA243" s="735"/>
      <c r="AB243" s="450"/>
      <c r="AC243" s="439"/>
      <c r="AD243" s="464"/>
      <c r="AE243" s="549"/>
      <c r="AF243" s="549"/>
      <c r="AG243" s="464"/>
      <c r="AH243" s="439"/>
      <c r="AI243" s="549"/>
      <c r="AJ243" s="549"/>
      <c r="AK243" s="439"/>
      <c r="AL243" s="457"/>
      <c r="AM243" s="464"/>
      <c r="AN243" s="464"/>
      <c r="AO243" s="457"/>
      <c r="AP243" s="457"/>
      <c r="AQ243" s="549"/>
      <c r="AR243" s="736"/>
      <c r="AS243" s="595"/>
      <c r="AT243" s="736"/>
      <c r="AU243" s="737"/>
      <c r="AV243" s="450"/>
      <c r="AW243" s="738"/>
    </row>
    <row r="244" spans="1:49" x14ac:dyDescent="0.15">
      <c r="A244" s="733">
        <v>43726</v>
      </c>
      <c r="B244" s="515"/>
      <c r="C244" s="403"/>
      <c r="D244" s="722"/>
      <c r="E244" s="405"/>
      <c r="F244" s="405"/>
      <c r="G244" s="687"/>
      <c r="H244" s="403"/>
      <c r="I244" s="404"/>
      <c r="J244" s="405"/>
      <c r="K244" s="405"/>
      <c r="L244" s="407"/>
      <c r="M244" s="407"/>
      <c r="N244" s="407"/>
      <c r="O244" s="408"/>
      <c r="P244" s="549"/>
      <c r="Q244" s="438"/>
      <c r="R244" s="439"/>
      <c r="S244" s="405"/>
      <c r="T244" s="405"/>
      <c r="U244" s="667">
        <v>4.7300000000000004</v>
      </c>
      <c r="V244" s="450">
        <f t="shared" si="3"/>
        <v>0.65694444444444444</v>
      </c>
      <c r="W244" s="734"/>
      <c r="X244" s="450"/>
      <c r="Y244" s="734"/>
      <c r="Z244" s="734"/>
      <c r="AA244" s="735"/>
      <c r="AB244" s="450"/>
      <c r="AC244" s="439"/>
      <c r="AD244" s="464"/>
      <c r="AE244" s="549"/>
      <c r="AF244" s="549"/>
      <c r="AG244" s="464"/>
      <c r="AH244" s="439"/>
      <c r="AI244" s="549"/>
      <c r="AJ244" s="549"/>
      <c r="AK244" s="439"/>
      <c r="AL244" s="457"/>
      <c r="AM244" s="464"/>
      <c r="AN244" s="464"/>
      <c r="AO244" s="457"/>
      <c r="AP244" s="457"/>
      <c r="AQ244" s="549"/>
      <c r="AR244" s="736"/>
      <c r="AS244" s="595"/>
      <c r="AT244" s="736"/>
      <c r="AU244" s="737"/>
      <c r="AV244" s="450"/>
      <c r="AW244" s="738"/>
    </row>
    <row r="245" spans="1:49" x14ac:dyDescent="0.15">
      <c r="A245" s="733">
        <v>43727</v>
      </c>
      <c r="B245" s="515"/>
      <c r="C245" s="403"/>
      <c r="D245" s="722"/>
      <c r="E245" s="405"/>
      <c r="F245" s="405"/>
      <c r="G245" s="687"/>
      <c r="H245" s="403"/>
      <c r="I245" s="404"/>
      <c r="J245" s="405"/>
      <c r="K245" s="405"/>
      <c r="L245" s="407"/>
      <c r="M245" s="407"/>
      <c r="N245" s="407"/>
      <c r="O245" s="408"/>
      <c r="P245" s="549"/>
      <c r="Q245" s="438"/>
      <c r="R245" s="439"/>
      <c r="S245" s="405"/>
      <c r="T245" s="405"/>
      <c r="U245" s="667">
        <v>5.16</v>
      </c>
      <c r="V245" s="450">
        <f t="shared" si="3"/>
        <v>0.71666666666666667</v>
      </c>
      <c r="W245" s="734"/>
      <c r="X245" s="450"/>
      <c r="Y245" s="734"/>
      <c r="Z245" s="734"/>
      <c r="AA245" s="735"/>
      <c r="AB245" s="450"/>
      <c r="AC245" s="439"/>
      <c r="AD245" s="464"/>
      <c r="AE245" s="549"/>
      <c r="AF245" s="549"/>
      <c r="AG245" s="464"/>
      <c r="AH245" s="439"/>
      <c r="AI245" s="549"/>
      <c r="AJ245" s="549"/>
      <c r="AK245" s="439"/>
      <c r="AL245" s="457"/>
      <c r="AM245" s="464"/>
      <c r="AN245" s="464"/>
      <c r="AO245" s="457"/>
      <c r="AP245" s="457"/>
      <c r="AQ245" s="549"/>
      <c r="AR245" s="736"/>
      <c r="AS245" s="595"/>
      <c r="AT245" s="736"/>
      <c r="AU245" s="737"/>
      <c r="AV245" s="450"/>
      <c r="AW245" s="738"/>
    </row>
    <row r="246" spans="1:49" x14ac:dyDescent="0.15">
      <c r="A246" s="733">
        <v>43728</v>
      </c>
      <c r="B246" s="515"/>
      <c r="C246" s="403"/>
      <c r="D246" s="722"/>
      <c r="E246" s="405"/>
      <c r="F246" s="405"/>
      <c r="G246" s="687"/>
      <c r="H246" s="403"/>
      <c r="I246" s="404"/>
      <c r="J246" s="405"/>
      <c r="K246" s="405"/>
      <c r="L246" s="407"/>
      <c r="M246" s="407"/>
      <c r="N246" s="407"/>
      <c r="O246" s="408"/>
      <c r="P246" s="549"/>
      <c r="Q246" s="438"/>
      <c r="R246" s="439"/>
      <c r="S246" s="405"/>
      <c r="T246" s="405"/>
      <c r="U246" s="667">
        <v>4.54</v>
      </c>
      <c r="V246" s="450">
        <f t="shared" si="3"/>
        <v>0.63055555555555554</v>
      </c>
      <c r="W246" s="734"/>
      <c r="X246" s="450"/>
      <c r="Y246" s="734"/>
      <c r="Z246" s="734"/>
      <c r="AA246" s="735"/>
      <c r="AB246" s="450"/>
      <c r="AC246" s="439"/>
      <c r="AD246" s="464"/>
      <c r="AE246" s="549"/>
      <c r="AF246" s="549"/>
      <c r="AG246" s="464"/>
      <c r="AH246" s="439"/>
      <c r="AI246" s="549"/>
      <c r="AJ246" s="549"/>
      <c r="AK246" s="439"/>
      <c r="AL246" s="457"/>
      <c r="AM246" s="464"/>
      <c r="AN246" s="464"/>
      <c r="AO246" s="457"/>
      <c r="AP246" s="457"/>
      <c r="AQ246" s="549"/>
      <c r="AR246" s="736"/>
      <c r="AS246" s="595"/>
      <c r="AT246" s="736"/>
      <c r="AU246" s="737"/>
      <c r="AV246" s="450"/>
      <c r="AW246" s="738"/>
    </row>
    <row r="247" spans="1:49" x14ac:dyDescent="0.15">
      <c r="A247" s="733">
        <v>43729</v>
      </c>
      <c r="B247" s="515"/>
      <c r="C247" s="403"/>
      <c r="D247" s="722"/>
      <c r="E247" s="405"/>
      <c r="F247" s="405"/>
      <c r="G247" s="687"/>
      <c r="H247" s="403"/>
      <c r="I247" s="404"/>
      <c r="J247" s="405"/>
      <c r="K247" s="405"/>
      <c r="L247" s="407"/>
      <c r="M247" s="407"/>
      <c r="N247" s="407"/>
      <c r="O247" s="408"/>
      <c r="P247" s="549"/>
      <c r="Q247" s="438"/>
      <c r="R247" s="439"/>
      <c r="S247" s="405"/>
      <c r="T247" s="405"/>
      <c r="U247" s="667">
        <v>4.8899999999999997</v>
      </c>
      <c r="V247" s="450">
        <f t="shared" si="3"/>
        <v>0.67916666666666659</v>
      </c>
      <c r="W247" s="734"/>
      <c r="X247" s="450"/>
      <c r="Y247" s="734"/>
      <c r="Z247" s="734"/>
      <c r="AA247" s="735"/>
      <c r="AB247" s="450"/>
      <c r="AC247" s="439"/>
      <c r="AD247" s="464"/>
      <c r="AE247" s="549"/>
      <c r="AF247" s="549"/>
      <c r="AG247" s="464"/>
      <c r="AH247" s="439"/>
      <c r="AI247" s="549"/>
      <c r="AJ247" s="549"/>
      <c r="AK247" s="439"/>
      <c r="AL247" s="457"/>
      <c r="AM247" s="464"/>
      <c r="AN247" s="464"/>
      <c r="AO247" s="457"/>
      <c r="AP247" s="457"/>
      <c r="AQ247" s="549"/>
      <c r="AR247" s="736"/>
      <c r="AS247" s="595"/>
      <c r="AT247" s="736"/>
      <c r="AU247" s="737"/>
      <c r="AV247" s="450"/>
      <c r="AW247" s="738"/>
    </row>
    <row r="248" spans="1:49" x14ac:dyDescent="0.15">
      <c r="A248" s="740">
        <v>43730</v>
      </c>
      <c r="B248" s="600"/>
      <c r="C248" s="488"/>
      <c r="D248" s="741"/>
      <c r="E248" s="490"/>
      <c r="F248" s="490"/>
      <c r="G248" s="746"/>
      <c r="H248" s="488"/>
      <c r="I248" s="489"/>
      <c r="J248" s="490"/>
      <c r="K248" s="490"/>
      <c r="L248" s="491"/>
      <c r="M248" s="491"/>
      <c r="N248" s="491"/>
      <c r="O248" s="492"/>
      <c r="P248" s="550"/>
      <c r="Q248" s="493"/>
      <c r="R248" s="494"/>
      <c r="S248" s="490"/>
      <c r="T248" s="490"/>
      <c r="U248" s="677">
        <v>4.5999999999999996</v>
      </c>
      <c r="V248" s="499">
        <f t="shared" si="3"/>
        <v>0.63888888888888884</v>
      </c>
      <c r="W248" s="742"/>
      <c r="X248" s="499"/>
      <c r="Y248" s="742"/>
      <c r="Z248" s="742"/>
      <c r="AA248" s="550"/>
      <c r="AB248" s="499"/>
      <c r="AC248" s="494"/>
      <c r="AD248" s="507"/>
      <c r="AE248" s="550"/>
      <c r="AF248" s="550"/>
      <c r="AG248" s="507"/>
      <c r="AH248" s="494"/>
      <c r="AI248" s="550"/>
      <c r="AJ248" s="550"/>
      <c r="AK248" s="494"/>
      <c r="AL248" s="503"/>
      <c r="AM248" s="507"/>
      <c r="AN248" s="507"/>
      <c r="AO248" s="503"/>
      <c r="AP248" s="503"/>
      <c r="AQ248" s="550"/>
      <c r="AR248" s="507"/>
      <c r="AS248" s="494"/>
      <c r="AT248" s="507"/>
      <c r="AU248" s="743"/>
      <c r="AV248" s="499"/>
      <c r="AW248" s="744"/>
    </row>
    <row r="249" spans="1:49" x14ac:dyDescent="0.15">
      <c r="A249" s="733">
        <v>43731</v>
      </c>
      <c r="B249" s="515"/>
      <c r="C249" s="403"/>
      <c r="D249" s="722"/>
      <c r="E249" s="405"/>
      <c r="F249" s="405"/>
      <c r="G249" s="687"/>
      <c r="H249" s="403"/>
      <c r="I249" s="404"/>
      <c r="J249" s="405"/>
      <c r="K249" s="405"/>
      <c r="L249" s="407"/>
      <c r="M249" s="407"/>
      <c r="N249" s="407"/>
      <c r="O249" s="408"/>
      <c r="P249" s="549"/>
      <c r="Q249" s="438"/>
      <c r="R249" s="439"/>
      <c r="S249" s="405"/>
      <c r="T249" s="405"/>
      <c r="U249" s="667">
        <v>5.55</v>
      </c>
      <c r="V249" s="450">
        <f t="shared" si="3"/>
        <v>0.77083333333333326</v>
      </c>
      <c r="W249" s="734"/>
      <c r="X249" s="450"/>
      <c r="Y249" s="734"/>
      <c r="Z249" s="734"/>
      <c r="AA249" s="735"/>
      <c r="AB249" s="450"/>
      <c r="AC249" s="439"/>
      <c r="AD249" s="464"/>
      <c r="AE249" s="549"/>
      <c r="AF249" s="549"/>
      <c r="AG249" s="464"/>
      <c r="AH249" s="439"/>
      <c r="AI249" s="549"/>
      <c r="AJ249" s="549"/>
      <c r="AK249" s="439"/>
      <c r="AL249" s="457"/>
      <c r="AM249" s="464"/>
      <c r="AN249" s="464"/>
      <c r="AO249" s="457"/>
      <c r="AP249" s="457"/>
      <c r="AQ249" s="549"/>
      <c r="AR249" s="736"/>
      <c r="AS249" s="595"/>
      <c r="AT249" s="736"/>
      <c r="AU249" s="737"/>
      <c r="AV249" s="450"/>
      <c r="AW249" s="738"/>
    </row>
    <row r="250" spans="1:49" x14ac:dyDescent="0.15">
      <c r="A250" s="733">
        <v>43732</v>
      </c>
      <c r="B250" s="515"/>
      <c r="C250" s="403"/>
      <c r="D250" s="722"/>
      <c r="E250" s="405"/>
      <c r="F250" s="405"/>
      <c r="G250" s="687"/>
      <c r="H250" s="403"/>
      <c r="I250" s="404"/>
      <c r="J250" s="405"/>
      <c r="K250" s="405"/>
      <c r="L250" s="407"/>
      <c r="M250" s="407"/>
      <c r="N250" s="407"/>
      <c r="O250" s="408"/>
      <c r="P250" s="549"/>
      <c r="Q250" s="438"/>
      <c r="R250" s="439"/>
      <c r="S250" s="405"/>
      <c r="T250" s="405"/>
      <c r="U250" s="667">
        <v>6.37</v>
      </c>
      <c r="V250" s="450">
        <f t="shared" si="3"/>
        <v>0.88472222222222219</v>
      </c>
      <c r="W250" s="734"/>
      <c r="X250" s="450"/>
      <c r="Y250" s="734"/>
      <c r="Z250" s="734"/>
      <c r="AA250" s="735"/>
      <c r="AB250" s="450"/>
      <c r="AC250" s="439"/>
      <c r="AD250" s="464"/>
      <c r="AE250" s="549"/>
      <c r="AF250" s="549"/>
      <c r="AG250" s="464"/>
      <c r="AH250" s="439"/>
      <c r="AI250" s="549"/>
      <c r="AJ250" s="549"/>
      <c r="AK250" s="439"/>
      <c r="AL250" s="457"/>
      <c r="AM250" s="464"/>
      <c r="AN250" s="464"/>
      <c r="AO250" s="457"/>
      <c r="AP250" s="457"/>
      <c r="AQ250" s="549"/>
      <c r="AR250" s="736"/>
      <c r="AS250" s="595"/>
      <c r="AT250" s="736"/>
      <c r="AU250" s="737"/>
      <c r="AV250" s="450"/>
      <c r="AW250" s="738"/>
    </row>
    <row r="251" spans="1:49" x14ac:dyDescent="0.15">
      <c r="A251" s="733">
        <v>43733</v>
      </c>
      <c r="B251" s="515"/>
      <c r="C251" s="403"/>
      <c r="D251" s="722"/>
      <c r="E251" s="405"/>
      <c r="F251" s="405"/>
      <c r="G251" s="687"/>
      <c r="H251" s="403"/>
      <c r="I251" s="404"/>
      <c r="J251" s="405"/>
      <c r="K251" s="405"/>
      <c r="L251" s="407"/>
      <c r="M251" s="407"/>
      <c r="N251" s="407"/>
      <c r="O251" s="408"/>
      <c r="P251" s="549"/>
      <c r="Q251" s="438"/>
      <c r="R251" s="439"/>
      <c r="S251" s="405"/>
      <c r="T251" s="405"/>
      <c r="U251" s="667">
        <v>6.36</v>
      </c>
      <c r="V251" s="450">
        <f t="shared" si="3"/>
        <v>0.8833333333333333</v>
      </c>
      <c r="W251" s="734"/>
      <c r="X251" s="450"/>
      <c r="Y251" s="734"/>
      <c r="Z251" s="734"/>
      <c r="AA251" s="735"/>
      <c r="AB251" s="450"/>
      <c r="AC251" s="439"/>
      <c r="AD251" s="464"/>
      <c r="AE251" s="549"/>
      <c r="AF251" s="549"/>
      <c r="AG251" s="464"/>
      <c r="AH251" s="439"/>
      <c r="AI251" s="549"/>
      <c r="AJ251" s="549"/>
      <c r="AK251" s="439"/>
      <c r="AL251" s="457"/>
      <c r="AM251" s="464"/>
      <c r="AN251" s="464"/>
      <c r="AO251" s="457"/>
      <c r="AP251" s="457"/>
      <c r="AQ251" s="549"/>
      <c r="AR251" s="736"/>
      <c r="AS251" s="595"/>
      <c r="AT251" s="736"/>
      <c r="AU251" s="737"/>
      <c r="AV251" s="450"/>
      <c r="AW251" s="738"/>
    </row>
    <row r="252" spans="1:49" x14ac:dyDescent="0.15">
      <c r="A252" s="733">
        <v>43734</v>
      </c>
      <c r="B252" s="515"/>
      <c r="C252" s="403"/>
      <c r="D252" s="722"/>
      <c r="E252" s="405"/>
      <c r="F252" s="405"/>
      <c r="G252" s="687"/>
      <c r="H252" s="403"/>
      <c r="I252" s="404"/>
      <c r="J252" s="405"/>
      <c r="K252" s="405"/>
      <c r="L252" s="407"/>
      <c r="M252" s="407"/>
      <c r="N252" s="407"/>
      <c r="O252" s="408"/>
      <c r="P252" s="549"/>
      <c r="Q252" s="438"/>
      <c r="R252" s="439"/>
      <c r="S252" s="405"/>
      <c r="T252" s="405"/>
      <c r="U252" s="667">
        <v>6.1</v>
      </c>
      <c r="V252" s="450">
        <f t="shared" si="3"/>
        <v>0.8472222222222221</v>
      </c>
      <c r="W252" s="734"/>
      <c r="X252" s="450"/>
      <c r="Y252" s="734"/>
      <c r="Z252" s="734"/>
      <c r="AA252" s="735"/>
      <c r="AB252" s="450"/>
      <c r="AC252" s="439"/>
      <c r="AD252" s="464"/>
      <c r="AE252" s="549"/>
      <c r="AF252" s="549"/>
      <c r="AG252" s="464"/>
      <c r="AH252" s="439"/>
      <c r="AI252" s="549"/>
      <c r="AJ252" s="549"/>
      <c r="AK252" s="439"/>
      <c r="AL252" s="457"/>
      <c r="AM252" s="464"/>
      <c r="AN252" s="464"/>
      <c r="AO252" s="457"/>
      <c r="AP252" s="457"/>
      <c r="AQ252" s="549"/>
      <c r="AR252" s="736"/>
      <c r="AS252" s="595"/>
      <c r="AT252" s="736"/>
      <c r="AU252" s="737"/>
      <c r="AV252" s="450"/>
      <c r="AW252" s="738"/>
    </row>
    <row r="253" spans="1:49" x14ac:dyDescent="0.15">
      <c r="A253" s="733">
        <v>43735</v>
      </c>
      <c r="B253" s="515"/>
      <c r="C253" s="403"/>
      <c r="D253" s="722"/>
      <c r="E253" s="405"/>
      <c r="F253" s="405"/>
      <c r="G253" s="687"/>
      <c r="H253" s="403"/>
      <c r="I253" s="404"/>
      <c r="J253" s="405"/>
      <c r="K253" s="405"/>
      <c r="L253" s="407"/>
      <c r="M253" s="407"/>
      <c r="N253" s="407"/>
      <c r="O253" s="408"/>
      <c r="P253" s="549"/>
      <c r="Q253" s="438"/>
      <c r="R253" s="439"/>
      <c r="S253" s="405"/>
      <c r="T253" s="405"/>
      <c r="U253" s="667">
        <v>6.01</v>
      </c>
      <c r="V253" s="450">
        <f t="shared" si="3"/>
        <v>0.83472222222222214</v>
      </c>
      <c r="W253" s="734"/>
      <c r="X253" s="450"/>
      <c r="Y253" s="734"/>
      <c r="Z253" s="734"/>
      <c r="AA253" s="735"/>
      <c r="AB253" s="450"/>
      <c r="AC253" s="439"/>
      <c r="AD253" s="464"/>
      <c r="AE253" s="549"/>
      <c r="AF253" s="549"/>
      <c r="AG253" s="464"/>
      <c r="AH253" s="439"/>
      <c r="AI253" s="549"/>
      <c r="AJ253" s="549"/>
      <c r="AK253" s="439"/>
      <c r="AL253" s="457"/>
      <c r="AM253" s="464"/>
      <c r="AN253" s="464"/>
      <c r="AO253" s="457"/>
      <c r="AP253" s="457"/>
      <c r="AQ253" s="549"/>
      <c r="AR253" s="736"/>
      <c r="AS253" s="595"/>
      <c r="AT253" s="736"/>
      <c r="AU253" s="737"/>
      <c r="AV253" s="450"/>
      <c r="AW253" s="738"/>
    </row>
    <row r="254" spans="1:49" x14ac:dyDescent="0.15">
      <c r="A254" s="733">
        <v>43736</v>
      </c>
      <c r="B254" s="515"/>
      <c r="C254" s="403"/>
      <c r="D254" s="722"/>
      <c r="E254" s="405"/>
      <c r="F254" s="405"/>
      <c r="G254" s="687"/>
      <c r="H254" s="403"/>
      <c r="I254" s="404"/>
      <c r="J254" s="405"/>
      <c r="K254" s="405"/>
      <c r="L254" s="407"/>
      <c r="M254" s="407"/>
      <c r="N254" s="407"/>
      <c r="O254" s="408"/>
      <c r="P254" s="549"/>
      <c r="Q254" s="438"/>
      <c r="R254" s="439"/>
      <c r="S254" s="405"/>
      <c r="T254" s="405"/>
      <c r="U254" s="667">
        <v>6.17</v>
      </c>
      <c r="V254" s="450">
        <f t="shared" si="3"/>
        <v>0.8569444444444444</v>
      </c>
      <c r="W254" s="734"/>
      <c r="X254" s="450"/>
      <c r="Y254" s="734"/>
      <c r="Z254" s="734"/>
      <c r="AA254" s="735"/>
      <c r="AB254" s="450"/>
      <c r="AC254" s="439"/>
      <c r="AD254" s="464"/>
      <c r="AE254" s="549"/>
      <c r="AF254" s="549"/>
      <c r="AG254" s="464"/>
      <c r="AH254" s="439"/>
      <c r="AI254" s="549"/>
      <c r="AJ254" s="549"/>
      <c r="AK254" s="439"/>
      <c r="AL254" s="457"/>
      <c r="AM254" s="464"/>
      <c r="AN254" s="464"/>
      <c r="AO254" s="457"/>
      <c r="AP254" s="457"/>
      <c r="AQ254" s="549"/>
      <c r="AR254" s="736"/>
      <c r="AS254" s="595"/>
      <c r="AT254" s="736"/>
      <c r="AU254" s="737"/>
      <c r="AV254" s="450"/>
      <c r="AW254" s="738"/>
    </row>
    <row r="255" spans="1:49" x14ac:dyDescent="0.15">
      <c r="A255" s="740">
        <v>43737</v>
      </c>
      <c r="B255" s="600"/>
      <c r="C255" s="488"/>
      <c r="D255" s="741"/>
      <c r="E255" s="490"/>
      <c r="F255" s="490"/>
      <c r="G255" s="746"/>
      <c r="H255" s="488"/>
      <c r="I255" s="489"/>
      <c r="J255" s="490"/>
      <c r="K255" s="490"/>
      <c r="L255" s="491"/>
      <c r="M255" s="491"/>
      <c r="N255" s="491"/>
      <c r="O255" s="492"/>
      <c r="P255" s="550"/>
      <c r="Q255" s="493"/>
      <c r="R255" s="494"/>
      <c r="S255" s="490"/>
      <c r="T255" s="490"/>
      <c r="U255" s="677">
        <v>5.92</v>
      </c>
      <c r="V255" s="499">
        <f t="shared" si="3"/>
        <v>0.82222222222222219</v>
      </c>
      <c r="W255" s="742"/>
      <c r="X255" s="499"/>
      <c r="Y255" s="742"/>
      <c r="Z255" s="742"/>
      <c r="AA255" s="550"/>
      <c r="AB255" s="499"/>
      <c r="AC255" s="494"/>
      <c r="AD255" s="507"/>
      <c r="AE255" s="550"/>
      <c r="AF255" s="550"/>
      <c r="AG255" s="507"/>
      <c r="AH255" s="494"/>
      <c r="AI255" s="550"/>
      <c r="AJ255" s="550"/>
      <c r="AK255" s="494"/>
      <c r="AL255" s="503"/>
      <c r="AM255" s="507"/>
      <c r="AN255" s="507"/>
      <c r="AO255" s="503"/>
      <c r="AP255" s="503"/>
      <c r="AQ255" s="550"/>
      <c r="AR255" s="507"/>
      <c r="AS255" s="494"/>
      <c r="AT255" s="507"/>
      <c r="AU255" s="743"/>
      <c r="AV255" s="499"/>
      <c r="AW255" s="744"/>
    </row>
    <row r="256" spans="1:49" x14ac:dyDescent="0.15">
      <c r="A256" s="733">
        <v>43738</v>
      </c>
      <c r="B256" s="515"/>
      <c r="C256" s="403"/>
      <c r="D256" s="722"/>
      <c r="E256" s="405"/>
      <c r="F256" s="405"/>
      <c r="G256" s="687"/>
      <c r="H256" s="403"/>
      <c r="I256" s="404"/>
      <c r="J256" s="405"/>
      <c r="K256" s="405"/>
      <c r="L256" s="407"/>
      <c r="M256" s="407"/>
      <c r="N256" s="407"/>
      <c r="O256" s="408"/>
      <c r="P256" s="549"/>
      <c r="Q256" s="438"/>
      <c r="R256" s="439"/>
      <c r="S256" s="405"/>
      <c r="T256" s="405"/>
      <c r="U256" s="667">
        <v>6.25</v>
      </c>
      <c r="V256" s="450">
        <f t="shared" si="3"/>
        <v>0.86805555555555558</v>
      </c>
      <c r="W256" s="734"/>
      <c r="X256" s="450"/>
      <c r="Y256" s="734"/>
      <c r="Z256" s="734"/>
      <c r="AA256" s="735"/>
      <c r="AB256" s="450"/>
      <c r="AC256" s="439"/>
      <c r="AD256" s="464"/>
      <c r="AE256" s="549"/>
      <c r="AF256" s="549"/>
      <c r="AG256" s="464"/>
      <c r="AH256" s="439"/>
      <c r="AI256" s="549"/>
      <c r="AJ256" s="549"/>
      <c r="AK256" s="439"/>
      <c r="AL256" s="457"/>
      <c r="AM256" s="464"/>
      <c r="AN256" s="464"/>
      <c r="AO256" s="457"/>
      <c r="AP256" s="457"/>
      <c r="AQ256" s="549"/>
      <c r="AR256" s="736"/>
      <c r="AS256" s="595"/>
      <c r="AT256" s="736"/>
      <c r="AU256" s="737"/>
      <c r="AV256" s="450"/>
      <c r="AW256" s="738"/>
    </row>
    <row r="257" spans="1:49" x14ac:dyDescent="0.15">
      <c r="A257" s="733">
        <v>43739</v>
      </c>
      <c r="B257" s="515"/>
      <c r="C257" s="403"/>
      <c r="D257" s="722"/>
      <c r="E257" s="405"/>
      <c r="F257" s="405"/>
      <c r="G257" s="687"/>
      <c r="H257" s="403"/>
      <c r="I257" s="404"/>
      <c r="J257" s="405"/>
      <c r="K257" s="405"/>
      <c r="L257" s="407"/>
      <c r="M257" s="407"/>
      <c r="N257" s="407"/>
      <c r="O257" s="408"/>
      <c r="P257" s="549"/>
      <c r="Q257" s="438"/>
      <c r="R257" s="439"/>
      <c r="S257" s="405"/>
      <c r="T257" s="405"/>
      <c r="U257" s="667">
        <v>6.13</v>
      </c>
      <c r="V257" s="450">
        <f t="shared" si="3"/>
        <v>0.85138888888888886</v>
      </c>
      <c r="W257" s="734"/>
      <c r="X257" s="450"/>
      <c r="Y257" s="734"/>
      <c r="Z257" s="734"/>
      <c r="AA257" s="735"/>
      <c r="AB257" s="450"/>
      <c r="AC257" s="439"/>
      <c r="AD257" s="464"/>
      <c r="AE257" s="549"/>
      <c r="AF257" s="549"/>
      <c r="AG257" s="464"/>
      <c r="AH257" s="439"/>
      <c r="AI257" s="549"/>
      <c r="AJ257" s="549"/>
      <c r="AK257" s="439"/>
      <c r="AL257" s="457"/>
      <c r="AM257" s="464"/>
      <c r="AN257" s="464"/>
      <c r="AO257" s="457"/>
      <c r="AP257" s="457"/>
      <c r="AQ257" s="549"/>
      <c r="AR257" s="736"/>
      <c r="AS257" s="595"/>
      <c r="AT257" s="736"/>
      <c r="AU257" s="737"/>
      <c r="AV257" s="450"/>
      <c r="AW257" s="738"/>
    </row>
    <row r="258" spans="1:49" x14ac:dyDescent="0.15">
      <c r="A258" s="733">
        <v>43740</v>
      </c>
      <c r="B258" s="515"/>
      <c r="C258" s="403"/>
      <c r="D258" s="722"/>
      <c r="E258" s="405"/>
      <c r="F258" s="405"/>
      <c r="G258" s="687"/>
      <c r="H258" s="403"/>
      <c r="I258" s="404"/>
      <c r="J258" s="405"/>
      <c r="K258" s="405"/>
      <c r="L258" s="407"/>
      <c r="M258" s="407"/>
      <c r="N258" s="407"/>
      <c r="O258" s="408"/>
      <c r="P258" s="549"/>
      <c r="Q258" s="438"/>
      <c r="R258" s="439"/>
      <c r="S258" s="405"/>
      <c r="T258" s="405"/>
      <c r="U258" s="667">
        <v>6.22</v>
      </c>
      <c r="V258" s="450">
        <f t="shared" si="3"/>
        <v>0.86388888888888882</v>
      </c>
      <c r="W258" s="734"/>
      <c r="X258" s="450"/>
      <c r="Y258" s="734"/>
      <c r="Z258" s="734"/>
      <c r="AA258" s="735"/>
      <c r="AB258" s="450"/>
      <c r="AC258" s="439"/>
      <c r="AD258" s="464"/>
      <c r="AE258" s="549"/>
      <c r="AF258" s="549"/>
      <c r="AG258" s="464"/>
      <c r="AH258" s="439"/>
      <c r="AI258" s="549"/>
      <c r="AJ258" s="549"/>
      <c r="AK258" s="439"/>
      <c r="AL258" s="457"/>
      <c r="AM258" s="464"/>
      <c r="AN258" s="464"/>
      <c r="AO258" s="457"/>
      <c r="AP258" s="457"/>
      <c r="AQ258" s="549"/>
      <c r="AR258" s="736"/>
      <c r="AS258" s="595"/>
      <c r="AT258" s="736"/>
      <c r="AU258" s="737"/>
      <c r="AV258" s="450"/>
      <c r="AW258" s="738"/>
    </row>
    <row r="259" spans="1:49" x14ac:dyDescent="0.15">
      <c r="A259" s="733">
        <v>43741</v>
      </c>
      <c r="B259" s="515"/>
      <c r="C259" s="403"/>
      <c r="D259" s="722"/>
      <c r="E259" s="405"/>
      <c r="F259" s="405"/>
      <c r="G259" s="687"/>
      <c r="H259" s="403"/>
      <c r="I259" s="404"/>
      <c r="J259" s="405"/>
      <c r="K259" s="405"/>
      <c r="L259" s="407"/>
      <c r="M259" s="407"/>
      <c r="N259" s="407"/>
      <c r="O259" s="408"/>
      <c r="P259" s="549"/>
      <c r="Q259" s="438"/>
      <c r="R259" s="439"/>
      <c r="S259" s="405"/>
      <c r="T259" s="405"/>
      <c r="U259" s="667">
        <v>6.67</v>
      </c>
      <c r="V259" s="450">
        <f t="shared" si="3"/>
        <v>0.92638888888888882</v>
      </c>
      <c r="W259" s="734"/>
      <c r="X259" s="450"/>
      <c r="Y259" s="734"/>
      <c r="Z259" s="734"/>
      <c r="AA259" s="735"/>
      <c r="AB259" s="450"/>
      <c r="AC259" s="439"/>
      <c r="AD259" s="464"/>
      <c r="AE259" s="549"/>
      <c r="AF259" s="549"/>
      <c r="AG259" s="464"/>
      <c r="AH259" s="439"/>
      <c r="AI259" s="549"/>
      <c r="AJ259" s="549"/>
      <c r="AK259" s="439"/>
      <c r="AL259" s="457"/>
      <c r="AM259" s="464"/>
      <c r="AN259" s="464"/>
      <c r="AO259" s="457"/>
      <c r="AP259" s="457"/>
      <c r="AQ259" s="549"/>
      <c r="AR259" s="736"/>
      <c r="AS259" s="595"/>
      <c r="AT259" s="736"/>
      <c r="AU259" s="737"/>
      <c r="AV259" s="450"/>
      <c r="AW259" s="738"/>
    </row>
    <row r="260" spans="1:49" x14ac:dyDescent="0.15">
      <c r="A260" s="733">
        <v>43742</v>
      </c>
      <c r="B260" s="515"/>
      <c r="C260" s="403"/>
      <c r="D260" s="722"/>
      <c r="E260" s="405"/>
      <c r="F260" s="405"/>
      <c r="G260" s="687"/>
      <c r="H260" s="403"/>
      <c r="I260" s="404"/>
      <c r="J260" s="405"/>
      <c r="K260" s="405"/>
      <c r="L260" s="407"/>
      <c r="M260" s="407"/>
      <c r="N260" s="407"/>
      <c r="O260" s="408"/>
      <c r="P260" s="549"/>
      <c r="Q260" s="438"/>
      <c r="R260" s="439"/>
      <c r="S260" s="405"/>
      <c r="T260" s="405"/>
      <c r="U260" s="667">
        <v>6.5</v>
      </c>
      <c r="V260" s="450">
        <f t="shared" si="3"/>
        <v>0.90277777777777779</v>
      </c>
      <c r="W260" s="734"/>
      <c r="X260" s="450"/>
      <c r="Y260" s="734"/>
      <c r="Z260" s="734"/>
      <c r="AA260" s="735"/>
      <c r="AB260" s="450"/>
      <c r="AC260" s="439"/>
      <c r="AD260" s="464"/>
      <c r="AE260" s="549"/>
      <c r="AF260" s="549"/>
      <c r="AG260" s="464"/>
      <c r="AH260" s="439"/>
      <c r="AI260" s="549"/>
      <c r="AJ260" s="549"/>
      <c r="AK260" s="439"/>
      <c r="AL260" s="457"/>
      <c r="AM260" s="464"/>
      <c r="AN260" s="464"/>
      <c r="AO260" s="457"/>
      <c r="AP260" s="457"/>
      <c r="AQ260" s="549"/>
      <c r="AR260" s="736"/>
      <c r="AS260" s="595"/>
      <c r="AT260" s="736"/>
      <c r="AU260" s="737"/>
      <c r="AV260" s="450"/>
      <c r="AW260" s="738"/>
    </row>
    <row r="261" spans="1:49" x14ac:dyDescent="0.15">
      <c r="A261" s="733">
        <v>43743</v>
      </c>
      <c r="B261" s="515"/>
      <c r="C261" s="403"/>
      <c r="D261" s="722"/>
      <c r="E261" s="405"/>
      <c r="F261" s="405"/>
      <c r="G261" s="687"/>
      <c r="H261" s="403"/>
      <c r="I261" s="404"/>
      <c r="J261" s="405"/>
      <c r="K261" s="405"/>
      <c r="L261" s="407"/>
      <c r="M261" s="407"/>
      <c r="N261" s="407"/>
      <c r="O261" s="408"/>
      <c r="P261" s="549"/>
      <c r="Q261" s="438"/>
      <c r="R261" s="439"/>
      <c r="S261" s="405"/>
      <c r="T261" s="405"/>
      <c r="U261" s="667">
        <v>5.91</v>
      </c>
      <c r="V261" s="450">
        <f t="shared" si="3"/>
        <v>0.8208333333333333</v>
      </c>
      <c r="W261" s="734"/>
      <c r="X261" s="450"/>
      <c r="Y261" s="734"/>
      <c r="Z261" s="734"/>
      <c r="AA261" s="735"/>
      <c r="AB261" s="450"/>
      <c r="AC261" s="439"/>
      <c r="AD261" s="464"/>
      <c r="AE261" s="549"/>
      <c r="AF261" s="549"/>
      <c r="AG261" s="464"/>
      <c r="AH261" s="439"/>
      <c r="AI261" s="549"/>
      <c r="AJ261" s="549"/>
      <c r="AK261" s="439"/>
      <c r="AL261" s="457"/>
      <c r="AM261" s="464"/>
      <c r="AN261" s="464"/>
      <c r="AO261" s="457"/>
      <c r="AP261" s="457"/>
      <c r="AQ261" s="549"/>
      <c r="AR261" s="736"/>
      <c r="AS261" s="595"/>
      <c r="AT261" s="736"/>
      <c r="AU261" s="737"/>
      <c r="AV261" s="450"/>
      <c r="AW261" s="738"/>
    </row>
    <row r="262" spans="1:49" x14ac:dyDescent="0.15">
      <c r="A262" s="740">
        <v>43744</v>
      </c>
      <c r="B262" s="600"/>
      <c r="C262" s="488"/>
      <c r="D262" s="741"/>
      <c r="E262" s="490"/>
      <c r="F262" s="490"/>
      <c r="G262" s="746"/>
      <c r="H262" s="488"/>
      <c r="I262" s="489"/>
      <c r="J262" s="490"/>
      <c r="K262" s="490"/>
      <c r="L262" s="491"/>
      <c r="M262" s="491"/>
      <c r="N262" s="491"/>
      <c r="O262" s="492"/>
      <c r="P262" s="550"/>
      <c r="Q262" s="493"/>
      <c r="R262" s="494"/>
      <c r="S262" s="490"/>
      <c r="T262" s="490"/>
      <c r="U262" s="677">
        <v>5.4</v>
      </c>
      <c r="V262" s="499">
        <f t="shared" si="3"/>
        <v>0.75</v>
      </c>
      <c r="W262" s="742"/>
      <c r="X262" s="499"/>
      <c r="Y262" s="742"/>
      <c r="Z262" s="742"/>
      <c r="AA262" s="550"/>
      <c r="AB262" s="499"/>
      <c r="AC262" s="494"/>
      <c r="AD262" s="507"/>
      <c r="AE262" s="550"/>
      <c r="AF262" s="550"/>
      <c r="AG262" s="507"/>
      <c r="AH262" s="494"/>
      <c r="AI262" s="550"/>
      <c r="AJ262" s="550"/>
      <c r="AK262" s="494"/>
      <c r="AL262" s="503"/>
      <c r="AM262" s="507"/>
      <c r="AN262" s="507"/>
      <c r="AO262" s="503"/>
      <c r="AP262" s="503"/>
      <c r="AQ262" s="550"/>
      <c r="AR262" s="507"/>
      <c r="AS262" s="494"/>
      <c r="AT262" s="507"/>
      <c r="AU262" s="743"/>
      <c r="AV262" s="499"/>
      <c r="AW262" s="744"/>
    </row>
    <row r="263" spans="1:49" x14ac:dyDescent="0.15">
      <c r="A263" s="733">
        <v>43745</v>
      </c>
      <c r="B263" s="515"/>
      <c r="C263" s="403"/>
      <c r="D263" s="722"/>
      <c r="E263" s="405"/>
      <c r="F263" s="405"/>
      <c r="G263" s="687"/>
      <c r="H263" s="403"/>
      <c r="I263" s="404"/>
      <c r="J263" s="405"/>
      <c r="K263" s="405"/>
      <c r="L263" s="407"/>
      <c r="M263" s="407"/>
      <c r="N263" s="407"/>
      <c r="O263" s="408"/>
      <c r="P263" s="549"/>
      <c r="Q263" s="438"/>
      <c r="R263" s="439"/>
      <c r="S263" s="405"/>
      <c r="T263" s="405"/>
      <c r="U263" s="667">
        <v>5.81</v>
      </c>
      <c r="V263" s="450">
        <f t="shared" ref="V263:V326" si="4">U263/$U$6</f>
        <v>0.80694444444444435</v>
      </c>
      <c r="W263" s="734"/>
      <c r="X263" s="450"/>
      <c r="Y263" s="734"/>
      <c r="Z263" s="734"/>
      <c r="AA263" s="735"/>
      <c r="AB263" s="450"/>
      <c r="AC263" s="439"/>
      <c r="AD263" s="464"/>
      <c r="AE263" s="549"/>
      <c r="AF263" s="549"/>
      <c r="AG263" s="464"/>
      <c r="AH263" s="439"/>
      <c r="AI263" s="549"/>
      <c r="AJ263" s="549"/>
      <c r="AK263" s="439"/>
      <c r="AL263" s="457"/>
      <c r="AM263" s="464"/>
      <c r="AN263" s="464"/>
      <c r="AO263" s="457"/>
      <c r="AP263" s="457"/>
      <c r="AQ263" s="549"/>
      <c r="AR263" s="736"/>
      <c r="AS263" s="595"/>
      <c r="AT263" s="736"/>
      <c r="AU263" s="737"/>
      <c r="AV263" s="450"/>
      <c r="AW263" s="738"/>
    </row>
    <row r="264" spans="1:49" x14ac:dyDescent="0.15">
      <c r="A264" s="733">
        <v>43746</v>
      </c>
      <c r="B264" s="515"/>
      <c r="C264" s="403"/>
      <c r="D264" s="722"/>
      <c r="E264" s="405"/>
      <c r="F264" s="405"/>
      <c r="G264" s="687"/>
      <c r="H264" s="403"/>
      <c r="I264" s="404"/>
      <c r="J264" s="405"/>
      <c r="K264" s="405"/>
      <c r="L264" s="407"/>
      <c r="M264" s="407"/>
      <c r="N264" s="407"/>
      <c r="O264" s="408"/>
      <c r="P264" s="549"/>
      <c r="Q264" s="438"/>
      <c r="R264" s="439"/>
      <c r="S264" s="405"/>
      <c r="T264" s="405"/>
      <c r="U264" s="667">
        <v>5.57</v>
      </c>
      <c r="V264" s="450">
        <f t="shared" si="4"/>
        <v>0.77361111111111114</v>
      </c>
      <c r="W264" s="734"/>
      <c r="X264" s="450"/>
      <c r="Y264" s="734"/>
      <c r="Z264" s="734"/>
      <c r="AA264" s="735"/>
      <c r="AB264" s="450"/>
      <c r="AC264" s="439"/>
      <c r="AD264" s="464"/>
      <c r="AE264" s="549"/>
      <c r="AF264" s="549"/>
      <c r="AG264" s="464"/>
      <c r="AH264" s="439"/>
      <c r="AI264" s="549"/>
      <c r="AJ264" s="549"/>
      <c r="AK264" s="439"/>
      <c r="AL264" s="457"/>
      <c r="AM264" s="464"/>
      <c r="AN264" s="464"/>
      <c r="AO264" s="457"/>
      <c r="AP264" s="457"/>
      <c r="AQ264" s="549"/>
      <c r="AR264" s="736"/>
      <c r="AS264" s="595"/>
      <c r="AT264" s="736"/>
      <c r="AU264" s="737"/>
      <c r="AV264" s="450"/>
      <c r="AW264" s="738"/>
    </row>
    <row r="265" spans="1:49" x14ac:dyDescent="0.15">
      <c r="A265" s="733">
        <v>43747</v>
      </c>
      <c r="B265" s="515"/>
      <c r="C265" s="403"/>
      <c r="D265" s="722"/>
      <c r="E265" s="405"/>
      <c r="F265" s="405"/>
      <c r="G265" s="687"/>
      <c r="H265" s="403"/>
      <c r="I265" s="404"/>
      <c r="J265" s="405"/>
      <c r="K265" s="405"/>
      <c r="L265" s="407"/>
      <c r="M265" s="407"/>
      <c r="N265" s="407"/>
      <c r="O265" s="408"/>
      <c r="P265" s="549"/>
      <c r="Q265" s="438"/>
      <c r="R265" s="439"/>
      <c r="S265" s="405"/>
      <c r="T265" s="405"/>
      <c r="U265" s="667">
        <v>5.51</v>
      </c>
      <c r="V265" s="450">
        <f t="shared" si="4"/>
        <v>0.76527777777777772</v>
      </c>
      <c r="W265" s="734"/>
      <c r="X265" s="450"/>
      <c r="Y265" s="734"/>
      <c r="Z265" s="734"/>
      <c r="AA265" s="735"/>
      <c r="AB265" s="450"/>
      <c r="AC265" s="439"/>
      <c r="AD265" s="464"/>
      <c r="AE265" s="549"/>
      <c r="AF265" s="549"/>
      <c r="AG265" s="464"/>
      <c r="AH265" s="439"/>
      <c r="AI265" s="549"/>
      <c r="AJ265" s="549"/>
      <c r="AK265" s="439"/>
      <c r="AL265" s="457"/>
      <c r="AM265" s="464"/>
      <c r="AN265" s="464"/>
      <c r="AO265" s="457"/>
      <c r="AP265" s="457"/>
      <c r="AQ265" s="549"/>
      <c r="AR265" s="736"/>
      <c r="AS265" s="595"/>
      <c r="AT265" s="736"/>
      <c r="AU265" s="737"/>
      <c r="AV265" s="450"/>
      <c r="AW265" s="738"/>
    </row>
    <row r="266" spans="1:49" x14ac:dyDescent="0.15">
      <c r="A266" s="733">
        <v>43748</v>
      </c>
      <c r="B266" s="515"/>
      <c r="C266" s="403"/>
      <c r="D266" s="722"/>
      <c r="E266" s="405"/>
      <c r="F266" s="405"/>
      <c r="G266" s="687"/>
      <c r="H266" s="403"/>
      <c r="I266" s="404"/>
      <c r="J266" s="405"/>
      <c r="K266" s="405"/>
      <c r="L266" s="407"/>
      <c r="M266" s="407"/>
      <c r="N266" s="407"/>
      <c r="O266" s="408"/>
      <c r="P266" s="549"/>
      <c r="Q266" s="438"/>
      <c r="R266" s="439"/>
      <c r="S266" s="405"/>
      <c r="T266" s="405"/>
      <c r="U266" s="667">
        <v>5.12</v>
      </c>
      <c r="V266" s="450">
        <f t="shared" si="4"/>
        <v>0.71111111111111114</v>
      </c>
      <c r="W266" s="734"/>
      <c r="X266" s="450"/>
      <c r="Y266" s="734"/>
      <c r="Z266" s="734"/>
      <c r="AA266" s="735"/>
      <c r="AB266" s="450"/>
      <c r="AC266" s="439"/>
      <c r="AD266" s="464"/>
      <c r="AE266" s="549"/>
      <c r="AF266" s="549"/>
      <c r="AG266" s="464"/>
      <c r="AH266" s="439"/>
      <c r="AI266" s="549"/>
      <c r="AJ266" s="549"/>
      <c r="AK266" s="439"/>
      <c r="AL266" s="457"/>
      <c r="AM266" s="464"/>
      <c r="AN266" s="464"/>
      <c r="AO266" s="457"/>
      <c r="AP266" s="457"/>
      <c r="AQ266" s="549"/>
      <c r="AR266" s="736"/>
      <c r="AS266" s="595"/>
      <c r="AT266" s="736"/>
      <c r="AU266" s="737"/>
      <c r="AV266" s="450"/>
      <c r="AW266" s="738"/>
    </row>
    <row r="267" spans="1:49" x14ac:dyDescent="0.15">
      <c r="A267" s="733">
        <v>43749</v>
      </c>
      <c r="B267" s="515"/>
      <c r="C267" s="403"/>
      <c r="D267" s="722"/>
      <c r="E267" s="405"/>
      <c r="F267" s="405"/>
      <c r="G267" s="687"/>
      <c r="H267" s="403"/>
      <c r="I267" s="404"/>
      <c r="J267" s="405"/>
      <c r="K267" s="405"/>
      <c r="L267" s="407"/>
      <c r="M267" s="407"/>
      <c r="N267" s="407"/>
      <c r="O267" s="408"/>
      <c r="P267" s="549"/>
      <c r="Q267" s="438"/>
      <c r="R267" s="439"/>
      <c r="S267" s="405"/>
      <c r="T267" s="405"/>
      <c r="U267" s="667">
        <v>5.15</v>
      </c>
      <c r="V267" s="450">
        <f t="shared" si="4"/>
        <v>0.71527777777777779</v>
      </c>
      <c r="W267" s="734"/>
      <c r="X267" s="450"/>
      <c r="Y267" s="734"/>
      <c r="Z267" s="734"/>
      <c r="AA267" s="735"/>
      <c r="AB267" s="450"/>
      <c r="AC267" s="439"/>
      <c r="AD267" s="464"/>
      <c r="AE267" s="549"/>
      <c r="AF267" s="549"/>
      <c r="AG267" s="464"/>
      <c r="AH267" s="439"/>
      <c r="AI267" s="549"/>
      <c r="AJ267" s="549"/>
      <c r="AK267" s="439"/>
      <c r="AL267" s="457"/>
      <c r="AM267" s="464"/>
      <c r="AN267" s="464"/>
      <c r="AO267" s="457"/>
      <c r="AP267" s="457"/>
      <c r="AQ267" s="549"/>
      <c r="AR267" s="736"/>
      <c r="AS267" s="595"/>
      <c r="AT267" s="736"/>
      <c r="AU267" s="737"/>
      <c r="AV267" s="450"/>
      <c r="AW267" s="738"/>
    </row>
    <row r="268" spans="1:49" x14ac:dyDescent="0.15">
      <c r="A268" s="733">
        <v>43750</v>
      </c>
      <c r="B268" s="515"/>
      <c r="C268" s="403"/>
      <c r="D268" s="722"/>
      <c r="E268" s="405"/>
      <c r="F268" s="405"/>
      <c r="G268" s="687"/>
      <c r="H268" s="403"/>
      <c r="I268" s="404"/>
      <c r="J268" s="405"/>
      <c r="K268" s="405"/>
      <c r="L268" s="407"/>
      <c r="M268" s="407"/>
      <c r="N268" s="407"/>
      <c r="O268" s="408"/>
      <c r="P268" s="549"/>
      <c r="Q268" s="438"/>
      <c r="R268" s="439"/>
      <c r="S268" s="405"/>
      <c r="T268" s="405"/>
      <c r="U268" s="667">
        <v>4.74</v>
      </c>
      <c r="V268" s="450">
        <f t="shared" si="4"/>
        <v>0.65833333333333333</v>
      </c>
      <c r="W268" s="734"/>
      <c r="X268" s="450"/>
      <c r="Y268" s="734"/>
      <c r="Z268" s="734"/>
      <c r="AA268" s="735"/>
      <c r="AB268" s="450"/>
      <c r="AC268" s="439"/>
      <c r="AD268" s="464"/>
      <c r="AE268" s="549"/>
      <c r="AF268" s="549"/>
      <c r="AG268" s="464"/>
      <c r="AH268" s="439"/>
      <c r="AI268" s="549"/>
      <c r="AJ268" s="549"/>
      <c r="AK268" s="439"/>
      <c r="AL268" s="457"/>
      <c r="AM268" s="464"/>
      <c r="AN268" s="464"/>
      <c r="AO268" s="457"/>
      <c r="AP268" s="457"/>
      <c r="AQ268" s="549"/>
      <c r="AR268" s="736"/>
      <c r="AS268" s="595"/>
      <c r="AT268" s="736"/>
      <c r="AU268" s="737"/>
      <c r="AV268" s="450"/>
      <c r="AW268" s="738"/>
    </row>
    <row r="269" spans="1:49" x14ac:dyDescent="0.15">
      <c r="A269" s="740">
        <v>43751</v>
      </c>
      <c r="B269" s="600"/>
      <c r="C269" s="488"/>
      <c r="D269" s="741"/>
      <c r="E269" s="490"/>
      <c r="F269" s="490"/>
      <c r="G269" s="746"/>
      <c r="H269" s="488"/>
      <c r="I269" s="489"/>
      <c r="J269" s="490"/>
      <c r="K269" s="490"/>
      <c r="L269" s="491"/>
      <c r="M269" s="491"/>
      <c r="N269" s="491"/>
      <c r="O269" s="492"/>
      <c r="P269" s="550"/>
      <c r="Q269" s="493"/>
      <c r="R269" s="494"/>
      <c r="S269" s="490"/>
      <c r="T269" s="490"/>
      <c r="U269" s="677">
        <v>4.71</v>
      </c>
      <c r="V269" s="499">
        <f t="shared" si="4"/>
        <v>0.65416666666666667</v>
      </c>
      <c r="W269" s="742"/>
      <c r="X269" s="499"/>
      <c r="Y269" s="742"/>
      <c r="Z269" s="742"/>
      <c r="AA269" s="550"/>
      <c r="AB269" s="499"/>
      <c r="AC269" s="494"/>
      <c r="AD269" s="507"/>
      <c r="AE269" s="550"/>
      <c r="AF269" s="550"/>
      <c r="AG269" s="507"/>
      <c r="AH269" s="494"/>
      <c r="AI269" s="550"/>
      <c r="AJ269" s="550"/>
      <c r="AK269" s="494"/>
      <c r="AL269" s="503"/>
      <c r="AM269" s="507"/>
      <c r="AN269" s="507"/>
      <c r="AO269" s="503"/>
      <c r="AP269" s="503"/>
      <c r="AQ269" s="550"/>
      <c r="AR269" s="507"/>
      <c r="AS269" s="494"/>
      <c r="AT269" s="507"/>
      <c r="AU269" s="743"/>
      <c r="AV269" s="499"/>
      <c r="AW269" s="744"/>
    </row>
    <row r="270" spans="1:49" x14ac:dyDescent="0.15">
      <c r="A270" s="733">
        <v>43752</v>
      </c>
      <c r="B270" s="515"/>
      <c r="C270" s="403"/>
      <c r="D270" s="722"/>
      <c r="E270" s="405"/>
      <c r="F270" s="405"/>
      <c r="G270" s="687"/>
      <c r="H270" s="403"/>
      <c r="I270" s="404"/>
      <c r="J270" s="405"/>
      <c r="K270" s="405"/>
      <c r="L270" s="407"/>
      <c r="M270" s="407"/>
      <c r="N270" s="407"/>
      <c r="O270" s="408"/>
      <c r="P270" s="549"/>
      <c r="Q270" s="438"/>
      <c r="R270" s="439"/>
      <c r="S270" s="405"/>
      <c r="T270" s="405"/>
      <c r="U270" s="667">
        <v>5.1100000000000003</v>
      </c>
      <c r="V270" s="450">
        <f t="shared" si="4"/>
        <v>0.70972222222222225</v>
      </c>
      <c r="W270" s="734"/>
      <c r="X270" s="450"/>
      <c r="Y270" s="734"/>
      <c r="Z270" s="734"/>
      <c r="AA270" s="735"/>
      <c r="AB270" s="450"/>
      <c r="AC270" s="439"/>
      <c r="AD270" s="464"/>
      <c r="AE270" s="549"/>
      <c r="AF270" s="549"/>
      <c r="AG270" s="464"/>
      <c r="AH270" s="439"/>
      <c r="AI270" s="549"/>
      <c r="AJ270" s="549"/>
      <c r="AK270" s="439"/>
      <c r="AL270" s="457"/>
      <c r="AM270" s="464"/>
      <c r="AN270" s="464"/>
      <c r="AO270" s="457"/>
      <c r="AP270" s="457"/>
      <c r="AQ270" s="549"/>
      <c r="AR270" s="736"/>
      <c r="AS270" s="595"/>
      <c r="AT270" s="736"/>
      <c r="AU270" s="737"/>
      <c r="AV270" s="450"/>
      <c r="AW270" s="738"/>
    </row>
    <row r="271" spans="1:49" x14ac:dyDescent="0.15">
      <c r="A271" s="733">
        <v>43753</v>
      </c>
      <c r="B271" s="515"/>
      <c r="C271" s="403"/>
      <c r="D271" s="722"/>
      <c r="E271" s="405"/>
      <c r="F271" s="405"/>
      <c r="G271" s="687"/>
      <c r="H271" s="403"/>
      <c r="I271" s="404"/>
      <c r="J271" s="405"/>
      <c r="K271" s="405"/>
      <c r="L271" s="407"/>
      <c r="M271" s="407"/>
      <c r="N271" s="407"/>
      <c r="O271" s="408"/>
      <c r="P271" s="549"/>
      <c r="Q271" s="438"/>
      <c r="R271" s="439"/>
      <c r="S271" s="405"/>
      <c r="T271" s="405"/>
      <c r="U271" s="667">
        <v>4.95</v>
      </c>
      <c r="V271" s="450">
        <f t="shared" si="4"/>
        <v>0.6875</v>
      </c>
      <c r="W271" s="734"/>
      <c r="X271" s="450"/>
      <c r="Y271" s="734"/>
      <c r="Z271" s="734"/>
      <c r="AA271" s="735"/>
      <c r="AB271" s="450"/>
      <c r="AC271" s="439"/>
      <c r="AD271" s="464"/>
      <c r="AE271" s="549"/>
      <c r="AF271" s="549"/>
      <c r="AG271" s="464"/>
      <c r="AH271" s="439"/>
      <c r="AI271" s="549"/>
      <c r="AJ271" s="549"/>
      <c r="AK271" s="439"/>
      <c r="AL271" s="457"/>
      <c r="AM271" s="464"/>
      <c r="AN271" s="464"/>
      <c r="AO271" s="457"/>
      <c r="AP271" s="457"/>
      <c r="AQ271" s="549"/>
      <c r="AR271" s="736"/>
      <c r="AS271" s="595"/>
      <c r="AT271" s="736"/>
      <c r="AU271" s="737"/>
      <c r="AV271" s="450"/>
      <c r="AW271" s="738"/>
    </row>
    <row r="272" spans="1:49" x14ac:dyDescent="0.15">
      <c r="A272" s="733">
        <v>43754</v>
      </c>
      <c r="B272" s="515"/>
      <c r="C272" s="403"/>
      <c r="D272" s="722"/>
      <c r="E272" s="405"/>
      <c r="F272" s="405"/>
      <c r="G272" s="687"/>
      <c r="H272" s="403"/>
      <c r="I272" s="404"/>
      <c r="J272" s="405"/>
      <c r="K272" s="405"/>
      <c r="L272" s="407"/>
      <c r="M272" s="407"/>
      <c r="N272" s="407"/>
      <c r="O272" s="408"/>
      <c r="P272" s="549"/>
      <c r="Q272" s="438"/>
      <c r="R272" s="439"/>
      <c r="S272" s="405"/>
      <c r="T272" s="405"/>
      <c r="U272" s="667">
        <v>5.37</v>
      </c>
      <c r="V272" s="450">
        <f t="shared" si="4"/>
        <v>0.74583333333333335</v>
      </c>
      <c r="W272" s="734"/>
      <c r="X272" s="450"/>
      <c r="Y272" s="734"/>
      <c r="Z272" s="734"/>
      <c r="AA272" s="735"/>
      <c r="AB272" s="450"/>
      <c r="AC272" s="439"/>
      <c r="AD272" s="464"/>
      <c r="AE272" s="549"/>
      <c r="AF272" s="549"/>
      <c r="AG272" s="464"/>
      <c r="AH272" s="439"/>
      <c r="AI272" s="549"/>
      <c r="AJ272" s="549"/>
      <c r="AK272" s="439"/>
      <c r="AL272" s="457"/>
      <c r="AM272" s="464"/>
      <c r="AN272" s="464"/>
      <c r="AO272" s="457"/>
      <c r="AP272" s="457"/>
      <c r="AQ272" s="549"/>
      <c r="AR272" s="736"/>
      <c r="AS272" s="595"/>
      <c r="AT272" s="736"/>
      <c r="AU272" s="737"/>
      <c r="AV272" s="450"/>
      <c r="AW272" s="738"/>
    </row>
    <row r="273" spans="1:49" x14ac:dyDescent="0.15">
      <c r="A273" s="733">
        <v>43755</v>
      </c>
      <c r="B273" s="515"/>
      <c r="C273" s="403"/>
      <c r="D273" s="722"/>
      <c r="E273" s="405"/>
      <c r="F273" s="405"/>
      <c r="G273" s="687"/>
      <c r="H273" s="403"/>
      <c r="I273" s="404"/>
      <c r="J273" s="405"/>
      <c r="K273" s="405"/>
      <c r="L273" s="407"/>
      <c r="M273" s="407"/>
      <c r="N273" s="407"/>
      <c r="O273" s="408"/>
      <c r="P273" s="549"/>
      <c r="Q273" s="438"/>
      <c r="R273" s="439"/>
      <c r="S273" s="405"/>
      <c r="T273" s="405"/>
      <c r="U273" s="667">
        <v>5.12</v>
      </c>
      <c r="V273" s="450">
        <f t="shared" si="4"/>
        <v>0.71111111111111114</v>
      </c>
      <c r="W273" s="734"/>
      <c r="X273" s="450"/>
      <c r="Y273" s="734"/>
      <c r="Z273" s="734"/>
      <c r="AA273" s="735"/>
      <c r="AB273" s="450"/>
      <c r="AC273" s="439"/>
      <c r="AD273" s="464"/>
      <c r="AE273" s="549"/>
      <c r="AF273" s="549"/>
      <c r="AG273" s="464"/>
      <c r="AH273" s="439"/>
      <c r="AI273" s="549"/>
      <c r="AJ273" s="549"/>
      <c r="AK273" s="439"/>
      <c r="AL273" s="457"/>
      <c r="AM273" s="464"/>
      <c r="AN273" s="464"/>
      <c r="AO273" s="457"/>
      <c r="AP273" s="457"/>
      <c r="AQ273" s="549"/>
      <c r="AR273" s="736"/>
      <c r="AS273" s="595"/>
      <c r="AT273" s="736"/>
      <c r="AU273" s="737"/>
      <c r="AV273" s="450"/>
      <c r="AW273" s="738"/>
    </row>
    <row r="274" spans="1:49" x14ac:dyDescent="0.15">
      <c r="A274" s="733">
        <v>43756</v>
      </c>
      <c r="B274" s="515"/>
      <c r="C274" s="403"/>
      <c r="D274" s="722"/>
      <c r="E274" s="405"/>
      <c r="F274" s="405"/>
      <c r="G274" s="687"/>
      <c r="H274" s="403"/>
      <c r="I274" s="404"/>
      <c r="J274" s="405"/>
      <c r="K274" s="405"/>
      <c r="L274" s="407"/>
      <c r="M274" s="407"/>
      <c r="N274" s="407"/>
      <c r="O274" s="408"/>
      <c r="P274" s="549"/>
      <c r="Q274" s="438"/>
      <c r="R274" s="439"/>
      <c r="S274" s="405"/>
      <c r="T274" s="405"/>
      <c r="U274" s="667">
        <v>4.9400000000000004</v>
      </c>
      <c r="V274" s="450">
        <f t="shared" si="4"/>
        <v>0.68611111111111112</v>
      </c>
      <c r="W274" s="734"/>
      <c r="X274" s="450"/>
      <c r="Y274" s="734"/>
      <c r="Z274" s="734"/>
      <c r="AA274" s="735"/>
      <c r="AB274" s="450"/>
      <c r="AC274" s="439"/>
      <c r="AD274" s="464"/>
      <c r="AE274" s="549"/>
      <c r="AF274" s="549"/>
      <c r="AG274" s="464"/>
      <c r="AH274" s="439"/>
      <c r="AI274" s="549"/>
      <c r="AJ274" s="549"/>
      <c r="AK274" s="439"/>
      <c r="AL274" s="457"/>
      <c r="AM274" s="464"/>
      <c r="AN274" s="464"/>
      <c r="AO274" s="457"/>
      <c r="AP274" s="457"/>
      <c r="AQ274" s="549"/>
      <c r="AR274" s="736"/>
      <c r="AS274" s="595"/>
      <c r="AT274" s="736"/>
      <c r="AU274" s="737"/>
      <c r="AV274" s="450"/>
      <c r="AW274" s="738"/>
    </row>
    <row r="275" spans="1:49" x14ac:dyDescent="0.15">
      <c r="A275" s="733">
        <v>43757</v>
      </c>
      <c r="B275" s="515"/>
      <c r="C275" s="403"/>
      <c r="D275" s="722"/>
      <c r="E275" s="405"/>
      <c r="F275" s="405"/>
      <c r="G275" s="687"/>
      <c r="H275" s="403"/>
      <c r="I275" s="404"/>
      <c r="J275" s="405"/>
      <c r="K275" s="405"/>
      <c r="L275" s="407"/>
      <c r="M275" s="407"/>
      <c r="N275" s="407"/>
      <c r="O275" s="408"/>
      <c r="P275" s="549"/>
      <c r="Q275" s="438"/>
      <c r="R275" s="439"/>
      <c r="S275" s="405"/>
      <c r="T275" s="405"/>
      <c r="U275" s="667">
        <v>4.87</v>
      </c>
      <c r="V275" s="450">
        <f t="shared" si="4"/>
        <v>0.67638888888888893</v>
      </c>
      <c r="W275" s="734"/>
      <c r="X275" s="450"/>
      <c r="Y275" s="734"/>
      <c r="Z275" s="734"/>
      <c r="AA275" s="735"/>
      <c r="AB275" s="450"/>
      <c r="AC275" s="439"/>
      <c r="AD275" s="464"/>
      <c r="AE275" s="549"/>
      <c r="AF275" s="549"/>
      <c r="AG275" s="464"/>
      <c r="AH275" s="439"/>
      <c r="AI275" s="549"/>
      <c r="AJ275" s="549"/>
      <c r="AK275" s="439"/>
      <c r="AL275" s="457"/>
      <c r="AM275" s="464"/>
      <c r="AN275" s="464"/>
      <c r="AO275" s="457"/>
      <c r="AP275" s="457"/>
      <c r="AQ275" s="549"/>
      <c r="AR275" s="736"/>
      <c r="AS275" s="595"/>
      <c r="AT275" s="736"/>
      <c r="AU275" s="737"/>
      <c r="AV275" s="450"/>
      <c r="AW275" s="738"/>
    </row>
    <row r="276" spans="1:49" x14ac:dyDescent="0.15">
      <c r="A276" s="740">
        <v>43758</v>
      </c>
      <c r="B276" s="600"/>
      <c r="C276" s="488"/>
      <c r="D276" s="741"/>
      <c r="E276" s="490"/>
      <c r="F276" s="490"/>
      <c r="G276" s="746"/>
      <c r="H276" s="488"/>
      <c r="I276" s="489"/>
      <c r="J276" s="490"/>
      <c r="K276" s="490"/>
      <c r="L276" s="491"/>
      <c r="M276" s="491"/>
      <c r="N276" s="491"/>
      <c r="O276" s="492"/>
      <c r="P276" s="550"/>
      <c r="Q276" s="493"/>
      <c r="R276" s="494"/>
      <c r="S276" s="490"/>
      <c r="T276" s="490"/>
      <c r="U276" s="677">
        <v>4.67</v>
      </c>
      <c r="V276" s="499">
        <f t="shared" si="4"/>
        <v>0.64861111111111114</v>
      </c>
      <c r="W276" s="742"/>
      <c r="X276" s="499"/>
      <c r="Y276" s="742"/>
      <c r="Z276" s="742"/>
      <c r="AA276" s="550"/>
      <c r="AB276" s="499"/>
      <c r="AC276" s="494"/>
      <c r="AD276" s="507"/>
      <c r="AE276" s="550"/>
      <c r="AF276" s="550"/>
      <c r="AG276" s="507"/>
      <c r="AH276" s="494"/>
      <c r="AI276" s="550"/>
      <c r="AJ276" s="550"/>
      <c r="AK276" s="494"/>
      <c r="AL276" s="503"/>
      <c r="AM276" s="507"/>
      <c r="AN276" s="507"/>
      <c r="AO276" s="503"/>
      <c r="AP276" s="503"/>
      <c r="AQ276" s="550"/>
      <c r="AR276" s="507"/>
      <c r="AS276" s="494"/>
      <c r="AT276" s="507"/>
      <c r="AU276" s="743"/>
      <c r="AV276" s="499"/>
      <c r="AW276" s="744"/>
    </row>
    <row r="277" spans="1:49" x14ac:dyDescent="0.15">
      <c r="A277" s="733">
        <v>43759</v>
      </c>
      <c r="B277" s="515"/>
      <c r="C277" s="403"/>
      <c r="D277" s="722"/>
      <c r="E277" s="405"/>
      <c r="F277" s="405"/>
      <c r="G277" s="687"/>
      <c r="H277" s="403"/>
      <c r="I277" s="404"/>
      <c r="J277" s="405"/>
      <c r="K277" s="405"/>
      <c r="L277" s="407"/>
      <c r="M277" s="407"/>
      <c r="N277" s="407"/>
      <c r="O277" s="408"/>
      <c r="P277" s="549"/>
      <c r="Q277" s="438"/>
      <c r="R277" s="439"/>
      <c r="S277" s="405"/>
      <c r="T277" s="405"/>
      <c r="U277" s="667">
        <v>4.24</v>
      </c>
      <c r="V277" s="450">
        <f t="shared" si="4"/>
        <v>0.58888888888888891</v>
      </c>
      <c r="W277" s="734"/>
      <c r="X277" s="450"/>
      <c r="Y277" s="734"/>
      <c r="Z277" s="734"/>
      <c r="AA277" s="735"/>
      <c r="AB277" s="450"/>
      <c r="AC277" s="439"/>
      <c r="AD277" s="464"/>
      <c r="AE277" s="549"/>
      <c r="AF277" s="549"/>
      <c r="AG277" s="464"/>
      <c r="AH277" s="439"/>
      <c r="AI277" s="549"/>
      <c r="AJ277" s="549"/>
      <c r="AK277" s="439"/>
      <c r="AL277" s="457"/>
      <c r="AM277" s="464"/>
      <c r="AN277" s="464"/>
      <c r="AO277" s="457"/>
      <c r="AP277" s="457"/>
      <c r="AQ277" s="549"/>
      <c r="AR277" s="736"/>
      <c r="AS277" s="595"/>
      <c r="AT277" s="736"/>
      <c r="AU277" s="737"/>
      <c r="AV277" s="450"/>
      <c r="AW277" s="738"/>
    </row>
    <row r="278" spans="1:49" x14ac:dyDescent="0.15">
      <c r="A278" s="733">
        <v>43760</v>
      </c>
      <c r="B278" s="515"/>
      <c r="C278" s="403"/>
      <c r="D278" s="722"/>
      <c r="E278" s="405"/>
      <c r="F278" s="405"/>
      <c r="G278" s="687"/>
      <c r="H278" s="403"/>
      <c r="I278" s="404"/>
      <c r="J278" s="405"/>
      <c r="K278" s="405"/>
      <c r="L278" s="407"/>
      <c r="M278" s="407"/>
      <c r="N278" s="407"/>
      <c r="O278" s="408"/>
      <c r="P278" s="549"/>
      <c r="Q278" s="438"/>
      <c r="R278" s="439"/>
      <c r="S278" s="405"/>
      <c r="T278" s="405"/>
      <c r="U278" s="667">
        <v>3.77</v>
      </c>
      <c r="V278" s="450">
        <f t="shared" si="4"/>
        <v>0.52361111111111114</v>
      </c>
      <c r="W278" s="734"/>
      <c r="X278" s="450"/>
      <c r="Y278" s="734"/>
      <c r="Z278" s="734"/>
      <c r="AA278" s="735"/>
      <c r="AB278" s="450"/>
      <c r="AC278" s="439"/>
      <c r="AD278" s="464"/>
      <c r="AE278" s="549"/>
      <c r="AF278" s="549"/>
      <c r="AG278" s="464"/>
      <c r="AH278" s="439"/>
      <c r="AI278" s="549"/>
      <c r="AJ278" s="549"/>
      <c r="AK278" s="439"/>
      <c r="AL278" s="457"/>
      <c r="AM278" s="464"/>
      <c r="AN278" s="464"/>
      <c r="AO278" s="457"/>
      <c r="AP278" s="457"/>
      <c r="AQ278" s="549"/>
      <c r="AR278" s="736"/>
      <c r="AS278" s="595"/>
      <c r="AT278" s="736"/>
      <c r="AU278" s="737"/>
      <c r="AV278" s="450"/>
      <c r="AW278" s="738"/>
    </row>
    <row r="279" spans="1:49" x14ac:dyDescent="0.15">
      <c r="A279" s="733">
        <v>43761</v>
      </c>
      <c r="B279" s="515"/>
      <c r="C279" s="403"/>
      <c r="D279" s="722"/>
      <c r="E279" s="405"/>
      <c r="F279" s="405"/>
      <c r="G279" s="687"/>
      <c r="H279" s="403"/>
      <c r="I279" s="404"/>
      <c r="J279" s="405"/>
      <c r="K279" s="405"/>
      <c r="L279" s="407"/>
      <c r="M279" s="407"/>
      <c r="N279" s="407"/>
      <c r="O279" s="408"/>
      <c r="P279" s="549"/>
      <c r="Q279" s="438"/>
      <c r="R279" s="439"/>
      <c r="S279" s="405"/>
      <c r="T279" s="405"/>
      <c r="U279" s="667">
        <v>3.69</v>
      </c>
      <c r="V279" s="450">
        <f t="shared" si="4"/>
        <v>0.51249999999999996</v>
      </c>
      <c r="W279" s="734"/>
      <c r="X279" s="450"/>
      <c r="Y279" s="734"/>
      <c r="Z279" s="734"/>
      <c r="AA279" s="735"/>
      <c r="AB279" s="450"/>
      <c r="AC279" s="439"/>
      <c r="AD279" s="464"/>
      <c r="AE279" s="549"/>
      <c r="AF279" s="549"/>
      <c r="AG279" s="464"/>
      <c r="AH279" s="439"/>
      <c r="AI279" s="549"/>
      <c r="AJ279" s="549"/>
      <c r="AK279" s="439"/>
      <c r="AL279" s="457"/>
      <c r="AM279" s="464"/>
      <c r="AN279" s="464"/>
      <c r="AO279" s="457"/>
      <c r="AP279" s="457"/>
      <c r="AQ279" s="549"/>
      <c r="AR279" s="736"/>
      <c r="AS279" s="595"/>
      <c r="AT279" s="736"/>
      <c r="AU279" s="737"/>
      <c r="AV279" s="450"/>
      <c r="AW279" s="738"/>
    </row>
    <row r="280" spans="1:49" x14ac:dyDescent="0.15">
      <c r="A280" s="733">
        <v>43762</v>
      </c>
      <c r="B280" s="515"/>
      <c r="C280" s="403"/>
      <c r="D280" s="722"/>
      <c r="E280" s="405"/>
      <c r="F280" s="405"/>
      <c r="G280" s="687"/>
      <c r="H280" s="403"/>
      <c r="I280" s="404"/>
      <c r="J280" s="405"/>
      <c r="K280" s="405"/>
      <c r="L280" s="407"/>
      <c r="M280" s="407"/>
      <c r="N280" s="407"/>
      <c r="O280" s="408"/>
      <c r="P280" s="549"/>
      <c r="Q280" s="438"/>
      <c r="R280" s="439"/>
      <c r="S280" s="405"/>
      <c r="T280" s="405"/>
      <c r="U280" s="667">
        <v>3.55</v>
      </c>
      <c r="V280" s="450">
        <f t="shared" si="4"/>
        <v>0.49305555555555552</v>
      </c>
      <c r="W280" s="734"/>
      <c r="X280" s="450"/>
      <c r="Y280" s="734"/>
      <c r="Z280" s="734"/>
      <c r="AA280" s="735"/>
      <c r="AB280" s="450"/>
      <c r="AC280" s="439"/>
      <c r="AD280" s="464"/>
      <c r="AE280" s="549"/>
      <c r="AF280" s="549"/>
      <c r="AG280" s="464"/>
      <c r="AH280" s="439"/>
      <c r="AI280" s="549"/>
      <c r="AJ280" s="549"/>
      <c r="AK280" s="439"/>
      <c r="AL280" s="457"/>
      <c r="AM280" s="464"/>
      <c r="AN280" s="464"/>
      <c r="AO280" s="457"/>
      <c r="AP280" s="457"/>
      <c r="AQ280" s="549"/>
      <c r="AR280" s="736"/>
      <c r="AS280" s="595"/>
      <c r="AT280" s="736"/>
      <c r="AU280" s="737"/>
      <c r="AV280" s="450"/>
      <c r="AW280" s="738"/>
    </row>
    <row r="281" spans="1:49" x14ac:dyDescent="0.15">
      <c r="A281" s="733">
        <v>43763</v>
      </c>
      <c r="B281" s="515"/>
      <c r="C281" s="403"/>
      <c r="D281" s="722"/>
      <c r="E281" s="405"/>
      <c r="F281" s="405"/>
      <c r="G281" s="687"/>
      <c r="H281" s="403"/>
      <c r="I281" s="404"/>
      <c r="J281" s="405"/>
      <c r="K281" s="405"/>
      <c r="L281" s="407"/>
      <c r="M281" s="407"/>
      <c r="N281" s="407"/>
      <c r="O281" s="408"/>
      <c r="P281" s="549"/>
      <c r="Q281" s="438"/>
      <c r="R281" s="439"/>
      <c r="S281" s="405"/>
      <c r="T281" s="405"/>
      <c r="U281" s="667">
        <v>3.73</v>
      </c>
      <c r="V281" s="450">
        <f t="shared" si="4"/>
        <v>0.51805555555555549</v>
      </c>
      <c r="W281" s="734"/>
      <c r="X281" s="450"/>
      <c r="Y281" s="734"/>
      <c r="Z281" s="734"/>
      <c r="AA281" s="735"/>
      <c r="AB281" s="450"/>
      <c r="AC281" s="439"/>
      <c r="AD281" s="464"/>
      <c r="AE281" s="549"/>
      <c r="AF281" s="549"/>
      <c r="AG281" s="464"/>
      <c r="AH281" s="439"/>
      <c r="AI281" s="549"/>
      <c r="AJ281" s="549"/>
      <c r="AK281" s="439"/>
      <c r="AL281" s="457"/>
      <c r="AM281" s="464"/>
      <c r="AN281" s="464"/>
      <c r="AO281" s="457"/>
      <c r="AP281" s="457"/>
      <c r="AQ281" s="549"/>
      <c r="AR281" s="736"/>
      <c r="AS281" s="595"/>
      <c r="AT281" s="736"/>
      <c r="AU281" s="737"/>
      <c r="AV281" s="450"/>
      <c r="AW281" s="738"/>
    </row>
    <row r="282" spans="1:49" x14ac:dyDescent="0.15">
      <c r="A282" s="733">
        <v>43764</v>
      </c>
      <c r="B282" s="515"/>
      <c r="C282" s="403"/>
      <c r="D282" s="722"/>
      <c r="E282" s="405"/>
      <c r="F282" s="405"/>
      <c r="G282" s="687"/>
      <c r="H282" s="403"/>
      <c r="I282" s="404"/>
      <c r="J282" s="405"/>
      <c r="K282" s="405"/>
      <c r="L282" s="407"/>
      <c r="M282" s="407"/>
      <c r="N282" s="407"/>
      <c r="O282" s="408"/>
      <c r="P282" s="549"/>
      <c r="Q282" s="438"/>
      <c r="R282" s="439"/>
      <c r="S282" s="405"/>
      <c r="T282" s="405"/>
      <c r="U282" s="667">
        <v>3.92</v>
      </c>
      <c r="V282" s="450">
        <f t="shared" si="4"/>
        <v>0.5444444444444444</v>
      </c>
      <c r="W282" s="734"/>
      <c r="X282" s="450"/>
      <c r="Y282" s="734"/>
      <c r="Z282" s="734"/>
      <c r="AA282" s="735"/>
      <c r="AB282" s="450"/>
      <c r="AC282" s="439"/>
      <c r="AD282" s="464"/>
      <c r="AE282" s="549"/>
      <c r="AF282" s="549"/>
      <c r="AG282" s="464"/>
      <c r="AH282" s="439"/>
      <c r="AI282" s="549"/>
      <c r="AJ282" s="549"/>
      <c r="AK282" s="439"/>
      <c r="AL282" s="457"/>
      <c r="AM282" s="464"/>
      <c r="AN282" s="464"/>
      <c r="AO282" s="457"/>
      <c r="AP282" s="457"/>
      <c r="AQ282" s="549"/>
      <c r="AR282" s="736"/>
      <c r="AS282" s="595"/>
      <c r="AT282" s="736"/>
      <c r="AU282" s="737"/>
      <c r="AV282" s="450"/>
      <c r="AW282" s="738"/>
    </row>
    <row r="283" spans="1:49" x14ac:dyDescent="0.15">
      <c r="A283" s="740">
        <v>43765</v>
      </c>
      <c r="B283" s="600"/>
      <c r="C283" s="488"/>
      <c r="D283" s="741"/>
      <c r="E283" s="490"/>
      <c r="F283" s="490"/>
      <c r="G283" s="746"/>
      <c r="H283" s="488"/>
      <c r="I283" s="489"/>
      <c r="J283" s="490"/>
      <c r="K283" s="490"/>
      <c r="L283" s="491"/>
      <c r="M283" s="491"/>
      <c r="N283" s="491"/>
      <c r="O283" s="492"/>
      <c r="P283" s="550"/>
      <c r="Q283" s="493"/>
      <c r="R283" s="494"/>
      <c r="S283" s="490"/>
      <c r="T283" s="490"/>
      <c r="U283" s="677">
        <v>4.01</v>
      </c>
      <c r="V283" s="499">
        <f t="shared" si="4"/>
        <v>0.55694444444444435</v>
      </c>
      <c r="W283" s="742"/>
      <c r="X283" s="499"/>
      <c r="Y283" s="742"/>
      <c r="Z283" s="742"/>
      <c r="AA283" s="550"/>
      <c r="AB283" s="499"/>
      <c r="AC283" s="494"/>
      <c r="AD283" s="507"/>
      <c r="AE283" s="550"/>
      <c r="AF283" s="550"/>
      <c r="AG283" s="507"/>
      <c r="AH283" s="494"/>
      <c r="AI283" s="550"/>
      <c r="AJ283" s="550"/>
      <c r="AK283" s="494"/>
      <c r="AL283" s="503"/>
      <c r="AM283" s="507"/>
      <c r="AN283" s="507"/>
      <c r="AO283" s="503"/>
      <c r="AP283" s="503"/>
      <c r="AQ283" s="550"/>
      <c r="AR283" s="507"/>
      <c r="AS283" s="494"/>
      <c r="AT283" s="507"/>
      <c r="AU283" s="743"/>
      <c r="AV283" s="499"/>
      <c r="AW283" s="744"/>
    </row>
    <row r="284" spans="1:49" x14ac:dyDescent="0.15">
      <c r="A284" s="733">
        <v>43766</v>
      </c>
      <c r="B284" s="515"/>
      <c r="C284" s="403"/>
      <c r="D284" s="722"/>
      <c r="E284" s="405"/>
      <c r="F284" s="405"/>
      <c r="G284" s="687"/>
      <c r="H284" s="403"/>
      <c r="I284" s="404"/>
      <c r="J284" s="405"/>
      <c r="K284" s="405"/>
      <c r="L284" s="407"/>
      <c r="M284" s="407"/>
      <c r="N284" s="407"/>
      <c r="O284" s="408"/>
      <c r="P284" s="549"/>
      <c r="Q284" s="438"/>
      <c r="R284" s="439"/>
      <c r="S284" s="405"/>
      <c r="T284" s="405"/>
      <c r="U284" s="667">
        <v>3.75</v>
      </c>
      <c r="V284" s="450">
        <f t="shared" si="4"/>
        <v>0.52083333333333337</v>
      </c>
      <c r="W284" s="734"/>
      <c r="X284" s="450"/>
      <c r="Y284" s="734"/>
      <c r="Z284" s="734"/>
      <c r="AA284" s="735"/>
      <c r="AB284" s="450"/>
      <c r="AC284" s="439"/>
      <c r="AD284" s="464"/>
      <c r="AE284" s="549"/>
      <c r="AF284" s="549"/>
      <c r="AG284" s="464"/>
      <c r="AH284" s="439"/>
      <c r="AI284" s="549"/>
      <c r="AJ284" s="549"/>
      <c r="AK284" s="439"/>
      <c r="AL284" s="457"/>
      <c r="AM284" s="464"/>
      <c r="AN284" s="464"/>
      <c r="AO284" s="457"/>
      <c r="AP284" s="457"/>
      <c r="AQ284" s="549"/>
      <c r="AR284" s="736"/>
      <c r="AS284" s="595"/>
      <c r="AT284" s="736"/>
      <c r="AU284" s="737"/>
      <c r="AV284" s="450"/>
      <c r="AW284" s="738"/>
    </row>
    <row r="285" spans="1:49" x14ac:dyDescent="0.15">
      <c r="A285" s="733">
        <v>43767</v>
      </c>
      <c r="B285" s="515"/>
      <c r="C285" s="403"/>
      <c r="D285" s="722"/>
      <c r="E285" s="405"/>
      <c r="F285" s="405"/>
      <c r="G285" s="687"/>
      <c r="H285" s="403"/>
      <c r="I285" s="404"/>
      <c r="J285" s="405"/>
      <c r="K285" s="405"/>
      <c r="L285" s="407"/>
      <c r="M285" s="407"/>
      <c r="N285" s="407"/>
      <c r="O285" s="408"/>
      <c r="P285" s="549"/>
      <c r="Q285" s="438"/>
      <c r="R285" s="439"/>
      <c r="S285" s="405"/>
      <c r="T285" s="405"/>
      <c r="U285" s="667">
        <v>3.28</v>
      </c>
      <c r="V285" s="450">
        <f t="shared" si="4"/>
        <v>0.45555555555555549</v>
      </c>
      <c r="W285" s="734"/>
      <c r="X285" s="450"/>
      <c r="Y285" s="734"/>
      <c r="Z285" s="734"/>
      <c r="AA285" s="735"/>
      <c r="AB285" s="450"/>
      <c r="AC285" s="439"/>
      <c r="AD285" s="464"/>
      <c r="AE285" s="549"/>
      <c r="AF285" s="549"/>
      <c r="AG285" s="464"/>
      <c r="AH285" s="439"/>
      <c r="AI285" s="549"/>
      <c r="AJ285" s="549"/>
      <c r="AK285" s="439"/>
      <c r="AL285" s="457"/>
      <c r="AM285" s="464"/>
      <c r="AN285" s="464"/>
      <c r="AO285" s="457"/>
      <c r="AP285" s="457"/>
      <c r="AQ285" s="549"/>
      <c r="AR285" s="736"/>
      <c r="AS285" s="595"/>
      <c r="AT285" s="736"/>
      <c r="AU285" s="737"/>
      <c r="AV285" s="450"/>
      <c r="AW285" s="738"/>
    </row>
    <row r="286" spans="1:49" x14ac:dyDescent="0.15">
      <c r="A286" s="733">
        <v>43768</v>
      </c>
      <c r="B286" s="515"/>
      <c r="C286" s="403"/>
      <c r="D286" s="722"/>
      <c r="E286" s="405"/>
      <c r="F286" s="405"/>
      <c r="G286" s="687"/>
      <c r="H286" s="403"/>
      <c r="I286" s="404"/>
      <c r="J286" s="405"/>
      <c r="K286" s="405"/>
      <c r="L286" s="407"/>
      <c r="M286" s="407"/>
      <c r="N286" s="407"/>
      <c r="O286" s="408"/>
      <c r="P286" s="549"/>
      <c r="Q286" s="438"/>
      <c r="R286" s="439"/>
      <c r="S286" s="405"/>
      <c r="T286" s="405"/>
      <c r="U286" s="667">
        <v>2.85</v>
      </c>
      <c r="V286" s="450">
        <f t="shared" si="4"/>
        <v>0.39583333333333331</v>
      </c>
      <c r="W286" s="734"/>
      <c r="X286" s="450"/>
      <c r="Y286" s="734"/>
      <c r="Z286" s="734"/>
      <c r="AA286" s="735"/>
      <c r="AB286" s="450"/>
      <c r="AC286" s="439"/>
      <c r="AD286" s="464"/>
      <c r="AE286" s="549"/>
      <c r="AF286" s="549"/>
      <c r="AG286" s="464"/>
      <c r="AH286" s="439"/>
      <c r="AI286" s="549"/>
      <c r="AJ286" s="549"/>
      <c r="AK286" s="439"/>
      <c r="AL286" s="457"/>
      <c r="AM286" s="464"/>
      <c r="AN286" s="464"/>
      <c r="AO286" s="457"/>
      <c r="AP286" s="457"/>
      <c r="AQ286" s="549"/>
      <c r="AR286" s="736"/>
      <c r="AS286" s="595"/>
      <c r="AT286" s="736"/>
      <c r="AU286" s="737"/>
      <c r="AV286" s="450"/>
      <c r="AW286" s="738"/>
    </row>
    <row r="287" spans="1:49" x14ac:dyDescent="0.15">
      <c r="A287" s="733">
        <v>43769</v>
      </c>
      <c r="B287" s="515"/>
      <c r="C287" s="403"/>
      <c r="D287" s="722"/>
      <c r="E287" s="405"/>
      <c r="F287" s="405"/>
      <c r="G287" s="687"/>
      <c r="H287" s="403"/>
      <c r="I287" s="404"/>
      <c r="J287" s="405"/>
      <c r="K287" s="405"/>
      <c r="L287" s="407"/>
      <c r="M287" s="407"/>
      <c r="N287" s="407"/>
      <c r="O287" s="408"/>
      <c r="P287" s="549"/>
      <c r="Q287" s="438"/>
      <c r="R287" s="439"/>
      <c r="S287" s="405"/>
      <c r="T287" s="405"/>
      <c r="U287" s="667">
        <v>3.03</v>
      </c>
      <c r="V287" s="450">
        <f t="shared" si="4"/>
        <v>0.42083333333333328</v>
      </c>
      <c r="W287" s="734"/>
      <c r="X287" s="450"/>
      <c r="Y287" s="734"/>
      <c r="Z287" s="734"/>
      <c r="AA287" s="735"/>
      <c r="AB287" s="450"/>
      <c r="AC287" s="439"/>
      <c r="AD287" s="464"/>
      <c r="AE287" s="549"/>
      <c r="AF287" s="549"/>
      <c r="AG287" s="464"/>
      <c r="AH287" s="439"/>
      <c r="AI287" s="549"/>
      <c r="AJ287" s="549"/>
      <c r="AK287" s="439"/>
      <c r="AL287" s="457"/>
      <c r="AM287" s="464"/>
      <c r="AN287" s="464"/>
      <c r="AO287" s="457"/>
      <c r="AP287" s="457"/>
      <c r="AQ287" s="549"/>
      <c r="AR287" s="736"/>
      <c r="AS287" s="595"/>
      <c r="AT287" s="736"/>
      <c r="AU287" s="737"/>
      <c r="AV287" s="450"/>
      <c r="AW287" s="738"/>
    </row>
    <row r="288" spans="1:49" x14ac:dyDescent="0.15">
      <c r="A288" s="733">
        <v>43770</v>
      </c>
      <c r="B288" s="515"/>
      <c r="C288" s="403"/>
      <c r="D288" s="722"/>
      <c r="E288" s="405"/>
      <c r="F288" s="405"/>
      <c r="G288" s="687"/>
      <c r="H288" s="403"/>
      <c r="I288" s="404"/>
      <c r="J288" s="405"/>
      <c r="K288" s="405"/>
      <c r="L288" s="407"/>
      <c r="M288" s="407"/>
      <c r="N288" s="407"/>
      <c r="O288" s="408"/>
      <c r="P288" s="549"/>
      <c r="Q288" s="438"/>
      <c r="R288" s="439"/>
      <c r="S288" s="405"/>
      <c r="T288" s="405"/>
      <c r="U288" s="667">
        <v>3.03</v>
      </c>
      <c r="V288" s="450">
        <f t="shared" si="4"/>
        <v>0.42083333333333328</v>
      </c>
      <c r="W288" s="734"/>
      <c r="X288" s="450"/>
      <c r="Y288" s="734"/>
      <c r="Z288" s="734"/>
      <c r="AA288" s="735"/>
      <c r="AB288" s="450"/>
      <c r="AC288" s="439"/>
      <c r="AD288" s="464"/>
      <c r="AE288" s="549"/>
      <c r="AF288" s="549"/>
      <c r="AG288" s="464"/>
      <c r="AH288" s="439"/>
      <c r="AI288" s="549"/>
      <c r="AJ288" s="549"/>
      <c r="AK288" s="439"/>
      <c r="AL288" s="457"/>
      <c r="AM288" s="464"/>
      <c r="AN288" s="464"/>
      <c r="AO288" s="457"/>
      <c r="AP288" s="457"/>
      <c r="AQ288" s="549"/>
      <c r="AR288" s="736"/>
      <c r="AS288" s="595"/>
      <c r="AT288" s="736"/>
      <c r="AU288" s="737"/>
      <c r="AV288" s="450"/>
      <c r="AW288" s="738"/>
    </row>
    <row r="289" spans="1:49" x14ac:dyDescent="0.15">
      <c r="A289" s="733">
        <v>43771</v>
      </c>
      <c r="B289" s="515"/>
      <c r="C289" s="403"/>
      <c r="D289" s="722"/>
      <c r="E289" s="405"/>
      <c r="F289" s="405"/>
      <c r="G289" s="687"/>
      <c r="H289" s="403"/>
      <c r="I289" s="404"/>
      <c r="J289" s="405"/>
      <c r="K289" s="405"/>
      <c r="L289" s="407"/>
      <c r="M289" s="407"/>
      <c r="N289" s="407"/>
      <c r="O289" s="408"/>
      <c r="P289" s="549"/>
      <c r="Q289" s="438"/>
      <c r="R289" s="439"/>
      <c r="S289" s="405"/>
      <c r="T289" s="405"/>
      <c r="U289" s="667">
        <v>2.85</v>
      </c>
      <c r="V289" s="450">
        <f t="shared" si="4"/>
        <v>0.39583333333333331</v>
      </c>
      <c r="W289" s="734"/>
      <c r="X289" s="450"/>
      <c r="Y289" s="734"/>
      <c r="Z289" s="734"/>
      <c r="AA289" s="735"/>
      <c r="AB289" s="450"/>
      <c r="AC289" s="439"/>
      <c r="AD289" s="464"/>
      <c r="AE289" s="549"/>
      <c r="AF289" s="549"/>
      <c r="AG289" s="464"/>
      <c r="AH289" s="439"/>
      <c r="AI289" s="549"/>
      <c r="AJ289" s="549"/>
      <c r="AK289" s="439"/>
      <c r="AL289" s="457"/>
      <c r="AM289" s="464"/>
      <c r="AN289" s="464"/>
      <c r="AO289" s="457"/>
      <c r="AP289" s="457"/>
      <c r="AQ289" s="549"/>
      <c r="AR289" s="736"/>
      <c r="AS289" s="595"/>
      <c r="AT289" s="736"/>
      <c r="AU289" s="737"/>
      <c r="AV289" s="450"/>
      <c r="AW289" s="738"/>
    </row>
    <row r="290" spans="1:49" x14ac:dyDescent="0.15">
      <c r="A290" s="740">
        <v>43772</v>
      </c>
      <c r="B290" s="486"/>
      <c r="C290" s="488"/>
      <c r="D290" s="741"/>
      <c r="E290" s="490"/>
      <c r="F290" s="490"/>
      <c r="G290" s="689"/>
      <c r="H290" s="488"/>
      <c r="I290" s="489"/>
      <c r="J290" s="490"/>
      <c r="K290" s="490"/>
      <c r="L290" s="491"/>
      <c r="M290" s="491"/>
      <c r="N290" s="491"/>
      <c r="O290" s="492"/>
      <c r="P290" s="550"/>
      <c r="Q290" s="493"/>
      <c r="R290" s="494"/>
      <c r="S290" s="490"/>
      <c r="T290" s="490"/>
      <c r="U290" s="677">
        <v>2.5499999999999998</v>
      </c>
      <c r="V290" s="499">
        <f t="shared" si="4"/>
        <v>0.35416666666666663</v>
      </c>
      <c r="W290" s="742"/>
      <c r="X290" s="499"/>
      <c r="Y290" s="742"/>
      <c r="Z290" s="742"/>
      <c r="AA290" s="550"/>
      <c r="AB290" s="499"/>
      <c r="AC290" s="494"/>
      <c r="AD290" s="507"/>
      <c r="AE290" s="550"/>
      <c r="AF290" s="550"/>
      <c r="AG290" s="507"/>
      <c r="AH290" s="494"/>
      <c r="AI290" s="550"/>
      <c r="AJ290" s="550"/>
      <c r="AK290" s="494"/>
      <c r="AL290" s="503"/>
      <c r="AM290" s="507"/>
      <c r="AN290" s="507"/>
      <c r="AO290" s="503"/>
      <c r="AP290" s="503"/>
      <c r="AQ290" s="550"/>
      <c r="AR290" s="507"/>
      <c r="AS290" s="494"/>
      <c r="AT290" s="507"/>
      <c r="AU290" s="743"/>
      <c r="AV290" s="499"/>
      <c r="AW290" s="744"/>
    </row>
    <row r="291" spans="1:49" x14ac:dyDescent="0.15">
      <c r="A291" s="733">
        <v>43773</v>
      </c>
      <c r="B291" s="515"/>
      <c r="C291" s="403"/>
      <c r="D291" s="722"/>
      <c r="E291" s="405"/>
      <c r="F291" s="405"/>
      <c r="G291" s="687"/>
      <c r="H291" s="403"/>
      <c r="I291" s="404"/>
      <c r="J291" s="405"/>
      <c r="K291" s="405"/>
      <c r="L291" s="407"/>
      <c r="M291" s="407"/>
      <c r="N291" s="407"/>
      <c r="O291" s="408"/>
      <c r="P291" s="549"/>
      <c r="Q291" s="438"/>
      <c r="R291" s="439"/>
      <c r="S291" s="405"/>
      <c r="T291" s="405"/>
      <c r="U291" s="667">
        <v>2.78</v>
      </c>
      <c r="V291" s="450">
        <f t="shared" si="4"/>
        <v>0.38611111111111107</v>
      </c>
      <c r="W291" s="734"/>
      <c r="X291" s="450"/>
      <c r="Y291" s="734"/>
      <c r="Z291" s="734"/>
      <c r="AA291" s="735"/>
      <c r="AB291" s="450"/>
      <c r="AC291" s="439"/>
      <c r="AD291" s="464"/>
      <c r="AE291" s="549"/>
      <c r="AF291" s="549"/>
      <c r="AG291" s="464"/>
      <c r="AH291" s="439"/>
      <c r="AI291" s="549"/>
      <c r="AJ291" s="549"/>
      <c r="AK291" s="439"/>
      <c r="AL291" s="457"/>
      <c r="AM291" s="464"/>
      <c r="AN291" s="464"/>
      <c r="AO291" s="457"/>
      <c r="AP291" s="457"/>
      <c r="AQ291" s="549"/>
      <c r="AR291" s="736"/>
      <c r="AS291" s="595"/>
      <c r="AT291" s="736"/>
      <c r="AU291" s="737"/>
      <c r="AV291" s="450"/>
      <c r="AW291" s="738"/>
    </row>
    <row r="292" spans="1:49" x14ac:dyDescent="0.15">
      <c r="A292" s="733">
        <v>43774</v>
      </c>
      <c r="B292" s="515"/>
      <c r="C292" s="403"/>
      <c r="D292" s="722"/>
      <c r="E292" s="405"/>
      <c r="F292" s="405"/>
      <c r="G292" s="687"/>
      <c r="H292" s="403"/>
      <c r="I292" s="404"/>
      <c r="J292" s="405"/>
      <c r="K292" s="405"/>
      <c r="L292" s="407"/>
      <c r="M292" s="407"/>
      <c r="N292" s="407"/>
      <c r="O292" s="408"/>
      <c r="P292" s="549"/>
      <c r="Q292" s="438"/>
      <c r="R292" s="439"/>
      <c r="S292" s="405"/>
      <c r="T292" s="405"/>
      <c r="U292" s="667">
        <v>2.67</v>
      </c>
      <c r="V292" s="450">
        <f t="shared" si="4"/>
        <v>0.37083333333333329</v>
      </c>
      <c r="W292" s="734"/>
      <c r="X292" s="450"/>
      <c r="Y292" s="734"/>
      <c r="Z292" s="734"/>
      <c r="AA292" s="735"/>
      <c r="AB292" s="450"/>
      <c r="AC292" s="439"/>
      <c r="AD292" s="464"/>
      <c r="AE292" s="549"/>
      <c r="AF292" s="549"/>
      <c r="AG292" s="464"/>
      <c r="AH292" s="439"/>
      <c r="AI292" s="549"/>
      <c r="AJ292" s="549"/>
      <c r="AK292" s="439"/>
      <c r="AL292" s="457"/>
      <c r="AM292" s="464"/>
      <c r="AN292" s="464"/>
      <c r="AO292" s="457"/>
      <c r="AP292" s="457"/>
      <c r="AQ292" s="549"/>
      <c r="AR292" s="736"/>
      <c r="AS292" s="595"/>
      <c r="AT292" s="736"/>
      <c r="AU292" s="737"/>
      <c r="AV292" s="450"/>
      <c r="AW292" s="738"/>
    </row>
    <row r="293" spans="1:49" x14ac:dyDescent="0.15">
      <c r="A293" s="733">
        <v>43775</v>
      </c>
      <c r="B293" s="515"/>
      <c r="C293" s="403"/>
      <c r="D293" s="722"/>
      <c r="E293" s="405"/>
      <c r="F293" s="405"/>
      <c r="G293" s="687"/>
      <c r="H293" s="403"/>
      <c r="I293" s="404"/>
      <c r="J293" s="405"/>
      <c r="K293" s="405"/>
      <c r="L293" s="407"/>
      <c r="M293" s="407"/>
      <c r="N293" s="407"/>
      <c r="O293" s="408"/>
      <c r="P293" s="549"/>
      <c r="Q293" s="438"/>
      <c r="R293" s="439"/>
      <c r="S293" s="405"/>
      <c r="T293" s="405"/>
      <c r="U293" s="667">
        <v>2.68</v>
      </c>
      <c r="V293" s="450">
        <f t="shared" si="4"/>
        <v>0.37222222222222223</v>
      </c>
      <c r="W293" s="734"/>
      <c r="X293" s="450"/>
      <c r="Y293" s="734"/>
      <c r="Z293" s="734"/>
      <c r="AA293" s="735"/>
      <c r="AB293" s="450"/>
      <c r="AC293" s="439"/>
      <c r="AD293" s="464"/>
      <c r="AE293" s="549"/>
      <c r="AF293" s="549"/>
      <c r="AG293" s="464"/>
      <c r="AH293" s="439"/>
      <c r="AI293" s="549"/>
      <c r="AJ293" s="549"/>
      <c r="AK293" s="439"/>
      <c r="AL293" s="457"/>
      <c r="AM293" s="464"/>
      <c r="AN293" s="464"/>
      <c r="AO293" s="457"/>
      <c r="AP293" s="457"/>
      <c r="AQ293" s="549"/>
      <c r="AR293" s="736"/>
      <c r="AS293" s="595"/>
      <c r="AT293" s="736"/>
      <c r="AU293" s="737"/>
      <c r="AV293" s="450"/>
      <c r="AW293" s="738"/>
    </row>
    <row r="294" spans="1:49" x14ac:dyDescent="0.15">
      <c r="A294" s="733">
        <v>43776</v>
      </c>
      <c r="B294" s="515"/>
      <c r="C294" s="403"/>
      <c r="D294" s="722"/>
      <c r="E294" s="405"/>
      <c r="F294" s="405"/>
      <c r="G294" s="687"/>
      <c r="H294" s="403"/>
      <c r="I294" s="404"/>
      <c r="J294" s="405"/>
      <c r="K294" s="405"/>
      <c r="L294" s="407"/>
      <c r="M294" s="407"/>
      <c r="N294" s="407"/>
      <c r="O294" s="408"/>
      <c r="P294" s="549"/>
      <c r="Q294" s="438"/>
      <c r="R294" s="439"/>
      <c r="S294" s="405"/>
      <c r="T294" s="405"/>
      <c r="U294" s="667">
        <v>2.88</v>
      </c>
      <c r="V294" s="450">
        <f t="shared" si="4"/>
        <v>0.39999999999999997</v>
      </c>
      <c r="W294" s="734"/>
      <c r="X294" s="450"/>
      <c r="Y294" s="734"/>
      <c r="Z294" s="734"/>
      <c r="AA294" s="735"/>
      <c r="AB294" s="450"/>
      <c r="AC294" s="439"/>
      <c r="AD294" s="464"/>
      <c r="AE294" s="549"/>
      <c r="AF294" s="549"/>
      <c r="AG294" s="464"/>
      <c r="AH294" s="439"/>
      <c r="AI294" s="549"/>
      <c r="AJ294" s="549"/>
      <c r="AK294" s="439"/>
      <c r="AL294" s="457"/>
      <c r="AM294" s="464"/>
      <c r="AN294" s="464"/>
      <c r="AO294" s="457"/>
      <c r="AP294" s="457"/>
      <c r="AQ294" s="549"/>
      <c r="AR294" s="736"/>
      <c r="AS294" s="595"/>
      <c r="AT294" s="736"/>
      <c r="AU294" s="737"/>
      <c r="AV294" s="450"/>
      <c r="AW294" s="738"/>
    </row>
    <row r="295" spans="1:49" x14ac:dyDescent="0.15">
      <c r="A295" s="733">
        <v>43777</v>
      </c>
      <c r="B295" s="515"/>
      <c r="C295" s="403"/>
      <c r="D295" s="722"/>
      <c r="E295" s="405"/>
      <c r="F295" s="405"/>
      <c r="G295" s="687"/>
      <c r="H295" s="403"/>
      <c r="I295" s="404"/>
      <c r="J295" s="405"/>
      <c r="K295" s="405"/>
      <c r="L295" s="407"/>
      <c r="M295" s="407"/>
      <c r="N295" s="407"/>
      <c r="O295" s="408"/>
      <c r="P295" s="549"/>
      <c r="Q295" s="438"/>
      <c r="R295" s="439"/>
      <c r="S295" s="405"/>
      <c r="T295" s="405"/>
      <c r="U295" s="667">
        <v>2.5299999999999998</v>
      </c>
      <c r="V295" s="450">
        <f t="shared" si="4"/>
        <v>0.35138888888888886</v>
      </c>
      <c r="W295" s="734"/>
      <c r="X295" s="450"/>
      <c r="Y295" s="734"/>
      <c r="Z295" s="734"/>
      <c r="AA295" s="735"/>
      <c r="AB295" s="450"/>
      <c r="AC295" s="439"/>
      <c r="AD295" s="464"/>
      <c r="AE295" s="549"/>
      <c r="AF295" s="549"/>
      <c r="AG295" s="464"/>
      <c r="AH295" s="439"/>
      <c r="AI295" s="549"/>
      <c r="AJ295" s="549"/>
      <c r="AK295" s="439"/>
      <c r="AL295" s="457"/>
      <c r="AM295" s="464"/>
      <c r="AN295" s="464"/>
      <c r="AO295" s="457"/>
      <c r="AP295" s="457"/>
      <c r="AQ295" s="549"/>
      <c r="AR295" s="736"/>
      <c r="AS295" s="595"/>
      <c r="AT295" s="736"/>
      <c r="AU295" s="737"/>
      <c r="AV295" s="450"/>
      <c r="AW295" s="738"/>
    </row>
    <row r="296" spans="1:49" x14ac:dyDescent="0.15">
      <c r="A296" s="733">
        <v>43778</v>
      </c>
      <c r="B296" s="515"/>
      <c r="C296" s="403"/>
      <c r="D296" s="722"/>
      <c r="E296" s="405"/>
      <c r="F296" s="405"/>
      <c r="G296" s="687"/>
      <c r="H296" s="403"/>
      <c r="I296" s="404"/>
      <c r="J296" s="405"/>
      <c r="K296" s="405"/>
      <c r="L296" s="407"/>
      <c r="M296" s="407"/>
      <c r="N296" s="407"/>
      <c r="O296" s="408"/>
      <c r="P296" s="549"/>
      <c r="Q296" s="438"/>
      <c r="R296" s="439"/>
      <c r="S296" s="405"/>
      <c r="T296" s="405"/>
      <c r="U296" s="667">
        <v>2.58</v>
      </c>
      <c r="V296" s="450">
        <f t="shared" si="4"/>
        <v>0.35833333333333334</v>
      </c>
      <c r="W296" s="734"/>
      <c r="X296" s="450"/>
      <c r="Y296" s="734"/>
      <c r="Z296" s="734"/>
      <c r="AA296" s="735"/>
      <c r="AB296" s="450"/>
      <c r="AC296" s="439"/>
      <c r="AD296" s="464"/>
      <c r="AE296" s="549"/>
      <c r="AF296" s="549"/>
      <c r="AG296" s="464"/>
      <c r="AH296" s="439"/>
      <c r="AI296" s="549"/>
      <c r="AJ296" s="549"/>
      <c r="AK296" s="439"/>
      <c r="AL296" s="457"/>
      <c r="AM296" s="464"/>
      <c r="AN296" s="464"/>
      <c r="AO296" s="457"/>
      <c r="AP296" s="457"/>
      <c r="AQ296" s="549"/>
      <c r="AR296" s="736"/>
      <c r="AS296" s="595"/>
      <c r="AT296" s="736"/>
      <c r="AU296" s="737"/>
      <c r="AV296" s="450"/>
      <c r="AW296" s="738"/>
    </row>
    <row r="297" spans="1:49" x14ac:dyDescent="0.15">
      <c r="A297" s="740">
        <v>43779</v>
      </c>
      <c r="B297" s="486"/>
      <c r="C297" s="488"/>
      <c r="D297" s="741"/>
      <c r="E297" s="490"/>
      <c r="F297" s="490"/>
      <c r="G297" s="689"/>
      <c r="H297" s="488"/>
      <c r="I297" s="489"/>
      <c r="J297" s="490"/>
      <c r="K297" s="490"/>
      <c r="L297" s="491"/>
      <c r="M297" s="491"/>
      <c r="N297" s="491"/>
      <c r="O297" s="492"/>
      <c r="P297" s="550"/>
      <c r="Q297" s="493"/>
      <c r="R297" s="494"/>
      <c r="S297" s="490"/>
      <c r="T297" s="490"/>
      <c r="U297" s="677">
        <v>2.2799999999999998</v>
      </c>
      <c r="V297" s="499">
        <f t="shared" si="4"/>
        <v>0.31666666666666665</v>
      </c>
      <c r="W297" s="742"/>
      <c r="X297" s="499"/>
      <c r="Y297" s="742"/>
      <c r="Z297" s="742"/>
      <c r="AA297" s="550"/>
      <c r="AB297" s="499"/>
      <c r="AC297" s="494"/>
      <c r="AD297" s="507"/>
      <c r="AE297" s="550"/>
      <c r="AF297" s="550"/>
      <c r="AG297" s="507"/>
      <c r="AH297" s="494"/>
      <c r="AI297" s="550"/>
      <c r="AJ297" s="550"/>
      <c r="AK297" s="494"/>
      <c r="AL297" s="503"/>
      <c r="AM297" s="507"/>
      <c r="AN297" s="507"/>
      <c r="AO297" s="503"/>
      <c r="AP297" s="503"/>
      <c r="AQ297" s="550"/>
      <c r="AR297" s="507"/>
      <c r="AS297" s="494"/>
      <c r="AT297" s="507"/>
      <c r="AU297" s="743"/>
      <c r="AV297" s="499"/>
      <c r="AW297" s="744"/>
    </row>
    <row r="298" spans="1:49" x14ac:dyDescent="0.15">
      <c r="A298" s="733">
        <v>43780</v>
      </c>
      <c r="B298" s="515"/>
      <c r="C298" s="403"/>
      <c r="D298" s="722"/>
      <c r="E298" s="405"/>
      <c r="F298" s="405"/>
      <c r="G298" s="687"/>
      <c r="H298" s="403"/>
      <c r="I298" s="404"/>
      <c r="J298" s="405"/>
      <c r="K298" s="405"/>
      <c r="L298" s="407"/>
      <c r="M298" s="407"/>
      <c r="N298" s="407"/>
      <c r="O298" s="408"/>
      <c r="P298" s="549"/>
      <c r="Q298" s="438"/>
      <c r="R298" s="439"/>
      <c r="S298" s="405"/>
      <c r="T298" s="405"/>
      <c r="U298" s="667">
        <v>1.81</v>
      </c>
      <c r="V298" s="450">
        <f t="shared" si="4"/>
        <v>0.25138888888888888</v>
      </c>
      <c r="W298" s="734"/>
      <c r="X298" s="450"/>
      <c r="Y298" s="734"/>
      <c r="Z298" s="734"/>
      <c r="AA298" s="735"/>
      <c r="AB298" s="450"/>
      <c r="AC298" s="439"/>
      <c r="AD298" s="464"/>
      <c r="AE298" s="549"/>
      <c r="AF298" s="549"/>
      <c r="AG298" s="464"/>
      <c r="AH298" s="439"/>
      <c r="AI298" s="549"/>
      <c r="AJ298" s="549"/>
      <c r="AK298" s="439"/>
      <c r="AL298" s="457"/>
      <c r="AM298" s="464"/>
      <c r="AN298" s="464"/>
      <c r="AO298" s="457"/>
      <c r="AP298" s="457"/>
      <c r="AQ298" s="549"/>
      <c r="AR298" s="736"/>
      <c r="AS298" s="595"/>
      <c r="AT298" s="736"/>
      <c r="AU298" s="737"/>
      <c r="AV298" s="450"/>
      <c r="AW298" s="738"/>
    </row>
    <row r="299" spans="1:49" x14ac:dyDescent="0.15">
      <c r="A299" s="733">
        <v>43781</v>
      </c>
      <c r="B299" s="515"/>
      <c r="C299" s="403"/>
      <c r="D299" s="722"/>
      <c r="E299" s="405"/>
      <c r="F299" s="405"/>
      <c r="G299" s="687"/>
      <c r="H299" s="403"/>
      <c r="I299" s="404"/>
      <c r="J299" s="405"/>
      <c r="K299" s="405"/>
      <c r="L299" s="407"/>
      <c r="M299" s="407"/>
      <c r="N299" s="407"/>
      <c r="O299" s="408"/>
      <c r="P299" s="549"/>
      <c r="Q299" s="438"/>
      <c r="R299" s="439"/>
      <c r="S299" s="405"/>
      <c r="T299" s="405"/>
      <c r="U299" s="667">
        <v>1.99</v>
      </c>
      <c r="V299" s="450">
        <f t="shared" si="4"/>
        <v>0.27638888888888891</v>
      </c>
      <c r="W299" s="734"/>
      <c r="X299" s="450"/>
      <c r="Y299" s="734"/>
      <c r="Z299" s="734"/>
      <c r="AA299" s="735"/>
      <c r="AB299" s="450"/>
      <c r="AC299" s="439"/>
      <c r="AD299" s="464"/>
      <c r="AE299" s="549"/>
      <c r="AF299" s="549"/>
      <c r="AG299" s="464"/>
      <c r="AH299" s="439"/>
      <c r="AI299" s="549"/>
      <c r="AJ299" s="549"/>
      <c r="AK299" s="439"/>
      <c r="AL299" s="457"/>
      <c r="AM299" s="464"/>
      <c r="AN299" s="464"/>
      <c r="AO299" s="457"/>
      <c r="AP299" s="457"/>
      <c r="AQ299" s="549"/>
      <c r="AR299" s="736"/>
      <c r="AS299" s="595"/>
      <c r="AT299" s="736"/>
      <c r="AU299" s="737"/>
      <c r="AV299" s="450"/>
      <c r="AW299" s="738"/>
    </row>
    <row r="300" spans="1:49" x14ac:dyDescent="0.15">
      <c r="A300" s="733">
        <v>43782</v>
      </c>
      <c r="B300" s="515"/>
      <c r="C300" s="403"/>
      <c r="D300" s="722"/>
      <c r="E300" s="405"/>
      <c r="F300" s="405"/>
      <c r="G300" s="687"/>
      <c r="H300" s="403"/>
      <c r="I300" s="404"/>
      <c r="J300" s="405"/>
      <c r="K300" s="405"/>
      <c r="L300" s="407"/>
      <c r="M300" s="407"/>
      <c r="N300" s="407"/>
      <c r="O300" s="408"/>
      <c r="P300" s="549"/>
      <c r="Q300" s="438"/>
      <c r="R300" s="439"/>
      <c r="S300" s="405"/>
      <c r="T300" s="405"/>
      <c r="U300" s="667">
        <v>1.81</v>
      </c>
      <c r="V300" s="450">
        <f t="shared" si="4"/>
        <v>0.25138888888888888</v>
      </c>
      <c r="W300" s="734"/>
      <c r="X300" s="450"/>
      <c r="Y300" s="734"/>
      <c r="Z300" s="734"/>
      <c r="AA300" s="735"/>
      <c r="AB300" s="450"/>
      <c r="AC300" s="439"/>
      <c r="AD300" s="464"/>
      <c r="AE300" s="549"/>
      <c r="AF300" s="549"/>
      <c r="AG300" s="464"/>
      <c r="AH300" s="439"/>
      <c r="AI300" s="549"/>
      <c r="AJ300" s="549"/>
      <c r="AK300" s="439"/>
      <c r="AL300" s="457"/>
      <c r="AM300" s="464"/>
      <c r="AN300" s="464"/>
      <c r="AO300" s="457"/>
      <c r="AP300" s="457"/>
      <c r="AQ300" s="549"/>
      <c r="AR300" s="736"/>
      <c r="AS300" s="595"/>
      <c r="AT300" s="736"/>
      <c r="AU300" s="737"/>
      <c r="AV300" s="450"/>
      <c r="AW300" s="738"/>
    </row>
    <row r="301" spans="1:49" x14ac:dyDescent="0.15">
      <c r="A301" s="733">
        <v>43783</v>
      </c>
      <c r="B301" s="515"/>
      <c r="C301" s="403"/>
      <c r="D301" s="722"/>
      <c r="E301" s="405"/>
      <c r="F301" s="405"/>
      <c r="G301" s="687"/>
      <c r="H301" s="403"/>
      <c r="I301" s="404"/>
      <c r="J301" s="405"/>
      <c r="K301" s="405"/>
      <c r="L301" s="407"/>
      <c r="M301" s="407"/>
      <c r="N301" s="407"/>
      <c r="O301" s="408"/>
      <c r="P301" s="549"/>
      <c r="Q301" s="438"/>
      <c r="R301" s="439"/>
      <c r="S301" s="405"/>
      <c r="T301" s="405"/>
      <c r="U301" s="667">
        <v>2.14</v>
      </c>
      <c r="V301" s="450">
        <f t="shared" si="4"/>
        <v>0.29722222222222222</v>
      </c>
      <c r="W301" s="734"/>
      <c r="X301" s="450"/>
      <c r="Y301" s="734"/>
      <c r="Z301" s="734"/>
      <c r="AA301" s="735"/>
      <c r="AB301" s="450"/>
      <c r="AC301" s="439"/>
      <c r="AD301" s="464"/>
      <c r="AE301" s="549"/>
      <c r="AF301" s="549"/>
      <c r="AG301" s="464"/>
      <c r="AH301" s="439"/>
      <c r="AI301" s="549"/>
      <c r="AJ301" s="549"/>
      <c r="AK301" s="439"/>
      <c r="AL301" s="457"/>
      <c r="AM301" s="464"/>
      <c r="AN301" s="464"/>
      <c r="AO301" s="457"/>
      <c r="AP301" s="457"/>
      <c r="AQ301" s="549"/>
      <c r="AR301" s="736"/>
      <c r="AS301" s="595"/>
      <c r="AT301" s="736"/>
      <c r="AU301" s="737"/>
      <c r="AV301" s="450"/>
      <c r="AW301" s="738"/>
    </row>
    <row r="302" spans="1:49" x14ac:dyDescent="0.15">
      <c r="A302" s="733">
        <v>43784</v>
      </c>
      <c r="B302" s="515"/>
      <c r="C302" s="403"/>
      <c r="D302" s="722"/>
      <c r="E302" s="405"/>
      <c r="F302" s="405"/>
      <c r="G302" s="687"/>
      <c r="H302" s="403"/>
      <c r="I302" s="404"/>
      <c r="J302" s="405"/>
      <c r="K302" s="405"/>
      <c r="L302" s="407"/>
      <c r="M302" s="407"/>
      <c r="N302" s="407"/>
      <c r="O302" s="408"/>
      <c r="P302" s="549"/>
      <c r="Q302" s="438"/>
      <c r="R302" s="439"/>
      <c r="S302" s="405"/>
      <c r="T302" s="405"/>
      <c r="U302" s="667">
        <v>2.35</v>
      </c>
      <c r="V302" s="450">
        <f t="shared" si="4"/>
        <v>0.3263888888888889</v>
      </c>
      <c r="W302" s="734"/>
      <c r="X302" s="450"/>
      <c r="Y302" s="734"/>
      <c r="Z302" s="734"/>
      <c r="AA302" s="735"/>
      <c r="AB302" s="450"/>
      <c r="AC302" s="439"/>
      <c r="AD302" s="464"/>
      <c r="AE302" s="549"/>
      <c r="AF302" s="549"/>
      <c r="AG302" s="464"/>
      <c r="AH302" s="439"/>
      <c r="AI302" s="549"/>
      <c r="AJ302" s="549"/>
      <c r="AK302" s="439"/>
      <c r="AL302" s="457"/>
      <c r="AM302" s="464"/>
      <c r="AN302" s="464"/>
      <c r="AO302" s="457"/>
      <c r="AP302" s="457"/>
      <c r="AQ302" s="549"/>
      <c r="AR302" s="736"/>
      <c r="AS302" s="595"/>
      <c r="AT302" s="736"/>
      <c r="AU302" s="737"/>
      <c r="AV302" s="450"/>
      <c r="AW302" s="738"/>
    </row>
    <row r="303" spans="1:49" x14ac:dyDescent="0.15">
      <c r="A303" s="733">
        <v>43785</v>
      </c>
      <c r="B303" s="515"/>
      <c r="C303" s="403"/>
      <c r="D303" s="722"/>
      <c r="E303" s="405"/>
      <c r="F303" s="405"/>
      <c r="G303" s="687"/>
      <c r="H303" s="403"/>
      <c r="I303" s="404"/>
      <c r="J303" s="405"/>
      <c r="K303" s="405"/>
      <c r="L303" s="407"/>
      <c r="M303" s="407"/>
      <c r="N303" s="407"/>
      <c r="O303" s="408"/>
      <c r="P303" s="549"/>
      <c r="Q303" s="438"/>
      <c r="R303" s="439"/>
      <c r="S303" s="405"/>
      <c r="T303" s="405"/>
      <c r="U303" s="667">
        <v>2.04</v>
      </c>
      <c r="V303" s="450">
        <f t="shared" si="4"/>
        <v>0.28333333333333333</v>
      </c>
      <c r="W303" s="734"/>
      <c r="X303" s="450"/>
      <c r="Y303" s="734"/>
      <c r="Z303" s="734"/>
      <c r="AA303" s="735"/>
      <c r="AB303" s="450"/>
      <c r="AC303" s="439"/>
      <c r="AD303" s="464"/>
      <c r="AE303" s="549"/>
      <c r="AF303" s="549"/>
      <c r="AG303" s="464"/>
      <c r="AH303" s="439"/>
      <c r="AI303" s="549"/>
      <c r="AJ303" s="549"/>
      <c r="AK303" s="439"/>
      <c r="AL303" s="457"/>
      <c r="AM303" s="464"/>
      <c r="AN303" s="464"/>
      <c r="AO303" s="457"/>
      <c r="AP303" s="457"/>
      <c r="AQ303" s="549"/>
      <c r="AR303" s="736"/>
      <c r="AS303" s="595"/>
      <c r="AT303" s="736"/>
      <c r="AU303" s="737"/>
      <c r="AV303" s="450"/>
      <c r="AW303" s="738"/>
    </row>
    <row r="304" spans="1:49" x14ac:dyDescent="0.15">
      <c r="A304" s="740">
        <v>43786</v>
      </c>
      <c r="B304" s="486"/>
      <c r="C304" s="488"/>
      <c r="D304" s="741"/>
      <c r="E304" s="490"/>
      <c r="F304" s="490"/>
      <c r="G304" s="689"/>
      <c r="H304" s="488"/>
      <c r="I304" s="489"/>
      <c r="J304" s="490"/>
      <c r="K304" s="490"/>
      <c r="L304" s="491"/>
      <c r="M304" s="491"/>
      <c r="N304" s="491"/>
      <c r="O304" s="492"/>
      <c r="P304" s="550"/>
      <c r="Q304" s="493"/>
      <c r="R304" s="494"/>
      <c r="S304" s="490"/>
      <c r="T304" s="490"/>
      <c r="U304" s="677">
        <v>2.06</v>
      </c>
      <c r="V304" s="499">
        <f t="shared" si="4"/>
        <v>0.28611111111111109</v>
      </c>
      <c r="W304" s="742"/>
      <c r="X304" s="499"/>
      <c r="Y304" s="742"/>
      <c r="Z304" s="742"/>
      <c r="AA304" s="550"/>
      <c r="AB304" s="499"/>
      <c r="AC304" s="494"/>
      <c r="AD304" s="507"/>
      <c r="AE304" s="550"/>
      <c r="AF304" s="550"/>
      <c r="AG304" s="507"/>
      <c r="AH304" s="494"/>
      <c r="AI304" s="550"/>
      <c r="AJ304" s="550"/>
      <c r="AK304" s="494"/>
      <c r="AL304" s="503"/>
      <c r="AM304" s="507"/>
      <c r="AN304" s="507"/>
      <c r="AO304" s="503"/>
      <c r="AP304" s="503"/>
      <c r="AQ304" s="550"/>
      <c r="AR304" s="507"/>
      <c r="AS304" s="494"/>
      <c r="AT304" s="507"/>
      <c r="AU304" s="743"/>
      <c r="AV304" s="499"/>
      <c r="AW304" s="744"/>
    </row>
    <row r="305" spans="1:49" x14ac:dyDescent="0.15">
      <c r="A305" s="733">
        <v>43787</v>
      </c>
      <c r="B305" s="515"/>
      <c r="C305" s="403"/>
      <c r="D305" s="722"/>
      <c r="E305" s="405"/>
      <c r="F305" s="405"/>
      <c r="G305" s="687"/>
      <c r="H305" s="403"/>
      <c r="I305" s="404"/>
      <c r="J305" s="405"/>
      <c r="K305" s="405"/>
      <c r="L305" s="407"/>
      <c r="M305" s="407"/>
      <c r="N305" s="407"/>
      <c r="O305" s="408"/>
      <c r="P305" s="549"/>
      <c r="Q305" s="438"/>
      <c r="R305" s="439"/>
      <c r="S305" s="405"/>
      <c r="T305" s="405"/>
      <c r="U305" s="667">
        <v>2.79</v>
      </c>
      <c r="V305" s="450">
        <f t="shared" si="4"/>
        <v>0.38750000000000001</v>
      </c>
      <c r="W305" s="734"/>
      <c r="X305" s="450"/>
      <c r="Y305" s="734"/>
      <c r="Z305" s="734"/>
      <c r="AA305" s="735"/>
      <c r="AB305" s="450"/>
      <c r="AC305" s="439"/>
      <c r="AD305" s="464"/>
      <c r="AE305" s="549"/>
      <c r="AF305" s="549"/>
      <c r="AG305" s="464"/>
      <c r="AH305" s="439"/>
      <c r="AI305" s="549"/>
      <c r="AJ305" s="549"/>
      <c r="AK305" s="439"/>
      <c r="AL305" s="457"/>
      <c r="AM305" s="464"/>
      <c r="AN305" s="464"/>
      <c r="AO305" s="457"/>
      <c r="AP305" s="457"/>
      <c r="AQ305" s="549"/>
      <c r="AR305" s="736"/>
      <c r="AS305" s="595"/>
      <c r="AT305" s="736"/>
      <c r="AU305" s="737"/>
      <c r="AV305" s="450"/>
      <c r="AW305" s="738"/>
    </row>
    <row r="306" spans="1:49" x14ac:dyDescent="0.15">
      <c r="A306" s="733">
        <v>43788</v>
      </c>
      <c r="B306" s="515"/>
      <c r="C306" s="403"/>
      <c r="D306" s="722"/>
      <c r="E306" s="405"/>
      <c r="F306" s="405"/>
      <c r="G306" s="687"/>
      <c r="H306" s="403"/>
      <c r="I306" s="404"/>
      <c r="J306" s="405"/>
      <c r="K306" s="405"/>
      <c r="L306" s="407"/>
      <c r="M306" s="407"/>
      <c r="N306" s="407"/>
      <c r="O306" s="408"/>
      <c r="P306" s="549"/>
      <c r="Q306" s="438"/>
      <c r="R306" s="439"/>
      <c r="S306" s="405"/>
      <c r="T306" s="405"/>
      <c r="U306" s="667">
        <v>5.9</v>
      </c>
      <c r="V306" s="450">
        <f t="shared" si="4"/>
        <v>0.81944444444444442</v>
      </c>
      <c r="W306" s="734"/>
      <c r="X306" s="450"/>
      <c r="Y306" s="734"/>
      <c r="Z306" s="734"/>
      <c r="AA306" s="735"/>
      <c r="AB306" s="450"/>
      <c r="AC306" s="439"/>
      <c r="AD306" s="464"/>
      <c r="AE306" s="549"/>
      <c r="AF306" s="549"/>
      <c r="AG306" s="464"/>
      <c r="AH306" s="439"/>
      <c r="AI306" s="549"/>
      <c r="AJ306" s="549"/>
      <c r="AK306" s="439"/>
      <c r="AL306" s="457"/>
      <c r="AM306" s="464"/>
      <c r="AN306" s="464"/>
      <c r="AO306" s="457"/>
      <c r="AP306" s="457"/>
      <c r="AQ306" s="549"/>
      <c r="AR306" s="736"/>
      <c r="AS306" s="595"/>
      <c r="AT306" s="736"/>
      <c r="AU306" s="737"/>
      <c r="AV306" s="450"/>
      <c r="AW306" s="738"/>
    </row>
    <row r="307" spans="1:49" x14ac:dyDescent="0.15">
      <c r="A307" s="733">
        <v>43789</v>
      </c>
      <c r="B307" s="515"/>
      <c r="C307" s="403"/>
      <c r="D307" s="722"/>
      <c r="E307" s="405"/>
      <c r="F307" s="405"/>
      <c r="G307" s="687"/>
      <c r="H307" s="403"/>
      <c r="I307" s="404"/>
      <c r="J307" s="405"/>
      <c r="K307" s="405"/>
      <c r="L307" s="407"/>
      <c r="M307" s="407"/>
      <c r="N307" s="407"/>
      <c r="O307" s="408"/>
      <c r="P307" s="549"/>
      <c r="Q307" s="438"/>
      <c r="R307" s="439"/>
      <c r="S307" s="405"/>
      <c r="T307" s="405"/>
      <c r="U307" s="667">
        <v>5.89</v>
      </c>
      <c r="V307" s="450">
        <f t="shared" si="4"/>
        <v>0.81805555555555554</v>
      </c>
      <c r="W307" s="734"/>
      <c r="X307" s="450"/>
      <c r="Y307" s="734"/>
      <c r="Z307" s="734"/>
      <c r="AA307" s="735"/>
      <c r="AB307" s="450"/>
      <c r="AC307" s="439"/>
      <c r="AD307" s="464"/>
      <c r="AE307" s="549"/>
      <c r="AF307" s="549"/>
      <c r="AG307" s="464"/>
      <c r="AH307" s="439"/>
      <c r="AI307" s="549"/>
      <c r="AJ307" s="549"/>
      <c r="AK307" s="439"/>
      <c r="AL307" s="457"/>
      <c r="AM307" s="464"/>
      <c r="AN307" s="464"/>
      <c r="AO307" s="457"/>
      <c r="AP307" s="457"/>
      <c r="AQ307" s="549"/>
      <c r="AR307" s="736"/>
      <c r="AS307" s="595"/>
      <c r="AT307" s="736"/>
      <c r="AU307" s="737"/>
      <c r="AV307" s="450"/>
      <c r="AW307" s="738"/>
    </row>
    <row r="308" spans="1:49" x14ac:dyDescent="0.15">
      <c r="A308" s="733">
        <v>43790</v>
      </c>
      <c r="B308" s="515"/>
      <c r="C308" s="403"/>
      <c r="D308" s="722"/>
      <c r="E308" s="405"/>
      <c r="F308" s="405"/>
      <c r="G308" s="687"/>
      <c r="H308" s="403"/>
      <c r="I308" s="404"/>
      <c r="J308" s="405"/>
      <c r="K308" s="405"/>
      <c r="L308" s="407"/>
      <c r="M308" s="407"/>
      <c r="N308" s="407"/>
      <c r="O308" s="408"/>
      <c r="P308" s="549"/>
      <c r="Q308" s="438"/>
      <c r="R308" s="439"/>
      <c r="S308" s="405"/>
      <c r="T308" s="405"/>
      <c r="U308" s="667">
        <v>5.33</v>
      </c>
      <c r="V308" s="450">
        <f t="shared" si="4"/>
        <v>0.74027777777777781</v>
      </c>
      <c r="W308" s="734"/>
      <c r="X308" s="450"/>
      <c r="Y308" s="734"/>
      <c r="Z308" s="734"/>
      <c r="AA308" s="735"/>
      <c r="AB308" s="450"/>
      <c r="AC308" s="439"/>
      <c r="AD308" s="464"/>
      <c r="AE308" s="549"/>
      <c r="AF308" s="549"/>
      <c r="AG308" s="464"/>
      <c r="AH308" s="439"/>
      <c r="AI308" s="549"/>
      <c r="AJ308" s="549"/>
      <c r="AK308" s="439"/>
      <c r="AL308" s="457"/>
      <c r="AM308" s="464"/>
      <c r="AN308" s="464"/>
      <c r="AO308" s="457"/>
      <c r="AP308" s="457"/>
      <c r="AQ308" s="549"/>
      <c r="AR308" s="736"/>
      <c r="AS308" s="595"/>
      <c r="AT308" s="736"/>
      <c r="AU308" s="737"/>
      <c r="AV308" s="450"/>
      <c r="AW308" s="738"/>
    </row>
    <row r="309" spans="1:49" x14ac:dyDescent="0.15">
      <c r="A309" s="733">
        <v>43791</v>
      </c>
      <c r="B309" s="515"/>
      <c r="C309" s="403"/>
      <c r="D309" s="722"/>
      <c r="E309" s="405"/>
      <c r="F309" s="405"/>
      <c r="G309" s="687"/>
      <c r="H309" s="403"/>
      <c r="I309" s="404"/>
      <c r="J309" s="405"/>
      <c r="K309" s="405"/>
      <c r="L309" s="407"/>
      <c r="M309" s="407"/>
      <c r="N309" s="407"/>
      <c r="O309" s="408"/>
      <c r="P309" s="549"/>
      <c r="Q309" s="438"/>
      <c r="R309" s="439"/>
      <c r="S309" s="405"/>
      <c r="T309" s="405"/>
      <c r="U309" s="667">
        <v>4.45</v>
      </c>
      <c r="V309" s="450">
        <f t="shared" si="4"/>
        <v>0.61805555555555558</v>
      </c>
      <c r="W309" s="734"/>
      <c r="X309" s="450"/>
      <c r="Y309" s="734"/>
      <c r="Z309" s="734"/>
      <c r="AA309" s="735"/>
      <c r="AB309" s="450"/>
      <c r="AC309" s="439"/>
      <c r="AD309" s="464"/>
      <c r="AE309" s="549"/>
      <c r="AF309" s="549"/>
      <c r="AG309" s="464"/>
      <c r="AH309" s="439"/>
      <c r="AI309" s="549"/>
      <c r="AJ309" s="549"/>
      <c r="AK309" s="439"/>
      <c r="AL309" s="457"/>
      <c r="AM309" s="464"/>
      <c r="AN309" s="464"/>
      <c r="AO309" s="457"/>
      <c r="AP309" s="457"/>
      <c r="AQ309" s="549"/>
      <c r="AR309" s="736"/>
      <c r="AS309" s="595"/>
      <c r="AT309" s="736"/>
      <c r="AU309" s="737"/>
      <c r="AV309" s="450"/>
      <c r="AW309" s="738"/>
    </row>
    <row r="310" spans="1:49" x14ac:dyDescent="0.15">
      <c r="A310" s="733">
        <v>43792</v>
      </c>
      <c r="B310" s="515"/>
      <c r="C310" s="403"/>
      <c r="D310" s="722"/>
      <c r="E310" s="405"/>
      <c r="F310" s="405"/>
      <c r="G310" s="687"/>
      <c r="H310" s="403"/>
      <c r="I310" s="404"/>
      <c r="J310" s="405"/>
      <c r="K310" s="405"/>
      <c r="L310" s="407"/>
      <c r="M310" s="407"/>
      <c r="N310" s="407"/>
      <c r="O310" s="408"/>
      <c r="P310" s="549"/>
      <c r="Q310" s="438"/>
      <c r="R310" s="439"/>
      <c r="S310" s="405"/>
      <c r="T310" s="405"/>
      <c r="U310" s="667">
        <v>4.04</v>
      </c>
      <c r="V310" s="450">
        <f t="shared" si="4"/>
        <v>0.56111111111111112</v>
      </c>
      <c r="W310" s="734"/>
      <c r="X310" s="450"/>
      <c r="Y310" s="734"/>
      <c r="Z310" s="734"/>
      <c r="AA310" s="735"/>
      <c r="AB310" s="450"/>
      <c r="AC310" s="439"/>
      <c r="AD310" s="464"/>
      <c r="AE310" s="549"/>
      <c r="AF310" s="549"/>
      <c r="AG310" s="464"/>
      <c r="AH310" s="439"/>
      <c r="AI310" s="549"/>
      <c r="AJ310" s="549"/>
      <c r="AK310" s="439"/>
      <c r="AL310" s="457"/>
      <c r="AM310" s="464"/>
      <c r="AN310" s="464"/>
      <c r="AO310" s="457"/>
      <c r="AP310" s="457"/>
      <c r="AQ310" s="549"/>
      <c r="AR310" s="736"/>
      <c r="AS310" s="595"/>
      <c r="AT310" s="736"/>
      <c r="AU310" s="737"/>
      <c r="AV310" s="450"/>
      <c r="AW310" s="738"/>
    </row>
    <row r="311" spans="1:49" x14ac:dyDescent="0.15">
      <c r="A311" s="740">
        <v>43793</v>
      </c>
      <c r="B311" s="486"/>
      <c r="C311" s="488"/>
      <c r="D311" s="741"/>
      <c r="E311" s="490"/>
      <c r="F311" s="490"/>
      <c r="G311" s="689"/>
      <c r="H311" s="488"/>
      <c r="I311" s="489"/>
      <c r="J311" s="490"/>
      <c r="K311" s="490"/>
      <c r="L311" s="491"/>
      <c r="M311" s="491"/>
      <c r="N311" s="491"/>
      <c r="O311" s="492"/>
      <c r="P311" s="550"/>
      <c r="Q311" s="493"/>
      <c r="R311" s="494"/>
      <c r="S311" s="490"/>
      <c r="T311" s="490"/>
      <c r="U311" s="677">
        <v>3.93</v>
      </c>
      <c r="V311" s="499">
        <f t="shared" si="4"/>
        <v>0.54583333333333339</v>
      </c>
      <c r="W311" s="742"/>
      <c r="X311" s="499"/>
      <c r="Y311" s="742"/>
      <c r="Z311" s="742"/>
      <c r="AA311" s="550"/>
      <c r="AB311" s="499"/>
      <c r="AC311" s="494"/>
      <c r="AD311" s="507"/>
      <c r="AE311" s="550"/>
      <c r="AF311" s="550"/>
      <c r="AG311" s="507"/>
      <c r="AH311" s="494"/>
      <c r="AI311" s="550"/>
      <c r="AJ311" s="550"/>
      <c r="AK311" s="494"/>
      <c r="AL311" s="503"/>
      <c r="AM311" s="507"/>
      <c r="AN311" s="507"/>
      <c r="AO311" s="503"/>
      <c r="AP311" s="503"/>
      <c r="AQ311" s="550"/>
      <c r="AR311" s="507"/>
      <c r="AS311" s="494"/>
      <c r="AT311" s="507"/>
      <c r="AU311" s="743"/>
      <c r="AV311" s="499"/>
      <c r="AW311" s="744"/>
    </row>
    <row r="312" spans="1:49" x14ac:dyDescent="0.15">
      <c r="A312" s="733">
        <v>43794</v>
      </c>
      <c r="B312" s="515"/>
      <c r="C312" s="403"/>
      <c r="D312" s="722"/>
      <c r="E312" s="405"/>
      <c r="F312" s="405"/>
      <c r="G312" s="687"/>
      <c r="H312" s="403"/>
      <c r="I312" s="404"/>
      <c r="J312" s="405"/>
      <c r="K312" s="405"/>
      <c r="L312" s="407"/>
      <c r="M312" s="407"/>
      <c r="N312" s="407"/>
      <c r="O312" s="408"/>
      <c r="P312" s="549"/>
      <c r="Q312" s="438"/>
      <c r="R312" s="439"/>
      <c r="S312" s="405"/>
      <c r="T312" s="405"/>
      <c r="U312" s="667">
        <v>2.72</v>
      </c>
      <c r="V312" s="450">
        <f t="shared" si="4"/>
        <v>0.37777777777777777</v>
      </c>
      <c r="W312" s="734"/>
      <c r="X312" s="450"/>
      <c r="Y312" s="734"/>
      <c r="Z312" s="734"/>
      <c r="AA312" s="735"/>
      <c r="AB312" s="450"/>
      <c r="AC312" s="439"/>
      <c r="AD312" s="464"/>
      <c r="AE312" s="549"/>
      <c r="AF312" s="549"/>
      <c r="AG312" s="464"/>
      <c r="AH312" s="439"/>
      <c r="AI312" s="549"/>
      <c r="AJ312" s="549"/>
      <c r="AK312" s="439"/>
      <c r="AL312" s="457"/>
      <c r="AM312" s="464"/>
      <c r="AN312" s="464"/>
      <c r="AO312" s="457"/>
      <c r="AP312" s="457"/>
      <c r="AQ312" s="549"/>
      <c r="AR312" s="736"/>
      <c r="AS312" s="595"/>
      <c r="AT312" s="736"/>
      <c r="AU312" s="737"/>
      <c r="AV312" s="450"/>
      <c r="AW312" s="738"/>
    </row>
    <row r="313" spans="1:49" x14ac:dyDescent="0.15">
      <c r="A313" s="733">
        <v>43795</v>
      </c>
      <c r="B313" s="515"/>
      <c r="C313" s="403"/>
      <c r="D313" s="722"/>
      <c r="E313" s="405"/>
      <c r="F313" s="405"/>
      <c r="G313" s="687"/>
      <c r="H313" s="403"/>
      <c r="I313" s="404"/>
      <c r="J313" s="405"/>
      <c r="K313" s="405"/>
      <c r="L313" s="407"/>
      <c r="M313" s="407"/>
      <c r="N313" s="407"/>
      <c r="O313" s="408"/>
      <c r="P313" s="549"/>
      <c r="Q313" s="438"/>
      <c r="R313" s="439"/>
      <c r="S313" s="405"/>
      <c r="T313" s="405"/>
      <c r="U313" s="667">
        <v>2.7</v>
      </c>
      <c r="V313" s="450">
        <f t="shared" si="4"/>
        <v>0.375</v>
      </c>
      <c r="W313" s="734"/>
      <c r="X313" s="450"/>
      <c r="Y313" s="734"/>
      <c r="Z313" s="734"/>
      <c r="AA313" s="735"/>
      <c r="AB313" s="450"/>
      <c r="AC313" s="439"/>
      <c r="AD313" s="464"/>
      <c r="AE313" s="549"/>
      <c r="AF313" s="549"/>
      <c r="AG313" s="464"/>
      <c r="AH313" s="439"/>
      <c r="AI313" s="549"/>
      <c r="AJ313" s="549"/>
      <c r="AK313" s="439"/>
      <c r="AL313" s="457"/>
      <c r="AM313" s="464"/>
      <c r="AN313" s="464"/>
      <c r="AO313" s="457"/>
      <c r="AP313" s="457"/>
      <c r="AQ313" s="549"/>
      <c r="AR313" s="736"/>
      <c r="AS313" s="595"/>
      <c r="AT313" s="736"/>
      <c r="AU313" s="737"/>
      <c r="AV313" s="450"/>
      <c r="AW313" s="738"/>
    </row>
    <row r="314" spans="1:49" x14ac:dyDescent="0.15">
      <c r="A314" s="733">
        <v>43796</v>
      </c>
      <c r="B314" s="515"/>
      <c r="C314" s="403"/>
      <c r="D314" s="722"/>
      <c r="E314" s="405"/>
      <c r="F314" s="405"/>
      <c r="G314" s="687"/>
      <c r="H314" s="403"/>
      <c r="I314" s="404"/>
      <c r="J314" s="405"/>
      <c r="K314" s="405"/>
      <c r="L314" s="407"/>
      <c r="M314" s="407"/>
      <c r="N314" s="407"/>
      <c r="O314" s="408"/>
      <c r="P314" s="549">
        <v>360</v>
      </c>
      <c r="Q314" s="438">
        <v>8.0299999999999994</v>
      </c>
      <c r="R314" s="439"/>
      <c r="S314" s="405">
        <v>2200</v>
      </c>
      <c r="T314" s="405">
        <v>8090</v>
      </c>
      <c r="U314" s="667">
        <v>4.2699999999999996</v>
      </c>
      <c r="V314" s="450">
        <f t="shared" si="4"/>
        <v>0.59305555555555545</v>
      </c>
      <c r="W314" s="734">
        <f t="shared" ref="W314:W345" si="5">P314</f>
        <v>360</v>
      </c>
      <c r="X314" s="450">
        <f t="shared" ref="X314:X345" si="6">W314/$W$6</f>
        <v>0.14399999999999999</v>
      </c>
      <c r="Y314" s="734"/>
      <c r="Z314" s="734">
        <f t="shared" ref="Z314:Z345" si="7">S314</f>
        <v>2200</v>
      </c>
      <c r="AA314" s="735">
        <f t="shared" ref="AA314:AA345" si="8">S314*P314/1000</f>
        <v>792</v>
      </c>
      <c r="AB314" s="450">
        <f>AA314/25000*2</f>
        <v>6.336E-2</v>
      </c>
      <c r="AC314" s="439"/>
      <c r="AD314" s="464"/>
      <c r="AE314" s="549"/>
      <c r="AF314" s="549"/>
      <c r="AG314" s="464"/>
      <c r="AH314" s="439"/>
      <c r="AI314" s="549"/>
      <c r="AJ314" s="549"/>
      <c r="AK314" s="439"/>
      <c r="AL314" s="457"/>
      <c r="AM314" s="464"/>
      <c r="AN314" s="464"/>
      <c r="AO314" s="457"/>
      <c r="AP314" s="457"/>
      <c r="AQ314" s="549"/>
      <c r="AR314" s="736"/>
      <c r="AS314" s="595"/>
      <c r="AT314" s="736"/>
      <c r="AU314" s="737"/>
      <c r="AV314" s="450"/>
      <c r="AW314" s="738"/>
    </row>
    <row r="315" spans="1:49" x14ac:dyDescent="0.15">
      <c r="A315" s="733">
        <v>43797</v>
      </c>
      <c r="B315" s="515"/>
      <c r="C315" s="403"/>
      <c r="D315" s="722"/>
      <c r="E315" s="405"/>
      <c r="F315" s="405"/>
      <c r="G315" s="687"/>
      <c r="H315" s="403"/>
      <c r="I315" s="404"/>
      <c r="J315" s="405"/>
      <c r="K315" s="405"/>
      <c r="L315" s="407"/>
      <c r="M315" s="407"/>
      <c r="N315" s="407"/>
      <c r="O315" s="408"/>
      <c r="P315" s="549">
        <v>360</v>
      </c>
      <c r="Q315" s="438">
        <v>8.3800000000000008</v>
      </c>
      <c r="R315" s="439"/>
      <c r="S315" s="405">
        <v>1660</v>
      </c>
      <c r="T315" s="405">
        <v>8810</v>
      </c>
      <c r="U315" s="667">
        <v>4.9400000000000004</v>
      </c>
      <c r="V315" s="450">
        <f t="shared" si="4"/>
        <v>0.68611111111111112</v>
      </c>
      <c r="W315" s="734">
        <f t="shared" si="5"/>
        <v>360</v>
      </c>
      <c r="X315" s="450">
        <f t="shared" si="6"/>
        <v>0.14399999999999999</v>
      </c>
      <c r="Y315" s="734"/>
      <c r="Z315" s="734">
        <f t="shared" si="7"/>
        <v>1660</v>
      </c>
      <c r="AA315" s="735">
        <f t="shared" si="8"/>
        <v>597.6</v>
      </c>
      <c r="AB315" s="450">
        <f>AA315/25000*2</f>
        <v>4.7808000000000003E-2</v>
      </c>
      <c r="AC315" s="439"/>
      <c r="AD315" s="464"/>
      <c r="AE315" s="549"/>
      <c r="AF315" s="549"/>
      <c r="AG315" s="464"/>
      <c r="AH315" s="439"/>
      <c r="AI315" s="549"/>
      <c r="AJ315" s="549"/>
      <c r="AK315" s="439"/>
      <c r="AL315" s="457"/>
      <c r="AM315" s="464"/>
      <c r="AN315" s="464"/>
      <c r="AO315" s="457"/>
      <c r="AP315" s="457"/>
      <c r="AQ315" s="549"/>
      <c r="AR315" s="736"/>
      <c r="AS315" s="595"/>
      <c r="AT315" s="736"/>
      <c r="AU315" s="737"/>
      <c r="AV315" s="450"/>
      <c r="AW315" s="738"/>
    </row>
    <row r="316" spans="1:49" x14ac:dyDescent="0.15">
      <c r="A316" s="733">
        <v>43798</v>
      </c>
      <c r="B316" s="515"/>
      <c r="C316" s="403"/>
      <c r="D316" s="722"/>
      <c r="E316" s="405"/>
      <c r="F316" s="405"/>
      <c r="G316" s="687"/>
      <c r="H316" s="403"/>
      <c r="I316" s="404"/>
      <c r="J316" s="405"/>
      <c r="K316" s="405"/>
      <c r="L316" s="407"/>
      <c r="M316" s="407"/>
      <c r="N316" s="407"/>
      <c r="O316" s="408"/>
      <c r="P316" s="549">
        <v>360</v>
      </c>
      <c r="Q316" s="438">
        <v>8.58</v>
      </c>
      <c r="R316" s="439"/>
      <c r="S316" s="405">
        <v>2060</v>
      </c>
      <c r="T316" s="405">
        <v>9370</v>
      </c>
      <c r="U316" s="667">
        <v>4.16</v>
      </c>
      <c r="V316" s="450">
        <f t="shared" si="4"/>
        <v>0.57777777777777783</v>
      </c>
      <c r="W316" s="734">
        <f t="shared" si="5"/>
        <v>360</v>
      </c>
      <c r="X316" s="450">
        <f t="shared" si="6"/>
        <v>0.14399999999999999</v>
      </c>
      <c r="Y316" s="734"/>
      <c r="Z316" s="734">
        <f t="shared" si="7"/>
        <v>2060</v>
      </c>
      <c r="AA316" s="735">
        <f t="shared" si="8"/>
        <v>741.6</v>
      </c>
      <c r="AB316" s="450">
        <f>AA316/25000*2</f>
        <v>5.9327999999999999E-2</v>
      </c>
      <c r="AC316" s="439"/>
      <c r="AD316" s="464"/>
      <c r="AE316" s="549"/>
      <c r="AF316" s="549"/>
      <c r="AG316" s="464"/>
      <c r="AH316" s="439"/>
      <c r="AI316" s="549"/>
      <c r="AJ316" s="549"/>
      <c r="AK316" s="439"/>
      <c r="AL316" s="457"/>
      <c r="AM316" s="464"/>
      <c r="AN316" s="464"/>
      <c r="AO316" s="457"/>
      <c r="AP316" s="457"/>
      <c r="AQ316" s="549"/>
      <c r="AR316" s="736"/>
      <c r="AS316" s="595"/>
      <c r="AT316" s="736"/>
      <c r="AU316" s="737"/>
      <c r="AV316" s="450"/>
      <c r="AW316" s="738"/>
    </row>
    <row r="317" spans="1:49" x14ac:dyDescent="0.15">
      <c r="A317" s="733">
        <v>43799</v>
      </c>
      <c r="B317" s="515"/>
      <c r="C317" s="403"/>
      <c r="D317" s="722"/>
      <c r="E317" s="405"/>
      <c r="F317" s="405"/>
      <c r="G317" s="687"/>
      <c r="H317" s="403"/>
      <c r="I317" s="404"/>
      <c r="J317" s="405"/>
      <c r="K317" s="405"/>
      <c r="L317" s="407"/>
      <c r="M317" s="407"/>
      <c r="N317" s="407"/>
      <c r="O317" s="408"/>
      <c r="P317" s="549">
        <v>720</v>
      </c>
      <c r="Q317" s="438">
        <v>8.4600000000000009</v>
      </c>
      <c r="R317" s="439"/>
      <c r="S317" s="405">
        <v>2680</v>
      </c>
      <c r="T317" s="405">
        <v>9210</v>
      </c>
      <c r="U317" s="667">
        <v>4.05</v>
      </c>
      <c r="V317" s="450">
        <f t="shared" si="4"/>
        <v>0.5625</v>
      </c>
      <c r="W317" s="734">
        <f t="shared" si="5"/>
        <v>720</v>
      </c>
      <c r="X317" s="450">
        <f t="shared" si="6"/>
        <v>0.28799999999999998</v>
      </c>
      <c r="Y317" s="734"/>
      <c r="Z317" s="734">
        <f t="shared" si="7"/>
        <v>2680</v>
      </c>
      <c r="AA317" s="735">
        <f t="shared" si="8"/>
        <v>1929.6</v>
      </c>
      <c r="AB317" s="450">
        <f t="shared" ref="AB317:AB348" si="9">AA317/$AA$6</f>
        <v>8.5760000000000003E-2</v>
      </c>
      <c r="AC317" s="439">
        <v>34</v>
      </c>
      <c r="AD317" s="464"/>
      <c r="AE317" s="549">
        <v>2410</v>
      </c>
      <c r="AF317" s="549">
        <v>2383</v>
      </c>
      <c r="AG317" s="464">
        <v>7.92</v>
      </c>
      <c r="AH317" s="439"/>
      <c r="AI317" s="735">
        <v>1060</v>
      </c>
      <c r="AJ317" s="549">
        <v>6110</v>
      </c>
      <c r="AK317" s="439">
        <v>136</v>
      </c>
      <c r="AL317" s="457"/>
      <c r="AM317" s="464">
        <v>4.72</v>
      </c>
      <c r="AN317" s="464">
        <v>29.42</v>
      </c>
      <c r="AO317" s="457"/>
      <c r="AP317" s="457"/>
      <c r="AQ317" s="549"/>
      <c r="AR317" s="736"/>
      <c r="AS317" s="595">
        <f t="shared" ref="AS317:AS348" si="10">4000/P317*24</f>
        <v>133.33333333333331</v>
      </c>
      <c r="AT317" s="736">
        <f t="shared" ref="AT317:AT348" si="11">AA317/4400</f>
        <v>0.43854545454545452</v>
      </c>
      <c r="AU317" s="737">
        <f t="shared" ref="AU317:AU348" si="12">AT317/5.6</f>
        <v>7.8311688311688318E-2</v>
      </c>
      <c r="AV317" s="450"/>
      <c r="AW317" s="747">
        <f t="shared" ref="AW317:AW348" si="13">1-AI317/S317</f>
        <v>0.60447761194029859</v>
      </c>
    </row>
    <row r="318" spans="1:49" x14ac:dyDescent="0.15">
      <c r="A318" s="740">
        <v>43800</v>
      </c>
      <c r="B318" s="486"/>
      <c r="C318" s="488"/>
      <c r="D318" s="741"/>
      <c r="E318" s="490"/>
      <c r="F318" s="490"/>
      <c r="G318" s="689"/>
      <c r="H318" s="488"/>
      <c r="I318" s="489"/>
      <c r="J318" s="490"/>
      <c r="K318" s="490"/>
      <c r="L318" s="491"/>
      <c r="M318" s="491"/>
      <c r="N318" s="491"/>
      <c r="O318" s="492"/>
      <c r="P318" s="550">
        <v>960</v>
      </c>
      <c r="Q318" s="493">
        <v>8.4600000000000009</v>
      </c>
      <c r="R318" s="494"/>
      <c r="S318" s="490">
        <v>1940</v>
      </c>
      <c r="T318" s="490">
        <v>8500</v>
      </c>
      <c r="U318" s="677">
        <v>5.16</v>
      </c>
      <c r="V318" s="499">
        <f t="shared" si="4"/>
        <v>0.71666666666666667</v>
      </c>
      <c r="W318" s="742">
        <f t="shared" si="5"/>
        <v>960</v>
      </c>
      <c r="X318" s="499">
        <f t="shared" si="6"/>
        <v>0.38400000000000001</v>
      </c>
      <c r="Y318" s="742"/>
      <c r="Z318" s="742">
        <f t="shared" si="7"/>
        <v>1940</v>
      </c>
      <c r="AA318" s="550">
        <f t="shared" si="8"/>
        <v>1862.4</v>
      </c>
      <c r="AB318" s="499">
        <f t="shared" si="9"/>
        <v>8.2773333333333338E-2</v>
      </c>
      <c r="AC318" s="494">
        <v>35</v>
      </c>
      <c r="AD318" s="507"/>
      <c r="AE318" s="550">
        <v>2428</v>
      </c>
      <c r="AF318" s="550">
        <v>2411</v>
      </c>
      <c r="AG318" s="507">
        <v>7.85</v>
      </c>
      <c r="AH318" s="494"/>
      <c r="AI318" s="550">
        <v>1000</v>
      </c>
      <c r="AJ318" s="550">
        <v>6160</v>
      </c>
      <c r="AK318" s="494">
        <v>168</v>
      </c>
      <c r="AL318" s="503"/>
      <c r="AM318" s="507">
        <v>4.07</v>
      </c>
      <c r="AN318" s="507">
        <v>35.799999999999997</v>
      </c>
      <c r="AO318" s="503"/>
      <c r="AP318" s="503"/>
      <c r="AQ318" s="550"/>
      <c r="AR318" s="507"/>
      <c r="AS318" s="494">
        <f t="shared" si="10"/>
        <v>100</v>
      </c>
      <c r="AT318" s="507">
        <f t="shared" si="11"/>
        <v>0.4232727272727273</v>
      </c>
      <c r="AU318" s="743">
        <f t="shared" si="12"/>
        <v>7.5584415584415587E-2</v>
      </c>
      <c r="AV318" s="499"/>
      <c r="AW318" s="748">
        <f t="shared" si="13"/>
        <v>0.48453608247422686</v>
      </c>
    </row>
    <row r="319" spans="1:49" x14ac:dyDescent="0.15">
      <c r="A319" s="733">
        <v>43801</v>
      </c>
      <c r="B319" s="515"/>
      <c r="C319" s="403"/>
      <c r="D319" s="722"/>
      <c r="E319" s="405"/>
      <c r="F319" s="405"/>
      <c r="G319" s="687"/>
      <c r="H319" s="403"/>
      <c r="I319" s="404"/>
      <c r="J319" s="405"/>
      <c r="K319" s="405"/>
      <c r="L319" s="407"/>
      <c r="M319" s="407"/>
      <c r="N319" s="407"/>
      <c r="O319" s="408"/>
      <c r="P319" s="549">
        <v>960</v>
      </c>
      <c r="Q319" s="438">
        <v>8.48</v>
      </c>
      <c r="R319" s="439"/>
      <c r="S319" s="405">
        <v>1780</v>
      </c>
      <c r="T319" s="405">
        <v>8890</v>
      </c>
      <c r="U319" s="667">
        <v>5.88</v>
      </c>
      <c r="V319" s="450">
        <f t="shared" si="4"/>
        <v>0.81666666666666665</v>
      </c>
      <c r="W319" s="734">
        <f t="shared" si="5"/>
        <v>960</v>
      </c>
      <c r="X319" s="450">
        <f t="shared" si="6"/>
        <v>0.38400000000000001</v>
      </c>
      <c r="Y319" s="734"/>
      <c r="Z319" s="734">
        <f t="shared" si="7"/>
        <v>1780</v>
      </c>
      <c r="AA319" s="735">
        <f t="shared" si="8"/>
        <v>1708.8</v>
      </c>
      <c r="AB319" s="450">
        <f t="shared" si="9"/>
        <v>7.5946666666666662E-2</v>
      </c>
      <c r="AC319" s="439">
        <v>34</v>
      </c>
      <c r="AD319" s="464"/>
      <c r="AE319" s="549">
        <v>2446</v>
      </c>
      <c r="AF319" s="549">
        <v>2484</v>
      </c>
      <c r="AG319" s="464">
        <v>8.09</v>
      </c>
      <c r="AH319" s="439"/>
      <c r="AI319" s="735">
        <v>1080</v>
      </c>
      <c r="AJ319" s="549">
        <v>6510</v>
      </c>
      <c r="AK319" s="439">
        <v>168</v>
      </c>
      <c r="AL319" s="457"/>
      <c r="AM319" s="464">
        <v>4.49</v>
      </c>
      <c r="AN319" s="464">
        <v>34.6</v>
      </c>
      <c r="AO319" s="457"/>
      <c r="AP319" s="457"/>
      <c r="AQ319" s="549"/>
      <c r="AR319" s="736"/>
      <c r="AS319" s="595">
        <f t="shared" si="10"/>
        <v>100</v>
      </c>
      <c r="AT319" s="736">
        <f t="shared" si="11"/>
        <v>0.38836363636363636</v>
      </c>
      <c r="AU319" s="737">
        <f t="shared" si="12"/>
        <v>6.9350649350649357E-2</v>
      </c>
      <c r="AV319" s="450"/>
      <c r="AW319" s="747">
        <f t="shared" si="13"/>
        <v>0.3932584269662921</v>
      </c>
    </row>
    <row r="320" spans="1:49" x14ac:dyDescent="0.15">
      <c r="A320" s="733">
        <v>43802</v>
      </c>
      <c r="B320" s="515"/>
      <c r="C320" s="403"/>
      <c r="D320" s="722"/>
      <c r="E320" s="405"/>
      <c r="F320" s="405"/>
      <c r="G320" s="687"/>
      <c r="H320" s="403"/>
      <c r="I320" s="404"/>
      <c r="J320" s="405"/>
      <c r="K320" s="405"/>
      <c r="L320" s="407"/>
      <c r="M320" s="407"/>
      <c r="N320" s="407"/>
      <c r="O320" s="408"/>
      <c r="P320" s="549">
        <v>960</v>
      </c>
      <c r="Q320" s="438">
        <v>8.35</v>
      </c>
      <c r="R320" s="439"/>
      <c r="S320" s="405">
        <v>1960</v>
      </c>
      <c r="T320" s="405">
        <v>7890</v>
      </c>
      <c r="U320" s="667">
        <v>4.8499999999999996</v>
      </c>
      <c r="V320" s="450">
        <f t="shared" si="4"/>
        <v>0.67361111111111105</v>
      </c>
      <c r="W320" s="734">
        <f t="shared" si="5"/>
        <v>960</v>
      </c>
      <c r="X320" s="450">
        <f t="shared" si="6"/>
        <v>0.38400000000000001</v>
      </c>
      <c r="Y320" s="734"/>
      <c r="Z320" s="734">
        <f t="shared" si="7"/>
        <v>1960</v>
      </c>
      <c r="AA320" s="735">
        <f t="shared" si="8"/>
        <v>1881.6</v>
      </c>
      <c r="AB320" s="450">
        <f t="shared" si="9"/>
        <v>8.3626666666666669E-2</v>
      </c>
      <c r="AC320" s="439">
        <v>34</v>
      </c>
      <c r="AD320" s="464"/>
      <c r="AE320" s="549">
        <v>2475</v>
      </c>
      <c r="AF320" s="549">
        <v>2400</v>
      </c>
      <c r="AG320" s="464">
        <v>8.1199999999999992</v>
      </c>
      <c r="AH320" s="439"/>
      <c r="AI320" s="735">
        <v>1040</v>
      </c>
      <c r="AJ320" s="549">
        <v>6580</v>
      </c>
      <c r="AK320" s="439">
        <v>139</v>
      </c>
      <c r="AL320" s="457"/>
      <c r="AM320" s="464">
        <v>5.52</v>
      </c>
      <c r="AN320" s="464">
        <v>34.22</v>
      </c>
      <c r="AO320" s="457"/>
      <c r="AP320" s="457"/>
      <c r="AQ320" s="549"/>
      <c r="AR320" s="736"/>
      <c r="AS320" s="595">
        <f t="shared" si="10"/>
        <v>100</v>
      </c>
      <c r="AT320" s="736">
        <f t="shared" si="11"/>
        <v>0.42763636363636359</v>
      </c>
      <c r="AU320" s="737">
        <f t="shared" si="12"/>
        <v>7.6363636363636356E-2</v>
      </c>
      <c r="AV320" s="450"/>
      <c r="AW320" s="747">
        <f t="shared" si="13"/>
        <v>0.46938775510204078</v>
      </c>
    </row>
    <row r="321" spans="1:49" x14ac:dyDescent="0.15">
      <c r="A321" s="733">
        <v>43803</v>
      </c>
      <c r="B321" s="515"/>
      <c r="C321" s="403"/>
      <c r="D321" s="722"/>
      <c r="E321" s="405"/>
      <c r="F321" s="405"/>
      <c r="G321" s="687"/>
      <c r="H321" s="403"/>
      <c r="I321" s="404"/>
      <c r="J321" s="405"/>
      <c r="K321" s="405"/>
      <c r="L321" s="407"/>
      <c r="M321" s="407"/>
      <c r="N321" s="407"/>
      <c r="O321" s="408"/>
      <c r="P321" s="549">
        <v>960</v>
      </c>
      <c r="Q321" s="438">
        <v>7.52</v>
      </c>
      <c r="R321" s="405">
        <v>771</v>
      </c>
      <c r="S321" s="405">
        <v>2920</v>
      </c>
      <c r="T321" s="405">
        <v>8280</v>
      </c>
      <c r="U321" s="667">
        <v>4.08</v>
      </c>
      <c r="V321" s="450">
        <f t="shared" si="4"/>
        <v>0.56666666666666665</v>
      </c>
      <c r="W321" s="734">
        <f t="shared" si="5"/>
        <v>960</v>
      </c>
      <c r="X321" s="450">
        <f t="shared" si="6"/>
        <v>0.38400000000000001</v>
      </c>
      <c r="Y321" s="734">
        <v>771</v>
      </c>
      <c r="Z321" s="734">
        <f t="shared" si="7"/>
        <v>2920</v>
      </c>
      <c r="AA321" s="735">
        <f t="shared" si="8"/>
        <v>2803.2</v>
      </c>
      <c r="AB321" s="450">
        <f t="shared" si="9"/>
        <v>0.12458666666666667</v>
      </c>
      <c r="AC321" s="439">
        <v>34</v>
      </c>
      <c r="AD321" s="464"/>
      <c r="AE321" s="549">
        <v>2357</v>
      </c>
      <c r="AF321" s="549">
        <v>2371</v>
      </c>
      <c r="AG321" s="464">
        <v>7.69</v>
      </c>
      <c r="AH321" s="439">
        <v>225</v>
      </c>
      <c r="AI321" s="735">
        <v>1360</v>
      </c>
      <c r="AJ321" s="549">
        <v>7020</v>
      </c>
      <c r="AK321" s="439">
        <v>125</v>
      </c>
      <c r="AL321" s="457"/>
      <c r="AM321" s="464">
        <v>6.36</v>
      </c>
      <c r="AN321" s="464">
        <v>35.31</v>
      </c>
      <c r="AO321" s="457"/>
      <c r="AP321" s="457"/>
      <c r="AQ321" s="549"/>
      <c r="AR321" s="736"/>
      <c r="AS321" s="595">
        <f t="shared" si="10"/>
        <v>100</v>
      </c>
      <c r="AT321" s="736">
        <f t="shared" si="11"/>
        <v>0.63709090909090904</v>
      </c>
      <c r="AU321" s="737">
        <f t="shared" si="12"/>
        <v>0.11376623376623377</v>
      </c>
      <c r="AV321" s="450">
        <f t="shared" ref="AV321:AV352" si="14">1-AH321/R321</f>
        <v>0.70817120622568086</v>
      </c>
      <c r="AW321" s="747">
        <f t="shared" si="13"/>
        <v>0.53424657534246578</v>
      </c>
    </row>
    <row r="322" spans="1:49" x14ac:dyDescent="0.15">
      <c r="A322" s="733">
        <v>43804</v>
      </c>
      <c r="B322" s="515"/>
      <c r="C322" s="403"/>
      <c r="D322" s="722"/>
      <c r="E322" s="405"/>
      <c r="F322" s="405"/>
      <c r="G322" s="687"/>
      <c r="H322" s="403"/>
      <c r="I322" s="404"/>
      <c r="J322" s="405"/>
      <c r="K322" s="405"/>
      <c r="L322" s="407"/>
      <c r="M322" s="407"/>
      <c r="N322" s="407"/>
      <c r="O322" s="408"/>
      <c r="P322" s="549">
        <v>960</v>
      </c>
      <c r="Q322" s="438">
        <v>7.85</v>
      </c>
      <c r="R322" s="405">
        <v>931</v>
      </c>
      <c r="S322" s="405">
        <v>3260</v>
      </c>
      <c r="T322" s="405">
        <v>9020</v>
      </c>
      <c r="U322" s="667">
        <v>5.81</v>
      </c>
      <c r="V322" s="450">
        <f t="shared" si="4"/>
        <v>0.80694444444444435</v>
      </c>
      <c r="W322" s="734">
        <f t="shared" si="5"/>
        <v>960</v>
      </c>
      <c r="X322" s="450">
        <f t="shared" si="6"/>
        <v>0.38400000000000001</v>
      </c>
      <c r="Y322" s="734">
        <v>931</v>
      </c>
      <c r="Z322" s="734">
        <f t="shared" si="7"/>
        <v>3260</v>
      </c>
      <c r="AA322" s="735">
        <f t="shared" si="8"/>
        <v>3129.6</v>
      </c>
      <c r="AB322" s="450">
        <f t="shared" si="9"/>
        <v>0.13909333333333332</v>
      </c>
      <c r="AC322" s="439">
        <v>34</v>
      </c>
      <c r="AD322" s="464"/>
      <c r="AE322" s="549">
        <v>2382</v>
      </c>
      <c r="AF322" s="549">
        <v>2271</v>
      </c>
      <c r="AG322" s="464">
        <v>7.89</v>
      </c>
      <c r="AH322" s="439">
        <v>295</v>
      </c>
      <c r="AI322" s="735">
        <v>1560</v>
      </c>
      <c r="AJ322" s="549">
        <v>7480</v>
      </c>
      <c r="AK322" s="439">
        <v>146</v>
      </c>
      <c r="AL322" s="457"/>
      <c r="AM322" s="464">
        <v>8.02</v>
      </c>
      <c r="AN322" s="464">
        <v>34.28</v>
      </c>
      <c r="AO322" s="457"/>
      <c r="AP322" s="457"/>
      <c r="AQ322" s="549"/>
      <c r="AR322" s="736"/>
      <c r="AS322" s="595">
        <f t="shared" si="10"/>
        <v>100</v>
      </c>
      <c r="AT322" s="736">
        <f t="shared" si="11"/>
        <v>0.71127272727272728</v>
      </c>
      <c r="AU322" s="737">
        <f t="shared" si="12"/>
        <v>0.12701298701298702</v>
      </c>
      <c r="AV322" s="450">
        <f t="shared" si="14"/>
        <v>0.68313641245972079</v>
      </c>
      <c r="AW322" s="747">
        <f t="shared" si="13"/>
        <v>0.5214723926380368</v>
      </c>
    </row>
    <row r="323" spans="1:49" x14ac:dyDescent="0.15">
      <c r="A323" s="733">
        <v>43805</v>
      </c>
      <c r="B323" s="515"/>
      <c r="C323" s="403"/>
      <c r="D323" s="722"/>
      <c r="E323" s="405"/>
      <c r="F323" s="405"/>
      <c r="G323" s="687"/>
      <c r="H323" s="403"/>
      <c r="I323" s="404"/>
      <c r="J323" s="405"/>
      <c r="K323" s="405"/>
      <c r="L323" s="407"/>
      <c r="M323" s="407"/>
      <c r="N323" s="407"/>
      <c r="O323" s="408"/>
      <c r="P323" s="549">
        <v>960</v>
      </c>
      <c r="Q323" s="438">
        <v>7.28</v>
      </c>
      <c r="R323" s="405">
        <v>1171</v>
      </c>
      <c r="S323" s="405">
        <v>4100</v>
      </c>
      <c r="T323" s="405">
        <v>9810</v>
      </c>
      <c r="U323" s="667">
        <v>6.39</v>
      </c>
      <c r="V323" s="450">
        <f t="shared" si="4"/>
        <v>0.88749999999999996</v>
      </c>
      <c r="W323" s="734">
        <f t="shared" si="5"/>
        <v>960</v>
      </c>
      <c r="X323" s="450">
        <f t="shared" si="6"/>
        <v>0.38400000000000001</v>
      </c>
      <c r="Y323" s="734">
        <v>1171</v>
      </c>
      <c r="Z323" s="734">
        <f t="shared" si="7"/>
        <v>4100</v>
      </c>
      <c r="AA323" s="735">
        <f t="shared" si="8"/>
        <v>3936</v>
      </c>
      <c r="AB323" s="450">
        <f t="shared" si="9"/>
        <v>0.17493333333333333</v>
      </c>
      <c r="AC323" s="439">
        <v>34</v>
      </c>
      <c r="AD323" s="464"/>
      <c r="AE323" s="549">
        <v>2460</v>
      </c>
      <c r="AF323" s="549">
        <v>2441</v>
      </c>
      <c r="AG323" s="464">
        <v>7.73</v>
      </c>
      <c r="AH323" s="439">
        <v>705</v>
      </c>
      <c r="AI323" s="735">
        <v>1920</v>
      </c>
      <c r="AJ323" s="549">
        <v>7820</v>
      </c>
      <c r="AK323" s="439">
        <v>143</v>
      </c>
      <c r="AL323" s="457"/>
      <c r="AM323" s="464">
        <v>12.13</v>
      </c>
      <c r="AN323" s="464">
        <v>36</v>
      </c>
      <c r="AO323" s="457"/>
      <c r="AP323" s="457"/>
      <c r="AQ323" s="549"/>
      <c r="AR323" s="736"/>
      <c r="AS323" s="595">
        <f t="shared" si="10"/>
        <v>100</v>
      </c>
      <c r="AT323" s="736">
        <f t="shared" si="11"/>
        <v>0.89454545454545453</v>
      </c>
      <c r="AU323" s="737">
        <f t="shared" si="12"/>
        <v>0.15974025974025974</v>
      </c>
      <c r="AV323" s="450">
        <f t="shared" si="14"/>
        <v>0.39795046968403069</v>
      </c>
      <c r="AW323" s="747">
        <f t="shared" si="13"/>
        <v>0.53170731707317076</v>
      </c>
    </row>
    <row r="324" spans="1:49" x14ac:dyDescent="0.15">
      <c r="A324" s="733">
        <v>43806</v>
      </c>
      <c r="B324" s="515"/>
      <c r="C324" s="403"/>
      <c r="D324" s="722"/>
      <c r="E324" s="405"/>
      <c r="F324" s="405"/>
      <c r="G324" s="687"/>
      <c r="H324" s="403"/>
      <c r="I324" s="404"/>
      <c r="J324" s="405"/>
      <c r="K324" s="405"/>
      <c r="L324" s="407"/>
      <c r="M324" s="407"/>
      <c r="N324" s="407"/>
      <c r="O324" s="408"/>
      <c r="P324" s="549">
        <v>960</v>
      </c>
      <c r="Q324" s="438">
        <v>7.54</v>
      </c>
      <c r="R324" s="405">
        <v>1256</v>
      </c>
      <c r="S324" s="405">
        <v>3840</v>
      </c>
      <c r="T324" s="405">
        <v>9320</v>
      </c>
      <c r="U324" s="667">
        <v>6.22</v>
      </c>
      <c r="V324" s="450">
        <f t="shared" si="4"/>
        <v>0.86388888888888882</v>
      </c>
      <c r="W324" s="734">
        <f t="shared" si="5"/>
        <v>960</v>
      </c>
      <c r="X324" s="450">
        <f t="shared" si="6"/>
        <v>0.38400000000000001</v>
      </c>
      <c r="Y324" s="734">
        <v>1256</v>
      </c>
      <c r="Z324" s="734">
        <f t="shared" si="7"/>
        <v>3840</v>
      </c>
      <c r="AA324" s="735">
        <f t="shared" si="8"/>
        <v>3686.4</v>
      </c>
      <c r="AB324" s="450">
        <f t="shared" si="9"/>
        <v>0.16384000000000001</v>
      </c>
      <c r="AC324" s="439">
        <v>33</v>
      </c>
      <c r="AD324" s="464"/>
      <c r="AE324" s="549">
        <v>2285</v>
      </c>
      <c r="AF324" s="549">
        <v>2299</v>
      </c>
      <c r="AG324" s="464">
        <v>7.66</v>
      </c>
      <c r="AH324" s="439">
        <v>773</v>
      </c>
      <c r="AI324" s="735">
        <v>1980</v>
      </c>
      <c r="AJ324" s="549">
        <v>8030</v>
      </c>
      <c r="AK324" s="439">
        <v>143</v>
      </c>
      <c r="AL324" s="457"/>
      <c r="AM324" s="464">
        <v>12.69</v>
      </c>
      <c r="AN324" s="464">
        <v>39.36</v>
      </c>
      <c r="AO324" s="457"/>
      <c r="AP324" s="457"/>
      <c r="AQ324" s="549"/>
      <c r="AR324" s="736"/>
      <c r="AS324" s="595">
        <f t="shared" si="10"/>
        <v>100</v>
      </c>
      <c r="AT324" s="736">
        <f t="shared" si="11"/>
        <v>0.8378181818181818</v>
      </c>
      <c r="AU324" s="737">
        <f t="shared" si="12"/>
        <v>0.14961038961038961</v>
      </c>
      <c r="AV324" s="450">
        <f t="shared" si="14"/>
        <v>0.38455414012738853</v>
      </c>
      <c r="AW324" s="747">
        <f t="shared" si="13"/>
        <v>0.484375</v>
      </c>
    </row>
    <row r="325" spans="1:49" x14ac:dyDescent="0.15">
      <c r="A325" s="740">
        <v>43807</v>
      </c>
      <c r="B325" s="486"/>
      <c r="C325" s="488"/>
      <c r="D325" s="741"/>
      <c r="E325" s="490"/>
      <c r="F325" s="490"/>
      <c r="G325" s="689"/>
      <c r="H325" s="488"/>
      <c r="I325" s="489"/>
      <c r="J325" s="490"/>
      <c r="K325" s="490"/>
      <c r="L325" s="491"/>
      <c r="M325" s="491"/>
      <c r="N325" s="491"/>
      <c r="O325" s="492"/>
      <c r="P325" s="550">
        <v>960</v>
      </c>
      <c r="Q325" s="493">
        <v>7.82</v>
      </c>
      <c r="R325" s="494">
        <v>1263</v>
      </c>
      <c r="S325" s="490">
        <v>3880</v>
      </c>
      <c r="T325" s="490">
        <v>9370</v>
      </c>
      <c r="U325" s="677">
        <v>6.24</v>
      </c>
      <c r="V325" s="499">
        <f t="shared" si="4"/>
        <v>0.8666666666666667</v>
      </c>
      <c r="W325" s="742">
        <f t="shared" si="5"/>
        <v>960</v>
      </c>
      <c r="X325" s="499">
        <f t="shared" si="6"/>
        <v>0.38400000000000001</v>
      </c>
      <c r="Y325" s="742">
        <v>1263</v>
      </c>
      <c r="Z325" s="742">
        <f t="shared" si="7"/>
        <v>3880</v>
      </c>
      <c r="AA325" s="550">
        <f t="shared" si="8"/>
        <v>3724.8</v>
      </c>
      <c r="AB325" s="499">
        <f t="shared" si="9"/>
        <v>0.16554666666666668</v>
      </c>
      <c r="AC325" s="494">
        <v>34</v>
      </c>
      <c r="AD325" s="507"/>
      <c r="AE325" s="550">
        <v>2284</v>
      </c>
      <c r="AF325" s="550">
        <v>2292</v>
      </c>
      <c r="AG325" s="507">
        <v>7.76</v>
      </c>
      <c r="AH325" s="494">
        <v>578</v>
      </c>
      <c r="AI325" s="550">
        <v>2140</v>
      </c>
      <c r="AJ325" s="550">
        <v>8330</v>
      </c>
      <c r="AK325" s="494">
        <v>202</v>
      </c>
      <c r="AL325" s="503"/>
      <c r="AM325" s="507">
        <v>12.16</v>
      </c>
      <c r="AN325" s="507">
        <v>39.18</v>
      </c>
      <c r="AO325" s="503"/>
      <c r="AP325" s="503"/>
      <c r="AQ325" s="550"/>
      <c r="AR325" s="507"/>
      <c r="AS325" s="494">
        <f t="shared" si="10"/>
        <v>100</v>
      </c>
      <c r="AT325" s="507">
        <f t="shared" si="11"/>
        <v>0.8465454545454546</v>
      </c>
      <c r="AU325" s="743">
        <f t="shared" si="12"/>
        <v>0.15116883116883117</v>
      </c>
      <c r="AV325" s="499">
        <f t="shared" si="14"/>
        <v>0.54235946159936654</v>
      </c>
      <c r="AW325" s="748">
        <f t="shared" si="13"/>
        <v>0.44845360824742264</v>
      </c>
    </row>
    <row r="326" spans="1:49" x14ac:dyDescent="0.15">
      <c r="A326" s="733">
        <v>43808</v>
      </c>
      <c r="B326" s="515"/>
      <c r="C326" s="403"/>
      <c r="D326" s="722"/>
      <c r="E326" s="405"/>
      <c r="F326" s="405"/>
      <c r="G326" s="687"/>
      <c r="H326" s="403"/>
      <c r="I326" s="404"/>
      <c r="J326" s="405"/>
      <c r="K326" s="405"/>
      <c r="L326" s="407"/>
      <c r="M326" s="407"/>
      <c r="N326" s="407"/>
      <c r="O326" s="408"/>
      <c r="P326" s="549">
        <v>960</v>
      </c>
      <c r="Q326" s="438">
        <v>7.47</v>
      </c>
      <c r="R326" s="439">
        <v>1328</v>
      </c>
      <c r="S326" s="405">
        <v>4080</v>
      </c>
      <c r="T326" s="405">
        <v>9560</v>
      </c>
      <c r="U326" s="667">
        <v>6.23</v>
      </c>
      <c r="V326" s="450">
        <f t="shared" si="4"/>
        <v>0.86527777777777781</v>
      </c>
      <c r="W326" s="734">
        <f t="shared" si="5"/>
        <v>960</v>
      </c>
      <c r="X326" s="450">
        <f t="shared" si="6"/>
        <v>0.38400000000000001</v>
      </c>
      <c r="Y326" s="734">
        <v>1328</v>
      </c>
      <c r="Z326" s="734">
        <f t="shared" si="7"/>
        <v>4080</v>
      </c>
      <c r="AA326" s="735">
        <f t="shared" si="8"/>
        <v>3916.8</v>
      </c>
      <c r="AB326" s="450">
        <f t="shared" si="9"/>
        <v>0.17408000000000001</v>
      </c>
      <c r="AC326" s="439">
        <v>34</v>
      </c>
      <c r="AD326" s="464"/>
      <c r="AE326" s="549">
        <v>2430</v>
      </c>
      <c r="AF326" s="549">
        <v>2411</v>
      </c>
      <c r="AG326" s="464">
        <v>7.29</v>
      </c>
      <c r="AH326" s="439">
        <v>599.6</v>
      </c>
      <c r="AI326" s="735">
        <v>2240</v>
      </c>
      <c r="AJ326" s="549">
        <v>8620</v>
      </c>
      <c r="AK326" s="439">
        <v>138</v>
      </c>
      <c r="AL326" s="457"/>
      <c r="AM326" s="464">
        <v>13.55</v>
      </c>
      <c r="AN326" s="464">
        <v>37.24</v>
      </c>
      <c r="AO326" s="457"/>
      <c r="AP326" s="457"/>
      <c r="AQ326" s="549"/>
      <c r="AR326" s="736"/>
      <c r="AS326" s="595">
        <f t="shared" si="10"/>
        <v>100</v>
      </c>
      <c r="AT326" s="736">
        <f t="shared" si="11"/>
        <v>0.89018181818181819</v>
      </c>
      <c r="AU326" s="737">
        <f t="shared" si="12"/>
        <v>0.15896103896103897</v>
      </c>
      <c r="AV326" s="450">
        <f t="shared" si="14"/>
        <v>0.54849397590361448</v>
      </c>
      <c r="AW326" s="747">
        <f t="shared" si="13"/>
        <v>0.4509803921568627</v>
      </c>
    </row>
    <row r="327" spans="1:49" x14ac:dyDescent="0.15">
      <c r="A327" s="733">
        <v>43809</v>
      </c>
      <c r="B327" s="515"/>
      <c r="C327" s="403"/>
      <c r="D327" s="722"/>
      <c r="E327" s="405"/>
      <c r="F327" s="405"/>
      <c r="G327" s="687"/>
      <c r="H327" s="403"/>
      <c r="I327" s="404"/>
      <c r="J327" s="405"/>
      <c r="K327" s="405"/>
      <c r="L327" s="407"/>
      <c r="M327" s="407"/>
      <c r="N327" s="407"/>
      <c r="O327" s="408"/>
      <c r="P327" s="549">
        <v>960</v>
      </c>
      <c r="Q327" s="438">
        <v>7.57</v>
      </c>
      <c r="R327" s="439">
        <v>1298</v>
      </c>
      <c r="S327" s="405">
        <v>4010</v>
      </c>
      <c r="T327" s="405">
        <v>10320</v>
      </c>
      <c r="U327" s="667">
        <v>5.6</v>
      </c>
      <c r="V327" s="450">
        <f t="shared" ref="V327:V390" si="15">U327/$U$6</f>
        <v>0.77777777777777768</v>
      </c>
      <c r="W327" s="734">
        <f t="shared" si="5"/>
        <v>960</v>
      </c>
      <c r="X327" s="450">
        <f t="shared" si="6"/>
        <v>0.38400000000000001</v>
      </c>
      <c r="Y327" s="734">
        <v>1298</v>
      </c>
      <c r="Z327" s="734">
        <f t="shared" si="7"/>
        <v>4010</v>
      </c>
      <c r="AA327" s="735">
        <f t="shared" si="8"/>
        <v>3849.6</v>
      </c>
      <c r="AB327" s="450">
        <f t="shared" si="9"/>
        <v>0.17109333333333332</v>
      </c>
      <c r="AC327" s="439">
        <v>34</v>
      </c>
      <c r="AD327" s="464"/>
      <c r="AE327" s="549">
        <v>2669</v>
      </c>
      <c r="AF327" s="549">
        <v>2691</v>
      </c>
      <c r="AG327" s="464">
        <v>7.46</v>
      </c>
      <c r="AH327" s="439">
        <v>615</v>
      </c>
      <c r="AI327" s="735">
        <v>2300</v>
      </c>
      <c r="AJ327" s="549">
        <v>9060</v>
      </c>
      <c r="AK327" s="439">
        <v>139</v>
      </c>
      <c r="AL327" s="457"/>
      <c r="AM327" s="464">
        <v>13.65</v>
      </c>
      <c r="AN327" s="464">
        <v>42.32</v>
      </c>
      <c r="AO327" s="457"/>
      <c r="AP327" s="457"/>
      <c r="AQ327" s="549"/>
      <c r="AR327" s="736"/>
      <c r="AS327" s="595">
        <f t="shared" si="10"/>
        <v>100</v>
      </c>
      <c r="AT327" s="736">
        <f t="shared" si="11"/>
        <v>0.87490909090909086</v>
      </c>
      <c r="AU327" s="737">
        <f t="shared" si="12"/>
        <v>0.15623376623376622</v>
      </c>
      <c r="AV327" s="450">
        <f t="shared" si="14"/>
        <v>0.52619414483821259</v>
      </c>
      <c r="AW327" s="747">
        <f t="shared" si="13"/>
        <v>0.42643391521197005</v>
      </c>
    </row>
    <row r="328" spans="1:49" x14ac:dyDescent="0.15">
      <c r="A328" s="733">
        <v>43810</v>
      </c>
      <c r="B328" s="515"/>
      <c r="C328" s="403"/>
      <c r="D328" s="722"/>
      <c r="E328" s="405"/>
      <c r="F328" s="405"/>
      <c r="G328" s="687"/>
      <c r="H328" s="403"/>
      <c r="I328" s="404"/>
      <c r="J328" s="405"/>
      <c r="K328" s="405"/>
      <c r="L328" s="407"/>
      <c r="M328" s="407"/>
      <c r="N328" s="407"/>
      <c r="O328" s="408"/>
      <c r="P328" s="549">
        <v>960</v>
      </c>
      <c r="Q328" s="438">
        <v>7.79</v>
      </c>
      <c r="R328" s="405">
        <v>1350</v>
      </c>
      <c r="S328" s="405">
        <v>4020</v>
      </c>
      <c r="T328" s="405">
        <v>9770</v>
      </c>
      <c r="U328" s="667">
        <v>5.78</v>
      </c>
      <c r="V328" s="450">
        <f t="shared" si="15"/>
        <v>0.80277777777777781</v>
      </c>
      <c r="W328" s="734">
        <f t="shared" si="5"/>
        <v>960</v>
      </c>
      <c r="X328" s="450">
        <f t="shared" si="6"/>
        <v>0.38400000000000001</v>
      </c>
      <c r="Y328" s="734">
        <v>1350</v>
      </c>
      <c r="Z328" s="734">
        <f t="shared" si="7"/>
        <v>4020</v>
      </c>
      <c r="AA328" s="735">
        <f t="shared" si="8"/>
        <v>3859.2</v>
      </c>
      <c r="AB328" s="450">
        <f t="shared" si="9"/>
        <v>0.17152000000000001</v>
      </c>
      <c r="AC328" s="439">
        <v>34</v>
      </c>
      <c r="AD328" s="464"/>
      <c r="AE328" s="549">
        <v>1785</v>
      </c>
      <c r="AF328" s="549">
        <v>1803</v>
      </c>
      <c r="AG328" s="464">
        <v>7.61</v>
      </c>
      <c r="AH328" s="439">
        <v>616</v>
      </c>
      <c r="AI328" s="735">
        <v>2050</v>
      </c>
      <c r="AJ328" s="549">
        <v>9470</v>
      </c>
      <c r="AK328" s="439">
        <v>102</v>
      </c>
      <c r="AL328" s="457"/>
      <c r="AM328" s="464">
        <v>15.64</v>
      </c>
      <c r="AN328" s="464">
        <v>39.74</v>
      </c>
      <c r="AO328" s="457"/>
      <c r="AP328" s="457"/>
      <c r="AQ328" s="549"/>
      <c r="AR328" s="736"/>
      <c r="AS328" s="595">
        <f t="shared" si="10"/>
        <v>100</v>
      </c>
      <c r="AT328" s="736">
        <f t="shared" si="11"/>
        <v>0.87709090909090903</v>
      </c>
      <c r="AU328" s="737">
        <f t="shared" si="12"/>
        <v>0.15662337662337664</v>
      </c>
      <c r="AV328" s="450">
        <f t="shared" si="14"/>
        <v>0.54370370370370369</v>
      </c>
      <c r="AW328" s="747">
        <f t="shared" si="13"/>
        <v>0.49004975124378114</v>
      </c>
    </row>
    <row r="329" spans="1:49" x14ac:dyDescent="0.15">
      <c r="A329" s="733">
        <v>43811</v>
      </c>
      <c r="B329" s="515"/>
      <c r="C329" s="403"/>
      <c r="D329" s="722"/>
      <c r="E329" s="405"/>
      <c r="F329" s="405"/>
      <c r="G329" s="687"/>
      <c r="H329" s="403"/>
      <c r="I329" s="404"/>
      <c r="J329" s="405"/>
      <c r="K329" s="405"/>
      <c r="L329" s="407"/>
      <c r="M329" s="407"/>
      <c r="N329" s="407"/>
      <c r="O329" s="408"/>
      <c r="P329" s="549">
        <v>960</v>
      </c>
      <c r="Q329" s="438">
        <v>7.8</v>
      </c>
      <c r="R329" s="405">
        <v>1339</v>
      </c>
      <c r="S329" s="405">
        <v>3950</v>
      </c>
      <c r="T329" s="405">
        <v>10760</v>
      </c>
      <c r="U329" s="667">
        <v>6.13</v>
      </c>
      <c r="V329" s="450">
        <f t="shared" si="15"/>
        <v>0.85138888888888886</v>
      </c>
      <c r="W329" s="734">
        <f t="shared" si="5"/>
        <v>960</v>
      </c>
      <c r="X329" s="450">
        <f t="shared" si="6"/>
        <v>0.38400000000000001</v>
      </c>
      <c r="Y329" s="734">
        <v>1339</v>
      </c>
      <c r="Z329" s="734">
        <f t="shared" si="7"/>
        <v>3950</v>
      </c>
      <c r="AA329" s="735">
        <f t="shared" si="8"/>
        <v>3792</v>
      </c>
      <c r="AB329" s="450">
        <f t="shared" si="9"/>
        <v>0.16853333333333334</v>
      </c>
      <c r="AC329" s="439">
        <v>33</v>
      </c>
      <c r="AD329" s="464"/>
      <c r="AE329" s="549">
        <v>1640</v>
      </c>
      <c r="AF329" s="549">
        <v>1654</v>
      </c>
      <c r="AG329" s="464">
        <v>7.8</v>
      </c>
      <c r="AH329" s="439">
        <v>743</v>
      </c>
      <c r="AI329" s="735">
        <v>2120</v>
      </c>
      <c r="AJ329" s="549">
        <v>9510</v>
      </c>
      <c r="AK329" s="439">
        <v>112</v>
      </c>
      <c r="AL329" s="457"/>
      <c r="AM329" s="464">
        <v>14.19</v>
      </c>
      <c r="AN329" s="464">
        <v>41.64</v>
      </c>
      <c r="AO329" s="457"/>
      <c r="AP329" s="457"/>
      <c r="AQ329" s="549"/>
      <c r="AR329" s="736"/>
      <c r="AS329" s="595">
        <f t="shared" si="10"/>
        <v>100</v>
      </c>
      <c r="AT329" s="736">
        <f t="shared" si="11"/>
        <v>0.86181818181818182</v>
      </c>
      <c r="AU329" s="737">
        <f t="shared" si="12"/>
        <v>0.15389610389610389</v>
      </c>
      <c r="AV329" s="450">
        <f t="shared" si="14"/>
        <v>0.44510828976848393</v>
      </c>
      <c r="AW329" s="747">
        <f t="shared" si="13"/>
        <v>0.46329113924050636</v>
      </c>
    </row>
    <row r="330" spans="1:49" x14ac:dyDescent="0.15">
      <c r="A330" s="733">
        <v>43812</v>
      </c>
      <c r="B330" s="515"/>
      <c r="C330" s="403"/>
      <c r="D330" s="722"/>
      <c r="E330" s="405"/>
      <c r="F330" s="405"/>
      <c r="G330" s="687"/>
      <c r="H330" s="403"/>
      <c r="I330" s="404"/>
      <c r="J330" s="405"/>
      <c r="K330" s="405"/>
      <c r="L330" s="407"/>
      <c r="M330" s="407"/>
      <c r="N330" s="407"/>
      <c r="O330" s="408"/>
      <c r="P330" s="549">
        <v>960</v>
      </c>
      <c r="Q330" s="438">
        <v>7.85</v>
      </c>
      <c r="R330" s="405">
        <v>1427</v>
      </c>
      <c r="S330" s="405">
        <v>4070</v>
      </c>
      <c r="T330" s="405">
        <v>11030</v>
      </c>
      <c r="U330" s="667">
        <v>6.22</v>
      </c>
      <c r="V330" s="450">
        <f t="shared" si="15"/>
        <v>0.86388888888888882</v>
      </c>
      <c r="W330" s="734">
        <f t="shared" si="5"/>
        <v>960</v>
      </c>
      <c r="X330" s="450">
        <f t="shared" si="6"/>
        <v>0.38400000000000001</v>
      </c>
      <c r="Y330" s="734">
        <v>1427</v>
      </c>
      <c r="Z330" s="734">
        <f t="shared" si="7"/>
        <v>4070</v>
      </c>
      <c r="AA330" s="735">
        <f t="shared" si="8"/>
        <v>3907.2</v>
      </c>
      <c r="AB330" s="450">
        <f t="shared" si="9"/>
        <v>0.17365333333333333</v>
      </c>
      <c r="AC330" s="439">
        <v>33</v>
      </c>
      <c r="AD330" s="464"/>
      <c r="AE330" s="549">
        <v>1482</v>
      </c>
      <c r="AF330" s="549">
        <v>1495</v>
      </c>
      <c r="AG330" s="464">
        <v>7.86</v>
      </c>
      <c r="AH330" s="439">
        <v>653</v>
      </c>
      <c r="AI330" s="735">
        <v>2000</v>
      </c>
      <c r="AJ330" s="549">
        <v>9660</v>
      </c>
      <c r="AK330" s="439">
        <v>106</v>
      </c>
      <c r="AL330" s="457"/>
      <c r="AM330" s="464">
        <v>14.06</v>
      </c>
      <c r="AN330" s="464">
        <v>42.72</v>
      </c>
      <c r="AO330" s="457"/>
      <c r="AP330" s="457"/>
      <c r="AQ330" s="549"/>
      <c r="AR330" s="736"/>
      <c r="AS330" s="595">
        <f t="shared" si="10"/>
        <v>100</v>
      </c>
      <c r="AT330" s="736">
        <f t="shared" si="11"/>
        <v>0.88800000000000001</v>
      </c>
      <c r="AU330" s="737">
        <f t="shared" si="12"/>
        <v>0.15857142857142859</v>
      </c>
      <c r="AV330" s="450">
        <f t="shared" si="14"/>
        <v>0.54239663629992996</v>
      </c>
      <c r="AW330" s="747">
        <f t="shared" si="13"/>
        <v>0.50859950859950853</v>
      </c>
    </row>
    <row r="331" spans="1:49" x14ac:dyDescent="0.15">
      <c r="A331" s="733">
        <v>43813</v>
      </c>
      <c r="B331" s="515"/>
      <c r="C331" s="403"/>
      <c r="D331" s="722"/>
      <c r="E331" s="405"/>
      <c r="F331" s="405"/>
      <c r="G331" s="687"/>
      <c r="H331" s="403"/>
      <c r="I331" s="404"/>
      <c r="J331" s="405"/>
      <c r="K331" s="405"/>
      <c r="L331" s="407"/>
      <c r="M331" s="407"/>
      <c r="N331" s="407"/>
      <c r="O331" s="408"/>
      <c r="P331" s="549">
        <v>960</v>
      </c>
      <c r="Q331" s="438">
        <v>7.52</v>
      </c>
      <c r="R331" s="405">
        <v>1673</v>
      </c>
      <c r="S331" s="405">
        <v>4900</v>
      </c>
      <c r="T331" s="405">
        <v>10770</v>
      </c>
      <c r="U331" s="667">
        <v>6.02</v>
      </c>
      <c r="V331" s="450">
        <f t="shared" si="15"/>
        <v>0.83611111111111103</v>
      </c>
      <c r="W331" s="734">
        <f t="shared" si="5"/>
        <v>960</v>
      </c>
      <c r="X331" s="450">
        <f t="shared" si="6"/>
        <v>0.38400000000000001</v>
      </c>
      <c r="Y331" s="734">
        <v>1673</v>
      </c>
      <c r="Z331" s="734">
        <f t="shared" si="7"/>
        <v>4900</v>
      </c>
      <c r="AA331" s="735">
        <f t="shared" si="8"/>
        <v>4704</v>
      </c>
      <c r="AB331" s="450">
        <f t="shared" si="9"/>
        <v>0.20906666666666668</v>
      </c>
      <c r="AC331" s="439">
        <v>34</v>
      </c>
      <c r="AD331" s="464"/>
      <c r="AE331" s="549">
        <v>1514</v>
      </c>
      <c r="AF331" s="549">
        <v>1484</v>
      </c>
      <c r="AG331" s="464">
        <v>7.67</v>
      </c>
      <c r="AH331" s="439">
        <v>815</v>
      </c>
      <c r="AI331" s="735">
        <v>2440</v>
      </c>
      <c r="AJ331" s="549">
        <v>9730</v>
      </c>
      <c r="AK331" s="439">
        <v>102</v>
      </c>
      <c r="AL331" s="457"/>
      <c r="AM331" s="464">
        <v>16.04</v>
      </c>
      <c r="AN331" s="464">
        <v>41.9</v>
      </c>
      <c r="AO331" s="457"/>
      <c r="AP331" s="457"/>
      <c r="AQ331" s="549"/>
      <c r="AR331" s="736"/>
      <c r="AS331" s="595">
        <f t="shared" si="10"/>
        <v>100</v>
      </c>
      <c r="AT331" s="736">
        <f t="shared" si="11"/>
        <v>1.0690909090909091</v>
      </c>
      <c r="AU331" s="737">
        <f t="shared" si="12"/>
        <v>0.19090909090909092</v>
      </c>
      <c r="AV331" s="450">
        <f t="shared" si="14"/>
        <v>0.51285116557083077</v>
      </c>
      <c r="AW331" s="747">
        <f t="shared" si="13"/>
        <v>0.50204081632653064</v>
      </c>
    </row>
    <row r="332" spans="1:49" x14ac:dyDescent="0.15">
      <c r="A332" s="740">
        <v>43814</v>
      </c>
      <c r="B332" s="486"/>
      <c r="C332" s="488"/>
      <c r="D332" s="741"/>
      <c r="E332" s="490"/>
      <c r="F332" s="490"/>
      <c r="G332" s="689"/>
      <c r="H332" s="488"/>
      <c r="I332" s="489"/>
      <c r="J332" s="490"/>
      <c r="K332" s="490"/>
      <c r="L332" s="491"/>
      <c r="M332" s="491"/>
      <c r="N332" s="491"/>
      <c r="O332" s="492"/>
      <c r="P332" s="550">
        <v>960</v>
      </c>
      <c r="Q332" s="493">
        <v>7.6</v>
      </c>
      <c r="R332" s="494">
        <v>1698</v>
      </c>
      <c r="S332" s="490">
        <v>5030</v>
      </c>
      <c r="T332" s="490">
        <v>9770</v>
      </c>
      <c r="U332" s="677">
        <v>6.17</v>
      </c>
      <c r="V332" s="499">
        <f t="shared" si="15"/>
        <v>0.8569444444444444</v>
      </c>
      <c r="W332" s="742">
        <f t="shared" si="5"/>
        <v>960</v>
      </c>
      <c r="X332" s="499">
        <f t="shared" si="6"/>
        <v>0.38400000000000001</v>
      </c>
      <c r="Y332" s="742">
        <v>1698</v>
      </c>
      <c r="Z332" s="742">
        <f t="shared" si="7"/>
        <v>5030</v>
      </c>
      <c r="AA332" s="550">
        <f t="shared" si="8"/>
        <v>4828.8</v>
      </c>
      <c r="AB332" s="499">
        <f t="shared" si="9"/>
        <v>0.21461333333333335</v>
      </c>
      <c r="AC332" s="494">
        <v>34</v>
      </c>
      <c r="AD332" s="507"/>
      <c r="AE332" s="550">
        <v>1479</v>
      </c>
      <c r="AF332" s="550">
        <v>1495</v>
      </c>
      <c r="AG332" s="507">
        <v>7.53</v>
      </c>
      <c r="AH332" s="494">
        <v>942</v>
      </c>
      <c r="AI332" s="550">
        <v>2490</v>
      </c>
      <c r="AJ332" s="550">
        <v>10060</v>
      </c>
      <c r="AK332" s="494">
        <v>91</v>
      </c>
      <c r="AL332" s="503"/>
      <c r="AM332" s="507">
        <v>15.28</v>
      </c>
      <c r="AN332" s="507">
        <v>41.5</v>
      </c>
      <c r="AO332" s="503"/>
      <c r="AP332" s="503"/>
      <c r="AQ332" s="550"/>
      <c r="AR332" s="507"/>
      <c r="AS332" s="494">
        <f t="shared" si="10"/>
        <v>100</v>
      </c>
      <c r="AT332" s="507">
        <f t="shared" si="11"/>
        <v>1.0974545454545455</v>
      </c>
      <c r="AU332" s="743">
        <f t="shared" si="12"/>
        <v>0.19597402597402599</v>
      </c>
      <c r="AV332" s="499">
        <f t="shared" si="14"/>
        <v>0.44522968197879864</v>
      </c>
      <c r="AW332" s="748">
        <f t="shared" si="13"/>
        <v>0.50497017892644136</v>
      </c>
    </row>
    <row r="333" spans="1:49" x14ac:dyDescent="0.15">
      <c r="A333" s="733">
        <v>43815</v>
      </c>
      <c r="B333" s="515"/>
      <c r="C333" s="403"/>
      <c r="D333" s="722"/>
      <c r="E333" s="405"/>
      <c r="F333" s="405"/>
      <c r="G333" s="687"/>
      <c r="H333" s="403"/>
      <c r="I333" s="404"/>
      <c r="J333" s="405"/>
      <c r="K333" s="405"/>
      <c r="L333" s="407"/>
      <c r="M333" s="407"/>
      <c r="N333" s="407"/>
      <c r="O333" s="408"/>
      <c r="P333" s="549">
        <v>960</v>
      </c>
      <c r="Q333" s="438">
        <v>7.04</v>
      </c>
      <c r="R333" s="439">
        <v>1680</v>
      </c>
      <c r="S333" s="405">
        <v>5120</v>
      </c>
      <c r="T333" s="405">
        <v>9950</v>
      </c>
      <c r="U333" s="667">
        <v>5.84</v>
      </c>
      <c r="V333" s="450">
        <f t="shared" si="15"/>
        <v>0.81111111111111112</v>
      </c>
      <c r="W333" s="734">
        <f t="shared" si="5"/>
        <v>960</v>
      </c>
      <c r="X333" s="450">
        <f t="shared" si="6"/>
        <v>0.38400000000000001</v>
      </c>
      <c r="Y333" s="734">
        <v>1680</v>
      </c>
      <c r="Z333" s="734">
        <f t="shared" si="7"/>
        <v>5120</v>
      </c>
      <c r="AA333" s="735">
        <f t="shared" si="8"/>
        <v>4915.2</v>
      </c>
      <c r="AB333" s="450">
        <f t="shared" si="9"/>
        <v>0.21845333333333333</v>
      </c>
      <c r="AC333" s="439">
        <v>34</v>
      </c>
      <c r="AD333" s="464"/>
      <c r="AE333" s="549">
        <v>1579</v>
      </c>
      <c r="AF333" s="549">
        <v>1553</v>
      </c>
      <c r="AG333" s="464">
        <v>7.7</v>
      </c>
      <c r="AH333" s="439">
        <v>736</v>
      </c>
      <c r="AI333" s="735">
        <v>2540</v>
      </c>
      <c r="AJ333" s="549">
        <v>10300</v>
      </c>
      <c r="AK333" s="439">
        <v>105</v>
      </c>
      <c r="AL333" s="457"/>
      <c r="AM333" s="464">
        <v>18.690000000000001</v>
      </c>
      <c r="AN333" s="464">
        <v>45.5</v>
      </c>
      <c r="AO333" s="457"/>
      <c r="AP333" s="457"/>
      <c r="AQ333" s="549"/>
      <c r="AR333" s="736"/>
      <c r="AS333" s="595">
        <f t="shared" si="10"/>
        <v>100</v>
      </c>
      <c r="AT333" s="736">
        <f t="shared" si="11"/>
        <v>1.1170909090909091</v>
      </c>
      <c r="AU333" s="737">
        <f t="shared" si="12"/>
        <v>0.19948051948051951</v>
      </c>
      <c r="AV333" s="450">
        <f t="shared" si="14"/>
        <v>0.56190476190476191</v>
      </c>
      <c r="AW333" s="747">
        <f t="shared" si="13"/>
        <v>0.50390625</v>
      </c>
    </row>
    <row r="334" spans="1:49" x14ac:dyDescent="0.15">
      <c r="A334" s="733">
        <v>43816</v>
      </c>
      <c r="B334" s="515"/>
      <c r="C334" s="403"/>
      <c r="D334" s="722"/>
      <c r="E334" s="405"/>
      <c r="F334" s="405"/>
      <c r="G334" s="687"/>
      <c r="H334" s="403"/>
      <c r="I334" s="404"/>
      <c r="J334" s="405"/>
      <c r="K334" s="405"/>
      <c r="L334" s="407"/>
      <c r="M334" s="407"/>
      <c r="N334" s="407"/>
      <c r="O334" s="408"/>
      <c r="P334" s="549">
        <v>960</v>
      </c>
      <c r="Q334" s="438">
        <v>6.42</v>
      </c>
      <c r="R334" s="439">
        <v>1544</v>
      </c>
      <c r="S334" s="405">
        <v>5240</v>
      </c>
      <c r="T334" s="405">
        <v>10840</v>
      </c>
      <c r="U334" s="667">
        <v>5.86</v>
      </c>
      <c r="V334" s="450">
        <f t="shared" si="15"/>
        <v>0.81388888888888888</v>
      </c>
      <c r="W334" s="734">
        <f t="shared" si="5"/>
        <v>960</v>
      </c>
      <c r="X334" s="450">
        <f t="shared" si="6"/>
        <v>0.38400000000000001</v>
      </c>
      <c r="Y334" s="734">
        <v>1544</v>
      </c>
      <c r="Z334" s="734">
        <f t="shared" si="7"/>
        <v>5240</v>
      </c>
      <c r="AA334" s="735">
        <f t="shared" si="8"/>
        <v>5030.3999999999996</v>
      </c>
      <c r="AB334" s="450">
        <f t="shared" si="9"/>
        <v>0.22357333333333332</v>
      </c>
      <c r="AC334" s="439">
        <v>34</v>
      </c>
      <c r="AD334" s="464"/>
      <c r="AE334" s="549">
        <v>1839</v>
      </c>
      <c r="AF334" s="549">
        <v>1810</v>
      </c>
      <c r="AG334" s="464">
        <v>7.6</v>
      </c>
      <c r="AH334" s="439">
        <v>744</v>
      </c>
      <c r="AI334" s="735">
        <v>2750</v>
      </c>
      <c r="AJ334" s="549">
        <v>10450</v>
      </c>
      <c r="AK334" s="439">
        <v>94</v>
      </c>
      <c r="AL334" s="457"/>
      <c r="AM334" s="464">
        <v>19.690000000000001</v>
      </c>
      <c r="AN334" s="464">
        <v>46.4</v>
      </c>
      <c r="AO334" s="457"/>
      <c r="AP334" s="457"/>
      <c r="AQ334" s="549"/>
      <c r="AR334" s="736"/>
      <c r="AS334" s="595">
        <f t="shared" si="10"/>
        <v>100</v>
      </c>
      <c r="AT334" s="736">
        <f t="shared" si="11"/>
        <v>1.1432727272727272</v>
      </c>
      <c r="AU334" s="737">
        <f t="shared" si="12"/>
        <v>0.20415584415584415</v>
      </c>
      <c r="AV334" s="450">
        <f t="shared" si="14"/>
        <v>0.5181347150259068</v>
      </c>
      <c r="AW334" s="747">
        <f t="shared" si="13"/>
        <v>0.47519083969465647</v>
      </c>
    </row>
    <row r="335" spans="1:49" x14ac:dyDescent="0.15">
      <c r="A335" s="733">
        <v>43817</v>
      </c>
      <c r="B335" s="515"/>
      <c r="C335" s="403"/>
      <c r="D335" s="722"/>
      <c r="E335" s="405"/>
      <c r="F335" s="405"/>
      <c r="G335" s="687"/>
      <c r="H335" s="403"/>
      <c r="I335" s="404"/>
      <c r="J335" s="405"/>
      <c r="K335" s="405"/>
      <c r="L335" s="407"/>
      <c r="M335" s="407"/>
      <c r="N335" s="407"/>
      <c r="O335" s="408"/>
      <c r="P335" s="549">
        <v>960</v>
      </c>
      <c r="Q335" s="438">
        <v>6.48</v>
      </c>
      <c r="R335" s="405">
        <v>1781</v>
      </c>
      <c r="S335" s="405">
        <v>4780</v>
      </c>
      <c r="T335" s="405">
        <v>9930</v>
      </c>
      <c r="U335" s="667">
        <v>5.83</v>
      </c>
      <c r="V335" s="450">
        <f t="shared" si="15"/>
        <v>0.80972222222222223</v>
      </c>
      <c r="W335" s="734">
        <f t="shared" si="5"/>
        <v>960</v>
      </c>
      <c r="X335" s="450">
        <f t="shared" si="6"/>
        <v>0.38400000000000001</v>
      </c>
      <c r="Y335" s="734">
        <v>1781</v>
      </c>
      <c r="Z335" s="734">
        <f t="shared" si="7"/>
        <v>4780</v>
      </c>
      <c r="AA335" s="735">
        <f t="shared" si="8"/>
        <v>4588.8</v>
      </c>
      <c r="AB335" s="450">
        <f t="shared" si="9"/>
        <v>0.20394666666666666</v>
      </c>
      <c r="AC335" s="439">
        <v>34</v>
      </c>
      <c r="AD335" s="464"/>
      <c r="AE335" s="549">
        <v>1792</v>
      </c>
      <c r="AF335" s="549">
        <v>1793</v>
      </c>
      <c r="AG335" s="464">
        <v>7.44</v>
      </c>
      <c r="AH335" s="439">
        <v>882</v>
      </c>
      <c r="AI335" s="735">
        <v>2650</v>
      </c>
      <c r="AJ335" s="549">
        <v>10300</v>
      </c>
      <c r="AK335" s="439"/>
      <c r="AL335" s="457">
        <v>1.5</v>
      </c>
      <c r="AM335" s="464">
        <v>22.32</v>
      </c>
      <c r="AN335" s="464">
        <v>44.7</v>
      </c>
      <c r="AO335" s="457"/>
      <c r="AP335" s="457"/>
      <c r="AQ335" s="549"/>
      <c r="AR335" s="736"/>
      <c r="AS335" s="595">
        <f t="shared" si="10"/>
        <v>100</v>
      </c>
      <c r="AT335" s="736">
        <f t="shared" si="11"/>
        <v>1.042909090909091</v>
      </c>
      <c r="AU335" s="737">
        <f t="shared" si="12"/>
        <v>0.18623376623376625</v>
      </c>
      <c r="AV335" s="450">
        <f t="shared" si="14"/>
        <v>0.50477259966311061</v>
      </c>
      <c r="AW335" s="747">
        <f t="shared" si="13"/>
        <v>0.44560669456066948</v>
      </c>
    </row>
    <row r="336" spans="1:49" x14ac:dyDescent="0.15">
      <c r="A336" s="733">
        <v>43818</v>
      </c>
      <c r="B336" s="515"/>
      <c r="C336" s="403"/>
      <c r="D336" s="722"/>
      <c r="E336" s="405"/>
      <c r="F336" s="405"/>
      <c r="G336" s="687"/>
      <c r="H336" s="403"/>
      <c r="I336" s="404"/>
      <c r="J336" s="405"/>
      <c r="K336" s="405"/>
      <c r="L336" s="407"/>
      <c r="M336" s="407"/>
      <c r="N336" s="407"/>
      <c r="O336" s="408"/>
      <c r="P336" s="549">
        <v>960</v>
      </c>
      <c r="Q336" s="438">
        <v>5.98</v>
      </c>
      <c r="R336" s="405">
        <v>1780</v>
      </c>
      <c r="S336" s="405">
        <v>4710</v>
      </c>
      <c r="T336" s="405">
        <v>9020</v>
      </c>
      <c r="U336" s="667">
        <v>5.65</v>
      </c>
      <c r="V336" s="450">
        <f t="shared" si="15"/>
        <v>0.78472222222222221</v>
      </c>
      <c r="W336" s="734">
        <f t="shared" si="5"/>
        <v>960</v>
      </c>
      <c r="X336" s="450">
        <f t="shared" si="6"/>
        <v>0.38400000000000001</v>
      </c>
      <c r="Y336" s="734">
        <v>1780</v>
      </c>
      <c r="Z336" s="734">
        <f t="shared" si="7"/>
        <v>4710</v>
      </c>
      <c r="AA336" s="735">
        <f t="shared" si="8"/>
        <v>4521.6000000000004</v>
      </c>
      <c r="AB336" s="450">
        <f t="shared" si="9"/>
        <v>0.20096000000000003</v>
      </c>
      <c r="AC336" s="439">
        <v>35</v>
      </c>
      <c r="AD336" s="464"/>
      <c r="AE336" s="549">
        <v>1460</v>
      </c>
      <c r="AF336" s="549">
        <v>1485</v>
      </c>
      <c r="AG336" s="464">
        <v>7.5</v>
      </c>
      <c r="AH336" s="439">
        <v>1009</v>
      </c>
      <c r="AI336" s="735">
        <v>2630</v>
      </c>
      <c r="AJ336" s="549">
        <v>10270</v>
      </c>
      <c r="AK336" s="439"/>
      <c r="AL336" s="457">
        <v>1.5</v>
      </c>
      <c r="AM336" s="464">
        <v>20.49</v>
      </c>
      <c r="AN336" s="464">
        <v>46.8</v>
      </c>
      <c r="AO336" s="457"/>
      <c r="AP336" s="457"/>
      <c r="AQ336" s="549"/>
      <c r="AR336" s="736"/>
      <c r="AS336" s="595">
        <f t="shared" si="10"/>
        <v>100</v>
      </c>
      <c r="AT336" s="736">
        <f t="shared" si="11"/>
        <v>1.0276363636363637</v>
      </c>
      <c r="AU336" s="737">
        <f t="shared" si="12"/>
        <v>0.18350649350649353</v>
      </c>
      <c r="AV336" s="450">
        <f t="shared" si="14"/>
        <v>0.43314606741573036</v>
      </c>
      <c r="AW336" s="747">
        <f t="shared" si="13"/>
        <v>0.44161358811040341</v>
      </c>
    </row>
    <row r="337" spans="1:49" x14ac:dyDescent="0.15">
      <c r="A337" s="733">
        <v>43819</v>
      </c>
      <c r="B337" s="515"/>
      <c r="C337" s="403"/>
      <c r="D337" s="722"/>
      <c r="E337" s="405"/>
      <c r="F337" s="405"/>
      <c r="G337" s="687"/>
      <c r="H337" s="403"/>
      <c r="I337" s="404"/>
      <c r="J337" s="405"/>
      <c r="K337" s="405"/>
      <c r="L337" s="407"/>
      <c r="M337" s="407"/>
      <c r="N337" s="407"/>
      <c r="O337" s="408"/>
      <c r="P337" s="549">
        <v>960</v>
      </c>
      <c r="Q337" s="438">
        <v>6.09</v>
      </c>
      <c r="R337" s="405">
        <v>1680</v>
      </c>
      <c r="S337" s="405">
        <v>4410</v>
      </c>
      <c r="T337" s="405">
        <v>8180</v>
      </c>
      <c r="U337" s="667">
        <v>6.3</v>
      </c>
      <c r="V337" s="450">
        <f t="shared" si="15"/>
        <v>0.875</v>
      </c>
      <c r="W337" s="734">
        <f t="shared" si="5"/>
        <v>960</v>
      </c>
      <c r="X337" s="450">
        <f t="shared" si="6"/>
        <v>0.38400000000000001</v>
      </c>
      <c r="Y337" s="734">
        <v>1680</v>
      </c>
      <c r="Z337" s="734">
        <f t="shared" si="7"/>
        <v>4410</v>
      </c>
      <c r="AA337" s="735">
        <f t="shared" si="8"/>
        <v>4233.6000000000004</v>
      </c>
      <c r="AB337" s="450">
        <f t="shared" si="9"/>
        <v>0.18816000000000002</v>
      </c>
      <c r="AC337" s="439">
        <v>37</v>
      </c>
      <c r="AD337" s="464"/>
      <c r="AE337" s="549">
        <v>1414</v>
      </c>
      <c r="AF337" s="549">
        <v>1456</v>
      </c>
      <c r="AG337" s="464">
        <v>7.4</v>
      </c>
      <c r="AH337" s="439">
        <v>988</v>
      </c>
      <c r="AI337" s="735">
        <v>2590</v>
      </c>
      <c r="AJ337" s="549">
        <v>9890</v>
      </c>
      <c r="AK337" s="439"/>
      <c r="AL337" s="457">
        <v>1.4</v>
      </c>
      <c r="AM337" s="464">
        <v>20.96</v>
      </c>
      <c r="AN337" s="464">
        <v>45</v>
      </c>
      <c r="AO337" s="457">
        <v>32.6</v>
      </c>
      <c r="AP337" s="457"/>
      <c r="AQ337" s="549"/>
      <c r="AR337" s="736"/>
      <c r="AS337" s="595">
        <f t="shared" si="10"/>
        <v>100</v>
      </c>
      <c r="AT337" s="736">
        <f t="shared" si="11"/>
        <v>0.96218181818181825</v>
      </c>
      <c r="AU337" s="737">
        <f t="shared" si="12"/>
        <v>0.17181818181818184</v>
      </c>
      <c r="AV337" s="450">
        <f t="shared" si="14"/>
        <v>0.41190476190476188</v>
      </c>
      <c r="AW337" s="747">
        <f t="shared" si="13"/>
        <v>0.41269841269841268</v>
      </c>
    </row>
    <row r="338" spans="1:49" x14ac:dyDescent="0.15">
      <c r="A338" s="733">
        <v>43820</v>
      </c>
      <c r="B338" s="515"/>
      <c r="C338" s="403"/>
      <c r="D338" s="722"/>
      <c r="E338" s="405"/>
      <c r="F338" s="405"/>
      <c r="G338" s="687"/>
      <c r="H338" s="403"/>
      <c r="I338" s="404"/>
      <c r="J338" s="405"/>
      <c r="K338" s="405"/>
      <c r="L338" s="407"/>
      <c r="M338" s="407"/>
      <c r="N338" s="407"/>
      <c r="O338" s="408"/>
      <c r="P338" s="549">
        <v>960</v>
      </c>
      <c r="Q338" s="438">
        <v>5.0599999999999996</v>
      </c>
      <c r="R338" s="405">
        <v>1601</v>
      </c>
      <c r="S338" s="405">
        <v>3730</v>
      </c>
      <c r="T338" s="405">
        <v>7000</v>
      </c>
      <c r="U338" s="667">
        <v>6.35</v>
      </c>
      <c r="V338" s="450">
        <f t="shared" si="15"/>
        <v>0.88194444444444442</v>
      </c>
      <c r="W338" s="734">
        <f t="shared" si="5"/>
        <v>960</v>
      </c>
      <c r="X338" s="450">
        <f t="shared" si="6"/>
        <v>0.38400000000000001</v>
      </c>
      <c r="Y338" s="734">
        <v>1601</v>
      </c>
      <c r="Z338" s="734">
        <f t="shared" si="7"/>
        <v>3730</v>
      </c>
      <c r="AA338" s="735">
        <f t="shared" si="8"/>
        <v>3580.8</v>
      </c>
      <c r="AB338" s="450">
        <f t="shared" si="9"/>
        <v>0.15914666666666669</v>
      </c>
      <c r="AC338" s="439">
        <v>38</v>
      </c>
      <c r="AD338" s="464"/>
      <c r="AE338" s="549">
        <v>1477</v>
      </c>
      <c r="AF338" s="549">
        <v>1478</v>
      </c>
      <c r="AG338" s="464">
        <v>7.58</v>
      </c>
      <c r="AH338" s="439">
        <v>942</v>
      </c>
      <c r="AI338" s="735">
        <v>2200</v>
      </c>
      <c r="AJ338" s="549">
        <v>9560</v>
      </c>
      <c r="AK338" s="439"/>
      <c r="AL338" s="457">
        <v>2.7</v>
      </c>
      <c r="AM338" s="464">
        <v>17.66</v>
      </c>
      <c r="AN338" s="464">
        <v>47.8</v>
      </c>
      <c r="AO338" s="457">
        <v>30.5</v>
      </c>
      <c r="AP338" s="457">
        <v>3.5</v>
      </c>
      <c r="AQ338" s="549"/>
      <c r="AR338" s="736"/>
      <c r="AS338" s="595">
        <f t="shared" si="10"/>
        <v>100</v>
      </c>
      <c r="AT338" s="736">
        <f t="shared" si="11"/>
        <v>0.81381818181818188</v>
      </c>
      <c r="AU338" s="737">
        <f t="shared" si="12"/>
        <v>0.14532467532467536</v>
      </c>
      <c r="AV338" s="450">
        <f t="shared" si="14"/>
        <v>0.41161773891317921</v>
      </c>
      <c r="AW338" s="747">
        <f t="shared" si="13"/>
        <v>0.41018766756032177</v>
      </c>
    </row>
    <row r="339" spans="1:49" x14ac:dyDescent="0.15">
      <c r="A339" s="740">
        <v>43821</v>
      </c>
      <c r="B339" s="486"/>
      <c r="C339" s="488"/>
      <c r="D339" s="741"/>
      <c r="E339" s="490"/>
      <c r="F339" s="490"/>
      <c r="G339" s="689"/>
      <c r="H339" s="488"/>
      <c r="I339" s="489"/>
      <c r="J339" s="490"/>
      <c r="K339" s="490"/>
      <c r="L339" s="491"/>
      <c r="M339" s="491"/>
      <c r="N339" s="491"/>
      <c r="O339" s="492"/>
      <c r="P339" s="550">
        <v>960</v>
      </c>
      <c r="Q339" s="493">
        <v>5.63</v>
      </c>
      <c r="R339" s="494">
        <v>1383</v>
      </c>
      <c r="S339" s="490">
        <v>3610</v>
      </c>
      <c r="T339" s="490">
        <v>6330</v>
      </c>
      <c r="U339" s="677">
        <v>5.76</v>
      </c>
      <c r="V339" s="499">
        <f t="shared" si="15"/>
        <v>0.79999999999999993</v>
      </c>
      <c r="W339" s="742">
        <f t="shared" si="5"/>
        <v>960</v>
      </c>
      <c r="X339" s="499">
        <f t="shared" si="6"/>
        <v>0.38400000000000001</v>
      </c>
      <c r="Y339" s="742">
        <v>1383</v>
      </c>
      <c r="Z339" s="742">
        <f t="shared" si="7"/>
        <v>3610</v>
      </c>
      <c r="AA339" s="550">
        <f t="shared" si="8"/>
        <v>3465.6</v>
      </c>
      <c r="AB339" s="499">
        <f t="shared" si="9"/>
        <v>0.15402666666666667</v>
      </c>
      <c r="AC339" s="494">
        <v>37</v>
      </c>
      <c r="AD339" s="507"/>
      <c r="AE339" s="550">
        <v>1218</v>
      </c>
      <c r="AF339" s="550">
        <v>1227</v>
      </c>
      <c r="AG339" s="507">
        <v>7.55</v>
      </c>
      <c r="AH339" s="494">
        <v>824</v>
      </c>
      <c r="AI339" s="550">
        <v>2180</v>
      </c>
      <c r="AJ339" s="550">
        <v>9150</v>
      </c>
      <c r="AK339" s="494"/>
      <c r="AL339" s="503">
        <v>3.9</v>
      </c>
      <c r="AM339" s="507">
        <v>18.91</v>
      </c>
      <c r="AN339" s="507">
        <v>43.6</v>
      </c>
      <c r="AO339" s="503">
        <v>35.700000000000003</v>
      </c>
      <c r="AP339" s="503">
        <v>2.2000000000000002</v>
      </c>
      <c r="AQ339" s="550"/>
      <c r="AR339" s="507"/>
      <c r="AS339" s="494">
        <f t="shared" si="10"/>
        <v>100</v>
      </c>
      <c r="AT339" s="507">
        <f t="shared" si="11"/>
        <v>0.78763636363636358</v>
      </c>
      <c r="AU339" s="743">
        <f t="shared" si="12"/>
        <v>0.14064935064935064</v>
      </c>
      <c r="AV339" s="499">
        <f t="shared" si="14"/>
        <v>0.40419378163412867</v>
      </c>
      <c r="AW339" s="748">
        <f t="shared" si="13"/>
        <v>0.39612188365650969</v>
      </c>
    </row>
    <row r="340" spans="1:49" x14ac:dyDescent="0.15">
      <c r="A340" s="733">
        <v>43822</v>
      </c>
      <c r="B340" s="515"/>
      <c r="C340" s="403"/>
      <c r="D340" s="722"/>
      <c r="E340" s="405"/>
      <c r="F340" s="405"/>
      <c r="G340" s="687"/>
      <c r="H340" s="403"/>
      <c r="I340" s="404"/>
      <c r="J340" s="405"/>
      <c r="K340" s="405"/>
      <c r="L340" s="407"/>
      <c r="M340" s="407"/>
      <c r="N340" s="407"/>
      <c r="O340" s="408"/>
      <c r="P340" s="549">
        <v>960</v>
      </c>
      <c r="Q340" s="438">
        <v>5.04</v>
      </c>
      <c r="R340" s="439">
        <v>1273</v>
      </c>
      <c r="S340" s="405">
        <v>3460</v>
      </c>
      <c r="T340" s="405">
        <v>3460</v>
      </c>
      <c r="U340" s="667">
        <v>4.75</v>
      </c>
      <c r="V340" s="450">
        <f t="shared" si="15"/>
        <v>0.65972222222222221</v>
      </c>
      <c r="W340" s="734">
        <f t="shared" si="5"/>
        <v>960</v>
      </c>
      <c r="X340" s="450">
        <f t="shared" si="6"/>
        <v>0.38400000000000001</v>
      </c>
      <c r="Y340" s="734">
        <v>1273</v>
      </c>
      <c r="Z340" s="734">
        <f t="shared" si="7"/>
        <v>3460</v>
      </c>
      <c r="AA340" s="735">
        <f t="shared" si="8"/>
        <v>3321.6</v>
      </c>
      <c r="AB340" s="450">
        <f t="shared" si="9"/>
        <v>0.14762666666666666</v>
      </c>
      <c r="AC340" s="439">
        <v>37</v>
      </c>
      <c r="AD340" s="464"/>
      <c r="AE340" s="549">
        <v>1001</v>
      </c>
      <c r="AF340" s="549">
        <v>1128</v>
      </c>
      <c r="AG340" s="464">
        <v>7.76</v>
      </c>
      <c r="AH340" s="439">
        <v>750</v>
      </c>
      <c r="AI340" s="735">
        <v>2020</v>
      </c>
      <c r="AJ340" s="549">
        <v>8710</v>
      </c>
      <c r="AK340" s="439"/>
      <c r="AL340" s="457">
        <v>2.6</v>
      </c>
      <c r="AM340" s="464">
        <v>14.2</v>
      </c>
      <c r="AN340" s="464">
        <v>44.2</v>
      </c>
      <c r="AO340" s="457">
        <v>46</v>
      </c>
      <c r="AP340" s="457">
        <v>2.5</v>
      </c>
      <c r="AQ340" s="549"/>
      <c r="AR340" s="736"/>
      <c r="AS340" s="595">
        <f t="shared" si="10"/>
        <v>100</v>
      </c>
      <c r="AT340" s="736">
        <f t="shared" si="11"/>
        <v>0.75490909090909086</v>
      </c>
      <c r="AU340" s="737">
        <f t="shared" si="12"/>
        <v>0.13480519480519482</v>
      </c>
      <c r="AV340" s="450">
        <f t="shared" si="14"/>
        <v>0.41084053417124899</v>
      </c>
      <c r="AW340" s="747">
        <f t="shared" si="13"/>
        <v>0.41618497109826591</v>
      </c>
    </row>
    <row r="341" spans="1:49" x14ac:dyDescent="0.15">
      <c r="A341" s="733">
        <v>43823</v>
      </c>
      <c r="B341" s="515"/>
      <c r="C341" s="403"/>
      <c r="D341" s="722"/>
      <c r="E341" s="405"/>
      <c r="F341" s="405"/>
      <c r="G341" s="687"/>
      <c r="H341" s="403"/>
      <c r="I341" s="404"/>
      <c r="J341" s="405"/>
      <c r="K341" s="405"/>
      <c r="L341" s="407"/>
      <c r="M341" s="407"/>
      <c r="N341" s="407"/>
      <c r="O341" s="408"/>
      <c r="P341" s="549">
        <v>960</v>
      </c>
      <c r="Q341" s="438">
        <v>5.38</v>
      </c>
      <c r="R341" s="439">
        <v>1247</v>
      </c>
      <c r="S341" s="405">
        <v>3580</v>
      </c>
      <c r="T341" s="405">
        <v>5860</v>
      </c>
      <c r="U341" s="667">
        <v>5.15</v>
      </c>
      <c r="V341" s="450">
        <f t="shared" si="15"/>
        <v>0.71527777777777779</v>
      </c>
      <c r="W341" s="734">
        <f t="shared" si="5"/>
        <v>960</v>
      </c>
      <c r="X341" s="450">
        <f t="shared" si="6"/>
        <v>0.38400000000000001</v>
      </c>
      <c r="Y341" s="734">
        <v>1247</v>
      </c>
      <c r="Z341" s="734">
        <f t="shared" si="7"/>
        <v>3580</v>
      </c>
      <c r="AA341" s="735">
        <f t="shared" si="8"/>
        <v>3436.8</v>
      </c>
      <c r="AB341" s="450">
        <f t="shared" si="9"/>
        <v>0.15274666666666667</v>
      </c>
      <c r="AC341" s="439">
        <v>38</v>
      </c>
      <c r="AD341" s="464"/>
      <c r="AE341" s="549">
        <v>1045</v>
      </c>
      <c r="AF341" s="549">
        <v>1142</v>
      </c>
      <c r="AG341" s="464">
        <v>7.32</v>
      </c>
      <c r="AH341" s="439">
        <v>728</v>
      </c>
      <c r="AI341" s="735">
        <v>1960</v>
      </c>
      <c r="AJ341" s="549">
        <v>8100</v>
      </c>
      <c r="AK341" s="439"/>
      <c r="AL341" s="457">
        <v>0.15</v>
      </c>
      <c r="AM341" s="464">
        <v>16.79</v>
      </c>
      <c r="AN341" s="464">
        <v>34.380000000000003</v>
      </c>
      <c r="AO341" s="457">
        <v>51.5</v>
      </c>
      <c r="AP341" s="457">
        <v>2.5</v>
      </c>
      <c r="AQ341" s="549"/>
      <c r="AR341" s="736"/>
      <c r="AS341" s="595">
        <f t="shared" si="10"/>
        <v>100</v>
      </c>
      <c r="AT341" s="736">
        <f t="shared" si="11"/>
        <v>0.78109090909090917</v>
      </c>
      <c r="AU341" s="737">
        <f t="shared" si="12"/>
        <v>0.13948051948051951</v>
      </c>
      <c r="AV341" s="450">
        <f t="shared" si="14"/>
        <v>0.41619887730553329</v>
      </c>
      <c r="AW341" s="747">
        <f t="shared" si="13"/>
        <v>0.45251396648044695</v>
      </c>
    </row>
    <row r="342" spans="1:49" x14ac:dyDescent="0.15">
      <c r="A342" s="733">
        <v>43824</v>
      </c>
      <c r="B342" s="515"/>
      <c r="C342" s="403"/>
      <c r="D342" s="722"/>
      <c r="E342" s="405"/>
      <c r="F342" s="405"/>
      <c r="G342" s="687"/>
      <c r="H342" s="403"/>
      <c r="I342" s="404"/>
      <c r="J342" s="405"/>
      <c r="K342" s="405"/>
      <c r="L342" s="407"/>
      <c r="M342" s="407"/>
      <c r="N342" s="407"/>
      <c r="O342" s="408"/>
      <c r="P342" s="549">
        <v>960</v>
      </c>
      <c r="Q342" s="438">
        <v>5.86</v>
      </c>
      <c r="R342" s="405">
        <v>1224</v>
      </c>
      <c r="S342" s="405">
        <v>3270</v>
      </c>
      <c r="T342" s="405">
        <v>6320</v>
      </c>
      <c r="U342" s="667">
        <v>3.86</v>
      </c>
      <c r="V342" s="450">
        <f t="shared" si="15"/>
        <v>0.53611111111111109</v>
      </c>
      <c r="W342" s="734">
        <f t="shared" si="5"/>
        <v>960</v>
      </c>
      <c r="X342" s="450">
        <f t="shared" si="6"/>
        <v>0.38400000000000001</v>
      </c>
      <c r="Y342" s="734">
        <v>1224</v>
      </c>
      <c r="Z342" s="734">
        <f t="shared" si="7"/>
        <v>3270</v>
      </c>
      <c r="AA342" s="735">
        <f t="shared" si="8"/>
        <v>3139.2</v>
      </c>
      <c r="AB342" s="450">
        <f t="shared" si="9"/>
        <v>0.13952000000000001</v>
      </c>
      <c r="AC342" s="439">
        <v>37</v>
      </c>
      <c r="AD342" s="464"/>
      <c r="AE342" s="549">
        <v>1161</v>
      </c>
      <c r="AF342" s="549">
        <v>1195</v>
      </c>
      <c r="AG342" s="464">
        <v>7.76</v>
      </c>
      <c r="AH342" s="439">
        <v>685</v>
      </c>
      <c r="AI342" s="735">
        <v>1850</v>
      </c>
      <c r="AJ342" s="549">
        <v>7640</v>
      </c>
      <c r="AK342" s="439"/>
      <c r="AL342" s="457">
        <v>1.1000000000000001</v>
      </c>
      <c r="AM342" s="464">
        <v>12.81</v>
      </c>
      <c r="AN342" s="464">
        <v>38.840000000000003</v>
      </c>
      <c r="AO342" s="457">
        <v>53</v>
      </c>
      <c r="AP342" s="457">
        <v>2.5</v>
      </c>
      <c r="AQ342" s="549"/>
      <c r="AR342" s="736"/>
      <c r="AS342" s="595">
        <f t="shared" si="10"/>
        <v>100</v>
      </c>
      <c r="AT342" s="736">
        <f t="shared" si="11"/>
        <v>0.71345454545454545</v>
      </c>
      <c r="AU342" s="737">
        <f t="shared" si="12"/>
        <v>0.12740259740259741</v>
      </c>
      <c r="AV342" s="450">
        <f t="shared" si="14"/>
        <v>0.440359477124183</v>
      </c>
      <c r="AW342" s="747">
        <f t="shared" si="13"/>
        <v>0.43425076452599387</v>
      </c>
    </row>
    <row r="343" spans="1:49" x14ac:dyDescent="0.15">
      <c r="A343" s="733">
        <v>43825</v>
      </c>
      <c r="B343" s="515"/>
      <c r="C343" s="403"/>
      <c r="D343" s="722"/>
      <c r="E343" s="405"/>
      <c r="F343" s="405"/>
      <c r="G343" s="687"/>
      <c r="H343" s="403"/>
      <c r="I343" s="404"/>
      <c r="J343" s="405"/>
      <c r="K343" s="405"/>
      <c r="L343" s="407"/>
      <c r="M343" s="407"/>
      <c r="N343" s="407"/>
      <c r="O343" s="408"/>
      <c r="P343" s="549">
        <v>960</v>
      </c>
      <c r="Q343" s="438">
        <v>6.88</v>
      </c>
      <c r="R343" s="405">
        <v>1290</v>
      </c>
      <c r="S343" s="405">
        <v>3360</v>
      </c>
      <c r="T343" s="405">
        <v>6880</v>
      </c>
      <c r="U343" s="667">
        <v>4.26</v>
      </c>
      <c r="V343" s="450">
        <f t="shared" si="15"/>
        <v>0.59166666666666667</v>
      </c>
      <c r="W343" s="734">
        <f t="shared" si="5"/>
        <v>960</v>
      </c>
      <c r="X343" s="450">
        <f t="shared" si="6"/>
        <v>0.38400000000000001</v>
      </c>
      <c r="Y343" s="734">
        <v>1290</v>
      </c>
      <c r="Z343" s="734">
        <f t="shared" si="7"/>
        <v>3360</v>
      </c>
      <c r="AA343" s="735">
        <f t="shared" si="8"/>
        <v>3225.6</v>
      </c>
      <c r="AB343" s="450">
        <f t="shared" si="9"/>
        <v>0.14335999999999999</v>
      </c>
      <c r="AC343" s="439">
        <v>38</v>
      </c>
      <c r="AD343" s="464"/>
      <c r="AE343" s="549">
        <v>1151</v>
      </c>
      <c r="AF343" s="549">
        <v>1155</v>
      </c>
      <c r="AG343" s="464">
        <v>7.48</v>
      </c>
      <c r="AH343" s="439">
        <v>668</v>
      </c>
      <c r="AI343" s="735">
        <v>1830</v>
      </c>
      <c r="AJ343" s="549">
        <v>7350</v>
      </c>
      <c r="AK343" s="439"/>
      <c r="AL343" s="457">
        <v>0.25</v>
      </c>
      <c r="AM343" s="464">
        <v>13.99</v>
      </c>
      <c r="AN343" s="464">
        <v>32.020000000000003</v>
      </c>
      <c r="AO343" s="457">
        <v>54.3</v>
      </c>
      <c r="AP343" s="457">
        <v>3</v>
      </c>
      <c r="AQ343" s="549"/>
      <c r="AR343" s="736"/>
      <c r="AS343" s="595">
        <f t="shared" si="10"/>
        <v>100</v>
      </c>
      <c r="AT343" s="736">
        <f t="shared" si="11"/>
        <v>0.73309090909090902</v>
      </c>
      <c r="AU343" s="737">
        <f t="shared" si="12"/>
        <v>0.13090909090909089</v>
      </c>
      <c r="AV343" s="450">
        <f t="shared" si="14"/>
        <v>0.48217054263565895</v>
      </c>
      <c r="AW343" s="747">
        <f t="shared" si="13"/>
        <v>0.4553571428571429</v>
      </c>
    </row>
    <row r="344" spans="1:49" x14ac:dyDescent="0.15">
      <c r="A344" s="733">
        <v>43826</v>
      </c>
      <c r="B344" s="515"/>
      <c r="C344" s="403"/>
      <c r="D344" s="722"/>
      <c r="E344" s="405"/>
      <c r="F344" s="405"/>
      <c r="G344" s="687"/>
      <c r="H344" s="403"/>
      <c r="I344" s="404"/>
      <c r="J344" s="405"/>
      <c r="K344" s="405"/>
      <c r="L344" s="407"/>
      <c r="M344" s="407"/>
      <c r="N344" s="407"/>
      <c r="O344" s="408"/>
      <c r="P344" s="549">
        <v>960</v>
      </c>
      <c r="Q344" s="438">
        <v>6.71</v>
      </c>
      <c r="R344" s="405">
        <v>1390</v>
      </c>
      <c r="S344" s="405">
        <v>3660</v>
      </c>
      <c r="T344" s="405">
        <v>6750</v>
      </c>
      <c r="U344" s="667">
        <v>4.17</v>
      </c>
      <c r="V344" s="450">
        <f t="shared" si="15"/>
        <v>0.57916666666666661</v>
      </c>
      <c r="W344" s="734">
        <f t="shared" si="5"/>
        <v>960</v>
      </c>
      <c r="X344" s="450">
        <f t="shared" si="6"/>
        <v>0.38400000000000001</v>
      </c>
      <c r="Y344" s="734">
        <v>1390</v>
      </c>
      <c r="Z344" s="734">
        <f t="shared" si="7"/>
        <v>3660</v>
      </c>
      <c r="AA344" s="735">
        <f t="shared" si="8"/>
        <v>3513.6</v>
      </c>
      <c r="AB344" s="450">
        <f t="shared" si="9"/>
        <v>0.15615999999999999</v>
      </c>
      <c r="AC344" s="439">
        <v>37</v>
      </c>
      <c r="AD344" s="464"/>
      <c r="AE344" s="549">
        <v>1121</v>
      </c>
      <c r="AF344" s="549">
        <v>1274</v>
      </c>
      <c r="AG344" s="464">
        <v>7.7</v>
      </c>
      <c r="AH344" s="439">
        <v>563</v>
      </c>
      <c r="AI344" s="735">
        <v>1840</v>
      </c>
      <c r="AJ344" s="549">
        <v>7250</v>
      </c>
      <c r="AK344" s="439"/>
      <c r="AL344" s="457">
        <v>1.6</v>
      </c>
      <c r="AM344" s="464">
        <v>11.14</v>
      </c>
      <c r="AN344" s="464">
        <v>34.6</v>
      </c>
      <c r="AO344" s="457">
        <v>55.2</v>
      </c>
      <c r="AP344" s="457">
        <v>3.5</v>
      </c>
      <c r="AQ344" s="549"/>
      <c r="AR344" s="736"/>
      <c r="AS344" s="595">
        <f t="shared" si="10"/>
        <v>100</v>
      </c>
      <c r="AT344" s="736">
        <f t="shared" si="11"/>
        <v>0.79854545454545456</v>
      </c>
      <c r="AU344" s="737">
        <f t="shared" si="12"/>
        <v>0.14259740259740261</v>
      </c>
      <c r="AV344" s="450">
        <f t="shared" si="14"/>
        <v>0.5949640287769784</v>
      </c>
      <c r="AW344" s="747">
        <f t="shared" si="13"/>
        <v>0.49726775956284153</v>
      </c>
    </row>
    <row r="345" spans="1:49" x14ac:dyDescent="0.15">
      <c r="A345" s="733">
        <v>43827</v>
      </c>
      <c r="B345" s="515"/>
      <c r="C345" s="403"/>
      <c r="D345" s="722"/>
      <c r="E345" s="405"/>
      <c r="F345" s="405"/>
      <c r="G345" s="687"/>
      <c r="H345" s="403"/>
      <c r="I345" s="404"/>
      <c r="J345" s="405"/>
      <c r="K345" s="405"/>
      <c r="L345" s="407"/>
      <c r="M345" s="407"/>
      <c r="N345" s="407"/>
      <c r="O345" s="408"/>
      <c r="P345" s="549">
        <v>960</v>
      </c>
      <c r="Q345" s="438">
        <v>6.3</v>
      </c>
      <c r="R345" s="405">
        <v>1307</v>
      </c>
      <c r="S345" s="405">
        <v>3360</v>
      </c>
      <c r="T345" s="405">
        <v>6950</v>
      </c>
      <c r="U345" s="667">
        <v>4.66</v>
      </c>
      <c r="V345" s="450">
        <f t="shared" si="15"/>
        <v>0.64722222222222225</v>
      </c>
      <c r="W345" s="734">
        <f t="shared" si="5"/>
        <v>960</v>
      </c>
      <c r="X345" s="450">
        <f t="shared" si="6"/>
        <v>0.38400000000000001</v>
      </c>
      <c r="Y345" s="734">
        <v>1307</v>
      </c>
      <c r="Z345" s="734">
        <f t="shared" si="7"/>
        <v>3360</v>
      </c>
      <c r="AA345" s="735">
        <f t="shared" si="8"/>
        <v>3225.6</v>
      </c>
      <c r="AB345" s="450">
        <f t="shared" si="9"/>
        <v>0.14335999999999999</v>
      </c>
      <c r="AC345" s="439">
        <v>38</v>
      </c>
      <c r="AD345" s="464"/>
      <c r="AE345" s="549">
        <v>1139</v>
      </c>
      <c r="AF345" s="549">
        <v>1205</v>
      </c>
      <c r="AG345" s="464">
        <v>7.5</v>
      </c>
      <c r="AH345" s="439">
        <v>562</v>
      </c>
      <c r="AI345" s="735">
        <v>1800</v>
      </c>
      <c r="AJ345" s="549">
        <v>7290</v>
      </c>
      <c r="AK345" s="439"/>
      <c r="AL345" s="457">
        <v>1.8</v>
      </c>
      <c r="AM345" s="464">
        <v>11.6</v>
      </c>
      <c r="AN345" s="464">
        <v>34</v>
      </c>
      <c r="AO345" s="457">
        <v>43.2</v>
      </c>
      <c r="AP345" s="457">
        <v>3.4</v>
      </c>
      <c r="AQ345" s="549"/>
      <c r="AR345" s="736"/>
      <c r="AS345" s="595">
        <f t="shared" si="10"/>
        <v>100</v>
      </c>
      <c r="AT345" s="736">
        <f t="shared" si="11"/>
        <v>0.73309090909090902</v>
      </c>
      <c r="AU345" s="737">
        <f t="shared" si="12"/>
        <v>0.13090909090909089</v>
      </c>
      <c r="AV345" s="450">
        <f t="shared" si="14"/>
        <v>0.57000765110941087</v>
      </c>
      <c r="AW345" s="747">
        <f t="shared" si="13"/>
        <v>0.4642857142857143</v>
      </c>
    </row>
    <row r="346" spans="1:49" x14ac:dyDescent="0.15">
      <c r="A346" s="740">
        <v>43828</v>
      </c>
      <c r="B346" s="486"/>
      <c r="C346" s="488"/>
      <c r="D346" s="741"/>
      <c r="E346" s="490"/>
      <c r="F346" s="490"/>
      <c r="G346" s="689"/>
      <c r="H346" s="488"/>
      <c r="I346" s="489"/>
      <c r="J346" s="490"/>
      <c r="K346" s="490"/>
      <c r="L346" s="491"/>
      <c r="M346" s="491"/>
      <c r="N346" s="491"/>
      <c r="O346" s="492"/>
      <c r="P346" s="550">
        <v>960</v>
      </c>
      <c r="Q346" s="493">
        <v>6.4</v>
      </c>
      <c r="R346" s="494">
        <v>1266</v>
      </c>
      <c r="S346" s="490">
        <v>3480</v>
      </c>
      <c r="T346" s="490">
        <v>7280</v>
      </c>
      <c r="U346" s="677">
        <v>4.76</v>
      </c>
      <c r="V346" s="499">
        <f t="shared" si="15"/>
        <v>0.66111111111111109</v>
      </c>
      <c r="W346" s="742">
        <f t="shared" ref="W346:W377" si="16">P346</f>
        <v>960</v>
      </c>
      <c r="X346" s="499">
        <f t="shared" ref="X346:X377" si="17">W346/$W$6</f>
        <v>0.38400000000000001</v>
      </c>
      <c r="Y346" s="742">
        <v>1266</v>
      </c>
      <c r="Z346" s="742">
        <f t="shared" ref="Z346:Z377" si="18">S346</f>
        <v>3480</v>
      </c>
      <c r="AA346" s="550">
        <f t="shared" ref="AA346:AA377" si="19">S346*P346/1000</f>
        <v>3340.8</v>
      </c>
      <c r="AB346" s="499">
        <f t="shared" si="9"/>
        <v>0.14848</v>
      </c>
      <c r="AC346" s="494">
        <v>38</v>
      </c>
      <c r="AD346" s="507"/>
      <c r="AE346" s="550">
        <v>1120</v>
      </c>
      <c r="AF346" s="550">
        <v>1190</v>
      </c>
      <c r="AG346" s="507">
        <v>7.7</v>
      </c>
      <c r="AH346" s="494">
        <v>512</v>
      </c>
      <c r="AI346" s="550">
        <v>1830</v>
      </c>
      <c r="AJ346" s="550">
        <v>7270</v>
      </c>
      <c r="AK346" s="494"/>
      <c r="AL346" s="503">
        <v>2</v>
      </c>
      <c r="AM346" s="507">
        <v>11.15</v>
      </c>
      <c r="AN346" s="507">
        <v>34.83</v>
      </c>
      <c r="AO346" s="503">
        <v>43</v>
      </c>
      <c r="AP346" s="503">
        <v>3.2</v>
      </c>
      <c r="AQ346" s="550"/>
      <c r="AR346" s="507"/>
      <c r="AS346" s="494">
        <f t="shared" si="10"/>
        <v>100</v>
      </c>
      <c r="AT346" s="507">
        <f t="shared" si="11"/>
        <v>0.75927272727272732</v>
      </c>
      <c r="AU346" s="743">
        <f t="shared" si="12"/>
        <v>0.13558441558441561</v>
      </c>
      <c r="AV346" s="499">
        <f t="shared" si="14"/>
        <v>0.59557661927330174</v>
      </c>
      <c r="AW346" s="748">
        <f t="shared" si="13"/>
        <v>0.47413793103448276</v>
      </c>
    </row>
    <row r="347" spans="1:49" x14ac:dyDescent="0.15">
      <c r="A347" s="733">
        <v>43829</v>
      </c>
      <c r="B347" s="515"/>
      <c r="C347" s="403"/>
      <c r="D347" s="722"/>
      <c r="E347" s="405"/>
      <c r="F347" s="405"/>
      <c r="G347" s="687"/>
      <c r="H347" s="403"/>
      <c r="I347" s="404"/>
      <c r="J347" s="405"/>
      <c r="K347" s="405"/>
      <c r="L347" s="407"/>
      <c r="M347" s="407"/>
      <c r="N347" s="407"/>
      <c r="O347" s="408"/>
      <c r="P347" s="549">
        <v>960</v>
      </c>
      <c r="Q347" s="438">
        <v>6.5</v>
      </c>
      <c r="R347" s="439">
        <v>1357</v>
      </c>
      <c r="S347" s="405">
        <v>3570</v>
      </c>
      <c r="T347" s="405">
        <v>8640</v>
      </c>
      <c r="U347" s="667">
        <v>5.42</v>
      </c>
      <c r="V347" s="450">
        <f t="shared" si="15"/>
        <v>0.75277777777777777</v>
      </c>
      <c r="W347" s="734">
        <f t="shared" si="16"/>
        <v>960</v>
      </c>
      <c r="X347" s="450">
        <f t="shared" si="17"/>
        <v>0.38400000000000001</v>
      </c>
      <c r="Y347" s="734">
        <v>1357</v>
      </c>
      <c r="Z347" s="734">
        <f t="shared" si="18"/>
        <v>3570</v>
      </c>
      <c r="AA347" s="735">
        <f t="shared" si="19"/>
        <v>3427.2</v>
      </c>
      <c r="AB347" s="450">
        <f t="shared" si="9"/>
        <v>0.15231999999999998</v>
      </c>
      <c r="AC347" s="439">
        <v>38</v>
      </c>
      <c r="AD347" s="464"/>
      <c r="AE347" s="549">
        <v>1129</v>
      </c>
      <c r="AF347" s="549">
        <v>1193</v>
      </c>
      <c r="AG347" s="464">
        <v>7.49</v>
      </c>
      <c r="AH347" s="439">
        <v>616</v>
      </c>
      <c r="AI347" s="735">
        <v>1730</v>
      </c>
      <c r="AJ347" s="549">
        <v>7150</v>
      </c>
      <c r="AK347" s="439"/>
      <c r="AL347" s="457">
        <v>2.8</v>
      </c>
      <c r="AM347" s="464">
        <v>13.39</v>
      </c>
      <c r="AN347" s="464">
        <v>31.7</v>
      </c>
      <c r="AO347" s="457">
        <v>55</v>
      </c>
      <c r="AP347" s="457">
        <v>3.6</v>
      </c>
      <c r="AQ347" s="549"/>
      <c r="AR347" s="736"/>
      <c r="AS347" s="595">
        <f t="shared" si="10"/>
        <v>100</v>
      </c>
      <c r="AT347" s="736">
        <f t="shared" si="11"/>
        <v>0.77890909090909088</v>
      </c>
      <c r="AU347" s="737">
        <f t="shared" si="12"/>
        <v>0.1390909090909091</v>
      </c>
      <c r="AV347" s="450">
        <f t="shared" si="14"/>
        <v>0.54605747973470886</v>
      </c>
      <c r="AW347" s="747">
        <f t="shared" si="13"/>
        <v>0.51540616246498594</v>
      </c>
    </row>
    <row r="348" spans="1:49" x14ac:dyDescent="0.15">
      <c r="A348" s="733">
        <v>43830</v>
      </c>
      <c r="B348" s="515"/>
      <c r="C348" s="403"/>
      <c r="D348" s="722"/>
      <c r="E348" s="405"/>
      <c r="F348" s="405"/>
      <c r="G348" s="687"/>
      <c r="H348" s="403"/>
      <c r="I348" s="404"/>
      <c r="J348" s="405"/>
      <c r="K348" s="405"/>
      <c r="L348" s="407"/>
      <c r="M348" s="407"/>
      <c r="N348" s="407"/>
      <c r="O348" s="408"/>
      <c r="P348" s="549">
        <v>960</v>
      </c>
      <c r="Q348" s="438">
        <v>6.07</v>
      </c>
      <c r="R348" s="439">
        <v>1434</v>
      </c>
      <c r="S348" s="405">
        <v>3520</v>
      </c>
      <c r="T348" s="405">
        <v>7520</v>
      </c>
      <c r="U348" s="667">
        <v>5.67</v>
      </c>
      <c r="V348" s="450">
        <f t="shared" si="15"/>
        <v>0.78749999999999998</v>
      </c>
      <c r="W348" s="734">
        <f t="shared" si="16"/>
        <v>960</v>
      </c>
      <c r="X348" s="450">
        <f t="shared" si="17"/>
        <v>0.38400000000000001</v>
      </c>
      <c r="Y348" s="734">
        <v>1434</v>
      </c>
      <c r="Z348" s="734">
        <f t="shared" si="18"/>
        <v>3520</v>
      </c>
      <c r="AA348" s="735">
        <f t="shared" si="19"/>
        <v>3379.2</v>
      </c>
      <c r="AB348" s="450">
        <f t="shared" si="9"/>
        <v>0.15018666666666666</v>
      </c>
      <c r="AC348" s="439">
        <v>37</v>
      </c>
      <c r="AD348" s="464"/>
      <c r="AE348" s="549">
        <v>1138</v>
      </c>
      <c r="AF348" s="549">
        <v>1110</v>
      </c>
      <c r="AG348" s="464">
        <v>7.55</v>
      </c>
      <c r="AH348" s="439">
        <v>497</v>
      </c>
      <c r="AI348" s="735">
        <v>1520</v>
      </c>
      <c r="AJ348" s="549">
        <v>7180</v>
      </c>
      <c r="AK348" s="439"/>
      <c r="AL348" s="457">
        <v>0.2</v>
      </c>
      <c r="AM348" s="464">
        <v>9.49</v>
      </c>
      <c r="AN348" s="464">
        <v>38.020000000000003</v>
      </c>
      <c r="AO348" s="457">
        <v>58.6</v>
      </c>
      <c r="AP348" s="457">
        <v>3.2</v>
      </c>
      <c r="AQ348" s="549"/>
      <c r="AR348" s="736"/>
      <c r="AS348" s="595">
        <f t="shared" si="10"/>
        <v>100</v>
      </c>
      <c r="AT348" s="736">
        <f t="shared" si="11"/>
        <v>0.7679999999999999</v>
      </c>
      <c r="AU348" s="737">
        <f t="shared" si="12"/>
        <v>0.13714285714285712</v>
      </c>
      <c r="AV348" s="450">
        <f t="shared" si="14"/>
        <v>0.6534170153417016</v>
      </c>
      <c r="AW348" s="747">
        <f t="shared" si="13"/>
        <v>0.56818181818181812</v>
      </c>
    </row>
    <row r="349" spans="1:49" x14ac:dyDescent="0.15">
      <c r="A349" s="733">
        <v>43831</v>
      </c>
      <c r="B349" s="515"/>
      <c r="C349" s="403"/>
      <c r="D349" s="722"/>
      <c r="E349" s="405"/>
      <c r="F349" s="405"/>
      <c r="G349" s="687"/>
      <c r="H349" s="403"/>
      <c r="I349" s="404"/>
      <c r="J349" s="405"/>
      <c r="K349" s="405"/>
      <c r="L349" s="407"/>
      <c r="M349" s="407"/>
      <c r="N349" s="407"/>
      <c r="O349" s="408"/>
      <c r="P349" s="549">
        <v>960</v>
      </c>
      <c r="Q349" s="438">
        <v>6.24</v>
      </c>
      <c r="R349" s="405">
        <v>1339</v>
      </c>
      <c r="S349" s="405">
        <v>3400</v>
      </c>
      <c r="T349" s="405">
        <v>7730</v>
      </c>
      <c r="U349" s="667">
        <v>6.41</v>
      </c>
      <c r="V349" s="450">
        <f t="shared" si="15"/>
        <v>0.89027777777777772</v>
      </c>
      <c r="W349" s="734">
        <f t="shared" si="16"/>
        <v>960</v>
      </c>
      <c r="X349" s="450">
        <f t="shared" si="17"/>
        <v>0.38400000000000001</v>
      </c>
      <c r="Y349" s="734">
        <v>1339</v>
      </c>
      <c r="Z349" s="734">
        <f t="shared" si="18"/>
        <v>3400</v>
      </c>
      <c r="AA349" s="735">
        <f t="shared" si="19"/>
        <v>3264</v>
      </c>
      <c r="AB349" s="450">
        <f t="shared" ref="AB349:AB380" si="20">AA349/$AA$6</f>
        <v>0.14506666666666668</v>
      </c>
      <c r="AC349" s="439">
        <v>37</v>
      </c>
      <c r="AD349" s="464"/>
      <c r="AE349" s="549">
        <v>1132</v>
      </c>
      <c r="AF349" s="549">
        <v>1207</v>
      </c>
      <c r="AG349" s="464">
        <v>7.46</v>
      </c>
      <c r="AH349" s="439">
        <v>481</v>
      </c>
      <c r="AI349" s="735">
        <v>1570</v>
      </c>
      <c r="AJ349" s="549">
        <v>7390</v>
      </c>
      <c r="AK349" s="439"/>
      <c r="AL349" s="457">
        <v>0.1</v>
      </c>
      <c r="AM349" s="464">
        <v>9.75</v>
      </c>
      <c r="AN349" s="464">
        <v>38.700000000000003</v>
      </c>
      <c r="AO349" s="457">
        <v>47</v>
      </c>
      <c r="AP349" s="457">
        <v>2.9</v>
      </c>
      <c r="AQ349" s="549"/>
      <c r="AR349" s="736"/>
      <c r="AS349" s="595">
        <f t="shared" ref="AS349:AS380" si="21">4000/P349*24</f>
        <v>100</v>
      </c>
      <c r="AT349" s="736">
        <f t="shared" ref="AT349:AT380" si="22">AA349/4400</f>
        <v>0.74181818181818182</v>
      </c>
      <c r="AU349" s="737">
        <f t="shared" ref="AU349:AU380" si="23">AT349/5.6</f>
        <v>0.13246753246753248</v>
      </c>
      <c r="AV349" s="450">
        <f t="shared" si="14"/>
        <v>0.64077669902912615</v>
      </c>
      <c r="AW349" s="747">
        <f t="shared" ref="AW349:AW369" si="24">1-AI349/S349</f>
        <v>0.53823529411764703</v>
      </c>
    </row>
    <row r="350" spans="1:49" x14ac:dyDescent="0.15">
      <c r="A350" s="733">
        <v>43832</v>
      </c>
      <c r="B350" s="515"/>
      <c r="C350" s="403"/>
      <c r="D350" s="722"/>
      <c r="E350" s="405"/>
      <c r="F350" s="405"/>
      <c r="G350" s="687"/>
      <c r="H350" s="403"/>
      <c r="I350" s="404"/>
      <c r="J350" s="405"/>
      <c r="K350" s="405"/>
      <c r="L350" s="407"/>
      <c r="M350" s="407"/>
      <c r="N350" s="407"/>
      <c r="O350" s="408"/>
      <c r="P350" s="549">
        <v>960</v>
      </c>
      <c r="Q350" s="438">
        <v>6.53</v>
      </c>
      <c r="R350" s="405">
        <v>1243</v>
      </c>
      <c r="S350" s="405">
        <v>3390</v>
      </c>
      <c r="T350" s="405">
        <v>7960</v>
      </c>
      <c r="U350" s="667">
        <v>5.51</v>
      </c>
      <c r="V350" s="450">
        <f t="shared" si="15"/>
        <v>0.76527777777777772</v>
      </c>
      <c r="W350" s="734">
        <f t="shared" si="16"/>
        <v>960</v>
      </c>
      <c r="X350" s="450">
        <f t="shared" si="17"/>
        <v>0.38400000000000001</v>
      </c>
      <c r="Y350" s="734">
        <v>1243</v>
      </c>
      <c r="Z350" s="734">
        <f t="shared" si="18"/>
        <v>3390</v>
      </c>
      <c r="AA350" s="735">
        <f t="shared" si="19"/>
        <v>3254.4</v>
      </c>
      <c r="AB350" s="450">
        <f t="shared" si="20"/>
        <v>0.14463999999999999</v>
      </c>
      <c r="AC350" s="439">
        <v>38</v>
      </c>
      <c r="AD350" s="464"/>
      <c r="AE350" s="549">
        <v>1108</v>
      </c>
      <c r="AF350" s="549">
        <v>1187</v>
      </c>
      <c r="AG350" s="464">
        <v>7.37</v>
      </c>
      <c r="AH350" s="439">
        <v>538</v>
      </c>
      <c r="AI350" s="735">
        <v>1560</v>
      </c>
      <c r="AJ350" s="549">
        <v>7520</v>
      </c>
      <c r="AK350" s="439"/>
      <c r="AL350" s="457">
        <v>0.1</v>
      </c>
      <c r="AM350" s="464">
        <v>10.94</v>
      </c>
      <c r="AN350" s="464">
        <v>37.04</v>
      </c>
      <c r="AO350" s="457">
        <v>55</v>
      </c>
      <c r="AP350" s="457">
        <v>4</v>
      </c>
      <c r="AQ350" s="549"/>
      <c r="AR350" s="736"/>
      <c r="AS350" s="595">
        <f t="shared" si="21"/>
        <v>100</v>
      </c>
      <c r="AT350" s="736">
        <f t="shared" si="22"/>
        <v>0.73963636363636365</v>
      </c>
      <c r="AU350" s="737">
        <f t="shared" si="23"/>
        <v>0.1320779220779221</v>
      </c>
      <c r="AV350" s="450">
        <f t="shared" si="14"/>
        <v>0.56717618664521319</v>
      </c>
      <c r="AW350" s="747">
        <f t="shared" si="24"/>
        <v>0.53982300884955747</v>
      </c>
    </row>
    <row r="351" spans="1:49" x14ac:dyDescent="0.15">
      <c r="A351" s="733">
        <v>43833</v>
      </c>
      <c r="B351" s="515"/>
      <c r="C351" s="403"/>
      <c r="D351" s="722"/>
      <c r="E351" s="405"/>
      <c r="F351" s="405"/>
      <c r="G351" s="687"/>
      <c r="H351" s="403"/>
      <c r="I351" s="404"/>
      <c r="J351" s="405"/>
      <c r="K351" s="405"/>
      <c r="L351" s="407"/>
      <c r="M351" s="407"/>
      <c r="N351" s="407"/>
      <c r="O351" s="408"/>
      <c r="P351" s="549">
        <v>960</v>
      </c>
      <c r="Q351" s="438">
        <v>6.02</v>
      </c>
      <c r="R351" s="405">
        <v>1453</v>
      </c>
      <c r="S351" s="405">
        <v>3380</v>
      </c>
      <c r="T351" s="405">
        <v>7640</v>
      </c>
      <c r="U351" s="667">
        <v>5.0599999999999996</v>
      </c>
      <c r="V351" s="450">
        <f t="shared" si="15"/>
        <v>0.70277777777777772</v>
      </c>
      <c r="W351" s="734">
        <f t="shared" si="16"/>
        <v>960</v>
      </c>
      <c r="X351" s="450">
        <f t="shared" si="17"/>
        <v>0.38400000000000001</v>
      </c>
      <c r="Y351" s="734">
        <v>1453</v>
      </c>
      <c r="Z351" s="734">
        <f t="shared" si="18"/>
        <v>3380</v>
      </c>
      <c r="AA351" s="735">
        <f t="shared" si="19"/>
        <v>3244.8</v>
      </c>
      <c r="AB351" s="450">
        <f t="shared" si="20"/>
        <v>0.14421333333333333</v>
      </c>
      <c r="AC351" s="439">
        <v>37</v>
      </c>
      <c r="AD351" s="464"/>
      <c r="AE351" s="549">
        <v>1372</v>
      </c>
      <c r="AF351" s="549">
        <v>1485</v>
      </c>
      <c r="AG351" s="464">
        <v>7.53</v>
      </c>
      <c r="AH351" s="439">
        <v>432</v>
      </c>
      <c r="AI351" s="735">
        <v>1540</v>
      </c>
      <c r="AJ351" s="549">
        <v>7550</v>
      </c>
      <c r="AK351" s="439"/>
      <c r="AL351" s="457">
        <v>0.5</v>
      </c>
      <c r="AM351" s="464">
        <v>8.25</v>
      </c>
      <c r="AN351" s="464">
        <v>41.82</v>
      </c>
      <c r="AO351" s="457">
        <v>52</v>
      </c>
      <c r="AP351" s="457">
        <v>4.4000000000000004</v>
      </c>
      <c r="AQ351" s="549"/>
      <c r="AR351" s="736"/>
      <c r="AS351" s="595">
        <f t="shared" si="21"/>
        <v>100</v>
      </c>
      <c r="AT351" s="736">
        <f t="shared" si="22"/>
        <v>0.73745454545454547</v>
      </c>
      <c r="AU351" s="737">
        <f t="shared" si="23"/>
        <v>0.13168831168831169</v>
      </c>
      <c r="AV351" s="450">
        <f t="shared" si="14"/>
        <v>0.70268410185822439</v>
      </c>
      <c r="AW351" s="747">
        <f t="shared" si="24"/>
        <v>0.54437869822485208</v>
      </c>
    </row>
    <row r="352" spans="1:49" x14ac:dyDescent="0.15">
      <c r="A352" s="733">
        <v>43834</v>
      </c>
      <c r="B352" s="515"/>
      <c r="C352" s="403"/>
      <c r="D352" s="722"/>
      <c r="E352" s="405"/>
      <c r="F352" s="405"/>
      <c r="G352" s="687"/>
      <c r="H352" s="403"/>
      <c r="I352" s="404"/>
      <c r="J352" s="405"/>
      <c r="K352" s="405"/>
      <c r="L352" s="407"/>
      <c r="M352" s="407"/>
      <c r="N352" s="407"/>
      <c r="O352" s="408"/>
      <c r="P352" s="549">
        <v>960</v>
      </c>
      <c r="Q352" s="438">
        <v>5.73</v>
      </c>
      <c r="R352" s="405">
        <v>1280</v>
      </c>
      <c r="S352" s="405">
        <v>3360</v>
      </c>
      <c r="T352" s="405">
        <v>6470</v>
      </c>
      <c r="U352" s="667">
        <v>4.93</v>
      </c>
      <c r="V352" s="450">
        <f t="shared" si="15"/>
        <v>0.68472222222222212</v>
      </c>
      <c r="W352" s="734">
        <f t="shared" si="16"/>
        <v>960</v>
      </c>
      <c r="X352" s="450">
        <f t="shared" si="17"/>
        <v>0.38400000000000001</v>
      </c>
      <c r="Y352" s="734">
        <v>1280</v>
      </c>
      <c r="Z352" s="734">
        <f t="shared" si="18"/>
        <v>3360</v>
      </c>
      <c r="AA352" s="735">
        <f t="shared" si="19"/>
        <v>3225.6</v>
      </c>
      <c r="AB352" s="450">
        <f t="shared" si="20"/>
        <v>0.14335999999999999</v>
      </c>
      <c r="AC352" s="439">
        <v>38</v>
      </c>
      <c r="AD352" s="464"/>
      <c r="AE352" s="549">
        <v>1580</v>
      </c>
      <c r="AF352" s="549">
        <v>1564</v>
      </c>
      <c r="AG352" s="464">
        <v>7.53</v>
      </c>
      <c r="AH352" s="439">
        <v>419</v>
      </c>
      <c r="AI352" s="735">
        <v>1490</v>
      </c>
      <c r="AJ352" s="549">
        <v>7660</v>
      </c>
      <c r="AK352" s="439"/>
      <c r="AL352" s="457">
        <v>0.75</v>
      </c>
      <c r="AM352" s="464">
        <v>8</v>
      </c>
      <c r="AN352" s="464">
        <v>42</v>
      </c>
      <c r="AO352" s="457">
        <v>45</v>
      </c>
      <c r="AP352" s="457">
        <v>4.9000000000000004</v>
      </c>
      <c r="AQ352" s="549"/>
      <c r="AR352" s="736"/>
      <c r="AS352" s="595">
        <f t="shared" si="21"/>
        <v>100</v>
      </c>
      <c r="AT352" s="736">
        <f t="shared" si="22"/>
        <v>0.73309090909090902</v>
      </c>
      <c r="AU352" s="737">
        <f t="shared" si="23"/>
        <v>0.13090909090909089</v>
      </c>
      <c r="AV352" s="450">
        <f t="shared" si="14"/>
        <v>0.67265624999999996</v>
      </c>
      <c r="AW352" s="747">
        <f t="shared" si="24"/>
        <v>0.55654761904761907</v>
      </c>
    </row>
    <row r="353" spans="1:49" x14ac:dyDescent="0.15">
      <c r="A353" s="740">
        <v>43835</v>
      </c>
      <c r="B353" s="486"/>
      <c r="C353" s="488"/>
      <c r="D353" s="741"/>
      <c r="E353" s="490"/>
      <c r="F353" s="490"/>
      <c r="G353" s="689"/>
      <c r="H353" s="488"/>
      <c r="I353" s="489"/>
      <c r="J353" s="490"/>
      <c r="K353" s="490"/>
      <c r="L353" s="491"/>
      <c r="M353" s="491"/>
      <c r="N353" s="491"/>
      <c r="O353" s="492"/>
      <c r="P353" s="550">
        <v>960</v>
      </c>
      <c r="Q353" s="493">
        <v>5.39</v>
      </c>
      <c r="R353" s="494">
        <v>1329</v>
      </c>
      <c r="S353" s="490">
        <v>3720</v>
      </c>
      <c r="T353" s="490">
        <v>6280</v>
      </c>
      <c r="U353" s="677">
        <v>5.4</v>
      </c>
      <c r="V353" s="499">
        <f t="shared" si="15"/>
        <v>0.75</v>
      </c>
      <c r="W353" s="742">
        <f t="shared" si="16"/>
        <v>960</v>
      </c>
      <c r="X353" s="499">
        <f t="shared" si="17"/>
        <v>0.38400000000000001</v>
      </c>
      <c r="Y353" s="742">
        <v>1329</v>
      </c>
      <c r="Z353" s="742">
        <f t="shared" si="18"/>
        <v>3720</v>
      </c>
      <c r="AA353" s="550">
        <f t="shared" si="19"/>
        <v>3571.2</v>
      </c>
      <c r="AB353" s="499">
        <f t="shared" si="20"/>
        <v>0.15872</v>
      </c>
      <c r="AC353" s="494">
        <v>38</v>
      </c>
      <c r="AD353" s="507"/>
      <c r="AE353" s="550">
        <v>1587</v>
      </c>
      <c r="AF353" s="550">
        <v>1601</v>
      </c>
      <c r="AG353" s="507">
        <v>7.52</v>
      </c>
      <c r="AH353" s="494">
        <v>367</v>
      </c>
      <c r="AI353" s="550">
        <v>1510</v>
      </c>
      <c r="AJ353" s="550">
        <v>7320</v>
      </c>
      <c r="AK353" s="494"/>
      <c r="AL353" s="503">
        <v>0.1</v>
      </c>
      <c r="AM353" s="507">
        <v>5.8</v>
      </c>
      <c r="AN353" s="507">
        <v>41.6</v>
      </c>
      <c r="AO353" s="503">
        <v>42.5</v>
      </c>
      <c r="AP353" s="503">
        <v>4.8</v>
      </c>
      <c r="AQ353" s="550"/>
      <c r="AR353" s="507"/>
      <c r="AS353" s="494">
        <f t="shared" si="21"/>
        <v>100</v>
      </c>
      <c r="AT353" s="507">
        <f t="shared" si="22"/>
        <v>0.8116363636363636</v>
      </c>
      <c r="AU353" s="743">
        <f t="shared" si="23"/>
        <v>0.14493506493506494</v>
      </c>
      <c r="AV353" s="499">
        <f t="shared" ref="AV353:AV384" si="25">1-AH353/R353</f>
        <v>0.72385252069224981</v>
      </c>
      <c r="AW353" s="748">
        <f t="shared" si="24"/>
        <v>0.59408602150537637</v>
      </c>
    </row>
    <row r="354" spans="1:49" x14ac:dyDescent="0.15">
      <c r="A354" s="733">
        <v>43836</v>
      </c>
      <c r="B354" s="515"/>
      <c r="C354" s="403"/>
      <c r="D354" s="722"/>
      <c r="E354" s="405"/>
      <c r="F354" s="405"/>
      <c r="G354" s="687"/>
      <c r="H354" s="403"/>
      <c r="I354" s="404"/>
      <c r="J354" s="405"/>
      <c r="K354" s="405"/>
      <c r="L354" s="407"/>
      <c r="M354" s="407"/>
      <c r="N354" s="407"/>
      <c r="O354" s="408"/>
      <c r="P354" s="549">
        <v>960</v>
      </c>
      <c r="Q354" s="438">
        <v>5.61</v>
      </c>
      <c r="R354" s="439">
        <v>1392</v>
      </c>
      <c r="S354" s="405">
        <v>3440</v>
      </c>
      <c r="T354" s="405">
        <v>6540</v>
      </c>
      <c r="U354" s="667">
        <v>5.57</v>
      </c>
      <c r="V354" s="450">
        <f t="shared" si="15"/>
        <v>0.77361111111111114</v>
      </c>
      <c r="W354" s="734">
        <f t="shared" si="16"/>
        <v>960</v>
      </c>
      <c r="X354" s="450">
        <f t="shared" si="17"/>
        <v>0.38400000000000001</v>
      </c>
      <c r="Y354" s="734">
        <v>1392</v>
      </c>
      <c r="Z354" s="734">
        <f t="shared" si="18"/>
        <v>3440</v>
      </c>
      <c r="AA354" s="735">
        <f t="shared" si="19"/>
        <v>3302.4</v>
      </c>
      <c r="AB354" s="450">
        <f t="shared" si="20"/>
        <v>0.14677333333333334</v>
      </c>
      <c r="AC354" s="439">
        <v>38</v>
      </c>
      <c r="AD354" s="464"/>
      <c r="AE354" s="549">
        <v>1742</v>
      </c>
      <c r="AF354" s="549">
        <v>1820</v>
      </c>
      <c r="AG354" s="464">
        <v>7.64</v>
      </c>
      <c r="AH354" s="439">
        <v>355</v>
      </c>
      <c r="AI354" s="735">
        <v>1450</v>
      </c>
      <c r="AJ354" s="549">
        <v>7340</v>
      </c>
      <c r="AK354" s="439"/>
      <c r="AL354" s="457">
        <v>0.1</v>
      </c>
      <c r="AM354" s="464">
        <v>5.72</v>
      </c>
      <c r="AN354" s="464">
        <v>42.36</v>
      </c>
      <c r="AO354" s="457">
        <v>35.799999999999997</v>
      </c>
      <c r="AP354" s="457">
        <v>4.5999999999999996</v>
      </c>
      <c r="AQ354" s="549"/>
      <c r="AR354" s="736"/>
      <c r="AS354" s="595">
        <f t="shared" si="21"/>
        <v>100</v>
      </c>
      <c r="AT354" s="736">
        <f t="shared" si="22"/>
        <v>0.75054545454545452</v>
      </c>
      <c r="AU354" s="737">
        <f t="shared" si="23"/>
        <v>0.13402597402597402</v>
      </c>
      <c r="AV354" s="450">
        <f t="shared" si="25"/>
        <v>0.74497126436781613</v>
      </c>
      <c r="AW354" s="747">
        <f t="shared" si="24"/>
        <v>0.57848837209302317</v>
      </c>
    </row>
    <row r="355" spans="1:49" x14ac:dyDescent="0.15">
      <c r="A355" s="733">
        <v>43837</v>
      </c>
      <c r="B355" s="515"/>
      <c r="C355" s="403"/>
      <c r="D355" s="722"/>
      <c r="E355" s="405"/>
      <c r="F355" s="405"/>
      <c r="G355" s="687"/>
      <c r="H355" s="403"/>
      <c r="I355" s="404"/>
      <c r="J355" s="405"/>
      <c r="K355" s="405"/>
      <c r="L355" s="407"/>
      <c r="M355" s="407"/>
      <c r="N355" s="407"/>
      <c r="O355" s="408"/>
      <c r="P355" s="549">
        <v>960</v>
      </c>
      <c r="Q355" s="438">
        <v>5.64</v>
      </c>
      <c r="R355" s="439">
        <v>1469</v>
      </c>
      <c r="S355" s="405">
        <v>3610</v>
      </c>
      <c r="T355" s="405">
        <v>6790</v>
      </c>
      <c r="U355" s="667">
        <v>5.88</v>
      </c>
      <c r="V355" s="450">
        <f t="shared" si="15"/>
        <v>0.81666666666666665</v>
      </c>
      <c r="W355" s="734">
        <f t="shared" si="16"/>
        <v>960</v>
      </c>
      <c r="X355" s="450">
        <f t="shared" si="17"/>
        <v>0.38400000000000001</v>
      </c>
      <c r="Y355" s="734">
        <v>1469</v>
      </c>
      <c r="Z355" s="734">
        <f t="shared" si="18"/>
        <v>3610</v>
      </c>
      <c r="AA355" s="735">
        <f t="shared" si="19"/>
        <v>3465.6</v>
      </c>
      <c r="AB355" s="450">
        <f t="shared" si="20"/>
        <v>0.15402666666666667</v>
      </c>
      <c r="AC355" s="439">
        <v>38</v>
      </c>
      <c r="AD355" s="464"/>
      <c r="AE355" s="549">
        <v>2143</v>
      </c>
      <c r="AF355" s="549">
        <v>2198</v>
      </c>
      <c r="AG355" s="464">
        <v>7.55</v>
      </c>
      <c r="AH355" s="439">
        <v>366</v>
      </c>
      <c r="AI355" s="735">
        <v>1390</v>
      </c>
      <c r="AJ355" s="549">
        <v>7100</v>
      </c>
      <c r="AK355" s="439"/>
      <c r="AL355" s="457">
        <v>0.1</v>
      </c>
      <c r="AM355" s="464">
        <v>4.95</v>
      </c>
      <c r="AN355" s="464">
        <v>41.22</v>
      </c>
      <c r="AO355" s="457">
        <v>39</v>
      </c>
      <c r="AP355" s="457">
        <v>5.5</v>
      </c>
      <c r="AQ355" s="549"/>
      <c r="AR355" s="736"/>
      <c r="AS355" s="595">
        <f t="shared" si="21"/>
        <v>100</v>
      </c>
      <c r="AT355" s="736">
        <f t="shared" si="22"/>
        <v>0.78763636363636358</v>
      </c>
      <c r="AU355" s="737">
        <f t="shared" si="23"/>
        <v>0.14064935064935064</v>
      </c>
      <c r="AV355" s="450">
        <f t="shared" si="25"/>
        <v>0.75085091899251188</v>
      </c>
      <c r="AW355" s="747">
        <f t="shared" si="24"/>
        <v>0.61495844875346262</v>
      </c>
    </row>
    <row r="356" spans="1:49" x14ac:dyDescent="0.15">
      <c r="A356" s="733">
        <v>43838</v>
      </c>
      <c r="B356" s="515"/>
      <c r="C356" s="403"/>
      <c r="D356" s="722"/>
      <c r="E356" s="405"/>
      <c r="F356" s="405"/>
      <c r="G356" s="687"/>
      <c r="H356" s="403"/>
      <c r="I356" s="404"/>
      <c r="J356" s="405"/>
      <c r="K356" s="405"/>
      <c r="L356" s="407"/>
      <c r="M356" s="407"/>
      <c r="N356" s="407"/>
      <c r="O356" s="408"/>
      <c r="P356" s="549">
        <v>960</v>
      </c>
      <c r="Q356" s="438">
        <v>5.35</v>
      </c>
      <c r="R356" s="405">
        <v>1592</v>
      </c>
      <c r="S356" s="405">
        <v>4380</v>
      </c>
      <c r="T356" s="405">
        <v>6710</v>
      </c>
      <c r="U356" s="667">
        <v>5.34</v>
      </c>
      <c r="V356" s="450">
        <f t="shared" si="15"/>
        <v>0.74166666666666659</v>
      </c>
      <c r="W356" s="734">
        <f t="shared" si="16"/>
        <v>960</v>
      </c>
      <c r="X356" s="450">
        <f t="shared" si="17"/>
        <v>0.38400000000000001</v>
      </c>
      <c r="Y356" s="734">
        <v>1592</v>
      </c>
      <c r="Z356" s="734">
        <f t="shared" si="18"/>
        <v>4380</v>
      </c>
      <c r="AA356" s="735">
        <f t="shared" si="19"/>
        <v>4204.8</v>
      </c>
      <c r="AB356" s="450">
        <f t="shared" si="20"/>
        <v>0.18688000000000002</v>
      </c>
      <c r="AC356" s="439">
        <v>38</v>
      </c>
      <c r="AD356" s="464"/>
      <c r="AE356" s="549">
        <v>2207</v>
      </c>
      <c r="AF356" s="549">
        <v>2210</v>
      </c>
      <c r="AG356" s="464">
        <v>7.54</v>
      </c>
      <c r="AH356" s="439">
        <v>390.9</v>
      </c>
      <c r="AI356" s="735">
        <v>1500</v>
      </c>
      <c r="AJ356" s="549">
        <v>7110</v>
      </c>
      <c r="AK356" s="439"/>
      <c r="AL356" s="457">
        <v>0.1</v>
      </c>
      <c r="AM356" s="464">
        <v>5.25</v>
      </c>
      <c r="AN356" s="464">
        <v>42.82</v>
      </c>
      <c r="AO356" s="457">
        <v>24.5</v>
      </c>
      <c r="AP356" s="457">
        <v>5.3</v>
      </c>
      <c r="AQ356" s="549"/>
      <c r="AR356" s="736"/>
      <c r="AS356" s="595">
        <f t="shared" si="21"/>
        <v>100</v>
      </c>
      <c r="AT356" s="736">
        <f t="shared" si="22"/>
        <v>0.95563636363636373</v>
      </c>
      <c r="AU356" s="737">
        <f t="shared" si="23"/>
        <v>0.17064935064935069</v>
      </c>
      <c r="AV356" s="450">
        <f t="shared" si="25"/>
        <v>0.75445979899497484</v>
      </c>
      <c r="AW356" s="747">
        <f t="shared" si="24"/>
        <v>0.65753424657534243</v>
      </c>
    </row>
    <row r="357" spans="1:49" x14ac:dyDescent="0.15">
      <c r="A357" s="733">
        <v>43839</v>
      </c>
      <c r="B357" s="515"/>
      <c r="C357" s="403"/>
      <c r="D357" s="722"/>
      <c r="E357" s="405"/>
      <c r="F357" s="405"/>
      <c r="G357" s="687"/>
      <c r="H357" s="403"/>
      <c r="I357" s="404"/>
      <c r="J357" s="405"/>
      <c r="K357" s="405"/>
      <c r="L357" s="407"/>
      <c r="M357" s="407"/>
      <c r="N357" s="407"/>
      <c r="O357" s="408"/>
      <c r="P357" s="549">
        <v>960</v>
      </c>
      <c r="Q357" s="438">
        <v>5.89</v>
      </c>
      <c r="R357" s="405">
        <v>1534</v>
      </c>
      <c r="S357" s="405">
        <v>4100</v>
      </c>
      <c r="T357" s="405">
        <v>7080</v>
      </c>
      <c r="U357" s="667">
        <v>4.76</v>
      </c>
      <c r="V357" s="450">
        <f t="shared" si="15"/>
        <v>0.66111111111111109</v>
      </c>
      <c r="W357" s="734">
        <f t="shared" si="16"/>
        <v>960</v>
      </c>
      <c r="X357" s="450">
        <f t="shared" si="17"/>
        <v>0.38400000000000001</v>
      </c>
      <c r="Y357" s="734">
        <v>1534</v>
      </c>
      <c r="Z357" s="734">
        <f t="shared" si="18"/>
        <v>4100</v>
      </c>
      <c r="AA357" s="735">
        <f t="shared" si="19"/>
        <v>3936</v>
      </c>
      <c r="AB357" s="450">
        <f t="shared" si="20"/>
        <v>0.17493333333333333</v>
      </c>
      <c r="AC357" s="439">
        <v>38</v>
      </c>
      <c r="AD357" s="464"/>
      <c r="AE357" s="549">
        <v>2525</v>
      </c>
      <c r="AF357" s="549">
        <v>2552</v>
      </c>
      <c r="AG357" s="464">
        <v>7.44</v>
      </c>
      <c r="AH357" s="439">
        <v>385.7</v>
      </c>
      <c r="AI357" s="735">
        <v>1460</v>
      </c>
      <c r="AJ357" s="549">
        <v>7060</v>
      </c>
      <c r="AK357" s="439"/>
      <c r="AL357" s="457">
        <v>0.1</v>
      </c>
      <c r="AM357" s="464">
        <v>6.68</v>
      </c>
      <c r="AN357" s="464">
        <v>40.78</v>
      </c>
      <c r="AO357" s="457">
        <v>29.5</v>
      </c>
      <c r="AP357" s="457">
        <v>5.0999999999999996</v>
      </c>
      <c r="AQ357" s="549"/>
      <c r="AR357" s="736"/>
      <c r="AS357" s="595">
        <f t="shared" si="21"/>
        <v>100</v>
      </c>
      <c r="AT357" s="736">
        <f t="shared" si="22"/>
        <v>0.89454545454545453</v>
      </c>
      <c r="AU357" s="737">
        <f t="shared" si="23"/>
        <v>0.15974025974025974</v>
      </c>
      <c r="AV357" s="450">
        <f t="shared" si="25"/>
        <v>0.74856584093872236</v>
      </c>
      <c r="AW357" s="747">
        <f t="shared" si="24"/>
        <v>0.64390243902439026</v>
      </c>
    </row>
    <row r="358" spans="1:49" x14ac:dyDescent="0.15">
      <c r="A358" s="733">
        <v>43840</v>
      </c>
      <c r="B358" s="515"/>
      <c r="C358" s="403"/>
      <c r="D358" s="722"/>
      <c r="E358" s="405"/>
      <c r="F358" s="405"/>
      <c r="G358" s="687"/>
      <c r="H358" s="403"/>
      <c r="I358" s="404"/>
      <c r="J358" s="405"/>
      <c r="K358" s="405"/>
      <c r="L358" s="407"/>
      <c r="M358" s="407"/>
      <c r="N358" s="407"/>
      <c r="O358" s="408"/>
      <c r="P358" s="549">
        <v>960</v>
      </c>
      <c r="Q358" s="438">
        <v>6.89</v>
      </c>
      <c r="R358" s="405">
        <v>1428</v>
      </c>
      <c r="S358" s="405">
        <f t="shared" ref="S358:S395" si="26">R358*2.8</f>
        <v>3998.3999999999996</v>
      </c>
      <c r="T358" s="405">
        <v>7270</v>
      </c>
      <c r="U358" s="667">
        <v>4.41</v>
      </c>
      <c r="V358" s="450">
        <f t="shared" si="15"/>
        <v>0.61250000000000004</v>
      </c>
      <c r="W358" s="734">
        <f t="shared" si="16"/>
        <v>960</v>
      </c>
      <c r="X358" s="450">
        <f t="shared" si="17"/>
        <v>0.38400000000000001</v>
      </c>
      <c r="Y358" s="734">
        <v>1428</v>
      </c>
      <c r="Z358" s="734">
        <f t="shared" si="18"/>
        <v>3998.3999999999996</v>
      </c>
      <c r="AA358" s="735">
        <f t="shared" si="19"/>
        <v>3838.4639999999995</v>
      </c>
      <c r="AB358" s="450">
        <f t="shared" si="20"/>
        <v>0.17059839999999998</v>
      </c>
      <c r="AC358" s="439">
        <v>38</v>
      </c>
      <c r="AD358" s="464"/>
      <c r="AE358" s="549">
        <v>2635</v>
      </c>
      <c r="AF358" s="549">
        <v>2680</v>
      </c>
      <c r="AG358" s="464">
        <v>7.69</v>
      </c>
      <c r="AH358" s="439">
        <v>390</v>
      </c>
      <c r="AI358" s="735">
        <f t="shared" ref="AI358:AI386" si="27">AH358*3.4</f>
        <v>1326</v>
      </c>
      <c r="AJ358" s="549">
        <v>7210</v>
      </c>
      <c r="AK358" s="439"/>
      <c r="AL358" s="457">
        <v>1</v>
      </c>
      <c r="AM358" s="464">
        <v>5.1100000000000003</v>
      </c>
      <c r="AN358" s="464">
        <v>42.5</v>
      </c>
      <c r="AO358" s="457">
        <v>27.2</v>
      </c>
      <c r="AP358" s="457">
        <v>4.9000000000000004</v>
      </c>
      <c r="AQ358" s="549"/>
      <c r="AR358" s="736"/>
      <c r="AS358" s="595">
        <f t="shared" si="21"/>
        <v>100</v>
      </c>
      <c r="AT358" s="736">
        <f t="shared" si="22"/>
        <v>0.87237818181818172</v>
      </c>
      <c r="AU358" s="737">
        <f t="shared" si="23"/>
        <v>0.15578181818181816</v>
      </c>
      <c r="AV358" s="450">
        <f t="shared" si="25"/>
        <v>0.72689075630252109</v>
      </c>
      <c r="AW358" s="747">
        <f t="shared" si="24"/>
        <v>0.66836734693877542</v>
      </c>
    </row>
    <row r="359" spans="1:49" x14ac:dyDescent="0.15">
      <c r="A359" s="733">
        <v>43841</v>
      </c>
      <c r="B359" s="515"/>
      <c r="C359" s="403"/>
      <c r="D359" s="722"/>
      <c r="E359" s="405"/>
      <c r="F359" s="405"/>
      <c r="G359" s="687"/>
      <c r="H359" s="403"/>
      <c r="I359" s="404"/>
      <c r="J359" s="405"/>
      <c r="K359" s="405"/>
      <c r="L359" s="407"/>
      <c r="M359" s="407"/>
      <c r="N359" s="407"/>
      <c r="O359" s="408"/>
      <c r="P359" s="549">
        <v>960</v>
      </c>
      <c r="Q359" s="438">
        <v>7.35</v>
      </c>
      <c r="R359" s="405">
        <v>1292</v>
      </c>
      <c r="S359" s="405">
        <f t="shared" si="26"/>
        <v>3617.6</v>
      </c>
      <c r="T359" s="405">
        <v>7560</v>
      </c>
      <c r="U359" s="667">
        <v>4.5199999999999996</v>
      </c>
      <c r="V359" s="450">
        <f t="shared" si="15"/>
        <v>0.62777777777777766</v>
      </c>
      <c r="W359" s="734">
        <f t="shared" si="16"/>
        <v>960</v>
      </c>
      <c r="X359" s="450">
        <f t="shared" si="17"/>
        <v>0.38400000000000001</v>
      </c>
      <c r="Y359" s="734">
        <v>1292</v>
      </c>
      <c r="Z359" s="734">
        <f t="shared" si="18"/>
        <v>3617.6</v>
      </c>
      <c r="AA359" s="735">
        <f t="shared" si="19"/>
        <v>3472.8960000000002</v>
      </c>
      <c r="AB359" s="450">
        <f t="shared" si="20"/>
        <v>0.15435093333333333</v>
      </c>
      <c r="AC359" s="439">
        <v>38</v>
      </c>
      <c r="AD359" s="464"/>
      <c r="AE359" s="549">
        <v>2523</v>
      </c>
      <c r="AF359" s="549">
        <v>2620</v>
      </c>
      <c r="AG359" s="464">
        <v>7.67</v>
      </c>
      <c r="AH359" s="439">
        <v>394</v>
      </c>
      <c r="AI359" s="735">
        <f t="shared" si="27"/>
        <v>1339.6</v>
      </c>
      <c r="AJ359" s="549">
        <v>7200</v>
      </c>
      <c r="AK359" s="439"/>
      <c r="AL359" s="457">
        <v>0.1</v>
      </c>
      <c r="AM359" s="464">
        <v>5.22</v>
      </c>
      <c r="AN359" s="464">
        <v>44</v>
      </c>
      <c r="AO359" s="457">
        <v>34.799999999999997</v>
      </c>
      <c r="AP359" s="457">
        <v>4.3</v>
      </c>
      <c r="AQ359" s="549"/>
      <c r="AR359" s="736"/>
      <c r="AS359" s="595">
        <f t="shared" si="21"/>
        <v>100</v>
      </c>
      <c r="AT359" s="736">
        <f t="shared" si="22"/>
        <v>0.78929454545454547</v>
      </c>
      <c r="AU359" s="737">
        <f t="shared" si="23"/>
        <v>0.14094545454545457</v>
      </c>
      <c r="AV359" s="450">
        <f t="shared" si="25"/>
        <v>0.695046439628483</v>
      </c>
      <c r="AW359" s="747">
        <f t="shared" si="24"/>
        <v>0.62969924812030076</v>
      </c>
    </row>
    <row r="360" spans="1:49" x14ac:dyDescent="0.15">
      <c r="A360" s="740">
        <v>43842</v>
      </c>
      <c r="B360" s="486"/>
      <c r="C360" s="488"/>
      <c r="D360" s="741"/>
      <c r="E360" s="490"/>
      <c r="F360" s="490"/>
      <c r="G360" s="689"/>
      <c r="H360" s="488"/>
      <c r="I360" s="489"/>
      <c r="J360" s="490"/>
      <c r="K360" s="490"/>
      <c r="L360" s="491"/>
      <c r="M360" s="491"/>
      <c r="N360" s="491"/>
      <c r="O360" s="492"/>
      <c r="P360" s="550">
        <v>960</v>
      </c>
      <c r="Q360" s="493">
        <v>6.66</v>
      </c>
      <c r="R360" s="494">
        <v>1496</v>
      </c>
      <c r="S360" s="490">
        <f t="shared" si="26"/>
        <v>4188.8</v>
      </c>
      <c r="T360" s="490">
        <v>7590</v>
      </c>
      <c r="U360" s="677">
        <v>4.83</v>
      </c>
      <c r="V360" s="499">
        <f t="shared" si="15"/>
        <v>0.67083333333333328</v>
      </c>
      <c r="W360" s="742">
        <f t="shared" si="16"/>
        <v>960</v>
      </c>
      <c r="X360" s="499">
        <f t="shared" si="17"/>
        <v>0.38400000000000001</v>
      </c>
      <c r="Y360" s="742">
        <v>1496</v>
      </c>
      <c r="Z360" s="742">
        <f t="shared" si="18"/>
        <v>4188.8</v>
      </c>
      <c r="AA360" s="550">
        <f t="shared" si="19"/>
        <v>4021.248</v>
      </c>
      <c r="AB360" s="499">
        <f t="shared" si="20"/>
        <v>0.17872213333333334</v>
      </c>
      <c r="AC360" s="494">
        <v>38</v>
      </c>
      <c r="AD360" s="507"/>
      <c r="AE360" s="550">
        <v>2577</v>
      </c>
      <c r="AF360" s="550">
        <v>2555</v>
      </c>
      <c r="AG360" s="507">
        <v>7.69</v>
      </c>
      <c r="AH360" s="494">
        <v>448</v>
      </c>
      <c r="AI360" s="550">
        <f t="shared" si="27"/>
        <v>1523.2</v>
      </c>
      <c r="AJ360" s="550">
        <v>7300</v>
      </c>
      <c r="AK360" s="494"/>
      <c r="AL360" s="503">
        <v>0.5</v>
      </c>
      <c r="AM360" s="507">
        <v>5.54</v>
      </c>
      <c r="AN360" s="507">
        <v>43.9</v>
      </c>
      <c r="AO360" s="503">
        <v>25</v>
      </c>
      <c r="AP360" s="503">
        <v>3.5</v>
      </c>
      <c r="AQ360" s="550"/>
      <c r="AR360" s="507"/>
      <c r="AS360" s="494">
        <f t="shared" si="21"/>
        <v>100</v>
      </c>
      <c r="AT360" s="507">
        <f t="shared" si="22"/>
        <v>0.91392000000000007</v>
      </c>
      <c r="AU360" s="743">
        <f t="shared" si="23"/>
        <v>0.16320000000000001</v>
      </c>
      <c r="AV360" s="499">
        <f t="shared" si="25"/>
        <v>0.70053475935828879</v>
      </c>
      <c r="AW360" s="748">
        <f t="shared" si="24"/>
        <v>0.63636363636363635</v>
      </c>
    </row>
    <row r="361" spans="1:49" x14ac:dyDescent="0.15">
      <c r="A361" s="733">
        <v>43843</v>
      </c>
      <c r="B361" s="515"/>
      <c r="C361" s="403"/>
      <c r="D361" s="722"/>
      <c r="E361" s="405"/>
      <c r="F361" s="405"/>
      <c r="G361" s="687"/>
      <c r="H361" s="403"/>
      <c r="I361" s="404"/>
      <c r="J361" s="405"/>
      <c r="K361" s="405"/>
      <c r="L361" s="407"/>
      <c r="M361" s="407"/>
      <c r="N361" s="407"/>
      <c r="O361" s="408"/>
      <c r="P361" s="549">
        <v>960</v>
      </c>
      <c r="Q361" s="438">
        <v>6.42</v>
      </c>
      <c r="R361" s="439">
        <v>1446</v>
      </c>
      <c r="S361" s="405">
        <f t="shared" si="26"/>
        <v>4048.7999999999997</v>
      </c>
      <c r="T361" s="405">
        <v>6990</v>
      </c>
      <c r="U361" s="667">
        <v>4.68</v>
      </c>
      <c r="V361" s="450">
        <f t="shared" si="15"/>
        <v>0.64999999999999991</v>
      </c>
      <c r="W361" s="734">
        <f t="shared" si="16"/>
        <v>960</v>
      </c>
      <c r="X361" s="450">
        <f t="shared" si="17"/>
        <v>0.38400000000000001</v>
      </c>
      <c r="Y361" s="734">
        <v>1446</v>
      </c>
      <c r="Z361" s="734">
        <f t="shared" si="18"/>
        <v>4048.7999999999997</v>
      </c>
      <c r="AA361" s="735">
        <f t="shared" si="19"/>
        <v>3886.8479999999995</v>
      </c>
      <c r="AB361" s="450">
        <f t="shared" si="20"/>
        <v>0.17274879999999998</v>
      </c>
      <c r="AC361" s="439">
        <v>37</v>
      </c>
      <c r="AD361" s="464"/>
      <c r="AE361" s="549">
        <v>2565</v>
      </c>
      <c r="AF361" s="549">
        <v>2565</v>
      </c>
      <c r="AG361" s="464">
        <v>7.67</v>
      </c>
      <c r="AH361" s="439">
        <v>396</v>
      </c>
      <c r="AI361" s="735">
        <f t="shared" si="27"/>
        <v>1346.3999999999999</v>
      </c>
      <c r="AJ361" s="549">
        <v>7510</v>
      </c>
      <c r="AK361" s="439"/>
      <c r="AL361" s="457">
        <v>0.5</v>
      </c>
      <c r="AM361" s="464">
        <v>5.5</v>
      </c>
      <c r="AN361" s="464">
        <v>43.74</v>
      </c>
      <c r="AO361" s="457">
        <v>26.8</v>
      </c>
      <c r="AP361" s="457">
        <v>3.3</v>
      </c>
      <c r="AQ361" s="549"/>
      <c r="AR361" s="736"/>
      <c r="AS361" s="595">
        <f t="shared" si="21"/>
        <v>100</v>
      </c>
      <c r="AT361" s="736">
        <f t="shared" si="22"/>
        <v>0.8833745454545453</v>
      </c>
      <c r="AU361" s="737">
        <f t="shared" si="23"/>
        <v>0.15774545454545452</v>
      </c>
      <c r="AV361" s="450">
        <f t="shared" si="25"/>
        <v>0.72614107883817425</v>
      </c>
      <c r="AW361" s="747">
        <f t="shared" si="24"/>
        <v>0.6674570243034974</v>
      </c>
    </row>
    <row r="362" spans="1:49" x14ac:dyDescent="0.15">
      <c r="A362" s="733">
        <v>43844</v>
      </c>
      <c r="B362" s="515"/>
      <c r="C362" s="403"/>
      <c r="D362" s="722"/>
      <c r="E362" s="405"/>
      <c r="F362" s="405"/>
      <c r="G362" s="687"/>
      <c r="H362" s="403"/>
      <c r="I362" s="404"/>
      <c r="J362" s="405"/>
      <c r="K362" s="405"/>
      <c r="L362" s="407"/>
      <c r="M362" s="407"/>
      <c r="N362" s="407"/>
      <c r="O362" s="408"/>
      <c r="P362" s="549">
        <v>960</v>
      </c>
      <c r="Q362" s="438">
        <v>8.16</v>
      </c>
      <c r="R362" s="439">
        <v>1596</v>
      </c>
      <c r="S362" s="405">
        <f t="shared" si="26"/>
        <v>4468.7999999999993</v>
      </c>
      <c r="T362" s="405">
        <v>8170</v>
      </c>
      <c r="U362" s="667">
        <v>5.28</v>
      </c>
      <c r="V362" s="450">
        <f t="shared" si="15"/>
        <v>0.73333333333333339</v>
      </c>
      <c r="W362" s="734">
        <f t="shared" si="16"/>
        <v>960</v>
      </c>
      <c r="X362" s="450">
        <f t="shared" si="17"/>
        <v>0.38400000000000001</v>
      </c>
      <c r="Y362" s="734">
        <v>1596</v>
      </c>
      <c r="Z362" s="734">
        <f t="shared" si="18"/>
        <v>4468.7999999999993</v>
      </c>
      <c r="AA362" s="735">
        <f t="shared" si="19"/>
        <v>4290.0479999999989</v>
      </c>
      <c r="AB362" s="450">
        <f t="shared" si="20"/>
        <v>0.19066879999999994</v>
      </c>
      <c r="AC362" s="439">
        <v>38</v>
      </c>
      <c r="AD362" s="464"/>
      <c r="AE362" s="549">
        <v>2676</v>
      </c>
      <c r="AF362" s="549">
        <v>2712</v>
      </c>
      <c r="AG362" s="464">
        <v>7.71</v>
      </c>
      <c r="AH362" s="439">
        <v>402</v>
      </c>
      <c r="AI362" s="735">
        <f t="shared" si="27"/>
        <v>1366.8</v>
      </c>
      <c r="AJ362" s="549">
        <v>7390</v>
      </c>
      <c r="AK362" s="439"/>
      <c r="AL362" s="457">
        <v>4</v>
      </c>
      <c r="AM362" s="464">
        <v>5.16</v>
      </c>
      <c r="AN362" s="464">
        <v>43.64</v>
      </c>
      <c r="AO362" s="457">
        <v>27.8</v>
      </c>
      <c r="AP362" s="457">
        <v>4</v>
      </c>
      <c r="AQ362" s="549"/>
      <c r="AR362" s="736"/>
      <c r="AS362" s="595">
        <f t="shared" si="21"/>
        <v>100</v>
      </c>
      <c r="AT362" s="736">
        <f t="shared" si="22"/>
        <v>0.97501090909090882</v>
      </c>
      <c r="AU362" s="737">
        <f t="shared" si="23"/>
        <v>0.17410909090909088</v>
      </c>
      <c r="AV362" s="450">
        <f t="shared" si="25"/>
        <v>0.74812030075187974</v>
      </c>
      <c r="AW362" s="747">
        <f t="shared" si="24"/>
        <v>0.6941460794844253</v>
      </c>
    </row>
    <row r="363" spans="1:49" x14ac:dyDescent="0.15">
      <c r="A363" s="733">
        <v>43845</v>
      </c>
      <c r="B363" s="515"/>
      <c r="C363" s="403"/>
      <c r="D363" s="722"/>
      <c r="E363" s="405"/>
      <c r="F363" s="405"/>
      <c r="G363" s="687"/>
      <c r="H363" s="403"/>
      <c r="I363" s="404"/>
      <c r="J363" s="405"/>
      <c r="K363" s="405"/>
      <c r="L363" s="407"/>
      <c r="M363" s="407"/>
      <c r="N363" s="407"/>
      <c r="O363" s="408"/>
      <c r="P363" s="549">
        <v>960</v>
      </c>
      <c r="Q363" s="438">
        <v>6.59</v>
      </c>
      <c r="R363" s="405">
        <v>1477</v>
      </c>
      <c r="S363" s="405">
        <f t="shared" si="26"/>
        <v>4135.5999999999995</v>
      </c>
      <c r="T363" s="405">
        <v>6190</v>
      </c>
      <c r="U363" s="667">
        <v>4.84</v>
      </c>
      <c r="V363" s="450">
        <f t="shared" si="15"/>
        <v>0.67222222222222217</v>
      </c>
      <c r="W363" s="734">
        <f t="shared" si="16"/>
        <v>960</v>
      </c>
      <c r="X363" s="450">
        <f t="shared" si="17"/>
        <v>0.38400000000000001</v>
      </c>
      <c r="Y363" s="734">
        <v>1477</v>
      </c>
      <c r="Z363" s="734">
        <f t="shared" si="18"/>
        <v>4135.5999999999995</v>
      </c>
      <c r="AA363" s="735">
        <f t="shared" si="19"/>
        <v>3970.1759999999995</v>
      </c>
      <c r="AB363" s="450">
        <f t="shared" si="20"/>
        <v>0.17645226666666664</v>
      </c>
      <c r="AC363" s="439">
        <v>38</v>
      </c>
      <c r="AD363" s="464"/>
      <c r="AE363" s="549">
        <v>2559</v>
      </c>
      <c r="AF363" s="549">
        <v>2624</v>
      </c>
      <c r="AG363" s="464">
        <v>7.72</v>
      </c>
      <c r="AH363" s="439">
        <v>416</v>
      </c>
      <c r="AI363" s="735">
        <f t="shared" si="27"/>
        <v>1414.3999999999999</v>
      </c>
      <c r="AJ363" s="549">
        <v>7250</v>
      </c>
      <c r="AK363" s="439"/>
      <c r="AL363" s="457">
        <v>0.1</v>
      </c>
      <c r="AM363" s="464">
        <v>5.43</v>
      </c>
      <c r="AN363" s="464">
        <v>44.86</v>
      </c>
      <c r="AO363" s="457">
        <v>23</v>
      </c>
      <c r="AP363" s="457">
        <v>3.6</v>
      </c>
      <c r="AQ363" s="549"/>
      <c r="AR363" s="736"/>
      <c r="AS363" s="595">
        <f t="shared" si="21"/>
        <v>100</v>
      </c>
      <c r="AT363" s="736">
        <f t="shared" si="22"/>
        <v>0.90231272727272716</v>
      </c>
      <c r="AU363" s="737">
        <f t="shared" si="23"/>
        <v>0.16112727272727273</v>
      </c>
      <c r="AV363" s="450">
        <f t="shared" si="25"/>
        <v>0.71834800270819232</v>
      </c>
      <c r="AW363" s="747">
        <f t="shared" si="24"/>
        <v>0.6579940032885192</v>
      </c>
    </row>
    <row r="364" spans="1:49" x14ac:dyDescent="0.15">
      <c r="A364" s="733">
        <v>43846</v>
      </c>
      <c r="B364" s="515"/>
      <c r="C364" s="403"/>
      <c r="D364" s="722"/>
      <c r="E364" s="405"/>
      <c r="F364" s="405"/>
      <c r="G364" s="687"/>
      <c r="H364" s="403"/>
      <c r="I364" s="404"/>
      <c r="J364" s="405"/>
      <c r="K364" s="405"/>
      <c r="L364" s="407"/>
      <c r="M364" s="407"/>
      <c r="N364" s="407"/>
      <c r="O364" s="408"/>
      <c r="P364" s="549">
        <v>960</v>
      </c>
      <c r="Q364" s="438">
        <v>6.63</v>
      </c>
      <c r="R364" s="405">
        <v>1431</v>
      </c>
      <c r="S364" s="405">
        <f t="shared" si="26"/>
        <v>4006.7999999999997</v>
      </c>
      <c r="T364" s="405">
        <v>5750</v>
      </c>
      <c r="U364" s="667">
        <v>5.44</v>
      </c>
      <c r="V364" s="450">
        <f t="shared" si="15"/>
        <v>0.75555555555555554</v>
      </c>
      <c r="W364" s="734">
        <f t="shared" si="16"/>
        <v>960</v>
      </c>
      <c r="X364" s="450">
        <f t="shared" si="17"/>
        <v>0.38400000000000001</v>
      </c>
      <c r="Y364" s="734">
        <v>1431</v>
      </c>
      <c r="Z364" s="734">
        <f t="shared" si="18"/>
        <v>4006.7999999999997</v>
      </c>
      <c r="AA364" s="735">
        <f t="shared" si="19"/>
        <v>3846.5279999999993</v>
      </c>
      <c r="AB364" s="450">
        <f t="shared" si="20"/>
        <v>0.17095679999999996</v>
      </c>
      <c r="AC364" s="439">
        <v>38</v>
      </c>
      <c r="AD364" s="464"/>
      <c r="AE364" s="549">
        <v>2493</v>
      </c>
      <c r="AF364" s="549">
        <v>2543</v>
      </c>
      <c r="AG364" s="464">
        <v>7.61</v>
      </c>
      <c r="AH364" s="439">
        <v>393</v>
      </c>
      <c r="AI364" s="735">
        <f t="shared" si="27"/>
        <v>1336.2</v>
      </c>
      <c r="AJ364" s="549">
        <v>7090</v>
      </c>
      <c r="AK364" s="439"/>
      <c r="AL364" s="457">
        <v>1.5</v>
      </c>
      <c r="AM364" s="464">
        <v>5.24</v>
      </c>
      <c r="AN364" s="464">
        <v>43.96</v>
      </c>
      <c r="AO364" s="457">
        <v>26.6</v>
      </c>
      <c r="AP364" s="457">
        <v>3.6</v>
      </c>
      <c r="AQ364" s="549"/>
      <c r="AR364" s="736"/>
      <c r="AS364" s="595">
        <f t="shared" si="21"/>
        <v>100</v>
      </c>
      <c r="AT364" s="736">
        <f t="shared" si="22"/>
        <v>0.87421090909090893</v>
      </c>
      <c r="AU364" s="737">
        <f t="shared" si="23"/>
        <v>0.15610909090909089</v>
      </c>
      <c r="AV364" s="450">
        <f t="shared" si="25"/>
        <v>0.72536687631027252</v>
      </c>
      <c r="AW364" s="747">
        <f t="shared" si="24"/>
        <v>0.66651692123390238</v>
      </c>
    </row>
    <row r="365" spans="1:49" x14ac:dyDescent="0.15">
      <c r="A365" s="733">
        <v>43847</v>
      </c>
      <c r="B365" s="515"/>
      <c r="C365" s="403"/>
      <c r="D365" s="722"/>
      <c r="E365" s="405"/>
      <c r="F365" s="405"/>
      <c r="G365" s="687"/>
      <c r="H365" s="403"/>
      <c r="I365" s="404"/>
      <c r="J365" s="405"/>
      <c r="K365" s="405"/>
      <c r="L365" s="407"/>
      <c r="M365" s="407"/>
      <c r="N365" s="407"/>
      <c r="O365" s="408"/>
      <c r="P365" s="549">
        <v>960</v>
      </c>
      <c r="Q365" s="438">
        <v>6.85</v>
      </c>
      <c r="R365" s="405">
        <v>1382</v>
      </c>
      <c r="S365" s="405">
        <f t="shared" si="26"/>
        <v>3869.6</v>
      </c>
      <c r="T365" s="405">
        <v>6200</v>
      </c>
      <c r="U365" s="667">
        <v>5.54</v>
      </c>
      <c r="V365" s="450">
        <f t="shared" si="15"/>
        <v>0.76944444444444438</v>
      </c>
      <c r="W365" s="734">
        <f t="shared" si="16"/>
        <v>960</v>
      </c>
      <c r="X365" s="450">
        <f t="shared" si="17"/>
        <v>0.38400000000000001</v>
      </c>
      <c r="Y365" s="734">
        <v>1382</v>
      </c>
      <c r="Z365" s="734">
        <f t="shared" si="18"/>
        <v>3869.6</v>
      </c>
      <c r="AA365" s="735">
        <f t="shared" si="19"/>
        <v>3714.8159999999998</v>
      </c>
      <c r="AB365" s="450">
        <f t="shared" si="20"/>
        <v>0.16510293333333331</v>
      </c>
      <c r="AC365" s="439">
        <v>38</v>
      </c>
      <c r="AD365" s="464"/>
      <c r="AE365" s="549">
        <v>2460</v>
      </c>
      <c r="AF365" s="549">
        <v>2505</v>
      </c>
      <c r="AG365" s="464">
        <v>7.68</v>
      </c>
      <c r="AH365" s="439">
        <v>383</v>
      </c>
      <c r="AI365" s="735">
        <f t="shared" si="27"/>
        <v>1302.2</v>
      </c>
      <c r="AJ365" s="549">
        <v>6870</v>
      </c>
      <c r="AK365" s="439"/>
      <c r="AL365" s="457">
        <v>0.5</v>
      </c>
      <c r="AM365" s="464">
        <v>4.6399999999999997</v>
      </c>
      <c r="AN365" s="464">
        <v>43.8</v>
      </c>
      <c r="AO365" s="457">
        <v>17.600000000000001</v>
      </c>
      <c r="AP365" s="457">
        <v>4</v>
      </c>
      <c r="AQ365" s="549"/>
      <c r="AR365" s="736"/>
      <c r="AS365" s="595">
        <f t="shared" si="21"/>
        <v>100</v>
      </c>
      <c r="AT365" s="736">
        <f t="shared" si="22"/>
        <v>0.8442763636363636</v>
      </c>
      <c r="AU365" s="737">
        <f t="shared" si="23"/>
        <v>0.15076363636363638</v>
      </c>
      <c r="AV365" s="450">
        <f t="shared" si="25"/>
        <v>0.72286541244573077</v>
      </c>
      <c r="AW365" s="747">
        <f t="shared" si="24"/>
        <v>0.66347942939838744</v>
      </c>
    </row>
    <row r="366" spans="1:49" x14ac:dyDescent="0.15">
      <c r="A366" s="733">
        <v>43848</v>
      </c>
      <c r="B366" s="515"/>
      <c r="C366" s="403"/>
      <c r="D366" s="722"/>
      <c r="E366" s="405"/>
      <c r="F366" s="405"/>
      <c r="G366" s="687"/>
      <c r="H366" s="403"/>
      <c r="I366" s="404"/>
      <c r="J366" s="405"/>
      <c r="K366" s="405"/>
      <c r="L366" s="407"/>
      <c r="M366" s="407"/>
      <c r="N366" s="407"/>
      <c r="O366" s="408"/>
      <c r="P366" s="549">
        <v>960</v>
      </c>
      <c r="Q366" s="438">
        <v>6.76</v>
      </c>
      <c r="R366" s="405">
        <v>1512</v>
      </c>
      <c r="S366" s="405">
        <f t="shared" si="26"/>
        <v>4233.5999999999995</v>
      </c>
      <c r="T366" s="405">
        <v>5960</v>
      </c>
      <c r="U366" s="667">
        <v>5.49</v>
      </c>
      <c r="V366" s="450">
        <f t="shared" si="15"/>
        <v>0.76249999999999996</v>
      </c>
      <c r="W366" s="734">
        <f t="shared" si="16"/>
        <v>960</v>
      </c>
      <c r="X366" s="450">
        <f t="shared" si="17"/>
        <v>0.38400000000000001</v>
      </c>
      <c r="Y366" s="734">
        <v>1512</v>
      </c>
      <c r="Z366" s="734">
        <f t="shared" si="18"/>
        <v>4233.5999999999995</v>
      </c>
      <c r="AA366" s="735">
        <f t="shared" si="19"/>
        <v>4064.2559999999994</v>
      </c>
      <c r="AB366" s="450">
        <f t="shared" si="20"/>
        <v>0.18063359999999998</v>
      </c>
      <c r="AC366" s="439">
        <v>38</v>
      </c>
      <c r="AD366" s="464"/>
      <c r="AE366" s="549">
        <v>2579</v>
      </c>
      <c r="AF366" s="549">
        <v>2696</v>
      </c>
      <c r="AG366" s="464">
        <v>7.61</v>
      </c>
      <c r="AH366" s="439">
        <v>375</v>
      </c>
      <c r="AI366" s="735">
        <f t="shared" si="27"/>
        <v>1275</v>
      </c>
      <c r="AJ366" s="549">
        <v>6740</v>
      </c>
      <c r="AK366" s="439"/>
      <c r="AL366" s="457">
        <v>0.6</v>
      </c>
      <c r="AM366" s="464">
        <v>5.18</v>
      </c>
      <c r="AN366" s="464">
        <v>43.82</v>
      </c>
      <c r="AO366" s="457">
        <v>15.3</v>
      </c>
      <c r="AP366" s="457">
        <v>3</v>
      </c>
      <c r="AQ366" s="549"/>
      <c r="AR366" s="736"/>
      <c r="AS366" s="595">
        <f t="shared" si="21"/>
        <v>100</v>
      </c>
      <c r="AT366" s="736">
        <f t="shared" si="22"/>
        <v>0.92369454545454532</v>
      </c>
      <c r="AU366" s="737">
        <f t="shared" si="23"/>
        <v>0.16494545454545453</v>
      </c>
      <c r="AV366" s="450">
        <f t="shared" si="25"/>
        <v>0.75198412698412698</v>
      </c>
      <c r="AW366" s="747">
        <f t="shared" si="24"/>
        <v>0.6988378684807256</v>
      </c>
    </row>
    <row r="367" spans="1:49" x14ac:dyDescent="0.15">
      <c r="A367" s="740">
        <v>43849</v>
      </c>
      <c r="B367" s="486"/>
      <c r="C367" s="488"/>
      <c r="D367" s="741"/>
      <c r="E367" s="490"/>
      <c r="F367" s="490"/>
      <c r="G367" s="689"/>
      <c r="H367" s="488"/>
      <c r="I367" s="489"/>
      <c r="J367" s="490"/>
      <c r="K367" s="490"/>
      <c r="L367" s="491"/>
      <c r="M367" s="491"/>
      <c r="N367" s="491"/>
      <c r="O367" s="492"/>
      <c r="P367" s="550">
        <v>960</v>
      </c>
      <c r="Q367" s="493">
        <v>6.43</v>
      </c>
      <c r="R367" s="494">
        <v>1499</v>
      </c>
      <c r="S367" s="490">
        <f t="shared" si="26"/>
        <v>4197.2</v>
      </c>
      <c r="T367" s="490">
        <v>6470</v>
      </c>
      <c r="U367" s="677">
        <v>5.23</v>
      </c>
      <c r="V367" s="499">
        <f t="shared" si="15"/>
        <v>0.72638888888888897</v>
      </c>
      <c r="W367" s="742">
        <f t="shared" si="16"/>
        <v>960</v>
      </c>
      <c r="X367" s="499">
        <f t="shared" si="17"/>
        <v>0.38400000000000001</v>
      </c>
      <c r="Y367" s="742">
        <v>1499</v>
      </c>
      <c r="Z367" s="742">
        <f t="shared" si="18"/>
        <v>4197.2</v>
      </c>
      <c r="AA367" s="550">
        <f t="shared" si="19"/>
        <v>4029.3119999999999</v>
      </c>
      <c r="AB367" s="499">
        <f t="shared" si="20"/>
        <v>0.17908053333333332</v>
      </c>
      <c r="AC367" s="494">
        <v>38</v>
      </c>
      <c r="AD367" s="507"/>
      <c r="AE367" s="550">
        <v>2471</v>
      </c>
      <c r="AF367" s="550">
        <v>2554</v>
      </c>
      <c r="AG367" s="507">
        <v>7.65</v>
      </c>
      <c r="AH367" s="494">
        <v>366.6</v>
      </c>
      <c r="AI367" s="550">
        <f t="shared" si="27"/>
        <v>1246.44</v>
      </c>
      <c r="AJ367" s="550">
        <v>6710</v>
      </c>
      <c r="AK367" s="494"/>
      <c r="AL367" s="503">
        <v>0.1</v>
      </c>
      <c r="AM367" s="507">
        <v>4.75</v>
      </c>
      <c r="AN367" s="507">
        <v>44.34</v>
      </c>
      <c r="AO367" s="503">
        <v>20</v>
      </c>
      <c r="AP367" s="503">
        <v>3.8</v>
      </c>
      <c r="AQ367" s="550"/>
      <c r="AR367" s="507"/>
      <c r="AS367" s="494">
        <f t="shared" si="21"/>
        <v>100</v>
      </c>
      <c r="AT367" s="507">
        <f t="shared" si="22"/>
        <v>0.91575272727272727</v>
      </c>
      <c r="AU367" s="743">
        <f t="shared" si="23"/>
        <v>0.16352727272727274</v>
      </c>
      <c r="AV367" s="499">
        <f t="shared" si="25"/>
        <v>0.75543695797198129</v>
      </c>
      <c r="AW367" s="748">
        <f t="shared" si="24"/>
        <v>0.70303059182312011</v>
      </c>
    </row>
    <row r="368" spans="1:49" x14ac:dyDescent="0.15">
      <c r="A368" s="733">
        <v>43850</v>
      </c>
      <c r="B368" s="515"/>
      <c r="C368" s="403"/>
      <c r="D368" s="722"/>
      <c r="E368" s="405"/>
      <c r="F368" s="405"/>
      <c r="G368" s="687"/>
      <c r="H368" s="403"/>
      <c r="I368" s="404"/>
      <c r="J368" s="405"/>
      <c r="K368" s="405"/>
      <c r="L368" s="407"/>
      <c r="M368" s="407"/>
      <c r="N368" s="407"/>
      <c r="O368" s="408"/>
      <c r="P368" s="549">
        <v>960</v>
      </c>
      <c r="Q368" s="438">
        <v>7.12</v>
      </c>
      <c r="R368" s="439">
        <v>1338</v>
      </c>
      <c r="S368" s="405">
        <f t="shared" si="26"/>
        <v>3746.3999999999996</v>
      </c>
      <c r="T368" s="405">
        <v>6390</v>
      </c>
      <c r="U368" s="667">
        <v>5.25</v>
      </c>
      <c r="V368" s="450">
        <f t="shared" si="15"/>
        <v>0.72916666666666663</v>
      </c>
      <c r="W368" s="734">
        <f t="shared" si="16"/>
        <v>960</v>
      </c>
      <c r="X368" s="450">
        <f t="shared" si="17"/>
        <v>0.38400000000000001</v>
      </c>
      <c r="Y368" s="734">
        <v>1338</v>
      </c>
      <c r="Z368" s="734">
        <f t="shared" si="18"/>
        <v>3746.3999999999996</v>
      </c>
      <c r="AA368" s="735">
        <f t="shared" si="19"/>
        <v>3596.5439999999994</v>
      </c>
      <c r="AB368" s="450">
        <f t="shared" si="20"/>
        <v>0.15984639999999997</v>
      </c>
      <c r="AC368" s="439">
        <v>38</v>
      </c>
      <c r="AD368" s="464"/>
      <c r="AE368" s="549">
        <v>2408</v>
      </c>
      <c r="AF368" s="549">
        <v>2482</v>
      </c>
      <c r="AG368" s="464">
        <v>7.64</v>
      </c>
      <c r="AH368" s="439">
        <v>346</v>
      </c>
      <c r="AI368" s="735">
        <f t="shared" si="27"/>
        <v>1176.3999999999999</v>
      </c>
      <c r="AJ368" s="549">
        <v>6660</v>
      </c>
      <c r="AK368" s="439"/>
      <c r="AL368" s="457">
        <v>0.5</v>
      </c>
      <c r="AM368" s="464">
        <v>4.25</v>
      </c>
      <c r="AN368" s="464">
        <v>44.02</v>
      </c>
      <c r="AO368" s="457">
        <v>17.399999999999999</v>
      </c>
      <c r="AP368" s="457">
        <v>3.6</v>
      </c>
      <c r="AQ368" s="549"/>
      <c r="AR368" s="736"/>
      <c r="AS368" s="595">
        <f t="shared" si="21"/>
        <v>100</v>
      </c>
      <c r="AT368" s="736">
        <f t="shared" si="22"/>
        <v>0.81739636363636348</v>
      </c>
      <c r="AU368" s="737">
        <f t="shared" si="23"/>
        <v>0.14596363636363635</v>
      </c>
      <c r="AV368" s="450">
        <f t="shared" si="25"/>
        <v>0.74140508221225709</v>
      </c>
      <c r="AW368" s="747">
        <f t="shared" si="24"/>
        <v>0.68599188554345503</v>
      </c>
    </row>
    <row r="369" spans="1:49" x14ac:dyDescent="0.15">
      <c r="A369" s="733">
        <v>43851</v>
      </c>
      <c r="B369" s="515"/>
      <c r="C369" s="403"/>
      <c r="D369" s="722"/>
      <c r="E369" s="405"/>
      <c r="F369" s="405"/>
      <c r="G369" s="687"/>
      <c r="H369" s="403"/>
      <c r="I369" s="404"/>
      <c r="J369" s="405"/>
      <c r="K369" s="405"/>
      <c r="L369" s="407"/>
      <c r="M369" s="407"/>
      <c r="N369" s="407"/>
      <c r="O369" s="408"/>
      <c r="P369" s="549">
        <v>960</v>
      </c>
      <c r="Q369" s="438">
        <v>6.74</v>
      </c>
      <c r="R369" s="439">
        <v>1313</v>
      </c>
      <c r="S369" s="405">
        <f t="shared" si="26"/>
        <v>3676.3999999999996</v>
      </c>
      <c r="T369" s="405">
        <v>6590</v>
      </c>
      <c r="U369" s="667">
        <v>5.43</v>
      </c>
      <c r="V369" s="450">
        <f t="shared" si="15"/>
        <v>0.75416666666666665</v>
      </c>
      <c r="W369" s="734">
        <f t="shared" si="16"/>
        <v>960</v>
      </c>
      <c r="X369" s="450">
        <f t="shared" si="17"/>
        <v>0.38400000000000001</v>
      </c>
      <c r="Y369" s="734">
        <v>1313</v>
      </c>
      <c r="Z369" s="734">
        <f t="shared" si="18"/>
        <v>3676.3999999999996</v>
      </c>
      <c r="AA369" s="735">
        <f t="shared" si="19"/>
        <v>3529.3439999999996</v>
      </c>
      <c r="AB369" s="450">
        <f t="shared" si="20"/>
        <v>0.15685973333333331</v>
      </c>
      <c r="AC369" s="439">
        <v>38</v>
      </c>
      <c r="AD369" s="464"/>
      <c r="AE369" s="549">
        <v>2561</v>
      </c>
      <c r="AF369" s="549">
        <v>2632</v>
      </c>
      <c r="AG369" s="464">
        <v>7.63</v>
      </c>
      <c r="AH369" s="439">
        <v>327</v>
      </c>
      <c r="AI369" s="735">
        <f t="shared" si="27"/>
        <v>1111.8</v>
      </c>
      <c r="AJ369" s="549">
        <v>6750</v>
      </c>
      <c r="AK369" s="439"/>
      <c r="AL369" s="457">
        <v>1.2</v>
      </c>
      <c r="AM369" s="464">
        <v>4.4000000000000004</v>
      </c>
      <c r="AN369" s="464">
        <v>43.26</v>
      </c>
      <c r="AO369" s="457">
        <v>17.600000000000001</v>
      </c>
      <c r="AP369" s="457">
        <v>3.5</v>
      </c>
      <c r="AQ369" s="549"/>
      <c r="AR369" s="736"/>
      <c r="AS369" s="595">
        <f t="shared" si="21"/>
        <v>100</v>
      </c>
      <c r="AT369" s="736">
        <f t="shared" si="22"/>
        <v>0.80212363636363626</v>
      </c>
      <c r="AU369" s="737">
        <f t="shared" si="23"/>
        <v>0.14323636363636363</v>
      </c>
      <c r="AV369" s="450">
        <f t="shared" si="25"/>
        <v>0.75095201827875102</v>
      </c>
      <c r="AW369" s="747">
        <f t="shared" si="24"/>
        <v>0.69758459362419756</v>
      </c>
    </row>
    <row r="370" spans="1:49" x14ac:dyDescent="0.15">
      <c r="A370" s="733">
        <v>43852</v>
      </c>
      <c r="B370" s="515"/>
      <c r="C370" s="403"/>
      <c r="D370" s="722"/>
      <c r="E370" s="405"/>
      <c r="F370" s="405"/>
      <c r="G370" s="687"/>
      <c r="H370" s="403"/>
      <c r="I370" s="404"/>
      <c r="J370" s="405"/>
      <c r="K370" s="405"/>
      <c r="L370" s="407"/>
      <c r="M370" s="407"/>
      <c r="N370" s="407"/>
      <c r="O370" s="408"/>
      <c r="P370" s="549">
        <v>960</v>
      </c>
      <c r="Q370" s="438">
        <v>5.51</v>
      </c>
      <c r="R370" s="405">
        <v>1541</v>
      </c>
      <c r="S370" s="405">
        <f t="shared" si="26"/>
        <v>4314.7999999999993</v>
      </c>
      <c r="T370" s="405">
        <v>5760</v>
      </c>
      <c r="U370" s="667">
        <v>5.24</v>
      </c>
      <c r="V370" s="450">
        <f t="shared" si="15"/>
        <v>0.72777777777777775</v>
      </c>
      <c r="W370" s="734">
        <f t="shared" si="16"/>
        <v>960</v>
      </c>
      <c r="X370" s="450">
        <f t="shared" si="17"/>
        <v>0.38400000000000001</v>
      </c>
      <c r="Y370" s="734">
        <v>1541</v>
      </c>
      <c r="Z370" s="734">
        <f t="shared" si="18"/>
        <v>4314.7999999999993</v>
      </c>
      <c r="AA370" s="735">
        <f t="shared" si="19"/>
        <v>4142.2079999999987</v>
      </c>
      <c r="AB370" s="450">
        <f t="shared" si="20"/>
        <v>0.18409813333333327</v>
      </c>
      <c r="AC370" s="439">
        <v>38</v>
      </c>
      <c r="AD370" s="464"/>
      <c r="AE370" s="549">
        <v>2407</v>
      </c>
      <c r="AF370" s="549">
        <v>2519</v>
      </c>
      <c r="AG370" s="464">
        <v>7.63</v>
      </c>
      <c r="AH370" s="439">
        <v>318</v>
      </c>
      <c r="AI370" s="735">
        <f t="shared" si="27"/>
        <v>1081.2</v>
      </c>
      <c r="AJ370" s="549">
        <v>6600</v>
      </c>
      <c r="AK370" s="439"/>
      <c r="AL370" s="457">
        <v>0.3</v>
      </c>
      <c r="AM370" s="464">
        <v>3.79</v>
      </c>
      <c r="AN370" s="464">
        <v>43.6</v>
      </c>
      <c r="AO370" s="457">
        <v>17.2</v>
      </c>
      <c r="AP370" s="457">
        <v>2.7</v>
      </c>
      <c r="AQ370" s="549"/>
      <c r="AR370" s="736"/>
      <c r="AS370" s="595">
        <f t="shared" si="21"/>
        <v>100</v>
      </c>
      <c r="AT370" s="736">
        <f t="shared" si="22"/>
        <v>0.94141090909090885</v>
      </c>
      <c r="AU370" s="737">
        <f t="shared" si="23"/>
        <v>0.16810909090909087</v>
      </c>
      <c r="AV370" s="450">
        <f t="shared" si="25"/>
        <v>0.79364049318624263</v>
      </c>
      <c r="AW370" s="747">
        <f t="shared" ref="AW370:AW401" si="28">1-AI370/Z370</f>
        <v>0.74942059886900891</v>
      </c>
    </row>
    <row r="371" spans="1:49" x14ac:dyDescent="0.15">
      <c r="A371" s="733">
        <v>43853</v>
      </c>
      <c r="B371" s="515"/>
      <c r="C371" s="403"/>
      <c r="D371" s="722"/>
      <c r="E371" s="405"/>
      <c r="F371" s="405"/>
      <c r="G371" s="687"/>
      <c r="H371" s="403"/>
      <c r="I371" s="404"/>
      <c r="J371" s="405"/>
      <c r="K371" s="405"/>
      <c r="L371" s="407"/>
      <c r="M371" s="407"/>
      <c r="N371" s="407"/>
      <c r="O371" s="408"/>
      <c r="P371" s="549">
        <v>960</v>
      </c>
      <c r="Q371" s="438">
        <v>4.87</v>
      </c>
      <c r="R371" s="405">
        <v>2365</v>
      </c>
      <c r="S371" s="405">
        <f t="shared" si="26"/>
        <v>6622</v>
      </c>
      <c r="T371" s="405">
        <v>5170</v>
      </c>
      <c r="U371" s="667">
        <v>5.25</v>
      </c>
      <c r="V371" s="450">
        <f t="shared" si="15"/>
        <v>0.72916666666666663</v>
      </c>
      <c r="W371" s="734">
        <f t="shared" si="16"/>
        <v>960</v>
      </c>
      <c r="X371" s="450">
        <f t="shared" si="17"/>
        <v>0.38400000000000001</v>
      </c>
      <c r="Y371" s="734">
        <v>2365</v>
      </c>
      <c r="Z371" s="734">
        <f t="shared" si="18"/>
        <v>6622</v>
      </c>
      <c r="AA371" s="735">
        <f t="shared" si="19"/>
        <v>6357.12</v>
      </c>
      <c r="AB371" s="450">
        <f t="shared" si="20"/>
        <v>0.28253866666666666</v>
      </c>
      <c r="AC371" s="439">
        <v>38</v>
      </c>
      <c r="AD371" s="464"/>
      <c r="AE371" s="549">
        <v>2130</v>
      </c>
      <c r="AF371" s="549">
        <v>2238</v>
      </c>
      <c r="AG371" s="464">
        <v>7.53</v>
      </c>
      <c r="AH371" s="439">
        <v>345</v>
      </c>
      <c r="AI371" s="735">
        <f t="shared" si="27"/>
        <v>1173</v>
      </c>
      <c r="AJ371" s="549">
        <v>6310</v>
      </c>
      <c r="AK371" s="439"/>
      <c r="AL371" s="457">
        <v>3</v>
      </c>
      <c r="AM371" s="464">
        <v>3.78</v>
      </c>
      <c r="AN371" s="464">
        <v>43.52</v>
      </c>
      <c r="AO371" s="457">
        <v>11.8</v>
      </c>
      <c r="AP371" s="457">
        <v>3.6</v>
      </c>
      <c r="AQ371" s="549"/>
      <c r="AR371" s="736"/>
      <c r="AS371" s="595">
        <f t="shared" si="21"/>
        <v>100</v>
      </c>
      <c r="AT371" s="736">
        <f t="shared" si="22"/>
        <v>1.4448000000000001</v>
      </c>
      <c r="AU371" s="737">
        <f t="shared" si="23"/>
        <v>0.25800000000000001</v>
      </c>
      <c r="AV371" s="450">
        <f t="shared" si="25"/>
        <v>0.85412262156448204</v>
      </c>
      <c r="AW371" s="747">
        <f t="shared" si="28"/>
        <v>0.82286318332829955</v>
      </c>
    </row>
    <row r="372" spans="1:49" x14ac:dyDescent="0.15">
      <c r="A372" s="733">
        <v>43854</v>
      </c>
      <c r="B372" s="515"/>
      <c r="C372" s="403"/>
      <c r="D372" s="722"/>
      <c r="E372" s="405"/>
      <c r="F372" s="405"/>
      <c r="G372" s="687"/>
      <c r="H372" s="403"/>
      <c r="I372" s="404"/>
      <c r="J372" s="405"/>
      <c r="K372" s="405"/>
      <c r="L372" s="407"/>
      <c r="M372" s="407"/>
      <c r="N372" s="407"/>
      <c r="O372" s="408"/>
      <c r="P372" s="549">
        <v>960</v>
      </c>
      <c r="Q372" s="438">
        <v>4.96</v>
      </c>
      <c r="R372" s="405">
        <v>2292</v>
      </c>
      <c r="S372" s="405">
        <f t="shared" si="26"/>
        <v>6417.5999999999995</v>
      </c>
      <c r="T372" s="405">
        <v>4870</v>
      </c>
      <c r="U372" s="667">
        <v>5.97</v>
      </c>
      <c r="V372" s="450">
        <f t="shared" si="15"/>
        <v>0.82916666666666661</v>
      </c>
      <c r="W372" s="734">
        <f t="shared" si="16"/>
        <v>960</v>
      </c>
      <c r="X372" s="450">
        <f t="shared" si="17"/>
        <v>0.38400000000000001</v>
      </c>
      <c r="Y372" s="734">
        <v>2292</v>
      </c>
      <c r="Z372" s="734">
        <f t="shared" si="18"/>
        <v>6417.5999999999995</v>
      </c>
      <c r="AA372" s="735">
        <f t="shared" si="19"/>
        <v>6160.8959999999988</v>
      </c>
      <c r="AB372" s="450">
        <f t="shared" si="20"/>
        <v>0.27381759999999994</v>
      </c>
      <c r="AC372" s="439">
        <v>38</v>
      </c>
      <c r="AD372" s="464"/>
      <c r="AE372" s="549">
        <v>2089</v>
      </c>
      <c r="AF372" s="549">
        <v>2092</v>
      </c>
      <c r="AG372" s="464">
        <v>7.45</v>
      </c>
      <c r="AH372" s="439">
        <v>404</v>
      </c>
      <c r="AI372" s="735">
        <f t="shared" si="27"/>
        <v>1373.6</v>
      </c>
      <c r="AJ372" s="549">
        <v>6090</v>
      </c>
      <c r="AK372" s="439"/>
      <c r="AL372" s="457">
        <v>0.5</v>
      </c>
      <c r="AM372" s="464">
        <v>3.82</v>
      </c>
      <c r="AN372" s="464">
        <v>43.65</v>
      </c>
      <c r="AO372" s="457">
        <v>8</v>
      </c>
      <c r="AP372" s="457">
        <v>2.5</v>
      </c>
      <c r="AQ372" s="549"/>
      <c r="AR372" s="736"/>
      <c r="AS372" s="595">
        <f t="shared" si="21"/>
        <v>100</v>
      </c>
      <c r="AT372" s="736">
        <f t="shared" si="22"/>
        <v>1.4002036363636361</v>
      </c>
      <c r="AU372" s="737">
        <f t="shared" si="23"/>
        <v>0.25003636363636361</v>
      </c>
      <c r="AV372" s="450">
        <f t="shared" si="25"/>
        <v>0.82373472949389182</v>
      </c>
      <c r="AW372" s="747">
        <f t="shared" si="28"/>
        <v>0.78596360009972577</v>
      </c>
    </row>
    <row r="373" spans="1:49" x14ac:dyDescent="0.15">
      <c r="A373" s="733">
        <v>43855</v>
      </c>
      <c r="B373" s="515"/>
      <c r="C373" s="403"/>
      <c r="D373" s="722"/>
      <c r="E373" s="405"/>
      <c r="F373" s="405"/>
      <c r="G373" s="687"/>
      <c r="H373" s="403"/>
      <c r="I373" s="404"/>
      <c r="J373" s="405"/>
      <c r="K373" s="405"/>
      <c r="L373" s="407"/>
      <c r="M373" s="407"/>
      <c r="N373" s="407"/>
      <c r="O373" s="408"/>
      <c r="P373" s="549">
        <v>960</v>
      </c>
      <c r="Q373" s="438">
        <v>5.19</v>
      </c>
      <c r="R373" s="405">
        <v>2264</v>
      </c>
      <c r="S373" s="405">
        <f t="shared" si="26"/>
        <v>6339.2</v>
      </c>
      <c r="T373" s="405">
        <v>4890</v>
      </c>
      <c r="U373" s="667">
        <v>5.89</v>
      </c>
      <c r="V373" s="450">
        <f t="shared" si="15"/>
        <v>0.81805555555555554</v>
      </c>
      <c r="W373" s="734">
        <f t="shared" si="16"/>
        <v>960</v>
      </c>
      <c r="X373" s="450">
        <f t="shared" si="17"/>
        <v>0.38400000000000001</v>
      </c>
      <c r="Y373" s="734">
        <v>2264</v>
      </c>
      <c r="Z373" s="734">
        <f t="shared" si="18"/>
        <v>6339.2</v>
      </c>
      <c r="AA373" s="735">
        <f t="shared" si="19"/>
        <v>6085.6319999999996</v>
      </c>
      <c r="AB373" s="450">
        <f t="shared" si="20"/>
        <v>0.27047253333333332</v>
      </c>
      <c r="AC373" s="439">
        <v>38</v>
      </c>
      <c r="AD373" s="464"/>
      <c r="AE373" s="549">
        <v>1902</v>
      </c>
      <c r="AF373" s="549">
        <v>2161</v>
      </c>
      <c r="AG373" s="464">
        <v>7.43</v>
      </c>
      <c r="AH373" s="439">
        <v>440</v>
      </c>
      <c r="AI373" s="735">
        <f t="shared" si="27"/>
        <v>1496</v>
      </c>
      <c r="AJ373" s="549">
        <v>5830</v>
      </c>
      <c r="AK373" s="439"/>
      <c r="AL373" s="457">
        <v>1.5</v>
      </c>
      <c r="AM373" s="464">
        <v>4.12</v>
      </c>
      <c r="AN373" s="464">
        <v>42.16</v>
      </c>
      <c r="AO373" s="457">
        <v>6.2</v>
      </c>
      <c r="AP373" s="457">
        <v>2.2999999999999998</v>
      </c>
      <c r="AQ373" s="549"/>
      <c r="AR373" s="736"/>
      <c r="AS373" s="595">
        <f t="shared" si="21"/>
        <v>100</v>
      </c>
      <c r="AT373" s="736">
        <f t="shared" si="22"/>
        <v>1.3830981818181818</v>
      </c>
      <c r="AU373" s="737">
        <f t="shared" si="23"/>
        <v>0.24698181818181819</v>
      </c>
      <c r="AV373" s="450">
        <f t="shared" si="25"/>
        <v>0.80565371024734977</v>
      </c>
      <c r="AW373" s="747">
        <f t="shared" si="28"/>
        <v>0.76400807672892479</v>
      </c>
    </row>
    <row r="374" spans="1:49" x14ac:dyDescent="0.15">
      <c r="A374" s="740">
        <v>43856</v>
      </c>
      <c r="B374" s="486"/>
      <c r="C374" s="488"/>
      <c r="D374" s="741"/>
      <c r="E374" s="490"/>
      <c r="F374" s="490"/>
      <c r="G374" s="689"/>
      <c r="H374" s="488"/>
      <c r="I374" s="489"/>
      <c r="J374" s="490"/>
      <c r="K374" s="490"/>
      <c r="L374" s="491"/>
      <c r="M374" s="491"/>
      <c r="N374" s="491"/>
      <c r="O374" s="492"/>
      <c r="P374" s="550">
        <v>960</v>
      </c>
      <c r="Q374" s="493">
        <v>5.09</v>
      </c>
      <c r="R374" s="494">
        <v>2162</v>
      </c>
      <c r="S374" s="490">
        <f t="shared" si="26"/>
        <v>6053.5999999999995</v>
      </c>
      <c r="T374" s="490">
        <v>3400</v>
      </c>
      <c r="U374" s="677">
        <v>5.48</v>
      </c>
      <c r="V374" s="499">
        <f t="shared" si="15"/>
        <v>0.76111111111111118</v>
      </c>
      <c r="W374" s="742">
        <f t="shared" si="16"/>
        <v>960</v>
      </c>
      <c r="X374" s="499">
        <f t="shared" si="17"/>
        <v>0.38400000000000001</v>
      </c>
      <c r="Y374" s="742">
        <v>2162</v>
      </c>
      <c r="Z374" s="742">
        <f t="shared" si="18"/>
        <v>6053.5999999999995</v>
      </c>
      <c r="AA374" s="550">
        <f t="shared" si="19"/>
        <v>5811.4559999999992</v>
      </c>
      <c r="AB374" s="499">
        <f t="shared" si="20"/>
        <v>0.2582869333333333</v>
      </c>
      <c r="AC374" s="494">
        <v>38</v>
      </c>
      <c r="AD374" s="507"/>
      <c r="AE374" s="550">
        <v>1979</v>
      </c>
      <c r="AF374" s="550">
        <v>2117</v>
      </c>
      <c r="AG374" s="507">
        <v>7.5</v>
      </c>
      <c r="AH374" s="494">
        <v>475</v>
      </c>
      <c r="AI374" s="550">
        <f t="shared" si="27"/>
        <v>1615</v>
      </c>
      <c r="AJ374" s="550">
        <v>5780</v>
      </c>
      <c r="AK374" s="494"/>
      <c r="AL374" s="503">
        <v>0.5</v>
      </c>
      <c r="AM374" s="507">
        <v>3.98</v>
      </c>
      <c r="AN374" s="507">
        <v>42.88</v>
      </c>
      <c r="AO374" s="503">
        <v>10.199999999999999</v>
      </c>
      <c r="AP374" s="503">
        <v>2.2999999999999998</v>
      </c>
      <c r="AQ374" s="550"/>
      <c r="AR374" s="507"/>
      <c r="AS374" s="494">
        <f t="shared" si="21"/>
        <v>100</v>
      </c>
      <c r="AT374" s="507">
        <f t="shared" si="22"/>
        <v>1.3207854545454543</v>
      </c>
      <c r="AU374" s="743">
        <f t="shared" si="23"/>
        <v>0.23585454545454543</v>
      </c>
      <c r="AV374" s="499">
        <f t="shared" si="25"/>
        <v>0.78029602220166516</v>
      </c>
      <c r="AW374" s="748">
        <f t="shared" si="28"/>
        <v>0.73321659838773612</v>
      </c>
    </row>
    <row r="375" spans="1:49" x14ac:dyDescent="0.15">
      <c r="A375" s="733">
        <v>43857</v>
      </c>
      <c r="B375" s="515"/>
      <c r="C375" s="403"/>
      <c r="D375" s="722"/>
      <c r="E375" s="405"/>
      <c r="F375" s="405"/>
      <c r="G375" s="687"/>
      <c r="H375" s="403"/>
      <c r="I375" s="404"/>
      <c r="J375" s="405"/>
      <c r="K375" s="405"/>
      <c r="L375" s="407"/>
      <c r="M375" s="407"/>
      <c r="N375" s="407"/>
      <c r="O375" s="408"/>
      <c r="P375" s="549">
        <v>960</v>
      </c>
      <c r="Q375" s="438">
        <v>5.05</v>
      </c>
      <c r="R375" s="439">
        <v>2443</v>
      </c>
      <c r="S375" s="405">
        <f t="shared" si="26"/>
        <v>6840.4</v>
      </c>
      <c r="T375" s="405">
        <v>4790</v>
      </c>
      <c r="U375" s="667">
        <v>6</v>
      </c>
      <c r="V375" s="450">
        <f t="shared" si="15"/>
        <v>0.83333333333333326</v>
      </c>
      <c r="W375" s="734">
        <f t="shared" si="16"/>
        <v>960</v>
      </c>
      <c r="X375" s="450">
        <f t="shared" si="17"/>
        <v>0.38400000000000001</v>
      </c>
      <c r="Y375" s="734">
        <v>2443</v>
      </c>
      <c r="Z375" s="734">
        <f t="shared" si="18"/>
        <v>6840.4</v>
      </c>
      <c r="AA375" s="735">
        <f t="shared" si="19"/>
        <v>6566.7839999999997</v>
      </c>
      <c r="AB375" s="450">
        <f t="shared" si="20"/>
        <v>0.29185706666666666</v>
      </c>
      <c r="AC375" s="439">
        <v>38</v>
      </c>
      <c r="AD375" s="464"/>
      <c r="AE375" s="549">
        <v>1791</v>
      </c>
      <c r="AF375" s="549">
        <v>1797</v>
      </c>
      <c r="AG375" s="464">
        <v>7.65</v>
      </c>
      <c r="AH375" s="439">
        <v>518</v>
      </c>
      <c r="AI375" s="735">
        <f t="shared" si="27"/>
        <v>1761.2</v>
      </c>
      <c r="AJ375" s="549">
        <v>5500</v>
      </c>
      <c r="AK375" s="439"/>
      <c r="AL375" s="457">
        <v>0.1</v>
      </c>
      <c r="AM375" s="464">
        <v>5.82</v>
      </c>
      <c r="AN375" s="464">
        <v>42.42</v>
      </c>
      <c r="AO375" s="457">
        <v>7</v>
      </c>
      <c r="AP375" s="457">
        <v>3.2</v>
      </c>
      <c r="AQ375" s="549"/>
      <c r="AR375" s="736"/>
      <c r="AS375" s="595">
        <f t="shared" si="21"/>
        <v>100</v>
      </c>
      <c r="AT375" s="736">
        <f t="shared" si="22"/>
        <v>1.4924509090909091</v>
      </c>
      <c r="AU375" s="737">
        <f t="shared" si="23"/>
        <v>0.26650909090909092</v>
      </c>
      <c r="AV375" s="450">
        <f t="shared" si="25"/>
        <v>0.78796561604584525</v>
      </c>
      <c r="AW375" s="747">
        <f t="shared" si="28"/>
        <v>0.74252967662709779</v>
      </c>
    </row>
    <row r="376" spans="1:49" x14ac:dyDescent="0.15">
      <c r="A376" s="733">
        <v>43858</v>
      </c>
      <c r="B376" s="515"/>
      <c r="C376" s="403"/>
      <c r="D376" s="722"/>
      <c r="E376" s="405"/>
      <c r="F376" s="405"/>
      <c r="G376" s="687"/>
      <c r="H376" s="403"/>
      <c r="I376" s="404"/>
      <c r="J376" s="405"/>
      <c r="K376" s="405"/>
      <c r="L376" s="407"/>
      <c r="M376" s="407"/>
      <c r="N376" s="407"/>
      <c r="O376" s="408"/>
      <c r="P376" s="549">
        <v>960</v>
      </c>
      <c r="Q376" s="438">
        <v>5.0599999999999996</v>
      </c>
      <c r="R376" s="439">
        <v>2567</v>
      </c>
      <c r="S376" s="405">
        <f t="shared" si="26"/>
        <v>7187.5999999999995</v>
      </c>
      <c r="T376" s="405">
        <v>6940</v>
      </c>
      <c r="U376" s="667">
        <v>5.95</v>
      </c>
      <c r="V376" s="450">
        <f t="shared" si="15"/>
        <v>0.82638888888888884</v>
      </c>
      <c r="W376" s="734">
        <f t="shared" si="16"/>
        <v>960</v>
      </c>
      <c r="X376" s="450">
        <f t="shared" si="17"/>
        <v>0.38400000000000001</v>
      </c>
      <c r="Y376" s="734">
        <v>2567</v>
      </c>
      <c r="Z376" s="734">
        <f t="shared" si="18"/>
        <v>7187.5999999999995</v>
      </c>
      <c r="AA376" s="735">
        <f t="shared" si="19"/>
        <v>6900.0959999999986</v>
      </c>
      <c r="AB376" s="450">
        <f t="shared" si="20"/>
        <v>0.30667093333333328</v>
      </c>
      <c r="AC376" s="439">
        <v>38</v>
      </c>
      <c r="AD376" s="464"/>
      <c r="AE376" s="549">
        <v>1552</v>
      </c>
      <c r="AF376" s="549">
        <v>1543</v>
      </c>
      <c r="AG376" s="464">
        <v>7.89</v>
      </c>
      <c r="AH376" s="439">
        <v>546</v>
      </c>
      <c r="AI376" s="735">
        <f t="shared" si="27"/>
        <v>1856.3999999999999</v>
      </c>
      <c r="AJ376" s="549">
        <v>5550</v>
      </c>
      <c r="AK376" s="439"/>
      <c r="AL376" s="457">
        <v>0.8</v>
      </c>
      <c r="AM376" s="464">
        <v>6.21</v>
      </c>
      <c r="AN376" s="464">
        <v>43.6</v>
      </c>
      <c r="AO376" s="457">
        <v>11</v>
      </c>
      <c r="AP376" s="457">
        <v>3</v>
      </c>
      <c r="AQ376" s="549"/>
      <c r="AR376" s="736"/>
      <c r="AS376" s="595">
        <f t="shared" si="21"/>
        <v>100</v>
      </c>
      <c r="AT376" s="736">
        <f t="shared" si="22"/>
        <v>1.568203636363636</v>
      </c>
      <c r="AU376" s="737">
        <f t="shared" si="23"/>
        <v>0.28003636363636358</v>
      </c>
      <c r="AV376" s="450">
        <f t="shared" si="25"/>
        <v>0.78730035060381764</v>
      </c>
      <c r="AW376" s="747">
        <f t="shared" si="28"/>
        <v>0.74172185430463577</v>
      </c>
    </row>
    <row r="377" spans="1:49" x14ac:dyDescent="0.15">
      <c r="A377" s="733">
        <v>43859</v>
      </c>
      <c r="B377" s="515"/>
      <c r="C377" s="403"/>
      <c r="D377" s="722"/>
      <c r="E377" s="405"/>
      <c r="F377" s="405"/>
      <c r="G377" s="687"/>
      <c r="H377" s="403"/>
      <c r="I377" s="404"/>
      <c r="J377" s="405"/>
      <c r="K377" s="405"/>
      <c r="L377" s="407"/>
      <c r="M377" s="407"/>
      <c r="N377" s="407"/>
      <c r="O377" s="408"/>
      <c r="P377" s="549">
        <v>960</v>
      </c>
      <c r="Q377" s="438">
        <v>5.14</v>
      </c>
      <c r="R377" s="405">
        <v>2615</v>
      </c>
      <c r="S377" s="405">
        <f t="shared" si="26"/>
        <v>7321.9999999999991</v>
      </c>
      <c r="T377" s="405">
        <v>5060</v>
      </c>
      <c r="U377" s="667">
        <v>5.74</v>
      </c>
      <c r="V377" s="450">
        <f t="shared" si="15"/>
        <v>0.79722222222222228</v>
      </c>
      <c r="W377" s="734">
        <f t="shared" si="16"/>
        <v>960</v>
      </c>
      <c r="X377" s="450">
        <f t="shared" si="17"/>
        <v>0.38400000000000001</v>
      </c>
      <c r="Y377" s="734">
        <v>2615</v>
      </c>
      <c r="Z377" s="734">
        <f t="shared" si="18"/>
        <v>7321.9999999999991</v>
      </c>
      <c r="AA377" s="735">
        <f t="shared" si="19"/>
        <v>7029.119999999999</v>
      </c>
      <c r="AB377" s="450">
        <f t="shared" si="20"/>
        <v>0.31240533333333331</v>
      </c>
      <c r="AC377" s="439">
        <v>38</v>
      </c>
      <c r="AD377" s="464"/>
      <c r="AE377" s="549">
        <v>1709</v>
      </c>
      <c r="AF377" s="549">
        <v>1682</v>
      </c>
      <c r="AG377" s="464">
        <v>7.49</v>
      </c>
      <c r="AH377" s="439">
        <v>580</v>
      </c>
      <c r="AI377" s="735">
        <f t="shared" si="27"/>
        <v>1972</v>
      </c>
      <c r="AJ377" s="549">
        <v>5490</v>
      </c>
      <c r="AK377" s="439"/>
      <c r="AL377" s="457">
        <v>0.2</v>
      </c>
      <c r="AM377" s="464">
        <v>4.6100000000000003</v>
      </c>
      <c r="AN377" s="464">
        <v>44</v>
      </c>
      <c r="AO377" s="457">
        <v>10</v>
      </c>
      <c r="AP377" s="457">
        <v>3.4</v>
      </c>
      <c r="AQ377" s="549"/>
      <c r="AR377" s="736"/>
      <c r="AS377" s="595">
        <f t="shared" si="21"/>
        <v>100</v>
      </c>
      <c r="AT377" s="736">
        <f t="shared" si="22"/>
        <v>1.5975272727272725</v>
      </c>
      <c r="AU377" s="737">
        <f t="shared" si="23"/>
        <v>0.28527272727272723</v>
      </c>
      <c r="AV377" s="450">
        <f t="shared" si="25"/>
        <v>0.77820267686424471</v>
      </c>
      <c r="AW377" s="747">
        <f t="shared" si="28"/>
        <v>0.73067467904944006</v>
      </c>
    </row>
    <row r="378" spans="1:49" x14ac:dyDescent="0.15">
      <c r="A378" s="733">
        <v>43860</v>
      </c>
      <c r="B378" s="515"/>
      <c r="C378" s="403"/>
      <c r="D378" s="722"/>
      <c r="E378" s="405"/>
      <c r="F378" s="405"/>
      <c r="G378" s="687"/>
      <c r="H378" s="403"/>
      <c r="I378" s="404"/>
      <c r="J378" s="405"/>
      <c r="K378" s="405"/>
      <c r="L378" s="407"/>
      <c r="M378" s="407"/>
      <c r="N378" s="407"/>
      <c r="O378" s="408"/>
      <c r="P378" s="549">
        <v>960</v>
      </c>
      <c r="Q378" s="438">
        <v>5.18</v>
      </c>
      <c r="R378" s="405">
        <v>2404</v>
      </c>
      <c r="S378" s="405">
        <f t="shared" si="26"/>
        <v>6731.2</v>
      </c>
      <c r="T378" s="405">
        <v>5080</v>
      </c>
      <c r="U378" s="667">
        <v>6.53</v>
      </c>
      <c r="V378" s="450">
        <f t="shared" si="15"/>
        <v>0.90694444444444444</v>
      </c>
      <c r="W378" s="734">
        <f t="shared" ref="W378:W397" si="29">P378</f>
        <v>960</v>
      </c>
      <c r="X378" s="450">
        <f t="shared" ref="X378:X409" si="30">W378/$W$6</f>
        <v>0.38400000000000001</v>
      </c>
      <c r="Y378" s="734">
        <v>2404</v>
      </c>
      <c r="Z378" s="734">
        <f t="shared" ref="Z378:Z397" si="31">S378</f>
        <v>6731.2</v>
      </c>
      <c r="AA378" s="735">
        <f t="shared" ref="AA378:AA397" si="32">S378*P378/1000</f>
        <v>6461.9520000000002</v>
      </c>
      <c r="AB378" s="450">
        <f t="shared" si="20"/>
        <v>0.28719786666666669</v>
      </c>
      <c r="AC378" s="439">
        <v>38</v>
      </c>
      <c r="AD378" s="464"/>
      <c r="AE378" s="549">
        <v>1639</v>
      </c>
      <c r="AF378" s="549">
        <v>1623</v>
      </c>
      <c r="AG378" s="464">
        <v>7.5</v>
      </c>
      <c r="AH378" s="439">
        <v>540</v>
      </c>
      <c r="AI378" s="735">
        <f t="shared" si="27"/>
        <v>1836</v>
      </c>
      <c r="AJ378" s="549">
        <v>5610</v>
      </c>
      <c r="AK378" s="439"/>
      <c r="AL378" s="457">
        <v>0.6</v>
      </c>
      <c r="AM378" s="464">
        <v>4.88</v>
      </c>
      <c r="AN378" s="464">
        <v>43.71</v>
      </c>
      <c r="AO378" s="457">
        <v>8.1</v>
      </c>
      <c r="AP378" s="457">
        <v>1.9</v>
      </c>
      <c r="AQ378" s="549"/>
      <c r="AR378" s="736"/>
      <c r="AS378" s="595">
        <f t="shared" si="21"/>
        <v>100</v>
      </c>
      <c r="AT378" s="736">
        <f t="shared" si="22"/>
        <v>1.4686254545454547</v>
      </c>
      <c r="AU378" s="737">
        <f t="shared" si="23"/>
        <v>0.26225454545454552</v>
      </c>
      <c r="AV378" s="450">
        <f t="shared" si="25"/>
        <v>0.77537437603993342</v>
      </c>
      <c r="AW378" s="747">
        <f t="shared" si="28"/>
        <v>0.72724031376277631</v>
      </c>
    </row>
    <row r="379" spans="1:49" x14ac:dyDescent="0.15">
      <c r="A379" s="733">
        <v>43861</v>
      </c>
      <c r="B379" s="515"/>
      <c r="C379" s="403"/>
      <c r="D379" s="722"/>
      <c r="E379" s="405"/>
      <c r="F379" s="405"/>
      <c r="G379" s="687"/>
      <c r="H379" s="403"/>
      <c r="I379" s="404"/>
      <c r="J379" s="405"/>
      <c r="K379" s="405"/>
      <c r="L379" s="407"/>
      <c r="M379" s="407"/>
      <c r="N379" s="407"/>
      <c r="O379" s="408"/>
      <c r="P379" s="549">
        <v>960</v>
      </c>
      <c r="Q379" s="438">
        <v>5.05</v>
      </c>
      <c r="R379" s="405">
        <v>2461</v>
      </c>
      <c r="S379" s="405">
        <f t="shared" si="26"/>
        <v>6890.7999999999993</v>
      </c>
      <c r="T379" s="405">
        <v>5190</v>
      </c>
      <c r="U379" s="667">
        <v>5.87</v>
      </c>
      <c r="V379" s="450">
        <f t="shared" si="15"/>
        <v>0.81527777777777777</v>
      </c>
      <c r="W379" s="734">
        <f t="shared" si="29"/>
        <v>960</v>
      </c>
      <c r="X379" s="450">
        <f t="shared" si="30"/>
        <v>0.38400000000000001</v>
      </c>
      <c r="Y379" s="734">
        <v>2461</v>
      </c>
      <c r="Z379" s="734">
        <f t="shared" si="31"/>
        <v>6890.7999999999993</v>
      </c>
      <c r="AA379" s="735">
        <f t="shared" si="32"/>
        <v>6615.1679999999988</v>
      </c>
      <c r="AB379" s="450">
        <f t="shared" si="20"/>
        <v>0.29400746666666661</v>
      </c>
      <c r="AC379" s="439">
        <v>38</v>
      </c>
      <c r="AD379" s="464"/>
      <c r="AE379" s="549">
        <v>1522</v>
      </c>
      <c r="AF379" s="549">
        <v>1539</v>
      </c>
      <c r="AG379" s="464">
        <v>7.36</v>
      </c>
      <c r="AH379" s="439">
        <v>576</v>
      </c>
      <c r="AI379" s="735">
        <f t="shared" si="27"/>
        <v>1958.3999999999999</v>
      </c>
      <c r="AJ379" s="549">
        <v>5950</v>
      </c>
      <c r="AK379" s="439"/>
      <c r="AL379" s="457">
        <v>0.6</v>
      </c>
      <c r="AM379" s="464">
        <v>4.58</v>
      </c>
      <c r="AN379" s="464">
        <v>43.38</v>
      </c>
      <c r="AO379" s="457">
        <v>8.8000000000000007</v>
      </c>
      <c r="AP379" s="457">
        <v>1.5</v>
      </c>
      <c r="AQ379" s="549"/>
      <c r="AR379" s="736"/>
      <c r="AS379" s="595">
        <f t="shared" si="21"/>
        <v>100</v>
      </c>
      <c r="AT379" s="736">
        <f t="shared" si="22"/>
        <v>1.5034472727272725</v>
      </c>
      <c r="AU379" s="737">
        <f t="shared" si="23"/>
        <v>0.26847272727272725</v>
      </c>
      <c r="AV379" s="450">
        <f t="shared" si="25"/>
        <v>0.76594880130028442</v>
      </c>
      <c r="AW379" s="747">
        <f t="shared" si="28"/>
        <v>0.71579497300748818</v>
      </c>
    </row>
    <row r="380" spans="1:49" x14ac:dyDescent="0.15">
      <c r="A380" s="733">
        <v>43862</v>
      </c>
      <c r="B380" s="515"/>
      <c r="C380" s="403"/>
      <c r="D380" s="722"/>
      <c r="E380" s="405"/>
      <c r="F380" s="405"/>
      <c r="G380" s="687"/>
      <c r="H380" s="403"/>
      <c r="I380" s="404"/>
      <c r="J380" s="405"/>
      <c r="K380" s="405"/>
      <c r="L380" s="407"/>
      <c r="M380" s="407"/>
      <c r="N380" s="407"/>
      <c r="O380" s="408"/>
      <c r="P380" s="549">
        <v>960</v>
      </c>
      <c r="Q380" s="438">
        <v>4.91</v>
      </c>
      <c r="R380" s="405">
        <v>2453</v>
      </c>
      <c r="S380" s="405">
        <f t="shared" si="26"/>
        <v>6868.4</v>
      </c>
      <c r="T380" s="405">
        <v>4970</v>
      </c>
      <c r="U380" s="667">
        <v>5.85</v>
      </c>
      <c r="V380" s="450">
        <f t="shared" si="15"/>
        <v>0.81249999999999989</v>
      </c>
      <c r="W380" s="734">
        <f t="shared" si="29"/>
        <v>960</v>
      </c>
      <c r="X380" s="450">
        <f t="shared" si="30"/>
        <v>0.38400000000000001</v>
      </c>
      <c r="Y380" s="734">
        <v>2453</v>
      </c>
      <c r="Z380" s="734">
        <f t="shared" si="31"/>
        <v>6868.4</v>
      </c>
      <c r="AA380" s="735">
        <f t="shared" si="32"/>
        <v>6593.6639999999998</v>
      </c>
      <c r="AB380" s="450">
        <f t="shared" si="20"/>
        <v>0.29305173333333334</v>
      </c>
      <c r="AC380" s="439">
        <v>38</v>
      </c>
      <c r="AD380" s="464"/>
      <c r="AE380" s="549">
        <v>1435</v>
      </c>
      <c r="AF380" s="549">
        <v>1356</v>
      </c>
      <c r="AG380" s="464">
        <v>7.27</v>
      </c>
      <c r="AH380" s="439">
        <v>583</v>
      </c>
      <c r="AI380" s="735">
        <f t="shared" si="27"/>
        <v>1982.2</v>
      </c>
      <c r="AJ380" s="549">
        <v>5610</v>
      </c>
      <c r="AK380" s="439"/>
      <c r="AL380" s="457">
        <v>0.1</v>
      </c>
      <c r="AM380" s="464">
        <v>4.2</v>
      </c>
      <c r="AN380" s="464">
        <v>39.6</v>
      </c>
      <c r="AO380" s="457">
        <v>8.3000000000000007</v>
      </c>
      <c r="AP380" s="457">
        <v>0.9</v>
      </c>
      <c r="AQ380" s="549"/>
      <c r="AR380" s="736"/>
      <c r="AS380" s="595">
        <f t="shared" si="21"/>
        <v>100</v>
      </c>
      <c r="AT380" s="736">
        <f t="shared" si="22"/>
        <v>1.4985599999999999</v>
      </c>
      <c r="AU380" s="737">
        <f t="shared" si="23"/>
        <v>0.2676</v>
      </c>
      <c r="AV380" s="450">
        <f t="shared" si="25"/>
        <v>0.7623318385650224</v>
      </c>
      <c r="AW380" s="747">
        <f t="shared" si="28"/>
        <v>0.71140294682895577</v>
      </c>
    </row>
    <row r="381" spans="1:49" x14ac:dyDescent="0.15">
      <c r="A381" s="740">
        <v>43863</v>
      </c>
      <c r="B381" s="486"/>
      <c r="C381" s="488"/>
      <c r="D381" s="741"/>
      <c r="E381" s="490"/>
      <c r="F381" s="490"/>
      <c r="G381" s="689"/>
      <c r="H381" s="488"/>
      <c r="I381" s="489"/>
      <c r="J381" s="490"/>
      <c r="K381" s="490"/>
      <c r="L381" s="491"/>
      <c r="M381" s="491"/>
      <c r="N381" s="491"/>
      <c r="O381" s="492"/>
      <c r="P381" s="550">
        <v>960</v>
      </c>
      <c r="Q381" s="493">
        <v>4.71</v>
      </c>
      <c r="R381" s="494">
        <v>2569</v>
      </c>
      <c r="S381" s="490">
        <f t="shared" si="26"/>
        <v>7193.2</v>
      </c>
      <c r="T381" s="490">
        <v>4720</v>
      </c>
      <c r="U381" s="677">
        <v>5.61</v>
      </c>
      <c r="V381" s="499">
        <f t="shared" si="15"/>
        <v>0.77916666666666667</v>
      </c>
      <c r="W381" s="742">
        <f t="shared" si="29"/>
        <v>960</v>
      </c>
      <c r="X381" s="499">
        <f t="shared" si="30"/>
        <v>0.38400000000000001</v>
      </c>
      <c r="Y381" s="742">
        <v>2569</v>
      </c>
      <c r="Z381" s="742">
        <f t="shared" si="31"/>
        <v>7193.2</v>
      </c>
      <c r="AA381" s="550">
        <f t="shared" si="32"/>
        <v>6905.4719999999998</v>
      </c>
      <c r="AB381" s="499">
        <f t="shared" ref="AB381:AB412" si="33">AA381/$AA$6</f>
        <v>0.30690986666666664</v>
      </c>
      <c r="AC381" s="494">
        <v>38</v>
      </c>
      <c r="AD381" s="507"/>
      <c r="AE381" s="550">
        <v>1508</v>
      </c>
      <c r="AF381" s="550">
        <v>1433</v>
      </c>
      <c r="AG381" s="507">
        <v>7.2</v>
      </c>
      <c r="AH381" s="494">
        <v>605</v>
      </c>
      <c r="AI381" s="550">
        <f t="shared" si="27"/>
        <v>2057</v>
      </c>
      <c r="AJ381" s="550">
        <v>5250</v>
      </c>
      <c r="AK381" s="494"/>
      <c r="AL381" s="503">
        <v>0.1</v>
      </c>
      <c r="AM381" s="507">
        <v>3.94</v>
      </c>
      <c r="AN381" s="507">
        <v>49.02</v>
      </c>
      <c r="AO381" s="503">
        <v>8.4</v>
      </c>
      <c r="AP381" s="503">
        <v>1.8</v>
      </c>
      <c r="AQ381" s="550"/>
      <c r="AR381" s="507"/>
      <c r="AS381" s="494">
        <f t="shared" ref="AS381:AS395" si="34">4000/P381*24</f>
        <v>100</v>
      </c>
      <c r="AT381" s="507">
        <f t="shared" ref="AT381:AT391" si="35">AA381/4400</f>
        <v>1.5694254545454545</v>
      </c>
      <c r="AU381" s="743">
        <f t="shared" ref="AU381:AU391" si="36">AT381/5.6</f>
        <v>0.28025454545454548</v>
      </c>
      <c r="AV381" s="499">
        <f t="shared" si="25"/>
        <v>0.76449980537174</v>
      </c>
      <c r="AW381" s="748">
        <f t="shared" si="28"/>
        <v>0.71403547795139855</v>
      </c>
    </row>
    <row r="382" spans="1:49" x14ac:dyDescent="0.15">
      <c r="A382" s="733">
        <v>43864</v>
      </c>
      <c r="B382" s="515"/>
      <c r="C382" s="403"/>
      <c r="D382" s="722"/>
      <c r="E382" s="405"/>
      <c r="F382" s="405"/>
      <c r="G382" s="687"/>
      <c r="H382" s="403"/>
      <c r="I382" s="404"/>
      <c r="J382" s="405"/>
      <c r="K382" s="405"/>
      <c r="L382" s="407"/>
      <c r="M382" s="407"/>
      <c r="N382" s="407"/>
      <c r="O382" s="408"/>
      <c r="P382" s="549">
        <v>960</v>
      </c>
      <c r="Q382" s="438">
        <v>4.83</v>
      </c>
      <c r="R382" s="439">
        <v>2505</v>
      </c>
      <c r="S382" s="405">
        <f t="shared" si="26"/>
        <v>7014</v>
      </c>
      <c r="T382" s="405">
        <v>4780</v>
      </c>
      <c r="U382" s="667">
        <v>5.38</v>
      </c>
      <c r="V382" s="450">
        <f t="shared" si="15"/>
        <v>0.74722222222222223</v>
      </c>
      <c r="W382" s="734">
        <f t="shared" si="29"/>
        <v>960</v>
      </c>
      <c r="X382" s="450">
        <f t="shared" si="30"/>
        <v>0.38400000000000001</v>
      </c>
      <c r="Y382" s="734">
        <v>2505</v>
      </c>
      <c r="Z382" s="734">
        <f t="shared" si="31"/>
        <v>7014</v>
      </c>
      <c r="AA382" s="735">
        <f t="shared" si="32"/>
        <v>6733.44</v>
      </c>
      <c r="AB382" s="450">
        <f t="shared" si="33"/>
        <v>0.29926399999999997</v>
      </c>
      <c r="AC382" s="439">
        <v>38</v>
      </c>
      <c r="AD382" s="464"/>
      <c r="AE382" s="549">
        <v>1387</v>
      </c>
      <c r="AF382" s="549">
        <v>1308</v>
      </c>
      <c r="AG382" s="464">
        <v>7.36</v>
      </c>
      <c r="AH382" s="439">
        <v>612</v>
      </c>
      <c r="AI382" s="735">
        <f t="shared" si="27"/>
        <v>2080.7999999999997</v>
      </c>
      <c r="AJ382" s="549">
        <v>5670</v>
      </c>
      <c r="AK382" s="439"/>
      <c r="AL382" s="457">
        <v>0.2</v>
      </c>
      <c r="AM382" s="464">
        <v>3.44</v>
      </c>
      <c r="AN382" s="464">
        <v>49.12</v>
      </c>
      <c r="AO382" s="457">
        <v>10</v>
      </c>
      <c r="AP382" s="457">
        <v>2.2000000000000002</v>
      </c>
      <c r="AQ382" s="549"/>
      <c r="AR382" s="736"/>
      <c r="AS382" s="595">
        <f t="shared" si="34"/>
        <v>100</v>
      </c>
      <c r="AT382" s="736">
        <f t="shared" si="35"/>
        <v>1.5303272727272725</v>
      </c>
      <c r="AU382" s="737">
        <f t="shared" si="36"/>
        <v>0.27327272727272728</v>
      </c>
      <c r="AV382" s="450">
        <f t="shared" si="25"/>
        <v>0.755688622754491</v>
      </c>
      <c r="AW382" s="747">
        <f t="shared" si="28"/>
        <v>0.70333618477331061</v>
      </c>
    </row>
    <row r="383" spans="1:49" x14ac:dyDescent="0.15">
      <c r="A383" s="733">
        <v>43865</v>
      </c>
      <c r="B383" s="515"/>
      <c r="C383" s="403"/>
      <c r="D383" s="722"/>
      <c r="E383" s="405"/>
      <c r="F383" s="405"/>
      <c r="G383" s="687"/>
      <c r="H383" s="403"/>
      <c r="I383" s="404"/>
      <c r="J383" s="405"/>
      <c r="K383" s="405"/>
      <c r="L383" s="407"/>
      <c r="M383" s="407"/>
      <c r="N383" s="407"/>
      <c r="O383" s="408"/>
      <c r="P383" s="549">
        <v>960</v>
      </c>
      <c r="Q383" s="438">
        <v>4.8099999999999996</v>
      </c>
      <c r="R383" s="439">
        <v>2900</v>
      </c>
      <c r="S383" s="405">
        <f t="shared" si="26"/>
        <v>8119.9999999999991</v>
      </c>
      <c r="T383" s="405">
        <v>5070</v>
      </c>
      <c r="U383" s="667">
        <v>5.71</v>
      </c>
      <c r="V383" s="450">
        <f t="shared" si="15"/>
        <v>0.79305555555555551</v>
      </c>
      <c r="W383" s="734">
        <f t="shared" si="29"/>
        <v>960</v>
      </c>
      <c r="X383" s="450">
        <f t="shared" si="30"/>
        <v>0.38400000000000001</v>
      </c>
      <c r="Y383" s="734">
        <v>2900</v>
      </c>
      <c r="Z383" s="734">
        <f t="shared" si="31"/>
        <v>8119.9999999999991</v>
      </c>
      <c r="AA383" s="735">
        <f t="shared" si="32"/>
        <v>7795.1999999999989</v>
      </c>
      <c r="AB383" s="450">
        <f t="shared" si="33"/>
        <v>0.34645333333333328</v>
      </c>
      <c r="AC383" s="439">
        <v>38</v>
      </c>
      <c r="AD383" s="464"/>
      <c r="AE383" s="549">
        <v>1421</v>
      </c>
      <c r="AF383" s="549">
        <v>1356</v>
      </c>
      <c r="AG383" s="464">
        <v>7.28</v>
      </c>
      <c r="AH383" s="439">
        <v>653</v>
      </c>
      <c r="AI383" s="735">
        <f t="shared" si="27"/>
        <v>2220.1999999999998</v>
      </c>
      <c r="AJ383" s="549">
        <v>5580</v>
      </c>
      <c r="AK383" s="439"/>
      <c r="AL383" s="457">
        <v>0.1</v>
      </c>
      <c r="AM383" s="464">
        <v>3.52</v>
      </c>
      <c r="AN383" s="464">
        <v>48.76</v>
      </c>
      <c r="AO383" s="457">
        <v>8.1999999999999993</v>
      </c>
      <c r="AP383" s="457">
        <v>0.7</v>
      </c>
      <c r="AQ383" s="549"/>
      <c r="AR383" s="736"/>
      <c r="AS383" s="595">
        <f t="shared" si="34"/>
        <v>100</v>
      </c>
      <c r="AT383" s="736">
        <f t="shared" si="35"/>
        <v>1.7716363636363635</v>
      </c>
      <c r="AU383" s="737">
        <f t="shared" si="36"/>
        <v>0.31636363636363635</v>
      </c>
      <c r="AV383" s="450">
        <f t="shared" si="25"/>
        <v>0.77482758620689651</v>
      </c>
      <c r="AW383" s="747">
        <f t="shared" si="28"/>
        <v>0.72657635467980297</v>
      </c>
    </row>
    <row r="384" spans="1:49" x14ac:dyDescent="0.15">
      <c r="A384" s="733">
        <v>43866</v>
      </c>
      <c r="B384" s="515"/>
      <c r="C384" s="403"/>
      <c r="D384" s="722"/>
      <c r="E384" s="405"/>
      <c r="F384" s="405"/>
      <c r="G384" s="687"/>
      <c r="H384" s="403"/>
      <c r="I384" s="404"/>
      <c r="J384" s="405"/>
      <c r="K384" s="405"/>
      <c r="L384" s="407"/>
      <c r="M384" s="407"/>
      <c r="N384" s="407"/>
      <c r="O384" s="408"/>
      <c r="P384" s="549">
        <v>960</v>
      </c>
      <c r="Q384" s="438">
        <v>4.71</v>
      </c>
      <c r="R384" s="405">
        <v>3153</v>
      </c>
      <c r="S384" s="405">
        <f t="shared" si="26"/>
        <v>8828.4</v>
      </c>
      <c r="T384" s="405">
        <v>4990</v>
      </c>
      <c r="U384" s="667">
        <v>5.63</v>
      </c>
      <c r="V384" s="450">
        <f t="shared" si="15"/>
        <v>0.78194444444444444</v>
      </c>
      <c r="W384" s="734">
        <f t="shared" si="29"/>
        <v>960</v>
      </c>
      <c r="X384" s="450">
        <f t="shared" si="30"/>
        <v>0.38400000000000001</v>
      </c>
      <c r="Y384" s="734">
        <v>3153</v>
      </c>
      <c r="Z384" s="734">
        <f t="shared" si="31"/>
        <v>8828.4</v>
      </c>
      <c r="AA384" s="735">
        <f t="shared" si="32"/>
        <v>8475.2639999999992</v>
      </c>
      <c r="AB384" s="450">
        <f t="shared" si="33"/>
        <v>0.37667839999999997</v>
      </c>
      <c r="AC384" s="439">
        <v>38</v>
      </c>
      <c r="AD384" s="464"/>
      <c r="AE384" s="549">
        <v>1303</v>
      </c>
      <c r="AF384" s="549">
        <v>1097</v>
      </c>
      <c r="AG384" s="464">
        <v>7.41</v>
      </c>
      <c r="AH384" s="439">
        <v>680</v>
      </c>
      <c r="AI384" s="735">
        <f t="shared" si="27"/>
        <v>2312</v>
      </c>
      <c r="AJ384" s="549">
        <v>5670</v>
      </c>
      <c r="AK384" s="439"/>
      <c r="AL384" s="457">
        <v>0.6</v>
      </c>
      <c r="AM384" s="464">
        <v>4.0199999999999996</v>
      </c>
      <c r="AN384" s="464">
        <v>45.66</v>
      </c>
      <c r="AO384" s="457">
        <v>14.1</v>
      </c>
      <c r="AP384" s="457">
        <v>0.7</v>
      </c>
      <c r="AQ384" s="549"/>
      <c r="AR384" s="736"/>
      <c r="AS384" s="595">
        <f t="shared" si="34"/>
        <v>100</v>
      </c>
      <c r="AT384" s="736">
        <f t="shared" si="35"/>
        <v>1.9261963636363635</v>
      </c>
      <c r="AU384" s="737">
        <f t="shared" si="36"/>
        <v>0.34396363636363636</v>
      </c>
      <c r="AV384" s="450">
        <f t="shared" si="25"/>
        <v>0.78433238185854748</v>
      </c>
      <c r="AW384" s="747">
        <f t="shared" si="28"/>
        <v>0.73811789225680757</v>
      </c>
    </row>
    <row r="385" spans="1:49" x14ac:dyDescent="0.15">
      <c r="A385" s="733">
        <v>43867</v>
      </c>
      <c r="B385" s="515"/>
      <c r="C385" s="403"/>
      <c r="D385" s="722"/>
      <c r="E385" s="405"/>
      <c r="F385" s="405"/>
      <c r="G385" s="687"/>
      <c r="H385" s="403"/>
      <c r="I385" s="404"/>
      <c r="J385" s="405"/>
      <c r="K385" s="405"/>
      <c r="L385" s="407"/>
      <c r="M385" s="407"/>
      <c r="N385" s="407"/>
      <c r="O385" s="408"/>
      <c r="P385" s="549">
        <v>960</v>
      </c>
      <c r="Q385" s="438">
        <v>4.75</v>
      </c>
      <c r="R385" s="405">
        <v>3128</v>
      </c>
      <c r="S385" s="405">
        <f t="shared" si="26"/>
        <v>8758.4</v>
      </c>
      <c r="T385" s="405">
        <v>5000</v>
      </c>
      <c r="U385" s="667">
        <v>5.31</v>
      </c>
      <c r="V385" s="450">
        <f t="shared" si="15"/>
        <v>0.73749999999999993</v>
      </c>
      <c r="W385" s="734">
        <f t="shared" si="29"/>
        <v>960</v>
      </c>
      <c r="X385" s="450">
        <f t="shared" si="30"/>
        <v>0.38400000000000001</v>
      </c>
      <c r="Y385" s="734">
        <v>3128</v>
      </c>
      <c r="Z385" s="734">
        <f t="shared" si="31"/>
        <v>8758.4</v>
      </c>
      <c r="AA385" s="735">
        <f t="shared" si="32"/>
        <v>8408.0640000000003</v>
      </c>
      <c r="AB385" s="450">
        <f t="shared" si="33"/>
        <v>0.37369173333333333</v>
      </c>
      <c r="AC385" s="439">
        <v>37</v>
      </c>
      <c r="AD385" s="464"/>
      <c r="AE385" s="549">
        <v>1365</v>
      </c>
      <c r="AF385" s="549">
        <v>1104</v>
      </c>
      <c r="AG385" s="464">
        <v>7.32</v>
      </c>
      <c r="AH385" s="439">
        <v>728</v>
      </c>
      <c r="AI385" s="735">
        <f t="shared" si="27"/>
        <v>2475.1999999999998</v>
      </c>
      <c r="AJ385" s="549">
        <v>5360</v>
      </c>
      <c r="AK385" s="439"/>
      <c r="AL385" s="457">
        <v>1.5</v>
      </c>
      <c r="AM385" s="464">
        <v>3.48</v>
      </c>
      <c r="AN385" s="464">
        <v>54.2</v>
      </c>
      <c r="AO385" s="457">
        <v>11</v>
      </c>
      <c r="AP385" s="457">
        <v>2.8</v>
      </c>
      <c r="AQ385" s="549"/>
      <c r="AR385" s="736"/>
      <c r="AS385" s="595">
        <f t="shared" si="34"/>
        <v>100</v>
      </c>
      <c r="AT385" s="736">
        <f t="shared" si="35"/>
        <v>1.9109236363636364</v>
      </c>
      <c r="AU385" s="737">
        <f t="shared" si="36"/>
        <v>0.34123636363636367</v>
      </c>
      <c r="AV385" s="450">
        <f t="shared" ref="AV385:AV397" si="37">1-AH385/R385</f>
        <v>0.76726342710997442</v>
      </c>
      <c r="AW385" s="747">
        <f t="shared" si="28"/>
        <v>0.71739130434782616</v>
      </c>
    </row>
    <row r="386" spans="1:49" x14ac:dyDescent="0.15">
      <c r="A386" s="733">
        <v>43868</v>
      </c>
      <c r="B386" s="515"/>
      <c r="C386" s="403"/>
      <c r="D386" s="722"/>
      <c r="E386" s="405"/>
      <c r="F386" s="405"/>
      <c r="G386" s="687"/>
      <c r="H386" s="403"/>
      <c r="I386" s="404"/>
      <c r="J386" s="405"/>
      <c r="K386" s="405"/>
      <c r="L386" s="407"/>
      <c r="M386" s="407"/>
      <c r="N386" s="407"/>
      <c r="O386" s="408"/>
      <c r="P386" s="549">
        <v>960</v>
      </c>
      <c r="Q386" s="438">
        <v>4.76</v>
      </c>
      <c r="R386" s="405">
        <v>3182</v>
      </c>
      <c r="S386" s="405">
        <f t="shared" si="26"/>
        <v>8909.5999999999985</v>
      </c>
      <c r="T386" s="405">
        <v>4970</v>
      </c>
      <c r="U386" s="667">
        <v>5.51</v>
      </c>
      <c r="V386" s="450">
        <f t="shared" si="15"/>
        <v>0.76527777777777772</v>
      </c>
      <c r="W386" s="734">
        <f t="shared" si="29"/>
        <v>960</v>
      </c>
      <c r="X386" s="450">
        <f t="shared" si="30"/>
        <v>0.38400000000000001</v>
      </c>
      <c r="Y386" s="734">
        <v>3182</v>
      </c>
      <c r="Z386" s="734">
        <f t="shared" si="31"/>
        <v>8909.5999999999985</v>
      </c>
      <c r="AA386" s="735">
        <f t="shared" si="32"/>
        <v>8553.2159999999985</v>
      </c>
      <c r="AB386" s="450">
        <f t="shared" si="33"/>
        <v>0.38014293333333327</v>
      </c>
      <c r="AC386" s="439">
        <v>38</v>
      </c>
      <c r="AD386" s="464"/>
      <c r="AE386" s="549">
        <v>1062</v>
      </c>
      <c r="AF386" s="549">
        <v>1072</v>
      </c>
      <c r="AG386" s="464">
        <v>7.35</v>
      </c>
      <c r="AH386" s="439">
        <v>751</v>
      </c>
      <c r="AI386" s="735">
        <f t="shared" si="27"/>
        <v>2553.4</v>
      </c>
      <c r="AJ386" s="549">
        <v>5260</v>
      </c>
      <c r="AK386" s="439"/>
      <c r="AL386" s="457">
        <v>1.2</v>
      </c>
      <c r="AM386" s="464">
        <v>5.07</v>
      </c>
      <c r="AN386" s="464">
        <v>47.55</v>
      </c>
      <c r="AO386" s="457">
        <v>12</v>
      </c>
      <c r="AP386" s="457">
        <v>2.6</v>
      </c>
      <c r="AQ386" s="549"/>
      <c r="AR386" s="736"/>
      <c r="AS386" s="595">
        <f t="shared" si="34"/>
        <v>100</v>
      </c>
      <c r="AT386" s="736">
        <f t="shared" si="35"/>
        <v>1.943912727272727</v>
      </c>
      <c r="AU386" s="737">
        <f t="shared" si="36"/>
        <v>0.34712727272727273</v>
      </c>
      <c r="AV386" s="450">
        <f t="shared" si="37"/>
        <v>0.76398491514770583</v>
      </c>
      <c r="AW386" s="747">
        <f t="shared" si="28"/>
        <v>0.71341025410792847</v>
      </c>
    </row>
    <row r="387" spans="1:49" x14ac:dyDescent="0.15">
      <c r="A387" s="733">
        <v>43869</v>
      </c>
      <c r="B387" s="515"/>
      <c r="C387" s="403"/>
      <c r="D387" s="722"/>
      <c r="E387" s="405"/>
      <c r="F387" s="405"/>
      <c r="G387" s="687"/>
      <c r="H387" s="403"/>
      <c r="I387" s="404"/>
      <c r="J387" s="405"/>
      <c r="K387" s="405"/>
      <c r="L387" s="407"/>
      <c r="M387" s="407"/>
      <c r="N387" s="407"/>
      <c r="O387" s="408"/>
      <c r="P387" s="549">
        <v>960</v>
      </c>
      <c r="Q387" s="438">
        <v>4.72</v>
      </c>
      <c r="R387" s="405">
        <v>3360</v>
      </c>
      <c r="S387" s="405">
        <f t="shared" si="26"/>
        <v>9408</v>
      </c>
      <c r="T387" s="405">
        <v>4620</v>
      </c>
      <c r="U387" s="667">
        <v>5.48</v>
      </c>
      <c r="V387" s="450">
        <f t="shared" si="15"/>
        <v>0.76111111111111118</v>
      </c>
      <c r="W387" s="734">
        <f t="shared" si="29"/>
        <v>960</v>
      </c>
      <c r="X387" s="450">
        <f t="shared" si="30"/>
        <v>0.38400000000000001</v>
      </c>
      <c r="Y387" s="734">
        <v>3360</v>
      </c>
      <c r="Z387" s="734">
        <f t="shared" si="31"/>
        <v>9408</v>
      </c>
      <c r="AA387" s="735">
        <f t="shared" si="32"/>
        <v>9031.68</v>
      </c>
      <c r="AB387" s="450">
        <f t="shared" si="33"/>
        <v>0.40140799999999999</v>
      </c>
      <c r="AC387" s="439">
        <v>37</v>
      </c>
      <c r="AD387" s="464"/>
      <c r="AE387" s="549">
        <v>1048</v>
      </c>
      <c r="AF387" s="549">
        <v>1027</v>
      </c>
      <c r="AG387" s="464">
        <v>7.2</v>
      </c>
      <c r="AH387" s="439">
        <v>782</v>
      </c>
      <c r="AI387" s="735">
        <f t="shared" ref="AI387:AI418" si="38">AH387*3.2</f>
        <v>2502.4</v>
      </c>
      <c r="AJ387" s="549">
        <v>5480</v>
      </c>
      <c r="AK387" s="439"/>
      <c r="AL387" s="457">
        <v>1.8</v>
      </c>
      <c r="AM387" s="464">
        <v>4.68</v>
      </c>
      <c r="AN387" s="464">
        <v>46.33</v>
      </c>
      <c r="AO387" s="457">
        <v>14.2</v>
      </c>
      <c r="AP387" s="457">
        <v>1.5</v>
      </c>
      <c r="AQ387" s="549"/>
      <c r="AR387" s="736"/>
      <c r="AS387" s="595">
        <f t="shared" si="34"/>
        <v>100</v>
      </c>
      <c r="AT387" s="736">
        <f t="shared" si="35"/>
        <v>2.0526545454545455</v>
      </c>
      <c r="AU387" s="737">
        <f t="shared" si="36"/>
        <v>0.36654545454545456</v>
      </c>
      <c r="AV387" s="450">
        <f t="shared" si="37"/>
        <v>0.7672619047619047</v>
      </c>
      <c r="AW387" s="747">
        <f t="shared" si="28"/>
        <v>0.73401360544217686</v>
      </c>
    </row>
    <row r="388" spans="1:49" x14ac:dyDescent="0.15">
      <c r="A388" s="740">
        <v>43870</v>
      </c>
      <c r="B388" s="486"/>
      <c r="C388" s="488"/>
      <c r="D388" s="741"/>
      <c r="E388" s="490"/>
      <c r="F388" s="490"/>
      <c r="G388" s="689"/>
      <c r="H388" s="488"/>
      <c r="I388" s="489"/>
      <c r="J388" s="490"/>
      <c r="K388" s="490"/>
      <c r="L388" s="491"/>
      <c r="M388" s="491"/>
      <c r="N388" s="491"/>
      <c r="O388" s="492"/>
      <c r="P388" s="550">
        <v>1200</v>
      </c>
      <c r="Q388" s="493">
        <v>4.7699999999999996</v>
      </c>
      <c r="R388" s="494">
        <v>2759</v>
      </c>
      <c r="S388" s="490">
        <f t="shared" si="26"/>
        <v>7725.2</v>
      </c>
      <c r="T388" s="490">
        <v>5050</v>
      </c>
      <c r="U388" s="677">
        <v>4.97</v>
      </c>
      <c r="V388" s="499">
        <f t="shared" si="15"/>
        <v>0.69027777777777777</v>
      </c>
      <c r="W388" s="742">
        <f t="shared" si="29"/>
        <v>1200</v>
      </c>
      <c r="X388" s="499">
        <f t="shared" si="30"/>
        <v>0.48</v>
      </c>
      <c r="Y388" s="742">
        <v>2759</v>
      </c>
      <c r="Z388" s="742">
        <f t="shared" si="31"/>
        <v>7725.2</v>
      </c>
      <c r="AA388" s="550">
        <f t="shared" si="32"/>
        <v>9270.24</v>
      </c>
      <c r="AB388" s="499">
        <f t="shared" si="33"/>
        <v>0.41201066666666664</v>
      </c>
      <c r="AC388" s="494">
        <v>38</v>
      </c>
      <c r="AD388" s="507"/>
      <c r="AE388" s="550">
        <v>1018</v>
      </c>
      <c r="AF388" s="550">
        <v>1088</v>
      </c>
      <c r="AG388" s="507">
        <v>7.21</v>
      </c>
      <c r="AH388" s="494">
        <v>698</v>
      </c>
      <c r="AI388" s="550">
        <f t="shared" si="38"/>
        <v>2233.6</v>
      </c>
      <c r="AJ388" s="550">
        <v>5250</v>
      </c>
      <c r="AK388" s="494"/>
      <c r="AL388" s="503">
        <v>0.5</v>
      </c>
      <c r="AM388" s="507">
        <v>4.12</v>
      </c>
      <c r="AN388" s="507">
        <v>43.28</v>
      </c>
      <c r="AO388" s="503">
        <v>9.6</v>
      </c>
      <c r="AP388" s="503">
        <v>1.9</v>
      </c>
      <c r="AQ388" s="550"/>
      <c r="AR388" s="507"/>
      <c r="AS388" s="494">
        <f t="shared" si="34"/>
        <v>80</v>
      </c>
      <c r="AT388" s="507">
        <f t="shared" si="35"/>
        <v>2.106872727272727</v>
      </c>
      <c r="AU388" s="743">
        <f t="shared" si="36"/>
        <v>0.37622727272727269</v>
      </c>
      <c r="AV388" s="499">
        <f t="shared" si="37"/>
        <v>0.74700978615440383</v>
      </c>
      <c r="AW388" s="748">
        <f t="shared" si="28"/>
        <v>0.71086832703360425</v>
      </c>
    </row>
    <row r="389" spans="1:49" x14ac:dyDescent="0.15">
      <c r="A389" s="733">
        <v>43871</v>
      </c>
      <c r="B389" s="515"/>
      <c r="C389" s="403"/>
      <c r="D389" s="722"/>
      <c r="E389" s="405"/>
      <c r="F389" s="405"/>
      <c r="G389" s="687"/>
      <c r="H389" s="403"/>
      <c r="I389" s="404"/>
      <c r="J389" s="405"/>
      <c r="K389" s="405"/>
      <c r="L389" s="407"/>
      <c r="M389" s="407"/>
      <c r="N389" s="407"/>
      <c r="O389" s="408"/>
      <c r="P389" s="549">
        <v>1440</v>
      </c>
      <c r="Q389" s="438">
        <v>4.87</v>
      </c>
      <c r="R389" s="439">
        <v>2474</v>
      </c>
      <c r="S389" s="405">
        <f t="shared" si="26"/>
        <v>6927.2</v>
      </c>
      <c r="T389" s="405">
        <v>4700</v>
      </c>
      <c r="U389" s="667">
        <v>4.9400000000000004</v>
      </c>
      <c r="V389" s="450">
        <f t="shared" si="15"/>
        <v>0.68611111111111112</v>
      </c>
      <c r="W389" s="734">
        <f t="shared" si="29"/>
        <v>1440</v>
      </c>
      <c r="X389" s="450">
        <f t="shared" si="30"/>
        <v>0.57599999999999996</v>
      </c>
      <c r="Y389" s="734">
        <v>2474</v>
      </c>
      <c r="Z389" s="734">
        <f t="shared" si="31"/>
        <v>6927.2</v>
      </c>
      <c r="AA389" s="735">
        <f t="shared" si="32"/>
        <v>9975.1679999999997</v>
      </c>
      <c r="AB389" s="450">
        <f t="shared" si="33"/>
        <v>0.44334079999999998</v>
      </c>
      <c r="AC389" s="439">
        <v>38</v>
      </c>
      <c r="AD389" s="464"/>
      <c r="AE389" s="549">
        <v>1036</v>
      </c>
      <c r="AF389" s="549">
        <v>1047</v>
      </c>
      <c r="AG389" s="464">
        <v>7.17</v>
      </c>
      <c r="AH389" s="439">
        <v>636</v>
      </c>
      <c r="AI389" s="735">
        <f t="shared" si="38"/>
        <v>2035.2</v>
      </c>
      <c r="AJ389" s="549">
        <v>4750</v>
      </c>
      <c r="AK389" s="439"/>
      <c r="AL389" s="457">
        <v>2.5</v>
      </c>
      <c r="AM389" s="464">
        <v>4.22</v>
      </c>
      <c r="AN389" s="464">
        <v>39.369999999999997</v>
      </c>
      <c r="AO389" s="457">
        <v>14.1</v>
      </c>
      <c r="AP389" s="457">
        <v>1.9</v>
      </c>
      <c r="AQ389" s="549"/>
      <c r="AR389" s="736"/>
      <c r="AS389" s="595">
        <f t="shared" si="34"/>
        <v>66.666666666666657</v>
      </c>
      <c r="AT389" s="736">
        <f t="shared" si="35"/>
        <v>2.2670836363636364</v>
      </c>
      <c r="AU389" s="737">
        <f t="shared" si="36"/>
        <v>0.40483636363636366</v>
      </c>
      <c r="AV389" s="450">
        <f t="shared" si="37"/>
        <v>0.74292643492320132</v>
      </c>
      <c r="AW389" s="747">
        <f t="shared" si="28"/>
        <v>0.70620163991223006</v>
      </c>
    </row>
    <row r="390" spans="1:49" x14ac:dyDescent="0.15">
      <c r="A390" s="733">
        <v>43872</v>
      </c>
      <c r="B390" s="515"/>
      <c r="C390" s="403"/>
      <c r="D390" s="722"/>
      <c r="E390" s="405"/>
      <c r="F390" s="405"/>
      <c r="G390" s="687"/>
      <c r="H390" s="403"/>
      <c r="I390" s="404"/>
      <c r="J390" s="405"/>
      <c r="K390" s="405"/>
      <c r="L390" s="407"/>
      <c r="M390" s="407"/>
      <c r="N390" s="407"/>
      <c r="O390" s="408"/>
      <c r="P390" s="549">
        <v>1680</v>
      </c>
      <c r="Q390" s="438">
        <v>5.23</v>
      </c>
      <c r="R390" s="439">
        <v>1975</v>
      </c>
      <c r="S390" s="405">
        <f t="shared" si="26"/>
        <v>5530</v>
      </c>
      <c r="T390" s="405">
        <v>4820</v>
      </c>
      <c r="U390" s="667">
        <v>5.36</v>
      </c>
      <c r="V390" s="450">
        <f t="shared" si="15"/>
        <v>0.74444444444444446</v>
      </c>
      <c r="W390" s="734">
        <f t="shared" si="29"/>
        <v>1680</v>
      </c>
      <c r="X390" s="450">
        <f t="shared" si="30"/>
        <v>0.67200000000000004</v>
      </c>
      <c r="Y390" s="734">
        <v>1975</v>
      </c>
      <c r="Z390" s="734">
        <f t="shared" si="31"/>
        <v>5530</v>
      </c>
      <c r="AA390" s="735">
        <f t="shared" si="32"/>
        <v>9290.4</v>
      </c>
      <c r="AB390" s="450">
        <f t="shared" si="33"/>
        <v>0.41290666666666664</v>
      </c>
      <c r="AC390" s="439">
        <v>38</v>
      </c>
      <c r="AD390" s="464"/>
      <c r="AE390" s="549">
        <v>1177</v>
      </c>
      <c r="AF390" s="549">
        <v>1489</v>
      </c>
      <c r="AG390" s="464">
        <v>7.38</v>
      </c>
      <c r="AH390" s="439">
        <v>519</v>
      </c>
      <c r="AI390" s="735">
        <f t="shared" si="38"/>
        <v>1660.8000000000002</v>
      </c>
      <c r="AJ390" s="549">
        <v>3460</v>
      </c>
      <c r="AK390" s="439"/>
      <c r="AL390" s="457">
        <v>4</v>
      </c>
      <c r="AM390" s="464">
        <v>4.87</v>
      </c>
      <c r="AN390" s="464">
        <v>42.6</v>
      </c>
      <c r="AO390" s="457">
        <v>21.6</v>
      </c>
      <c r="AP390" s="457">
        <v>2.1</v>
      </c>
      <c r="AQ390" s="549"/>
      <c r="AR390" s="736"/>
      <c r="AS390" s="595">
        <f t="shared" si="34"/>
        <v>57.142857142857139</v>
      </c>
      <c r="AT390" s="736">
        <f t="shared" si="35"/>
        <v>2.1114545454545453</v>
      </c>
      <c r="AU390" s="737">
        <f t="shared" si="36"/>
        <v>0.37704545454545452</v>
      </c>
      <c r="AV390" s="450">
        <f t="shared" si="37"/>
        <v>0.73721518987341772</v>
      </c>
      <c r="AW390" s="747">
        <f t="shared" si="28"/>
        <v>0.69967450271247733</v>
      </c>
    </row>
    <row r="391" spans="1:49" x14ac:dyDescent="0.15">
      <c r="A391" s="733">
        <v>43873</v>
      </c>
      <c r="B391" s="515"/>
      <c r="C391" s="403"/>
      <c r="D391" s="722"/>
      <c r="E391" s="405"/>
      <c r="F391" s="405"/>
      <c r="G391" s="687"/>
      <c r="H391" s="403"/>
      <c r="I391" s="404"/>
      <c r="J391" s="405"/>
      <c r="K391" s="405"/>
      <c r="L391" s="407"/>
      <c r="M391" s="407"/>
      <c r="N391" s="407"/>
      <c r="O391" s="408"/>
      <c r="P391" s="549">
        <v>1680</v>
      </c>
      <c r="Q391" s="438">
        <v>5.21</v>
      </c>
      <c r="R391" s="405">
        <v>1986</v>
      </c>
      <c r="S391" s="405">
        <f t="shared" si="26"/>
        <v>5560.7999999999993</v>
      </c>
      <c r="T391" s="405">
        <v>4840</v>
      </c>
      <c r="U391" s="667">
        <v>5.12</v>
      </c>
      <c r="V391" s="450">
        <f t="shared" ref="V391:V397" si="39">U391/$U$6</f>
        <v>0.71111111111111114</v>
      </c>
      <c r="W391" s="734">
        <f t="shared" si="29"/>
        <v>1680</v>
      </c>
      <c r="X391" s="450">
        <f t="shared" si="30"/>
        <v>0.67200000000000004</v>
      </c>
      <c r="Y391" s="734">
        <v>1986</v>
      </c>
      <c r="Z391" s="734">
        <f t="shared" si="31"/>
        <v>5560.7999999999993</v>
      </c>
      <c r="AA391" s="735">
        <f t="shared" si="32"/>
        <v>9342.1439999999984</v>
      </c>
      <c r="AB391" s="450">
        <f t="shared" si="33"/>
        <v>0.41520639999999992</v>
      </c>
      <c r="AC391" s="439">
        <v>38</v>
      </c>
      <c r="AD391" s="464"/>
      <c r="AE391" s="549">
        <v>1300</v>
      </c>
      <c r="AF391" s="549">
        <v>1619</v>
      </c>
      <c r="AG391" s="464">
        <v>7.29</v>
      </c>
      <c r="AH391" s="439">
        <v>503</v>
      </c>
      <c r="AI391" s="735">
        <f t="shared" si="38"/>
        <v>1609.6000000000001</v>
      </c>
      <c r="AJ391" s="549">
        <v>4840</v>
      </c>
      <c r="AK391" s="439"/>
      <c r="AL391" s="457">
        <v>0.6</v>
      </c>
      <c r="AM391" s="464">
        <v>3.06</v>
      </c>
      <c r="AN391" s="464">
        <v>35.1</v>
      </c>
      <c r="AO391" s="457">
        <v>18.600000000000001</v>
      </c>
      <c r="AP391" s="457">
        <v>3.3</v>
      </c>
      <c r="AQ391" s="549"/>
      <c r="AR391" s="736"/>
      <c r="AS391" s="595">
        <f t="shared" si="34"/>
        <v>57.142857142857139</v>
      </c>
      <c r="AT391" s="736">
        <f t="shared" si="35"/>
        <v>2.123214545454545</v>
      </c>
      <c r="AU391" s="737">
        <f t="shared" si="36"/>
        <v>0.37914545454545451</v>
      </c>
      <c r="AV391" s="450">
        <f t="shared" si="37"/>
        <v>0.74672708962739176</v>
      </c>
      <c r="AW391" s="747">
        <f t="shared" si="28"/>
        <v>0.71054524528844765</v>
      </c>
    </row>
    <row r="392" spans="1:49" x14ac:dyDescent="0.15">
      <c r="A392" s="733">
        <v>43874</v>
      </c>
      <c r="B392" s="515"/>
      <c r="C392" s="403"/>
      <c r="D392" s="722"/>
      <c r="E392" s="405"/>
      <c r="F392" s="405"/>
      <c r="G392" s="687"/>
      <c r="H392" s="403"/>
      <c r="I392" s="404"/>
      <c r="J392" s="405"/>
      <c r="K392" s="405"/>
      <c r="L392" s="407"/>
      <c r="M392" s="407"/>
      <c r="N392" s="407"/>
      <c r="O392" s="408"/>
      <c r="P392" s="549">
        <v>1680</v>
      </c>
      <c r="Q392" s="438">
        <v>5.16</v>
      </c>
      <c r="R392" s="405">
        <v>2020</v>
      </c>
      <c r="S392" s="405">
        <f t="shared" si="26"/>
        <v>5656</v>
      </c>
      <c r="T392" s="405">
        <v>5100</v>
      </c>
      <c r="U392" s="667">
        <v>5.03</v>
      </c>
      <c r="V392" s="450">
        <f t="shared" si="39"/>
        <v>0.69861111111111118</v>
      </c>
      <c r="W392" s="734">
        <f t="shared" si="29"/>
        <v>1680</v>
      </c>
      <c r="X392" s="450">
        <f t="shared" si="30"/>
        <v>0.67200000000000004</v>
      </c>
      <c r="Y392" s="734">
        <v>2020</v>
      </c>
      <c r="Z392" s="734">
        <f t="shared" si="31"/>
        <v>5656</v>
      </c>
      <c r="AA392" s="735">
        <f t="shared" si="32"/>
        <v>9502.08</v>
      </c>
      <c r="AB392" s="450">
        <f t="shared" si="33"/>
        <v>0.42231466666666667</v>
      </c>
      <c r="AC392" s="439">
        <v>38</v>
      </c>
      <c r="AD392" s="464"/>
      <c r="AE392" s="549">
        <v>1227</v>
      </c>
      <c r="AF392" s="549">
        <v>1331</v>
      </c>
      <c r="AG392" s="464">
        <v>7.13</v>
      </c>
      <c r="AH392" s="439">
        <v>515</v>
      </c>
      <c r="AI392" s="735">
        <f t="shared" si="38"/>
        <v>1648</v>
      </c>
      <c r="AJ392" s="549">
        <v>4750</v>
      </c>
      <c r="AK392" s="439"/>
      <c r="AL392" s="457">
        <v>0.5</v>
      </c>
      <c r="AM392" s="464">
        <v>2.71</v>
      </c>
      <c r="AN392" s="464">
        <v>35.22</v>
      </c>
      <c r="AO392" s="457">
        <v>20.2</v>
      </c>
      <c r="AP392" s="457">
        <v>3.5</v>
      </c>
      <c r="AQ392" s="549"/>
      <c r="AR392" s="736"/>
      <c r="AS392" s="595">
        <f t="shared" si="34"/>
        <v>57.142857142857139</v>
      </c>
      <c r="AT392" s="736">
        <f t="shared" ref="AT392:AT423" si="40">AA392/4000</f>
        <v>2.3755199999999999</v>
      </c>
      <c r="AU392" s="737">
        <f t="shared" ref="AU392:AU423" si="41">AT392/$AT$6</f>
        <v>0.42420000000000002</v>
      </c>
      <c r="AV392" s="450">
        <f t="shared" si="37"/>
        <v>0.74504950495049505</v>
      </c>
      <c r="AW392" s="747">
        <f t="shared" si="28"/>
        <v>0.70862800565770856</v>
      </c>
    </row>
    <row r="393" spans="1:49" x14ac:dyDescent="0.15">
      <c r="A393" s="733">
        <v>43875</v>
      </c>
      <c r="B393" s="515"/>
      <c r="C393" s="403"/>
      <c r="D393" s="722"/>
      <c r="E393" s="405"/>
      <c r="F393" s="405"/>
      <c r="G393" s="687"/>
      <c r="H393" s="403"/>
      <c r="I393" s="404"/>
      <c r="J393" s="405"/>
      <c r="K393" s="405"/>
      <c r="L393" s="407"/>
      <c r="M393" s="407"/>
      <c r="N393" s="407"/>
      <c r="O393" s="408"/>
      <c r="P393" s="549">
        <v>1900</v>
      </c>
      <c r="Q393" s="438">
        <v>5.57</v>
      </c>
      <c r="R393" s="405">
        <v>1924</v>
      </c>
      <c r="S393" s="405">
        <f t="shared" si="26"/>
        <v>5387.2</v>
      </c>
      <c r="T393" s="405">
        <v>5420</v>
      </c>
      <c r="U393" s="667">
        <v>5.54</v>
      </c>
      <c r="V393" s="450">
        <f t="shared" si="39"/>
        <v>0.76944444444444438</v>
      </c>
      <c r="W393" s="734">
        <f t="shared" si="29"/>
        <v>1900</v>
      </c>
      <c r="X393" s="450">
        <f t="shared" si="30"/>
        <v>0.76</v>
      </c>
      <c r="Y393" s="734">
        <v>1924</v>
      </c>
      <c r="Z393" s="734">
        <f t="shared" si="31"/>
        <v>5387.2</v>
      </c>
      <c r="AA393" s="735">
        <f t="shared" si="32"/>
        <v>10235.68</v>
      </c>
      <c r="AB393" s="450">
        <f t="shared" si="33"/>
        <v>0.45491911111111111</v>
      </c>
      <c r="AC393" s="439">
        <v>38</v>
      </c>
      <c r="AD393" s="464"/>
      <c r="AE393" s="549">
        <v>1594</v>
      </c>
      <c r="AF393" s="549">
        <v>1641</v>
      </c>
      <c r="AG393" s="464">
        <v>7.25</v>
      </c>
      <c r="AH393" s="439">
        <v>510</v>
      </c>
      <c r="AI393" s="735">
        <f t="shared" si="38"/>
        <v>1632</v>
      </c>
      <c r="AJ393" s="549">
        <v>4790</v>
      </c>
      <c r="AK393" s="439"/>
      <c r="AL393" s="457">
        <v>0.2</v>
      </c>
      <c r="AM393" s="464">
        <v>2.86</v>
      </c>
      <c r="AN393" s="464">
        <v>35.96</v>
      </c>
      <c r="AO393" s="457">
        <v>26</v>
      </c>
      <c r="AP393" s="457">
        <v>3.6</v>
      </c>
      <c r="AQ393" s="549"/>
      <c r="AR393" s="736"/>
      <c r="AS393" s="595">
        <f t="shared" si="34"/>
        <v>50.526315789473685</v>
      </c>
      <c r="AT393" s="736">
        <f t="shared" si="40"/>
        <v>2.5589200000000001</v>
      </c>
      <c r="AU393" s="737">
        <f t="shared" si="41"/>
        <v>0.45695000000000002</v>
      </c>
      <c r="AV393" s="450">
        <f t="shared" si="37"/>
        <v>0.73492723492723488</v>
      </c>
      <c r="AW393" s="747">
        <f t="shared" si="28"/>
        <v>0.69705969705969706</v>
      </c>
    </row>
    <row r="394" spans="1:49" x14ac:dyDescent="0.15">
      <c r="A394" s="733">
        <v>43876</v>
      </c>
      <c r="B394" s="515"/>
      <c r="C394" s="403"/>
      <c r="D394" s="722"/>
      <c r="E394" s="405"/>
      <c r="F394" s="405"/>
      <c r="G394" s="687"/>
      <c r="H394" s="403"/>
      <c r="I394" s="404"/>
      <c r="J394" s="405"/>
      <c r="K394" s="405"/>
      <c r="L394" s="407"/>
      <c r="M394" s="407"/>
      <c r="N394" s="407"/>
      <c r="O394" s="408"/>
      <c r="P394" s="549">
        <v>1800</v>
      </c>
      <c r="Q394" s="438">
        <v>6.21</v>
      </c>
      <c r="R394" s="405">
        <v>2084</v>
      </c>
      <c r="S394" s="405">
        <f t="shared" si="26"/>
        <v>5835.2</v>
      </c>
      <c r="T394" s="405">
        <v>5860</v>
      </c>
      <c r="U394" s="667">
        <v>5.72</v>
      </c>
      <c r="V394" s="450">
        <f t="shared" si="39"/>
        <v>0.7944444444444444</v>
      </c>
      <c r="W394" s="734">
        <f t="shared" si="29"/>
        <v>1800</v>
      </c>
      <c r="X394" s="450">
        <f t="shared" si="30"/>
        <v>0.72</v>
      </c>
      <c r="Y394" s="734">
        <v>2084</v>
      </c>
      <c r="Z394" s="734">
        <f t="shared" si="31"/>
        <v>5835.2</v>
      </c>
      <c r="AA394" s="735">
        <f t="shared" si="32"/>
        <v>10503.36</v>
      </c>
      <c r="AB394" s="450">
        <f t="shared" si="33"/>
        <v>0.46681600000000001</v>
      </c>
      <c r="AC394" s="439">
        <v>36</v>
      </c>
      <c r="AD394" s="464"/>
      <c r="AE394" s="549">
        <v>1570</v>
      </c>
      <c r="AF394" s="549">
        <v>1566</v>
      </c>
      <c r="AG394" s="464">
        <v>7.32</v>
      </c>
      <c r="AH394" s="439">
        <v>515</v>
      </c>
      <c r="AI394" s="735">
        <f t="shared" si="38"/>
        <v>1648</v>
      </c>
      <c r="AJ394" s="549">
        <v>5280</v>
      </c>
      <c r="AK394" s="439"/>
      <c r="AL394" s="457">
        <v>2</v>
      </c>
      <c r="AM394" s="464">
        <v>2.79</v>
      </c>
      <c r="AN394" s="464">
        <v>37.6</v>
      </c>
      <c r="AO394" s="457">
        <v>18.600000000000001</v>
      </c>
      <c r="AP394" s="457">
        <v>1.7</v>
      </c>
      <c r="AQ394" s="549"/>
      <c r="AR394" s="736"/>
      <c r="AS394" s="595">
        <f t="shared" si="34"/>
        <v>53.333333333333336</v>
      </c>
      <c r="AT394" s="736">
        <f t="shared" si="40"/>
        <v>2.6258400000000002</v>
      </c>
      <c r="AU394" s="737">
        <f t="shared" si="41"/>
        <v>0.46890000000000004</v>
      </c>
      <c r="AV394" s="450">
        <f t="shared" si="37"/>
        <v>0.75287907869481763</v>
      </c>
      <c r="AW394" s="747">
        <f t="shared" si="28"/>
        <v>0.71757608993693445</v>
      </c>
    </row>
    <row r="395" spans="1:49" x14ac:dyDescent="0.15">
      <c r="A395" s="740">
        <v>43877</v>
      </c>
      <c r="B395" s="486"/>
      <c r="C395" s="488"/>
      <c r="D395" s="741"/>
      <c r="E395" s="490"/>
      <c r="F395" s="490"/>
      <c r="G395" s="689"/>
      <c r="H395" s="488"/>
      <c r="I395" s="489"/>
      <c r="J395" s="490"/>
      <c r="K395" s="490"/>
      <c r="L395" s="491"/>
      <c r="M395" s="491"/>
      <c r="N395" s="491"/>
      <c r="O395" s="492"/>
      <c r="P395" s="550">
        <v>1800</v>
      </c>
      <c r="Q395" s="493">
        <v>6.2</v>
      </c>
      <c r="R395" s="494">
        <v>2145</v>
      </c>
      <c r="S395" s="490">
        <f t="shared" si="26"/>
        <v>6006</v>
      </c>
      <c r="T395" s="490">
        <v>5600</v>
      </c>
      <c r="U395" s="677">
        <v>5.73</v>
      </c>
      <c r="V395" s="499">
        <f t="shared" si="39"/>
        <v>0.79583333333333339</v>
      </c>
      <c r="W395" s="742">
        <f t="shared" si="29"/>
        <v>1800</v>
      </c>
      <c r="X395" s="499">
        <f t="shared" si="30"/>
        <v>0.72</v>
      </c>
      <c r="Y395" s="742">
        <v>2145</v>
      </c>
      <c r="Z395" s="742">
        <f t="shared" si="31"/>
        <v>6006</v>
      </c>
      <c r="AA395" s="550">
        <f t="shared" si="32"/>
        <v>10810.8</v>
      </c>
      <c r="AB395" s="499">
        <f t="shared" si="33"/>
        <v>0.48047999999999996</v>
      </c>
      <c r="AC395" s="494">
        <v>38</v>
      </c>
      <c r="AD395" s="507"/>
      <c r="AE395" s="550">
        <v>1557</v>
      </c>
      <c r="AF395" s="550">
        <v>1529</v>
      </c>
      <c r="AG395" s="507">
        <v>7.32</v>
      </c>
      <c r="AH395" s="494">
        <v>507</v>
      </c>
      <c r="AI395" s="550">
        <f t="shared" si="38"/>
        <v>1622.4</v>
      </c>
      <c r="AJ395" s="550">
        <v>5390</v>
      </c>
      <c r="AK395" s="494"/>
      <c r="AL395" s="503">
        <v>2</v>
      </c>
      <c r="AM395" s="507">
        <v>3.13</v>
      </c>
      <c r="AN395" s="507">
        <v>41.27</v>
      </c>
      <c r="AO395" s="503">
        <v>17.8</v>
      </c>
      <c r="AP395" s="503">
        <v>1</v>
      </c>
      <c r="AQ395" s="550"/>
      <c r="AR395" s="507"/>
      <c r="AS395" s="494">
        <f t="shared" si="34"/>
        <v>53.333333333333336</v>
      </c>
      <c r="AT395" s="507">
        <f t="shared" si="40"/>
        <v>2.7026999999999997</v>
      </c>
      <c r="AU395" s="743">
        <f t="shared" si="41"/>
        <v>0.48262499999999997</v>
      </c>
      <c r="AV395" s="499">
        <f t="shared" si="37"/>
        <v>0.76363636363636367</v>
      </c>
      <c r="AW395" s="748">
        <f t="shared" si="28"/>
        <v>0.72987012987012978</v>
      </c>
    </row>
    <row r="396" spans="1:49" x14ac:dyDescent="0.15">
      <c r="A396" s="733">
        <v>43878</v>
      </c>
      <c r="B396" s="515"/>
      <c r="C396" s="403"/>
      <c r="D396" s="406"/>
      <c r="E396" s="405"/>
      <c r="F396" s="405"/>
      <c r="G396" s="687"/>
      <c r="H396" s="403"/>
      <c r="I396" s="404"/>
      <c r="J396" s="405"/>
      <c r="K396" s="405"/>
      <c r="L396" s="407"/>
      <c r="M396" s="407"/>
      <c r="N396" s="407"/>
      <c r="O396" s="408"/>
      <c r="P396" s="549">
        <v>1800</v>
      </c>
      <c r="Q396" s="438">
        <v>5.41</v>
      </c>
      <c r="R396" s="439">
        <v>2043</v>
      </c>
      <c r="S396" s="405">
        <f>R396*2.9</f>
        <v>5924.7</v>
      </c>
      <c r="T396" s="405">
        <v>5310</v>
      </c>
      <c r="U396" s="667">
        <v>5.42</v>
      </c>
      <c r="V396" s="450">
        <f t="shared" si="39"/>
        <v>0.75277777777777777</v>
      </c>
      <c r="W396" s="734">
        <f t="shared" si="29"/>
        <v>1800</v>
      </c>
      <c r="X396" s="450">
        <f t="shared" si="30"/>
        <v>0.72</v>
      </c>
      <c r="Y396" s="734">
        <v>2043</v>
      </c>
      <c r="Z396" s="734">
        <f t="shared" si="31"/>
        <v>5924.7</v>
      </c>
      <c r="AA396" s="735">
        <f t="shared" si="32"/>
        <v>10664.46</v>
      </c>
      <c r="AB396" s="450">
        <f t="shared" si="33"/>
        <v>0.47397599999999995</v>
      </c>
      <c r="AC396" s="439">
        <v>38</v>
      </c>
      <c r="AD396" s="464"/>
      <c r="AE396" s="549">
        <v>1480</v>
      </c>
      <c r="AF396" s="549">
        <v>1426</v>
      </c>
      <c r="AG396" s="464">
        <v>7.27</v>
      </c>
      <c r="AH396" s="439">
        <v>512</v>
      </c>
      <c r="AI396" s="735">
        <f t="shared" si="38"/>
        <v>1638.4</v>
      </c>
      <c r="AJ396" s="549">
        <v>5440</v>
      </c>
      <c r="AK396" s="439"/>
      <c r="AL396" s="457">
        <v>3</v>
      </c>
      <c r="AM396" s="464">
        <v>3.02</v>
      </c>
      <c r="AN396" s="464">
        <v>40.22</v>
      </c>
      <c r="AO396" s="457">
        <v>15.3</v>
      </c>
      <c r="AP396" s="457">
        <v>0.7</v>
      </c>
      <c r="AQ396" s="549"/>
      <c r="AR396" s="736"/>
      <c r="AS396" s="595">
        <f t="shared" ref="AS396:AS427" si="42">4000/W396*24</f>
        <v>53.333333333333336</v>
      </c>
      <c r="AT396" s="736">
        <f t="shared" si="40"/>
        <v>2.6661149999999996</v>
      </c>
      <c r="AU396" s="737">
        <f t="shared" si="41"/>
        <v>0.47609196428571426</v>
      </c>
      <c r="AV396" s="450">
        <f t="shared" si="37"/>
        <v>0.74938815467449826</v>
      </c>
      <c r="AW396" s="747">
        <f t="shared" si="28"/>
        <v>0.72346279136496361</v>
      </c>
    </row>
    <row r="397" spans="1:49" x14ac:dyDescent="0.15">
      <c r="A397" s="733">
        <v>43879</v>
      </c>
      <c r="B397" s="515"/>
      <c r="C397" s="403"/>
      <c r="D397" s="406"/>
      <c r="E397" s="405"/>
      <c r="F397" s="405"/>
      <c r="G397" s="687"/>
      <c r="H397" s="403"/>
      <c r="I397" s="404"/>
      <c r="J397" s="405"/>
      <c r="K397" s="405"/>
      <c r="L397" s="407"/>
      <c r="M397" s="407"/>
      <c r="N397" s="407"/>
      <c r="O397" s="408"/>
      <c r="P397" s="549">
        <v>1800</v>
      </c>
      <c r="Q397" s="438">
        <v>5.1100000000000003</v>
      </c>
      <c r="R397" s="439">
        <v>2078</v>
      </c>
      <c r="S397" s="405">
        <f>R397*2.9</f>
        <v>6026.2</v>
      </c>
      <c r="T397" s="405">
        <v>5150</v>
      </c>
      <c r="U397" s="667">
        <v>5.0999999999999996</v>
      </c>
      <c r="V397" s="450">
        <f t="shared" si="39"/>
        <v>0.70833333333333326</v>
      </c>
      <c r="W397" s="734">
        <f t="shared" si="29"/>
        <v>1800</v>
      </c>
      <c r="X397" s="450">
        <f t="shared" si="30"/>
        <v>0.72</v>
      </c>
      <c r="Y397" s="734">
        <v>2078</v>
      </c>
      <c r="Z397" s="734">
        <f t="shared" si="31"/>
        <v>6026.2</v>
      </c>
      <c r="AA397" s="735">
        <f t="shared" si="32"/>
        <v>10847.16</v>
      </c>
      <c r="AB397" s="450">
        <f t="shared" si="33"/>
        <v>0.48209599999999997</v>
      </c>
      <c r="AC397" s="439">
        <v>38</v>
      </c>
      <c r="AD397" s="464"/>
      <c r="AE397" s="549">
        <v>1509</v>
      </c>
      <c r="AF397" s="549">
        <v>1423</v>
      </c>
      <c r="AG397" s="464">
        <v>7.6</v>
      </c>
      <c r="AH397" s="439">
        <v>504</v>
      </c>
      <c r="AI397" s="735">
        <f t="shared" si="38"/>
        <v>1612.8000000000002</v>
      </c>
      <c r="AJ397" s="549">
        <v>5350</v>
      </c>
      <c r="AK397" s="439"/>
      <c r="AL397" s="457">
        <v>3</v>
      </c>
      <c r="AM397" s="464">
        <v>2.95</v>
      </c>
      <c r="AN397" s="464">
        <v>39.82</v>
      </c>
      <c r="AO397" s="457">
        <v>15.2</v>
      </c>
      <c r="AP397" s="457">
        <v>1.2</v>
      </c>
      <c r="AQ397" s="549"/>
      <c r="AR397" s="736"/>
      <c r="AS397" s="595">
        <f t="shared" si="42"/>
        <v>53.333333333333336</v>
      </c>
      <c r="AT397" s="736">
        <f t="shared" si="40"/>
        <v>2.7117900000000001</v>
      </c>
      <c r="AU397" s="737">
        <f t="shared" si="41"/>
        <v>0.48424821428571435</v>
      </c>
      <c r="AV397" s="450">
        <f t="shared" si="37"/>
        <v>0.75745909528392685</v>
      </c>
      <c r="AW397" s="747">
        <f t="shared" si="28"/>
        <v>0.73236865686502273</v>
      </c>
    </row>
    <row r="398" spans="1:49" x14ac:dyDescent="0.15">
      <c r="A398" s="733">
        <v>43880</v>
      </c>
      <c r="B398" s="515">
        <v>1000</v>
      </c>
      <c r="C398" s="403">
        <v>5.0599999999999996</v>
      </c>
      <c r="D398" s="406">
        <f t="shared" ref="D398:D429" si="43">E398/2.9</f>
        <v>4006.2068965517242</v>
      </c>
      <c r="E398" s="405">
        <v>11618</v>
      </c>
      <c r="F398" s="405">
        <v>3388</v>
      </c>
      <c r="G398" s="687">
        <v>1000</v>
      </c>
      <c r="H398" s="403">
        <v>8.0500000000000007</v>
      </c>
      <c r="I398" s="404">
        <v>34.299999999999997</v>
      </c>
      <c r="J398" s="405">
        <v>170</v>
      </c>
      <c r="K398" s="405">
        <v>4140</v>
      </c>
      <c r="L398" s="407">
        <v>18.8</v>
      </c>
      <c r="M398" s="407"/>
      <c r="N398" s="407"/>
      <c r="O398" s="408">
        <v>65</v>
      </c>
      <c r="P398" s="549"/>
      <c r="Q398" s="438"/>
      <c r="R398" s="405"/>
      <c r="S398" s="405"/>
      <c r="T398" s="405"/>
      <c r="U398" s="667"/>
      <c r="V398" s="450"/>
      <c r="W398" s="734">
        <f t="shared" ref="W398:W429" si="44">G398+B398</f>
        <v>2000</v>
      </c>
      <c r="X398" s="450">
        <f t="shared" si="30"/>
        <v>0.8</v>
      </c>
      <c r="Y398" s="734">
        <f t="shared" ref="Y398:Y429" si="45">Z398/2.9</f>
        <v>2003.1034482758621</v>
      </c>
      <c r="Z398" s="734">
        <f t="shared" ref="Z398:Z429" si="46">E398*0.5</f>
        <v>5809</v>
      </c>
      <c r="AA398" s="735">
        <f t="shared" ref="AA398:AA429" si="47">E398*0.5*W398/1000</f>
        <v>11618</v>
      </c>
      <c r="AB398" s="450">
        <f t="shared" si="33"/>
        <v>0.51635555555555557</v>
      </c>
      <c r="AC398" s="439">
        <v>38</v>
      </c>
      <c r="AD398" s="464"/>
      <c r="AE398" s="549">
        <v>1477</v>
      </c>
      <c r="AF398" s="549">
        <v>1385</v>
      </c>
      <c r="AG398" s="464">
        <v>7.59</v>
      </c>
      <c r="AH398" s="439">
        <v>526</v>
      </c>
      <c r="AI398" s="735">
        <f t="shared" si="38"/>
        <v>1683.2</v>
      </c>
      <c r="AJ398" s="549">
        <v>5220</v>
      </c>
      <c r="AK398" s="439"/>
      <c r="AL398" s="457">
        <v>4</v>
      </c>
      <c r="AM398" s="464">
        <v>3.47</v>
      </c>
      <c r="AN398" s="464">
        <v>47.1</v>
      </c>
      <c r="AO398" s="457">
        <v>15.2</v>
      </c>
      <c r="AP398" s="457">
        <v>1.8</v>
      </c>
      <c r="AQ398" s="549"/>
      <c r="AR398" s="736"/>
      <c r="AS398" s="595">
        <f t="shared" si="42"/>
        <v>48</v>
      </c>
      <c r="AT398" s="736">
        <f t="shared" si="40"/>
        <v>2.9045000000000001</v>
      </c>
      <c r="AU398" s="737">
        <f t="shared" si="41"/>
        <v>0.51866071428571436</v>
      </c>
      <c r="AV398" s="450">
        <f t="shared" ref="AV398:AV429" si="48">1-AH398/Y398</f>
        <v>0.73740747116543293</v>
      </c>
      <c r="AW398" s="747">
        <f t="shared" si="28"/>
        <v>0.7102427268032363</v>
      </c>
    </row>
    <row r="399" spans="1:49" x14ac:dyDescent="0.15">
      <c r="A399" s="733">
        <v>43881</v>
      </c>
      <c r="B399" s="515">
        <v>1100</v>
      </c>
      <c r="C399" s="403">
        <v>5.04</v>
      </c>
      <c r="D399" s="406">
        <f t="shared" si="43"/>
        <v>3771.7241379310344</v>
      </c>
      <c r="E399" s="405">
        <v>10938</v>
      </c>
      <c r="F399" s="405">
        <v>3315</v>
      </c>
      <c r="G399" s="687">
        <v>1100</v>
      </c>
      <c r="H399" s="403">
        <v>7.96</v>
      </c>
      <c r="I399" s="404">
        <v>39</v>
      </c>
      <c r="J399" s="405">
        <v>190</v>
      </c>
      <c r="K399" s="405">
        <v>4750</v>
      </c>
      <c r="L399" s="407">
        <v>24.6</v>
      </c>
      <c r="M399" s="407"/>
      <c r="N399" s="407"/>
      <c r="O399" s="408">
        <v>80</v>
      </c>
      <c r="P399" s="549"/>
      <c r="Q399" s="438"/>
      <c r="R399" s="405"/>
      <c r="S399" s="405"/>
      <c r="T399" s="405"/>
      <c r="U399" s="667"/>
      <c r="V399" s="450"/>
      <c r="W399" s="734">
        <f t="shared" si="44"/>
        <v>2200</v>
      </c>
      <c r="X399" s="450">
        <f t="shared" si="30"/>
        <v>0.88</v>
      </c>
      <c r="Y399" s="734">
        <f t="shared" si="45"/>
        <v>1885.8620689655172</v>
      </c>
      <c r="Z399" s="734">
        <f t="shared" si="46"/>
        <v>5469</v>
      </c>
      <c r="AA399" s="735">
        <f t="shared" si="47"/>
        <v>12031.8</v>
      </c>
      <c r="AB399" s="450">
        <f t="shared" si="33"/>
        <v>0.53474666666666659</v>
      </c>
      <c r="AC399" s="439">
        <v>38</v>
      </c>
      <c r="AD399" s="464"/>
      <c r="AE399" s="549">
        <v>1554</v>
      </c>
      <c r="AF399" s="549">
        <v>1494</v>
      </c>
      <c r="AG399" s="464">
        <v>7.47</v>
      </c>
      <c r="AH399" s="439">
        <v>514</v>
      </c>
      <c r="AI399" s="735">
        <f t="shared" si="38"/>
        <v>1644.8000000000002</v>
      </c>
      <c r="AJ399" s="549">
        <v>5010</v>
      </c>
      <c r="AK399" s="439"/>
      <c r="AL399" s="457">
        <v>5</v>
      </c>
      <c r="AM399" s="464">
        <v>4.3899999999999997</v>
      </c>
      <c r="AN399" s="464">
        <v>44.2</v>
      </c>
      <c r="AO399" s="457">
        <v>18.8</v>
      </c>
      <c r="AP399" s="457">
        <v>2.5</v>
      </c>
      <c r="AQ399" s="549"/>
      <c r="AR399" s="736"/>
      <c r="AS399" s="595">
        <f t="shared" si="42"/>
        <v>43.636363636363633</v>
      </c>
      <c r="AT399" s="736">
        <f t="shared" si="40"/>
        <v>3.0079499999999997</v>
      </c>
      <c r="AU399" s="737">
        <f t="shared" si="41"/>
        <v>0.5371339285714285</v>
      </c>
      <c r="AV399" s="450">
        <f t="shared" si="48"/>
        <v>0.7274456024867435</v>
      </c>
      <c r="AW399" s="747">
        <f t="shared" si="28"/>
        <v>0.69925031998537213</v>
      </c>
    </row>
    <row r="400" spans="1:49" x14ac:dyDescent="0.15">
      <c r="A400" s="733">
        <v>43882</v>
      </c>
      <c r="B400" s="515">
        <v>1300</v>
      </c>
      <c r="C400" s="403">
        <v>5.18</v>
      </c>
      <c r="D400" s="406">
        <f t="shared" si="43"/>
        <v>3620</v>
      </c>
      <c r="E400" s="405">
        <v>10498</v>
      </c>
      <c r="F400" s="405">
        <v>3817</v>
      </c>
      <c r="G400" s="687">
        <v>1300</v>
      </c>
      <c r="H400" s="403">
        <v>7.84</v>
      </c>
      <c r="I400" s="404">
        <v>45</v>
      </c>
      <c r="J400" s="405">
        <v>235</v>
      </c>
      <c r="K400" s="405">
        <v>6050</v>
      </c>
      <c r="L400" s="407">
        <v>26.8</v>
      </c>
      <c r="M400" s="407">
        <v>19.399999999999999</v>
      </c>
      <c r="N400" s="407">
        <v>1.9</v>
      </c>
      <c r="O400" s="408">
        <v>83</v>
      </c>
      <c r="P400" s="549"/>
      <c r="Q400" s="438"/>
      <c r="R400" s="405"/>
      <c r="S400" s="405"/>
      <c r="T400" s="405"/>
      <c r="U400" s="667"/>
      <c r="V400" s="450"/>
      <c r="W400" s="734">
        <f t="shared" si="44"/>
        <v>2600</v>
      </c>
      <c r="X400" s="450">
        <f t="shared" si="30"/>
        <v>1.04</v>
      </c>
      <c r="Y400" s="734">
        <f t="shared" si="45"/>
        <v>1810</v>
      </c>
      <c r="Z400" s="734">
        <f t="shared" si="46"/>
        <v>5249</v>
      </c>
      <c r="AA400" s="735">
        <f t="shared" si="47"/>
        <v>13647.4</v>
      </c>
      <c r="AB400" s="450">
        <f t="shared" si="33"/>
        <v>0.60655111111111104</v>
      </c>
      <c r="AC400" s="439">
        <v>38</v>
      </c>
      <c r="AD400" s="464"/>
      <c r="AE400" s="549">
        <v>1489</v>
      </c>
      <c r="AF400" s="549">
        <v>1429</v>
      </c>
      <c r="AG400" s="464">
        <v>7.63</v>
      </c>
      <c r="AH400" s="439">
        <v>532</v>
      </c>
      <c r="AI400" s="735">
        <f t="shared" si="38"/>
        <v>1702.4</v>
      </c>
      <c r="AJ400" s="549">
        <v>4990</v>
      </c>
      <c r="AK400" s="439"/>
      <c r="AL400" s="457">
        <v>15</v>
      </c>
      <c r="AM400" s="464">
        <v>4.24</v>
      </c>
      <c r="AN400" s="464">
        <v>35.26</v>
      </c>
      <c r="AO400" s="457">
        <v>16.399999999999999</v>
      </c>
      <c r="AP400" s="457">
        <v>1.4</v>
      </c>
      <c r="AQ400" s="549"/>
      <c r="AR400" s="736"/>
      <c r="AS400" s="595">
        <f t="shared" si="42"/>
        <v>36.923076923076927</v>
      </c>
      <c r="AT400" s="736">
        <f t="shared" si="40"/>
        <v>3.4118499999999998</v>
      </c>
      <c r="AU400" s="737">
        <f t="shared" si="41"/>
        <v>0.6092589285714286</v>
      </c>
      <c r="AV400" s="450">
        <f t="shared" si="48"/>
        <v>0.70607734806629829</v>
      </c>
      <c r="AW400" s="747">
        <f t="shared" si="28"/>
        <v>0.67567155648694988</v>
      </c>
    </row>
    <row r="401" spans="1:49" x14ac:dyDescent="0.15">
      <c r="A401" s="733">
        <v>43883</v>
      </c>
      <c r="B401" s="515">
        <v>1300</v>
      </c>
      <c r="C401" s="403">
        <v>6.19</v>
      </c>
      <c r="D401" s="406">
        <f t="shared" si="43"/>
        <v>3526.2068965517242</v>
      </c>
      <c r="E401" s="405">
        <v>10226</v>
      </c>
      <c r="F401" s="405">
        <v>4692</v>
      </c>
      <c r="G401" s="687">
        <v>1300</v>
      </c>
      <c r="H401" s="403">
        <v>7.81</v>
      </c>
      <c r="I401" s="404">
        <v>42</v>
      </c>
      <c r="J401" s="405">
        <v>239</v>
      </c>
      <c r="K401" s="405">
        <v>5890</v>
      </c>
      <c r="L401" s="407">
        <v>27.7</v>
      </c>
      <c r="M401" s="407"/>
      <c r="N401" s="407"/>
      <c r="O401" s="408">
        <v>107</v>
      </c>
      <c r="P401" s="549"/>
      <c r="Q401" s="438"/>
      <c r="R401" s="405"/>
      <c r="S401" s="405"/>
      <c r="T401" s="405"/>
      <c r="U401" s="667"/>
      <c r="V401" s="450"/>
      <c r="W401" s="734">
        <f t="shared" si="44"/>
        <v>2600</v>
      </c>
      <c r="X401" s="450">
        <f t="shared" si="30"/>
        <v>1.04</v>
      </c>
      <c r="Y401" s="734">
        <f t="shared" si="45"/>
        <v>1763.1034482758621</v>
      </c>
      <c r="Z401" s="734">
        <f t="shared" si="46"/>
        <v>5113</v>
      </c>
      <c r="AA401" s="735">
        <f t="shared" si="47"/>
        <v>13293.8</v>
      </c>
      <c r="AB401" s="450">
        <f t="shared" si="33"/>
        <v>0.59083555555555556</v>
      </c>
      <c r="AC401" s="439">
        <v>38</v>
      </c>
      <c r="AD401" s="464"/>
      <c r="AE401" s="549">
        <v>1675</v>
      </c>
      <c r="AF401" s="549">
        <v>1576</v>
      </c>
      <c r="AG401" s="464">
        <v>7.77</v>
      </c>
      <c r="AH401" s="439">
        <v>530</v>
      </c>
      <c r="AI401" s="735">
        <f t="shared" si="38"/>
        <v>1696</v>
      </c>
      <c r="AJ401" s="549">
        <v>4750</v>
      </c>
      <c r="AK401" s="439"/>
      <c r="AL401" s="457">
        <v>15</v>
      </c>
      <c r="AM401" s="464">
        <v>4.43</v>
      </c>
      <c r="AN401" s="464">
        <v>32</v>
      </c>
      <c r="AO401" s="457">
        <v>19.600000000000001</v>
      </c>
      <c r="AP401" s="457">
        <v>1.1000000000000001</v>
      </c>
      <c r="AQ401" s="549"/>
      <c r="AR401" s="736"/>
      <c r="AS401" s="595">
        <f t="shared" si="42"/>
        <v>36.923076923076927</v>
      </c>
      <c r="AT401" s="736">
        <f t="shared" si="40"/>
        <v>3.3234499999999998</v>
      </c>
      <c r="AU401" s="737">
        <f t="shared" si="41"/>
        <v>0.59347321428571431</v>
      </c>
      <c r="AV401" s="450">
        <f t="shared" si="48"/>
        <v>0.69939370232740072</v>
      </c>
      <c r="AW401" s="747">
        <f t="shared" si="28"/>
        <v>0.66829649911989053</v>
      </c>
    </row>
    <row r="402" spans="1:49" x14ac:dyDescent="0.15">
      <c r="A402" s="740">
        <v>43884</v>
      </c>
      <c r="B402" s="486">
        <v>1300</v>
      </c>
      <c r="C402" s="488">
        <v>5.07</v>
      </c>
      <c r="D402" s="741">
        <f t="shared" si="43"/>
        <v>3642.4137931034484</v>
      </c>
      <c r="E402" s="490">
        <v>10563</v>
      </c>
      <c r="F402" s="490">
        <v>3832</v>
      </c>
      <c r="G402" s="689">
        <v>1300</v>
      </c>
      <c r="H402" s="488">
        <v>7.89</v>
      </c>
      <c r="I402" s="489">
        <v>45</v>
      </c>
      <c r="J402" s="490">
        <v>182</v>
      </c>
      <c r="K402" s="490">
        <v>4950</v>
      </c>
      <c r="L402" s="491">
        <v>27.5</v>
      </c>
      <c r="M402" s="491"/>
      <c r="N402" s="491"/>
      <c r="O402" s="492">
        <v>72</v>
      </c>
      <c r="P402" s="550"/>
      <c r="Q402" s="493"/>
      <c r="R402" s="494"/>
      <c r="S402" s="490"/>
      <c r="T402" s="490"/>
      <c r="U402" s="677"/>
      <c r="V402" s="499"/>
      <c r="W402" s="742">
        <f t="shared" si="44"/>
        <v>2600</v>
      </c>
      <c r="X402" s="499">
        <f t="shared" si="30"/>
        <v>1.04</v>
      </c>
      <c r="Y402" s="742">
        <f t="shared" si="45"/>
        <v>1821.2068965517242</v>
      </c>
      <c r="Z402" s="742">
        <f t="shared" si="46"/>
        <v>5281.5</v>
      </c>
      <c r="AA402" s="550">
        <f t="shared" si="47"/>
        <v>13731.9</v>
      </c>
      <c r="AB402" s="499">
        <f t="shared" si="33"/>
        <v>0.61030666666666666</v>
      </c>
      <c r="AC402" s="494">
        <v>38</v>
      </c>
      <c r="AD402" s="507"/>
      <c r="AE402" s="550">
        <v>1701</v>
      </c>
      <c r="AF402" s="550">
        <v>1738</v>
      </c>
      <c r="AG402" s="507">
        <v>7.32</v>
      </c>
      <c r="AH402" s="494">
        <v>544</v>
      </c>
      <c r="AI402" s="550">
        <f t="shared" si="38"/>
        <v>1740.8000000000002</v>
      </c>
      <c r="AJ402" s="550">
        <v>4900</v>
      </c>
      <c r="AK402" s="494"/>
      <c r="AL402" s="503">
        <v>20</v>
      </c>
      <c r="AM402" s="507">
        <v>4.22</v>
      </c>
      <c r="AN402" s="507">
        <v>42.18</v>
      </c>
      <c r="AO402" s="503">
        <v>18.899999999999999</v>
      </c>
      <c r="AP402" s="503">
        <v>0.8</v>
      </c>
      <c r="AQ402" s="550"/>
      <c r="AR402" s="507"/>
      <c r="AS402" s="494">
        <f t="shared" si="42"/>
        <v>36.923076923076927</v>
      </c>
      <c r="AT402" s="507">
        <f t="shared" si="40"/>
        <v>3.4329749999999999</v>
      </c>
      <c r="AU402" s="743">
        <f t="shared" si="41"/>
        <v>0.61303125000000003</v>
      </c>
      <c r="AV402" s="499">
        <f t="shared" si="48"/>
        <v>0.70129698002461427</v>
      </c>
      <c r="AW402" s="748">
        <f t="shared" ref="AW402:AW433" si="49">1-AI402/Z402</f>
        <v>0.67039666761336736</v>
      </c>
    </row>
    <row r="403" spans="1:49" x14ac:dyDescent="0.15">
      <c r="A403" s="733">
        <v>43885</v>
      </c>
      <c r="B403" s="515">
        <v>1080</v>
      </c>
      <c r="C403" s="403">
        <v>5.5</v>
      </c>
      <c r="D403" s="406">
        <f t="shared" si="43"/>
        <v>3447.9310344827586</v>
      </c>
      <c r="E403" s="405">
        <v>9999</v>
      </c>
      <c r="F403" s="405">
        <v>3550</v>
      </c>
      <c r="G403" s="687">
        <v>1600</v>
      </c>
      <c r="H403" s="403">
        <v>7.9</v>
      </c>
      <c r="I403" s="404">
        <v>54</v>
      </c>
      <c r="J403" s="405">
        <v>205</v>
      </c>
      <c r="K403" s="405">
        <v>4780</v>
      </c>
      <c r="L403" s="407">
        <v>40.299999999999997</v>
      </c>
      <c r="M403" s="407"/>
      <c r="N403" s="407"/>
      <c r="O403" s="408">
        <v>92</v>
      </c>
      <c r="P403" s="549"/>
      <c r="Q403" s="438"/>
      <c r="R403" s="439"/>
      <c r="S403" s="405"/>
      <c r="T403" s="405"/>
      <c r="U403" s="667"/>
      <c r="V403" s="450"/>
      <c r="W403" s="734">
        <f t="shared" si="44"/>
        <v>2680</v>
      </c>
      <c r="X403" s="450">
        <f t="shared" si="30"/>
        <v>1.0720000000000001</v>
      </c>
      <c r="Y403" s="734">
        <f t="shared" si="45"/>
        <v>1723.9655172413793</v>
      </c>
      <c r="Z403" s="734">
        <f t="shared" si="46"/>
        <v>4999.5</v>
      </c>
      <c r="AA403" s="735">
        <f t="shared" si="47"/>
        <v>13398.66</v>
      </c>
      <c r="AB403" s="450">
        <f t="shared" si="33"/>
        <v>0.59549600000000003</v>
      </c>
      <c r="AC403" s="439">
        <v>38</v>
      </c>
      <c r="AD403" s="464"/>
      <c r="AE403" s="549">
        <v>1873</v>
      </c>
      <c r="AF403" s="549">
        <v>1677</v>
      </c>
      <c r="AG403" s="464">
        <v>7.3</v>
      </c>
      <c r="AH403" s="439">
        <v>577</v>
      </c>
      <c r="AI403" s="735">
        <f t="shared" si="38"/>
        <v>1846.4</v>
      </c>
      <c r="AJ403" s="549">
        <v>4850</v>
      </c>
      <c r="AK403" s="439"/>
      <c r="AL403" s="457">
        <v>55</v>
      </c>
      <c r="AM403" s="464">
        <v>5.72</v>
      </c>
      <c r="AN403" s="464">
        <v>34.24</v>
      </c>
      <c r="AO403" s="457">
        <v>14.5</v>
      </c>
      <c r="AP403" s="457">
        <v>1.05</v>
      </c>
      <c r="AQ403" s="549"/>
      <c r="AR403" s="736"/>
      <c r="AS403" s="595">
        <f t="shared" si="42"/>
        <v>35.820895522388064</v>
      </c>
      <c r="AT403" s="736">
        <f t="shared" si="40"/>
        <v>3.3496649999999999</v>
      </c>
      <c r="AU403" s="737">
        <f t="shared" si="41"/>
        <v>0.59815446428571428</v>
      </c>
      <c r="AV403" s="450">
        <f t="shared" si="48"/>
        <v>0.66530653065306533</v>
      </c>
      <c r="AW403" s="747">
        <f t="shared" si="49"/>
        <v>0.63068306830683074</v>
      </c>
    </row>
    <row r="404" spans="1:49" x14ac:dyDescent="0.15">
      <c r="A404" s="733">
        <v>43886</v>
      </c>
      <c r="B404" s="515">
        <v>1080</v>
      </c>
      <c r="C404" s="403">
        <v>5.45</v>
      </c>
      <c r="D404" s="406">
        <f t="shared" si="43"/>
        <v>3350.6896551724139</v>
      </c>
      <c r="E404" s="405">
        <v>9717</v>
      </c>
      <c r="F404" s="405">
        <v>4770</v>
      </c>
      <c r="G404" s="687">
        <v>1080</v>
      </c>
      <c r="H404" s="403">
        <v>7.86</v>
      </c>
      <c r="I404" s="404">
        <v>47.8</v>
      </c>
      <c r="J404" s="405">
        <v>198</v>
      </c>
      <c r="K404" s="405">
        <v>5810</v>
      </c>
      <c r="L404" s="407">
        <v>31.7</v>
      </c>
      <c r="M404" s="407">
        <v>23</v>
      </c>
      <c r="N404" s="407">
        <v>2.2999999999999998</v>
      </c>
      <c r="O404" s="408">
        <v>64</v>
      </c>
      <c r="P404" s="549"/>
      <c r="Q404" s="438"/>
      <c r="R404" s="439"/>
      <c r="S404" s="405"/>
      <c r="T404" s="405"/>
      <c r="U404" s="667"/>
      <c r="V404" s="450"/>
      <c r="W404" s="734">
        <f t="shared" si="44"/>
        <v>2160</v>
      </c>
      <c r="X404" s="450">
        <f t="shared" si="30"/>
        <v>0.86399999999999999</v>
      </c>
      <c r="Y404" s="734">
        <f t="shared" si="45"/>
        <v>1675.344827586207</v>
      </c>
      <c r="Z404" s="734">
        <f t="shared" si="46"/>
        <v>4858.5</v>
      </c>
      <c r="AA404" s="735">
        <f t="shared" si="47"/>
        <v>10494.36</v>
      </c>
      <c r="AB404" s="450">
        <f t="shared" si="33"/>
        <v>0.46641600000000005</v>
      </c>
      <c r="AC404" s="439">
        <v>38</v>
      </c>
      <c r="AD404" s="464"/>
      <c r="AE404" s="549">
        <v>1708</v>
      </c>
      <c r="AF404" s="549">
        <v>1678</v>
      </c>
      <c r="AG404" s="464">
        <v>7.56</v>
      </c>
      <c r="AH404" s="439">
        <v>515</v>
      </c>
      <c r="AI404" s="735">
        <f t="shared" si="38"/>
        <v>1648</v>
      </c>
      <c r="AJ404" s="549">
        <v>4750</v>
      </c>
      <c r="AK404" s="439"/>
      <c r="AL404" s="457">
        <v>30</v>
      </c>
      <c r="AM404" s="464">
        <v>4.25</v>
      </c>
      <c r="AN404" s="464">
        <v>34.64</v>
      </c>
      <c r="AO404" s="457">
        <v>16.7</v>
      </c>
      <c r="AP404" s="457">
        <v>4.2</v>
      </c>
      <c r="AQ404" s="549"/>
      <c r="AR404" s="736"/>
      <c r="AS404" s="595">
        <f t="shared" si="42"/>
        <v>44.444444444444443</v>
      </c>
      <c r="AT404" s="736">
        <f t="shared" si="40"/>
        <v>2.6235900000000001</v>
      </c>
      <c r="AU404" s="737">
        <f t="shared" si="41"/>
        <v>0.46849821428571431</v>
      </c>
      <c r="AV404" s="450">
        <f t="shared" si="48"/>
        <v>0.6926005968920449</v>
      </c>
      <c r="AW404" s="747">
        <f t="shared" si="49"/>
        <v>0.66080065863949777</v>
      </c>
    </row>
    <row r="405" spans="1:49" x14ac:dyDescent="0.15">
      <c r="A405" s="733">
        <v>43887</v>
      </c>
      <c r="B405" s="515">
        <v>1080</v>
      </c>
      <c r="C405" s="403">
        <v>5.55</v>
      </c>
      <c r="D405" s="406">
        <f t="shared" si="43"/>
        <v>3409.3103448275865</v>
      </c>
      <c r="E405" s="405">
        <v>9887</v>
      </c>
      <c r="F405" s="405">
        <v>4129</v>
      </c>
      <c r="G405" s="687">
        <v>1080</v>
      </c>
      <c r="H405" s="403">
        <v>7.91</v>
      </c>
      <c r="I405" s="404">
        <v>51</v>
      </c>
      <c r="J405" s="405">
        <v>192</v>
      </c>
      <c r="K405" s="405">
        <v>7070</v>
      </c>
      <c r="L405" s="407">
        <v>37.4</v>
      </c>
      <c r="M405" s="407"/>
      <c r="N405" s="407"/>
      <c r="O405" s="408">
        <v>76</v>
      </c>
      <c r="P405" s="549"/>
      <c r="Q405" s="438"/>
      <c r="R405" s="405"/>
      <c r="S405" s="405"/>
      <c r="T405" s="405"/>
      <c r="U405" s="667"/>
      <c r="V405" s="450"/>
      <c r="W405" s="734">
        <f t="shared" si="44"/>
        <v>2160</v>
      </c>
      <c r="X405" s="450">
        <f t="shared" si="30"/>
        <v>0.86399999999999999</v>
      </c>
      <c r="Y405" s="734">
        <f t="shared" si="45"/>
        <v>1704.6551724137933</v>
      </c>
      <c r="Z405" s="734">
        <f t="shared" si="46"/>
        <v>4943.5</v>
      </c>
      <c r="AA405" s="735">
        <f t="shared" si="47"/>
        <v>10677.96</v>
      </c>
      <c r="AB405" s="450">
        <f t="shared" si="33"/>
        <v>0.47457599999999994</v>
      </c>
      <c r="AC405" s="439">
        <v>38</v>
      </c>
      <c r="AD405" s="464"/>
      <c r="AE405" s="549">
        <v>1391</v>
      </c>
      <c r="AF405" s="549">
        <v>1387</v>
      </c>
      <c r="AG405" s="464">
        <v>7.26</v>
      </c>
      <c r="AH405" s="439">
        <v>472</v>
      </c>
      <c r="AI405" s="735">
        <f t="shared" si="38"/>
        <v>1510.4</v>
      </c>
      <c r="AJ405" s="549">
        <v>4800</v>
      </c>
      <c r="AK405" s="439"/>
      <c r="AL405" s="457">
        <v>25</v>
      </c>
      <c r="AM405" s="464">
        <v>4.09</v>
      </c>
      <c r="AN405" s="464">
        <v>34.58</v>
      </c>
      <c r="AO405" s="457">
        <v>18.8</v>
      </c>
      <c r="AP405" s="457">
        <v>5.7</v>
      </c>
      <c r="AQ405" s="549"/>
      <c r="AR405" s="736"/>
      <c r="AS405" s="595">
        <f t="shared" si="42"/>
        <v>44.444444444444443</v>
      </c>
      <c r="AT405" s="736">
        <f t="shared" si="40"/>
        <v>2.6694899999999997</v>
      </c>
      <c r="AU405" s="737">
        <f t="shared" si="41"/>
        <v>0.47669464285714286</v>
      </c>
      <c r="AV405" s="450">
        <f t="shared" si="48"/>
        <v>0.72311115606351772</v>
      </c>
      <c r="AW405" s="747">
        <f t="shared" si="49"/>
        <v>0.69446748255284718</v>
      </c>
    </row>
    <row r="406" spans="1:49" x14ac:dyDescent="0.15">
      <c r="A406" s="733">
        <v>43888</v>
      </c>
      <c r="B406" s="515">
        <v>1080</v>
      </c>
      <c r="C406" s="403">
        <v>5.45</v>
      </c>
      <c r="D406" s="406">
        <f t="shared" si="43"/>
        <v>3774.4827586206898</v>
      </c>
      <c r="E406" s="405">
        <v>10946</v>
      </c>
      <c r="F406" s="405">
        <v>4673</v>
      </c>
      <c r="G406" s="687">
        <v>1080</v>
      </c>
      <c r="H406" s="403">
        <v>7.83</v>
      </c>
      <c r="I406" s="404">
        <v>49.5</v>
      </c>
      <c r="J406" s="405">
        <v>166</v>
      </c>
      <c r="K406" s="405">
        <v>6060</v>
      </c>
      <c r="L406" s="407">
        <v>35.700000000000003</v>
      </c>
      <c r="M406" s="407"/>
      <c r="N406" s="407"/>
      <c r="O406" s="408">
        <v>110</v>
      </c>
      <c r="P406" s="549"/>
      <c r="Q406" s="438"/>
      <c r="R406" s="405"/>
      <c r="S406" s="405"/>
      <c r="T406" s="405"/>
      <c r="U406" s="667"/>
      <c r="V406" s="450"/>
      <c r="W406" s="734">
        <f t="shared" si="44"/>
        <v>2160</v>
      </c>
      <c r="X406" s="450">
        <f t="shared" si="30"/>
        <v>0.86399999999999999</v>
      </c>
      <c r="Y406" s="734">
        <f t="shared" si="45"/>
        <v>1887.2413793103449</v>
      </c>
      <c r="Z406" s="734">
        <f t="shared" si="46"/>
        <v>5473</v>
      </c>
      <c r="AA406" s="735">
        <f t="shared" si="47"/>
        <v>11821.68</v>
      </c>
      <c r="AB406" s="450">
        <f t="shared" si="33"/>
        <v>0.52540799999999999</v>
      </c>
      <c r="AC406" s="439">
        <v>38</v>
      </c>
      <c r="AD406" s="464"/>
      <c r="AE406" s="549">
        <v>1209</v>
      </c>
      <c r="AF406" s="549">
        <v>1234</v>
      </c>
      <c r="AG406" s="464">
        <v>7.34</v>
      </c>
      <c r="AH406" s="439">
        <v>446</v>
      </c>
      <c r="AI406" s="735">
        <f t="shared" si="38"/>
        <v>1427.2</v>
      </c>
      <c r="AJ406" s="549">
        <v>4780</v>
      </c>
      <c r="AK406" s="439"/>
      <c r="AL406" s="457">
        <v>18</v>
      </c>
      <c r="AM406" s="464">
        <v>3.69</v>
      </c>
      <c r="AN406" s="464">
        <v>34.200000000000003</v>
      </c>
      <c r="AO406" s="457">
        <v>19</v>
      </c>
      <c r="AP406" s="457">
        <v>4.5</v>
      </c>
      <c r="AQ406" s="549"/>
      <c r="AR406" s="736"/>
      <c r="AS406" s="595">
        <f t="shared" si="42"/>
        <v>44.444444444444443</v>
      </c>
      <c r="AT406" s="736">
        <f t="shared" si="40"/>
        <v>2.9554200000000002</v>
      </c>
      <c r="AU406" s="737">
        <f t="shared" si="41"/>
        <v>0.52775357142857149</v>
      </c>
      <c r="AV406" s="450">
        <f t="shared" si="48"/>
        <v>0.76367622875936414</v>
      </c>
      <c r="AW406" s="747">
        <f t="shared" si="49"/>
        <v>0.73922894207929835</v>
      </c>
    </row>
    <row r="407" spans="1:49" x14ac:dyDescent="0.15">
      <c r="A407" s="733">
        <v>43889</v>
      </c>
      <c r="B407" s="515">
        <v>1080</v>
      </c>
      <c r="C407" s="403">
        <v>5.32</v>
      </c>
      <c r="D407" s="406">
        <f t="shared" si="43"/>
        <v>3512.7586206896553</v>
      </c>
      <c r="E407" s="405">
        <v>10187</v>
      </c>
      <c r="F407" s="405">
        <v>4277</v>
      </c>
      <c r="G407" s="687">
        <v>1080</v>
      </c>
      <c r="H407" s="403">
        <v>7.85</v>
      </c>
      <c r="I407" s="404">
        <v>44.8</v>
      </c>
      <c r="J407" s="405">
        <v>136</v>
      </c>
      <c r="K407" s="405">
        <v>5750</v>
      </c>
      <c r="L407" s="407">
        <v>39</v>
      </c>
      <c r="M407" s="407">
        <v>20.8</v>
      </c>
      <c r="N407" s="407">
        <v>1.7</v>
      </c>
      <c r="O407" s="408">
        <v>93</v>
      </c>
      <c r="P407" s="549"/>
      <c r="Q407" s="438"/>
      <c r="R407" s="405"/>
      <c r="S407" s="405"/>
      <c r="T407" s="405"/>
      <c r="U407" s="667"/>
      <c r="V407" s="450"/>
      <c r="W407" s="734">
        <f t="shared" si="44"/>
        <v>2160</v>
      </c>
      <c r="X407" s="450">
        <f t="shared" si="30"/>
        <v>0.86399999999999999</v>
      </c>
      <c r="Y407" s="734">
        <f t="shared" si="45"/>
        <v>1756.3793103448277</v>
      </c>
      <c r="Z407" s="734">
        <f t="shared" si="46"/>
        <v>5093.5</v>
      </c>
      <c r="AA407" s="735">
        <f t="shared" si="47"/>
        <v>11001.96</v>
      </c>
      <c r="AB407" s="450">
        <f t="shared" si="33"/>
        <v>0.48897599999999997</v>
      </c>
      <c r="AC407" s="439">
        <v>38</v>
      </c>
      <c r="AD407" s="464"/>
      <c r="AE407" s="549">
        <v>1259</v>
      </c>
      <c r="AF407" s="549">
        <v>1271</v>
      </c>
      <c r="AG407" s="464">
        <v>7.32</v>
      </c>
      <c r="AH407" s="439">
        <v>450</v>
      </c>
      <c r="AI407" s="735">
        <f t="shared" si="38"/>
        <v>1440</v>
      </c>
      <c r="AJ407" s="549">
        <v>4730</v>
      </c>
      <c r="AK407" s="439"/>
      <c r="AL407" s="457">
        <v>18</v>
      </c>
      <c r="AM407" s="464">
        <v>2.41</v>
      </c>
      <c r="AN407" s="464">
        <v>33.28</v>
      </c>
      <c r="AO407" s="457">
        <v>16.8</v>
      </c>
      <c r="AP407" s="457">
        <v>5.8</v>
      </c>
      <c r="AQ407" s="549"/>
      <c r="AR407" s="736"/>
      <c r="AS407" s="595">
        <f t="shared" si="42"/>
        <v>44.444444444444443</v>
      </c>
      <c r="AT407" s="736">
        <f t="shared" si="40"/>
        <v>2.7504899999999997</v>
      </c>
      <c r="AU407" s="737">
        <f t="shared" si="41"/>
        <v>0.49115892857142857</v>
      </c>
      <c r="AV407" s="450">
        <f t="shared" si="48"/>
        <v>0.74379110631196621</v>
      </c>
      <c r="AW407" s="747">
        <f t="shared" si="49"/>
        <v>0.71728673799941101</v>
      </c>
    </row>
    <row r="408" spans="1:49" x14ac:dyDescent="0.15">
      <c r="A408" s="733">
        <v>43890</v>
      </c>
      <c r="B408" s="515">
        <v>1080</v>
      </c>
      <c r="C408" s="403">
        <v>5.4</v>
      </c>
      <c r="D408" s="406">
        <f t="shared" si="43"/>
        <v>3640.6896551724139</v>
      </c>
      <c r="E408" s="405">
        <v>10558</v>
      </c>
      <c r="F408" s="405">
        <v>5004</v>
      </c>
      <c r="G408" s="687">
        <v>1080</v>
      </c>
      <c r="H408" s="403">
        <v>7.6</v>
      </c>
      <c r="I408" s="404">
        <v>33</v>
      </c>
      <c r="J408" s="405">
        <v>160</v>
      </c>
      <c r="K408" s="405">
        <v>6660</v>
      </c>
      <c r="L408" s="407">
        <v>33.299999999999997</v>
      </c>
      <c r="M408" s="407"/>
      <c r="N408" s="407"/>
      <c r="O408" s="408">
        <v>138</v>
      </c>
      <c r="P408" s="549"/>
      <c r="Q408" s="438"/>
      <c r="R408" s="405"/>
      <c r="S408" s="405"/>
      <c r="T408" s="405"/>
      <c r="U408" s="667"/>
      <c r="V408" s="450"/>
      <c r="W408" s="734">
        <f t="shared" si="44"/>
        <v>2160</v>
      </c>
      <c r="X408" s="450">
        <f t="shared" si="30"/>
        <v>0.86399999999999999</v>
      </c>
      <c r="Y408" s="734">
        <f t="shared" si="45"/>
        <v>1820.344827586207</v>
      </c>
      <c r="Z408" s="734">
        <f t="shared" si="46"/>
        <v>5279</v>
      </c>
      <c r="AA408" s="735">
        <f t="shared" si="47"/>
        <v>11402.64</v>
      </c>
      <c r="AB408" s="450">
        <f t="shared" si="33"/>
        <v>0.50678400000000001</v>
      </c>
      <c r="AC408" s="439">
        <v>38</v>
      </c>
      <c r="AD408" s="464"/>
      <c r="AE408" s="549">
        <v>1181</v>
      </c>
      <c r="AF408" s="549">
        <v>1241</v>
      </c>
      <c r="AG408" s="464">
        <v>7.29</v>
      </c>
      <c r="AH408" s="439">
        <v>411</v>
      </c>
      <c r="AI408" s="735">
        <f t="shared" si="38"/>
        <v>1315.2</v>
      </c>
      <c r="AJ408" s="549">
        <v>5320</v>
      </c>
      <c r="AK408" s="439"/>
      <c r="AL408" s="457">
        <v>18</v>
      </c>
      <c r="AM408" s="464">
        <v>4.1100000000000003</v>
      </c>
      <c r="AN408" s="464">
        <v>33.92</v>
      </c>
      <c r="AO408" s="457">
        <v>14.1</v>
      </c>
      <c r="AP408" s="457">
        <v>5.5</v>
      </c>
      <c r="AQ408" s="549"/>
      <c r="AR408" s="736"/>
      <c r="AS408" s="595">
        <f t="shared" si="42"/>
        <v>44.444444444444443</v>
      </c>
      <c r="AT408" s="736">
        <f t="shared" si="40"/>
        <v>2.85066</v>
      </c>
      <c r="AU408" s="737">
        <f t="shared" si="41"/>
        <v>0.50904642857142857</v>
      </c>
      <c r="AV408" s="450">
        <f t="shared" si="48"/>
        <v>0.774218602007956</v>
      </c>
      <c r="AW408" s="747">
        <f t="shared" si="49"/>
        <v>0.7508619056639515</v>
      </c>
    </row>
    <row r="409" spans="1:49" x14ac:dyDescent="0.15">
      <c r="A409" s="740">
        <v>43891</v>
      </c>
      <c r="B409" s="486">
        <v>1080</v>
      </c>
      <c r="C409" s="488">
        <v>5.34</v>
      </c>
      <c r="D409" s="741">
        <f t="shared" si="43"/>
        <v>3431.7241379310344</v>
      </c>
      <c r="E409" s="490">
        <v>9952</v>
      </c>
      <c r="F409" s="490">
        <v>4806</v>
      </c>
      <c r="G409" s="689">
        <v>1080</v>
      </c>
      <c r="H409" s="488">
        <v>7.75</v>
      </c>
      <c r="I409" s="489">
        <v>36.799999999999997</v>
      </c>
      <c r="J409" s="490">
        <v>161</v>
      </c>
      <c r="K409" s="490">
        <v>4750</v>
      </c>
      <c r="L409" s="491">
        <v>29</v>
      </c>
      <c r="M409" s="491"/>
      <c r="N409" s="491"/>
      <c r="O409" s="492">
        <v>117</v>
      </c>
      <c r="P409" s="550"/>
      <c r="Q409" s="493"/>
      <c r="R409" s="494"/>
      <c r="S409" s="490"/>
      <c r="T409" s="490"/>
      <c r="U409" s="677"/>
      <c r="V409" s="499"/>
      <c r="W409" s="742">
        <f t="shared" si="44"/>
        <v>2160</v>
      </c>
      <c r="X409" s="499">
        <f t="shared" si="30"/>
        <v>0.86399999999999999</v>
      </c>
      <c r="Y409" s="742">
        <f t="shared" si="45"/>
        <v>1715.8620689655172</v>
      </c>
      <c r="Z409" s="742">
        <f t="shared" si="46"/>
        <v>4976</v>
      </c>
      <c r="AA409" s="550">
        <f t="shared" si="47"/>
        <v>10748.16</v>
      </c>
      <c r="AB409" s="499">
        <f t="shared" si="33"/>
        <v>0.47769600000000001</v>
      </c>
      <c r="AC409" s="494">
        <v>38</v>
      </c>
      <c r="AD409" s="507"/>
      <c r="AE409" s="550">
        <v>1195</v>
      </c>
      <c r="AF409" s="550">
        <v>1296</v>
      </c>
      <c r="AG409" s="507">
        <v>7.54</v>
      </c>
      <c r="AH409" s="494">
        <v>459</v>
      </c>
      <c r="AI409" s="550">
        <f t="shared" si="38"/>
        <v>1468.8000000000002</v>
      </c>
      <c r="AJ409" s="550">
        <v>5220</v>
      </c>
      <c r="AK409" s="494"/>
      <c r="AL409" s="503">
        <v>15</v>
      </c>
      <c r="AM409" s="507">
        <v>5.2</v>
      </c>
      <c r="AN409" s="507">
        <v>35.31</v>
      </c>
      <c r="AO409" s="503">
        <v>16</v>
      </c>
      <c r="AP409" s="503">
        <v>6</v>
      </c>
      <c r="AQ409" s="550"/>
      <c r="AR409" s="507"/>
      <c r="AS409" s="494">
        <f t="shared" si="42"/>
        <v>44.444444444444443</v>
      </c>
      <c r="AT409" s="507">
        <f t="shared" si="40"/>
        <v>2.6870400000000001</v>
      </c>
      <c r="AU409" s="743">
        <f t="shared" si="41"/>
        <v>0.47982857142857149</v>
      </c>
      <c r="AV409" s="499">
        <f t="shared" si="48"/>
        <v>0.73249598070739541</v>
      </c>
      <c r="AW409" s="748">
        <f t="shared" si="49"/>
        <v>0.70482315112540195</v>
      </c>
    </row>
    <row r="410" spans="1:49" x14ac:dyDescent="0.15">
      <c r="A410" s="733">
        <v>43892</v>
      </c>
      <c r="B410" s="515">
        <v>1080</v>
      </c>
      <c r="C410" s="403">
        <v>5.26</v>
      </c>
      <c r="D410" s="406">
        <f t="shared" si="43"/>
        <v>3628.9655172413795</v>
      </c>
      <c r="E410" s="405">
        <v>10524</v>
      </c>
      <c r="F410" s="405">
        <v>4307</v>
      </c>
      <c r="G410" s="687">
        <v>1080</v>
      </c>
      <c r="H410" s="403">
        <v>8.0299999999999994</v>
      </c>
      <c r="I410" s="404">
        <v>40</v>
      </c>
      <c r="J410" s="405">
        <v>157</v>
      </c>
      <c r="K410" s="405">
        <v>8480</v>
      </c>
      <c r="L410" s="407">
        <v>28.6</v>
      </c>
      <c r="M410" s="407"/>
      <c r="N410" s="407"/>
      <c r="O410" s="408">
        <v>98</v>
      </c>
      <c r="P410" s="549"/>
      <c r="Q410" s="438"/>
      <c r="R410" s="439"/>
      <c r="S410" s="405"/>
      <c r="T410" s="405"/>
      <c r="U410" s="667"/>
      <c r="V410" s="450"/>
      <c r="W410" s="734">
        <f t="shared" si="44"/>
        <v>2160</v>
      </c>
      <c r="X410" s="450">
        <f t="shared" ref="X410:X441" si="50">W410/$W$6</f>
        <v>0.86399999999999999</v>
      </c>
      <c r="Y410" s="734">
        <f t="shared" si="45"/>
        <v>1814.4827586206898</v>
      </c>
      <c r="Z410" s="734">
        <f t="shared" si="46"/>
        <v>5262</v>
      </c>
      <c r="AA410" s="735">
        <f t="shared" si="47"/>
        <v>11365.92</v>
      </c>
      <c r="AB410" s="450">
        <f t="shared" si="33"/>
        <v>0.50515200000000005</v>
      </c>
      <c r="AC410" s="439">
        <v>38</v>
      </c>
      <c r="AD410" s="464"/>
      <c r="AE410" s="549">
        <v>1253</v>
      </c>
      <c r="AF410" s="549">
        <v>1717</v>
      </c>
      <c r="AG410" s="464">
        <v>7.44</v>
      </c>
      <c r="AH410" s="439">
        <v>493</v>
      </c>
      <c r="AI410" s="735">
        <f t="shared" si="38"/>
        <v>1577.6000000000001</v>
      </c>
      <c r="AJ410" s="549">
        <v>5410</v>
      </c>
      <c r="AK410" s="439"/>
      <c r="AL410" s="457">
        <v>12</v>
      </c>
      <c r="AM410" s="464">
        <v>5.48</v>
      </c>
      <c r="AN410" s="464">
        <v>36.42</v>
      </c>
      <c r="AO410" s="457">
        <v>15.8</v>
      </c>
      <c r="AP410" s="457">
        <v>5.6</v>
      </c>
      <c r="AQ410" s="549"/>
      <c r="AR410" s="736"/>
      <c r="AS410" s="595">
        <f t="shared" si="42"/>
        <v>44.444444444444443</v>
      </c>
      <c r="AT410" s="736">
        <f t="shared" si="40"/>
        <v>2.8414800000000002</v>
      </c>
      <c r="AU410" s="737">
        <f t="shared" si="41"/>
        <v>0.50740714285714295</v>
      </c>
      <c r="AV410" s="450">
        <f t="shared" si="48"/>
        <v>0.72829722538958575</v>
      </c>
      <c r="AW410" s="747">
        <f t="shared" si="49"/>
        <v>0.70019004180919797</v>
      </c>
    </row>
    <row r="411" spans="1:49" x14ac:dyDescent="0.15">
      <c r="A411" s="733">
        <v>43893</v>
      </c>
      <c r="B411" s="515">
        <v>1080</v>
      </c>
      <c r="C411" s="403">
        <v>5.21</v>
      </c>
      <c r="D411" s="406">
        <f t="shared" si="43"/>
        <v>3668.9655172413795</v>
      </c>
      <c r="E411" s="405">
        <v>10640</v>
      </c>
      <c r="F411" s="405">
        <v>4071</v>
      </c>
      <c r="G411" s="687">
        <v>1080</v>
      </c>
      <c r="H411" s="403">
        <v>8.2100000000000009</v>
      </c>
      <c r="I411" s="404">
        <v>41.5</v>
      </c>
      <c r="J411" s="405">
        <v>168</v>
      </c>
      <c r="K411" s="405">
        <v>7220</v>
      </c>
      <c r="L411" s="407">
        <v>31</v>
      </c>
      <c r="M411" s="407">
        <v>20.399999999999999</v>
      </c>
      <c r="N411" s="407">
        <v>2.1</v>
      </c>
      <c r="O411" s="408">
        <v>73</v>
      </c>
      <c r="P411" s="549"/>
      <c r="Q411" s="438"/>
      <c r="R411" s="439"/>
      <c r="S411" s="405"/>
      <c r="T411" s="405"/>
      <c r="U411" s="667"/>
      <c r="V411" s="450"/>
      <c r="W411" s="734">
        <f t="shared" si="44"/>
        <v>2160</v>
      </c>
      <c r="X411" s="450">
        <f t="shared" si="50"/>
        <v>0.86399999999999999</v>
      </c>
      <c r="Y411" s="734">
        <f t="shared" si="45"/>
        <v>1834.4827586206898</v>
      </c>
      <c r="Z411" s="734">
        <f t="shared" si="46"/>
        <v>5320</v>
      </c>
      <c r="AA411" s="735">
        <f t="shared" si="47"/>
        <v>11491.2</v>
      </c>
      <c r="AB411" s="450">
        <f t="shared" si="33"/>
        <v>0.51072000000000006</v>
      </c>
      <c r="AC411" s="439">
        <v>38</v>
      </c>
      <c r="AD411" s="464"/>
      <c r="AE411" s="549">
        <v>1076</v>
      </c>
      <c r="AF411" s="549">
        <v>1538</v>
      </c>
      <c r="AG411" s="464">
        <v>7.65</v>
      </c>
      <c r="AH411" s="439">
        <v>485</v>
      </c>
      <c r="AI411" s="735">
        <f t="shared" si="38"/>
        <v>1552</v>
      </c>
      <c r="AJ411" s="549">
        <v>5630</v>
      </c>
      <c r="AK411" s="439"/>
      <c r="AL411" s="457">
        <v>12</v>
      </c>
      <c r="AM411" s="464">
        <v>4.68</v>
      </c>
      <c r="AN411" s="464">
        <v>37.200000000000003</v>
      </c>
      <c r="AO411" s="457">
        <v>18.2</v>
      </c>
      <c r="AP411" s="457">
        <v>5.6</v>
      </c>
      <c r="AQ411" s="549"/>
      <c r="AR411" s="736"/>
      <c r="AS411" s="595">
        <f t="shared" si="42"/>
        <v>44.444444444444443</v>
      </c>
      <c r="AT411" s="736">
        <f t="shared" si="40"/>
        <v>2.8728000000000002</v>
      </c>
      <c r="AU411" s="737">
        <f t="shared" si="41"/>
        <v>0.51300000000000012</v>
      </c>
      <c r="AV411" s="450">
        <f t="shared" si="48"/>
        <v>0.73562030075187979</v>
      </c>
      <c r="AW411" s="747">
        <f t="shared" si="49"/>
        <v>0.70827067669172927</v>
      </c>
    </row>
    <row r="412" spans="1:49" x14ac:dyDescent="0.15">
      <c r="A412" s="733">
        <v>43894</v>
      </c>
      <c r="B412" s="515">
        <v>1080</v>
      </c>
      <c r="C412" s="403">
        <v>5.35</v>
      </c>
      <c r="D412" s="406">
        <f t="shared" si="43"/>
        <v>3348.9655172413795</v>
      </c>
      <c r="E412" s="405">
        <v>9712</v>
      </c>
      <c r="F412" s="405">
        <v>5053</v>
      </c>
      <c r="G412" s="687">
        <v>1080</v>
      </c>
      <c r="H412" s="403">
        <v>7.92</v>
      </c>
      <c r="I412" s="404">
        <v>50</v>
      </c>
      <c r="J412" s="405">
        <v>186</v>
      </c>
      <c r="K412" s="405">
        <v>6300</v>
      </c>
      <c r="L412" s="407">
        <v>39.200000000000003</v>
      </c>
      <c r="M412" s="407"/>
      <c r="N412" s="407"/>
      <c r="O412" s="408">
        <v>82</v>
      </c>
      <c r="P412" s="549"/>
      <c r="Q412" s="438"/>
      <c r="R412" s="405"/>
      <c r="S412" s="405"/>
      <c r="T412" s="405"/>
      <c r="U412" s="667"/>
      <c r="V412" s="450"/>
      <c r="W412" s="734">
        <f t="shared" si="44"/>
        <v>2160</v>
      </c>
      <c r="X412" s="450">
        <f t="shared" si="50"/>
        <v>0.86399999999999999</v>
      </c>
      <c r="Y412" s="734">
        <f t="shared" si="45"/>
        <v>1674.4827586206898</v>
      </c>
      <c r="Z412" s="734">
        <f t="shared" si="46"/>
        <v>4856</v>
      </c>
      <c r="AA412" s="735">
        <f t="shared" si="47"/>
        <v>10488.96</v>
      </c>
      <c r="AB412" s="450">
        <f t="shared" si="33"/>
        <v>0.46617599999999998</v>
      </c>
      <c r="AC412" s="439">
        <v>38</v>
      </c>
      <c r="AD412" s="464"/>
      <c r="AE412" s="549">
        <v>1474</v>
      </c>
      <c r="AF412" s="549">
        <v>1474</v>
      </c>
      <c r="AG412" s="464">
        <v>7.56</v>
      </c>
      <c r="AH412" s="439">
        <v>462</v>
      </c>
      <c r="AI412" s="735">
        <f t="shared" si="38"/>
        <v>1478.4</v>
      </c>
      <c r="AJ412" s="549">
        <v>5690</v>
      </c>
      <c r="AK412" s="439"/>
      <c r="AL412" s="457">
        <v>10</v>
      </c>
      <c r="AM412" s="464">
        <v>3.82</v>
      </c>
      <c r="AN412" s="464">
        <v>34.840000000000003</v>
      </c>
      <c r="AO412" s="457">
        <v>20.6</v>
      </c>
      <c r="AP412" s="457">
        <v>6.1</v>
      </c>
      <c r="AQ412" s="549"/>
      <c r="AR412" s="736"/>
      <c r="AS412" s="595">
        <f t="shared" si="42"/>
        <v>44.444444444444443</v>
      </c>
      <c r="AT412" s="736">
        <f t="shared" si="40"/>
        <v>2.6222399999999997</v>
      </c>
      <c r="AU412" s="737">
        <f t="shared" si="41"/>
        <v>0.46825714285714282</v>
      </c>
      <c r="AV412" s="450">
        <f t="shared" si="48"/>
        <v>0.7240939044481054</v>
      </c>
      <c r="AW412" s="747">
        <f t="shared" si="49"/>
        <v>0.6955518945634267</v>
      </c>
    </row>
    <row r="413" spans="1:49" x14ac:dyDescent="0.15">
      <c r="A413" s="733">
        <v>43895</v>
      </c>
      <c r="B413" s="515">
        <v>1080</v>
      </c>
      <c r="C413" s="403">
        <v>5.31</v>
      </c>
      <c r="D413" s="406">
        <f t="shared" si="43"/>
        <v>3278.6206896551726</v>
      </c>
      <c r="E413" s="405">
        <v>9508</v>
      </c>
      <c r="F413" s="405">
        <v>4272</v>
      </c>
      <c r="G413" s="687">
        <v>1080</v>
      </c>
      <c r="H413" s="403">
        <v>7.99</v>
      </c>
      <c r="I413" s="404">
        <v>48.5</v>
      </c>
      <c r="J413" s="405">
        <v>192</v>
      </c>
      <c r="K413" s="405">
        <v>7830</v>
      </c>
      <c r="L413" s="407">
        <v>39.799999999999997</v>
      </c>
      <c r="M413" s="407"/>
      <c r="N413" s="407"/>
      <c r="O413" s="408">
        <v>88</v>
      </c>
      <c r="P413" s="549"/>
      <c r="Q413" s="438"/>
      <c r="R413" s="405"/>
      <c r="S413" s="405"/>
      <c r="T413" s="405"/>
      <c r="U413" s="667"/>
      <c r="V413" s="450"/>
      <c r="W413" s="734">
        <f t="shared" si="44"/>
        <v>2160</v>
      </c>
      <c r="X413" s="450">
        <f t="shared" si="50"/>
        <v>0.86399999999999999</v>
      </c>
      <c r="Y413" s="734">
        <f t="shared" si="45"/>
        <v>1639.3103448275863</v>
      </c>
      <c r="Z413" s="734">
        <f t="shared" si="46"/>
        <v>4754</v>
      </c>
      <c r="AA413" s="735">
        <f t="shared" si="47"/>
        <v>10268.64</v>
      </c>
      <c r="AB413" s="450">
        <f t="shared" ref="AB413:AB444" si="51">AA413/$AA$6</f>
        <v>0.45638399999999996</v>
      </c>
      <c r="AC413" s="439">
        <v>38</v>
      </c>
      <c r="AD413" s="464"/>
      <c r="AE413" s="549">
        <v>1485</v>
      </c>
      <c r="AF413" s="549">
        <v>1435</v>
      </c>
      <c r="AG413" s="464">
        <v>7.62</v>
      </c>
      <c r="AH413" s="439">
        <v>492</v>
      </c>
      <c r="AI413" s="735">
        <f t="shared" si="38"/>
        <v>1574.4</v>
      </c>
      <c r="AJ413" s="549">
        <v>6210</v>
      </c>
      <c r="AK413" s="439"/>
      <c r="AL413" s="457">
        <v>10</v>
      </c>
      <c r="AM413" s="464">
        <v>3.42</v>
      </c>
      <c r="AN413" s="464">
        <v>41</v>
      </c>
      <c r="AO413" s="457">
        <v>18.2</v>
      </c>
      <c r="AP413" s="457">
        <v>8.3000000000000007</v>
      </c>
      <c r="AQ413" s="549"/>
      <c r="AR413" s="736"/>
      <c r="AS413" s="595">
        <f t="shared" si="42"/>
        <v>44.444444444444443</v>
      </c>
      <c r="AT413" s="736">
        <f t="shared" si="40"/>
        <v>2.5671599999999999</v>
      </c>
      <c r="AU413" s="737">
        <f t="shared" si="41"/>
        <v>0.45842142857142859</v>
      </c>
      <c r="AV413" s="450">
        <f t="shared" si="48"/>
        <v>0.6998737904922171</v>
      </c>
      <c r="AW413" s="747">
        <f t="shared" si="49"/>
        <v>0.66882625157761888</v>
      </c>
    </row>
    <row r="414" spans="1:49" x14ac:dyDescent="0.15">
      <c r="A414" s="733">
        <v>43896</v>
      </c>
      <c r="B414" s="515">
        <v>1080</v>
      </c>
      <c r="C414" s="403">
        <v>5.35</v>
      </c>
      <c r="D414" s="406">
        <f t="shared" si="43"/>
        <v>3711.7241379310344</v>
      </c>
      <c r="E414" s="405">
        <v>10764</v>
      </c>
      <c r="F414" s="405">
        <v>4380</v>
      </c>
      <c r="G414" s="687">
        <v>1080</v>
      </c>
      <c r="H414" s="403">
        <v>7.95</v>
      </c>
      <c r="I414" s="404">
        <v>47.6</v>
      </c>
      <c r="J414" s="405">
        <v>197</v>
      </c>
      <c r="K414" s="405">
        <v>7500</v>
      </c>
      <c r="L414" s="407">
        <v>41</v>
      </c>
      <c r="M414" s="407">
        <v>24.8</v>
      </c>
      <c r="N414" s="407">
        <v>2.6</v>
      </c>
      <c r="O414" s="408">
        <v>84</v>
      </c>
      <c r="P414" s="549"/>
      <c r="Q414" s="438"/>
      <c r="R414" s="405"/>
      <c r="S414" s="405"/>
      <c r="T414" s="405"/>
      <c r="U414" s="667"/>
      <c r="V414" s="450"/>
      <c r="W414" s="734">
        <f t="shared" si="44"/>
        <v>2160</v>
      </c>
      <c r="X414" s="450">
        <f t="shared" si="50"/>
        <v>0.86399999999999999</v>
      </c>
      <c r="Y414" s="734">
        <f t="shared" si="45"/>
        <v>1855.8620689655172</v>
      </c>
      <c r="Z414" s="734">
        <f t="shared" si="46"/>
        <v>5382</v>
      </c>
      <c r="AA414" s="735">
        <f t="shared" si="47"/>
        <v>11625.12</v>
      </c>
      <c r="AB414" s="450">
        <f t="shared" si="51"/>
        <v>0.51667200000000002</v>
      </c>
      <c r="AC414" s="439">
        <v>38</v>
      </c>
      <c r="AD414" s="464"/>
      <c r="AE414" s="549">
        <v>1306</v>
      </c>
      <c r="AF414" s="549">
        <v>1332</v>
      </c>
      <c r="AG414" s="464">
        <v>7.42</v>
      </c>
      <c r="AH414" s="439">
        <v>473</v>
      </c>
      <c r="AI414" s="735">
        <f t="shared" si="38"/>
        <v>1513.6000000000001</v>
      </c>
      <c r="AJ414" s="549">
        <v>6420</v>
      </c>
      <c r="AK414" s="439"/>
      <c r="AL414" s="457">
        <v>10</v>
      </c>
      <c r="AM414" s="464">
        <v>3.62</v>
      </c>
      <c r="AN414" s="464">
        <v>44.36</v>
      </c>
      <c r="AO414" s="457">
        <v>20.8</v>
      </c>
      <c r="AP414" s="457">
        <v>5.5</v>
      </c>
      <c r="AQ414" s="549"/>
      <c r="AR414" s="736"/>
      <c r="AS414" s="595">
        <f t="shared" si="42"/>
        <v>44.444444444444443</v>
      </c>
      <c r="AT414" s="736">
        <f t="shared" si="40"/>
        <v>2.9062800000000002</v>
      </c>
      <c r="AU414" s="737">
        <f t="shared" si="41"/>
        <v>0.51897857142857151</v>
      </c>
      <c r="AV414" s="450">
        <f t="shared" si="48"/>
        <v>0.74513192121887772</v>
      </c>
      <c r="AW414" s="747">
        <f t="shared" si="49"/>
        <v>0.71876625789669268</v>
      </c>
    </row>
    <row r="415" spans="1:49" x14ac:dyDescent="0.15">
      <c r="A415" s="733">
        <v>43897</v>
      </c>
      <c r="B415" s="515">
        <v>1080</v>
      </c>
      <c r="C415" s="403">
        <v>5.23</v>
      </c>
      <c r="D415" s="406">
        <f t="shared" si="43"/>
        <v>3628.2758620689656</v>
      </c>
      <c r="E415" s="405">
        <v>10522</v>
      </c>
      <c r="F415" s="405">
        <v>3760</v>
      </c>
      <c r="G415" s="687">
        <v>1080</v>
      </c>
      <c r="H415" s="403">
        <v>7.78</v>
      </c>
      <c r="I415" s="404">
        <v>42.4</v>
      </c>
      <c r="J415" s="405">
        <v>190</v>
      </c>
      <c r="K415" s="405">
        <v>8620</v>
      </c>
      <c r="L415" s="407">
        <v>29</v>
      </c>
      <c r="M415" s="407"/>
      <c r="N415" s="407"/>
      <c r="O415" s="408">
        <v>86</v>
      </c>
      <c r="P415" s="549"/>
      <c r="Q415" s="438"/>
      <c r="R415" s="405"/>
      <c r="S415" s="405"/>
      <c r="T415" s="405"/>
      <c r="U415" s="667"/>
      <c r="V415" s="450"/>
      <c r="W415" s="734">
        <f t="shared" si="44"/>
        <v>2160</v>
      </c>
      <c r="X415" s="450">
        <f t="shared" si="50"/>
        <v>0.86399999999999999</v>
      </c>
      <c r="Y415" s="734">
        <f t="shared" si="45"/>
        <v>1814.1379310344828</v>
      </c>
      <c r="Z415" s="734">
        <f t="shared" si="46"/>
        <v>5261</v>
      </c>
      <c r="AA415" s="735">
        <f t="shared" si="47"/>
        <v>11363.76</v>
      </c>
      <c r="AB415" s="450">
        <f t="shared" si="51"/>
        <v>0.50505600000000006</v>
      </c>
      <c r="AC415" s="439">
        <v>38</v>
      </c>
      <c r="AD415" s="464"/>
      <c r="AE415" s="549">
        <v>1447</v>
      </c>
      <c r="AF415" s="549">
        <v>1485</v>
      </c>
      <c r="AG415" s="464">
        <v>7.46</v>
      </c>
      <c r="AH415" s="439">
        <v>487</v>
      </c>
      <c r="AI415" s="735">
        <f t="shared" si="38"/>
        <v>1558.4</v>
      </c>
      <c r="AJ415" s="549">
        <v>6530</v>
      </c>
      <c r="AK415" s="439"/>
      <c r="AL415" s="457">
        <v>10</v>
      </c>
      <c r="AM415" s="464">
        <v>3.21</v>
      </c>
      <c r="AN415" s="464">
        <v>44.42</v>
      </c>
      <c r="AO415" s="457">
        <v>19.8</v>
      </c>
      <c r="AP415" s="457">
        <v>3.9</v>
      </c>
      <c r="AQ415" s="549"/>
      <c r="AR415" s="736"/>
      <c r="AS415" s="595">
        <f t="shared" si="42"/>
        <v>44.444444444444443</v>
      </c>
      <c r="AT415" s="736">
        <f t="shared" si="40"/>
        <v>2.8409400000000002</v>
      </c>
      <c r="AU415" s="737">
        <f t="shared" si="41"/>
        <v>0.50731071428571439</v>
      </c>
      <c r="AV415" s="450">
        <f t="shared" si="48"/>
        <v>0.73155293670404864</v>
      </c>
      <c r="AW415" s="747">
        <f t="shared" si="49"/>
        <v>0.70378255084584684</v>
      </c>
    </row>
    <row r="416" spans="1:49" x14ac:dyDescent="0.15">
      <c r="A416" s="740">
        <v>43898</v>
      </c>
      <c r="B416" s="486">
        <v>1080</v>
      </c>
      <c r="C416" s="488">
        <v>5.32</v>
      </c>
      <c r="D416" s="741">
        <f t="shared" si="43"/>
        <v>3434.4827586206898</v>
      </c>
      <c r="E416" s="490">
        <v>9960</v>
      </c>
      <c r="F416" s="490">
        <v>3570</v>
      </c>
      <c r="G416" s="689">
        <v>1080</v>
      </c>
      <c r="H416" s="488">
        <v>8.08</v>
      </c>
      <c r="I416" s="489">
        <v>45.5</v>
      </c>
      <c r="J416" s="490">
        <v>205</v>
      </c>
      <c r="K416" s="490">
        <v>6930</v>
      </c>
      <c r="L416" s="491">
        <v>28.6</v>
      </c>
      <c r="M416" s="491"/>
      <c r="N416" s="491"/>
      <c r="O416" s="492">
        <v>70</v>
      </c>
      <c r="P416" s="550"/>
      <c r="Q416" s="493"/>
      <c r="R416" s="494"/>
      <c r="S416" s="490"/>
      <c r="T416" s="490"/>
      <c r="U416" s="677"/>
      <c r="V416" s="499"/>
      <c r="W416" s="742">
        <f t="shared" si="44"/>
        <v>2160</v>
      </c>
      <c r="X416" s="499">
        <f t="shared" si="50"/>
        <v>0.86399999999999999</v>
      </c>
      <c r="Y416" s="742">
        <f t="shared" si="45"/>
        <v>1717.2413793103449</v>
      </c>
      <c r="Z416" s="742">
        <f t="shared" si="46"/>
        <v>4980</v>
      </c>
      <c r="AA416" s="550">
        <f t="shared" si="47"/>
        <v>10756.8</v>
      </c>
      <c r="AB416" s="499">
        <f t="shared" si="51"/>
        <v>0.47807999999999995</v>
      </c>
      <c r="AC416" s="494">
        <v>38</v>
      </c>
      <c r="AD416" s="507"/>
      <c r="AE416" s="550">
        <v>1346</v>
      </c>
      <c r="AF416" s="550">
        <v>1373</v>
      </c>
      <c r="AG416" s="507">
        <v>7.39</v>
      </c>
      <c r="AH416" s="494">
        <v>458</v>
      </c>
      <c r="AI416" s="550">
        <f t="shared" si="38"/>
        <v>1465.6000000000001</v>
      </c>
      <c r="AJ416" s="550">
        <v>6360</v>
      </c>
      <c r="AK416" s="494"/>
      <c r="AL416" s="503">
        <v>8</v>
      </c>
      <c r="AM416" s="507">
        <v>2.85</v>
      </c>
      <c r="AN416" s="507">
        <v>42.64</v>
      </c>
      <c r="AO416" s="503">
        <v>18.2</v>
      </c>
      <c r="AP416" s="503">
        <v>4.9000000000000004</v>
      </c>
      <c r="AQ416" s="550"/>
      <c r="AR416" s="507"/>
      <c r="AS416" s="494">
        <f t="shared" si="42"/>
        <v>44.444444444444443</v>
      </c>
      <c r="AT416" s="507">
        <f t="shared" si="40"/>
        <v>2.6892</v>
      </c>
      <c r="AU416" s="743">
        <f t="shared" si="41"/>
        <v>0.48021428571428576</v>
      </c>
      <c r="AV416" s="499">
        <f t="shared" si="48"/>
        <v>0.733293172690763</v>
      </c>
      <c r="AW416" s="748">
        <f t="shared" si="49"/>
        <v>0.70570281124497991</v>
      </c>
    </row>
    <row r="417" spans="1:49" x14ac:dyDescent="0.15">
      <c r="A417" s="733">
        <v>43899</v>
      </c>
      <c r="B417" s="515">
        <v>1080</v>
      </c>
      <c r="C417" s="403">
        <v>5.34</v>
      </c>
      <c r="D417" s="406">
        <f t="shared" si="43"/>
        <v>3400</v>
      </c>
      <c r="E417" s="405">
        <v>9860</v>
      </c>
      <c r="F417" s="405">
        <v>3595</v>
      </c>
      <c r="G417" s="687">
        <v>1080</v>
      </c>
      <c r="H417" s="403">
        <v>7.9</v>
      </c>
      <c r="I417" s="404">
        <v>37</v>
      </c>
      <c r="J417" s="405">
        <v>157</v>
      </c>
      <c r="K417" s="405">
        <v>7200</v>
      </c>
      <c r="L417" s="407">
        <v>21.9</v>
      </c>
      <c r="M417" s="407"/>
      <c r="N417" s="407"/>
      <c r="O417" s="408">
        <v>101</v>
      </c>
      <c r="P417" s="549"/>
      <c r="Q417" s="438"/>
      <c r="R417" s="439"/>
      <c r="S417" s="405"/>
      <c r="T417" s="405"/>
      <c r="U417" s="667"/>
      <c r="V417" s="450"/>
      <c r="W417" s="734">
        <f t="shared" si="44"/>
        <v>2160</v>
      </c>
      <c r="X417" s="450">
        <f t="shared" si="50"/>
        <v>0.86399999999999999</v>
      </c>
      <c r="Y417" s="734">
        <f t="shared" si="45"/>
        <v>1700</v>
      </c>
      <c r="Z417" s="734">
        <f t="shared" si="46"/>
        <v>4930</v>
      </c>
      <c r="AA417" s="735">
        <f t="shared" si="47"/>
        <v>10648.8</v>
      </c>
      <c r="AB417" s="450">
        <f t="shared" si="51"/>
        <v>0.47327999999999998</v>
      </c>
      <c r="AC417" s="439">
        <v>38</v>
      </c>
      <c r="AD417" s="464"/>
      <c r="AE417" s="549">
        <v>1417</v>
      </c>
      <c r="AF417" s="549">
        <v>1418</v>
      </c>
      <c r="AG417" s="464">
        <v>7.39</v>
      </c>
      <c r="AH417" s="439">
        <v>431</v>
      </c>
      <c r="AI417" s="735">
        <f t="shared" si="38"/>
        <v>1379.2</v>
      </c>
      <c r="AJ417" s="549">
        <v>6350</v>
      </c>
      <c r="AK417" s="439"/>
      <c r="AL417" s="457">
        <v>10</v>
      </c>
      <c r="AM417" s="464">
        <v>3.87</v>
      </c>
      <c r="AN417" s="464">
        <v>36.22</v>
      </c>
      <c r="AO417" s="457">
        <v>23.4</v>
      </c>
      <c r="AP417" s="457">
        <v>4.0999999999999996</v>
      </c>
      <c r="AQ417" s="549"/>
      <c r="AR417" s="736"/>
      <c r="AS417" s="595">
        <f t="shared" si="42"/>
        <v>44.444444444444443</v>
      </c>
      <c r="AT417" s="736">
        <f t="shared" si="40"/>
        <v>2.6621999999999999</v>
      </c>
      <c r="AU417" s="737">
        <f t="shared" si="41"/>
        <v>0.47539285714285717</v>
      </c>
      <c r="AV417" s="450">
        <f t="shared" si="48"/>
        <v>0.74647058823529411</v>
      </c>
      <c r="AW417" s="747">
        <f t="shared" si="49"/>
        <v>0.72024340770791073</v>
      </c>
    </row>
    <row r="418" spans="1:49" x14ac:dyDescent="0.15">
      <c r="A418" s="733">
        <v>43900</v>
      </c>
      <c r="B418" s="515">
        <v>1080</v>
      </c>
      <c r="C418" s="403">
        <v>5.23</v>
      </c>
      <c r="D418" s="406">
        <f t="shared" si="43"/>
        <v>3362.0689655172414</v>
      </c>
      <c r="E418" s="405">
        <v>9750</v>
      </c>
      <c r="F418" s="405">
        <v>4382</v>
      </c>
      <c r="G418" s="687">
        <v>1080</v>
      </c>
      <c r="H418" s="403">
        <v>8.01</v>
      </c>
      <c r="I418" s="404">
        <v>43</v>
      </c>
      <c r="J418" s="405">
        <v>177</v>
      </c>
      <c r="K418" s="405">
        <v>7550</v>
      </c>
      <c r="L418" s="407">
        <v>16.309999999999999</v>
      </c>
      <c r="M418" s="407">
        <v>9.6</v>
      </c>
      <c r="N418" s="407">
        <v>3</v>
      </c>
      <c r="O418" s="408">
        <v>40</v>
      </c>
      <c r="P418" s="549"/>
      <c r="Q418" s="438"/>
      <c r="R418" s="439"/>
      <c r="S418" s="405"/>
      <c r="T418" s="405"/>
      <c r="U418" s="667"/>
      <c r="V418" s="450"/>
      <c r="W418" s="734">
        <f t="shared" si="44"/>
        <v>2160</v>
      </c>
      <c r="X418" s="450">
        <f t="shared" si="50"/>
        <v>0.86399999999999999</v>
      </c>
      <c r="Y418" s="734">
        <f t="shared" si="45"/>
        <v>1681.0344827586207</v>
      </c>
      <c r="Z418" s="734">
        <f t="shared" si="46"/>
        <v>4875</v>
      </c>
      <c r="AA418" s="735">
        <f t="shared" si="47"/>
        <v>10530</v>
      </c>
      <c r="AB418" s="450">
        <f t="shared" si="51"/>
        <v>0.46800000000000003</v>
      </c>
      <c r="AC418" s="439">
        <v>38</v>
      </c>
      <c r="AD418" s="464"/>
      <c r="AE418" s="549">
        <v>1376</v>
      </c>
      <c r="AF418" s="549">
        <v>1382</v>
      </c>
      <c r="AG418" s="464">
        <v>7.48</v>
      </c>
      <c r="AH418" s="439">
        <v>402</v>
      </c>
      <c r="AI418" s="735">
        <f t="shared" si="38"/>
        <v>1286.4000000000001</v>
      </c>
      <c r="AJ418" s="549">
        <v>6390</v>
      </c>
      <c r="AK418" s="439"/>
      <c r="AL418" s="457">
        <v>10</v>
      </c>
      <c r="AM418" s="464">
        <v>2.4</v>
      </c>
      <c r="AN418" s="464">
        <v>41.5</v>
      </c>
      <c r="AO418" s="457">
        <v>25</v>
      </c>
      <c r="AP418" s="457">
        <v>4.5</v>
      </c>
      <c r="AQ418" s="549"/>
      <c r="AR418" s="736"/>
      <c r="AS418" s="595">
        <f t="shared" si="42"/>
        <v>44.444444444444443</v>
      </c>
      <c r="AT418" s="736">
        <f t="shared" si="40"/>
        <v>2.6324999999999998</v>
      </c>
      <c r="AU418" s="737">
        <f t="shared" si="41"/>
        <v>0.47008928571428571</v>
      </c>
      <c r="AV418" s="450">
        <f t="shared" si="48"/>
        <v>0.76086153846153848</v>
      </c>
      <c r="AW418" s="747">
        <f t="shared" si="49"/>
        <v>0.73612307692307688</v>
      </c>
    </row>
    <row r="419" spans="1:49" x14ac:dyDescent="0.15">
      <c r="A419" s="733">
        <v>43901</v>
      </c>
      <c r="B419" s="515">
        <v>1080</v>
      </c>
      <c r="C419" s="403">
        <v>5.31</v>
      </c>
      <c r="D419" s="406">
        <f t="shared" si="43"/>
        <v>3515.1724137931037</v>
      </c>
      <c r="E419" s="405">
        <v>10194</v>
      </c>
      <c r="F419" s="405">
        <v>3871</v>
      </c>
      <c r="G419" s="687">
        <v>1080</v>
      </c>
      <c r="H419" s="403">
        <v>7.85</v>
      </c>
      <c r="I419" s="404">
        <v>35</v>
      </c>
      <c r="J419" s="405">
        <v>187</v>
      </c>
      <c r="K419" s="405">
        <v>7590</v>
      </c>
      <c r="L419" s="407">
        <v>20</v>
      </c>
      <c r="M419" s="407"/>
      <c r="N419" s="407"/>
      <c r="O419" s="408">
        <v>117</v>
      </c>
      <c r="P419" s="549"/>
      <c r="Q419" s="438"/>
      <c r="R419" s="405"/>
      <c r="S419" s="405"/>
      <c r="T419" s="405"/>
      <c r="U419" s="667"/>
      <c r="V419" s="450"/>
      <c r="W419" s="734">
        <f t="shared" si="44"/>
        <v>2160</v>
      </c>
      <c r="X419" s="450">
        <f t="shared" si="50"/>
        <v>0.86399999999999999</v>
      </c>
      <c r="Y419" s="734">
        <f t="shared" si="45"/>
        <v>1757.5862068965519</v>
      </c>
      <c r="Z419" s="734">
        <f t="shared" si="46"/>
        <v>5097</v>
      </c>
      <c r="AA419" s="735">
        <f t="shared" si="47"/>
        <v>11009.52</v>
      </c>
      <c r="AB419" s="450">
        <f t="shared" si="51"/>
        <v>0.48931200000000002</v>
      </c>
      <c r="AC419" s="439">
        <v>38</v>
      </c>
      <c r="AD419" s="464"/>
      <c r="AE419" s="549">
        <v>1296</v>
      </c>
      <c r="AF419" s="549">
        <v>1262</v>
      </c>
      <c r="AG419" s="464">
        <v>7.47</v>
      </c>
      <c r="AH419" s="439">
        <v>414</v>
      </c>
      <c r="AI419" s="735">
        <f t="shared" ref="AI419:AI450" si="52">AH419*3.2</f>
        <v>1324.8000000000002</v>
      </c>
      <c r="AJ419" s="549">
        <v>6410</v>
      </c>
      <c r="AK419" s="439"/>
      <c r="AL419" s="457">
        <v>12</v>
      </c>
      <c r="AM419" s="464">
        <v>3.18</v>
      </c>
      <c r="AN419" s="464">
        <v>44.6</v>
      </c>
      <c r="AO419" s="457">
        <v>23.8</v>
      </c>
      <c r="AP419" s="457">
        <v>5.0999999999999996</v>
      </c>
      <c r="AQ419" s="549"/>
      <c r="AR419" s="736"/>
      <c r="AS419" s="595">
        <f t="shared" si="42"/>
        <v>44.444444444444443</v>
      </c>
      <c r="AT419" s="736">
        <f t="shared" si="40"/>
        <v>2.75238</v>
      </c>
      <c r="AU419" s="737">
        <f t="shared" si="41"/>
        <v>0.49149642857142861</v>
      </c>
      <c r="AV419" s="450">
        <f t="shared" si="48"/>
        <v>0.7644496762801648</v>
      </c>
      <c r="AW419" s="747">
        <f t="shared" si="49"/>
        <v>0.74008240141259563</v>
      </c>
    </row>
    <row r="420" spans="1:49" x14ac:dyDescent="0.15">
      <c r="A420" s="733">
        <v>43902</v>
      </c>
      <c r="B420" s="515">
        <v>1080</v>
      </c>
      <c r="C420" s="403">
        <v>5.32</v>
      </c>
      <c r="D420" s="406">
        <f t="shared" si="43"/>
        <v>3630.6896551724139</v>
      </c>
      <c r="E420" s="405">
        <v>10529</v>
      </c>
      <c r="F420" s="405">
        <v>4961</v>
      </c>
      <c r="G420" s="687">
        <v>1080</v>
      </c>
      <c r="H420" s="403">
        <v>7.86</v>
      </c>
      <c r="I420" s="404">
        <v>38</v>
      </c>
      <c r="J420" s="405">
        <v>176</v>
      </c>
      <c r="K420" s="405">
        <v>6490</v>
      </c>
      <c r="L420" s="407">
        <v>24.3</v>
      </c>
      <c r="M420" s="407"/>
      <c r="N420" s="407"/>
      <c r="O420" s="408">
        <v>100</v>
      </c>
      <c r="P420" s="549"/>
      <c r="Q420" s="438"/>
      <c r="R420" s="405"/>
      <c r="S420" s="405"/>
      <c r="T420" s="405"/>
      <c r="U420" s="667"/>
      <c r="V420" s="450"/>
      <c r="W420" s="734">
        <f t="shared" si="44"/>
        <v>2160</v>
      </c>
      <c r="X420" s="450">
        <f t="shared" si="50"/>
        <v>0.86399999999999999</v>
      </c>
      <c r="Y420" s="734">
        <f t="shared" si="45"/>
        <v>1815.344827586207</v>
      </c>
      <c r="Z420" s="734">
        <f t="shared" si="46"/>
        <v>5264.5</v>
      </c>
      <c r="AA420" s="735">
        <f t="shared" si="47"/>
        <v>11371.32</v>
      </c>
      <c r="AB420" s="450">
        <f t="shared" si="51"/>
        <v>0.50539199999999995</v>
      </c>
      <c r="AC420" s="439">
        <v>38</v>
      </c>
      <c r="AD420" s="464"/>
      <c r="AE420" s="549">
        <v>1528</v>
      </c>
      <c r="AF420" s="549">
        <v>1508</v>
      </c>
      <c r="AG420" s="464">
        <v>7.39</v>
      </c>
      <c r="AH420" s="439">
        <v>427</v>
      </c>
      <c r="AI420" s="735">
        <f t="shared" si="52"/>
        <v>1366.4</v>
      </c>
      <c r="AJ420" s="549">
        <v>6680</v>
      </c>
      <c r="AK420" s="439"/>
      <c r="AL420" s="457">
        <v>15</v>
      </c>
      <c r="AM420" s="464">
        <v>3.16</v>
      </c>
      <c r="AN420" s="464">
        <v>47.66</v>
      </c>
      <c r="AO420" s="457">
        <v>23.2</v>
      </c>
      <c r="AP420" s="457">
        <v>4.5999999999999996</v>
      </c>
      <c r="AQ420" s="549"/>
      <c r="AR420" s="736"/>
      <c r="AS420" s="595">
        <f t="shared" si="42"/>
        <v>44.444444444444443</v>
      </c>
      <c r="AT420" s="736">
        <f t="shared" si="40"/>
        <v>2.8428299999999997</v>
      </c>
      <c r="AU420" s="737">
        <f t="shared" si="41"/>
        <v>0.50764821428571427</v>
      </c>
      <c r="AV420" s="450">
        <f t="shared" si="48"/>
        <v>0.76478298034001324</v>
      </c>
      <c r="AW420" s="747">
        <f t="shared" si="49"/>
        <v>0.74045018520277328</v>
      </c>
    </row>
    <row r="421" spans="1:49" x14ac:dyDescent="0.15">
      <c r="A421" s="733">
        <v>43903</v>
      </c>
      <c r="B421" s="515">
        <v>1080</v>
      </c>
      <c r="C421" s="403">
        <v>5.0999999999999996</v>
      </c>
      <c r="D421" s="406">
        <f t="shared" si="43"/>
        <v>3604.8275862068967</v>
      </c>
      <c r="E421" s="405">
        <v>10454</v>
      </c>
      <c r="F421" s="405">
        <v>5338</v>
      </c>
      <c r="G421" s="687">
        <v>1080</v>
      </c>
      <c r="H421" s="403">
        <v>8.01</v>
      </c>
      <c r="I421" s="404">
        <v>44</v>
      </c>
      <c r="J421" s="405">
        <v>163</v>
      </c>
      <c r="K421" s="405">
        <v>7340</v>
      </c>
      <c r="L421" s="407">
        <v>24.7</v>
      </c>
      <c r="M421" s="407">
        <v>17</v>
      </c>
      <c r="N421" s="407">
        <v>1.7</v>
      </c>
      <c r="O421" s="408">
        <v>84</v>
      </c>
      <c r="P421" s="549"/>
      <c r="Q421" s="438"/>
      <c r="R421" s="405"/>
      <c r="S421" s="405"/>
      <c r="T421" s="405"/>
      <c r="U421" s="667"/>
      <c r="V421" s="450"/>
      <c r="W421" s="734">
        <f t="shared" si="44"/>
        <v>2160</v>
      </c>
      <c r="X421" s="450">
        <f t="shared" si="50"/>
        <v>0.86399999999999999</v>
      </c>
      <c r="Y421" s="734">
        <f t="shared" si="45"/>
        <v>1802.4137931034484</v>
      </c>
      <c r="Z421" s="734">
        <f t="shared" si="46"/>
        <v>5227</v>
      </c>
      <c r="AA421" s="735">
        <f t="shared" si="47"/>
        <v>11290.32</v>
      </c>
      <c r="AB421" s="450">
        <f t="shared" si="51"/>
        <v>0.50179200000000002</v>
      </c>
      <c r="AC421" s="439">
        <v>38</v>
      </c>
      <c r="AD421" s="464"/>
      <c r="AE421" s="549">
        <v>1656</v>
      </c>
      <c r="AF421" s="549">
        <v>1600</v>
      </c>
      <c r="AG421" s="464">
        <v>7.29</v>
      </c>
      <c r="AH421" s="439">
        <v>440</v>
      </c>
      <c r="AI421" s="735">
        <f t="shared" si="52"/>
        <v>1408</v>
      </c>
      <c r="AJ421" s="549">
        <v>6710</v>
      </c>
      <c r="AK421" s="439"/>
      <c r="AL421" s="457">
        <v>15</v>
      </c>
      <c r="AM421" s="464">
        <v>4.1500000000000004</v>
      </c>
      <c r="AN421" s="464">
        <v>45.48</v>
      </c>
      <c r="AO421" s="457">
        <v>19.899999999999999</v>
      </c>
      <c r="AP421" s="457">
        <v>4.4000000000000004</v>
      </c>
      <c r="AQ421" s="549"/>
      <c r="AR421" s="736"/>
      <c r="AS421" s="595">
        <f t="shared" si="42"/>
        <v>44.444444444444443</v>
      </c>
      <c r="AT421" s="736">
        <f t="shared" si="40"/>
        <v>2.8225799999999999</v>
      </c>
      <c r="AU421" s="737">
        <f t="shared" si="41"/>
        <v>0.50403214285714282</v>
      </c>
      <c r="AV421" s="450">
        <f t="shared" si="48"/>
        <v>0.75588291563038079</v>
      </c>
      <c r="AW421" s="747">
        <f t="shared" si="49"/>
        <v>0.73062942414386844</v>
      </c>
    </row>
    <row r="422" spans="1:49" x14ac:dyDescent="0.15">
      <c r="A422" s="733">
        <v>43904</v>
      </c>
      <c r="B422" s="515">
        <v>1080</v>
      </c>
      <c r="C422" s="403">
        <v>5.08</v>
      </c>
      <c r="D422" s="406">
        <f t="shared" si="43"/>
        <v>3264.1379310344828</v>
      </c>
      <c r="E422" s="405">
        <v>9466</v>
      </c>
      <c r="F422" s="405">
        <v>4460</v>
      </c>
      <c r="G422" s="687">
        <v>1080</v>
      </c>
      <c r="H422" s="403">
        <v>7.87</v>
      </c>
      <c r="I422" s="404">
        <v>47</v>
      </c>
      <c r="J422" s="405">
        <v>208</v>
      </c>
      <c r="K422" s="405">
        <v>8520</v>
      </c>
      <c r="L422" s="407">
        <v>23.9</v>
      </c>
      <c r="M422" s="407"/>
      <c r="N422" s="407"/>
      <c r="O422" s="408">
        <v>77</v>
      </c>
      <c r="P422" s="549"/>
      <c r="Q422" s="438"/>
      <c r="R422" s="405"/>
      <c r="S422" s="405"/>
      <c r="T422" s="405"/>
      <c r="U422" s="667"/>
      <c r="V422" s="450"/>
      <c r="W422" s="734">
        <f t="shared" si="44"/>
        <v>2160</v>
      </c>
      <c r="X422" s="450">
        <f t="shared" si="50"/>
        <v>0.86399999999999999</v>
      </c>
      <c r="Y422" s="734">
        <f t="shared" si="45"/>
        <v>1632.0689655172414</v>
      </c>
      <c r="Z422" s="734">
        <f t="shared" si="46"/>
        <v>4733</v>
      </c>
      <c r="AA422" s="735">
        <f t="shared" si="47"/>
        <v>10223.280000000001</v>
      </c>
      <c r="AB422" s="450">
        <f t="shared" si="51"/>
        <v>0.45436800000000005</v>
      </c>
      <c r="AC422" s="439">
        <v>38</v>
      </c>
      <c r="AD422" s="464"/>
      <c r="AE422" s="549">
        <v>1685</v>
      </c>
      <c r="AF422" s="549">
        <v>1653</v>
      </c>
      <c r="AG422" s="464">
        <v>7.34</v>
      </c>
      <c r="AH422" s="439">
        <v>451</v>
      </c>
      <c r="AI422" s="735">
        <f t="shared" si="52"/>
        <v>1443.2</v>
      </c>
      <c r="AJ422" s="549">
        <v>6800</v>
      </c>
      <c r="AK422" s="439"/>
      <c r="AL422" s="457">
        <v>15</v>
      </c>
      <c r="AM422" s="464">
        <v>4.18</v>
      </c>
      <c r="AN422" s="464">
        <v>47.4</v>
      </c>
      <c r="AO422" s="457">
        <v>14.4</v>
      </c>
      <c r="AP422" s="457">
        <v>4.5999999999999996</v>
      </c>
      <c r="AQ422" s="549"/>
      <c r="AR422" s="736"/>
      <c r="AS422" s="595">
        <f t="shared" si="42"/>
        <v>44.444444444444443</v>
      </c>
      <c r="AT422" s="736">
        <f t="shared" si="40"/>
        <v>2.5558200000000002</v>
      </c>
      <c r="AU422" s="737">
        <f t="shared" si="41"/>
        <v>0.45639642857142865</v>
      </c>
      <c r="AV422" s="450">
        <f t="shared" si="48"/>
        <v>0.72366363828438618</v>
      </c>
      <c r="AW422" s="747">
        <f t="shared" si="49"/>
        <v>0.69507711810690886</v>
      </c>
    </row>
    <row r="423" spans="1:49" x14ac:dyDescent="0.15">
      <c r="A423" s="740">
        <v>43905</v>
      </c>
      <c r="B423" s="486">
        <v>1200</v>
      </c>
      <c r="C423" s="488">
        <v>5.25</v>
      </c>
      <c r="D423" s="741">
        <f t="shared" si="43"/>
        <v>3320</v>
      </c>
      <c r="E423" s="490">
        <v>9628</v>
      </c>
      <c r="F423" s="490">
        <v>4508</v>
      </c>
      <c r="G423" s="689">
        <v>1200</v>
      </c>
      <c r="H423" s="488">
        <v>7.59</v>
      </c>
      <c r="I423" s="489">
        <v>49.6</v>
      </c>
      <c r="J423" s="490">
        <v>177</v>
      </c>
      <c r="K423" s="490">
        <v>7060</v>
      </c>
      <c r="L423" s="491">
        <v>28.1</v>
      </c>
      <c r="M423" s="491"/>
      <c r="N423" s="491"/>
      <c r="O423" s="492">
        <v>78</v>
      </c>
      <c r="P423" s="550"/>
      <c r="Q423" s="493"/>
      <c r="R423" s="494"/>
      <c r="S423" s="490"/>
      <c r="T423" s="490"/>
      <c r="U423" s="677"/>
      <c r="V423" s="499"/>
      <c r="W423" s="742">
        <f t="shared" si="44"/>
        <v>2400</v>
      </c>
      <c r="X423" s="499">
        <f t="shared" si="50"/>
        <v>0.96</v>
      </c>
      <c r="Y423" s="742">
        <f t="shared" si="45"/>
        <v>1660</v>
      </c>
      <c r="Z423" s="742">
        <f t="shared" si="46"/>
        <v>4814</v>
      </c>
      <c r="AA423" s="550">
        <f t="shared" si="47"/>
        <v>11553.6</v>
      </c>
      <c r="AB423" s="499">
        <f t="shared" si="51"/>
        <v>0.51349333333333336</v>
      </c>
      <c r="AC423" s="494">
        <v>38</v>
      </c>
      <c r="AD423" s="507"/>
      <c r="AE423" s="550">
        <v>1889</v>
      </c>
      <c r="AF423" s="550">
        <v>1846</v>
      </c>
      <c r="AG423" s="507">
        <v>7.59</v>
      </c>
      <c r="AH423" s="494">
        <v>436</v>
      </c>
      <c r="AI423" s="550">
        <f t="shared" si="52"/>
        <v>1395.2</v>
      </c>
      <c r="AJ423" s="550">
        <v>7540</v>
      </c>
      <c r="AK423" s="494"/>
      <c r="AL423" s="503">
        <v>15</v>
      </c>
      <c r="AM423" s="507">
        <v>4.21</v>
      </c>
      <c r="AN423" s="507">
        <v>46.21</v>
      </c>
      <c r="AO423" s="503">
        <v>17.5</v>
      </c>
      <c r="AP423" s="503">
        <v>3.2</v>
      </c>
      <c r="AQ423" s="550"/>
      <c r="AR423" s="507"/>
      <c r="AS423" s="494">
        <f t="shared" si="42"/>
        <v>40</v>
      </c>
      <c r="AT423" s="507">
        <f t="shared" si="40"/>
        <v>2.8884000000000003</v>
      </c>
      <c r="AU423" s="743">
        <f t="shared" si="41"/>
        <v>0.5157857142857144</v>
      </c>
      <c r="AV423" s="499">
        <f t="shared" si="48"/>
        <v>0.73734939759036144</v>
      </c>
      <c r="AW423" s="748">
        <f t="shared" si="49"/>
        <v>0.71017864561695054</v>
      </c>
    </row>
    <row r="424" spans="1:49" x14ac:dyDescent="0.15">
      <c r="A424" s="733">
        <v>43906</v>
      </c>
      <c r="B424" s="515">
        <v>1200</v>
      </c>
      <c r="C424" s="403">
        <v>5.2</v>
      </c>
      <c r="D424" s="406">
        <f t="shared" si="43"/>
        <v>3361.0344827586209</v>
      </c>
      <c r="E424" s="405">
        <v>9747</v>
      </c>
      <c r="F424" s="405">
        <v>4610</v>
      </c>
      <c r="G424" s="687">
        <v>1200</v>
      </c>
      <c r="H424" s="403">
        <v>7.77</v>
      </c>
      <c r="I424" s="404">
        <v>51.4</v>
      </c>
      <c r="J424" s="405">
        <v>213</v>
      </c>
      <c r="K424" s="405">
        <v>7990</v>
      </c>
      <c r="L424" s="407">
        <v>31.1</v>
      </c>
      <c r="M424" s="407"/>
      <c r="N424" s="407"/>
      <c r="O424" s="408">
        <v>85</v>
      </c>
      <c r="P424" s="549"/>
      <c r="Q424" s="438"/>
      <c r="R424" s="439"/>
      <c r="S424" s="405"/>
      <c r="T424" s="405"/>
      <c r="U424" s="667"/>
      <c r="V424" s="450"/>
      <c r="W424" s="734">
        <f t="shared" si="44"/>
        <v>2400</v>
      </c>
      <c r="X424" s="450">
        <f t="shared" si="50"/>
        <v>0.96</v>
      </c>
      <c r="Y424" s="734">
        <f t="shared" si="45"/>
        <v>1680.5172413793105</v>
      </c>
      <c r="Z424" s="734">
        <f t="shared" si="46"/>
        <v>4873.5</v>
      </c>
      <c r="AA424" s="735">
        <f t="shared" si="47"/>
        <v>11696.4</v>
      </c>
      <c r="AB424" s="450">
        <f t="shared" si="51"/>
        <v>0.51983999999999997</v>
      </c>
      <c r="AC424" s="439">
        <v>38</v>
      </c>
      <c r="AD424" s="464"/>
      <c r="AE424" s="549">
        <v>1909</v>
      </c>
      <c r="AF424" s="549">
        <v>1978</v>
      </c>
      <c r="AG424" s="464">
        <v>7.48</v>
      </c>
      <c r="AH424" s="439">
        <v>455</v>
      </c>
      <c r="AI424" s="735">
        <f t="shared" si="52"/>
        <v>1456</v>
      </c>
      <c r="AJ424" s="549">
        <v>7640</v>
      </c>
      <c r="AK424" s="439"/>
      <c r="AL424" s="457">
        <v>15</v>
      </c>
      <c r="AM424" s="464">
        <v>5.18</v>
      </c>
      <c r="AN424" s="464">
        <v>48.38</v>
      </c>
      <c r="AO424" s="457">
        <v>22.9</v>
      </c>
      <c r="AP424" s="457">
        <v>5</v>
      </c>
      <c r="AQ424" s="549"/>
      <c r="AR424" s="736"/>
      <c r="AS424" s="595">
        <f t="shared" si="42"/>
        <v>40</v>
      </c>
      <c r="AT424" s="736">
        <f t="shared" ref="AT424:AT455" si="53">AA424/4000</f>
        <v>2.9240999999999997</v>
      </c>
      <c r="AU424" s="737">
        <f t="shared" ref="AU424:AU455" si="54">AT424/$AT$6</f>
        <v>0.52216071428571431</v>
      </c>
      <c r="AV424" s="450">
        <f t="shared" si="48"/>
        <v>0.72925002564891761</v>
      </c>
      <c r="AW424" s="747">
        <f t="shared" si="49"/>
        <v>0.70124140761259879</v>
      </c>
    </row>
    <row r="425" spans="1:49" x14ac:dyDescent="0.15">
      <c r="A425" s="733">
        <v>43907</v>
      </c>
      <c r="B425" s="515">
        <v>1440</v>
      </c>
      <c r="C425" s="403">
        <v>5.2</v>
      </c>
      <c r="D425" s="406">
        <f t="shared" si="43"/>
        <v>3551.7241379310344</v>
      </c>
      <c r="E425" s="405">
        <v>10300</v>
      </c>
      <c r="F425" s="405">
        <v>4199</v>
      </c>
      <c r="G425" s="687">
        <v>1200</v>
      </c>
      <c r="H425" s="403">
        <v>7.99</v>
      </c>
      <c r="I425" s="404">
        <v>48.8</v>
      </c>
      <c r="J425" s="405">
        <v>211</v>
      </c>
      <c r="K425" s="405">
        <v>6560</v>
      </c>
      <c r="L425" s="407">
        <v>30.8</v>
      </c>
      <c r="M425" s="407">
        <v>21.6</v>
      </c>
      <c r="N425" s="407">
        <v>2.1</v>
      </c>
      <c r="O425" s="408">
        <v>89</v>
      </c>
      <c r="P425" s="549"/>
      <c r="Q425" s="438"/>
      <c r="R425" s="439"/>
      <c r="S425" s="405"/>
      <c r="T425" s="405"/>
      <c r="U425" s="667"/>
      <c r="V425" s="450"/>
      <c r="W425" s="734">
        <f t="shared" si="44"/>
        <v>2640</v>
      </c>
      <c r="X425" s="450">
        <f t="shared" si="50"/>
        <v>1.056</v>
      </c>
      <c r="Y425" s="734">
        <f t="shared" si="45"/>
        <v>1775.8620689655172</v>
      </c>
      <c r="Z425" s="734">
        <f t="shared" si="46"/>
        <v>5150</v>
      </c>
      <c r="AA425" s="735">
        <f t="shared" si="47"/>
        <v>13596</v>
      </c>
      <c r="AB425" s="450">
        <f t="shared" si="51"/>
        <v>0.60426666666666662</v>
      </c>
      <c r="AC425" s="439">
        <v>38</v>
      </c>
      <c r="AD425" s="464"/>
      <c r="AE425" s="549">
        <v>1841</v>
      </c>
      <c r="AF425" s="549">
        <v>1869</v>
      </c>
      <c r="AG425" s="464">
        <v>7.27</v>
      </c>
      <c r="AH425" s="439">
        <v>510</v>
      </c>
      <c r="AI425" s="735">
        <f t="shared" si="52"/>
        <v>1632</v>
      </c>
      <c r="AJ425" s="549">
        <v>7580</v>
      </c>
      <c r="AK425" s="439"/>
      <c r="AL425" s="457">
        <v>20</v>
      </c>
      <c r="AM425" s="464">
        <v>5.62</v>
      </c>
      <c r="AN425" s="464">
        <v>45.76</v>
      </c>
      <c r="AO425" s="457">
        <v>17.7</v>
      </c>
      <c r="AP425" s="457">
        <v>5.2</v>
      </c>
      <c r="AQ425" s="549"/>
      <c r="AR425" s="736"/>
      <c r="AS425" s="595">
        <f t="shared" si="42"/>
        <v>36.36363636363636</v>
      </c>
      <c r="AT425" s="736">
        <f t="shared" si="53"/>
        <v>3.399</v>
      </c>
      <c r="AU425" s="737">
        <f t="shared" si="54"/>
        <v>0.60696428571428573</v>
      </c>
      <c r="AV425" s="450">
        <f t="shared" si="48"/>
        <v>0.71281553398058251</v>
      </c>
      <c r="AW425" s="747">
        <f t="shared" si="49"/>
        <v>0.68310679611650493</v>
      </c>
    </row>
    <row r="426" spans="1:49" x14ac:dyDescent="0.15">
      <c r="A426" s="733">
        <v>43908</v>
      </c>
      <c r="B426" s="515">
        <v>1200</v>
      </c>
      <c r="C426" s="403">
        <v>5.0999999999999996</v>
      </c>
      <c r="D426" s="406">
        <f t="shared" si="43"/>
        <v>3611.3793103448279</v>
      </c>
      <c r="E426" s="405">
        <v>10473</v>
      </c>
      <c r="F426" s="405">
        <v>4061</v>
      </c>
      <c r="G426" s="687">
        <v>1200</v>
      </c>
      <c r="H426" s="403">
        <v>7.79</v>
      </c>
      <c r="I426" s="404">
        <v>52</v>
      </c>
      <c r="J426" s="405">
        <v>247</v>
      </c>
      <c r="K426" s="405">
        <v>7610</v>
      </c>
      <c r="L426" s="407">
        <v>28.8</v>
      </c>
      <c r="M426" s="407"/>
      <c r="N426" s="407"/>
      <c r="O426" s="408">
        <v>75</v>
      </c>
      <c r="P426" s="549"/>
      <c r="Q426" s="438"/>
      <c r="R426" s="405"/>
      <c r="S426" s="405"/>
      <c r="T426" s="405"/>
      <c r="U426" s="667"/>
      <c r="V426" s="450"/>
      <c r="W426" s="734">
        <f t="shared" si="44"/>
        <v>2400</v>
      </c>
      <c r="X426" s="450">
        <f t="shared" si="50"/>
        <v>0.96</v>
      </c>
      <c r="Y426" s="734">
        <f t="shared" si="45"/>
        <v>1805.6896551724139</v>
      </c>
      <c r="Z426" s="734">
        <f t="shared" si="46"/>
        <v>5236.5</v>
      </c>
      <c r="AA426" s="735">
        <f t="shared" si="47"/>
        <v>12567.6</v>
      </c>
      <c r="AB426" s="450">
        <f t="shared" si="51"/>
        <v>0.55856000000000006</v>
      </c>
      <c r="AC426" s="439">
        <v>38</v>
      </c>
      <c r="AD426" s="464"/>
      <c r="AE426" s="549">
        <v>1930</v>
      </c>
      <c r="AF426" s="549">
        <v>1920</v>
      </c>
      <c r="AG426" s="464">
        <v>7.41</v>
      </c>
      <c r="AH426" s="439">
        <v>506</v>
      </c>
      <c r="AI426" s="735">
        <f t="shared" si="52"/>
        <v>1619.2</v>
      </c>
      <c r="AJ426" s="549">
        <v>7840</v>
      </c>
      <c r="AK426" s="439"/>
      <c r="AL426" s="457">
        <v>16</v>
      </c>
      <c r="AM426" s="464">
        <v>5.33</v>
      </c>
      <c r="AN426" s="464">
        <v>44.3</v>
      </c>
      <c r="AO426" s="457">
        <v>13.2</v>
      </c>
      <c r="AP426" s="457">
        <v>5.8</v>
      </c>
      <c r="AQ426" s="549"/>
      <c r="AR426" s="736"/>
      <c r="AS426" s="595">
        <f t="shared" si="42"/>
        <v>40</v>
      </c>
      <c r="AT426" s="736">
        <f t="shared" si="53"/>
        <v>3.1419000000000001</v>
      </c>
      <c r="AU426" s="737">
        <f t="shared" si="54"/>
        <v>0.56105357142857148</v>
      </c>
      <c r="AV426" s="450">
        <f t="shared" si="48"/>
        <v>0.71977465864604229</v>
      </c>
      <c r="AW426" s="747">
        <f t="shared" si="49"/>
        <v>0.69078583023011553</v>
      </c>
    </row>
    <row r="427" spans="1:49" x14ac:dyDescent="0.15">
      <c r="A427" s="733">
        <v>43909</v>
      </c>
      <c r="B427" s="515">
        <v>1200</v>
      </c>
      <c r="C427" s="403">
        <v>5.12</v>
      </c>
      <c r="D427" s="406">
        <f t="shared" si="43"/>
        <v>3443.7931034482758</v>
      </c>
      <c r="E427" s="405">
        <v>9987</v>
      </c>
      <c r="F427" s="405">
        <v>3902</v>
      </c>
      <c r="G427" s="687">
        <v>1200</v>
      </c>
      <c r="H427" s="403">
        <v>8</v>
      </c>
      <c r="I427" s="404">
        <v>51</v>
      </c>
      <c r="J427" s="405">
        <v>223</v>
      </c>
      <c r="K427" s="405">
        <v>6240</v>
      </c>
      <c r="L427" s="407">
        <v>19.5</v>
      </c>
      <c r="M427" s="407"/>
      <c r="N427" s="407"/>
      <c r="O427" s="408">
        <v>122</v>
      </c>
      <c r="P427" s="549"/>
      <c r="Q427" s="438"/>
      <c r="R427" s="405"/>
      <c r="S427" s="405"/>
      <c r="T427" s="405"/>
      <c r="U427" s="667"/>
      <c r="V427" s="450"/>
      <c r="W427" s="734">
        <f t="shared" si="44"/>
        <v>2400</v>
      </c>
      <c r="X427" s="450">
        <f t="shared" si="50"/>
        <v>0.96</v>
      </c>
      <c r="Y427" s="734">
        <f t="shared" si="45"/>
        <v>1721.8965517241379</v>
      </c>
      <c r="Z427" s="734">
        <f t="shared" si="46"/>
        <v>4993.5</v>
      </c>
      <c r="AA427" s="735">
        <f t="shared" si="47"/>
        <v>11984.4</v>
      </c>
      <c r="AB427" s="450">
        <f t="shared" si="51"/>
        <v>0.53264</v>
      </c>
      <c r="AC427" s="439">
        <v>38</v>
      </c>
      <c r="AD427" s="464"/>
      <c r="AE427" s="549">
        <v>1961</v>
      </c>
      <c r="AF427" s="549">
        <v>1939</v>
      </c>
      <c r="AG427" s="464">
        <v>7.58</v>
      </c>
      <c r="AH427" s="439">
        <v>488</v>
      </c>
      <c r="AI427" s="735">
        <f t="shared" si="52"/>
        <v>1561.6000000000001</v>
      </c>
      <c r="AJ427" s="549">
        <v>7600</v>
      </c>
      <c r="AK427" s="439"/>
      <c r="AL427" s="457">
        <v>15</v>
      </c>
      <c r="AM427" s="464">
        <v>4.58</v>
      </c>
      <c r="AN427" s="464">
        <v>41.76</v>
      </c>
      <c r="AO427" s="457">
        <v>8.8000000000000007</v>
      </c>
      <c r="AP427" s="457">
        <v>5.0999999999999996</v>
      </c>
      <c r="AQ427" s="549"/>
      <c r="AR427" s="736"/>
      <c r="AS427" s="595">
        <f t="shared" si="42"/>
        <v>40</v>
      </c>
      <c r="AT427" s="736">
        <f t="shared" si="53"/>
        <v>2.9960999999999998</v>
      </c>
      <c r="AU427" s="737">
        <f t="shared" si="54"/>
        <v>0.5350178571428571</v>
      </c>
      <c r="AV427" s="450">
        <f t="shared" si="48"/>
        <v>0.71659156903975174</v>
      </c>
      <c r="AW427" s="747">
        <f t="shared" si="49"/>
        <v>0.68727345549213981</v>
      </c>
    </row>
    <row r="428" spans="1:49" x14ac:dyDescent="0.15">
      <c r="A428" s="733">
        <v>43910</v>
      </c>
      <c r="B428" s="515">
        <v>1200</v>
      </c>
      <c r="C428" s="403">
        <v>5.45</v>
      </c>
      <c r="D428" s="406">
        <f t="shared" si="43"/>
        <v>3645.8620689655172</v>
      </c>
      <c r="E428" s="405">
        <v>10573</v>
      </c>
      <c r="F428" s="405">
        <v>4396</v>
      </c>
      <c r="G428" s="687">
        <v>1200</v>
      </c>
      <c r="H428" s="403">
        <v>7.8</v>
      </c>
      <c r="I428" s="404">
        <v>50</v>
      </c>
      <c r="J428" s="405">
        <v>223</v>
      </c>
      <c r="K428" s="405">
        <v>6940</v>
      </c>
      <c r="L428" s="407">
        <v>33.700000000000003</v>
      </c>
      <c r="M428" s="407">
        <v>17.3</v>
      </c>
      <c r="N428" s="407">
        <v>2.2999999999999998</v>
      </c>
      <c r="O428" s="408">
        <v>108</v>
      </c>
      <c r="P428" s="549"/>
      <c r="Q428" s="438"/>
      <c r="R428" s="405"/>
      <c r="S428" s="405"/>
      <c r="T428" s="405"/>
      <c r="U428" s="667"/>
      <c r="V428" s="450"/>
      <c r="W428" s="734">
        <f t="shared" si="44"/>
        <v>2400</v>
      </c>
      <c r="X428" s="450">
        <f t="shared" si="50"/>
        <v>0.96</v>
      </c>
      <c r="Y428" s="734">
        <f t="shared" si="45"/>
        <v>1822.9310344827586</v>
      </c>
      <c r="Z428" s="734">
        <f t="shared" si="46"/>
        <v>5286.5</v>
      </c>
      <c r="AA428" s="735">
        <f t="shared" si="47"/>
        <v>12687.6</v>
      </c>
      <c r="AB428" s="450">
        <f t="shared" si="51"/>
        <v>0.56389333333333336</v>
      </c>
      <c r="AC428" s="439">
        <v>38</v>
      </c>
      <c r="AD428" s="464"/>
      <c r="AE428" s="549">
        <v>1941</v>
      </c>
      <c r="AF428" s="549">
        <v>1783</v>
      </c>
      <c r="AG428" s="464">
        <v>7.43</v>
      </c>
      <c r="AH428" s="439">
        <v>485</v>
      </c>
      <c r="AI428" s="735">
        <f t="shared" si="52"/>
        <v>1552</v>
      </c>
      <c r="AJ428" s="549">
        <v>7290</v>
      </c>
      <c r="AK428" s="439"/>
      <c r="AL428" s="457">
        <v>15</v>
      </c>
      <c r="AM428" s="464">
        <v>4.53</v>
      </c>
      <c r="AN428" s="464">
        <v>36.43</v>
      </c>
      <c r="AO428" s="457">
        <v>8.9</v>
      </c>
      <c r="AP428" s="457">
        <v>4.0999999999999996</v>
      </c>
      <c r="AQ428" s="549"/>
      <c r="AR428" s="736"/>
      <c r="AS428" s="595">
        <f t="shared" ref="AS428:AS459" si="55">4000/W428*24</f>
        <v>40</v>
      </c>
      <c r="AT428" s="736">
        <f t="shared" si="53"/>
        <v>3.1718999999999999</v>
      </c>
      <c r="AU428" s="737">
        <f t="shared" si="54"/>
        <v>0.56641071428571432</v>
      </c>
      <c r="AV428" s="450">
        <f t="shared" si="48"/>
        <v>0.73394495412844041</v>
      </c>
      <c r="AW428" s="747">
        <f t="shared" si="49"/>
        <v>0.70642201834862384</v>
      </c>
    </row>
    <row r="429" spans="1:49" x14ac:dyDescent="0.15">
      <c r="A429" s="733">
        <v>43911</v>
      </c>
      <c r="B429" s="515">
        <v>1200</v>
      </c>
      <c r="C429" s="403">
        <v>5.3</v>
      </c>
      <c r="D429" s="406">
        <f t="shared" si="43"/>
        <v>3796.2068965517242</v>
      </c>
      <c r="E429" s="405">
        <v>11009</v>
      </c>
      <c r="F429" s="405">
        <v>4601</v>
      </c>
      <c r="G429" s="687">
        <v>1200</v>
      </c>
      <c r="H429" s="403">
        <v>7.96</v>
      </c>
      <c r="I429" s="404">
        <v>49</v>
      </c>
      <c r="J429" s="405">
        <v>225</v>
      </c>
      <c r="K429" s="405">
        <v>6970</v>
      </c>
      <c r="L429" s="407">
        <v>36</v>
      </c>
      <c r="M429" s="407"/>
      <c r="N429" s="407"/>
      <c r="O429" s="408">
        <v>108</v>
      </c>
      <c r="P429" s="549"/>
      <c r="Q429" s="438"/>
      <c r="R429" s="405"/>
      <c r="S429" s="405"/>
      <c r="T429" s="405"/>
      <c r="U429" s="667"/>
      <c r="V429" s="450"/>
      <c r="W429" s="734">
        <f t="shared" si="44"/>
        <v>2400</v>
      </c>
      <c r="X429" s="450">
        <f t="shared" si="50"/>
        <v>0.96</v>
      </c>
      <c r="Y429" s="734">
        <f t="shared" si="45"/>
        <v>1898.1034482758621</v>
      </c>
      <c r="Z429" s="734">
        <f t="shared" si="46"/>
        <v>5504.5</v>
      </c>
      <c r="AA429" s="735">
        <f t="shared" si="47"/>
        <v>13210.8</v>
      </c>
      <c r="AB429" s="450">
        <f t="shared" si="51"/>
        <v>0.58714666666666659</v>
      </c>
      <c r="AC429" s="439">
        <v>38</v>
      </c>
      <c r="AD429" s="464"/>
      <c r="AE429" s="549">
        <v>1900</v>
      </c>
      <c r="AF429" s="549">
        <v>1895</v>
      </c>
      <c r="AG429" s="464">
        <v>7.26</v>
      </c>
      <c r="AH429" s="439">
        <v>494</v>
      </c>
      <c r="AI429" s="735">
        <f t="shared" si="52"/>
        <v>1580.8000000000002</v>
      </c>
      <c r="AJ429" s="549">
        <v>7280</v>
      </c>
      <c r="AK429" s="439"/>
      <c r="AL429" s="457">
        <v>12</v>
      </c>
      <c r="AM429" s="464">
        <v>4.66</v>
      </c>
      <c r="AN429" s="464">
        <v>39.450000000000003</v>
      </c>
      <c r="AO429" s="457">
        <v>11.1</v>
      </c>
      <c r="AP429" s="457">
        <v>3.6</v>
      </c>
      <c r="AQ429" s="549"/>
      <c r="AR429" s="736"/>
      <c r="AS429" s="595">
        <f t="shared" si="55"/>
        <v>40</v>
      </c>
      <c r="AT429" s="736">
        <f t="shared" si="53"/>
        <v>3.3026999999999997</v>
      </c>
      <c r="AU429" s="737">
        <f t="shared" si="54"/>
        <v>0.58976785714285718</v>
      </c>
      <c r="AV429" s="450">
        <f t="shared" si="48"/>
        <v>0.73974021255336542</v>
      </c>
      <c r="AW429" s="747">
        <f t="shared" si="49"/>
        <v>0.71281678626578249</v>
      </c>
    </row>
    <row r="430" spans="1:49" x14ac:dyDescent="0.15">
      <c r="A430" s="740">
        <v>43912</v>
      </c>
      <c r="B430" s="486">
        <v>1200</v>
      </c>
      <c r="C430" s="488">
        <v>4.87</v>
      </c>
      <c r="D430" s="741">
        <f t="shared" ref="D430:D461" si="56">E430/2.9</f>
        <v>3366.2068965517242</v>
      </c>
      <c r="E430" s="490">
        <v>9762</v>
      </c>
      <c r="F430" s="490">
        <v>4108</v>
      </c>
      <c r="G430" s="689">
        <v>1200</v>
      </c>
      <c r="H430" s="488">
        <v>8.06</v>
      </c>
      <c r="I430" s="489">
        <v>45</v>
      </c>
      <c r="J430" s="490">
        <v>197</v>
      </c>
      <c r="K430" s="490">
        <v>6210</v>
      </c>
      <c r="L430" s="491">
        <v>30.9</v>
      </c>
      <c r="M430" s="491"/>
      <c r="N430" s="491"/>
      <c r="O430" s="492">
        <v>97</v>
      </c>
      <c r="P430" s="550"/>
      <c r="Q430" s="493"/>
      <c r="R430" s="494"/>
      <c r="S430" s="490"/>
      <c r="T430" s="490"/>
      <c r="U430" s="677"/>
      <c r="V430" s="499"/>
      <c r="W430" s="742">
        <f t="shared" ref="W430:W461" si="57">G430+B430</f>
        <v>2400</v>
      </c>
      <c r="X430" s="499">
        <f t="shared" si="50"/>
        <v>0.96</v>
      </c>
      <c r="Y430" s="742">
        <f t="shared" ref="Y430:Y461" si="58">Z430/2.9</f>
        <v>1683.1034482758621</v>
      </c>
      <c r="Z430" s="742">
        <f t="shared" ref="Z430:Z452" si="59">E430*0.5</f>
        <v>4881</v>
      </c>
      <c r="AA430" s="550">
        <f t="shared" ref="AA430:AA452" si="60">E430*0.5*W430/1000</f>
        <v>11714.4</v>
      </c>
      <c r="AB430" s="499">
        <f t="shared" si="51"/>
        <v>0.52063999999999999</v>
      </c>
      <c r="AC430" s="494">
        <v>38</v>
      </c>
      <c r="AD430" s="507"/>
      <c r="AE430" s="550">
        <v>2027</v>
      </c>
      <c r="AF430" s="550">
        <v>1926</v>
      </c>
      <c r="AG430" s="507">
        <v>7.45</v>
      </c>
      <c r="AH430" s="494">
        <v>502</v>
      </c>
      <c r="AI430" s="550">
        <f t="shared" si="52"/>
        <v>1606.4</v>
      </c>
      <c r="AJ430" s="550">
        <v>7240</v>
      </c>
      <c r="AK430" s="494"/>
      <c r="AL430" s="503">
        <v>12</v>
      </c>
      <c r="AM430" s="507">
        <v>4.6500000000000004</v>
      </c>
      <c r="AN430" s="507">
        <v>40.96</v>
      </c>
      <c r="AO430" s="503">
        <v>16.100000000000001</v>
      </c>
      <c r="AP430" s="503">
        <v>3.6</v>
      </c>
      <c r="AQ430" s="550"/>
      <c r="AR430" s="507"/>
      <c r="AS430" s="494">
        <f t="shared" si="55"/>
        <v>40</v>
      </c>
      <c r="AT430" s="507">
        <f t="shared" si="53"/>
        <v>2.9285999999999999</v>
      </c>
      <c r="AU430" s="743">
        <f t="shared" si="54"/>
        <v>0.52296428571428577</v>
      </c>
      <c r="AV430" s="499">
        <f t="shared" ref="AV430:AV461" si="61">1-AH430/Y430</f>
        <v>0.70174144642491298</v>
      </c>
      <c r="AW430" s="748">
        <f t="shared" si="49"/>
        <v>0.67088711329645556</v>
      </c>
    </row>
    <row r="431" spans="1:49" x14ac:dyDescent="0.15">
      <c r="A431" s="733">
        <v>43913</v>
      </c>
      <c r="B431" s="515">
        <v>1200</v>
      </c>
      <c r="C431" s="403">
        <v>5.0999999999999996</v>
      </c>
      <c r="D431" s="406">
        <f t="shared" si="56"/>
        <v>3662.0689655172414</v>
      </c>
      <c r="E431" s="405">
        <v>10620</v>
      </c>
      <c r="F431" s="405">
        <v>3884</v>
      </c>
      <c r="G431" s="687">
        <v>1200</v>
      </c>
      <c r="H431" s="403">
        <v>8.09</v>
      </c>
      <c r="I431" s="404">
        <v>44</v>
      </c>
      <c r="J431" s="405">
        <v>214</v>
      </c>
      <c r="K431" s="405">
        <v>7050</v>
      </c>
      <c r="L431" s="407">
        <v>30.5</v>
      </c>
      <c r="M431" s="407"/>
      <c r="N431" s="407"/>
      <c r="O431" s="408">
        <v>95</v>
      </c>
      <c r="P431" s="549"/>
      <c r="Q431" s="438"/>
      <c r="R431" s="439"/>
      <c r="S431" s="405"/>
      <c r="T431" s="405"/>
      <c r="U431" s="667"/>
      <c r="V431" s="450"/>
      <c r="W431" s="734">
        <f t="shared" si="57"/>
        <v>2400</v>
      </c>
      <c r="X431" s="450">
        <f t="shared" si="50"/>
        <v>0.96</v>
      </c>
      <c r="Y431" s="734">
        <f t="shared" si="58"/>
        <v>1831.0344827586207</v>
      </c>
      <c r="Z431" s="734">
        <f t="shared" si="59"/>
        <v>5310</v>
      </c>
      <c r="AA431" s="735">
        <f t="shared" si="60"/>
        <v>12744</v>
      </c>
      <c r="AB431" s="450">
        <f t="shared" si="51"/>
        <v>0.56640000000000001</v>
      </c>
      <c r="AC431" s="439">
        <v>38</v>
      </c>
      <c r="AD431" s="464"/>
      <c r="AE431" s="549">
        <v>1906</v>
      </c>
      <c r="AF431" s="549">
        <v>1883</v>
      </c>
      <c r="AG431" s="464">
        <v>7.59</v>
      </c>
      <c r="AH431" s="439">
        <v>481</v>
      </c>
      <c r="AI431" s="735">
        <f t="shared" si="52"/>
        <v>1539.2</v>
      </c>
      <c r="AJ431" s="549">
        <v>6730</v>
      </c>
      <c r="AK431" s="439"/>
      <c r="AL431" s="457">
        <v>10</v>
      </c>
      <c r="AM431" s="464">
        <v>4.1500000000000004</v>
      </c>
      <c r="AN431" s="464">
        <v>38.479999999999997</v>
      </c>
      <c r="AO431" s="457">
        <v>16.600000000000001</v>
      </c>
      <c r="AP431" s="457">
        <v>4</v>
      </c>
      <c r="AQ431" s="549"/>
      <c r="AR431" s="736"/>
      <c r="AS431" s="595">
        <f t="shared" si="55"/>
        <v>40</v>
      </c>
      <c r="AT431" s="736">
        <f t="shared" si="53"/>
        <v>3.1859999999999999</v>
      </c>
      <c r="AU431" s="737">
        <f t="shared" si="54"/>
        <v>0.56892857142857145</v>
      </c>
      <c r="AV431" s="450">
        <f t="shared" si="61"/>
        <v>0.73730696798493411</v>
      </c>
      <c r="AW431" s="747">
        <f t="shared" si="49"/>
        <v>0.71013182674199626</v>
      </c>
    </row>
    <row r="432" spans="1:49" x14ac:dyDescent="0.15">
      <c r="A432" s="733">
        <v>43914</v>
      </c>
      <c r="B432" s="515">
        <v>1200</v>
      </c>
      <c r="C432" s="403">
        <v>5.133</v>
      </c>
      <c r="D432" s="406">
        <f t="shared" si="56"/>
        <v>3675.8620689655172</v>
      </c>
      <c r="E432" s="405">
        <v>10660</v>
      </c>
      <c r="F432" s="405">
        <v>4501</v>
      </c>
      <c r="G432" s="687">
        <v>1200</v>
      </c>
      <c r="H432" s="403">
        <v>7.95</v>
      </c>
      <c r="I432" s="404">
        <v>45</v>
      </c>
      <c r="J432" s="405">
        <v>225</v>
      </c>
      <c r="K432" s="405">
        <v>6680</v>
      </c>
      <c r="L432" s="407">
        <v>33</v>
      </c>
      <c r="M432" s="407">
        <v>22.2</v>
      </c>
      <c r="N432" s="407">
        <v>2.4</v>
      </c>
      <c r="O432" s="408">
        <v>103</v>
      </c>
      <c r="P432" s="549"/>
      <c r="Q432" s="438"/>
      <c r="R432" s="439"/>
      <c r="S432" s="405"/>
      <c r="T432" s="405"/>
      <c r="U432" s="667"/>
      <c r="V432" s="450"/>
      <c r="W432" s="734">
        <f t="shared" si="57"/>
        <v>2400</v>
      </c>
      <c r="X432" s="450">
        <f t="shared" si="50"/>
        <v>0.96</v>
      </c>
      <c r="Y432" s="734">
        <f t="shared" si="58"/>
        <v>1837.9310344827586</v>
      </c>
      <c r="Z432" s="734">
        <f t="shared" si="59"/>
        <v>5330</v>
      </c>
      <c r="AA432" s="735">
        <f t="shared" si="60"/>
        <v>12792</v>
      </c>
      <c r="AB432" s="450">
        <f t="shared" si="51"/>
        <v>0.56853333333333333</v>
      </c>
      <c r="AC432" s="439">
        <v>38</v>
      </c>
      <c r="AD432" s="464"/>
      <c r="AE432" s="549">
        <v>2219</v>
      </c>
      <c r="AF432" s="549">
        <v>2225</v>
      </c>
      <c r="AG432" s="464">
        <v>7.45</v>
      </c>
      <c r="AH432" s="439">
        <v>497</v>
      </c>
      <c r="AI432" s="735">
        <f t="shared" si="52"/>
        <v>1590.4</v>
      </c>
      <c r="AJ432" s="549">
        <v>6710</v>
      </c>
      <c r="AK432" s="439"/>
      <c r="AL432" s="457">
        <v>10</v>
      </c>
      <c r="AM432" s="464">
        <v>4.66</v>
      </c>
      <c r="AN432" s="464">
        <v>40.82</v>
      </c>
      <c r="AO432" s="457">
        <v>15.4</v>
      </c>
      <c r="AP432" s="457">
        <v>4.3</v>
      </c>
      <c r="AQ432" s="549"/>
      <c r="AR432" s="736"/>
      <c r="AS432" s="595">
        <f t="shared" si="55"/>
        <v>40</v>
      </c>
      <c r="AT432" s="736">
        <f t="shared" si="53"/>
        <v>3.198</v>
      </c>
      <c r="AU432" s="737">
        <f t="shared" si="54"/>
        <v>0.57107142857142856</v>
      </c>
      <c r="AV432" s="450">
        <f t="shared" si="61"/>
        <v>0.72958724202626635</v>
      </c>
      <c r="AW432" s="747">
        <f t="shared" si="49"/>
        <v>0.7016135084427767</v>
      </c>
    </row>
    <row r="433" spans="1:49" x14ac:dyDescent="0.15">
      <c r="A433" s="733">
        <v>43915</v>
      </c>
      <c r="B433" s="515">
        <v>1200</v>
      </c>
      <c r="C433" s="403">
        <v>5.23</v>
      </c>
      <c r="D433" s="406">
        <f t="shared" si="56"/>
        <v>3738.6206896551726</v>
      </c>
      <c r="E433" s="405">
        <v>10842</v>
      </c>
      <c r="F433" s="405">
        <v>4825</v>
      </c>
      <c r="G433" s="687">
        <v>1200</v>
      </c>
      <c r="H433" s="403">
        <v>7.9</v>
      </c>
      <c r="I433" s="404">
        <v>46.4</v>
      </c>
      <c r="J433" s="405">
        <v>232</v>
      </c>
      <c r="K433" s="405">
        <v>7440</v>
      </c>
      <c r="L433" s="407">
        <v>32.200000000000003</v>
      </c>
      <c r="M433" s="407"/>
      <c r="N433" s="407"/>
      <c r="O433" s="408">
        <v>142</v>
      </c>
      <c r="P433" s="549"/>
      <c r="Q433" s="438"/>
      <c r="R433" s="405"/>
      <c r="S433" s="405"/>
      <c r="T433" s="405"/>
      <c r="U433" s="667"/>
      <c r="V433" s="450"/>
      <c r="W433" s="734">
        <f t="shared" si="57"/>
        <v>2400</v>
      </c>
      <c r="X433" s="450">
        <f t="shared" si="50"/>
        <v>0.96</v>
      </c>
      <c r="Y433" s="734">
        <f t="shared" si="58"/>
        <v>1869.3103448275863</v>
      </c>
      <c r="Z433" s="734">
        <f t="shared" si="59"/>
        <v>5421</v>
      </c>
      <c r="AA433" s="735">
        <f t="shared" si="60"/>
        <v>13010.4</v>
      </c>
      <c r="AB433" s="450">
        <f t="shared" si="51"/>
        <v>0.57823999999999998</v>
      </c>
      <c r="AC433" s="439">
        <v>38</v>
      </c>
      <c r="AD433" s="464"/>
      <c r="AE433" s="549">
        <v>2278</v>
      </c>
      <c r="AF433" s="549">
        <v>2250</v>
      </c>
      <c r="AG433" s="464">
        <v>7.31</v>
      </c>
      <c r="AH433" s="439">
        <v>494</v>
      </c>
      <c r="AI433" s="735">
        <f t="shared" si="52"/>
        <v>1580.8000000000002</v>
      </c>
      <c r="AJ433" s="549">
        <v>6790</v>
      </c>
      <c r="AK433" s="439"/>
      <c r="AL433" s="457">
        <v>10</v>
      </c>
      <c r="AM433" s="464">
        <v>4.6900000000000004</v>
      </c>
      <c r="AN433" s="464">
        <v>40.119999999999997</v>
      </c>
      <c r="AO433" s="457">
        <v>17.3</v>
      </c>
      <c r="AP433" s="457">
        <v>4</v>
      </c>
      <c r="AQ433" s="549"/>
      <c r="AR433" s="736"/>
      <c r="AS433" s="595">
        <f t="shared" si="55"/>
        <v>40</v>
      </c>
      <c r="AT433" s="736">
        <f t="shared" si="53"/>
        <v>3.2525999999999997</v>
      </c>
      <c r="AU433" s="737">
        <f t="shared" si="54"/>
        <v>0.5808214285714286</v>
      </c>
      <c r="AV433" s="450">
        <f t="shared" si="61"/>
        <v>0.73573141486810556</v>
      </c>
      <c r="AW433" s="747">
        <f t="shared" si="49"/>
        <v>0.70839328537170254</v>
      </c>
    </row>
    <row r="434" spans="1:49" x14ac:dyDescent="0.15">
      <c r="A434" s="733">
        <v>43916</v>
      </c>
      <c r="B434" s="515">
        <v>1200</v>
      </c>
      <c r="C434" s="403">
        <v>5.26</v>
      </c>
      <c r="D434" s="406">
        <f t="shared" si="56"/>
        <v>3804.1379310344828</v>
      </c>
      <c r="E434" s="405">
        <v>11032</v>
      </c>
      <c r="F434" s="405">
        <v>3912</v>
      </c>
      <c r="G434" s="687">
        <v>1200</v>
      </c>
      <c r="H434" s="403">
        <v>7.88</v>
      </c>
      <c r="I434" s="404">
        <v>50.1</v>
      </c>
      <c r="J434" s="405">
        <v>247</v>
      </c>
      <c r="K434" s="405">
        <v>6960</v>
      </c>
      <c r="L434" s="407">
        <v>31.3</v>
      </c>
      <c r="M434" s="407"/>
      <c r="N434" s="407"/>
      <c r="O434" s="408">
        <v>122</v>
      </c>
      <c r="P434" s="549"/>
      <c r="Q434" s="438"/>
      <c r="R434" s="405"/>
      <c r="S434" s="405"/>
      <c r="T434" s="405"/>
      <c r="U434" s="667"/>
      <c r="V434" s="450"/>
      <c r="W434" s="734">
        <f t="shared" si="57"/>
        <v>2400</v>
      </c>
      <c r="X434" s="450">
        <f t="shared" si="50"/>
        <v>0.96</v>
      </c>
      <c r="Y434" s="734">
        <f t="shared" si="58"/>
        <v>1902.0689655172414</v>
      </c>
      <c r="Z434" s="734">
        <f t="shared" si="59"/>
        <v>5516</v>
      </c>
      <c r="AA434" s="735">
        <f t="shared" si="60"/>
        <v>13238.4</v>
      </c>
      <c r="AB434" s="450">
        <f t="shared" si="51"/>
        <v>0.5883733333333333</v>
      </c>
      <c r="AC434" s="439">
        <v>38</v>
      </c>
      <c r="AD434" s="464"/>
      <c r="AE434" s="549">
        <v>2416</v>
      </c>
      <c r="AF434" s="549">
        <v>2416</v>
      </c>
      <c r="AG434" s="464">
        <v>7.26</v>
      </c>
      <c r="AH434" s="439">
        <v>482</v>
      </c>
      <c r="AI434" s="735">
        <f t="shared" si="52"/>
        <v>1542.4</v>
      </c>
      <c r="AJ434" s="549">
        <v>6630</v>
      </c>
      <c r="AK434" s="439"/>
      <c r="AL434" s="457">
        <v>10</v>
      </c>
      <c r="AM434" s="464">
        <v>4.62</v>
      </c>
      <c r="AN434" s="464">
        <v>39.58</v>
      </c>
      <c r="AO434" s="457">
        <v>14.8</v>
      </c>
      <c r="AP434" s="457">
        <v>4.5999999999999996</v>
      </c>
      <c r="AQ434" s="549"/>
      <c r="AR434" s="736"/>
      <c r="AS434" s="595">
        <f t="shared" si="55"/>
        <v>40</v>
      </c>
      <c r="AT434" s="736">
        <f t="shared" si="53"/>
        <v>3.3096000000000001</v>
      </c>
      <c r="AU434" s="737">
        <f t="shared" si="54"/>
        <v>0.59100000000000008</v>
      </c>
      <c r="AV434" s="450">
        <f t="shared" si="61"/>
        <v>0.74659173313995653</v>
      </c>
      <c r="AW434" s="747">
        <f t="shared" ref="AW434:AW465" si="62">1-AI434/Z434</f>
        <v>0.72037708484408991</v>
      </c>
    </row>
    <row r="435" spans="1:49" x14ac:dyDescent="0.15">
      <c r="A435" s="733">
        <v>43917</v>
      </c>
      <c r="B435" s="515">
        <v>1200</v>
      </c>
      <c r="C435" s="403">
        <v>5.16</v>
      </c>
      <c r="D435" s="406">
        <f t="shared" si="56"/>
        <v>3502.0689655172414</v>
      </c>
      <c r="E435" s="405">
        <v>10156</v>
      </c>
      <c r="F435" s="405">
        <v>3636</v>
      </c>
      <c r="G435" s="687">
        <v>1200</v>
      </c>
      <c r="H435" s="403">
        <v>7.93</v>
      </c>
      <c r="I435" s="404">
        <v>54.6</v>
      </c>
      <c r="J435" s="405">
        <v>238</v>
      </c>
      <c r="K435" s="405">
        <v>8050</v>
      </c>
      <c r="L435" s="407">
        <v>28.7</v>
      </c>
      <c r="M435" s="407">
        <v>19.5</v>
      </c>
      <c r="N435" s="407">
        <v>2.7</v>
      </c>
      <c r="O435" s="408">
        <v>113</v>
      </c>
      <c r="P435" s="549"/>
      <c r="Q435" s="438"/>
      <c r="R435" s="405"/>
      <c r="S435" s="405"/>
      <c r="T435" s="405"/>
      <c r="U435" s="667"/>
      <c r="V435" s="450"/>
      <c r="W435" s="734">
        <f t="shared" si="57"/>
        <v>2400</v>
      </c>
      <c r="X435" s="450">
        <f t="shared" si="50"/>
        <v>0.96</v>
      </c>
      <c r="Y435" s="734">
        <f t="shared" si="58"/>
        <v>1751.0344827586207</v>
      </c>
      <c r="Z435" s="734">
        <f t="shared" si="59"/>
        <v>5078</v>
      </c>
      <c r="AA435" s="735">
        <f t="shared" si="60"/>
        <v>12187.2</v>
      </c>
      <c r="AB435" s="450">
        <f t="shared" si="51"/>
        <v>0.54165333333333332</v>
      </c>
      <c r="AC435" s="439">
        <v>38</v>
      </c>
      <c r="AD435" s="464"/>
      <c r="AE435" s="549">
        <v>2419</v>
      </c>
      <c r="AF435" s="549">
        <v>2414</v>
      </c>
      <c r="AG435" s="464">
        <v>7.44</v>
      </c>
      <c r="AH435" s="439">
        <v>494</v>
      </c>
      <c r="AI435" s="735">
        <f t="shared" si="52"/>
        <v>1580.8000000000002</v>
      </c>
      <c r="AJ435" s="549">
        <v>6700</v>
      </c>
      <c r="AK435" s="439"/>
      <c r="AL435" s="457">
        <v>10</v>
      </c>
      <c r="AM435" s="464">
        <v>4.9000000000000004</v>
      </c>
      <c r="AN435" s="464">
        <v>36.799999999999997</v>
      </c>
      <c r="AO435" s="457">
        <v>22.6</v>
      </c>
      <c r="AP435" s="457">
        <v>4.8</v>
      </c>
      <c r="AQ435" s="549"/>
      <c r="AR435" s="736"/>
      <c r="AS435" s="595">
        <f t="shared" si="55"/>
        <v>40</v>
      </c>
      <c r="AT435" s="736">
        <f t="shared" si="53"/>
        <v>3.0468000000000002</v>
      </c>
      <c r="AU435" s="737">
        <f t="shared" si="54"/>
        <v>0.54407142857142865</v>
      </c>
      <c r="AV435" s="450">
        <f t="shared" si="61"/>
        <v>0.71788105553367465</v>
      </c>
      <c r="AW435" s="747">
        <f t="shared" si="62"/>
        <v>0.68869633714060652</v>
      </c>
    </row>
    <row r="436" spans="1:49" x14ac:dyDescent="0.15">
      <c r="A436" s="733">
        <v>43918</v>
      </c>
      <c r="B436" s="515">
        <v>1200</v>
      </c>
      <c r="C436" s="403">
        <v>5.18</v>
      </c>
      <c r="D436" s="406">
        <f t="shared" si="56"/>
        <v>3420.6896551724139</v>
      </c>
      <c r="E436" s="405">
        <v>9920</v>
      </c>
      <c r="F436" s="405">
        <v>3828</v>
      </c>
      <c r="G436" s="687">
        <v>1200</v>
      </c>
      <c r="H436" s="403">
        <v>7.76</v>
      </c>
      <c r="I436" s="404">
        <v>45.4</v>
      </c>
      <c r="J436" s="405">
        <v>176</v>
      </c>
      <c r="K436" s="405">
        <v>7370</v>
      </c>
      <c r="L436" s="407">
        <v>21.7</v>
      </c>
      <c r="M436" s="407"/>
      <c r="N436" s="407"/>
      <c r="O436" s="408">
        <v>78</v>
      </c>
      <c r="P436" s="549"/>
      <c r="Q436" s="438"/>
      <c r="R436" s="405"/>
      <c r="S436" s="405"/>
      <c r="T436" s="405"/>
      <c r="U436" s="667"/>
      <c r="V436" s="450"/>
      <c r="W436" s="734">
        <f t="shared" si="57"/>
        <v>2400</v>
      </c>
      <c r="X436" s="450">
        <f t="shared" si="50"/>
        <v>0.96</v>
      </c>
      <c r="Y436" s="734">
        <f t="shared" si="58"/>
        <v>1710.344827586207</v>
      </c>
      <c r="Z436" s="734">
        <f t="shared" si="59"/>
        <v>4960</v>
      </c>
      <c r="AA436" s="735">
        <f t="shared" si="60"/>
        <v>11904</v>
      </c>
      <c r="AB436" s="450">
        <f t="shared" si="51"/>
        <v>0.52906666666666669</v>
      </c>
      <c r="AC436" s="439">
        <v>38</v>
      </c>
      <c r="AD436" s="464"/>
      <c r="AE436" s="549">
        <v>2311</v>
      </c>
      <c r="AF436" s="549">
        <v>2282</v>
      </c>
      <c r="AG436" s="464">
        <v>7.32</v>
      </c>
      <c r="AH436" s="439">
        <v>483</v>
      </c>
      <c r="AI436" s="735">
        <f t="shared" si="52"/>
        <v>1545.6000000000001</v>
      </c>
      <c r="AJ436" s="549">
        <v>6510</v>
      </c>
      <c r="AK436" s="439"/>
      <c r="AL436" s="457">
        <v>10</v>
      </c>
      <c r="AM436" s="464">
        <v>4.46</v>
      </c>
      <c r="AN436" s="464">
        <v>37.58</v>
      </c>
      <c r="AO436" s="457">
        <v>11.4</v>
      </c>
      <c r="AP436" s="457">
        <v>4.5999999999999996</v>
      </c>
      <c r="AQ436" s="549"/>
      <c r="AR436" s="736"/>
      <c r="AS436" s="595">
        <f t="shared" si="55"/>
        <v>40</v>
      </c>
      <c r="AT436" s="736">
        <f t="shared" si="53"/>
        <v>2.976</v>
      </c>
      <c r="AU436" s="737">
        <f t="shared" si="54"/>
        <v>0.53142857142857147</v>
      </c>
      <c r="AV436" s="450">
        <f t="shared" si="61"/>
        <v>0.71760080645161284</v>
      </c>
      <c r="AW436" s="747">
        <f t="shared" si="62"/>
        <v>0.68838709677419352</v>
      </c>
    </row>
    <row r="437" spans="1:49" x14ac:dyDescent="0.15">
      <c r="A437" s="740">
        <v>43919</v>
      </c>
      <c r="B437" s="486">
        <v>1200</v>
      </c>
      <c r="C437" s="488">
        <v>5.21</v>
      </c>
      <c r="D437" s="741">
        <f t="shared" si="56"/>
        <v>3363.4482758620693</v>
      </c>
      <c r="E437" s="490">
        <v>9754</v>
      </c>
      <c r="F437" s="490">
        <v>2548</v>
      </c>
      <c r="G437" s="689">
        <v>1200</v>
      </c>
      <c r="H437" s="488">
        <v>7.98</v>
      </c>
      <c r="I437" s="489">
        <v>38.4</v>
      </c>
      <c r="J437" s="490">
        <v>186</v>
      </c>
      <c r="K437" s="490">
        <v>6000</v>
      </c>
      <c r="L437" s="491">
        <v>20.2</v>
      </c>
      <c r="M437" s="491"/>
      <c r="N437" s="491"/>
      <c r="O437" s="492">
        <v>56</v>
      </c>
      <c r="P437" s="550"/>
      <c r="Q437" s="493"/>
      <c r="R437" s="494"/>
      <c r="S437" s="490"/>
      <c r="T437" s="490"/>
      <c r="U437" s="677"/>
      <c r="V437" s="499"/>
      <c r="W437" s="742">
        <f t="shared" si="57"/>
        <v>2400</v>
      </c>
      <c r="X437" s="499">
        <f t="shared" si="50"/>
        <v>0.96</v>
      </c>
      <c r="Y437" s="742">
        <f t="shared" si="58"/>
        <v>1681.7241379310346</v>
      </c>
      <c r="Z437" s="742">
        <f t="shared" si="59"/>
        <v>4877</v>
      </c>
      <c r="AA437" s="550">
        <f t="shared" si="60"/>
        <v>11704.8</v>
      </c>
      <c r="AB437" s="499">
        <f t="shared" si="51"/>
        <v>0.52021333333333331</v>
      </c>
      <c r="AC437" s="494">
        <v>38</v>
      </c>
      <c r="AD437" s="507"/>
      <c r="AE437" s="550">
        <v>2224</v>
      </c>
      <c r="AF437" s="550">
        <v>2204</v>
      </c>
      <c r="AG437" s="507">
        <v>7.27</v>
      </c>
      <c r="AH437" s="494">
        <v>487</v>
      </c>
      <c r="AI437" s="550">
        <f t="shared" si="52"/>
        <v>1558.4</v>
      </c>
      <c r="AJ437" s="550">
        <v>6390</v>
      </c>
      <c r="AK437" s="494"/>
      <c r="AL437" s="503">
        <v>10</v>
      </c>
      <c r="AM437" s="507">
        <v>4.47</v>
      </c>
      <c r="AN437" s="507">
        <v>36.229999999999997</v>
      </c>
      <c r="AO437" s="503">
        <v>12.8</v>
      </c>
      <c r="AP437" s="503">
        <v>5</v>
      </c>
      <c r="AQ437" s="550"/>
      <c r="AR437" s="507"/>
      <c r="AS437" s="494">
        <f t="shared" si="55"/>
        <v>40</v>
      </c>
      <c r="AT437" s="507">
        <f t="shared" si="53"/>
        <v>2.9261999999999997</v>
      </c>
      <c r="AU437" s="743">
        <f t="shared" si="54"/>
        <v>0.52253571428571421</v>
      </c>
      <c r="AV437" s="499">
        <f t="shared" si="61"/>
        <v>0.71041623949149069</v>
      </c>
      <c r="AW437" s="748">
        <f t="shared" si="62"/>
        <v>0.68045929874923106</v>
      </c>
    </row>
    <row r="438" spans="1:49" x14ac:dyDescent="0.15">
      <c r="A438" s="733">
        <v>43920</v>
      </c>
      <c r="B438" s="515">
        <v>1200</v>
      </c>
      <c r="C438" s="403">
        <v>5.31</v>
      </c>
      <c r="D438" s="406">
        <f t="shared" si="56"/>
        <v>3434.8275862068967</v>
      </c>
      <c r="E438" s="405">
        <v>9961</v>
      </c>
      <c r="F438" s="405">
        <v>3841</v>
      </c>
      <c r="G438" s="687">
        <v>1200</v>
      </c>
      <c r="H438" s="403">
        <v>8</v>
      </c>
      <c r="I438" s="404">
        <v>36.9</v>
      </c>
      <c r="J438" s="405">
        <v>186</v>
      </c>
      <c r="K438" s="405">
        <v>6390</v>
      </c>
      <c r="L438" s="407">
        <v>21.1</v>
      </c>
      <c r="M438" s="407"/>
      <c r="N438" s="407"/>
      <c r="O438" s="408">
        <v>73</v>
      </c>
      <c r="P438" s="549"/>
      <c r="Q438" s="438"/>
      <c r="R438" s="439"/>
      <c r="S438" s="405"/>
      <c r="T438" s="405"/>
      <c r="U438" s="667"/>
      <c r="V438" s="450"/>
      <c r="W438" s="734">
        <f t="shared" si="57"/>
        <v>2400</v>
      </c>
      <c r="X438" s="450">
        <f t="shared" si="50"/>
        <v>0.96</v>
      </c>
      <c r="Y438" s="734">
        <f t="shared" si="58"/>
        <v>1717.4137931034484</v>
      </c>
      <c r="Z438" s="734">
        <f t="shared" si="59"/>
        <v>4980.5</v>
      </c>
      <c r="AA438" s="735">
        <f t="shared" si="60"/>
        <v>11953.2</v>
      </c>
      <c r="AB438" s="450">
        <f t="shared" si="51"/>
        <v>0.53125333333333336</v>
      </c>
      <c r="AC438" s="439">
        <v>38</v>
      </c>
      <c r="AD438" s="464"/>
      <c r="AE438" s="549">
        <v>2510</v>
      </c>
      <c r="AF438" s="549">
        <v>2492</v>
      </c>
      <c r="AG438" s="464">
        <v>7.15</v>
      </c>
      <c r="AH438" s="439">
        <v>475</v>
      </c>
      <c r="AI438" s="735">
        <f t="shared" si="52"/>
        <v>1520</v>
      </c>
      <c r="AJ438" s="549">
        <v>6030</v>
      </c>
      <c r="AK438" s="439"/>
      <c r="AL438" s="457">
        <v>10</v>
      </c>
      <c r="AM438" s="464">
        <v>4.29</v>
      </c>
      <c r="AN438" s="464">
        <v>33.479999999999997</v>
      </c>
      <c r="AO438" s="457">
        <v>13.6</v>
      </c>
      <c r="AP438" s="457">
        <v>5.2</v>
      </c>
      <c r="AQ438" s="549"/>
      <c r="AR438" s="736"/>
      <c r="AS438" s="595">
        <f t="shared" si="55"/>
        <v>40</v>
      </c>
      <c r="AT438" s="736">
        <f t="shared" si="53"/>
        <v>2.9883000000000002</v>
      </c>
      <c r="AU438" s="737">
        <f t="shared" si="54"/>
        <v>0.53362500000000002</v>
      </c>
      <c r="AV438" s="450">
        <f t="shared" si="61"/>
        <v>0.72342134323863072</v>
      </c>
      <c r="AW438" s="747">
        <f t="shared" si="62"/>
        <v>0.69480975805642009</v>
      </c>
    </row>
    <row r="439" spans="1:49" x14ac:dyDescent="0.15">
      <c r="A439" s="733">
        <v>43921</v>
      </c>
      <c r="B439" s="515">
        <v>1200</v>
      </c>
      <c r="C439" s="403">
        <v>5.29</v>
      </c>
      <c r="D439" s="406">
        <f t="shared" si="56"/>
        <v>3386.2068965517242</v>
      </c>
      <c r="E439" s="405">
        <v>9820</v>
      </c>
      <c r="F439" s="405">
        <v>3510</v>
      </c>
      <c r="G439" s="687">
        <v>1200</v>
      </c>
      <c r="H439" s="403">
        <v>8.02</v>
      </c>
      <c r="I439" s="404">
        <v>38.299999999999997</v>
      </c>
      <c r="J439" s="405">
        <v>173</v>
      </c>
      <c r="K439" s="405">
        <v>5550</v>
      </c>
      <c r="L439" s="407">
        <v>22.3</v>
      </c>
      <c r="M439" s="407">
        <v>16.2</v>
      </c>
      <c r="N439" s="407">
        <v>1.6</v>
      </c>
      <c r="O439" s="408">
        <v>75</v>
      </c>
      <c r="P439" s="549"/>
      <c r="Q439" s="438"/>
      <c r="R439" s="439"/>
      <c r="S439" s="405"/>
      <c r="T439" s="405"/>
      <c r="U439" s="667"/>
      <c r="V439" s="450"/>
      <c r="W439" s="734">
        <f t="shared" si="57"/>
        <v>2400</v>
      </c>
      <c r="X439" s="450">
        <f t="shared" si="50"/>
        <v>0.96</v>
      </c>
      <c r="Y439" s="734">
        <f t="shared" si="58"/>
        <v>1693.1034482758621</v>
      </c>
      <c r="Z439" s="734">
        <f t="shared" si="59"/>
        <v>4910</v>
      </c>
      <c r="AA439" s="735">
        <f t="shared" si="60"/>
        <v>11784</v>
      </c>
      <c r="AB439" s="450">
        <f t="shared" si="51"/>
        <v>0.52373333333333338</v>
      </c>
      <c r="AC439" s="439">
        <v>38</v>
      </c>
      <c r="AD439" s="464"/>
      <c r="AE439" s="549">
        <v>2439</v>
      </c>
      <c r="AF439" s="549">
        <v>2399</v>
      </c>
      <c r="AG439" s="464">
        <v>7.23</v>
      </c>
      <c r="AH439" s="439">
        <v>481</v>
      </c>
      <c r="AI439" s="735">
        <f t="shared" si="52"/>
        <v>1539.2</v>
      </c>
      <c r="AJ439" s="549">
        <v>5930</v>
      </c>
      <c r="AK439" s="439"/>
      <c r="AL439" s="457">
        <v>10</v>
      </c>
      <c r="AM439" s="464">
        <v>4.3899999999999997</v>
      </c>
      <c r="AN439" s="464">
        <v>33.42</v>
      </c>
      <c r="AO439" s="457">
        <v>10.5</v>
      </c>
      <c r="AP439" s="457">
        <v>4.9000000000000004</v>
      </c>
      <c r="AQ439" s="549"/>
      <c r="AR439" s="736"/>
      <c r="AS439" s="595">
        <f t="shared" si="55"/>
        <v>40</v>
      </c>
      <c r="AT439" s="736">
        <f t="shared" si="53"/>
        <v>2.9460000000000002</v>
      </c>
      <c r="AU439" s="737">
        <f t="shared" si="54"/>
        <v>0.52607142857142863</v>
      </c>
      <c r="AV439" s="450">
        <f t="shared" si="61"/>
        <v>0.71590631364562118</v>
      </c>
      <c r="AW439" s="747">
        <f t="shared" si="62"/>
        <v>0.68651731160896134</v>
      </c>
    </row>
    <row r="440" spans="1:49" x14ac:dyDescent="0.15">
      <c r="A440" s="733">
        <v>43922</v>
      </c>
      <c r="B440" s="515">
        <v>1200</v>
      </c>
      <c r="C440" s="403">
        <v>5.47</v>
      </c>
      <c r="D440" s="406">
        <f t="shared" si="56"/>
        <v>3521.3793103448279</v>
      </c>
      <c r="E440" s="405">
        <v>10212</v>
      </c>
      <c r="F440" s="405">
        <v>4554</v>
      </c>
      <c r="G440" s="687">
        <v>1200</v>
      </c>
      <c r="H440" s="403">
        <v>7.81</v>
      </c>
      <c r="I440" s="404">
        <v>43.5</v>
      </c>
      <c r="J440" s="405">
        <v>207</v>
      </c>
      <c r="K440" s="405">
        <v>8270</v>
      </c>
      <c r="L440" s="407">
        <v>23.5</v>
      </c>
      <c r="M440" s="407"/>
      <c r="N440" s="407"/>
      <c r="O440" s="408">
        <v>98</v>
      </c>
      <c r="P440" s="549"/>
      <c r="Q440" s="438"/>
      <c r="R440" s="405"/>
      <c r="S440" s="405"/>
      <c r="T440" s="405"/>
      <c r="U440" s="667"/>
      <c r="V440" s="450"/>
      <c r="W440" s="734">
        <f t="shared" si="57"/>
        <v>2400</v>
      </c>
      <c r="X440" s="450">
        <f t="shared" si="50"/>
        <v>0.96</v>
      </c>
      <c r="Y440" s="734">
        <f t="shared" si="58"/>
        <v>1760.6896551724139</v>
      </c>
      <c r="Z440" s="734">
        <f t="shared" si="59"/>
        <v>5106</v>
      </c>
      <c r="AA440" s="735">
        <f t="shared" si="60"/>
        <v>12254.4</v>
      </c>
      <c r="AB440" s="450">
        <f t="shared" si="51"/>
        <v>0.54464000000000001</v>
      </c>
      <c r="AC440" s="439">
        <v>38</v>
      </c>
      <c r="AD440" s="464"/>
      <c r="AE440" s="549">
        <v>2346</v>
      </c>
      <c r="AF440" s="549">
        <v>2338</v>
      </c>
      <c r="AG440" s="464">
        <v>7.33</v>
      </c>
      <c r="AH440" s="439">
        <v>487</v>
      </c>
      <c r="AI440" s="735">
        <f t="shared" si="52"/>
        <v>1558.4</v>
      </c>
      <c r="AJ440" s="549">
        <v>6160</v>
      </c>
      <c r="AK440" s="439"/>
      <c r="AL440" s="457">
        <v>10</v>
      </c>
      <c r="AM440" s="464">
        <v>4.5199999999999996</v>
      </c>
      <c r="AN440" s="464">
        <v>33.090000000000003</v>
      </c>
      <c r="AO440" s="457">
        <v>10.4</v>
      </c>
      <c r="AP440" s="457">
        <v>4.8</v>
      </c>
      <c r="AQ440" s="549"/>
      <c r="AR440" s="736"/>
      <c r="AS440" s="595">
        <f t="shared" si="55"/>
        <v>40</v>
      </c>
      <c r="AT440" s="736">
        <f t="shared" si="53"/>
        <v>3.0636000000000001</v>
      </c>
      <c r="AU440" s="737">
        <f t="shared" si="54"/>
        <v>0.54707142857142865</v>
      </c>
      <c r="AV440" s="450">
        <f t="shared" si="61"/>
        <v>0.72340383862123003</v>
      </c>
      <c r="AW440" s="747">
        <f t="shared" si="62"/>
        <v>0.69479044261652956</v>
      </c>
    </row>
    <row r="441" spans="1:49" x14ac:dyDescent="0.15">
      <c r="A441" s="733">
        <v>43923</v>
      </c>
      <c r="B441" s="515">
        <v>1200</v>
      </c>
      <c r="C441" s="403">
        <v>5.33</v>
      </c>
      <c r="D441" s="406">
        <f t="shared" si="56"/>
        <v>3386.2068965517242</v>
      </c>
      <c r="E441" s="405">
        <v>9820</v>
      </c>
      <c r="F441" s="405">
        <v>3952</v>
      </c>
      <c r="G441" s="687">
        <v>1200</v>
      </c>
      <c r="H441" s="403">
        <v>7.95</v>
      </c>
      <c r="I441" s="404">
        <v>46</v>
      </c>
      <c r="J441" s="405">
        <v>277</v>
      </c>
      <c r="K441" s="405">
        <v>9000</v>
      </c>
      <c r="L441" s="407">
        <v>22.6</v>
      </c>
      <c r="M441" s="407"/>
      <c r="N441" s="407"/>
      <c r="O441" s="408">
        <v>142</v>
      </c>
      <c r="P441" s="549"/>
      <c r="Q441" s="438"/>
      <c r="R441" s="405"/>
      <c r="S441" s="405"/>
      <c r="T441" s="405"/>
      <c r="U441" s="667"/>
      <c r="V441" s="450"/>
      <c r="W441" s="734">
        <f t="shared" si="57"/>
        <v>2400</v>
      </c>
      <c r="X441" s="450">
        <f t="shared" si="50"/>
        <v>0.96</v>
      </c>
      <c r="Y441" s="734">
        <f t="shared" si="58"/>
        <v>1693.1034482758621</v>
      </c>
      <c r="Z441" s="734">
        <f t="shared" si="59"/>
        <v>4910</v>
      </c>
      <c r="AA441" s="735">
        <f t="shared" si="60"/>
        <v>11784</v>
      </c>
      <c r="AB441" s="450">
        <f t="shared" si="51"/>
        <v>0.52373333333333338</v>
      </c>
      <c r="AC441" s="439">
        <v>38</v>
      </c>
      <c r="AD441" s="464"/>
      <c r="AE441" s="549">
        <v>2383</v>
      </c>
      <c r="AF441" s="549">
        <v>2356</v>
      </c>
      <c r="AG441" s="464">
        <v>7.24</v>
      </c>
      <c r="AH441" s="439">
        <v>476</v>
      </c>
      <c r="AI441" s="735">
        <f t="shared" si="52"/>
        <v>1523.2</v>
      </c>
      <c r="AJ441" s="549">
        <v>6170</v>
      </c>
      <c r="AK441" s="439"/>
      <c r="AL441" s="457">
        <v>10</v>
      </c>
      <c r="AM441" s="464">
        <v>4.96</v>
      </c>
      <c r="AN441" s="464">
        <v>31.98</v>
      </c>
      <c r="AO441" s="457">
        <v>14</v>
      </c>
      <c r="AP441" s="457">
        <v>4.5</v>
      </c>
      <c r="AQ441" s="549"/>
      <c r="AR441" s="736"/>
      <c r="AS441" s="595">
        <f t="shared" si="55"/>
        <v>40</v>
      </c>
      <c r="AT441" s="736">
        <f t="shared" si="53"/>
        <v>2.9460000000000002</v>
      </c>
      <c r="AU441" s="737">
        <f t="shared" si="54"/>
        <v>0.52607142857142863</v>
      </c>
      <c r="AV441" s="450">
        <f t="shared" si="61"/>
        <v>0.71885947046843179</v>
      </c>
      <c r="AW441" s="747">
        <f t="shared" si="62"/>
        <v>0.68977596741344194</v>
      </c>
    </row>
    <row r="442" spans="1:49" x14ac:dyDescent="0.15">
      <c r="A442" s="733">
        <v>43924</v>
      </c>
      <c r="B442" s="515">
        <v>1200</v>
      </c>
      <c r="C442" s="403">
        <v>5.43</v>
      </c>
      <c r="D442" s="406">
        <f t="shared" si="56"/>
        <v>3435.1724137931037</v>
      </c>
      <c r="E442" s="405">
        <v>9962</v>
      </c>
      <c r="F442" s="405">
        <v>4219</v>
      </c>
      <c r="G442" s="687">
        <v>1200</v>
      </c>
      <c r="H442" s="403">
        <v>7.72</v>
      </c>
      <c r="I442" s="404">
        <v>46.5</v>
      </c>
      <c r="J442" s="405">
        <v>293</v>
      </c>
      <c r="K442" s="405">
        <v>5760</v>
      </c>
      <c r="L442" s="407">
        <v>28.3</v>
      </c>
      <c r="M442" s="407">
        <v>18.899999999999999</v>
      </c>
      <c r="N442" s="407">
        <v>2.5</v>
      </c>
      <c r="O442" s="408">
        <v>189</v>
      </c>
      <c r="P442" s="549"/>
      <c r="Q442" s="438"/>
      <c r="R442" s="405"/>
      <c r="S442" s="405"/>
      <c r="T442" s="405"/>
      <c r="U442" s="667"/>
      <c r="V442" s="450"/>
      <c r="W442" s="734">
        <f t="shared" si="57"/>
        <v>2400</v>
      </c>
      <c r="X442" s="450">
        <f t="shared" ref="X442:X473" si="63">W442/$W$6</f>
        <v>0.96</v>
      </c>
      <c r="Y442" s="734">
        <f t="shared" si="58"/>
        <v>1717.5862068965519</v>
      </c>
      <c r="Z442" s="734">
        <f t="shared" si="59"/>
        <v>4981</v>
      </c>
      <c r="AA442" s="735">
        <f t="shared" si="60"/>
        <v>11954.4</v>
      </c>
      <c r="AB442" s="450">
        <f t="shared" si="51"/>
        <v>0.5313066666666667</v>
      </c>
      <c r="AC442" s="439">
        <v>38</v>
      </c>
      <c r="AD442" s="464"/>
      <c r="AE442" s="549">
        <v>2418</v>
      </c>
      <c r="AF442" s="549">
        <v>2330</v>
      </c>
      <c r="AG442" s="464">
        <v>7.44</v>
      </c>
      <c r="AH442" s="439">
        <v>487</v>
      </c>
      <c r="AI442" s="735">
        <f t="shared" si="52"/>
        <v>1558.4</v>
      </c>
      <c r="AJ442" s="549">
        <v>6270</v>
      </c>
      <c r="AK442" s="439"/>
      <c r="AL442" s="457">
        <v>10</v>
      </c>
      <c r="AM442" s="464">
        <v>4.59</v>
      </c>
      <c r="AN442" s="464">
        <v>33.36</v>
      </c>
      <c r="AO442" s="457">
        <v>10.5</v>
      </c>
      <c r="AP442" s="457">
        <v>3.7</v>
      </c>
      <c r="AQ442" s="549"/>
      <c r="AR442" s="736"/>
      <c r="AS442" s="595">
        <f t="shared" si="55"/>
        <v>40</v>
      </c>
      <c r="AT442" s="736">
        <f t="shared" si="53"/>
        <v>2.9885999999999999</v>
      </c>
      <c r="AU442" s="737">
        <f t="shared" si="54"/>
        <v>0.53367857142857145</v>
      </c>
      <c r="AV442" s="450">
        <f t="shared" si="61"/>
        <v>0.71646255771933354</v>
      </c>
      <c r="AW442" s="747">
        <f t="shared" si="62"/>
        <v>0.68713109817305762</v>
      </c>
    </row>
    <row r="443" spans="1:49" x14ac:dyDescent="0.15">
      <c r="A443" s="733">
        <v>43925</v>
      </c>
      <c r="B443" s="515">
        <v>1200</v>
      </c>
      <c r="C443" s="403">
        <v>4.9800000000000004</v>
      </c>
      <c r="D443" s="406">
        <f t="shared" si="56"/>
        <v>3370.344827586207</v>
      </c>
      <c r="E443" s="405">
        <v>9774</v>
      </c>
      <c r="F443" s="405">
        <v>4084</v>
      </c>
      <c r="G443" s="687">
        <v>1200</v>
      </c>
      <c r="H443" s="403">
        <v>7.91</v>
      </c>
      <c r="I443" s="404">
        <v>48.8</v>
      </c>
      <c r="J443" s="405">
        <v>332</v>
      </c>
      <c r="K443" s="405">
        <v>8620</v>
      </c>
      <c r="L443" s="407">
        <v>24.3</v>
      </c>
      <c r="M443" s="407"/>
      <c r="N443" s="407"/>
      <c r="O443" s="408">
        <v>222</v>
      </c>
      <c r="P443" s="549"/>
      <c r="Q443" s="438"/>
      <c r="R443" s="405"/>
      <c r="S443" s="405"/>
      <c r="T443" s="405"/>
      <c r="U443" s="667"/>
      <c r="V443" s="450"/>
      <c r="W443" s="734">
        <f t="shared" si="57"/>
        <v>2400</v>
      </c>
      <c r="X443" s="450">
        <f t="shared" si="63"/>
        <v>0.96</v>
      </c>
      <c r="Y443" s="734">
        <f t="shared" si="58"/>
        <v>1685.1724137931035</v>
      </c>
      <c r="Z443" s="734">
        <f t="shared" si="59"/>
        <v>4887</v>
      </c>
      <c r="AA443" s="735">
        <f t="shared" si="60"/>
        <v>11728.8</v>
      </c>
      <c r="AB443" s="450">
        <f t="shared" si="51"/>
        <v>0.52127999999999997</v>
      </c>
      <c r="AC443" s="439">
        <v>38</v>
      </c>
      <c r="AD443" s="464"/>
      <c r="AE443" s="549">
        <v>2440</v>
      </c>
      <c r="AF443" s="549">
        <v>2381</v>
      </c>
      <c r="AG443" s="464">
        <v>7.23</v>
      </c>
      <c r="AH443" s="439">
        <v>479</v>
      </c>
      <c r="AI443" s="735">
        <f t="shared" si="52"/>
        <v>1532.8000000000002</v>
      </c>
      <c r="AJ443" s="549">
        <v>6330</v>
      </c>
      <c r="AK443" s="439"/>
      <c r="AL443" s="457">
        <v>10</v>
      </c>
      <c r="AM443" s="464">
        <v>4.22</v>
      </c>
      <c r="AN443" s="464">
        <v>34.979999999999997</v>
      </c>
      <c r="AO443" s="457">
        <v>12.4</v>
      </c>
      <c r="AP443" s="457">
        <v>5</v>
      </c>
      <c r="AQ443" s="549"/>
      <c r="AR443" s="736"/>
      <c r="AS443" s="595">
        <f t="shared" si="55"/>
        <v>40</v>
      </c>
      <c r="AT443" s="736">
        <f t="shared" si="53"/>
        <v>2.9321999999999999</v>
      </c>
      <c r="AU443" s="737">
        <f t="shared" si="54"/>
        <v>0.52360714285714283</v>
      </c>
      <c r="AV443" s="450">
        <f t="shared" si="61"/>
        <v>0.71575608757929199</v>
      </c>
      <c r="AW443" s="747">
        <f t="shared" si="62"/>
        <v>0.68635154491508077</v>
      </c>
    </row>
    <row r="444" spans="1:49" x14ac:dyDescent="0.15">
      <c r="A444" s="740">
        <v>43926</v>
      </c>
      <c r="B444" s="486">
        <v>1200</v>
      </c>
      <c r="C444" s="488">
        <v>5.48</v>
      </c>
      <c r="D444" s="741">
        <f t="shared" si="56"/>
        <v>3902.0689655172414</v>
      </c>
      <c r="E444" s="490">
        <v>11316</v>
      </c>
      <c r="F444" s="490">
        <v>4511</v>
      </c>
      <c r="G444" s="689">
        <v>1200</v>
      </c>
      <c r="H444" s="488">
        <v>7.85</v>
      </c>
      <c r="I444" s="489">
        <v>45.6</v>
      </c>
      <c r="J444" s="490">
        <v>262</v>
      </c>
      <c r="K444" s="490">
        <v>6810</v>
      </c>
      <c r="L444" s="491">
        <v>23.6</v>
      </c>
      <c r="M444" s="491"/>
      <c r="N444" s="491"/>
      <c r="O444" s="492">
        <v>201</v>
      </c>
      <c r="P444" s="550"/>
      <c r="Q444" s="493"/>
      <c r="R444" s="494"/>
      <c r="S444" s="490"/>
      <c r="T444" s="490"/>
      <c r="U444" s="677"/>
      <c r="V444" s="499"/>
      <c r="W444" s="742">
        <f t="shared" si="57"/>
        <v>2400</v>
      </c>
      <c r="X444" s="499">
        <f t="shared" si="63"/>
        <v>0.96</v>
      </c>
      <c r="Y444" s="742">
        <f t="shared" si="58"/>
        <v>1951.0344827586207</v>
      </c>
      <c r="Z444" s="742">
        <f t="shared" si="59"/>
        <v>5658</v>
      </c>
      <c r="AA444" s="550">
        <f t="shared" si="60"/>
        <v>13579.2</v>
      </c>
      <c r="AB444" s="499">
        <f t="shared" si="51"/>
        <v>0.60352000000000006</v>
      </c>
      <c r="AC444" s="494">
        <v>38</v>
      </c>
      <c r="AD444" s="507"/>
      <c r="AE444" s="550">
        <v>2361</v>
      </c>
      <c r="AF444" s="550">
        <v>2230</v>
      </c>
      <c r="AG444" s="507">
        <v>7.36</v>
      </c>
      <c r="AH444" s="494">
        <v>475</v>
      </c>
      <c r="AI444" s="550">
        <f t="shared" si="52"/>
        <v>1520</v>
      </c>
      <c r="AJ444" s="550">
        <v>6270</v>
      </c>
      <c r="AK444" s="494"/>
      <c r="AL444" s="503">
        <v>10</v>
      </c>
      <c r="AM444" s="507">
        <v>4.7300000000000004</v>
      </c>
      <c r="AN444" s="507">
        <v>35.54</v>
      </c>
      <c r="AO444" s="503">
        <v>14.1</v>
      </c>
      <c r="AP444" s="503">
        <v>5.5</v>
      </c>
      <c r="AQ444" s="550"/>
      <c r="AR444" s="507"/>
      <c r="AS444" s="494">
        <f t="shared" si="55"/>
        <v>40</v>
      </c>
      <c r="AT444" s="507">
        <f t="shared" si="53"/>
        <v>3.3948</v>
      </c>
      <c r="AU444" s="743">
        <f t="shared" si="54"/>
        <v>0.60621428571428571</v>
      </c>
      <c r="AV444" s="499">
        <f t="shared" si="61"/>
        <v>0.75653941322021923</v>
      </c>
      <c r="AW444" s="748">
        <f t="shared" si="62"/>
        <v>0.73135383527748321</v>
      </c>
    </row>
    <row r="445" spans="1:49" x14ac:dyDescent="0.15">
      <c r="A445" s="733">
        <v>43927</v>
      </c>
      <c r="B445" s="515">
        <v>1200</v>
      </c>
      <c r="C445" s="403">
        <v>5.48</v>
      </c>
      <c r="D445" s="406">
        <f t="shared" si="56"/>
        <v>3453.4482758620693</v>
      </c>
      <c r="E445" s="405">
        <v>10015</v>
      </c>
      <c r="F445" s="405">
        <v>4314</v>
      </c>
      <c r="G445" s="687">
        <v>1200</v>
      </c>
      <c r="H445" s="403">
        <v>8.0399999999999991</v>
      </c>
      <c r="I445" s="404">
        <v>45</v>
      </c>
      <c r="J445" s="405">
        <v>247</v>
      </c>
      <c r="K445" s="405">
        <v>5990</v>
      </c>
      <c r="L445" s="407">
        <v>23.6</v>
      </c>
      <c r="M445" s="407"/>
      <c r="N445" s="407"/>
      <c r="O445" s="408">
        <v>172</v>
      </c>
      <c r="P445" s="549"/>
      <c r="Q445" s="438"/>
      <c r="R445" s="439"/>
      <c r="S445" s="405"/>
      <c r="T445" s="405"/>
      <c r="U445" s="667"/>
      <c r="V445" s="450"/>
      <c r="W445" s="734">
        <f t="shared" si="57"/>
        <v>2400</v>
      </c>
      <c r="X445" s="450">
        <f t="shared" si="63"/>
        <v>0.96</v>
      </c>
      <c r="Y445" s="734">
        <f t="shared" si="58"/>
        <v>1726.7241379310346</v>
      </c>
      <c r="Z445" s="734">
        <f t="shared" si="59"/>
        <v>5007.5</v>
      </c>
      <c r="AA445" s="735">
        <f t="shared" si="60"/>
        <v>12018</v>
      </c>
      <c r="AB445" s="450">
        <f t="shared" ref="AB445:AB476" si="64">AA445/$AA$6</f>
        <v>0.53413333333333335</v>
      </c>
      <c r="AC445" s="439">
        <v>38</v>
      </c>
      <c r="AD445" s="464"/>
      <c r="AE445" s="549">
        <v>2363</v>
      </c>
      <c r="AF445" s="549">
        <v>2333</v>
      </c>
      <c r="AG445" s="464">
        <v>7.23</v>
      </c>
      <c r="AH445" s="439">
        <v>493</v>
      </c>
      <c r="AI445" s="735">
        <f t="shared" si="52"/>
        <v>1577.6000000000001</v>
      </c>
      <c r="AJ445" s="549">
        <v>6320</v>
      </c>
      <c r="AK445" s="439"/>
      <c r="AL445" s="457">
        <v>10</v>
      </c>
      <c r="AM445" s="464">
        <v>4.83</v>
      </c>
      <c r="AN445" s="464">
        <v>34.520000000000003</v>
      </c>
      <c r="AO445" s="457">
        <v>20.8</v>
      </c>
      <c r="AP445" s="457">
        <v>4.5999999999999996</v>
      </c>
      <c r="AQ445" s="549"/>
      <c r="AR445" s="736"/>
      <c r="AS445" s="595">
        <f t="shared" si="55"/>
        <v>40</v>
      </c>
      <c r="AT445" s="736">
        <f t="shared" si="53"/>
        <v>3.0045000000000002</v>
      </c>
      <c r="AU445" s="737">
        <f t="shared" si="54"/>
        <v>0.53651785714285716</v>
      </c>
      <c r="AV445" s="450">
        <f t="shared" si="61"/>
        <v>0.71448826759860218</v>
      </c>
      <c r="AW445" s="747">
        <f t="shared" si="62"/>
        <v>0.68495257114328512</v>
      </c>
    </row>
    <row r="446" spans="1:49" x14ac:dyDescent="0.15">
      <c r="A446" s="733">
        <v>43928</v>
      </c>
      <c r="B446" s="515">
        <v>1200</v>
      </c>
      <c r="C446" s="403">
        <v>5.36</v>
      </c>
      <c r="D446" s="406">
        <f t="shared" si="56"/>
        <v>3306.5517241379312</v>
      </c>
      <c r="E446" s="405">
        <v>9589</v>
      </c>
      <c r="F446" s="405">
        <v>3862</v>
      </c>
      <c r="G446" s="687">
        <v>1200</v>
      </c>
      <c r="H446" s="403">
        <v>7.86</v>
      </c>
      <c r="I446" s="404">
        <v>46.5</v>
      </c>
      <c r="J446" s="405">
        <v>233</v>
      </c>
      <c r="K446" s="405">
        <v>7150</v>
      </c>
      <c r="L446" s="407">
        <v>22.8</v>
      </c>
      <c r="M446" s="407">
        <v>10.8</v>
      </c>
      <c r="N446" s="407">
        <v>1.6</v>
      </c>
      <c r="O446" s="408">
        <v>115</v>
      </c>
      <c r="P446" s="549"/>
      <c r="Q446" s="438"/>
      <c r="R446" s="439"/>
      <c r="S446" s="405"/>
      <c r="T446" s="405"/>
      <c r="U446" s="667"/>
      <c r="V446" s="450"/>
      <c r="W446" s="734">
        <f t="shared" si="57"/>
        <v>2400</v>
      </c>
      <c r="X446" s="450">
        <f t="shared" si="63"/>
        <v>0.96</v>
      </c>
      <c r="Y446" s="734">
        <f t="shared" si="58"/>
        <v>1653.2758620689656</v>
      </c>
      <c r="Z446" s="734">
        <f t="shared" si="59"/>
        <v>4794.5</v>
      </c>
      <c r="AA446" s="735">
        <f t="shared" si="60"/>
        <v>11506.8</v>
      </c>
      <c r="AB446" s="450">
        <f t="shared" si="64"/>
        <v>0.51141333333333328</v>
      </c>
      <c r="AC446" s="439">
        <v>38</v>
      </c>
      <c r="AD446" s="464"/>
      <c r="AE446" s="549">
        <v>2424</v>
      </c>
      <c r="AF446" s="549">
        <v>2424</v>
      </c>
      <c r="AG446" s="464">
        <v>7.25</v>
      </c>
      <c r="AH446" s="439">
        <v>474</v>
      </c>
      <c r="AI446" s="735">
        <f t="shared" si="52"/>
        <v>1516.8000000000002</v>
      </c>
      <c r="AJ446" s="549">
        <v>6490</v>
      </c>
      <c r="AK446" s="439"/>
      <c r="AL446" s="457">
        <v>10</v>
      </c>
      <c r="AM446" s="464">
        <v>4.7699999999999996</v>
      </c>
      <c r="AN446" s="464">
        <v>32</v>
      </c>
      <c r="AO446" s="457">
        <v>19.600000000000001</v>
      </c>
      <c r="AP446" s="457">
        <v>5.2</v>
      </c>
      <c r="AQ446" s="549"/>
      <c r="AR446" s="736"/>
      <c r="AS446" s="595">
        <f t="shared" si="55"/>
        <v>40</v>
      </c>
      <c r="AT446" s="736">
        <f t="shared" si="53"/>
        <v>2.8767</v>
      </c>
      <c r="AU446" s="737">
        <f t="shared" si="54"/>
        <v>0.51369642857142861</v>
      </c>
      <c r="AV446" s="450">
        <f t="shared" si="61"/>
        <v>0.7132964855563666</v>
      </c>
      <c r="AW446" s="747">
        <f t="shared" si="62"/>
        <v>0.68363750130357692</v>
      </c>
    </row>
    <row r="447" spans="1:49" x14ac:dyDescent="0.15">
      <c r="A447" s="733">
        <v>43929</v>
      </c>
      <c r="B447" s="515">
        <v>1200</v>
      </c>
      <c r="C447" s="403">
        <v>5.35</v>
      </c>
      <c r="D447" s="406">
        <f t="shared" si="56"/>
        <v>3572.4137931034484</v>
      </c>
      <c r="E447" s="405">
        <v>10360</v>
      </c>
      <c r="F447" s="405">
        <v>3669</v>
      </c>
      <c r="G447" s="687">
        <v>1200</v>
      </c>
      <c r="H447" s="403">
        <v>7.95</v>
      </c>
      <c r="I447" s="404">
        <v>42.4</v>
      </c>
      <c r="J447" s="405">
        <v>231</v>
      </c>
      <c r="K447" s="405">
        <v>7760</v>
      </c>
      <c r="L447" s="407">
        <v>22</v>
      </c>
      <c r="M447" s="407"/>
      <c r="N447" s="407"/>
      <c r="O447" s="408">
        <v>124</v>
      </c>
      <c r="P447" s="549"/>
      <c r="Q447" s="438"/>
      <c r="R447" s="405"/>
      <c r="S447" s="405"/>
      <c r="T447" s="405"/>
      <c r="U447" s="667"/>
      <c r="V447" s="450"/>
      <c r="W447" s="734">
        <f t="shared" si="57"/>
        <v>2400</v>
      </c>
      <c r="X447" s="450">
        <f t="shared" si="63"/>
        <v>0.96</v>
      </c>
      <c r="Y447" s="734">
        <f t="shared" si="58"/>
        <v>1786.2068965517242</v>
      </c>
      <c r="Z447" s="734">
        <f t="shared" si="59"/>
        <v>5180</v>
      </c>
      <c r="AA447" s="735">
        <f t="shared" si="60"/>
        <v>12432</v>
      </c>
      <c r="AB447" s="450">
        <f t="shared" si="64"/>
        <v>0.55253333333333332</v>
      </c>
      <c r="AC447" s="439">
        <v>38</v>
      </c>
      <c r="AD447" s="464"/>
      <c r="AE447" s="549">
        <v>2394</v>
      </c>
      <c r="AF447" s="549">
        <v>2450</v>
      </c>
      <c r="AG447" s="464">
        <v>7.16</v>
      </c>
      <c r="AH447" s="439">
        <v>487</v>
      </c>
      <c r="AI447" s="735">
        <f t="shared" si="52"/>
        <v>1558.4</v>
      </c>
      <c r="AJ447" s="549">
        <v>6780</v>
      </c>
      <c r="AK447" s="439"/>
      <c r="AL447" s="457">
        <v>8</v>
      </c>
      <c r="AM447" s="464">
        <v>4.8099999999999996</v>
      </c>
      <c r="AN447" s="464">
        <v>31.56</v>
      </c>
      <c r="AO447" s="457">
        <v>19.8</v>
      </c>
      <c r="AP447" s="457">
        <v>4.8</v>
      </c>
      <c r="AQ447" s="549"/>
      <c r="AR447" s="736"/>
      <c r="AS447" s="595">
        <f t="shared" si="55"/>
        <v>40</v>
      </c>
      <c r="AT447" s="736">
        <f t="shared" si="53"/>
        <v>3.1080000000000001</v>
      </c>
      <c r="AU447" s="737">
        <f t="shared" si="54"/>
        <v>0.55500000000000005</v>
      </c>
      <c r="AV447" s="450">
        <f t="shared" si="61"/>
        <v>0.72735521235521239</v>
      </c>
      <c r="AW447" s="747">
        <f t="shared" si="62"/>
        <v>0.69915057915057921</v>
      </c>
    </row>
    <row r="448" spans="1:49" x14ac:dyDescent="0.15">
      <c r="A448" s="733">
        <v>43930</v>
      </c>
      <c r="B448" s="515">
        <v>1200</v>
      </c>
      <c r="C448" s="403">
        <v>5.5</v>
      </c>
      <c r="D448" s="406">
        <f t="shared" si="56"/>
        <v>3460</v>
      </c>
      <c r="E448" s="405">
        <v>10034</v>
      </c>
      <c r="F448" s="405">
        <v>4652</v>
      </c>
      <c r="G448" s="687">
        <v>1200</v>
      </c>
      <c r="H448" s="403">
        <v>7.8</v>
      </c>
      <c r="I448" s="404">
        <v>38</v>
      </c>
      <c r="J448" s="405">
        <v>173</v>
      </c>
      <c r="K448" s="405">
        <v>7730</v>
      </c>
      <c r="L448" s="407">
        <v>22.5</v>
      </c>
      <c r="M448" s="407"/>
      <c r="N448" s="407"/>
      <c r="O448" s="408">
        <v>141</v>
      </c>
      <c r="P448" s="549"/>
      <c r="Q448" s="438"/>
      <c r="R448" s="405"/>
      <c r="S448" s="405"/>
      <c r="T448" s="405"/>
      <c r="U448" s="667"/>
      <c r="V448" s="450"/>
      <c r="W448" s="734">
        <f t="shared" si="57"/>
        <v>2400</v>
      </c>
      <c r="X448" s="450">
        <f t="shared" si="63"/>
        <v>0.96</v>
      </c>
      <c r="Y448" s="734">
        <f t="shared" si="58"/>
        <v>1730</v>
      </c>
      <c r="Z448" s="734">
        <f t="shared" si="59"/>
        <v>5017</v>
      </c>
      <c r="AA448" s="735">
        <f t="shared" si="60"/>
        <v>12040.8</v>
      </c>
      <c r="AB448" s="450">
        <f t="shared" si="64"/>
        <v>0.53514666666666666</v>
      </c>
      <c r="AC448" s="439">
        <v>38</v>
      </c>
      <c r="AD448" s="464"/>
      <c r="AE448" s="549">
        <v>1990</v>
      </c>
      <c r="AF448" s="549">
        <v>1865</v>
      </c>
      <c r="AG448" s="464">
        <v>7.15</v>
      </c>
      <c r="AH448" s="439">
        <v>492</v>
      </c>
      <c r="AI448" s="735">
        <f t="shared" si="52"/>
        <v>1574.4</v>
      </c>
      <c r="AJ448" s="549">
        <v>6740</v>
      </c>
      <c r="AK448" s="439"/>
      <c r="AL448" s="457">
        <v>8</v>
      </c>
      <c r="AM448" s="464">
        <v>4.79</v>
      </c>
      <c r="AN448" s="464">
        <v>31.74</v>
      </c>
      <c r="AO448" s="457">
        <v>21.2</v>
      </c>
      <c r="AP448" s="457">
        <v>5.0999999999999996</v>
      </c>
      <c r="AQ448" s="549"/>
      <c r="AR448" s="736"/>
      <c r="AS448" s="595">
        <f t="shared" si="55"/>
        <v>40</v>
      </c>
      <c r="AT448" s="736">
        <f t="shared" si="53"/>
        <v>3.0101999999999998</v>
      </c>
      <c r="AU448" s="737">
        <f t="shared" si="54"/>
        <v>0.53753571428571423</v>
      </c>
      <c r="AV448" s="450">
        <f t="shared" si="61"/>
        <v>0.715606936416185</v>
      </c>
      <c r="AW448" s="747">
        <f t="shared" si="62"/>
        <v>0.68618696432130755</v>
      </c>
    </row>
    <row r="449" spans="1:49" x14ac:dyDescent="0.15">
      <c r="A449" s="733">
        <v>43931</v>
      </c>
      <c r="B449" s="515">
        <v>1200</v>
      </c>
      <c r="C449" s="403">
        <v>5.47</v>
      </c>
      <c r="D449" s="406">
        <f t="shared" si="56"/>
        <v>3460.6896551724139</v>
      </c>
      <c r="E449" s="405">
        <v>10036</v>
      </c>
      <c r="F449" s="405">
        <v>4107</v>
      </c>
      <c r="G449" s="687">
        <v>1200</v>
      </c>
      <c r="H449" s="403">
        <v>7.9</v>
      </c>
      <c r="I449" s="404">
        <v>45</v>
      </c>
      <c r="J449" s="405">
        <v>241</v>
      </c>
      <c r="K449" s="405">
        <v>7720</v>
      </c>
      <c r="L449" s="407">
        <v>23</v>
      </c>
      <c r="M449" s="407">
        <v>19</v>
      </c>
      <c r="N449" s="407">
        <v>2.1</v>
      </c>
      <c r="O449" s="408">
        <v>137</v>
      </c>
      <c r="P449" s="549"/>
      <c r="Q449" s="438"/>
      <c r="R449" s="405"/>
      <c r="S449" s="405"/>
      <c r="T449" s="405"/>
      <c r="U449" s="667"/>
      <c r="V449" s="450"/>
      <c r="W449" s="734">
        <f t="shared" si="57"/>
        <v>2400</v>
      </c>
      <c r="X449" s="450">
        <f t="shared" si="63"/>
        <v>0.96</v>
      </c>
      <c r="Y449" s="734">
        <f t="shared" si="58"/>
        <v>1730.344827586207</v>
      </c>
      <c r="Z449" s="734">
        <f t="shared" si="59"/>
        <v>5018</v>
      </c>
      <c r="AA449" s="735">
        <f t="shared" si="60"/>
        <v>12043.2</v>
      </c>
      <c r="AB449" s="450">
        <f t="shared" si="64"/>
        <v>0.53525333333333336</v>
      </c>
      <c r="AC449" s="439">
        <v>38</v>
      </c>
      <c r="AD449" s="464"/>
      <c r="AE449" s="549">
        <v>1922</v>
      </c>
      <c r="AF449" s="549">
        <v>1913</v>
      </c>
      <c r="AG449" s="464">
        <v>7.15</v>
      </c>
      <c r="AH449" s="439">
        <v>490</v>
      </c>
      <c r="AI449" s="735">
        <f t="shared" si="52"/>
        <v>1568</v>
      </c>
      <c r="AJ449" s="549">
        <v>6860</v>
      </c>
      <c r="AK449" s="439"/>
      <c r="AL449" s="457">
        <v>8</v>
      </c>
      <c r="AM449" s="464">
        <v>4.58</v>
      </c>
      <c r="AN449" s="464">
        <v>32.26</v>
      </c>
      <c r="AO449" s="457">
        <v>11.6</v>
      </c>
      <c r="AP449" s="457">
        <v>4.2</v>
      </c>
      <c r="AQ449" s="549"/>
      <c r="AR449" s="736"/>
      <c r="AS449" s="595">
        <f t="shared" si="55"/>
        <v>40</v>
      </c>
      <c r="AT449" s="736">
        <f t="shared" si="53"/>
        <v>3.0108000000000001</v>
      </c>
      <c r="AU449" s="737">
        <f t="shared" si="54"/>
        <v>0.5376428571428572</v>
      </c>
      <c r="AV449" s="450">
        <f t="shared" si="61"/>
        <v>0.71681944998007174</v>
      </c>
      <c r="AW449" s="747">
        <f t="shared" si="62"/>
        <v>0.6875249103228378</v>
      </c>
    </row>
    <row r="450" spans="1:49" x14ac:dyDescent="0.15">
      <c r="A450" s="733">
        <v>43932</v>
      </c>
      <c r="B450" s="515">
        <v>1200</v>
      </c>
      <c r="C450" s="403">
        <v>5.82</v>
      </c>
      <c r="D450" s="406">
        <f t="shared" si="56"/>
        <v>3376.2068965517242</v>
      </c>
      <c r="E450" s="405">
        <v>9791</v>
      </c>
      <c r="F450" s="405">
        <v>3953</v>
      </c>
      <c r="G450" s="687">
        <v>1200</v>
      </c>
      <c r="H450" s="403">
        <v>7.97</v>
      </c>
      <c r="I450" s="404">
        <v>39</v>
      </c>
      <c r="J450" s="405">
        <v>211</v>
      </c>
      <c r="K450" s="405">
        <v>7860</v>
      </c>
      <c r="L450" s="407">
        <v>18.5</v>
      </c>
      <c r="M450" s="407"/>
      <c r="N450" s="407"/>
      <c r="O450" s="408">
        <v>89</v>
      </c>
      <c r="P450" s="549"/>
      <c r="Q450" s="438"/>
      <c r="R450" s="405"/>
      <c r="S450" s="405"/>
      <c r="T450" s="405"/>
      <c r="U450" s="667"/>
      <c r="V450" s="450"/>
      <c r="W450" s="734">
        <f t="shared" si="57"/>
        <v>2400</v>
      </c>
      <c r="X450" s="450">
        <f t="shared" si="63"/>
        <v>0.96</v>
      </c>
      <c r="Y450" s="734">
        <f t="shared" si="58"/>
        <v>1688.1034482758621</v>
      </c>
      <c r="Z450" s="734">
        <f t="shared" si="59"/>
        <v>4895.5</v>
      </c>
      <c r="AA450" s="735">
        <f t="shared" si="60"/>
        <v>11749.2</v>
      </c>
      <c r="AB450" s="450">
        <f t="shared" si="64"/>
        <v>0.52218666666666669</v>
      </c>
      <c r="AC450" s="439">
        <v>38</v>
      </c>
      <c r="AD450" s="464"/>
      <c r="AE450" s="549">
        <v>2040</v>
      </c>
      <c r="AF450" s="549">
        <v>1914</v>
      </c>
      <c r="AG450" s="464">
        <v>7.17</v>
      </c>
      <c r="AH450" s="439">
        <v>491</v>
      </c>
      <c r="AI450" s="735">
        <f t="shared" si="52"/>
        <v>1571.2</v>
      </c>
      <c r="AJ450" s="549">
        <v>6810</v>
      </c>
      <c r="AK450" s="439"/>
      <c r="AL450" s="457">
        <v>8</v>
      </c>
      <c r="AM450" s="464">
        <v>4.6500000000000004</v>
      </c>
      <c r="AN450" s="464">
        <v>31.2</v>
      </c>
      <c r="AO450" s="457">
        <v>22</v>
      </c>
      <c r="AP450" s="457">
        <v>3.7</v>
      </c>
      <c r="AQ450" s="549"/>
      <c r="AR450" s="736"/>
      <c r="AS450" s="595">
        <f t="shared" si="55"/>
        <v>40</v>
      </c>
      <c r="AT450" s="736">
        <f t="shared" si="53"/>
        <v>2.9373</v>
      </c>
      <c r="AU450" s="737">
        <f t="shared" si="54"/>
        <v>0.52451785714285715</v>
      </c>
      <c r="AV450" s="450">
        <f t="shared" si="61"/>
        <v>0.70914104790113375</v>
      </c>
      <c r="AW450" s="747">
        <f t="shared" si="62"/>
        <v>0.67905219078745782</v>
      </c>
    </row>
    <row r="451" spans="1:49" x14ac:dyDescent="0.15">
      <c r="A451" s="740">
        <v>43933</v>
      </c>
      <c r="B451" s="486">
        <v>1200</v>
      </c>
      <c r="C451" s="488">
        <v>5.13</v>
      </c>
      <c r="D451" s="741">
        <f t="shared" si="56"/>
        <v>3417.9310344827586</v>
      </c>
      <c r="E451" s="490">
        <v>9912</v>
      </c>
      <c r="F451" s="490">
        <v>3483</v>
      </c>
      <c r="G451" s="689">
        <v>1200</v>
      </c>
      <c r="H451" s="488">
        <v>7.93</v>
      </c>
      <c r="I451" s="489">
        <v>38</v>
      </c>
      <c r="J451" s="490">
        <v>196</v>
      </c>
      <c r="K451" s="490">
        <v>7630</v>
      </c>
      <c r="L451" s="491">
        <v>21.3</v>
      </c>
      <c r="M451" s="491"/>
      <c r="N451" s="491"/>
      <c r="O451" s="492">
        <v>87</v>
      </c>
      <c r="P451" s="550"/>
      <c r="Q451" s="493"/>
      <c r="R451" s="494"/>
      <c r="S451" s="490"/>
      <c r="T451" s="490"/>
      <c r="U451" s="677"/>
      <c r="V451" s="499"/>
      <c r="W451" s="742">
        <f t="shared" si="57"/>
        <v>2400</v>
      </c>
      <c r="X451" s="499">
        <f t="shared" si="63"/>
        <v>0.96</v>
      </c>
      <c r="Y451" s="742">
        <f t="shared" si="58"/>
        <v>1708.9655172413793</v>
      </c>
      <c r="Z451" s="742">
        <f t="shared" si="59"/>
        <v>4956</v>
      </c>
      <c r="AA451" s="550">
        <f t="shared" si="60"/>
        <v>11894.4</v>
      </c>
      <c r="AB451" s="499">
        <f t="shared" si="64"/>
        <v>0.52864</v>
      </c>
      <c r="AC451" s="494">
        <v>38</v>
      </c>
      <c r="AD451" s="507"/>
      <c r="AE451" s="550">
        <v>1948</v>
      </c>
      <c r="AF451" s="550">
        <v>2014</v>
      </c>
      <c r="AG451" s="507">
        <v>7.09</v>
      </c>
      <c r="AH451" s="494">
        <v>471</v>
      </c>
      <c r="AI451" s="550">
        <f t="shared" ref="AI451:AI482" si="65">AH451*3.2</f>
        <v>1507.2</v>
      </c>
      <c r="AJ451" s="550">
        <v>6670</v>
      </c>
      <c r="AK451" s="494"/>
      <c r="AL451" s="503">
        <v>8</v>
      </c>
      <c r="AM451" s="507">
        <v>4.88</v>
      </c>
      <c r="AN451" s="507">
        <v>33.57</v>
      </c>
      <c r="AO451" s="503">
        <v>18.7</v>
      </c>
      <c r="AP451" s="503">
        <v>3.8</v>
      </c>
      <c r="AQ451" s="550"/>
      <c r="AR451" s="507"/>
      <c r="AS451" s="494">
        <f t="shared" si="55"/>
        <v>40</v>
      </c>
      <c r="AT451" s="507">
        <f t="shared" si="53"/>
        <v>2.9735999999999998</v>
      </c>
      <c r="AU451" s="743">
        <f t="shared" si="54"/>
        <v>0.53100000000000003</v>
      </c>
      <c r="AV451" s="499">
        <f t="shared" si="61"/>
        <v>0.72439467312348671</v>
      </c>
      <c r="AW451" s="748">
        <f t="shared" si="62"/>
        <v>0.69588377723970951</v>
      </c>
    </row>
    <row r="452" spans="1:49" x14ac:dyDescent="0.15">
      <c r="A452" s="733">
        <v>43934</v>
      </c>
      <c r="B452" s="515">
        <v>1200</v>
      </c>
      <c r="C452" s="403">
        <v>5.48</v>
      </c>
      <c r="D452" s="406">
        <f t="shared" si="56"/>
        <v>3322.0689655172414</v>
      </c>
      <c r="E452" s="405">
        <v>9634</v>
      </c>
      <c r="F452" s="405">
        <v>4396</v>
      </c>
      <c r="G452" s="687">
        <v>1200</v>
      </c>
      <c r="H452" s="403">
        <v>7.93</v>
      </c>
      <c r="I452" s="404">
        <v>42</v>
      </c>
      <c r="J452" s="405">
        <v>194</v>
      </c>
      <c r="K452" s="405">
        <v>8260</v>
      </c>
      <c r="L452" s="407">
        <v>21.3</v>
      </c>
      <c r="M452" s="407"/>
      <c r="N452" s="407"/>
      <c r="O452" s="408">
        <v>73</v>
      </c>
      <c r="P452" s="549"/>
      <c r="Q452" s="438"/>
      <c r="R452" s="439"/>
      <c r="S452" s="405"/>
      <c r="T452" s="405"/>
      <c r="U452" s="667"/>
      <c r="V452" s="450"/>
      <c r="W452" s="734">
        <f t="shared" si="57"/>
        <v>2400</v>
      </c>
      <c r="X452" s="450">
        <f t="shared" si="63"/>
        <v>0.96</v>
      </c>
      <c r="Y452" s="734">
        <f t="shared" si="58"/>
        <v>1661.0344827586207</v>
      </c>
      <c r="Z452" s="734">
        <f t="shared" si="59"/>
        <v>4817</v>
      </c>
      <c r="AA452" s="735">
        <f t="shared" si="60"/>
        <v>11560.8</v>
      </c>
      <c r="AB452" s="450">
        <f t="shared" si="64"/>
        <v>0.51381333333333334</v>
      </c>
      <c r="AC452" s="439">
        <v>38</v>
      </c>
      <c r="AD452" s="464"/>
      <c r="AE452" s="549">
        <v>1896</v>
      </c>
      <c r="AF452" s="549">
        <v>1915</v>
      </c>
      <c r="AG452" s="464">
        <v>7.04</v>
      </c>
      <c r="AH452" s="439">
        <v>482</v>
      </c>
      <c r="AI452" s="735">
        <f t="shared" si="65"/>
        <v>1542.4</v>
      </c>
      <c r="AJ452" s="549">
        <v>6450</v>
      </c>
      <c r="AK452" s="439"/>
      <c r="AL452" s="457">
        <v>8</v>
      </c>
      <c r="AM452" s="464">
        <v>4.67</v>
      </c>
      <c r="AN452" s="464">
        <v>28.18</v>
      </c>
      <c r="AO452" s="457">
        <v>17</v>
      </c>
      <c r="AP452" s="457">
        <v>3.7</v>
      </c>
      <c r="AQ452" s="549"/>
      <c r="AR452" s="736"/>
      <c r="AS452" s="595">
        <f t="shared" si="55"/>
        <v>40</v>
      </c>
      <c r="AT452" s="736">
        <f t="shared" si="53"/>
        <v>2.8901999999999997</v>
      </c>
      <c r="AU452" s="737">
        <f t="shared" si="54"/>
        <v>0.51610714285714288</v>
      </c>
      <c r="AV452" s="450">
        <f t="shared" si="61"/>
        <v>0.70981938966161517</v>
      </c>
      <c r="AW452" s="747">
        <f t="shared" si="62"/>
        <v>0.67980070583350627</v>
      </c>
    </row>
    <row r="453" spans="1:49" x14ac:dyDescent="0.15">
      <c r="A453" s="733">
        <v>43935</v>
      </c>
      <c r="B453" s="515">
        <v>1200</v>
      </c>
      <c r="C453" s="403">
        <v>5.08</v>
      </c>
      <c r="D453" s="406">
        <f t="shared" si="56"/>
        <v>3566.8965517241381</v>
      </c>
      <c r="E453" s="405">
        <v>10344</v>
      </c>
      <c r="F453" s="405">
        <v>3475</v>
      </c>
      <c r="G453" s="687">
        <v>400</v>
      </c>
      <c r="H453" s="403">
        <v>7.85</v>
      </c>
      <c r="I453" s="404">
        <v>48</v>
      </c>
      <c r="J453" s="405">
        <v>260</v>
      </c>
      <c r="K453" s="405">
        <v>7450</v>
      </c>
      <c r="L453" s="407">
        <v>22</v>
      </c>
      <c r="M453" s="407">
        <v>18.5</v>
      </c>
      <c r="N453" s="407">
        <v>2.5</v>
      </c>
      <c r="O453" s="408">
        <v>157</v>
      </c>
      <c r="P453" s="549"/>
      <c r="Q453" s="438"/>
      <c r="R453" s="439"/>
      <c r="S453" s="405"/>
      <c r="T453" s="405"/>
      <c r="U453" s="667"/>
      <c r="V453" s="450"/>
      <c r="W453" s="734">
        <f t="shared" si="57"/>
        <v>1600</v>
      </c>
      <c r="X453" s="450">
        <f t="shared" si="63"/>
        <v>0.64</v>
      </c>
      <c r="Y453" s="734">
        <f t="shared" si="58"/>
        <v>2675.1724137931037</v>
      </c>
      <c r="Z453" s="734">
        <f t="shared" ref="Z453:Z487" si="66">E453*0.75</f>
        <v>7758</v>
      </c>
      <c r="AA453" s="735">
        <f t="shared" ref="AA453:AA482" si="67">E453*0.75*W453/1000</f>
        <v>12412.8</v>
      </c>
      <c r="AB453" s="450">
        <f t="shared" si="64"/>
        <v>0.55167999999999995</v>
      </c>
      <c r="AC453" s="439">
        <v>38</v>
      </c>
      <c r="AD453" s="464"/>
      <c r="AE453" s="549">
        <v>1968</v>
      </c>
      <c r="AF453" s="549">
        <v>1993</v>
      </c>
      <c r="AG453" s="464">
        <v>7.19</v>
      </c>
      <c r="AH453" s="439">
        <v>563</v>
      </c>
      <c r="AI453" s="735">
        <f t="shared" si="65"/>
        <v>1801.6000000000001</v>
      </c>
      <c r="AJ453" s="549">
        <v>6630</v>
      </c>
      <c r="AK453" s="439"/>
      <c r="AL453" s="457">
        <v>8</v>
      </c>
      <c r="AM453" s="464">
        <v>5.77</v>
      </c>
      <c r="AN453" s="464">
        <v>30.62</v>
      </c>
      <c r="AO453" s="457">
        <v>20</v>
      </c>
      <c r="AP453" s="457">
        <v>4</v>
      </c>
      <c r="AQ453" s="549"/>
      <c r="AR453" s="736"/>
      <c r="AS453" s="595">
        <f t="shared" si="55"/>
        <v>60</v>
      </c>
      <c r="AT453" s="736">
        <f t="shared" si="53"/>
        <v>3.1031999999999997</v>
      </c>
      <c r="AU453" s="737">
        <f t="shared" si="54"/>
        <v>0.55414285714285716</v>
      </c>
      <c r="AV453" s="450">
        <f t="shared" si="61"/>
        <v>0.78954627481309614</v>
      </c>
      <c r="AW453" s="747">
        <f t="shared" si="62"/>
        <v>0.7677751997937613</v>
      </c>
    </row>
    <row r="454" spans="1:49" x14ac:dyDescent="0.15">
      <c r="A454" s="733">
        <v>43936</v>
      </c>
      <c r="B454" s="515">
        <v>1200</v>
      </c>
      <c r="C454" s="403">
        <v>5.16</v>
      </c>
      <c r="D454" s="406">
        <f t="shared" si="56"/>
        <v>3586.5517241379312</v>
      </c>
      <c r="E454" s="405">
        <v>10401</v>
      </c>
      <c r="F454" s="405">
        <v>3073</v>
      </c>
      <c r="G454" s="687">
        <v>400</v>
      </c>
      <c r="H454" s="403">
        <v>7.89</v>
      </c>
      <c r="I454" s="404">
        <v>42.5</v>
      </c>
      <c r="J454" s="405">
        <v>208</v>
      </c>
      <c r="K454" s="405">
        <v>8890</v>
      </c>
      <c r="L454" s="407">
        <v>26.7</v>
      </c>
      <c r="M454" s="407"/>
      <c r="N454" s="407"/>
      <c r="O454" s="408">
        <v>155</v>
      </c>
      <c r="P454" s="549"/>
      <c r="Q454" s="438"/>
      <c r="R454" s="405"/>
      <c r="S454" s="405"/>
      <c r="T454" s="405"/>
      <c r="U454" s="667"/>
      <c r="V454" s="450"/>
      <c r="W454" s="734">
        <f t="shared" si="57"/>
        <v>1600</v>
      </c>
      <c r="X454" s="450">
        <f t="shared" si="63"/>
        <v>0.64</v>
      </c>
      <c r="Y454" s="734">
        <f t="shared" si="58"/>
        <v>2689.9137931034484</v>
      </c>
      <c r="Z454" s="734">
        <f t="shared" si="66"/>
        <v>7800.75</v>
      </c>
      <c r="AA454" s="735">
        <f t="shared" si="67"/>
        <v>12481.2</v>
      </c>
      <c r="AB454" s="450">
        <f t="shared" si="64"/>
        <v>0.55471999999999999</v>
      </c>
      <c r="AC454" s="439">
        <v>38</v>
      </c>
      <c r="AD454" s="464"/>
      <c r="AE454" s="549">
        <v>2043</v>
      </c>
      <c r="AF454" s="549">
        <v>2118</v>
      </c>
      <c r="AG454" s="464">
        <v>7.23</v>
      </c>
      <c r="AH454" s="439">
        <v>580</v>
      </c>
      <c r="AI454" s="735">
        <f t="shared" si="65"/>
        <v>1856</v>
      </c>
      <c r="AJ454" s="549">
        <v>7020</v>
      </c>
      <c r="AK454" s="439"/>
      <c r="AL454" s="457">
        <v>10</v>
      </c>
      <c r="AM454" s="464">
        <v>5.82</v>
      </c>
      <c r="AN454" s="464">
        <v>31.39</v>
      </c>
      <c r="AO454" s="457">
        <v>19.899999999999999</v>
      </c>
      <c r="AP454" s="457">
        <v>5.5</v>
      </c>
      <c r="AQ454" s="549"/>
      <c r="AR454" s="736"/>
      <c r="AS454" s="595">
        <f t="shared" si="55"/>
        <v>60</v>
      </c>
      <c r="AT454" s="736">
        <f t="shared" si="53"/>
        <v>3.1203000000000003</v>
      </c>
      <c r="AU454" s="737">
        <f t="shared" si="54"/>
        <v>0.5571964285714287</v>
      </c>
      <c r="AV454" s="450">
        <f t="shared" si="61"/>
        <v>0.78437970707944749</v>
      </c>
      <c r="AW454" s="747">
        <f t="shared" si="62"/>
        <v>0.76207415953594204</v>
      </c>
    </row>
    <row r="455" spans="1:49" x14ac:dyDescent="0.15">
      <c r="A455" s="733">
        <v>43937</v>
      </c>
      <c r="B455" s="515">
        <v>1200</v>
      </c>
      <c r="C455" s="403">
        <v>4.8899999999999997</v>
      </c>
      <c r="D455" s="406">
        <f t="shared" si="56"/>
        <v>3634.4827586206898</v>
      </c>
      <c r="E455" s="405">
        <v>10540</v>
      </c>
      <c r="F455" s="405">
        <v>2826</v>
      </c>
      <c r="G455" s="687">
        <v>400</v>
      </c>
      <c r="H455" s="403">
        <v>7.98</v>
      </c>
      <c r="I455" s="404">
        <v>39.299999999999997</v>
      </c>
      <c r="J455" s="405">
        <v>192</v>
      </c>
      <c r="K455" s="405">
        <v>11970</v>
      </c>
      <c r="L455" s="407">
        <v>16.8</v>
      </c>
      <c r="M455" s="407"/>
      <c r="N455" s="407"/>
      <c r="O455" s="408">
        <v>167</v>
      </c>
      <c r="P455" s="549"/>
      <c r="Q455" s="438"/>
      <c r="R455" s="405"/>
      <c r="S455" s="405"/>
      <c r="T455" s="405"/>
      <c r="U455" s="667"/>
      <c r="V455" s="450"/>
      <c r="W455" s="734">
        <f t="shared" si="57"/>
        <v>1600</v>
      </c>
      <c r="X455" s="450">
        <f t="shared" si="63"/>
        <v>0.64</v>
      </c>
      <c r="Y455" s="734">
        <f t="shared" si="58"/>
        <v>2725.8620689655172</v>
      </c>
      <c r="Z455" s="734">
        <f t="shared" si="66"/>
        <v>7905</v>
      </c>
      <c r="AA455" s="735">
        <f t="shared" si="67"/>
        <v>12648</v>
      </c>
      <c r="AB455" s="450">
        <f t="shared" si="64"/>
        <v>0.56213333333333337</v>
      </c>
      <c r="AC455" s="439">
        <v>38</v>
      </c>
      <c r="AD455" s="464"/>
      <c r="AE455" s="549">
        <v>2445</v>
      </c>
      <c r="AF455" s="549">
        <v>2399</v>
      </c>
      <c r="AG455" s="464">
        <v>7.37</v>
      </c>
      <c r="AH455" s="439">
        <v>607</v>
      </c>
      <c r="AI455" s="735">
        <f t="shared" si="65"/>
        <v>1942.4</v>
      </c>
      <c r="AJ455" s="549">
        <v>6500</v>
      </c>
      <c r="AK455" s="439"/>
      <c r="AL455" s="457">
        <v>10</v>
      </c>
      <c r="AM455" s="464">
        <v>5.93</v>
      </c>
      <c r="AN455" s="464">
        <v>34.880000000000003</v>
      </c>
      <c r="AO455" s="457">
        <v>18.8</v>
      </c>
      <c r="AP455" s="457">
        <v>4.3</v>
      </c>
      <c r="AQ455" s="549"/>
      <c r="AR455" s="736"/>
      <c r="AS455" s="595">
        <f t="shared" si="55"/>
        <v>60</v>
      </c>
      <c r="AT455" s="736">
        <f t="shared" si="53"/>
        <v>3.1619999999999999</v>
      </c>
      <c r="AU455" s="737">
        <f t="shared" si="54"/>
        <v>0.56464285714285711</v>
      </c>
      <c r="AV455" s="450">
        <f t="shared" si="61"/>
        <v>0.77731815306767871</v>
      </c>
      <c r="AW455" s="747">
        <f t="shared" si="62"/>
        <v>0.75428209993674888</v>
      </c>
    </row>
    <row r="456" spans="1:49" x14ac:dyDescent="0.15">
      <c r="A456" s="733">
        <v>43938</v>
      </c>
      <c r="B456" s="515">
        <v>1200</v>
      </c>
      <c r="C456" s="403">
        <v>4.8899999999999997</v>
      </c>
      <c r="D456" s="406">
        <f t="shared" si="56"/>
        <v>3356.2068965517242</v>
      </c>
      <c r="E456" s="405">
        <v>9733</v>
      </c>
      <c r="F456" s="405">
        <v>2823</v>
      </c>
      <c r="G456" s="687">
        <v>400</v>
      </c>
      <c r="H456" s="403">
        <v>7.99</v>
      </c>
      <c r="I456" s="404">
        <v>44.9</v>
      </c>
      <c r="J456" s="405">
        <v>216</v>
      </c>
      <c r="K456" s="405">
        <v>8310</v>
      </c>
      <c r="L456" s="407">
        <v>14.6</v>
      </c>
      <c r="M456" s="407">
        <v>9.6999999999999993</v>
      </c>
      <c r="N456" s="407">
        <v>2.4</v>
      </c>
      <c r="O456" s="408">
        <v>216</v>
      </c>
      <c r="P456" s="549"/>
      <c r="Q456" s="438"/>
      <c r="R456" s="405"/>
      <c r="S456" s="405"/>
      <c r="T456" s="405"/>
      <c r="U456" s="667"/>
      <c r="V456" s="450"/>
      <c r="W456" s="734">
        <f t="shared" si="57"/>
        <v>1600</v>
      </c>
      <c r="X456" s="450">
        <f t="shared" si="63"/>
        <v>0.64</v>
      </c>
      <c r="Y456" s="734">
        <f t="shared" si="58"/>
        <v>2517.155172413793</v>
      </c>
      <c r="Z456" s="734">
        <f t="shared" si="66"/>
        <v>7299.75</v>
      </c>
      <c r="AA456" s="735">
        <f t="shared" si="67"/>
        <v>11679.6</v>
      </c>
      <c r="AB456" s="450">
        <f t="shared" si="64"/>
        <v>0.5190933333333333</v>
      </c>
      <c r="AC456" s="439">
        <v>38</v>
      </c>
      <c r="AD456" s="464"/>
      <c r="AE456" s="549">
        <v>3093</v>
      </c>
      <c r="AF456" s="549">
        <v>3096</v>
      </c>
      <c r="AG456" s="464">
        <v>7.34</v>
      </c>
      <c r="AH456" s="439">
        <v>612</v>
      </c>
      <c r="AI456" s="735">
        <f t="shared" si="65"/>
        <v>1958.4</v>
      </c>
      <c r="AJ456" s="549">
        <v>6540</v>
      </c>
      <c r="AK456" s="439"/>
      <c r="AL456" s="457">
        <v>12</v>
      </c>
      <c r="AM456" s="464">
        <v>6.07</v>
      </c>
      <c r="AN456" s="464">
        <v>37.82</v>
      </c>
      <c r="AO456" s="457">
        <v>21</v>
      </c>
      <c r="AP456" s="457">
        <v>4.4000000000000004</v>
      </c>
      <c r="AQ456" s="549"/>
      <c r="AR456" s="736"/>
      <c r="AS456" s="595">
        <f t="shared" si="55"/>
        <v>60</v>
      </c>
      <c r="AT456" s="736">
        <f t="shared" ref="AT456:AT487" si="68">AA456/4000</f>
        <v>2.9199000000000002</v>
      </c>
      <c r="AU456" s="737">
        <f t="shared" ref="AU456:AU487" si="69">AT456/$AT$6</f>
        <v>0.52141071428571439</v>
      </c>
      <c r="AV456" s="450">
        <f t="shared" si="61"/>
        <v>0.75686838590362682</v>
      </c>
      <c r="AW456" s="747">
        <f t="shared" si="62"/>
        <v>0.7317168396177951</v>
      </c>
    </row>
    <row r="457" spans="1:49" x14ac:dyDescent="0.15">
      <c r="A457" s="733">
        <v>43939</v>
      </c>
      <c r="B457" s="515">
        <v>1200</v>
      </c>
      <c r="C457" s="403">
        <v>5.01</v>
      </c>
      <c r="D457" s="406">
        <f t="shared" si="56"/>
        <v>3354.8275862068967</v>
      </c>
      <c r="E457" s="405">
        <v>9729</v>
      </c>
      <c r="F457" s="405">
        <v>2976</v>
      </c>
      <c r="G457" s="687">
        <v>400</v>
      </c>
      <c r="H457" s="403">
        <v>7.94</v>
      </c>
      <c r="I457" s="404">
        <v>44.5</v>
      </c>
      <c r="J457" s="405">
        <v>196</v>
      </c>
      <c r="K457" s="405">
        <v>12830</v>
      </c>
      <c r="L457" s="407">
        <v>17.2</v>
      </c>
      <c r="M457" s="407"/>
      <c r="N457" s="407"/>
      <c r="O457" s="408">
        <v>139</v>
      </c>
      <c r="P457" s="549"/>
      <c r="Q457" s="438"/>
      <c r="R457" s="405"/>
      <c r="S457" s="405"/>
      <c r="T457" s="405"/>
      <c r="U457" s="667"/>
      <c r="V457" s="450"/>
      <c r="W457" s="734">
        <f t="shared" si="57"/>
        <v>1600</v>
      </c>
      <c r="X457" s="450">
        <f t="shared" si="63"/>
        <v>0.64</v>
      </c>
      <c r="Y457" s="734">
        <f t="shared" si="58"/>
        <v>2516.1206896551726</v>
      </c>
      <c r="Z457" s="734">
        <f t="shared" si="66"/>
        <v>7296.75</v>
      </c>
      <c r="AA457" s="735">
        <f t="shared" si="67"/>
        <v>11674.8</v>
      </c>
      <c r="AB457" s="450">
        <f t="shared" si="64"/>
        <v>0.51888000000000001</v>
      </c>
      <c r="AC457" s="439">
        <v>38</v>
      </c>
      <c r="AD457" s="464"/>
      <c r="AE457" s="549">
        <v>3083</v>
      </c>
      <c r="AF457" s="549">
        <v>2966</v>
      </c>
      <c r="AG457" s="464">
        <v>7.31</v>
      </c>
      <c r="AH457" s="439">
        <v>613</v>
      </c>
      <c r="AI457" s="735">
        <f t="shared" si="65"/>
        <v>1961.6000000000001</v>
      </c>
      <c r="AJ457" s="549">
        <v>6870</v>
      </c>
      <c r="AK457" s="439"/>
      <c r="AL457" s="457">
        <v>12</v>
      </c>
      <c r="AM457" s="464">
        <v>6.37</v>
      </c>
      <c r="AN457" s="464">
        <v>41.74</v>
      </c>
      <c r="AO457" s="457">
        <v>22</v>
      </c>
      <c r="AP457" s="457">
        <v>6</v>
      </c>
      <c r="AQ457" s="549"/>
      <c r="AR457" s="736"/>
      <c r="AS457" s="595">
        <f t="shared" si="55"/>
        <v>60</v>
      </c>
      <c r="AT457" s="736">
        <f t="shared" si="68"/>
        <v>2.9186999999999999</v>
      </c>
      <c r="AU457" s="737">
        <f t="shared" si="69"/>
        <v>0.52119642857142856</v>
      </c>
      <c r="AV457" s="450">
        <f t="shared" si="61"/>
        <v>0.75637098708329054</v>
      </c>
      <c r="AW457" s="747">
        <f t="shared" si="62"/>
        <v>0.7311679857470792</v>
      </c>
    </row>
    <row r="458" spans="1:49" x14ac:dyDescent="0.15">
      <c r="A458" s="740">
        <v>43940</v>
      </c>
      <c r="B458" s="486">
        <v>1200</v>
      </c>
      <c r="C458" s="488">
        <v>5.76</v>
      </c>
      <c r="D458" s="741">
        <f t="shared" si="56"/>
        <v>3649.655172413793</v>
      </c>
      <c r="E458" s="490">
        <v>10584</v>
      </c>
      <c r="F458" s="490">
        <v>3675</v>
      </c>
      <c r="G458" s="689">
        <v>400</v>
      </c>
      <c r="H458" s="488">
        <v>7.96</v>
      </c>
      <c r="I458" s="489">
        <v>34.9</v>
      </c>
      <c r="J458" s="490">
        <v>170</v>
      </c>
      <c r="K458" s="490">
        <v>6510</v>
      </c>
      <c r="L458" s="491">
        <v>18.399999999999999</v>
      </c>
      <c r="M458" s="491"/>
      <c r="N458" s="491"/>
      <c r="O458" s="492">
        <v>127</v>
      </c>
      <c r="P458" s="550"/>
      <c r="Q458" s="493"/>
      <c r="R458" s="494"/>
      <c r="S458" s="490"/>
      <c r="T458" s="490"/>
      <c r="U458" s="677"/>
      <c r="V458" s="499"/>
      <c r="W458" s="742">
        <f t="shared" si="57"/>
        <v>1600</v>
      </c>
      <c r="X458" s="499">
        <f t="shared" si="63"/>
        <v>0.64</v>
      </c>
      <c r="Y458" s="742">
        <f t="shared" si="58"/>
        <v>2737.2413793103451</v>
      </c>
      <c r="Z458" s="742">
        <f t="shared" si="66"/>
        <v>7938</v>
      </c>
      <c r="AA458" s="550">
        <f t="shared" si="67"/>
        <v>12700.8</v>
      </c>
      <c r="AB458" s="499">
        <f t="shared" si="64"/>
        <v>0.56447999999999998</v>
      </c>
      <c r="AC458" s="494">
        <v>38</v>
      </c>
      <c r="AD458" s="507"/>
      <c r="AE458" s="550">
        <v>3261</v>
      </c>
      <c r="AF458" s="550">
        <v>3255</v>
      </c>
      <c r="AG458" s="507">
        <v>7.33</v>
      </c>
      <c r="AH458" s="494">
        <v>618</v>
      </c>
      <c r="AI458" s="550">
        <f t="shared" si="65"/>
        <v>1977.6000000000001</v>
      </c>
      <c r="AJ458" s="550">
        <v>6570</v>
      </c>
      <c r="AK458" s="494"/>
      <c r="AL458" s="503">
        <v>12</v>
      </c>
      <c r="AM458" s="507">
        <v>6.53</v>
      </c>
      <c r="AN458" s="507">
        <v>40.92</v>
      </c>
      <c r="AO458" s="503">
        <v>22.6</v>
      </c>
      <c r="AP458" s="503">
        <v>4.5</v>
      </c>
      <c r="AQ458" s="550"/>
      <c r="AR458" s="507"/>
      <c r="AS458" s="494">
        <f t="shared" si="55"/>
        <v>60</v>
      </c>
      <c r="AT458" s="507">
        <f t="shared" si="68"/>
        <v>3.1751999999999998</v>
      </c>
      <c r="AU458" s="743">
        <f t="shared" si="69"/>
        <v>0.56699999999999995</v>
      </c>
      <c r="AV458" s="499">
        <f t="shared" si="61"/>
        <v>0.77422524565381712</v>
      </c>
      <c r="AW458" s="748">
        <f t="shared" si="62"/>
        <v>0.75086923658352234</v>
      </c>
    </row>
    <row r="459" spans="1:49" x14ac:dyDescent="0.15">
      <c r="A459" s="733">
        <v>43941</v>
      </c>
      <c r="B459" s="515">
        <v>1200</v>
      </c>
      <c r="C459" s="403">
        <v>5.21</v>
      </c>
      <c r="D459" s="406">
        <f t="shared" si="56"/>
        <v>3597.2413793103451</v>
      </c>
      <c r="E459" s="405">
        <v>10432</v>
      </c>
      <c r="F459" s="405">
        <v>2998</v>
      </c>
      <c r="G459" s="687">
        <v>400</v>
      </c>
      <c r="H459" s="403">
        <v>7.87</v>
      </c>
      <c r="I459" s="404">
        <v>37.700000000000003</v>
      </c>
      <c r="J459" s="405">
        <v>117</v>
      </c>
      <c r="K459" s="405">
        <v>8310</v>
      </c>
      <c r="L459" s="407">
        <v>21.2</v>
      </c>
      <c r="M459" s="407"/>
      <c r="N459" s="407"/>
      <c r="O459" s="408">
        <v>48</v>
      </c>
      <c r="P459" s="549"/>
      <c r="Q459" s="438"/>
      <c r="R459" s="439"/>
      <c r="S459" s="405"/>
      <c r="T459" s="405"/>
      <c r="U459" s="667"/>
      <c r="V459" s="450"/>
      <c r="W459" s="734">
        <f t="shared" si="57"/>
        <v>1600</v>
      </c>
      <c r="X459" s="450">
        <f t="shared" si="63"/>
        <v>0.64</v>
      </c>
      <c r="Y459" s="734">
        <f t="shared" si="58"/>
        <v>2697.9310344827586</v>
      </c>
      <c r="Z459" s="734">
        <f t="shared" si="66"/>
        <v>7824</v>
      </c>
      <c r="AA459" s="735">
        <f t="shared" si="67"/>
        <v>12518.4</v>
      </c>
      <c r="AB459" s="450">
        <f t="shared" si="64"/>
        <v>0.55637333333333328</v>
      </c>
      <c r="AC459" s="439">
        <v>38</v>
      </c>
      <c r="AD459" s="464"/>
      <c r="AE459" s="549">
        <v>2933</v>
      </c>
      <c r="AF459" s="549">
        <v>3006</v>
      </c>
      <c r="AG459" s="464">
        <v>7.24</v>
      </c>
      <c r="AH459" s="439">
        <v>605</v>
      </c>
      <c r="AI459" s="735">
        <f t="shared" si="65"/>
        <v>1936</v>
      </c>
      <c r="AJ459" s="549">
        <v>6400</v>
      </c>
      <c r="AK459" s="439"/>
      <c r="AL459" s="457">
        <v>12</v>
      </c>
      <c r="AM459" s="464">
        <v>6.58</v>
      </c>
      <c r="AN459" s="464">
        <v>39.22</v>
      </c>
      <c r="AO459" s="457">
        <v>21.3</v>
      </c>
      <c r="AP459" s="457">
        <v>5.8</v>
      </c>
      <c r="AQ459" s="549"/>
      <c r="AR459" s="736"/>
      <c r="AS459" s="595">
        <f t="shared" si="55"/>
        <v>60</v>
      </c>
      <c r="AT459" s="736">
        <f t="shared" si="68"/>
        <v>3.1295999999999999</v>
      </c>
      <c r="AU459" s="737">
        <f t="shared" si="69"/>
        <v>0.55885714285714283</v>
      </c>
      <c r="AV459" s="450">
        <f t="shared" si="61"/>
        <v>0.77575408997955009</v>
      </c>
      <c r="AW459" s="747">
        <f t="shared" si="62"/>
        <v>0.75255623721881393</v>
      </c>
    </row>
    <row r="460" spans="1:49" x14ac:dyDescent="0.15">
      <c r="A460" s="733">
        <v>43942</v>
      </c>
      <c r="B460" s="515">
        <v>1200</v>
      </c>
      <c r="C460" s="403">
        <v>5.22</v>
      </c>
      <c r="D460" s="406">
        <f t="shared" si="56"/>
        <v>3422.7586206896553</v>
      </c>
      <c r="E460" s="405">
        <v>9926</v>
      </c>
      <c r="F460" s="405">
        <v>3428</v>
      </c>
      <c r="G460" s="687">
        <v>400</v>
      </c>
      <c r="H460" s="403">
        <v>8.1</v>
      </c>
      <c r="I460" s="404">
        <v>31.1</v>
      </c>
      <c r="J460" s="405">
        <v>207</v>
      </c>
      <c r="K460" s="405">
        <v>3530</v>
      </c>
      <c r="L460" s="407">
        <v>26.3</v>
      </c>
      <c r="M460" s="407">
        <v>18.8</v>
      </c>
      <c r="N460" s="407">
        <v>2.5</v>
      </c>
      <c r="O460" s="408">
        <v>233</v>
      </c>
      <c r="P460" s="549"/>
      <c r="Q460" s="438"/>
      <c r="R460" s="439"/>
      <c r="S460" s="405"/>
      <c r="T460" s="405"/>
      <c r="U460" s="667"/>
      <c r="V460" s="450"/>
      <c r="W460" s="734">
        <f t="shared" si="57"/>
        <v>1600</v>
      </c>
      <c r="X460" s="450">
        <f t="shared" si="63"/>
        <v>0.64</v>
      </c>
      <c r="Y460" s="734">
        <f t="shared" si="58"/>
        <v>2567.0689655172414</v>
      </c>
      <c r="Z460" s="734">
        <f t="shared" si="66"/>
        <v>7444.5</v>
      </c>
      <c r="AA460" s="735">
        <f t="shared" si="67"/>
        <v>11911.2</v>
      </c>
      <c r="AB460" s="450">
        <f t="shared" si="64"/>
        <v>0.52938666666666667</v>
      </c>
      <c r="AC460" s="439">
        <v>38</v>
      </c>
      <c r="AD460" s="464"/>
      <c r="AE460" s="549">
        <v>3144</v>
      </c>
      <c r="AF460" s="549">
        <v>3143</v>
      </c>
      <c r="AG460" s="464">
        <v>7.45</v>
      </c>
      <c r="AH460" s="439">
        <v>610</v>
      </c>
      <c r="AI460" s="735">
        <f t="shared" si="65"/>
        <v>1952</v>
      </c>
      <c r="AJ460" s="549">
        <v>6380</v>
      </c>
      <c r="AK460" s="439"/>
      <c r="AL460" s="457">
        <v>12</v>
      </c>
      <c r="AM460" s="464">
        <v>6.44</v>
      </c>
      <c r="AN460" s="464">
        <v>38.86</v>
      </c>
      <c r="AO460" s="457">
        <v>20</v>
      </c>
      <c r="AP460" s="457">
        <v>6</v>
      </c>
      <c r="AQ460" s="549"/>
      <c r="AR460" s="736"/>
      <c r="AS460" s="595">
        <f t="shared" ref="AS460:AS487" si="70">4000/W460*24</f>
        <v>60</v>
      </c>
      <c r="AT460" s="736">
        <f t="shared" si="68"/>
        <v>2.9778000000000002</v>
      </c>
      <c r="AU460" s="737">
        <f t="shared" si="69"/>
        <v>0.53175000000000006</v>
      </c>
      <c r="AV460" s="450">
        <f t="shared" si="61"/>
        <v>0.76237490764994287</v>
      </c>
      <c r="AW460" s="747">
        <f t="shared" si="62"/>
        <v>0.73779300154476457</v>
      </c>
    </row>
    <row r="461" spans="1:49" x14ac:dyDescent="0.15">
      <c r="A461" s="733">
        <v>43943</v>
      </c>
      <c r="B461" s="515">
        <v>1200</v>
      </c>
      <c r="C461" s="403">
        <v>5.35</v>
      </c>
      <c r="D461" s="406">
        <f t="shared" si="56"/>
        <v>3608.9655172413795</v>
      </c>
      <c r="E461" s="405">
        <v>10466</v>
      </c>
      <c r="F461" s="405">
        <v>3535</v>
      </c>
      <c r="G461" s="687">
        <v>400</v>
      </c>
      <c r="H461" s="403">
        <v>8.66</v>
      </c>
      <c r="I461" s="404">
        <v>49.2</v>
      </c>
      <c r="J461" s="405">
        <v>159</v>
      </c>
      <c r="K461" s="405">
        <v>7890</v>
      </c>
      <c r="L461" s="407">
        <v>23.3</v>
      </c>
      <c r="M461" s="407"/>
      <c r="N461" s="407"/>
      <c r="O461" s="408">
        <v>56</v>
      </c>
      <c r="P461" s="549"/>
      <c r="Q461" s="438"/>
      <c r="R461" s="405"/>
      <c r="S461" s="405"/>
      <c r="T461" s="405"/>
      <c r="U461" s="667"/>
      <c r="V461" s="450"/>
      <c r="W461" s="734">
        <f t="shared" si="57"/>
        <v>1600</v>
      </c>
      <c r="X461" s="450">
        <f t="shared" si="63"/>
        <v>0.64</v>
      </c>
      <c r="Y461" s="734">
        <f t="shared" si="58"/>
        <v>2706.7241379310344</v>
      </c>
      <c r="Z461" s="734">
        <f t="shared" si="66"/>
        <v>7849.5</v>
      </c>
      <c r="AA461" s="735">
        <f t="shared" si="67"/>
        <v>12559.2</v>
      </c>
      <c r="AB461" s="450">
        <f t="shared" si="64"/>
        <v>0.55818666666666672</v>
      </c>
      <c r="AC461" s="439">
        <v>38</v>
      </c>
      <c r="AD461" s="464"/>
      <c r="AE461" s="549">
        <v>3167</v>
      </c>
      <c r="AF461" s="549">
        <v>3169</v>
      </c>
      <c r="AG461" s="464">
        <v>7.5</v>
      </c>
      <c r="AH461" s="439">
        <v>621</v>
      </c>
      <c r="AI461" s="735">
        <f t="shared" si="65"/>
        <v>1987.2</v>
      </c>
      <c r="AJ461" s="549">
        <v>6500</v>
      </c>
      <c r="AK461" s="439"/>
      <c r="AL461" s="457">
        <v>12</v>
      </c>
      <c r="AM461" s="464">
        <v>6.85</v>
      </c>
      <c r="AN461" s="464">
        <v>36.68</v>
      </c>
      <c r="AO461" s="457">
        <v>18.7</v>
      </c>
      <c r="AP461" s="457">
        <v>5.4</v>
      </c>
      <c r="AQ461" s="549"/>
      <c r="AR461" s="736"/>
      <c r="AS461" s="595">
        <f t="shared" si="70"/>
        <v>60</v>
      </c>
      <c r="AT461" s="736">
        <f t="shared" si="68"/>
        <v>3.1398000000000001</v>
      </c>
      <c r="AU461" s="737">
        <f t="shared" si="69"/>
        <v>0.56067857142857147</v>
      </c>
      <c r="AV461" s="450">
        <f t="shared" si="61"/>
        <v>0.77057137397286457</v>
      </c>
      <c r="AW461" s="747">
        <f t="shared" si="62"/>
        <v>0.74683737817695395</v>
      </c>
    </row>
    <row r="462" spans="1:49" x14ac:dyDescent="0.15">
      <c r="A462" s="733">
        <v>43944</v>
      </c>
      <c r="B462" s="515">
        <v>1200</v>
      </c>
      <c r="C462" s="403">
        <v>5.34</v>
      </c>
      <c r="D462" s="406">
        <f t="shared" ref="D462:D487" si="71">E462/2.9</f>
        <v>3549.3103448275865</v>
      </c>
      <c r="E462" s="405">
        <v>10293</v>
      </c>
      <c r="F462" s="405">
        <v>4088</v>
      </c>
      <c r="G462" s="687">
        <v>400</v>
      </c>
      <c r="H462" s="403">
        <v>8.3800000000000008</v>
      </c>
      <c r="I462" s="404">
        <v>55.8</v>
      </c>
      <c r="J462" s="405">
        <v>196</v>
      </c>
      <c r="K462" s="405">
        <v>7200</v>
      </c>
      <c r="L462" s="407">
        <v>21</v>
      </c>
      <c r="M462" s="407"/>
      <c r="N462" s="407"/>
      <c r="O462" s="408">
        <v>82</v>
      </c>
      <c r="P462" s="549"/>
      <c r="Q462" s="438"/>
      <c r="R462" s="405"/>
      <c r="S462" s="405"/>
      <c r="T462" s="405"/>
      <c r="U462" s="667"/>
      <c r="V462" s="450"/>
      <c r="W462" s="734">
        <f t="shared" ref="W462:W487" si="72">G462+B462</f>
        <v>1600</v>
      </c>
      <c r="X462" s="450">
        <f t="shared" si="63"/>
        <v>0.64</v>
      </c>
      <c r="Y462" s="734">
        <f t="shared" ref="Y462:Y487" si="73">Z462/2.9</f>
        <v>2661.9827586206898</v>
      </c>
      <c r="Z462" s="734">
        <f t="shared" si="66"/>
        <v>7719.75</v>
      </c>
      <c r="AA462" s="735">
        <f t="shared" si="67"/>
        <v>12351.6</v>
      </c>
      <c r="AB462" s="450">
        <f t="shared" si="64"/>
        <v>0.54896</v>
      </c>
      <c r="AC462" s="439">
        <v>38</v>
      </c>
      <c r="AD462" s="464"/>
      <c r="AE462" s="549">
        <v>3089</v>
      </c>
      <c r="AF462" s="549">
        <v>3203</v>
      </c>
      <c r="AG462" s="464">
        <v>7.7</v>
      </c>
      <c r="AH462" s="439">
        <v>635</v>
      </c>
      <c r="AI462" s="735">
        <f t="shared" si="65"/>
        <v>2032</v>
      </c>
      <c r="AJ462" s="549">
        <v>6480</v>
      </c>
      <c r="AK462" s="439"/>
      <c r="AL462" s="457">
        <v>12</v>
      </c>
      <c r="AM462" s="464">
        <v>6.51</v>
      </c>
      <c r="AN462" s="464">
        <v>32.549999999999997</v>
      </c>
      <c r="AO462" s="457">
        <v>18.2</v>
      </c>
      <c r="AP462" s="457">
        <v>6.5</v>
      </c>
      <c r="AQ462" s="549"/>
      <c r="AR462" s="736"/>
      <c r="AS462" s="595">
        <f t="shared" si="70"/>
        <v>60</v>
      </c>
      <c r="AT462" s="736">
        <f t="shared" si="68"/>
        <v>3.0879000000000003</v>
      </c>
      <c r="AU462" s="737">
        <f t="shared" si="69"/>
        <v>0.55141071428571442</v>
      </c>
      <c r="AV462" s="450">
        <f t="shared" ref="AV462:AV487" si="74">1-AH462/Y462</f>
        <v>0.76145600569966643</v>
      </c>
      <c r="AW462" s="747">
        <f t="shared" si="62"/>
        <v>0.7367790407720457</v>
      </c>
    </row>
    <row r="463" spans="1:49" x14ac:dyDescent="0.15">
      <c r="A463" s="733">
        <v>43945</v>
      </c>
      <c r="B463" s="515">
        <v>1200</v>
      </c>
      <c r="C463" s="403">
        <v>5.34</v>
      </c>
      <c r="D463" s="406">
        <f t="shared" si="71"/>
        <v>3566.8965517241381</v>
      </c>
      <c r="E463" s="405">
        <v>10344</v>
      </c>
      <c r="F463" s="405">
        <v>3610</v>
      </c>
      <c r="G463" s="687">
        <v>400</v>
      </c>
      <c r="H463" s="403">
        <v>8.09</v>
      </c>
      <c r="I463" s="404">
        <v>66.400000000000006</v>
      </c>
      <c r="J463" s="405">
        <v>258</v>
      </c>
      <c r="K463" s="405">
        <v>5960</v>
      </c>
      <c r="L463" s="407">
        <v>35.6</v>
      </c>
      <c r="M463" s="407">
        <v>22.8</v>
      </c>
      <c r="N463" s="407">
        <v>2.4</v>
      </c>
      <c r="O463" s="408">
        <v>120</v>
      </c>
      <c r="P463" s="549"/>
      <c r="Q463" s="438"/>
      <c r="R463" s="405"/>
      <c r="S463" s="405"/>
      <c r="T463" s="405"/>
      <c r="U463" s="667"/>
      <c r="V463" s="450"/>
      <c r="W463" s="734">
        <f t="shared" si="72"/>
        <v>1600</v>
      </c>
      <c r="X463" s="450">
        <f t="shared" si="63"/>
        <v>0.64</v>
      </c>
      <c r="Y463" s="734">
        <f t="shared" si="73"/>
        <v>2675.1724137931037</v>
      </c>
      <c r="Z463" s="734">
        <f t="shared" si="66"/>
        <v>7758</v>
      </c>
      <c r="AA463" s="735">
        <f t="shared" si="67"/>
        <v>12412.8</v>
      </c>
      <c r="AB463" s="450">
        <f t="shared" si="64"/>
        <v>0.55167999999999995</v>
      </c>
      <c r="AC463" s="439">
        <v>38</v>
      </c>
      <c r="AD463" s="464"/>
      <c r="AE463" s="549">
        <v>3011</v>
      </c>
      <c r="AF463" s="549">
        <v>3035</v>
      </c>
      <c r="AG463" s="464">
        <v>7.59</v>
      </c>
      <c r="AH463" s="439">
        <v>633</v>
      </c>
      <c r="AI463" s="735">
        <f t="shared" si="65"/>
        <v>2025.6000000000001</v>
      </c>
      <c r="AJ463" s="549">
        <v>6320</v>
      </c>
      <c r="AK463" s="439"/>
      <c r="AL463" s="457">
        <v>12</v>
      </c>
      <c r="AM463" s="464">
        <v>6.88</v>
      </c>
      <c r="AN463" s="464">
        <v>33.06</v>
      </c>
      <c r="AO463" s="457">
        <v>17.399999999999999</v>
      </c>
      <c r="AP463" s="457">
        <v>5.4</v>
      </c>
      <c r="AQ463" s="549"/>
      <c r="AR463" s="736"/>
      <c r="AS463" s="595">
        <f t="shared" si="70"/>
        <v>60</v>
      </c>
      <c r="AT463" s="736">
        <f t="shared" si="68"/>
        <v>3.1031999999999997</v>
      </c>
      <c r="AU463" s="737">
        <f t="shared" si="69"/>
        <v>0.55414285714285716</v>
      </c>
      <c r="AV463" s="450">
        <f t="shared" si="74"/>
        <v>0.76337973704563034</v>
      </c>
      <c r="AW463" s="747">
        <f t="shared" si="62"/>
        <v>0.73890177880897134</v>
      </c>
    </row>
    <row r="464" spans="1:49" x14ac:dyDescent="0.15">
      <c r="A464" s="733">
        <v>43946</v>
      </c>
      <c r="B464" s="515">
        <v>1200</v>
      </c>
      <c r="C464" s="403">
        <v>5.35</v>
      </c>
      <c r="D464" s="406">
        <f t="shared" si="71"/>
        <v>3354.4827586206898</v>
      </c>
      <c r="E464" s="405">
        <v>9728</v>
      </c>
      <c r="F464" s="405">
        <v>4157</v>
      </c>
      <c r="G464" s="687">
        <v>400</v>
      </c>
      <c r="H464" s="403">
        <v>8.19</v>
      </c>
      <c r="I464" s="404">
        <v>60.9</v>
      </c>
      <c r="J464" s="405">
        <v>249</v>
      </c>
      <c r="K464" s="405">
        <v>4940</v>
      </c>
      <c r="L464" s="407">
        <v>30.6</v>
      </c>
      <c r="M464" s="407"/>
      <c r="N464" s="407"/>
      <c r="O464" s="408">
        <v>97</v>
      </c>
      <c r="P464" s="549"/>
      <c r="Q464" s="438"/>
      <c r="R464" s="405"/>
      <c r="S464" s="405"/>
      <c r="T464" s="405"/>
      <c r="U464" s="667"/>
      <c r="V464" s="450"/>
      <c r="W464" s="734">
        <f t="shared" si="72"/>
        <v>1600</v>
      </c>
      <c r="X464" s="450">
        <f t="shared" si="63"/>
        <v>0.64</v>
      </c>
      <c r="Y464" s="734">
        <f t="shared" si="73"/>
        <v>2515.8620689655172</v>
      </c>
      <c r="Z464" s="734">
        <f t="shared" si="66"/>
        <v>7296</v>
      </c>
      <c r="AA464" s="735">
        <f t="shared" si="67"/>
        <v>11673.6</v>
      </c>
      <c r="AB464" s="450">
        <f t="shared" si="64"/>
        <v>0.51882666666666666</v>
      </c>
      <c r="AC464" s="439">
        <v>38</v>
      </c>
      <c r="AD464" s="464"/>
      <c r="AE464" s="549">
        <v>3240</v>
      </c>
      <c r="AF464" s="549">
        <v>3223</v>
      </c>
      <c r="AG464" s="464">
        <v>7.54</v>
      </c>
      <c r="AH464" s="439">
        <v>630</v>
      </c>
      <c r="AI464" s="735">
        <f t="shared" si="65"/>
        <v>2016</v>
      </c>
      <c r="AJ464" s="549">
        <v>6670</v>
      </c>
      <c r="AK464" s="439"/>
      <c r="AL464" s="457">
        <v>12</v>
      </c>
      <c r="AM464" s="464">
        <v>6.78</v>
      </c>
      <c r="AN464" s="464">
        <v>29.78</v>
      </c>
      <c r="AO464" s="457">
        <v>16.2</v>
      </c>
      <c r="AP464" s="457">
        <v>4.4000000000000004</v>
      </c>
      <c r="AQ464" s="549"/>
      <c r="AR464" s="736"/>
      <c r="AS464" s="595">
        <f t="shared" si="70"/>
        <v>60</v>
      </c>
      <c r="AT464" s="736">
        <f t="shared" si="68"/>
        <v>2.9184000000000001</v>
      </c>
      <c r="AU464" s="737">
        <f t="shared" si="69"/>
        <v>0.52114285714285724</v>
      </c>
      <c r="AV464" s="450">
        <f t="shared" si="74"/>
        <v>0.74958881578947367</v>
      </c>
      <c r="AW464" s="747">
        <f t="shared" si="62"/>
        <v>0.72368421052631571</v>
      </c>
    </row>
    <row r="465" spans="1:49" x14ac:dyDescent="0.15">
      <c r="A465" s="740">
        <v>43947</v>
      </c>
      <c r="B465" s="486">
        <v>1320</v>
      </c>
      <c r="C465" s="488">
        <v>5.37</v>
      </c>
      <c r="D465" s="741">
        <f t="shared" si="71"/>
        <v>3421.7241379310344</v>
      </c>
      <c r="E465" s="490">
        <v>9923</v>
      </c>
      <c r="F465" s="490">
        <v>4100</v>
      </c>
      <c r="G465" s="689">
        <v>430</v>
      </c>
      <c r="H465" s="488">
        <v>8.16</v>
      </c>
      <c r="I465" s="489">
        <v>66.599999999999994</v>
      </c>
      <c r="J465" s="490">
        <v>246</v>
      </c>
      <c r="K465" s="490">
        <v>9590</v>
      </c>
      <c r="L465" s="491">
        <v>28.9</v>
      </c>
      <c r="M465" s="491"/>
      <c r="N465" s="491"/>
      <c r="O465" s="492">
        <v>94</v>
      </c>
      <c r="P465" s="550"/>
      <c r="Q465" s="493"/>
      <c r="R465" s="494"/>
      <c r="S465" s="490"/>
      <c r="T465" s="490"/>
      <c r="U465" s="677"/>
      <c r="V465" s="499"/>
      <c r="W465" s="742">
        <f t="shared" si="72"/>
        <v>1750</v>
      </c>
      <c r="X465" s="499">
        <f t="shared" si="63"/>
        <v>0.7</v>
      </c>
      <c r="Y465" s="742">
        <f t="shared" si="73"/>
        <v>2566.2931034482758</v>
      </c>
      <c r="Z465" s="742">
        <f t="shared" si="66"/>
        <v>7442.25</v>
      </c>
      <c r="AA465" s="550">
        <f t="shared" si="67"/>
        <v>13023.9375</v>
      </c>
      <c r="AB465" s="499">
        <f t="shared" si="64"/>
        <v>0.5788416666666667</v>
      </c>
      <c r="AC465" s="494">
        <v>38</v>
      </c>
      <c r="AD465" s="507"/>
      <c r="AE465" s="550">
        <v>3125</v>
      </c>
      <c r="AF465" s="550">
        <v>3113</v>
      </c>
      <c r="AG465" s="507">
        <v>7.57</v>
      </c>
      <c r="AH465" s="494">
        <v>655</v>
      </c>
      <c r="AI465" s="550">
        <f t="shared" si="65"/>
        <v>2096</v>
      </c>
      <c r="AJ465" s="550">
        <v>6550</v>
      </c>
      <c r="AK465" s="494"/>
      <c r="AL465" s="503">
        <v>18</v>
      </c>
      <c r="AM465" s="507">
        <v>7.76</v>
      </c>
      <c r="AN465" s="507">
        <v>28.5</v>
      </c>
      <c r="AO465" s="503">
        <v>18</v>
      </c>
      <c r="AP465" s="503">
        <v>4.5</v>
      </c>
      <c r="AQ465" s="550"/>
      <c r="AR465" s="507"/>
      <c r="AS465" s="494">
        <f t="shared" si="70"/>
        <v>54.857142857142854</v>
      </c>
      <c r="AT465" s="507">
        <f t="shared" si="68"/>
        <v>3.2559843750000002</v>
      </c>
      <c r="AU465" s="743">
        <f t="shared" si="69"/>
        <v>0.58142578125000011</v>
      </c>
      <c r="AV465" s="499">
        <f t="shared" si="74"/>
        <v>0.74476804729752422</v>
      </c>
      <c r="AW465" s="748">
        <f t="shared" si="62"/>
        <v>0.718364741845544</v>
      </c>
    </row>
    <row r="466" spans="1:49" x14ac:dyDescent="0.15">
      <c r="A466" s="733">
        <v>43948</v>
      </c>
      <c r="B466" s="515">
        <v>1320</v>
      </c>
      <c r="C466" s="403">
        <v>5.23</v>
      </c>
      <c r="D466" s="406">
        <f t="shared" si="71"/>
        <v>3575.8620689655172</v>
      </c>
      <c r="E466" s="405">
        <v>10370</v>
      </c>
      <c r="F466" s="405">
        <v>3715</v>
      </c>
      <c r="G466" s="687">
        <v>430</v>
      </c>
      <c r="H466" s="403">
        <v>8.0299999999999994</v>
      </c>
      <c r="I466" s="404">
        <v>58.2</v>
      </c>
      <c r="J466" s="405">
        <v>277</v>
      </c>
      <c r="K466" s="405">
        <v>9020</v>
      </c>
      <c r="L466" s="407">
        <v>35.5</v>
      </c>
      <c r="M466" s="407"/>
      <c r="N466" s="407"/>
      <c r="O466" s="408">
        <v>207</v>
      </c>
      <c r="P466" s="549"/>
      <c r="Q466" s="438"/>
      <c r="R466" s="439"/>
      <c r="S466" s="405"/>
      <c r="T466" s="405"/>
      <c r="U466" s="667"/>
      <c r="V466" s="450"/>
      <c r="W466" s="734">
        <f t="shared" si="72"/>
        <v>1750</v>
      </c>
      <c r="X466" s="450">
        <f t="shared" si="63"/>
        <v>0.7</v>
      </c>
      <c r="Y466" s="734">
        <f t="shared" si="73"/>
        <v>2681.8965517241381</v>
      </c>
      <c r="Z466" s="734">
        <f t="shared" si="66"/>
        <v>7777.5</v>
      </c>
      <c r="AA466" s="735">
        <f t="shared" si="67"/>
        <v>13610.625</v>
      </c>
      <c r="AB466" s="450">
        <f t="shared" si="64"/>
        <v>0.60491666666666666</v>
      </c>
      <c r="AC466" s="439">
        <v>38</v>
      </c>
      <c r="AD466" s="464"/>
      <c r="AE466" s="549">
        <v>3130</v>
      </c>
      <c r="AF466" s="549">
        <v>3117</v>
      </c>
      <c r="AG466" s="464">
        <v>7.65</v>
      </c>
      <c r="AH466" s="439">
        <v>680</v>
      </c>
      <c r="AI466" s="735">
        <f t="shared" si="65"/>
        <v>2176</v>
      </c>
      <c r="AJ466" s="549">
        <v>6840</v>
      </c>
      <c r="AK466" s="439"/>
      <c r="AL466" s="457">
        <v>15</v>
      </c>
      <c r="AM466" s="464">
        <v>8.8000000000000007</v>
      </c>
      <c r="AN466" s="464">
        <v>28.7</v>
      </c>
      <c r="AO466" s="457">
        <v>24</v>
      </c>
      <c r="AP466" s="457">
        <v>5</v>
      </c>
      <c r="AQ466" s="549"/>
      <c r="AR466" s="736"/>
      <c r="AS466" s="595">
        <f t="shared" si="70"/>
        <v>54.857142857142854</v>
      </c>
      <c r="AT466" s="736">
        <f t="shared" si="68"/>
        <v>3.4026562500000002</v>
      </c>
      <c r="AU466" s="737">
        <f t="shared" si="69"/>
        <v>0.60761718750000004</v>
      </c>
      <c r="AV466" s="450">
        <f t="shared" si="74"/>
        <v>0.746448087431694</v>
      </c>
      <c r="AW466" s="747">
        <f t="shared" ref="AW466:AW487" si="75">1-AI466/Z466</f>
        <v>0.72021857923497268</v>
      </c>
    </row>
    <row r="467" spans="1:49" x14ac:dyDescent="0.15">
      <c r="A467" s="733">
        <v>43949</v>
      </c>
      <c r="B467" s="515">
        <v>1320</v>
      </c>
      <c r="C467" s="403">
        <v>5.3</v>
      </c>
      <c r="D467" s="406">
        <f t="shared" si="71"/>
        <v>3374.1379310344828</v>
      </c>
      <c r="E467" s="405">
        <v>9785</v>
      </c>
      <c r="F467" s="405">
        <v>3540</v>
      </c>
      <c r="G467" s="687">
        <v>430</v>
      </c>
      <c r="H467" s="403">
        <v>8.15</v>
      </c>
      <c r="I467" s="404">
        <v>46.3</v>
      </c>
      <c r="J467" s="405">
        <v>207</v>
      </c>
      <c r="K467" s="405">
        <v>6620</v>
      </c>
      <c r="L467" s="407">
        <v>27.8</v>
      </c>
      <c r="M467" s="407">
        <v>27</v>
      </c>
      <c r="N467" s="407">
        <v>2.2999999999999998</v>
      </c>
      <c r="O467" s="408">
        <v>124</v>
      </c>
      <c r="P467" s="549"/>
      <c r="Q467" s="438"/>
      <c r="R467" s="439"/>
      <c r="S467" s="405"/>
      <c r="T467" s="405"/>
      <c r="U467" s="667"/>
      <c r="V467" s="450"/>
      <c r="W467" s="734">
        <f t="shared" si="72"/>
        <v>1750</v>
      </c>
      <c r="X467" s="450">
        <f t="shared" si="63"/>
        <v>0.7</v>
      </c>
      <c r="Y467" s="734">
        <f t="shared" si="73"/>
        <v>2530.6034482758623</v>
      </c>
      <c r="Z467" s="734">
        <f t="shared" si="66"/>
        <v>7338.75</v>
      </c>
      <c r="AA467" s="735">
        <f t="shared" si="67"/>
        <v>12842.8125</v>
      </c>
      <c r="AB467" s="450">
        <f t="shared" si="64"/>
        <v>0.5707916666666667</v>
      </c>
      <c r="AC467" s="439">
        <v>38</v>
      </c>
      <c r="AD467" s="464"/>
      <c r="AE467" s="549">
        <v>3217</v>
      </c>
      <c r="AF467" s="549">
        <v>3234</v>
      </c>
      <c r="AG467" s="464">
        <v>7.46</v>
      </c>
      <c r="AH467" s="439">
        <v>692</v>
      </c>
      <c r="AI467" s="735">
        <f t="shared" si="65"/>
        <v>2214.4</v>
      </c>
      <c r="AJ467" s="549">
        <v>6760</v>
      </c>
      <c r="AK467" s="439"/>
      <c r="AL467" s="457">
        <v>15</v>
      </c>
      <c r="AM467" s="464">
        <v>9.24</v>
      </c>
      <c r="AN467" s="464">
        <v>28.12</v>
      </c>
      <c r="AO467" s="457">
        <v>18.7</v>
      </c>
      <c r="AP467" s="457">
        <v>5.8</v>
      </c>
      <c r="AQ467" s="549"/>
      <c r="AR467" s="736"/>
      <c r="AS467" s="595">
        <f t="shared" si="70"/>
        <v>54.857142857142854</v>
      </c>
      <c r="AT467" s="736">
        <f t="shared" si="68"/>
        <v>3.2107031250000002</v>
      </c>
      <c r="AU467" s="737">
        <f t="shared" si="69"/>
        <v>0.57333984375000002</v>
      </c>
      <c r="AV467" s="450">
        <f t="shared" si="74"/>
        <v>0.72654743655254639</v>
      </c>
      <c r="AW467" s="747">
        <f t="shared" si="75"/>
        <v>0.69825924033384434</v>
      </c>
    </row>
    <row r="468" spans="1:49" x14ac:dyDescent="0.15">
      <c r="A468" s="733">
        <v>43950</v>
      </c>
      <c r="B468" s="515">
        <v>1320</v>
      </c>
      <c r="C468" s="403">
        <v>5.2</v>
      </c>
      <c r="D468" s="406">
        <f t="shared" si="71"/>
        <v>3484.4827586206898</v>
      </c>
      <c r="E468" s="405">
        <v>10105</v>
      </c>
      <c r="F468" s="405">
        <v>3385</v>
      </c>
      <c r="G468" s="687">
        <v>430</v>
      </c>
      <c r="H468" s="403">
        <v>7.99</v>
      </c>
      <c r="I468" s="404">
        <v>47</v>
      </c>
      <c r="J468" s="405">
        <v>218</v>
      </c>
      <c r="K468" s="405">
        <v>8530</v>
      </c>
      <c r="L468" s="407">
        <v>28.2</v>
      </c>
      <c r="M468" s="407"/>
      <c r="N468" s="407"/>
      <c r="O468" s="408">
        <v>159</v>
      </c>
      <c r="P468" s="549"/>
      <c r="Q468" s="438"/>
      <c r="R468" s="405"/>
      <c r="S468" s="405"/>
      <c r="T468" s="405"/>
      <c r="U468" s="667"/>
      <c r="V468" s="450"/>
      <c r="W468" s="734">
        <f t="shared" si="72"/>
        <v>1750</v>
      </c>
      <c r="X468" s="450">
        <f t="shared" si="63"/>
        <v>0.7</v>
      </c>
      <c r="Y468" s="734">
        <f t="shared" si="73"/>
        <v>2613.3620689655172</v>
      </c>
      <c r="Z468" s="734">
        <f t="shared" si="66"/>
        <v>7578.75</v>
      </c>
      <c r="AA468" s="735">
        <f t="shared" si="67"/>
        <v>13262.8125</v>
      </c>
      <c r="AB468" s="450">
        <f t="shared" si="64"/>
        <v>0.58945833333333331</v>
      </c>
      <c r="AC468" s="439">
        <v>38</v>
      </c>
      <c r="AD468" s="464"/>
      <c r="AE468" s="549">
        <v>3021</v>
      </c>
      <c r="AF468" s="549">
        <v>3131</v>
      </c>
      <c r="AG468" s="464">
        <v>7.51</v>
      </c>
      <c r="AH468" s="439">
        <v>695</v>
      </c>
      <c r="AI468" s="735">
        <f t="shared" si="65"/>
        <v>2224</v>
      </c>
      <c r="AJ468" s="549">
        <v>6650</v>
      </c>
      <c r="AK468" s="439"/>
      <c r="AL468" s="457">
        <v>15</v>
      </c>
      <c r="AM468" s="464">
        <v>9.5</v>
      </c>
      <c r="AN468" s="464">
        <v>29.8</v>
      </c>
      <c r="AO468" s="457">
        <v>18</v>
      </c>
      <c r="AP468" s="457">
        <v>5.5</v>
      </c>
      <c r="AQ468" s="549"/>
      <c r="AR468" s="736"/>
      <c r="AS468" s="595">
        <f t="shared" si="70"/>
        <v>54.857142857142854</v>
      </c>
      <c r="AT468" s="736">
        <f t="shared" si="68"/>
        <v>3.3157031250000002</v>
      </c>
      <c r="AU468" s="737">
        <f t="shared" si="69"/>
        <v>0.59208984375000007</v>
      </c>
      <c r="AV468" s="450">
        <f t="shared" si="74"/>
        <v>0.73405904667656274</v>
      </c>
      <c r="AW468" s="747">
        <f t="shared" si="75"/>
        <v>0.70654791357413815</v>
      </c>
    </row>
    <row r="469" spans="1:49" x14ac:dyDescent="0.15">
      <c r="A469" s="733">
        <v>43951</v>
      </c>
      <c r="B469" s="515">
        <v>1320</v>
      </c>
      <c r="C469" s="403">
        <v>5.29</v>
      </c>
      <c r="D469" s="406">
        <f t="shared" si="71"/>
        <v>3693.1034482758623</v>
      </c>
      <c r="E469" s="405">
        <v>10710</v>
      </c>
      <c r="F469" s="405">
        <v>4128</v>
      </c>
      <c r="G469" s="687">
        <v>430</v>
      </c>
      <c r="H469" s="403">
        <v>8.2100000000000009</v>
      </c>
      <c r="I469" s="404">
        <v>51.8</v>
      </c>
      <c r="J469" s="405">
        <v>221</v>
      </c>
      <c r="K469" s="405">
        <v>7540</v>
      </c>
      <c r="L469" s="407">
        <v>31.5</v>
      </c>
      <c r="M469" s="407"/>
      <c r="N469" s="407"/>
      <c r="O469" s="408">
        <v>98</v>
      </c>
      <c r="P469" s="549"/>
      <c r="Q469" s="438"/>
      <c r="R469" s="405"/>
      <c r="S469" s="405"/>
      <c r="T469" s="405"/>
      <c r="U469" s="667"/>
      <c r="V469" s="450"/>
      <c r="W469" s="734">
        <f t="shared" si="72"/>
        <v>1750</v>
      </c>
      <c r="X469" s="450">
        <f t="shared" si="63"/>
        <v>0.7</v>
      </c>
      <c r="Y469" s="734">
        <f t="shared" si="73"/>
        <v>2769.8275862068967</v>
      </c>
      <c r="Z469" s="734">
        <f t="shared" si="66"/>
        <v>8032.5</v>
      </c>
      <c r="AA469" s="735">
        <f t="shared" si="67"/>
        <v>14056.875</v>
      </c>
      <c r="AB469" s="450">
        <f t="shared" si="64"/>
        <v>0.62475000000000003</v>
      </c>
      <c r="AC469" s="439">
        <v>38</v>
      </c>
      <c r="AD469" s="464"/>
      <c r="AE469" s="549">
        <v>3087</v>
      </c>
      <c r="AF469" s="549">
        <v>3198</v>
      </c>
      <c r="AG469" s="464">
        <v>7.54</v>
      </c>
      <c r="AH469" s="439">
        <v>713</v>
      </c>
      <c r="AI469" s="735">
        <f t="shared" si="65"/>
        <v>2281.6</v>
      </c>
      <c r="AJ469" s="549">
        <v>6170</v>
      </c>
      <c r="AK469" s="439"/>
      <c r="AL469" s="457">
        <v>18</v>
      </c>
      <c r="AM469" s="464">
        <v>9.98</v>
      </c>
      <c r="AN469" s="464">
        <v>30.3</v>
      </c>
      <c r="AO469" s="457">
        <v>15</v>
      </c>
      <c r="AP469" s="457">
        <v>5.7</v>
      </c>
      <c r="AQ469" s="549"/>
      <c r="AR469" s="736"/>
      <c r="AS469" s="595">
        <f t="shared" si="70"/>
        <v>54.857142857142854</v>
      </c>
      <c r="AT469" s="736">
        <f t="shared" si="68"/>
        <v>3.5142187499999999</v>
      </c>
      <c r="AU469" s="737">
        <f t="shared" si="69"/>
        <v>0.62753906250000002</v>
      </c>
      <c r="AV469" s="450">
        <f t="shared" si="74"/>
        <v>0.74258325552443205</v>
      </c>
      <c r="AW469" s="747">
        <f t="shared" si="75"/>
        <v>0.71595393713040778</v>
      </c>
    </row>
    <row r="470" spans="1:49" x14ac:dyDescent="0.15">
      <c r="A470" s="733">
        <v>43952</v>
      </c>
      <c r="B470" s="515">
        <v>1320</v>
      </c>
      <c r="C470" s="403">
        <v>5.29</v>
      </c>
      <c r="D470" s="406">
        <f t="shared" si="71"/>
        <v>3516.5517241379312</v>
      </c>
      <c r="E470" s="405">
        <v>10198</v>
      </c>
      <c r="F470" s="405">
        <v>4345</v>
      </c>
      <c r="G470" s="687">
        <v>430</v>
      </c>
      <c r="H470" s="403">
        <v>8.0299999999999994</v>
      </c>
      <c r="I470" s="404">
        <v>40</v>
      </c>
      <c r="J470" s="405">
        <v>211</v>
      </c>
      <c r="K470" s="405">
        <v>9010</v>
      </c>
      <c r="L470" s="407">
        <v>28.4</v>
      </c>
      <c r="M470" s="407">
        <v>17.5</v>
      </c>
      <c r="N470" s="407">
        <v>2.2000000000000002</v>
      </c>
      <c r="O470" s="408">
        <v>122</v>
      </c>
      <c r="P470" s="549"/>
      <c r="Q470" s="438"/>
      <c r="R470" s="405"/>
      <c r="S470" s="405"/>
      <c r="T470" s="405"/>
      <c r="U470" s="667"/>
      <c r="V470" s="450"/>
      <c r="W470" s="734">
        <f t="shared" si="72"/>
        <v>1750</v>
      </c>
      <c r="X470" s="450">
        <f t="shared" si="63"/>
        <v>0.7</v>
      </c>
      <c r="Y470" s="734">
        <f t="shared" si="73"/>
        <v>2637.4137931034484</v>
      </c>
      <c r="Z470" s="734">
        <f t="shared" si="66"/>
        <v>7648.5</v>
      </c>
      <c r="AA470" s="735">
        <f t="shared" si="67"/>
        <v>13384.875</v>
      </c>
      <c r="AB470" s="450">
        <f t="shared" si="64"/>
        <v>0.59488333333333332</v>
      </c>
      <c r="AC470" s="439">
        <v>38</v>
      </c>
      <c r="AD470" s="464"/>
      <c r="AE470" s="549">
        <v>2893</v>
      </c>
      <c r="AF470" s="549">
        <v>3000</v>
      </c>
      <c r="AG470" s="464">
        <v>7.3</v>
      </c>
      <c r="AH470" s="439">
        <v>726</v>
      </c>
      <c r="AI470" s="735">
        <f t="shared" si="65"/>
        <v>2323.2000000000003</v>
      </c>
      <c r="AJ470" s="549">
        <v>6080</v>
      </c>
      <c r="AK470" s="439"/>
      <c r="AL470" s="457">
        <v>18</v>
      </c>
      <c r="AM470" s="464">
        <v>9.65</v>
      </c>
      <c r="AN470" s="464">
        <v>31.8</v>
      </c>
      <c r="AO470" s="457">
        <v>10</v>
      </c>
      <c r="AP470" s="457">
        <v>5.9</v>
      </c>
      <c r="AQ470" s="549"/>
      <c r="AR470" s="736"/>
      <c r="AS470" s="595">
        <f t="shared" si="70"/>
        <v>54.857142857142854</v>
      </c>
      <c r="AT470" s="736">
        <f t="shared" si="68"/>
        <v>3.3462187499999998</v>
      </c>
      <c r="AU470" s="737">
        <f t="shared" si="69"/>
        <v>0.5975390625</v>
      </c>
      <c r="AV470" s="450">
        <f t="shared" si="74"/>
        <v>0.7247303392822122</v>
      </c>
      <c r="AW470" s="747">
        <f t="shared" si="75"/>
        <v>0.6962541674838203</v>
      </c>
    </row>
    <row r="471" spans="1:49" x14ac:dyDescent="0.15">
      <c r="A471" s="733">
        <v>43953</v>
      </c>
      <c r="B471" s="515">
        <v>1320</v>
      </c>
      <c r="C471" s="403">
        <v>5.28</v>
      </c>
      <c r="D471" s="406">
        <f t="shared" si="71"/>
        <v>3593.1034482758623</v>
      </c>
      <c r="E471" s="405">
        <v>10420</v>
      </c>
      <c r="F471" s="405">
        <v>3853</v>
      </c>
      <c r="G471" s="687">
        <v>430</v>
      </c>
      <c r="H471" s="403">
        <v>8.26</v>
      </c>
      <c r="I471" s="404">
        <v>40.6</v>
      </c>
      <c r="J471" s="405">
        <v>223</v>
      </c>
      <c r="K471" s="405">
        <v>6000</v>
      </c>
      <c r="L471" s="407">
        <v>33.299999999999997</v>
      </c>
      <c r="M471" s="407"/>
      <c r="N471" s="407"/>
      <c r="O471" s="408">
        <v>159</v>
      </c>
      <c r="P471" s="549"/>
      <c r="Q471" s="438"/>
      <c r="R471" s="405"/>
      <c r="S471" s="405"/>
      <c r="T471" s="405"/>
      <c r="U471" s="667"/>
      <c r="V471" s="450"/>
      <c r="W471" s="734">
        <f t="shared" si="72"/>
        <v>1750</v>
      </c>
      <c r="X471" s="450">
        <f t="shared" si="63"/>
        <v>0.7</v>
      </c>
      <c r="Y471" s="734">
        <f t="shared" si="73"/>
        <v>2694.8275862068967</v>
      </c>
      <c r="Z471" s="734">
        <f t="shared" si="66"/>
        <v>7815</v>
      </c>
      <c r="AA471" s="735">
        <f t="shared" si="67"/>
        <v>13676.25</v>
      </c>
      <c r="AB471" s="450">
        <f t="shared" si="64"/>
        <v>0.60783333333333334</v>
      </c>
      <c r="AC471" s="439">
        <v>38</v>
      </c>
      <c r="AD471" s="464"/>
      <c r="AE471" s="549">
        <v>2756</v>
      </c>
      <c r="AF471" s="549">
        <v>2852</v>
      </c>
      <c r="AG471" s="464">
        <v>7.55</v>
      </c>
      <c r="AH471" s="439">
        <v>699</v>
      </c>
      <c r="AI471" s="735">
        <f t="shared" si="65"/>
        <v>2236.8000000000002</v>
      </c>
      <c r="AJ471" s="549">
        <v>6210</v>
      </c>
      <c r="AK471" s="439"/>
      <c r="AL471" s="457">
        <v>18</v>
      </c>
      <c r="AM471" s="464">
        <v>9.6999999999999993</v>
      </c>
      <c r="AN471" s="464">
        <v>30.65</v>
      </c>
      <c r="AO471" s="457">
        <v>14.3</v>
      </c>
      <c r="AP471" s="457">
        <v>5</v>
      </c>
      <c r="AQ471" s="549"/>
      <c r="AR471" s="736"/>
      <c r="AS471" s="595">
        <f t="shared" si="70"/>
        <v>54.857142857142854</v>
      </c>
      <c r="AT471" s="736">
        <f t="shared" si="68"/>
        <v>3.4190624999999999</v>
      </c>
      <c r="AU471" s="737">
        <f t="shared" si="69"/>
        <v>0.61054687500000004</v>
      </c>
      <c r="AV471" s="450">
        <f t="shared" si="74"/>
        <v>0.74061420345489437</v>
      </c>
      <c r="AW471" s="747">
        <f t="shared" si="75"/>
        <v>0.71378119001919382</v>
      </c>
    </row>
    <row r="472" spans="1:49" x14ac:dyDescent="0.15">
      <c r="A472" s="740">
        <v>43954</v>
      </c>
      <c r="B472" s="486">
        <v>1320</v>
      </c>
      <c r="C472" s="488">
        <v>6</v>
      </c>
      <c r="D472" s="741">
        <f t="shared" si="71"/>
        <v>3735.8620689655172</v>
      </c>
      <c r="E472" s="490">
        <v>10834</v>
      </c>
      <c r="F472" s="490">
        <v>5591</v>
      </c>
      <c r="G472" s="689">
        <v>430</v>
      </c>
      <c r="H472" s="488">
        <v>7.87</v>
      </c>
      <c r="I472" s="489">
        <v>47.9</v>
      </c>
      <c r="J472" s="490">
        <v>195</v>
      </c>
      <c r="K472" s="490">
        <v>6910</v>
      </c>
      <c r="L472" s="491">
        <v>33.5</v>
      </c>
      <c r="M472" s="491"/>
      <c r="N472" s="491"/>
      <c r="O472" s="492">
        <v>116</v>
      </c>
      <c r="P472" s="550"/>
      <c r="Q472" s="493"/>
      <c r="R472" s="494"/>
      <c r="S472" s="490"/>
      <c r="T472" s="490"/>
      <c r="U472" s="677"/>
      <c r="V472" s="499"/>
      <c r="W472" s="742">
        <f t="shared" si="72"/>
        <v>1750</v>
      </c>
      <c r="X472" s="499">
        <f t="shared" si="63"/>
        <v>0.7</v>
      </c>
      <c r="Y472" s="742">
        <f t="shared" si="73"/>
        <v>2801.8965517241381</v>
      </c>
      <c r="Z472" s="742">
        <f t="shared" si="66"/>
        <v>8125.5</v>
      </c>
      <c r="AA472" s="550">
        <f t="shared" si="67"/>
        <v>14219.625</v>
      </c>
      <c r="AB472" s="499">
        <f t="shared" si="64"/>
        <v>0.63198333333333334</v>
      </c>
      <c r="AC472" s="494">
        <v>38</v>
      </c>
      <c r="AD472" s="507"/>
      <c r="AE472" s="550">
        <v>2874</v>
      </c>
      <c r="AF472" s="550">
        <v>2890</v>
      </c>
      <c r="AG472" s="507">
        <v>7.44</v>
      </c>
      <c r="AH472" s="494">
        <v>686</v>
      </c>
      <c r="AI472" s="550">
        <f t="shared" si="65"/>
        <v>2195.2000000000003</v>
      </c>
      <c r="AJ472" s="550">
        <v>6540</v>
      </c>
      <c r="AK472" s="494"/>
      <c r="AL472" s="503">
        <v>18</v>
      </c>
      <c r="AM472" s="507">
        <v>9.4</v>
      </c>
      <c r="AN472" s="507">
        <v>29.45</v>
      </c>
      <c r="AO472" s="503">
        <v>12.4</v>
      </c>
      <c r="AP472" s="503">
        <v>5.6</v>
      </c>
      <c r="AQ472" s="550"/>
      <c r="AR472" s="507"/>
      <c r="AS472" s="494">
        <f t="shared" si="70"/>
        <v>54.857142857142854</v>
      </c>
      <c r="AT472" s="507">
        <f t="shared" si="68"/>
        <v>3.5549062500000002</v>
      </c>
      <c r="AU472" s="743">
        <f t="shared" si="69"/>
        <v>0.63480468750000008</v>
      </c>
      <c r="AV472" s="499">
        <f t="shared" si="74"/>
        <v>0.75516583594855702</v>
      </c>
      <c r="AW472" s="748">
        <f t="shared" si="75"/>
        <v>0.7298381638053042</v>
      </c>
    </row>
    <row r="473" spans="1:49" x14ac:dyDescent="0.15">
      <c r="A473" s="733">
        <v>43955</v>
      </c>
      <c r="B473" s="515">
        <v>1320</v>
      </c>
      <c r="C473" s="403">
        <v>5.22</v>
      </c>
      <c r="D473" s="406">
        <f t="shared" si="71"/>
        <v>3602.7586206896553</v>
      </c>
      <c r="E473" s="405">
        <v>10448</v>
      </c>
      <c r="F473" s="405">
        <v>4318</v>
      </c>
      <c r="G473" s="687">
        <v>430</v>
      </c>
      <c r="H473" s="403">
        <v>8.02</v>
      </c>
      <c r="I473" s="404">
        <v>44.9</v>
      </c>
      <c r="J473" s="405">
        <v>313</v>
      </c>
      <c r="K473" s="405">
        <v>5470</v>
      </c>
      <c r="L473" s="407">
        <v>31</v>
      </c>
      <c r="M473" s="407"/>
      <c r="N473" s="407"/>
      <c r="O473" s="408">
        <v>85</v>
      </c>
      <c r="P473" s="549"/>
      <c r="Q473" s="438"/>
      <c r="R473" s="439"/>
      <c r="S473" s="405"/>
      <c r="T473" s="405"/>
      <c r="U473" s="667"/>
      <c r="V473" s="450"/>
      <c r="W473" s="734">
        <f t="shared" si="72"/>
        <v>1750</v>
      </c>
      <c r="X473" s="450">
        <f t="shared" si="63"/>
        <v>0.7</v>
      </c>
      <c r="Y473" s="734">
        <f t="shared" si="73"/>
        <v>2702.0689655172414</v>
      </c>
      <c r="Z473" s="734">
        <f t="shared" si="66"/>
        <v>7836</v>
      </c>
      <c r="AA473" s="735">
        <f t="shared" si="67"/>
        <v>13713</v>
      </c>
      <c r="AB473" s="450">
        <f t="shared" si="64"/>
        <v>0.60946666666666671</v>
      </c>
      <c r="AC473" s="439">
        <v>38</v>
      </c>
      <c r="AD473" s="464"/>
      <c r="AE473" s="549">
        <v>3207</v>
      </c>
      <c r="AF473" s="549">
        <v>3112</v>
      </c>
      <c r="AG473" s="464">
        <v>7.39</v>
      </c>
      <c r="AH473" s="439">
        <v>678</v>
      </c>
      <c r="AI473" s="735">
        <f t="shared" si="65"/>
        <v>2169.6</v>
      </c>
      <c r="AJ473" s="549">
        <v>6130</v>
      </c>
      <c r="AK473" s="439"/>
      <c r="AL473" s="457">
        <v>18</v>
      </c>
      <c r="AM473" s="464">
        <v>9.35</v>
      </c>
      <c r="AN473" s="464">
        <v>29.5</v>
      </c>
      <c r="AO473" s="457">
        <v>11</v>
      </c>
      <c r="AP473" s="457">
        <v>5</v>
      </c>
      <c r="AQ473" s="549"/>
      <c r="AR473" s="736"/>
      <c r="AS473" s="595">
        <f t="shared" si="70"/>
        <v>54.857142857142854</v>
      </c>
      <c r="AT473" s="736">
        <f t="shared" si="68"/>
        <v>3.4282499999999998</v>
      </c>
      <c r="AU473" s="737">
        <f t="shared" si="69"/>
        <v>0.6121875</v>
      </c>
      <c r="AV473" s="450">
        <f t="shared" si="74"/>
        <v>0.74908116385911172</v>
      </c>
      <c r="AW473" s="747">
        <f t="shared" si="75"/>
        <v>0.72312404287901999</v>
      </c>
    </row>
    <row r="474" spans="1:49" x14ac:dyDescent="0.15">
      <c r="A474" s="733">
        <v>43956</v>
      </c>
      <c r="B474" s="515">
        <v>1320</v>
      </c>
      <c r="C474" s="403">
        <v>5.35</v>
      </c>
      <c r="D474" s="406">
        <f t="shared" si="71"/>
        <v>3728.6206896551726</v>
      </c>
      <c r="E474" s="405">
        <v>10813</v>
      </c>
      <c r="F474" s="405">
        <v>4340</v>
      </c>
      <c r="G474" s="687">
        <v>430</v>
      </c>
      <c r="H474" s="403">
        <v>8.01</v>
      </c>
      <c r="I474" s="404">
        <v>40</v>
      </c>
      <c r="J474" s="405">
        <v>216</v>
      </c>
      <c r="K474" s="405">
        <v>5750</v>
      </c>
      <c r="L474" s="407">
        <v>46.1</v>
      </c>
      <c r="M474" s="407">
        <v>20.7</v>
      </c>
      <c r="N474" s="407">
        <v>2.1</v>
      </c>
      <c r="O474" s="408">
        <v>96</v>
      </c>
      <c r="P474" s="549"/>
      <c r="Q474" s="438"/>
      <c r="R474" s="439"/>
      <c r="S474" s="405"/>
      <c r="T474" s="405"/>
      <c r="U474" s="667"/>
      <c r="V474" s="450"/>
      <c r="W474" s="734">
        <f t="shared" si="72"/>
        <v>1750</v>
      </c>
      <c r="X474" s="450">
        <f t="shared" ref="X474:X487" si="76">W474/$W$6</f>
        <v>0.7</v>
      </c>
      <c r="Y474" s="734">
        <f t="shared" si="73"/>
        <v>2796.4655172413795</v>
      </c>
      <c r="Z474" s="734">
        <f t="shared" si="66"/>
        <v>8109.75</v>
      </c>
      <c r="AA474" s="735">
        <f t="shared" si="67"/>
        <v>14192.0625</v>
      </c>
      <c r="AB474" s="450">
        <f t="shared" si="64"/>
        <v>0.63075833333333331</v>
      </c>
      <c r="AC474" s="439">
        <v>38</v>
      </c>
      <c r="AD474" s="464"/>
      <c r="AE474" s="549">
        <v>3097</v>
      </c>
      <c r="AF474" s="549">
        <v>3132</v>
      </c>
      <c r="AG474" s="464">
        <v>7.49</v>
      </c>
      <c r="AH474" s="439">
        <v>694</v>
      </c>
      <c r="AI474" s="735">
        <f t="shared" si="65"/>
        <v>2220.8000000000002</v>
      </c>
      <c r="AJ474" s="549">
        <v>5980</v>
      </c>
      <c r="AK474" s="439"/>
      <c r="AL474" s="457">
        <v>17</v>
      </c>
      <c r="AM474" s="464">
        <v>9.5</v>
      </c>
      <c r="AN474" s="464">
        <v>31.98</v>
      </c>
      <c r="AO474" s="457">
        <v>11</v>
      </c>
      <c r="AP474" s="457">
        <v>4.8</v>
      </c>
      <c r="AQ474" s="549"/>
      <c r="AR474" s="736"/>
      <c r="AS474" s="595">
        <f t="shared" si="70"/>
        <v>54.857142857142854</v>
      </c>
      <c r="AT474" s="736">
        <f t="shared" si="68"/>
        <v>3.5480156250000001</v>
      </c>
      <c r="AU474" s="737">
        <f t="shared" si="69"/>
        <v>0.63357421875000008</v>
      </c>
      <c r="AV474" s="450">
        <f t="shared" si="74"/>
        <v>0.75182958784179532</v>
      </c>
      <c r="AW474" s="747">
        <f t="shared" si="75"/>
        <v>0.72615678658405003</v>
      </c>
    </row>
    <row r="475" spans="1:49" x14ac:dyDescent="0.15">
      <c r="A475" s="733">
        <v>43957</v>
      </c>
      <c r="B475" s="515">
        <v>1320</v>
      </c>
      <c r="C475" s="403">
        <v>5.24</v>
      </c>
      <c r="D475" s="406">
        <f t="shared" si="71"/>
        <v>3660</v>
      </c>
      <c r="E475" s="405">
        <v>10614</v>
      </c>
      <c r="F475" s="405">
        <v>3559</v>
      </c>
      <c r="G475" s="687">
        <v>430</v>
      </c>
      <c r="H475" s="403">
        <v>8.07</v>
      </c>
      <c r="I475" s="404">
        <v>56.8</v>
      </c>
      <c r="J475" s="405">
        <v>217</v>
      </c>
      <c r="K475" s="405">
        <v>8720</v>
      </c>
      <c r="L475" s="407">
        <v>44.3</v>
      </c>
      <c r="M475" s="407"/>
      <c r="N475" s="407"/>
      <c r="O475" s="408">
        <v>108</v>
      </c>
      <c r="P475" s="549"/>
      <c r="Q475" s="438"/>
      <c r="R475" s="405"/>
      <c r="S475" s="405"/>
      <c r="T475" s="405"/>
      <c r="U475" s="667"/>
      <c r="V475" s="450"/>
      <c r="W475" s="734">
        <f t="shared" si="72"/>
        <v>1750</v>
      </c>
      <c r="X475" s="450">
        <f t="shared" si="76"/>
        <v>0.7</v>
      </c>
      <c r="Y475" s="734">
        <f t="shared" si="73"/>
        <v>2745</v>
      </c>
      <c r="Z475" s="734">
        <f t="shared" si="66"/>
        <v>7960.5</v>
      </c>
      <c r="AA475" s="735">
        <f t="shared" si="67"/>
        <v>13930.875</v>
      </c>
      <c r="AB475" s="450">
        <f t="shared" si="64"/>
        <v>0.61914999999999998</v>
      </c>
      <c r="AC475" s="439">
        <v>38</v>
      </c>
      <c r="AD475" s="464"/>
      <c r="AE475" s="549">
        <v>2842</v>
      </c>
      <c r="AF475" s="549">
        <v>2852</v>
      </c>
      <c r="AG475" s="464">
        <v>7.33</v>
      </c>
      <c r="AH475" s="439">
        <v>688</v>
      </c>
      <c r="AI475" s="735">
        <f t="shared" si="65"/>
        <v>2201.6</v>
      </c>
      <c r="AJ475" s="549">
        <v>5800</v>
      </c>
      <c r="AK475" s="439"/>
      <c r="AL475" s="457">
        <v>17</v>
      </c>
      <c r="AM475" s="464">
        <v>9.8000000000000007</v>
      </c>
      <c r="AN475" s="464">
        <v>31.4</v>
      </c>
      <c r="AO475" s="457">
        <v>14.9</v>
      </c>
      <c r="AP475" s="457">
        <v>4</v>
      </c>
      <c r="AQ475" s="549"/>
      <c r="AR475" s="736"/>
      <c r="AS475" s="595">
        <f t="shared" si="70"/>
        <v>54.857142857142854</v>
      </c>
      <c r="AT475" s="736">
        <f t="shared" si="68"/>
        <v>3.4827187500000001</v>
      </c>
      <c r="AU475" s="737">
        <f t="shared" si="69"/>
        <v>0.62191406250000003</v>
      </c>
      <c r="AV475" s="450">
        <f t="shared" si="74"/>
        <v>0.74936247723132965</v>
      </c>
      <c r="AW475" s="747">
        <f t="shared" si="75"/>
        <v>0.7234344576345707</v>
      </c>
    </row>
    <row r="476" spans="1:49" x14ac:dyDescent="0.15">
      <c r="A476" s="733">
        <v>43958</v>
      </c>
      <c r="B476" s="515">
        <v>1320</v>
      </c>
      <c r="C476" s="403">
        <v>5.29</v>
      </c>
      <c r="D476" s="406">
        <f t="shared" si="71"/>
        <v>3380</v>
      </c>
      <c r="E476" s="405">
        <v>9802</v>
      </c>
      <c r="F476" s="405">
        <v>4098</v>
      </c>
      <c r="G476" s="687">
        <v>430</v>
      </c>
      <c r="H476" s="403">
        <v>8.26</v>
      </c>
      <c r="I476" s="404">
        <v>46.1</v>
      </c>
      <c r="J476" s="405">
        <v>226</v>
      </c>
      <c r="K476" s="405">
        <v>6725</v>
      </c>
      <c r="L476" s="407">
        <v>45.45</v>
      </c>
      <c r="M476" s="407"/>
      <c r="N476" s="407"/>
      <c r="O476" s="408">
        <v>85</v>
      </c>
      <c r="P476" s="549"/>
      <c r="Q476" s="438"/>
      <c r="R476" s="405"/>
      <c r="S476" s="405"/>
      <c r="T476" s="405"/>
      <c r="U476" s="667"/>
      <c r="V476" s="450"/>
      <c r="W476" s="734">
        <f t="shared" si="72"/>
        <v>1750</v>
      </c>
      <c r="X476" s="450">
        <f t="shared" si="76"/>
        <v>0.7</v>
      </c>
      <c r="Y476" s="734">
        <f t="shared" si="73"/>
        <v>2535</v>
      </c>
      <c r="Z476" s="734">
        <f t="shared" si="66"/>
        <v>7351.5</v>
      </c>
      <c r="AA476" s="735">
        <f t="shared" si="67"/>
        <v>12865.125</v>
      </c>
      <c r="AB476" s="450">
        <f t="shared" si="64"/>
        <v>0.57178333333333331</v>
      </c>
      <c r="AC476" s="439">
        <v>38</v>
      </c>
      <c r="AD476" s="464"/>
      <c r="AE476" s="549">
        <v>2955</v>
      </c>
      <c r="AF476" s="549">
        <v>2962</v>
      </c>
      <c r="AG476" s="464">
        <v>7.5</v>
      </c>
      <c r="AH476" s="439">
        <v>690</v>
      </c>
      <c r="AI476" s="735">
        <f t="shared" si="65"/>
        <v>2208</v>
      </c>
      <c r="AJ476" s="549">
        <v>5880</v>
      </c>
      <c r="AK476" s="439"/>
      <c r="AL476" s="457">
        <v>17</v>
      </c>
      <c r="AM476" s="464">
        <v>9.7799999999999994</v>
      </c>
      <c r="AN476" s="464">
        <v>32</v>
      </c>
      <c r="AO476" s="457">
        <v>18.399999999999999</v>
      </c>
      <c r="AP476" s="457">
        <v>4</v>
      </c>
      <c r="AQ476" s="549"/>
      <c r="AR476" s="736"/>
      <c r="AS476" s="595">
        <f t="shared" si="70"/>
        <v>54.857142857142854</v>
      </c>
      <c r="AT476" s="736">
        <f t="shared" si="68"/>
        <v>3.2162812500000002</v>
      </c>
      <c r="AU476" s="737">
        <f t="shared" si="69"/>
        <v>0.57433593750000012</v>
      </c>
      <c r="AV476" s="450">
        <f t="shared" si="74"/>
        <v>0.72781065088757391</v>
      </c>
      <c r="AW476" s="747">
        <f t="shared" si="75"/>
        <v>0.6996531320138748</v>
      </c>
    </row>
    <row r="477" spans="1:49" x14ac:dyDescent="0.15">
      <c r="A477" s="733">
        <v>43959</v>
      </c>
      <c r="B477" s="515">
        <v>1320</v>
      </c>
      <c r="C477" s="403">
        <v>5.22</v>
      </c>
      <c r="D477" s="406">
        <f t="shared" si="71"/>
        <v>3715.8620689655172</v>
      </c>
      <c r="E477" s="405">
        <v>10776</v>
      </c>
      <c r="F477" s="405">
        <v>4089</v>
      </c>
      <c r="G477" s="687">
        <v>430</v>
      </c>
      <c r="H477" s="403">
        <v>7.9</v>
      </c>
      <c r="I477" s="404">
        <v>44.8</v>
      </c>
      <c r="J477" s="405">
        <v>212</v>
      </c>
      <c r="K477" s="405">
        <v>6290</v>
      </c>
      <c r="L477" s="407">
        <v>50.45</v>
      </c>
      <c r="M477" s="407">
        <v>18.7</v>
      </c>
      <c r="N477" s="407">
        <v>2</v>
      </c>
      <c r="O477" s="408">
        <v>95</v>
      </c>
      <c r="P477" s="549"/>
      <c r="Q477" s="438"/>
      <c r="R477" s="405"/>
      <c r="S477" s="405"/>
      <c r="T477" s="405"/>
      <c r="U477" s="667"/>
      <c r="V477" s="450"/>
      <c r="W477" s="734">
        <f t="shared" si="72"/>
        <v>1750</v>
      </c>
      <c r="X477" s="450">
        <f t="shared" si="76"/>
        <v>0.7</v>
      </c>
      <c r="Y477" s="734">
        <f t="shared" si="73"/>
        <v>2786.8965517241381</v>
      </c>
      <c r="Z477" s="734">
        <f t="shared" si="66"/>
        <v>8082</v>
      </c>
      <c r="AA477" s="735">
        <f t="shared" si="67"/>
        <v>14143.5</v>
      </c>
      <c r="AB477" s="450">
        <f t="shared" ref="AB477:AB487" si="77">AA477/$AA$6</f>
        <v>0.62860000000000005</v>
      </c>
      <c r="AC477" s="439">
        <v>38</v>
      </c>
      <c r="AD477" s="464"/>
      <c r="AE477" s="549">
        <v>2631</v>
      </c>
      <c r="AF477" s="549">
        <v>2655</v>
      </c>
      <c r="AG477" s="464">
        <v>7.4</v>
      </c>
      <c r="AH477" s="439">
        <v>688</v>
      </c>
      <c r="AI477" s="735">
        <f t="shared" si="65"/>
        <v>2201.6</v>
      </c>
      <c r="AJ477" s="549">
        <v>5790</v>
      </c>
      <c r="AK477" s="439"/>
      <c r="AL477" s="457">
        <v>15</v>
      </c>
      <c r="AM477" s="464">
        <v>9.43</v>
      </c>
      <c r="AN477" s="464">
        <v>30.5</v>
      </c>
      <c r="AO477" s="457">
        <v>19.100000000000001</v>
      </c>
      <c r="AP477" s="457">
        <v>4.2</v>
      </c>
      <c r="AQ477" s="549"/>
      <c r="AR477" s="736"/>
      <c r="AS477" s="595">
        <f t="shared" si="70"/>
        <v>54.857142857142854</v>
      </c>
      <c r="AT477" s="736">
        <f t="shared" si="68"/>
        <v>3.5358749999999999</v>
      </c>
      <c r="AU477" s="737">
        <f t="shared" si="69"/>
        <v>0.63140625000000006</v>
      </c>
      <c r="AV477" s="450">
        <f t="shared" si="74"/>
        <v>0.75313041326404351</v>
      </c>
      <c r="AW477" s="747">
        <f t="shared" si="75"/>
        <v>0.7275921801534273</v>
      </c>
    </row>
    <row r="478" spans="1:49" x14ac:dyDescent="0.15">
      <c r="A478" s="733">
        <v>43960</v>
      </c>
      <c r="B478" s="515">
        <v>1320</v>
      </c>
      <c r="C478" s="403">
        <v>5.22</v>
      </c>
      <c r="D478" s="406">
        <f t="shared" si="71"/>
        <v>3459.3103448275865</v>
      </c>
      <c r="E478" s="405">
        <v>10032</v>
      </c>
      <c r="F478" s="405">
        <v>4213</v>
      </c>
      <c r="G478" s="687">
        <v>430</v>
      </c>
      <c r="H478" s="403">
        <v>7.85</v>
      </c>
      <c r="I478" s="404">
        <v>37.6</v>
      </c>
      <c r="J478" s="405">
        <v>192</v>
      </c>
      <c r="K478" s="405">
        <v>6570</v>
      </c>
      <c r="L478" s="407">
        <v>45.25</v>
      </c>
      <c r="M478" s="407"/>
      <c r="N478" s="407"/>
      <c r="O478" s="408">
        <v>134</v>
      </c>
      <c r="P478" s="549"/>
      <c r="Q478" s="438"/>
      <c r="R478" s="405"/>
      <c r="S478" s="405"/>
      <c r="T478" s="405"/>
      <c r="U478" s="667"/>
      <c r="V478" s="450"/>
      <c r="W478" s="734">
        <f t="shared" si="72"/>
        <v>1750</v>
      </c>
      <c r="X478" s="450">
        <f t="shared" si="76"/>
        <v>0.7</v>
      </c>
      <c r="Y478" s="734">
        <f t="shared" si="73"/>
        <v>2594.4827586206898</v>
      </c>
      <c r="Z478" s="734">
        <f t="shared" si="66"/>
        <v>7524</v>
      </c>
      <c r="AA478" s="735">
        <f t="shared" si="67"/>
        <v>13167</v>
      </c>
      <c r="AB478" s="450">
        <f t="shared" si="77"/>
        <v>0.58520000000000005</v>
      </c>
      <c r="AC478" s="439">
        <v>38</v>
      </c>
      <c r="AD478" s="464"/>
      <c r="AE478" s="549">
        <v>2675</v>
      </c>
      <c r="AF478" s="549">
        <v>2673</v>
      </c>
      <c r="AG478" s="464">
        <v>7.39</v>
      </c>
      <c r="AH478" s="439">
        <v>678</v>
      </c>
      <c r="AI478" s="735">
        <f t="shared" si="65"/>
        <v>2169.6</v>
      </c>
      <c r="AJ478" s="549">
        <v>5670</v>
      </c>
      <c r="AK478" s="439"/>
      <c r="AL478" s="457">
        <v>15</v>
      </c>
      <c r="AM478" s="464">
        <v>9.69</v>
      </c>
      <c r="AN478" s="464">
        <v>30.06</v>
      </c>
      <c r="AO478" s="457">
        <v>16.5</v>
      </c>
      <c r="AP478" s="457">
        <v>4.5</v>
      </c>
      <c r="AQ478" s="549"/>
      <c r="AR478" s="736"/>
      <c r="AS478" s="595">
        <f t="shared" si="70"/>
        <v>54.857142857142854</v>
      </c>
      <c r="AT478" s="736">
        <f t="shared" si="68"/>
        <v>3.29175</v>
      </c>
      <c r="AU478" s="737">
        <f t="shared" si="69"/>
        <v>0.58781250000000007</v>
      </c>
      <c r="AV478" s="450">
        <f t="shared" si="74"/>
        <v>0.73867623604465704</v>
      </c>
      <c r="AW478" s="747">
        <f t="shared" si="75"/>
        <v>0.71164274322169052</v>
      </c>
    </row>
    <row r="479" spans="1:49" x14ac:dyDescent="0.15">
      <c r="A479" s="740">
        <v>43961</v>
      </c>
      <c r="B479" s="486">
        <v>1320</v>
      </c>
      <c r="C479" s="488">
        <v>5.36</v>
      </c>
      <c r="D479" s="741">
        <f t="shared" si="71"/>
        <v>3795.8620689655172</v>
      </c>
      <c r="E479" s="490">
        <v>11008</v>
      </c>
      <c r="F479" s="490">
        <v>4185</v>
      </c>
      <c r="G479" s="689">
        <v>430</v>
      </c>
      <c r="H479" s="488">
        <v>8.09</v>
      </c>
      <c r="I479" s="489">
        <v>48.95</v>
      </c>
      <c r="J479" s="490">
        <v>218</v>
      </c>
      <c r="K479" s="490">
        <v>9600</v>
      </c>
      <c r="L479" s="491">
        <v>40.549999999999997</v>
      </c>
      <c r="M479" s="491"/>
      <c r="N479" s="491"/>
      <c r="O479" s="492">
        <v>62</v>
      </c>
      <c r="P479" s="550"/>
      <c r="Q479" s="493"/>
      <c r="R479" s="494"/>
      <c r="S479" s="490"/>
      <c r="T479" s="490"/>
      <c r="U479" s="677"/>
      <c r="V479" s="499"/>
      <c r="W479" s="742">
        <f t="shared" si="72"/>
        <v>1750</v>
      </c>
      <c r="X479" s="499">
        <f t="shared" si="76"/>
        <v>0.7</v>
      </c>
      <c r="Y479" s="742">
        <f t="shared" si="73"/>
        <v>2846.8965517241381</v>
      </c>
      <c r="Z479" s="742">
        <f t="shared" si="66"/>
        <v>8256</v>
      </c>
      <c r="AA479" s="550">
        <f t="shared" si="67"/>
        <v>14448</v>
      </c>
      <c r="AB479" s="499">
        <f t="shared" si="77"/>
        <v>0.64213333333333333</v>
      </c>
      <c r="AC479" s="494">
        <v>38</v>
      </c>
      <c r="AD479" s="507"/>
      <c r="AE479" s="550">
        <v>2621</v>
      </c>
      <c r="AF479" s="550">
        <v>2657</v>
      </c>
      <c r="AG479" s="507">
        <v>7.46</v>
      </c>
      <c r="AH479" s="494">
        <v>696</v>
      </c>
      <c r="AI479" s="550">
        <f t="shared" si="65"/>
        <v>2227.2000000000003</v>
      </c>
      <c r="AJ479" s="550">
        <v>5300</v>
      </c>
      <c r="AK479" s="494"/>
      <c r="AL479" s="503">
        <v>15</v>
      </c>
      <c r="AM479" s="507">
        <v>9.6300000000000008</v>
      </c>
      <c r="AN479" s="507">
        <v>29.88</v>
      </c>
      <c r="AO479" s="503">
        <v>16.2</v>
      </c>
      <c r="AP479" s="503">
        <v>4.5</v>
      </c>
      <c r="AQ479" s="550"/>
      <c r="AR479" s="507"/>
      <c r="AS479" s="494">
        <f t="shared" si="70"/>
        <v>54.857142857142854</v>
      </c>
      <c r="AT479" s="507">
        <f t="shared" si="68"/>
        <v>3.6120000000000001</v>
      </c>
      <c r="AU479" s="743">
        <f t="shared" si="69"/>
        <v>0.64500000000000002</v>
      </c>
      <c r="AV479" s="499">
        <f t="shared" si="74"/>
        <v>0.75552325581395352</v>
      </c>
      <c r="AW479" s="748">
        <f t="shared" si="75"/>
        <v>0.7302325581395348</v>
      </c>
    </row>
    <row r="480" spans="1:49" x14ac:dyDescent="0.15">
      <c r="A480" s="733">
        <v>43962</v>
      </c>
      <c r="B480" s="515">
        <v>1320</v>
      </c>
      <c r="C480" s="403">
        <v>5.37</v>
      </c>
      <c r="D480" s="406">
        <f t="shared" si="71"/>
        <v>3564.1379310344828</v>
      </c>
      <c r="E480" s="405">
        <v>10336</v>
      </c>
      <c r="F480" s="405">
        <v>4391</v>
      </c>
      <c r="G480" s="687">
        <v>430</v>
      </c>
      <c r="H480" s="403">
        <v>7.83</v>
      </c>
      <c r="I480" s="404">
        <v>41.8</v>
      </c>
      <c r="J480" s="405">
        <v>171</v>
      </c>
      <c r="K480" s="405">
        <v>6200</v>
      </c>
      <c r="L480" s="407">
        <v>42.85</v>
      </c>
      <c r="M480" s="407"/>
      <c r="N480" s="407"/>
      <c r="O480" s="408">
        <v>130.5</v>
      </c>
      <c r="P480" s="549"/>
      <c r="Q480" s="438"/>
      <c r="R480" s="439"/>
      <c r="S480" s="405"/>
      <c r="T480" s="405"/>
      <c r="U480" s="667"/>
      <c r="V480" s="450"/>
      <c r="W480" s="734">
        <f t="shared" si="72"/>
        <v>1750</v>
      </c>
      <c r="X480" s="450">
        <f t="shared" si="76"/>
        <v>0.7</v>
      </c>
      <c r="Y480" s="734">
        <f t="shared" si="73"/>
        <v>2673.1034482758623</v>
      </c>
      <c r="Z480" s="734">
        <f t="shared" si="66"/>
        <v>7752</v>
      </c>
      <c r="AA480" s="735">
        <f t="shared" si="67"/>
        <v>13566</v>
      </c>
      <c r="AB480" s="450">
        <f t="shared" si="77"/>
        <v>0.60293333333333332</v>
      </c>
      <c r="AC480" s="439">
        <v>38</v>
      </c>
      <c r="AD480" s="464"/>
      <c r="AE480" s="549">
        <v>2602</v>
      </c>
      <c r="AF480" s="549">
        <v>2690</v>
      </c>
      <c r="AG480" s="464">
        <v>7.46</v>
      </c>
      <c r="AH480" s="439">
        <v>689</v>
      </c>
      <c r="AI480" s="735">
        <f t="shared" si="65"/>
        <v>2204.8000000000002</v>
      </c>
      <c r="AJ480" s="549">
        <v>4880</v>
      </c>
      <c r="AK480" s="439"/>
      <c r="AL480" s="457">
        <v>15</v>
      </c>
      <c r="AM480" s="464">
        <v>9.82</v>
      </c>
      <c r="AN480" s="464">
        <v>30.89</v>
      </c>
      <c r="AO480" s="457">
        <v>16.100000000000001</v>
      </c>
      <c r="AP480" s="457">
        <v>5.5</v>
      </c>
      <c r="AQ480" s="549"/>
      <c r="AR480" s="736"/>
      <c r="AS480" s="595">
        <f t="shared" si="70"/>
        <v>54.857142857142854</v>
      </c>
      <c r="AT480" s="736">
        <f t="shared" si="68"/>
        <v>3.3915000000000002</v>
      </c>
      <c r="AU480" s="737">
        <f t="shared" si="69"/>
        <v>0.60562500000000008</v>
      </c>
      <c r="AV480" s="450">
        <f t="shared" si="74"/>
        <v>0.7422471620227038</v>
      </c>
      <c r="AW480" s="747">
        <f t="shared" si="75"/>
        <v>0.71558307533539733</v>
      </c>
    </row>
    <row r="481" spans="1:49" x14ac:dyDescent="0.15">
      <c r="A481" s="733">
        <v>43963</v>
      </c>
      <c r="B481" s="515">
        <v>1320</v>
      </c>
      <c r="C481" s="403">
        <v>4.97</v>
      </c>
      <c r="D481" s="406">
        <f t="shared" si="71"/>
        <v>3683.7931034482758</v>
      </c>
      <c r="E481" s="405">
        <v>10683</v>
      </c>
      <c r="F481" s="405">
        <v>2887</v>
      </c>
      <c r="G481" s="687">
        <v>430</v>
      </c>
      <c r="H481" s="403">
        <v>7.66</v>
      </c>
      <c r="I481" s="404">
        <v>52.5</v>
      </c>
      <c r="J481" s="405">
        <v>220.5</v>
      </c>
      <c r="K481" s="405">
        <v>6910</v>
      </c>
      <c r="L481" s="407">
        <v>49.25</v>
      </c>
      <c r="M481" s="407">
        <v>22.8</v>
      </c>
      <c r="N481" s="407">
        <v>2.6</v>
      </c>
      <c r="O481" s="408">
        <v>126.5</v>
      </c>
      <c r="P481" s="549"/>
      <c r="Q481" s="438"/>
      <c r="R481" s="439"/>
      <c r="S481" s="405"/>
      <c r="T481" s="405"/>
      <c r="U481" s="667"/>
      <c r="V481" s="450"/>
      <c r="W481" s="734">
        <f t="shared" si="72"/>
        <v>1750</v>
      </c>
      <c r="X481" s="450">
        <f t="shared" si="76"/>
        <v>0.7</v>
      </c>
      <c r="Y481" s="734">
        <f t="shared" si="73"/>
        <v>2762.844827586207</v>
      </c>
      <c r="Z481" s="734">
        <f t="shared" si="66"/>
        <v>8012.25</v>
      </c>
      <c r="AA481" s="735">
        <f t="shared" si="67"/>
        <v>14021.4375</v>
      </c>
      <c r="AB481" s="450">
        <f t="shared" si="77"/>
        <v>0.62317500000000003</v>
      </c>
      <c r="AC481" s="439">
        <v>38</v>
      </c>
      <c r="AD481" s="464"/>
      <c r="AE481" s="549">
        <v>2549</v>
      </c>
      <c r="AF481" s="549">
        <v>2586</v>
      </c>
      <c r="AG481" s="464">
        <v>7.38</v>
      </c>
      <c r="AH481" s="439">
        <v>690</v>
      </c>
      <c r="AI481" s="735">
        <f t="shared" si="65"/>
        <v>2208</v>
      </c>
      <c r="AJ481" s="549">
        <v>5090</v>
      </c>
      <c r="AK481" s="439"/>
      <c r="AL481" s="457">
        <v>15</v>
      </c>
      <c r="AM481" s="464">
        <v>9.81</v>
      </c>
      <c r="AN481" s="464">
        <v>32.04</v>
      </c>
      <c r="AO481" s="457">
        <v>16.2</v>
      </c>
      <c r="AP481" s="457">
        <v>5.8</v>
      </c>
      <c r="AQ481" s="549"/>
      <c r="AR481" s="736"/>
      <c r="AS481" s="595">
        <f t="shared" si="70"/>
        <v>54.857142857142854</v>
      </c>
      <c r="AT481" s="736">
        <f t="shared" si="68"/>
        <v>3.5053593749999998</v>
      </c>
      <c r="AU481" s="737">
        <f t="shared" si="69"/>
        <v>0.62595703125000002</v>
      </c>
      <c r="AV481" s="450">
        <f t="shared" si="74"/>
        <v>0.75025741832818493</v>
      </c>
      <c r="AW481" s="747">
        <f t="shared" si="75"/>
        <v>0.72442197884489379</v>
      </c>
    </row>
    <row r="482" spans="1:49" x14ac:dyDescent="0.15">
      <c r="A482" s="733">
        <v>43964</v>
      </c>
      <c r="B482" s="515">
        <v>1320</v>
      </c>
      <c r="C482" s="403">
        <v>5.17</v>
      </c>
      <c r="D482" s="406">
        <f t="shared" si="71"/>
        <v>3365.5172413793102</v>
      </c>
      <c r="E482" s="405">
        <v>9760</v>
      </c>
      <c r="F482" s="405">
        <v>3658</v>
      </c>
      <c r="G482" s="687">
        <v>430</v>
      </c>
      <c r="H482" s="403">
        <v>7.79</v>
      </c>
      <c r="I482" s="404">
        <v>55.45</v>
      </c>
      <c r="J482" s="405">
        <v>233.5</v>
      </c>
      <c r="K482" s="405">
        <v>7495</v>
      </c>
      <c r="L482" s="407">
        <v>48.25</v>
      </c>
      <c r="M482" s="407"/>
      <c r="N482" s="407"/>
      <c r="O482" s="408">
        <v>106</v>
      </c>
      <c r="P482" s="549"/>
      <c r="Q482" s="438"/>
      <c r="R482" s="405"/>
      <c r="S482" s="405"/>
      <c r="T482" s="405"/>
      <c r="U482" s="667"/>
      <c r="V482" s="450"/>
      <c r="W482" s="734">
        <f t="shared" si="72"/>
        <v>1750</v>
      </c>
      <c r="X482" s="450">
        <f t="shared" si="76"/>
        <v>0.7</v>
      </c>
      <c r="Y482" s="734">
        <f t="shared" si="73"/>
        <v>2524.1379310344828</v>
      </c>
      <c r="Z482" s="734">
        <f t="shared" si="66"/>
        <v>7320</v>
      </c>
      <c r="AA482" s="735">
        <f t="shared" si="67"/>
        <v>12810</v>
      </c>
      <c r="AB482" s="450">
        <f t="shared" si="77"/>
        <v>0.56933333333333336</v>
      </c>
      <c r="AC482" s="439">
        <v>38</v>
      </c>
      <c r="AD482" s="464"/>
      <c r="AE482" s="549">
        <v>2607</v>
      </c>
      <c r="AF482" s="549">
        <v>2675</v>
      </c>
      <c r="AG482" s="464">
        <v>7.36</v>
      </c>
      <c r="AH482" s="439">
        <v>708</v>
      </c>
      <c r="AI482" s="735">
        <f t="shared" si="65"/>
        <v>2265.6</v>
      </c>
      <c r="AJ482" s="549">
        <v>5660</v>
      </c>
      <c r="AK482" s="439"/>
      <c r="AL482" s="457">
        <v>15</v>
      </c>
      <c r="AM482" s="464">
        <v>9.58</v>
      </c>
      <c r="AN482" s="464">
        <v>30.84</v>
      </c>
      <c r="AO482" s="457">
        <v>17.600000000000001</v>
      </c>
      <c r="AP482" s="457">
        <v>6.1</v>
      </c>
      <c r="AQ482" s="549"/>
      <c r="AR482" s="736"/>
      <c r="AS482" s="595">
        <f t="shared" si="70"/>
        <v>54.857142857142854</v>
      </c>
      <c r="AT482" s="736">
        <f t="shared" si="68"/>
        <v>3.2025000000000001</v>
      </c>
      <c r="AU482" s="737">
        <f t="shared" si="69"/>
        <v>0.57187500000000002</v>
      </c>
      <c r="AV482" s="450">
        <f t="shared" si="74"/>
        <v>0.7195081967213115</v>
      </c>
      <c r="AW482" s="747">
        <f t="shared" si="75"/>
        <v>0.69049180327868853</v>
      </c>
    </row>
    <row r="483" spans="1:49" x14ac:dyDescent="0.15">
      <c r="A483" s="733">
        <v>43965</v>
      </c>
      <c r="B483" s="515">
        <v>1320</v>
      </c>
      <c r="C483" s="403">
        <v>5.07</v>
      </c>
      <c r="D483" s="406">
        <f t="shared" si="71"/>
        <v>3216.5517241379312</v>
      </c>
      <c r="E483" s="405">
        <v>9328</v>
      </c>
      <c r="F483" s="405">
        <v>3161</v>
      </c>
      <c r="G483" s="687">
        <v>430</v>
      </c>
      <c r="H483" s="403">
        <v>8.0500000000000007</v>
      </c>
      <c r="I483" s="404">
        <v>47.45</v>
      </c>
      <c r="J483" s="405">
        <v>214</v>
      </c>
      <c r="K483" s="405">
        <v>7290</v>
      </c>
      <c r="L483" s="407">
        <v>40.450000000000003</v>
      </c>
      <c r="M483" s="407"/>
      <c r="N483" s="407"/>
      <c r="O483" s="408">
        <v>113</v>
      </c>
      <c r="P483" s="549"/>
      <c r="Q483" s="438"/>
      <c r="R483" s="405"/>
      <c r="S483" s="405"/>
      <c r="T483" s="405"/>
      <c r="U483" s="667"/>
      <c r="V483" s="450"/>
      <c r="W483" s="734">
        <f t="shared" si="72"/>
        <v>1750</v>
      </c>
      <c r="X483" s="450">
        <f t="shared" si="76"/>
        <v>0.7</v>
      </c>
      <c r="Y483" s="734">
        <f t="shared" si="73"/>
        <v>2412.4137931034484</v>
      </c>
      <c r="Z483" s="734">
        <f t="shared" si="66"/>
        <v>6996</v>
      </c>
      <c r="AA483" s="735">
        <f>B483*E483/1000</f>
        <v>12312.96</v>
      </c>
      <c r="AB483" s="450">
        <f t="shared" si="77"/>
        <v>0.54724266666666666</v>
      </c>
      <c r="AC483" s="439">
        <v>38</v>
      </c>
      <c r="AD483" s="464"/>
      <c r="AE483" s="549">
        <v>2587</v>
      </c>
      <c r="AF483" s="549">
        <v>2589</v>
      </c>
      <c r="AG483" s="464">
        <v>7.42</v>
      </c>
      <c r="AH483" s="439">
        <v>703</v>
      </c>
      <c r="AI483" s="735">
        <f t="shared" ref="AI483:AI487" si="78">AH483*3.2</f>
        <v>2249.6</v>
      </c>
      <c r="AJ483" s="549">
        <v>6070</v>
      </c>
      <c r="AK483" s="439"/>
      <c r="AL483" s="457">
        <v>15</v>
      </c>
      <c r="AM483" s="464">
        <v>9.69</v>
      </c>
      <c r="AN483" s="464">
        <v>32.96</v>
      </c>
      <c r="AO483" s="457">
        <v>21</v>
      </c>
      <c r="AP483" s="457">
        <v>6.1</v>
      </c>
      <c r="AQ483" s="549"/>
      <c r="AR483" s="736"/>
      <c r="AS483" s="595">
        <f t="shared" si="70"/>
        <v>54.857142857142854</v>
      </c>
      <c r="AT483" s="736">
        <f t="shared" si="68"/>
        <v>3.0782399999999996</v>
      </c>
      <c r="AU483" s="737">
        <f t="shared" si="69"/>
        <v>0.54968571428571422</v>
      </c>
      <c r="AV483" s="450">
        <f t="shared" si="74"/>
        <v>0.70859062321326471</v>
      </c>
      <c r="AW483" s="747">
        <f t="shared" si="75"/>
        <v>0.67844482561463693</v>
      </c>
    </row>
    <row r="484" spans="1:49" x14ac:dyDescent="0.15">
      <c r="A484" s="733">
        <v>43966</v>
      </c>
      <c r="B484" s="515">
        <v>1320</v>
      </c>
      <c r="C484" s="403">
        <v>5.07</v>
      </c>
      <c r="D484" s="406">
        <f t="shared" si="71"/>
        <v>3349.3103448275865</v>
      </c>
      <c r="E484" s="405">
        <v>9713</v>
      </c>
      <c r="F484" s="405">
        <v>4463</v>
      </c>
      <c r="G484" s="687">
        <v>430</v>
      </c>
      <c r="H484" s="403">
        <v>7.85</v>
      </c>
      <c r="I484" s="404">
        <v>52.7</v>
      </c>
      <c r="J484" s="405">
        <v>222.5</v>
      </c>
      <c r="K484" s="405">
        <v>7590</v>
      </c>
      <c r="L484" s="407">
        <v>41.8</v>
      </c>
      <c r="M484" s="407">
        <v>28</v>
      </c>
      <c r="N484" s="407">
        <v>2.9</v>
      </c>
      <c r="O484" s="408">
        <v>138</v>
      </c>
      <c r="P484" s="549"/>
      <c r="Q484" s="438"/>
      <c r="R484" s="405"/>
      <c r="S484" s="405"/>
      <c r="T484" s="405"/>
      <c r="U484" s="667"/>
      <c r="V484" s="450"/>
      <c r="W484" s="734">
        <f t="shared" si="72"/>
        <v>1750</v>
      </c>
      <c r="X484" s="450">
        <f t="shared" si="76"/>
        <v>0.7</v>
      </c>
      <c r="Y484" s="734">
        <f t="shared" si="73"/>
        <v>2511.9827586206898</v>
      </c>
      <c r="Z484" s="734">
        <f t="shared" si="66"/>
        <v>7284.75</v>
      </c>
      <c r="AA484" s="735">
        <f>B484*E484/1000</f>
        <v>12821.16</v>
      </c>
      <c r="AB484" s="450">
        <f t="shared" si="77"/>
        <v>0.5698293333333333</v>
      </c>
      <c r="AC484" s="439">
        <v>38</v>
      </c>
      <c r="AD484" s="464"/>
      <c r="AE484" s="549">
        <v>2713</v>
      </c>
      <c r="AF484" s="549">
        <v>2572</v>
      </c>
      <c r="AG484" s="464">
        <v>7.63</v>
      </c>
      <c r="AH484" s="439">
        <v>695</v>
      </c>
      <c r="AI484" s="735">
        <f t="shared" si="78"/>
        <v>2224</v>
      </c>
      <c r="AJ484" s="549">
        <v>5810</v>
      </c>
      <c r="AK484" s="439"/>
      <c r="AL484" s="457">
        <v>15</v>
      </c>
      <c r="AM484" s="464">
        <v>9.75</v>
      </c>
      <c r="AN484" s="464">
        <v>33.42</v>
      </c>
      <c r="AO484" s="457">
        <v>16.3</v>
      </c>
      <c r="AP484" s="457">
        <v>6.2</v>
      </c>
      <c r="AQ484" s="549"/>
      <c r="AR484" s="736"/>
      <c r="AS484" s="595">
        <f t="shared" si="70"/>
        <v>54.857142857142854</v>
      </c>
      <c r="AT484" s="736">
        <f t="shared" si="68"/>
        <v>3.2052899999999998</v>
      </c>
      <c r="AU484" s="737">
        <f t="shared" si="69"/>
        <v>0.5723732142857143</v>
      </c>
      <c r="AV484" s="450">
        <f t="shared" si="74"/>
        <v>0.72332612649713446</v>
      </c>
      <c r="AW484" s="747">
        <f t="shared" si="75"/>
        <v>0.69470469130718282</v>
      </c>
    </row>
    <row r="485" spans="1:49" x14ac:dyDescent="0.15">
      <c r="A485" s="733">
        <v>43967</v>
      </c>
      <c r="B485" s="515">
        <v>1320</v>
      </c>
      <c r="C485" s="403">
        <v>5.21</v>
      </c>
      <c r="D485" s="406">
        <f t="shared" si="71"/>
        <v>3461.7241379310344</v>
      </c>
      <c r="E485" s="405">
        <v>10039</v>
      </c>
      <c r="F485" s="405">
        <v>3955</v>
      </c>
      <c r="G485" s="687">
        <v>430</v>
      </c>
      <c r="H485" s="403">
        <v>7.95</v>
      </c>
      <c r="I485" s="404">
        <v>54.65</v>
      </c>
      <c r="J485" s="405">
        <v>216</v>
      </c>
      <c r="K485" s="405">
        <v>8010</v>
      </c>
      <c r="L485" s="407">
        <v>33.15</v>
      </c>
      <c r="M485" s="407"/>
      <c r="N485" s="407"/>
      <c r="O485" s="408">
        <v>102</v>
      </c>
      <c r="P485" s="549"/>
      <c r="Q485" s="438"/>
      <c r="R485" s="405"/>
      <c r="S485" s="405"/>
      <c r="T485" s="405"/>
      <c r="U485" s="667"/>
      <c r="V485" s="450"/>
      <c r="W485" s="734">
        <f t="shared" si="72"/>
        <v>1750</v>
      </c>
      <c r="X485" s="450">
        <f t="shared" si="76"/>
        <v>0.7</v>
      </c>
      <c r="Y485" s="734">
        <f t="shared" si="73"/>
        <v>2596.2931034482758</v>
      </c>
      <c r="Z485" s="734">
        <f t="shared" si="66"/>
        <v>7529.25</v>
      </c>
      <c r="AA485" s="735">
        <f>B485*E485/1000</f>
        <v>13251.48</v>
      </c>
      <c r="AB485" s="450">
        <f t="shared" si="77"/>
        <v>0.58895466666666663</v>
      </c>
      <c r="AC485" s="439">
        <v>38</v>
      </c>
      <c r="AD485" s="464"/>
      <c r="AE485" s="549">
        <v>2570</v>
      </c>
      <c r="AF485" s="549">
        <v>2558</v>
      </c>
      <c r="AG485" s="464">
        <v>7.53</v>
      </c>
      <c r="AH485" s="439">
        <v>710</v>
      </c>
      <c r="AI485" s="735">
        <f t="shared" si="78"/>
        <v>2272</v>
      </c>
      <c r="AJ485" s="549">
        <v>5800</v>
      </c>
      <c r="AK485" s="439"/>
      <c r="AL485" s="457">
        <v>15</v>
      </c>
      <c r="AM485" s="464">
        <v>9.32</v>
      </c>
      <c r="AN485" s="464">
        <v>34.590000000000003</v>
      </c>
      <c r="AO485" s="457">
        <v>15.9</v>
      </c>
      <c r="AP485" s="457">
        <v>6.6</v>
      </c>
      <c r="AQ485" s="549"/>
      <c r="AR485" s="736"/>
      <c r="AS485" s="595">
        <f t="shared" si="70"/>
        <v>54.857142857142854</v>
      </c>
      <c r="AT485" s="736">
        <f t="shared" si="68"/>
        <v>3.3128699999999998</v>
      </c>
      <c r="AU485" s="737">
        <f t="shared" si="69"/>
        <v>0.59158392857142861</v>
      </c>
      <c r="AV485" s="450">
        <f t="shared" si="74"/>
        <v>0.72653318723644456</v>
      </c>
      <c r="AW485" s="747">
        <f t="shared" si="75"/>
        <v>0.69824351695055942</v>
      </c>
    </row>
    <row r="486" spans="1:49" x14ac:dyDescent="0.15">
      <c r="A486" s="740">
        <v>43968</v>
      </c>
      <c r="B486" s="486">
        <v>1320</v>
      </c>
      <c r="C486" s="488">
        <v>5.24</v>
      </c>
      <c r="D486" s="741">
        <f t="shared" si="71"/>
        <v>3436.8965517241381</v>
      </c>
      <c r="E486" s="490">
        <v>9967</v>
      </c>
      <c r="F486" s="490">
        <v>3961</v>
      </c>
      <c r="G486" s="689">
        <v>430</v>
      </c>
      <c r="H486" s="488">
        <v>7.86</v>
      </c>
      <c r="I486" s="489">
        <v>50.3</v>
      </c>
      <c r="J486" s="490">
        <v>223</v>
      </c>
      <c r="K486" s="490">
        <v>7385</v>
      </c>
      <c r="L486" s="491">
        <v>38.65</v>
      </c>
      <c r="M486" s="491"/>
      <c r="N486" s="491"/>
      <c r="O486" s="492">
        <v>118.5</v>
      </c>
      <c r="P486" s="550"/>
      <c r="Q486" s="493"/>
      <c r="R486" s="494"/>
      <c r="S486" s="490"/>
      <c r="T486" s="490"/>
      <c r="U486" s="677"/>
      <c r="V486" s="499"/>
      <c r="W486" s="742">
        <f t="shared" si="72"/>
        <v>1750</v>
      </c>
      <c r="X486" s="499">
        <f t="shared" si="76"/>
        <v>0.7</v>
      </c>
      <c r="Y486" s="742">
        <f t="shared" si="73"/>
        <v>2577.6724137931037</v>
      </c>
      <c r="Z486" s="742">
        <f t="shared" si="66"/>
        <v>7475.25</v>
      </c>
      <c r="AA486" s="550">
        <f>B486*E486/1000</f>
        <v>13156.44</v>
      </c>
      <c r="AB486" s="499">
        <f t="shared" si="77"/>
        <v>0.58473066666666673</v>
      </c>
      <c r="AC486" s="494">
        <v>38</v>
      </c>
      <c r="AD486" s="507"/>
      <c r="AE486" s="550">
        <v>2485</v>
      </c>
      <c r="AF486" s="550">
        <v>2367</v>
      </c>
      <c r="AG486" s="507">
        <v>7.43</v>
      </c>
      <c r="AH486" s="494">
        <v>706</v>
      </c>
      <c r="AI486" s="550">
        <f t="shared" si="78"/>
        <v>2259.2000000000003</v>
      </c>
      <c r="AJ486" s="550">
        <v>5740</v>
      </c>
      <c r="AK486" s="494"/>
      <c r="AL486" s="503">
        <v>15</v>
      </c>
      <c r="AM486" s="507">
        <v>9.81</v>
      </c>
      <c r="AN486" s="507">
        <v>30.31</v>
      </c>
      <c r="AO486" s="503">
        <v>15.8</v>
      </c>
      <c r="AP486" s="503" t="s">
        <v>219</v>
      </c>
      <c r="AQ486" s="550"/>
      <c r="AR486" s="507"/>
      <c r="AS486" s="494">
        <f t="shared" si="70"/>
        <v>54.857142857142854</v>
      </c>
      <c r="AT486" s="507">
        <f t="shared" si="68"/>
        <v>3.28911</v>
      </c>
      <c r="AU486" s="743">
        <f t="shared" si="69"/>
        <v>0.5873410714285715</v>
      </c>
      <c r="AV486" s="499">
        <f t="shared" si="74"/>
        <v>0.72610949466573027</v>
      </c>
      <c r="AW486" s="748">
        <f t="shared" si="75"/>
        <v>0.69777599411390923</v>
      </c>
    </row>
    <row r="487" spans="1:49" x14ac:dyDescent="0.15">
      <c r="A487" s="733">
        <v>43969</v>
      </c>
      <c r="B487" s="515">
        <v>1320</v>
      </c>
      <c r="C487" s="403">
        <v>5.29</v>
      </c>
      <c r="D487" s="406">
        <f t="shared" si="71"/>
        <v>3437.2413793103451</v>
      </c>
      <c r="E487" s="405">
        <v>9968</v>
      </c>
      <c r="F487" s="405">
        <v>4225</v>
      </c>
      <c r="G487" s="687">
        <v>430</v>
      </c>
      <c r="H487" s="403">
        <v>7.86</v>
      </c>
      <c r="I487" s="404">
        <v>47.35</v>
      </c>
      <c r="J487" s="405">
        <v>210</v>
      </c>
      <c r="K487" s="405">
        <v>6540</v>
      </c>
      <c r="L487" s="407">
        <v>37</v>
      </c>
      <c r="M487" s="407"/>
      <c r="N487" s="407"/>
      <c r="O487" s="408">
        <v>131.5</v>
      </c>
      <c r="P487" s="549"/>
      <c r="Q487" s="438"/>
      <c r="R487" s="439"/>
      <c r="S487" s="405"/>
      <c r="T487" s="405"/>
      <c r="U487" s="667"/>
      <c r="V487" s="450"/>
      <c r="W487" s="734">
        <f t="shared" si="72"/>
        <v>1750</v>
      </c>
      <c r="X487" s="450">
        <f t="shared" si="76"/>
        <v>0.7</v>
      </c>
      <c r="Y487" s="734">
        <f t="shared" si="73"/>
        <v>2577.9310344827586</v>
      </c>
      <c r="Z487" s="734">
        <f t="shared" si="66"/>
        <v>7476</v>
      </c>
      <c r="AA487" s="735">
        <f>B487*E487/1000</f>
        <v>13157.76</v>
      </c>
      <c r="AB487" s="450">
        <f t="shared" si="77"/>
        <v>0.58478933333333338</v>
      </c>
      <c r="AC487" s="439">
        <v>38</v>
      </c>
      <c r="AD487" s="464"/>
      <c r="AE487" s="549">
        <v>2127</v>
      </c>
      <c r="AF487" s="549">
        <v>1982</v>
      </c>
      <c r="AG487" s="464">
        <v>7.6</v>
      </c>
      <c r="AH487" s="439">
        <v>703</v>
      </c>
      <c r="AI487" s="735">
        <f t="shared" si="78"/>
        <v>2249.6</v>
      </c>
      <c r="AJ487" s="549">
        <v>5500</v>
      </c>
      <c r="AK487" s="439"/>
      <c r="AL487" s="457">
        <v>15</v>
      </c>
      <c r="AM487" s="464">
        <v>9.66</v>
      </c>
      <c r="AN487" s="464">
        <v>31.59</v>
      </c>
      <c r="AO487" s="457">
        <v>16</v>
      </c>
      <c r="AP487" s="457">
        <v>6</v>
      </c>
      <c r="AQ487" s="549"/>
      <c r="AR487" s="736"/>
      <c r="AS487" s="595">
        <f t="shared" si="70"/>
        <v>54.857142857142854</v>
      </c>
      <c r="AT487" s="736">
        <f t="shared" si="68"/>
        <v>3.2894399999999999</v>
      </c>
      <c r="AU487" s="737">
        <f t="shared" si="69"/>
        <v>0.58740000000000003</v>
      </c>
      <c r="AV487" s="450">
        <f t="shared" si="74"/>
        <v>0.72730069555912258</v>
      </c>
      <c r="AW487" s="747">
        <f t="shared" si="75"/>
        <v>0.69909042268592825</v>
      </c>
    </row>
    <row r="488" spans="1:49" x14ac:dyDescent="0.15">
      <c r="A488" s="733">
        <v>43970</v>
      </c>
      <c r="B488" s="515"/>
      <c r="C488" s="403"/>
      <c r="D488" s="406"/>
      <c r="E488" s="405"/>
      <c r="F488" s="405"/>
      <c r="G488" s="687"/>
      <c r="H488" s="403"/>
      <c r="I488" s="404"/>
      <c r="J488" s="405"/>
      <c r="K488" s="405"/>
      <c r="L488" s="407"/>
      <c r="M488" s="407"/>
      <c r="N488" s="407"/>
      <c r="O488" s="408"/>
      <c r="P488" s="549"/>
      <c r="Q488" s="438"/>
      <c r="R488" s="439"/>
      <c r="S488" s="405"/>
      <c r="T488" s="405"/>
      <c r="U488" s="667"/>
      <c r="V488" s="450"/>
      <c r="W488" s="734"/>
      <c r="X488" s="450"/>
      <c r="Y488" s="734"/>
      <c r="Z488" s="734"/>
      <c r="AA488" s="735"/>
      <c r="AB488" s="450"/>
      <c r="AC488" s="439"/>
      <c r="AD488" s="464"/>
      <c r="AE488" s="549"/>
      <c r="AF488" s="549"/>
      <c r="AG488" s="464"/>
      <c r="AH488" s="439"/>
      <c r="AI488" s="735"/>
      <c r="AJ488" s="549"/>
      <c r="AK488" s="439"/>
      <c r="AL488" s="457"/>
      <c r="AM488" s="464"/>
      <c r="AN488" s="464"/>
      <c r="AO488" s="457"/>
      <c r="AP488" s="457"/>
      <c r="AQ488" s="549"/>
      <c r="AR488" s="736"/>
      <c r="AS488" s="595"/>
      <c r="AT488" s="736"/>
      <c r="AU488" s="737"/>
      <c r="AV488" s="450"/>
      <c r="AW488" s="747"/>
    </row>
    <row r="489" spans="1:49" x14ac:dyDescent="0.15">
      <c r="A489" s="733">
        <v>43971</v>
      </c>
      <c r="B489" s="515"/>
      <c r="C489" s="403"/>
      <c r="D489" s="406"/>
      <c r="E489" s="405"/>
      <c r="F489" s="405"/>
      <c r="G489" s="687"/>
      <c r="H489" s="403"/>
      <c r="I489" s="404"/>
      <c r="J489" s="405"/>
      <c r="K489" s="405"/>
      <c r="L489" s="407"/>
      <c r="M489" s="407"/>
      <c r="N489" s="407"/>
      <c r="O489" s="408"/>
      <c r="P489" s="549"/>
      <c r="Q489" s="438"/>
      <c r="R489" s="405"/>
      <c r="S489" s="405"/>
      <c r="T489" s="405"/>
      <c r="U489" s="667"/>
      <c r="V489" s="450"/>
      <c r="W489" s="734"/>
      <c r="X489" s="450"/>
      <c r="Y489" s="734"/>
      <c r="Z489" s="734"/>
      <c r="AA489" s="735"/>
      <c r="AB489" s="450"/>
      <c r="AC489" s="439"/>
      <c r="AD489" s="464"/>
      <c r="AE489" s="549"/>
      <c r="AF489" s="549"/>
      <c r="AG489" s="464"/>
      <c r="AH489" s="439"/>
      <c r="AI489" s="735"/>
      <c r="AJ489" s="549"/>
      <c r="AK489" s="439"/>
      <c r="AL489" s="457"/>
      <c r="AM489" s="464"/>
      <c r="AN489" s="464"/>
      <c r="AO489" s="457"/>
      <c r="AP489" s="457"/>
      <c r="AQ489" s="549"/>
      <c r="AR489" s="736"/>
      <c r="AS489" s="595"/>
      <c r="AT489" s="736"/>
      <c r="AU489" s="737"/>
      <c r="AV489" s="450"/>
      <c r="AW489" s="747"/>
    </row>
    <row r="490" spans="1:49" x14ac:dyDescent="0.15">
      <c r="A490" s="733">
        <v>43972</v>
      </c>
      <c r="B490" s="515">
        <v>1000</v>
      </c>
      <c r="C490" s="403">
        <v>5.0999999999999996</v>
      </c>
      <c r="D490" s="406">
        <f t="shared" ref="D490:D521" si="79">E490/2.9</f>
        <v>3713.7931034482758</v>
      </c>
      <c r="E490" s="405">
        <v>10770</v>
      </c>
      <c r="F490" s="405">
        <v>4320</v>
      </c>
      <c r="G490" s="687">
        <v>350</v>
      </c>
      <c r="H490" s="403">
        <v>7.89</v>
      </c>
      <c r="I490" s="404">
        <v>46</v>
      </c>
      <c r="J490" s="405">
        <v>214</v>
      </c>
      <c r="K490" s="405">
        <v>13250</v>
      </c>
      <c r="L490" s="407">
        <v>36</v>
      </c>
      <c r="M490" s="407"/>
      <c r="N490" s="407"/>
      <c r="O490" s="408">
        <v>48</v>
      </c>
      <c r="P490" s="549"/>
      <c r="Q490" s="438"/>
      <c r="R490" s="405"/>
      <c r="S490" s="405"/>
      <c r="T490" s="405"/>
      <c r="U490" s="667"/>
      <c r="V490" s="450"/>
      <c r="W490" s="734">
        <f t="shared" ref="W490:W521" si="80">G490+B490</f>
        <v>1350</v>
      </c>
      <c r="X490" s="450">
        <f t="shared" ref="X490:X521" si="81">W490/$W$6</f>
        <v>0.54</v>
      </c>
      <c r="Y490" s="734">
        <f t="shared" ref="Y490:Y521" si="82">Z490/2.9</f>
        <v>2785.344827586207</v>
      </c>
      <c r="Z490" s="734">
        <f>E490*0.75</f>
        <v>8077.5</v>
      </c>
      <c r="AA490" s="735">
        <f t="shared" ref="AA490:AA521" si="83">B490*E490/1000</f>
        <v>10770</v>
      </c>
      <c r="AB490" s="450">
        <f t="shared" ref="AB490:AB521" si="84">AA490/$AA$6</f>
        <v>0.47866666666666668</v>
      </c>
      <c r="AC490" s="439">
        <v>38</v>
      </c>
      <c r="AD490" s="464"/>
      <c r="AE490" s="549">
        <v>3031</v>
      </c>
      <c r="AF490" s="549">
        <v>3006</v>
      </c>
      <c r="AG490" s="464">
        <v>7.36</v>
      </c>
      <c r="AH490" s="439">
        <v>684</v>
      </c>
      <c r="AI490" s="735">
        <f t="shared" ref="AI490:AI514" si="85">AH490*3.2</f>
        <v>2188.8000000000002</v>
      </c>
      <c r="AJ490" s="549">
        <v>6330</v>
      </c>
      <c r="AK490" s="439"/>
      <c r="AL490" s="457">
        <v>10</v>
      </c>
      <c r="AM490" s="464">
        <v>8.9499999999999993</v>
      </c>
      <c r="AN490" s="464">
        <v>38.32</v>
      </c>
      <c r="AO490" s="457">
        <v>18.899999999999999</v>
      </c>
      <c r="AP490" s="457">
        <v>5.4</v>
      </c>
      <c r="AQ490" s="549"/>
      <c r="AR490" s="736"/>
      <c r="AS490" s="595">
        <f t="shared" ref="AS490:AS521" si="86">4000/W490*24</f>
        <v>71.111111111111114</v>
      </c>
      <c r="AT490" s="736">
        <f t="shared" ref="AT490:AT521" si="87">AA490/4000</f>
        <v>2.6924999999999999</v>
      </c>
      <c r="AU490" s="737">
        <f t="shared" ref="AU490:AU521" si="88">AT490/$AT$6</f>
        <v>0.48080357142857144</v>
      </c>
      <c r="AV490" s="450">
        <f t="shared" ref="AV490:AV521" si="89">1-AH490/Y490</f>
        <v>0.75442896935933146</v>
      </c>
      <c r="AW490" s="747">
        <f t="shared" ref="AW490:AW521" si="90">1-AI490/Z490</f>
        <v>0.72902506963788305</v>
      </c>
    </row>
    <row r="491" spans="1:49" x14ac:dyDescent="0.15">
      <c r="A491" s="733">
        <v>43973</v>
      </c>
      <c r="B491" s="515">
        <v>1200</v>
      </c>
      <c r="C491" s="403">
        <v>5.0599999999999996</v>
      </c>
      <c r="D491" s="406">
        <f t="shared" si="79"/>
        <v>3412.4137931034484</v>
      </c>
      <c r="E491" s="405">
        <v>9896</v>
      </c>
      <c r="F491" s="405">
        <v>3181</v>
      </c>
      <c r="G491" s="687">
        <v>400</v>
      </c>
      <c r="H491" s="403">
        <v>7.99</v>
      </c>
      <c r="I491" s="404">
        <v>68</v>
      </c>
      <c r="J491" s="405">
        <v>223</v>
      </c>
      <c r="K491" s="405">
        <v>10490</v>
      </c>
      <c r="L491" s="407">
        <v>63.65</v>
      </c>
      <c r="M491" s="407">
        <v>12.4</v>
      </c>
      <c r="N491" s="407">
        <v>1</v>
      </c>
      <c r="O491" s="408">
        <v>58</v>
      </c>
      <c r="P491" s="549"/>
      <c r="Q491" s="438"/>
      <c r="R491" s="405"/>
      <c r="S491" s="405"/>
      <c r="T491" s="405"/>
      <c r="U491" s="667"/>
      <c r="V491" s="450"/>
      <c r="W491" s="734">
        <f t="shared" si="80"/>
        <v>1600</v>
      </c>
      <c r="X491" s="450">
        <f t="shared" si="81"/>
        <v>0.64</v>
      </c>
      <c r="Y491" s="734">
        <f t="shared" si="82"/>
        <v>2559.3103448275865</v>
      </c>
      <c r="Z491" s="734">
        <f>E491*0.75</f>
        <v>7422</v>
      </c>
      <c r="AA491" s="735">
        <f t="shared" si="83"/>
        <v>11875.2</v>
      </c>
      <c r="AB491" s="450">
        <f t="shared" si="84"/>
        <v>0.52778666666666674</v>
      </c>
      <c r="AC491" s="439">
        <v>38</v>
      </c>
      <c r="AD491" s="464"/>
      <c r="AE491" s="549">
        <v>2729</v>
      </c>
      <c r="AF491" s="549">
        <v>2743</v>
      </c>
      <c r="AG491" s="464">
        <v>7.45</v>
      </c>
      <c r="AH491" s="439">
        <v>689</v>
      </c>
      <c r="AI491" s="735">
        <f t="shared" si="85"/>
        <v>2204.8000000000002</v>
      </c>
      <c r="AJ491" s="549">
        <v>5840</v>
      </c>
      <c r="AK491" s="439"/>
      <c r="AL491" s="457">
        <v>15</v>
      </c>
      <c r="AM491" s="464">
        <v>9.93</v>
      </c>
      <c r="AN491" s="464">
        <v>38.5</v>
      </c>
      <c r="AO491" s="457">
        <v>18.399999999999999</v>
      </c>
      <c r="AP491" s="457" t="s">
        <v>219</v>
      </c>
      <c r="AQ491" s="549"/>
      <c r="AR491" s="736"/>
      <c r="AS491" s="595">
        <f t="shared" si="86"/>
        <v>60</v>
      </c>
      <c r="AT491" s="736">
        <f t="shared" si="87"/>
        <v>2.9688000000000003</v>
      </c>
      <c r="AU491" s="737">
        <f t="shared" si="88"/>
        <v>0.53014285714285725</v>
      </c>
      <c r="AV491" s="450">
        <f t="shared" si="89"/>
        <v>0.73078684990568576</v>
      </c>
      <c r="AW491" s="747">
        <f t="shared" si="90"/>
        <v>0.70293721368903261</v>
      </c>
    </row>
    <row r="492" spans="1:49" x14ac:dyDescent="0.15">
      <c r="A492" s="733">
        <v>43974</v>
      </c>
      <c r="B492" s="515">
        <v>1200</v>
      </c>
      <c r="C492" s="403">
        <v>5.22</v>
      </c>
      <c r="D492" s="406">
        <f t="shared" si="79"/>
        <v>3305.5172413793102</v>
      </c>
      <c r="E492" s="405">
        <v>9586</v>
      </c>
      <c r="F492" s="405">
        <v>3176</v>
      </c>
      <c r="G492" s="687">
        <v>400</v>
      </c>
      <c r="H492" s="403">
        <v>7.79</v>
      </c>
      <c r="I492" s="404">
        <v>61</v>
      </c>
      <c r="J492" s="405">
        <v>214</v>
      </c>
      <c r="K492" s="405">
        <v>9060</v>
      </c>
      <c r="L492" s="407">
        <v>50.9</v>
      </c>
      <c r="M492" s="407"/>
      <c r="N492" s="407"/>
      <c r="O492" s="408">
        <v>22</v>
      </c>
      <c r="P492" s="549"/>
      <c r="Q492" s="438"/>
      <c r="R492" s="405"/>
      <c r="S492" s="405"/>
      <c r="T492" s="405"/>
      <c r="U492" s="667"/>
      <c r="V492" s="450"/>
      <c r="W492" s="734">
        <f t="shared" si="80"/>
        <v>1600</v>
      </c>
      <c r="X492" s="450">
        <f t="shared" si="81"/>
        <v>0.64</v>
      </c>
      <c r="Y492" s="734">
        <f t="shared" si="82"/>
        <v>2479.1379310344828</v>
      </c>
      <c r="Z492" s="734">
        <f>E492*0.75</f>
        <v>7189.5</v>
      </c>
      <c r="AA492" s="735">
        <f t="shared" si="83"/>
        <v>11503.2</v>
      </c>
      <c r="AB492" s="450">
        <f t="shared" si="84"/>
        <v>0.51125333333333334</v>
      </c>
      <c r="AC492" s="439">
        <v>38</v>
      </c>
      <c r="AD492" s="464"/>
      <c r="AE492" s="549">
        <v>2982</v>
      </c>
      <c r="AF492" s="549">
        <v>3078</v>
      </c>
      <c r="AG492" s="464">
        <v>7.28</v>
      </c>
      <c r="AH492" s="439">
        <v>670</v>
      </c>
      <c r="AI492" s="735">
        <f t="shared" si="85"/>
        <v>2144</v>
      </c>
      <c r="AJ492" s="549">
        <v>5690</v>
      </c>
      <c r="AK492" s="439"/>
      <c r="AL492" s="457">
        <v>15</v>
      </c>
      <c r="AM492" s="464">
        <v>9.59</v>
      </c>
      <c r="AN492" s="464">
        <v>34.5</v>
      </c>
      <c r="AO492" s="457">
        <v>13.7</v>
      </c>
      <c r="AP492" s="457" t="s">
        <v>219</v>
      </c>
      <c r="AQ492" s="549"/>
      <c r="AR492" s="736"/>
      <c r="AS492" s="595">
        <f t="shared" si="86"/>
        <v>60</v>
      </c>
      <c r="AT492" s="736">
        <f t="shared" si="87"/>
        <v>2.8758000000000004</v>
      </c>
      <c r="AU492" s="737">
        <f t="shared" si="88"/>
        <v>0.51353571428571443</v>
      </c>
      <c r="AV492" s="450">
        <f t="shared" si="89"/>
        <v>0.7297447666736212</v>
      </c>
      <c r="AW492" s="747">
        <f t="shared" si="90"/>
        <v>0.70178732874330629</v>
      </c>
    </row>
    <row r="493" spans="1:49" x14ac:dyDescent="0.15">
      <c r="A493" s="740">
        <v>43975</v>
      </c>
      <c r="B493" s="486">
        <v>1200</v>
      </c>
      <c r="C493" s="488">
        <v>5.27</v>
      </c>
      <c r="D493" s="741">
        <f t="shared" si="79"/>
        <v>3278.2758620689656</v>
      </c>
      <c r="E493" s="490">
        <v>9507</v>
      </c>
      <c r="F493" s="490">
        <v>4296</v>
      </c>
      <c r="G493" s="689">
        <v>400</v>
      </c>
      <c r="H493" s="488">
        <v>7.93</v>
      </c>
      <c r="I493" s="489">
        <v>61</v>
      </c>
      <c r="J493" s="490">
        <v>228</v>
      </c>
      <c r="K493" s="490">
        <v>9150</v>
      </c>
      <c r="L493" s="491">
        <v>49.8</v>
      </c>
      <c r="M493" s="491"/>
      <c r="N493" s="491"/>
      <c r="O493" s="492">
        <v>190</v>
      </c>
      <c r="P493" s="550"/>
      <c r="Q493" s="493"/>
      <c r="R493" s="494"/>
      <c r="S493" s="490"/>
      <c r="T493" s="490"/>
      <c r="U493" s="677"/>
      <c r="V493" s="499"/>
      <c r="W493" s="742">
        <f t="shared" si="80"/>
        <v>1600</v>
      </c>
      <c r="X493" s="499">
        <f t="shared" si="81"/>
        <v>0.64</v>
      </c>
      <c r="Y493" s="742">
        <f t="shared" si="82"/>
        <v>2458.7068965517242</v>
      </c>
      <c r="Z493" s="742">
        <f>E493*0.75</f>
        <v>7130.25</v>
      </c>
      <c r="AA493" s="550">
        <f t="shared" si="83"/>
        <v>11408.4</v>
      </c>
      <c r="AB493" s="499">
        <f t="shared" si="84"/>
        <v>0.50703999999999994</v>
      </c>
      <c r="AC493" s="494">
        <v>38</v>
      </c>
      <c r="AD493" s="507"/>
      <c r="AE493" s="550">
        <v>2868</v>
      </c>
      <c r="AF493" s="550">
        <v>2883</v>
      </c>
      <c r="AG493" s="507">
        <v>7.27</v>
      </c>
      <c r="AH493" s="494">
        <v>706</v>
      </c>
      <c r="AI493" s="550">
        <f t="shared" si="85"/>
        <v>2259.2000000000003</v>
      </c>
      <c r="AJ493" s="550">
        <v>5350</v>
      </c>
      <c r="AK493" s="494"/>
      <c r="AL493" s="503">
        <v>15</v>
      </c>
      <c r="AM493" s="507">
        <v>10.84</v>
      </c>
      <c r="AN493" s="507">
        <v>32.82</v>
      </c>
      <c r="AO493" s="503">
        <v>10.6</v>
      </c>
      <c r="AP493" s="503">
        <v>5.0999999999999996</v>
      </c>
      <c r="AQ493" s="550"/>
      <c r="AR493" s="507"/>
      <c r="AS493" s="494">
        <f t="shared" si="86"/>
        <v>60</v>
      </c>
      <c r="AT493" s="507">
        <f t="shared" si="87"/>
        <v>2.8521000000000001</v>
      </c>
      <c r="AU493" s="743">
        <f t="shared" si="88"/>
        <v>0.50930357142857152</v>
      </c>
      <c r="AV493" s="499">
        <f t="shared" si="89"/>
        <v>0.71285719294554895</v>
      </c>
      <c r="AW493" s="748">
        <f t="shared" si="90"/>
        <v>0.6831527646295712</v>
      </c>
    </row>
    <row r="494" spans="1:49" x14ac:dyDescent="0.15">
      <c r="A494" s="733">
        <v>43976</v>
      </c>
      <c r="B494" s="515">
        <v>1300</v>
      </c>
      <c r="C494" s="403">
        <v>5.24</v>
      </c>
      <c r="D494" s="406">
        <f t="shared" si="79"/>
        <v>3229.655172413793</v>
      </c>
      <c r="E494" s="405">
        <v>9366</v>
      </c>
      <c r="F494" s="405">
        <v>4129</v>
      </c>
      <c r="G494" s="687">
        <v>200</v>
      </c>
      <c r="H494" s="403">
        <v>7.51</v>
      </c>
      <c r="I494" s="404">
        <v>57</v>
      </c>
      <c r="J494" s="405">
        <v>205</v>
      </c>
      <c r="K494" s="405">
        <v>8870</v>
      </c>
      <c r="L494" s="407">
        <v>44</v>
      </c>
      <c r="M494" s="407"/>
      <c r="N494" s="407"/>
      <c r="O494" s="408">
        <v>100</v>
      </c>
      <c r="P494" s="549"/>
      <c r="Q494" s="438"/>
      <c r="R494" s="439"/>
      <c r="S494" s="405"/>
      <c r="T494" s="405"/>
      <c r="U494" s="667"/>
      <c r="V494" s="450"/>
      <c r="W494" s="734">
        <f t="shared" si="80"/>
        <v>1500</v>
      </c>
      <c r="X494" s="450">
        <f t="shared" si="81"/>
        <v>0.6</v>
      </c>
      <c r="Y494" s="734">
        <f t="shared" si="82"/>
        <v>2809.8</v>
      </c>
      <c r="Z494" s="734">
        <f t="shared" ref="Z494:Z500" si="91">E494*0.87</f>
        <v>8148.42</v>
      </c>
      <c r="AA494" s="735">
        <f t="shared" si="83"/>
        <v>12175.8</v>
      </c>
      <c r="AB494" s="450">
        <f t="shared" si="84"/>
        <v>0.54114666666666666</v>
      </c>
      <c r="AC494" s="439">
        <v>38</v>
      </c>
      <c r="AD494" s="464"/>
      <c r="AE494" s="549">
        <v>2963</v>
      </c>
      <c r="AF494" s="549">
        <v>2959</v>
      </c>
      <c r="AG494" s="464">
        <v>7.37</v>
      </c>
      <c r="AH494" s="439">
        <v>716</v>
      </c>
      <c r="AI494" s="735">
        <f t="shared" si="85"/>
        <v>2291.2000000000003</v>
      </c>
      <c r="AJ494" s="549">
        <v>4860</v>
      </c>
      <c r="AK494" s="439"/>
      <c r="AL494" s="457">
        <v>15</v>
      </c>
      <c r="AM494" s="464">
        <v>10.55</v>
      </c>
      <c r="AN494" s="464">
        <v>30.67</v>
      </c>
      <c r="AO494" s="457">
        <v>12.6</v>
      </c>
      <c r="AP494" s="457">
        <v>5.0999999999999996</v>
      </c>
      <c r="AQ494" s="549"/>
      <c r="AR494" s="736"/>
      <c r="AS494" s="595">
        <f t="shared" si="86"/>
        <v>64</v>
      </c>
      <c r="AT494" s="736">
        <f t="shared" si="87"/>
        <v>3.0439499999999997</v>
      </c>
      <c r="AU494" s="737">
        <f t="shared" si="88"/>
        <v>0.54356249999999995</v>
      </c>
      <c r="AV494" s="450">
        <f t="shared" si="89"/>
        <v>0.74517759271122497</v>
      </c>
      <c r="AW494" s="747">
        <f t="shared" si="90"/>
        <v>0.71881665402617934</v>
      </c>
    </row>
    <row r="495" spans="1:49" x14ac:dyDescent="0.15">
      <c r="A495" s="733">
        <v>43977</v>
      </c>
      <c r="B495" s="515">
        <v>1300</v>
      </c>
      <c r="C495" s="403">
        <v>5.5</v>
      </c>
      <c r="D495" s="406">
        <f t="shared" si="79"/>
        <v>3456.2068965517242</v>
      </c>
      <c r="E495" s="405">
        <v>10023</v>
      </c>
      <c r="F495" s="405">
        <v>3767</v>
      </c>
      <c r="G495" s="687">
        <v>200</v>
      </c>
      <c r="H495" s="403">
        <v>7.9</v>
      </c>
      <c r="I495" s="404">
        <v>60.2</v>
      </c>
      <c r="J495" s="405">
        <v>214.5</v>
      </c>
      <c r="K495" s="405">
        <v>8925</v>
      </c>
      <c r="L495" s="407">
        <v>61.55</v>
      </c>
      <c r="M495" s="407">
        <v>12.8</v>
      </c>
      <c r="N495" s="407">
        <v>1.1000000000000001</v>
      </c>
      <c r="O495" s="408">
        <v>49</v>
      </c>
      <c r="P495" s="549"/>
      <c r="Q495" s="438"/>
      <c r="R495" s="439"/>
      <c r="S495" s="405"/>
      <c r="T495" s="405"/>
      <c r="U495" s="667"/>
      <c r="V495" s="450"/>
      <c r="W495" s="734">
        <f t="shared" si="80"/>
        <v>1500</v>
      </c>
      <c r="X495" s="450">
        <f t="shared" si="81"/>
        <v>0.6</v>
      </c>
      <c r="Y495" s="734">
        <f t="shared" si="82"/>
        <v>3006.9</v>
      </c>
      <c r="Z495" s="734">
        <f t="shared" si="91"/>
        <v>8720.01</v>
      </c>
      <c r="AA495" s="735">
        <f t="shared" si="83"/>
        <v>13029.9</v>
      </c>
      <c r="AB495" s="450">
        <f t="shared" si="84"/>
        <v>0.57910666666666666</v>
      </c>
      <c r="AC495" s="439">
        <v>38</v>
      </c>
      <c r="AD495" s="464"/>
      <c r="AE495" s="549">
        <v>2811</v>
      </c>
      <c r="AF495" s="549">
        <v>2774</v>
      </c>
      <c r="AG495" s="464">
        <v>7.35</v>
      </c>
      <c r="AH495" s="439">
        <v>718</v>
      </c>
      <c r="AI495" s="735">
        <f t="shared" si="85"/>
        <v>2297.6</v>
      </c>
      <c r="AJ495" s="549">
        <v>4130</v>
      </c>
      <c r="AK495" s="439"/>
      <c r="AL495" s="457">
        <v>15</v>
      </c>
      <c r="AM495" s="464">
        <v>10.61</v>
      </c>
      <c r="AN495" s="464">
        <v>31.92</v>
      </c>
      <c r="AO495" s="457">
        <v>12.4</v>
      </c>
      <c r="AP495" s="457">
        <v>4.7</v>
      </c>
      <c r="AQ495" s="549"/>
      <c r="AR495" s="736"/>
      <c r="AS495" s="595">
        <f t="shared" si="86"/>
        <v>64</v>
      </c>
      <c r="AT495" s="736">
        <f t="shared" si="87"/>
        <v>3.2574749999999999</v>
      </c>
      <c r="AU495" s="737">
        <f t="shared" si="88"/>
        <v>0.58169196428571435</v>
      </c>
      <c r="AV495" s="450">
        <f t="shared" si="89"/>
        <v>0.76121587016528647</v>
      </c>
      <c r="AW495" s="747">
        <f t="shared" si="90"/>
        <v>0.73651406363066096</v>
      </c>
    </row>
    <row r="496" spans="1:49" x14ac:dyDescent="0.15">
      <c r="A496" s="733">
        <v>43978</v>
      </c>
      <c r="B496" s="515">
        <v>1300</v>
      </c>
      <c r="C496" s="403">
        <v>5.28</v>
      </c>
      <c r="D496" s="406">
        <f t="shared" si="79"/>
        <v>3424.1379310344828</v>
      </c>
      <c r="E496" s="405">
        <v>9930</v>
      </c>
      <c r="F496" s="405">
        <v>3614</v>
      </c>
      <c r="G496" s="687">
        <v>200</v>
      </c>
      <c r="H496" s="403">
        <v>8.11</v>
      </c>
      <c r="I496" s="404">
        <v>55.8</v>
      </c>
      <c r="J496" s="405">
        <v>186.5</v>
      </c>
      <c r="K496" s="405">
        <v>8670</v>
      </c>
      <c r="L496" s="407">
        <v>39.9</v>
      </c>
      <c r="M496" s="407"/>
      <c r="N496" s="407"/>
      <c r="O496" s="408">
        <v>29</v>
      </c>
      <c r="P496" s="549"/>
      <c r="Q496" s="438"/>
      <c r="R496" s="405"/>
      <c r="S496" s="405"/>
      <c r="T496" s="405"/>
      <c r="U496" s="667"/>
      <c r="V496" s="450"/>
      <c r="W496" s="734">
        <f t="shared" si="80"/>
        <v>1500</v>
      </c>
      <c r="X496" s="450">
        <f t="shared" si="81"/>
        <v>0.6</v>
      </c>
      <c r="Y496" s="734">
        <f t="shared" si="82"/>
        <v>2979</v>
      </c>
      <c r="Z496" s="734">
        <f t="shared" si="91"/>
        <v>8639.1</v>
      </c>
      <c r="AA496" s="735">
        <f t="shared" si="83"/>
        <v>12909</v>
      </c>
      <c r="AB496" s="450">
        <f t="shared" si="84"/>
        <v>0.57373333333333332</v>
      </c>
      <c r="AC496" s="439">
        <v>38</v>
      </c>
      <c r="AD496" s="464"/>
      <c r="AE496" s="549">
        <v>2954</v>
      </c>
      <c r="AF496" s="549">
        <v>2948</v>
      </c>
      <c r="AG496" s="464">
        <v>7.41</v>
      </c>
      <c r="AH496" s="439">
        <v>710</v>
      </c>
      <c r="AI496" s="735">
        <f t="shared" si="85"/>
        <v>2272</v>
      </c>
      <c r="AJ496" s="549">
        <v>4210</v>
      </c>
      <c r="AK496" s="439"/>
      <c r="AL496" s="457">
        <v>15</v>
      </c>
      <c r="AM496" s="464">
        <v>10.24</v>
      </c>
      <c r="AN496" s="464">
        <v>30.2</v>
      </c>
      <c r="AO496" s="457">
        <v>11.4</v>
      </c>
      <c r="AP496" s="457">
        <v>4</v>
      </c>
      <c r="AQ496" s="549"/>
      <c r="AR496" s="736"/>
      <c r="AS496" s="595">
        <f t="shared" si="86"/>
        <v>64</v>
      </c>
      <c r="AT496" s="736">
        <f t="shared" si="87"/>
        <v>3.2272500000000002</v>
      </c>
      <c r="AU496" s="737">
        <f t="shared" si="88"/>
        <v>0.57629464285714294</v>
      </c>
      <c r="AV496" s="450">
        <f t="shared" si="89"/>
        <v>0.76166498825109097</v>
      </c>
      <c r="AW496" s="747">
        <f t="shared" si="90"/>
        <v>0.73700964220810039</v>
      </c>
    </row>
    <row r="497" spans="1:49" x14ac:dyDescent="0.15">
      <c r="A497" s="733">
        <v>43979</v>
      </c>
      <c r="B497" s="515">
        <v>1320</v>
      </c>
      <c r="C497" s="403">
        <v>5.27</v>
      </c>
      <c r="D497" s="406">
        <f t="shared" si="79"/>
        <v>3530.344827586207</v>
      </c>
      <c r="E497" s="405">
        <v>10238</v>
      </c>
      <c r="F497" s="405">
        <v>4377</v>
      </c>
      <c r="G497" s="687">
        <v>200</v>
      </c>
      <c r="H497" s="403">
        <v>7.8</v>
      </c>
      <c r="I497" s="404">
        <v>48.6</v>
      </c>
      <c r="J497" s="405">
        <v>196.5</v>
      </c>
      <c r="K497" s="405">
        <v>8755</v>
      </c>
      <c r="L497" s="407">
        <v>39.15</v>
      </c>
      <c r="M497" s="407"/>
      <c r="N497" s="407"/>
      <c r="O497" s="408">
        <v>93.5</v>
      </c>
      <c r="P497" s="549"/>
      <c r="Q497" s="438"/>
      <c r="R497" s="405"/>
      <c r="S497" s="405"/>
      <c r="T497" s="405"/>
      <c r="U497" s="667"/>
      <c r="V497" s="450"/>
      <c r="W497" s="734">
        <f t="shared" si="80"/>
        <v>1520</v>
      </c>
      <c r="X497" s="450">
        <f t="shared" si="81"/>
        <v>0.60799999999999998</v>
      </c>
      <c r="Y497" s="734">
        <f t="shared" si="82"/>
        <v>3071.4</v>
      </c>
      <c r="Z497" s="734">
        <f t="shared" si="91"/>
        <v>8907.06</v>
      </c>
      <c r="AA497" s="735">
        <f t="shared" si="83"/>
        <v>13514.16</v>
      </c>
      <c r="AB497" s="450">
        <f t="shared" si="84"/>
        <v>0.60062933333333335</v>
      </c>
      <c r="AC497" s="439">
        <v>38</v>
      </c>
      <c r="AD497" s="464"/>
      <c r="AE497" s="549">
        <v>2807</v>
      </c>
      <c r="AF497" s="549">
        <v>2792</v>
      </c>
      <c r="AG497" s="464">
        <v>7.24</v>
      </c>
      <c r="AH497" s="439">
        <v>702</v>
      </c>
      <c r="AI497" s="735">
        <f t="shared" si="85"/>
        <v>2246.4</v>
      </c>
      <c r="AJ497" s="549">
        <v>4120</v>
      </c>
      <c r="AK497" s="439"/>
      <c r="AL497" s="457">
        <v>18</v>
      </c>
      <c r="AM497" s="464">
        <v>10.82</v>
      </c>
      <c r="AN497" s="464">
        <v>30.88</v>
      </c>
      <c r="AO497" s="457">
        <v>13</v>
      </c>
      <c r="AP497" s="457">
        <v>4.5999999999999996</v>
      </c>
      <c r="AQ497" s="549"/>
      <c r="AR497" s="736"/>
      <c r="AS497" s="595">
        <f t="shared" si="86"/>
        <v>63.15789473684211</v>
      </c>
      <c r="AT497" s="736">
        <f t="shared" si="87"/>
        <v>3.3785400000000001</v>
      </c>
      <c r="AU497" s="737">
        <f t="shared" si="88"/>
        <v>0.60331071428571437</v>
      </c>
      <c r="AV497" s="450">
        <f t="shared" si="89"/>
        <v>0.77143973432310997</v>
      </c>
      <c r="AW497" s="747">
        <f t="shared" si="90"/>
        <v>0.74779556890825927</v>
      </c>
    </row>
    <row r="498" spans="1:49" x14ac:dyDescent="0.15">
      <c r="A498" s="733">
        <v>43980</v>
      </c>
      <c r="B498" s="515">
        <v>1320</v>
      </c>
      <c r="C498" s="403">
        <v>5.27</v>
      </c>
      <c r="D498" s="406">
        <f t="shared" si="79"/>
        <v>3443.4482758620693</v>
      </c>
      <c r="E498" s="405">
        <v>9986</v>
      </c>
      <c r="F498" s="405">
        <v>4242</v>
      </c>
      <c r="G498" s="687">
        <v>200</v>
      </c>
      <c r="H498" s="403">
        <v>7.74</v>
      </c>
      <c r="I498" s="404">
        <v>51.6</v>
      </c>
      <c r="J498" s="405">
        <v>264</v>
      </c>
      <c r="K498" s="405">
        <v>7830</v>
      </c>
      <c r="L498" s="407">
        <v>39.4</v>
      </c>
      <c r="M498" s="407">
        <v>13.2</v>
      </c>
      <c r="N498" s="407">
        <v>1.3</v>
      </c>
      <c r="O498" s="408">
        <v>78.5</v>
      </c>
      <c r="P498" s="549"/>
      <c r="Q498" s="438"/>
      <c r="R498" s="405"/>
      <c r="S498" s="405"/>
      <c r="T498" s="405"/>
      <c r="U498" s="667"/>
      <c r="V498" s="450"/>
      <c r="W498" s="734">
        <f t="shared" si="80"/>
        <v>1520</v>
      </c>
      <c r="X498" s="450">
        <f t="shared" si="81"/>
        <v>0.60799999999999998</v>
      </c>
      <c r="Y498" s="734">
        <f t="shared" si="82"/>
        <v>2995.8</v>
      </c>
      <c r="Z498" s="734">
        <f t="shared" si="91"/>
        <v>8687.82</v>
      </c>
      <c r="AA498" s="735">
        <f t="shared" si="83"/>
        <v>13181.52</v>
      </c>
      <c r="AB498" s="450">
        <f t="shared" si="84"/>
        <v>0.58584533333333333</v>
      </c>
      <c r="AC498" s="439">
        <v>38</v>
      </c>
      <c r="AD498" s="464"/>
      <c r="AE498" s="549">
        <v>2967</v>
      </c>
      <c r="AF498" s="549">
        <v>2983</v>
      </c>
      <c r="AG498" s="464">
        <v>7.43</v>
      </c>
      <c r="AH498" s="439">
        <v>708</v>
      </c>
      <c r="AI498" s="735">
        <f t="shared" si="85"/>
        <v>2265.6</v>
      </c>
      <c r="AJ498" s="549">
        <v>3950</v>
      </c>
      <c r="AK498" s="439"/>
      <c r="AL498" s="457">
        <v>16</v>
      </c>
      <c r="AM498" s="464">
        <v>10.57</v>
      </c>
      <c r="AN498" s="464">
        <v>30.18</v>
      </c>
      <c r="AO498" s="457">
        <v>12.7</v>
      </c>
      <c r="AP498" s="457">
        <v>4.3</v>
      </c>
      <c r="AQ498" s="549"/>
      <c r="AR498" s="736"/>
      <c r="AS498" s="595">
        <f t="shared" si="86"/>
        <v>63.15789473684211</v>
      </c>
      <c r="AT498" s="736">
        <f t="shared" si="87"/>
        <v>3.2953800000000002</v>
      </c>
      <c r="AU498" s="737">
        <f t="shared" si="88"/>
        <v>0.58846071428571434</v>
      </c>
      <c r="AV498" s="450">
        <f t="shared" si="89"/>
        <v>0.76366913679150816</v>
      </c>
      <c r="AW498" s="747">
        <f t="shared" si="90"/>
        <v>0.73922111645959521</v>
      </c>
    </row>
    <row r="499" spans="1:49" x14ac:dyDescent="0.15">
      <c r="A499" s="733">
        <v>43981</v>
      </c>
      <c r="B499" s="515">
        <v>1320</v>
      </c>
      <c r="C499" s="403">
        <v>5.14</v>
      </c>
      <c r="D499" s="406">
        <f t="shared" si="79"/>
        <v>3273.1034482758623</v>
      </c>
      <c r="E499" s="405">
        <v>9492</v>
      </c>
      <c r="F499" s="405">
        <v>3840</v>
      </c>
      <c r="G499" s="687">
        <v>200</v>
      </c>
      <c r="H499" s="403">
        <v>7.85</v>
      </c>
      <c r="I499" s="404">
        <v>35.950000000000003</v>
      </c>
      <c r="J499" s="405">
        <v>170</v>
      </c>
      <c r="K499" s="405">
        <v>5980</v>
      </c>
      <c r="L499" s="407">
        <v>26.45</v>
      </c>
      <c r="M499" s="407"/>
      <c r="N499" s="407"/>
      <c r="O499" s="408">
        <v>107</v>
      </c>
      <c r="P499" s="549"/>
      <c r="Q499" s="438"/>
      <c r="R499" s="405"/>
      <c r="S499" s="405"/>
      <c r="T499" s="405"/>
      <c r="U499" s="667"/>
      <c r="V499" s="450"/>
      <c r="W499" s="734">
        <f t="shared" si="80"/>
        <v>1520</v>
      </c>
      <c r="X499" s="450">
        <f t="shared" si="81"/>
        <v>0.60799999999999998</v>
      </c>
      <c r="Y499" s="734">
        <f t="shared" si="82"/>
        <v>2847.6</v>
      </c>
      <c r="Z499" s="734">
        <f t="shared" si="91"/>
        <v>8258.0399999999991</v>
      </c>
      <c r="AA499" s="735">
        <f t="shared" si="83"/>
        <v>12529.44</v>
      </c>
      <c r="AB499" s="450">
        <f t="shared" si="84"/>
        <v>0.55686400000000003</v>
      </c>
      <c r="AC499" s="439">
        <v>38</v>
      </c>
      <c r="AD499" s="464"/>
      <c r="AE499" s="549">
        <v>2730</v>
      </c>
      <c r="AF499" s="549">
        <v>2752</v>
      </c>
      <c r="AG499" s="464">
        <v>7.42</v>
      </c>
      <c r="AH499" s="439">
        <v>716</v>
      </c>
      <c r="AI499" s="735">
        <f t="shared" si="85"/>
        <v>2291.2000000000003</v>
      </c>
      <c r="AJ499" s="549">
        <v>4060</v>
      </c>
      <c r="AK499" s="439"/>
      <c r="AL499" s="457">
        <v>18</v>
      </c>
      <c r="AM499" s="464">
        <v>10.29</v>
      </c>
      <c r="AN499" s="464">
        <v>30.9</v>
      </c>
      <c r="AO499" s="457">
        <v>12.9</v>
      </c>
      <c r="AP499" s="457">
        <v>4.2</v>
      </c>
      <c r="AQ499" s="549"/>
      <c r="AR499" s="736"/>
      <c r="AS499" s="595">
        <f t="shared" si="86"/>
        <v>63.15789473684211</v>
      </c>
      <c r="AT499" s="736">
        <f t="shared" si="87"/>
        <v>3.1323600000000003</v>
      </c>
      <c r="AU499" s="737">
        <f t="shared" si="88"/>
        <v>0.55935000000000012</v>
      </c>
      <c r="AV499" s="450">
        <f t="shared" si="89"/>
        <v>0.74856019103806715</v>
      </c>
      <c r="AW499" s="747">
        <f t="shared" si="90"/>
        <v>0.72254917631786708</v>
      </c>
    </row>
    <row r="500" spans="1:49" x14ac:dyDescent="0.15">
      <c r="A500" s="740">
        <v>43982</v>
      </c>
      <c r="B500" s="486">
        <v>1320</v>
      </c>
      <c r="C500" s="488">
        <v>5.09</v>
      </c>
      <c r="D500" s="741">
        <f t="shared" si="79"/>
        <v>3354.8275862068967</v>
      </c>
      <c r="E500" s="490">
        <v>9729</v>
      </c>
      <c r="F500" s="490">
        <v>3515</v>
      </c>
      <c r="G500" s="689">
        <v>200</v>
      </c>
      <c r="H500" s="488">
        <v>7.93</v>
      </c>
      <c r="I500" s="489">
        <v>45.15</v>
      </c>
      <c r="J500" s="490">
        <v>240</v>
      </c>
      <c r="K500" s="490">
        <v>7690</v>
      </c>
      <c r="L500" s="491">
        <v>30</v>
      </c>
      <c r="M500" s="491"/>
      <c r="N500" s="491"/>
      <c r="O500" s="492">
        <v>54</v>
      </c>
      <c r="P500" s="550"/>
      <c r="Q500" s="493"/>
      <c r="R500" s="494"/>
      <c r="S500" s="490"/>
      <c r="T500" s="490"/>
      <c r="U500" s="677"/>
      <c r="V500" s="499"/>
      <c r="W500" s="742">
        <f t="shared" si="80"/>
        <v>1520</v>
      </c>
      <c r="X500" s="499">
        <f t="shared" si="81"/>
        <v>0.60799999999999998</v>
      </c>
      <c r="Y500" s="742">
        <f t="shared" si="82"/>
        <v>2918.7</v>
      </c>
      <c r="Z500" s="742">
        <f t="shared" si="91"/>
        <v>8464.23</v>
      </c>
      <c r="AA500" s="550">
        <f t="shared" si="83"/>
        <v>12842.28</v>
      </c>
      <c r="AB500" s="499">
        <f t="shared" si="84"/>
        <v>0.57076800000000005</v>
      </c>
      <c r="AC500" s="494">
        <v>38</v>
      </c>
      <c r="AD500" s="507"/>
      <c r="AE500" s="550">
        <v>2225</v>
      </c>
      <c r="AF500" s="550">
        <v>2267</v>
      </c>
      <c r="AG500" s="507">
        <v>7.4</v>
      </c>
      <c r="AH500" s="494">
        <v>714</v>
      </c>
      <c r="AI500" s="550">
        <f t="shared" si="85"/>
        <v>2284.8000000000002</v>
      </c>
      <c r="AJ500" s="550">
        <v>4040</v>
      </c>
      <c r="AK500" s="494"/>
      <c r="AL500" s="503">
        <v>15</v>
      </c>
      <c r="AM500" s="507">
        <v>10.029999999999999</v>
      </c>
      <c r="AN500" s="507">
        <v>30.55</v>
      </c>
      <c r="AO500" s="503">
        <v>13.6</v>
      </c>
      <c r="AP500" s="503">
        <v>4.4000000000000004</v>
      </c>
      <c r="AQ500" s="550"/>
      <c r="AR500" s="507"/>
      <c r="AS500" s="494">
        <f t="shared" si="86"/>
        <v>63.15789473684211</v>
      </c>
      <c r="AT500" s="507">
        <f t="shared" si="87"/>
        <v>3.2105700000000001</v>
      </c>
      <c r="AU500" s="743">
        <f t="shared" si="88"/>
        <v>0.57331607142857144</v>
      </c>
      <c r="AV500" s="499">
        <f t="shared" si="89"/>
        <v>0.7553705416795149</v>
      </c>
      <c r="AW500" s="748">
        <f t="shared" si="90"/>
        <v>0.73006404599118879</v>
      </c>
    </row>
    <row r="501" spans="1:49" x14ac:dyDescent="0.15">
      <c r="A501" s="733">
        <v>43983</v>
      </c>
      <c r="B501" s="515">
        <v>1320</v>
      </c>
      <c r="C501" s="403">
        <v>5.18</v>
      </c>
      <c r="D501" s="406">
        <f t="shared" si="79"/>
        <v>3470.6896551724139</v>
      </c>
      <c r="E501" s="405">
        <v>10065</v>
      </c>
      <c r="F501" s="405">
        <v>4380</v>
      </c>
      <c r="G501" s="687"/>
      <c r="H501" s="403"/>
      <c r="I501" s="404"/>
      <c r="J501" s="405"/>
      <c r="K501" s="405"/>
      <c r="L501" s="407"/>
      <c r="M501" s="407"/>
      <c r="N501" s="407"/>
      <c r="O501" s="408"/>
      <c r="P501" s="549"/>
      <c r="Q501" s="438"/>
      <c r="R501" s="439"/>
      <c r="S501" s="405"/>
      <c r="T501" s="405"/>
      <c r="U501" s="667"/>
      <c r="V501" s="450"/>
      <c r="W501" s="734">
        <f t="shared" si="80"/>
        <v>1320</v>
      </c>
      <c r="X501" s="450">
        <f t="shared" si="81"/>
        <v>0.52800000000000002</v>
      </c>
      <c r="Y501" s="734">
        <f t="shared" si="82"/>
        <v>3470.6896551724139</v>
      </c>
      <c r="Z501" s="734">
        <f t="shared" ref="Z501:Z532" si="92">E501</f>
        <v>10065</v>
      </c>
      <c r="AA501" s="735">
        <f t="shared" si="83"/>
        <v>13285.8</v>
      </c>
      <c r="AB501" s="450">
        <f t="shared" si="84"/>
        <v>0.59048</v>
      </c>
      <c r="AC501" s="439">
        <v>38</v>
      </c>
      <c r="AD501" s="464"/>
      <c r="AE501" s="549">
        <v>2018</v>
      </c>
      <c r="AF501" s="549">
        <v>2043</v>
      </c>
      <c r="AG501" s="464">
        <v>7.44</v>
      </c>
      <c r="AH501" s="439">
        <v>722</v>
      </c>
      <c r="AI501" s="735">
        <f t="shared" si="85"/>
        <v>2310.4</v>
      </c>
      <c r="AJ501" s="549">
        <v>4080</v>
      </c>
      <c r="AK501" s="439"/>
      <c r="AL501" s="457">
        <v>15</v>
      </c>
      <c r="AM501" s="464">
        <v>9.99</v>
      </c>
      <c r="AN501" s="464">
        <v>30.24</v>
      </c>
      <c r="AO501" s="457">
        <v>12.8</v>
      </c>
      <c r="AP501" s="457">
        <v>5.4</v>
      </c>
      <c r="AQ501" s="549"/>
      <c r="AR501" s="736"/>
      <c r="AS501" s="595">
        <f t="shared" si="86"/>
        <v>72.72727272727272</v>
      </c>
      <c r="AT501" s="736">
        <f t="shared" si="87"/>
        <v>3.32145</v>
      </c>
      <c r="AU501" s="737">
        <f t="shared" si="88"/>
        <v>0.59311607142857148</v>
      </c>
      <c r="AV501" s="450">
        <f t="shared" si="89"/>
        <v>0.79197218082463983</v>
      </c>
      <c r="AW501" s="747">
        <f t="shared" si="90"/>
        <v>0.77045206159960256</v>
      </c>
    </row>
    <row r="502" spans="1:49" x14ac:dyDescent="0.15">
      <c r="A502" s="733">
        <v>43984</v>
      </c>
      <c r="B502" s="515">
        <v>1320</v>
      </c>
      <c r="C502" s="403">
        <v>5.16</v>
      </c>
      <c r="D502" s="406">
        <f t="shared" si="79"/>
        <v>3850.6896551724139</v>
      </c>
      <c r="E502" s="405">
        <v>11167</v>
      </c>
      <c r="F502" s="405">
        <v>4403</v>
      </c>
      <c r="G502" s="687"/>
      <c r="H502" s="403"/>
      <c r="I502" s="404"/>
      <c r="J502" s="405"/>
      <c r="K502" s="405"/>
      <c r="L502" s="407"/>
      <c r="M502" s="407"/>
      <c r="N502" s="407"/>
      <c r="O502" s="408"/>
      <c r="P502" s="549"/>
      <c r="Q502" s="438"/>
      <c r="R502" s="439"/>
      <c r="S502" s="405"/>
      <c r="T502" s="405"/>
      <c r="U502" s="667"/>
      <c r="V502" s="450"/>
      <c r="W502" s="734">
        <f t="shared" si="80"/>
        <v>1320</v>
      </c>
      <c r="X502" s="450">
        <f t="shared" si="81"/>
        <v>0.52800000000000002</v>
      </c>
      <c r="Y502" s="734">
        <f t="shared" si="82"/>
        <v>3850.6896551724139</v>
      </c>
      <c r="Z502" s="734">
        <f t="shared" si="92"/>
        <v>11167</v>
      </c>
      <c r="AA502" s="735">
        <f t="shared" si="83"/>
        <v>14740.44</v>
      </c>
      <c r="AB502" s="450">
        <f t="shared" si="84"/>
        <v>0.65513066666666664</v>
      </c>
      <c r="AC502" s="439">
        <v>38</v>
      </c>
      <c r="AD502" s="464"/>
      <c r="AE502" s="549">
        <v>1958</v>
      </c>
      <c r="AF502" s="549">
        <v>1947</v>
      </c>
      <c r="AG502" s="464">
        <v>7.55</v>
      </c>
      <c r="AH502" s="439">
        <v>736</v>
      </c>
      <c r="AI502" s="735">
        <f t="shared" si="85"/>
        <v>2355.2000000000003</v>
      </c>
      <c r="AJ502" s="549">
        <v>4230</v>
      </c>
      <c r="AK502" s="439"/>
      <c r="AL502" s="457">
        <v>15</v>
      </c>
      <c r="AM502" s="464">
        <v>9.76</v>
      </c>
      <c r="AN502" s="464">
        <v>29.14</v>
      </c>
      <c r="AO502" s="457">
        <v>17.399999999999999</v>
      </c>
      <c r="AP502" s="457">
        <v>5.7</v>
      </c>
      <c r="AQ502" s="549"/>
      <c r="AR502" s="736"/>
      <c r="AS502" s="595">
        <f t="shared" si="86"/>
        <v>72.72727272727272</v>
      </c>
      <c r="AT502" s="736">
        <f t="shared" si="87"/>
        <v>3.6851100000000003</v>
      </c>
      <c r="AU502" s="737">
        <f t="shared" si="88"/>
        <v>0.65805535714285723</v>
      </c>
      <c r="AV502" s="450">
        <f t="shared" si="89"/>
        <v>0.80886540700277609</v>
      </c>
      <c r="AW502" s="747">
        <f t="shared" si="90"/>
        <v>0.78909286289961489</v>
      </c>
    </row>
    <row r="503" spans="1:49" x14ac:dyDescent="0.15">
      <c r="A503" s="733">
        <v>43985</v>
      </c>
      <c r="B503" s="515">
        <v>1320</v>
      </c>
      <c r="C503" s="403">
        <v>5.17</v>
      </c>
      <c r="D503" s="406">
        <f t="shared" si="79"/>
        <v>3368.6206896551726</v>
      </c>
      <c r="E503" s="405">
        <v>9769</v>
      </c>
      <c r="F503" s="405">
        <v>4411</v>
      </c>
      <c r="G503" s="687"/>
      <c r="H503" s="403"/>
      <c r="I503" s="404"/>
      <c r="J503" s="405"/>
      <c r="K503" s="405"/>
      <c r="L503" s="407"/>
      <c r="M503" s="407"/>
      <c r="N503" s="407"/>
      <c r="O503" s="408"/>
      <c r="P503" s="549"/>
      <c r="Q503" s="438"/>
      <c r="R503" s="405"/>
      <c r="S503" s="405"/>
      <c r="T503" s="405"/>
      <c r="U503" s="667"/>
      <c r="V503" s="450"/>
      <c r="W503" s="734">
        <f t="shared" si="80"/>
        <v>1320</v>
      </c>
      <c r="X503" s="450">
        <f t="shared" si="81"/>
        <v>0.52800000000000002</v>
      </c>
      <c r="Y503" s="734">
        <f t="shared" si="82"/>
        <v>3368.6206896551726</v>
      </c>
      <c r="Z503" s="734">
        <f t="shared" si="92"/>
        <v>9769</v>
      </c>
      <c r="AA503" s="735">
        <f t="shared" si="83"/>
        <v>12895.08</v>
      </c>
      <c r="AB503" s="450">
        <f t="shared" si="84"/>
        <v>0.57311466666666666</v>
      </c>
      <c r="AC503" s="439">
        <v>38</v>
      </c>
      <c r="AD503" s="464"/>
      <c r="AE503" s="549">
        <v>1836</v>
      </c>
      <c r="AF503" s="549">
        <v>1888</v>
      </c>
      <c r="AG503" s="464">
        <v>7.56</v>
      </c>
      <c r="AH503" s="439">
        <v>752</v>
      </c>
      <c r="AI503" s="735">
        <f t="shared" si="85"/>
        <v>2406.4</v>
      </c>
      <c r="AJ503" s="549">
        <v>4050</v>
      </c>
      <c r="AK503" s="439"/>
      <c r="AL503" s="457">
        <v>17</v>
      </c>
      <c r="AM503" s="464">
        <v>10.220000000000001</v>
      </c>
      <c r="AN503" s="464">
        <v>31.24</v>
      </c>
      <c r="AO503" s="457">
        <v>19.7</v>
      </c>
      <c r="AP503" s="457">
        <v>5.0999999999999996</v>
      </c>
      <c r="AQ503" s="549"/>
      <c r="AR503" s="736"/>
      <c r="AS503" s="595">
        <f t="shared" si="86"/>
        <v>72.72727272727272</v>
      </c>
      <c r="AT503" s="736">
        <f t="shared" si="87"/>
        <v>3.22377</v>
      </c>
      <c r="AU503" s="737">
        <f t="shared" si="88"/>
        <v>0.57567321428571427</v>
      </c>
      <c r="AV503" s="450">
        <f t="shared" si="89"/>
        <v>0.77676323062749519</v>
      </c>
      <c r="AW503" s="747">
        <f t="shared" si="90"/>
        <v>0.7536697717268912</v>
      </c>
    </row>
    <row r="504" spans="1:49" x14ac:dyDescent="0.15">
      <c r="A504" s="733">
        <v>43986</v>
      </c>
      <c r="B504" s="515">
        <v>1320</v>
      </c>
      <c r="C504" s="403">
        <v>5.27</v>
      </c>
      <c r="D504" s="406">
        <f t="shared" si="79"/>
        <v>3283.4482758620688</v>
      </c>
      <c r="E504" s="405">
        <v>9522</v>
      </c>
      <c r="F504" s="405">
        <v>4859</v>
      </c>
      <c r="G504" s="687"/>
      <c r="H504" s="403"/>
      <c r="I504" s="404"/>
      <c r="J504" s="405"/>
      <c r="K504" s="405"/>
      <c r="L504" s="407"/>
      <c r="M504" s="407"/>
      <c r="N504" s="407"/>
      <c r="O504" s="408"/>
      <c r="P504" s="549"/>
      <c r="Q504" s="438"/>
      <c r="R504" s="405"/>
      <c r="S504" s="405"/>
      <c r="T504" s="405"/>
      <c r="U504" s="667"/>
      <c r="V504" s="450"/>
      <c r="W504" s="734">
        <f t="shared" si="80"/>
        <v>1320</v>
      </c>
      <c r="X504" s="450">
        <f t="shared" si="81"/>
        <v>0.52800000000000002</v>
      </c>
      <c r="Y504" s="734">
        <f t="shared" si="82"/>
        <v>3283.4482758620688</v>
      </c>
      <c r="Z504" s="734">
        <f t="shared" si="92"/>
        <v>9522</v>
      </c>
      <c r="AA504" s="735">
        <f t="shared" si="83"/>
        <v>12569.04</v>
      </c>
      <c r="AB504" s="450">
        <f t="shared" si="84"/>
        <v>0.55862400000000001</v>
      </c>
      <c r="AC504" s="439">
        <v>38</v>
      </c>
      <c r="AD504" s="464"/>
      <c r="AE504" s="549">
        <v>1921</v>
      </c>
      <c r="AF504" s="549">
        <v>1941</v>
      </c>
      <c r="AG504" s="464">
        <v>7.28</v>
      </c>
      <c r="AH504" s="439">
        <v>758</v>
      </c>
      <c r="AI504" s="735">
        <f t="shared" si="85"/>
        <v>2425.6</v>
      </c>
      <c r="AJ504" s="549">
        <v>4210</v>
      </c>
      <c r="AK504" s="439"/>
      <c r="AL504" s="457">
        <v>20</v>
      </c>
      <c r="AM504" s="464">
        <v>10.4</v>
      </c>
      <c r="AN504" s="464">
        <v>30.87</v>
      </c>
      <c r="AO504" s="457">
        <v>19</v>
      </c>
      <c r="AP504" s="457">
        <v>4.7</v>
      </c>
      <c r="AQ504" s="549"/>
      <c r="AR504" s="736"/>
      <c r="AS504" s="595">
        <f t="shared" si="86"/>
        <v>72.72727272727272</v>
      </c>
      <c r="AT504" s="736">
        <f t="shared" si="87"/>
        <v>3.1422600000000003</v>
      </c>
      <c r="AU504" s="737">
        <f t="shared" si="88"/>
        <v>0.56111785714285722</v>
      </c>
      <c r="AV504" s="450">
        <f t="shared" si="89"/>
        <v>0.76914513757613945</v>
      </c>
      <c r="AW504" s="747">
        <f t="shared" si="90"/>
        <v>0.74526360008401604</v>
      </c>
    </row>
    <row r="505" spans="1:49" x14ac:dyDescent="0.15">
      <c r="A505" s="733">
        <v>43987</v>
      </c>
      <c r="B505" s="515">
        <v>1320</v>
      </c>
      <c r="C505" s="403">
        <v>5.42</v>
      </c>
      <c r="D505" s="406">
        <f t="shared" si="79"/>
        <v>3503.4482758620693</v>
      </c>
      <c r="E505" s="405">
        <v>10160</v>
      </c>
      <c r="F505" s="405">
        <v>5205</v>
      </c>
      <c r="G505" s="687"/>
      <c r="H505" s="403"/>
      <c r="I505" s="404"/>
      <c r="J505" s="405"/>
      <c r="K505" s="405"/>
      <c r="L505" s="407"/>
      <c r="M505" s="407"/>
      <c r="N505" s="407"/>
      <c r="O505" s="408"/>
      <c r="P505" s="549"/>
      <c r="Q505" s="438"/>
      <c r="R505" s="405"/>
      <c r="S505" s="405"/>
      <c r="T505" s="405"/>
      <c r="U505" s="667"/>
      <c r="V505" s="450"/>
      <c r="W505" s="734">
        <f t="shared" si="80"/>
        <v>1320</v>
      </c>
      <c r="X505" s="450">
        <f t="shared" si="81"/>
        <v>0.52800000000000002</v>
      </c>
      <c r="Y505" s="734">
        <f t="shared" si="82"/>
        <v>3503.4482758620693</v>
      </c>
      <c r="Z505" s="734">
        <f t="shared" si="92"/>
        <v>10160</v>
      </c>
      <c r="AA505" s="735">
        <f t="shared" si="83"/>
        <v>13411.2</v>
      </c>
      <c r="AB505" s="450">
        <f t="shared" si="84"/>
        <v>0.59605333333333332</v>
      </c>
      <c r="AC505" s="439">
        <v>38</v>
      </c>
      <c r="AD505" s="464"/>
      <c r="AE505" s="549">
        <v>1839</v>
      </c>
      <c r="AF505" s="549">
        <v>1886</v>
      </c>
      <c r="AG505" s="464">
        <v>7.5</v>
      </c>
      <c r="AH505" s="439">
        <v>778</v>
      </c>
      <c r="AI505" s="735">
        <f t="shared" si="85"/>
        <v>2489.6000000000004</v>
      </c>
      <c r="AJ505" s="549">
        <v>4340</v>
      </c>
      <c r="AK505" s="439"/>
      <c r="AL505" s="457">
        <v>18</v>
      </c>
      <c r="AM505" s="464">
        <v>9.8699999999999992</v>
      </c>
      <c r="AN505" s="464">
        <v>31.4</v>
      </c>
      <c r="AO505" s="457">
        <v>18.899999999999999</v>
      </c>
      <c r="AP505" s="457">
        <v>4.4000000000000004</v>
      </c>
      <c r="AQ505" s="549"/>
      <c r="AR505" s="736"/>
      <c r="AS505" s="595">
        <f t="shared" si="86"/>
        <v>72.72727272727272</v>
      </c>
      <c r="AT505" s="736">
        <f t="shared" si="87"/>
        <v>3.3528000000000002</v>
      </c>
      <c r="AU505" s="737">
        <f t="shared" si="88"/>
        <v>0.59871428571428575</v>
      </c>
      <c r="AV505" s="450">
        <f t="shared" si="89"/>
        <v>0.77793307086614172</v>
      </c>
      <c r="AW505" s="747">
        <f t="shared" si="90"/>
        <v>0.75496062992125978</v>
      </c>
    </row>
    <row r="506" spans="1:49" x14ac:dyDescent="0.15">
      <c r="A506" s="733">
        <v>43988</v>
      </c>
      <c r="B506" s="515">
        <v>1320</v>
      </c>
      <c r="C506" s="403">
        <v>5.08</v>
      </c>
      <c r="D506" s="406">
        <f t="shared" si="79"/>
        <v>3792.4137931034484</v>
      </c>
      <c r="E506" s="405">
        <v>10998</v>
      </c>
      <c r="F506" s="405">
        <v>4137</v>
      </c>
      <c r="G506" s="687"/>
      <c r="H506" s="403"/>
      <c r="I506" s="404"/>
      <c r="J506" s="405"/>
      <c r="K506" s="405"/>
      <c r="L506" s="407"/>
      <c r="M506" s="407"/>
      <c r="N506" s="407"/>
      <c r="O506" s="408"/>
      <c r="P506" s="549"/>
      <c r="Q506" s="438"/>
      <c r="R506" s="405"/>
      <c r="S506" s="405"/>
      <c r="T506" s="405"/>
      <c r="U506" s="667"/>
      <c r="V506" s="450"/>
      <c r="W506" s="734">
        <f t="shared" si="80"/>
        <v>1320</v>
      </c>
      <c r="X506" s="450">
        <f t="shared" si="81"/>
        <v>0.52800000000000002</v>
      </c>
      <c r="Y506" s="734">
        <f t="shared" si="82"/>
        <v>3792.4137931034484</v>
      </c>
      <c r="Z506" s="734">
        <f t="shared" si="92"/>
        <v>10998</v>
      </c>
      <c r="AA506" s="735">
        <f t="shared" si="83"/>
        <v>14517.36</v>
      </c>
      <c r="AB506" s="450">
        <f t="shared" si="84"/>
        <v>0.64521600000000001</v>
      </c>
      <c r="AC506" s="439">
        <v>38</v>
      </c>
      <c r="AD506" s="464"/>
      <c r="AE506" s="549">
        <v>1962</v>
      </c>
      <c r="AF506" s="549">
        <v>2005</v>
      </c>
      <c r="AG506" s="464">
        <v>7.54</v>
      </c>
      <c r="AH506" s="439">
        <v>768</v>
      </c>
      <c r="AI506" s="735">
        <f t="shared" si="85"/>
        <v>2457.6000000000004</v>
      </c>
      <c r="AJ506" s="549">
        <v>4530</v>
      </c>
      <c r="AK506" s="439"/>
      <c r="AL506" s="457">
        <v>16</v>
      </c>
      <c r="AM506" s="464">
        <v>10.02</v>
      </c>
      <c r="AN506" s="464">
        <v>30.78</v>
      </c>
      <c r="AO506" s="457">
        <v>18.2</v>
      </c>
      <c r="AP506" s="457">
        <v>4.3</v>
      </c>
      <c r="AQ506" s="549"/>
      <c r="AR506" s="736"/>
      <c r="AS506" s="595">
        <f t="shared" si="86"/>
        <v>72.72727272727272</v>
      </c>
      <c r="AT506" s="736">
        <f t="shared" si="87"/>
        <v>3.62934</v>
      </c>
      <c r="AU506" s="737">
        <f t="shared" si="88"/>
        <v>0.64809642857142857</v>
      </c>
      <c r="AV506" s="450">
        <f t="shared" si="89"/>
        <v>0.79749045280960174</v>
      </c>
      <c r="AW506" s="747">
        <f t="shared" si="90"/>
        <v>0.77654118930714677</v>
      </c>
    </row>
    <row r="507" spans="1:49" x14ac:dyDescent="0.15">
      <c r="A507" s="740">
        <v>43989</v>
      </c>
      <c r="B507" s="486">
        <v>1320</v>
      </c>
      <c r="C507" s="488">
        <v>5.17</v>
      </c>
      <c r="D507" s="741">
        <f t="shared" si="79"/>
        <v>3274.8275862068967</v>
      </c>
      <c r="E507" s="490">
        <v>9497</v>
      </c>
      <c r="F507" s="490">
        <v>4071</v>
      </c>
      <c r="G507" s="689"/>
      <c r="H507" s="488"/>
      <c r="I507" s="489"/>
      <c r="J507" s="490"/>
      <c r="K507" s="490"/>
      <c r="L507" s="491"/>
      <c r="M507" s="491"/>
      <c r="N507" s="491"/>
      <c r="O507" s="492"/>
      <c r="P507" s="550"/>
      <c r="Q507" s="493"/>
      <c r="R507" s="494"/>
      <c r="S507" s="490"/>
      <c r="T507" s="490"/>
      <c r="U507" s="677"/>
      <c r="V507" s="499"/>
      <c r="W507" s="742">
        <f t="shared" si="80"/>
        <v>1320</v>
      </c>
      <c r="X507" s="499">
        <f t="shared" si="81"/>
        <v>0.52800000000000002</v>
      </c>
      <c r="Y507" s="742">
        <f t="shared" si="82"/>
        <v>3274.8275862068967</v>
      </c>
      <c r="Z507" s="742">
        <f t="shared" si="92"/>
        <v>9497</v>
      </c>
      <c r="AA507" s="550">
        <f t="shared" si="83"/>
        <v>12536.04</v>
      </c>
      <c r="AB507" s="499">
        <f t="shared" si="84"/>
        <v>0.55715733333333339</v>
      </c>
      <c r="AC507" s="494">
        <v>38</v>
      </c>
      <c r="AD507" s="507"/>
      <c r="AE507" s="550">
        <v>1877</v>
      </c>
      <c r="AF507" s="550">
        <v>1887</v>
      </c>
      <c r="AG507" s="507">
        <v>7.46</v>
      </c>
      <c r="AH507" s="494">
        <v>765</v>
      </c>
      <c r="AI507" s="550">
        <f t="shared" si="85"/>
        <v>2448</v>
      </c>
      <c r="AJ507" s="550">
        <v>4630</v>
      </c>
      <c r="AK507" s="494"/>
      <c r="AL507" s="503">
        <v>18</v>
      </c>
      <c r="AM507" s="507">
        <v>9.83</v>
      </c>
      <c r="AN507" s="507">
        <v>32.78</v>
      </c>
      <c r="AO507" s="503">
        <v>18.399999999999999</v>
      </c>
      <c r="AP507" s="503">
        <v>4.2</v>
      </c>
      <c r="AQ507" s="550"/>
      <c r="AR507" s="507"/>
      <c r="AS507" s="494">
        <f t="shared" si="86"/>
        <v>72.72727272727272</v>
      </c>
      <c r="AT507" s="507">
        <f t="shared" si="87"/>
        <v>3.1340100000000004</v>
      </c>
      <c r="AU507" s="743">
        <f t="shared" si="88"/>
        <v>0.55964464285714299</v>
      </c>
      <c r="AV507" s="499">
        <f t="shared" si="89"/>
        <v>0.76639991576287247</v>
      </c>
      <c r="AW507" s="748">
        <f t="shared" si="90"/>
        <v>0.7422343898073076</v>
      </c>
    </row>
    <row r="508" spans="1:49" x14ac:dyDescent="0.15">
      <c r="A508" s="733">
        <v>43990</v>
      </c>
      <c r="B508" s="515">
        <v>1320</v>
      </c>
      <c r="C508" s="403">
        <v>5.26</v>
      </c>
      <c r="D508" s="406">
        <f t="shared" si="79"/>
        <v>3430.6896551724139</v>
      </c>
      <c r="E508" s="405">
        <v>9949</v>
      </c>
      <c r="F508" s="405">
        <v>4837</v>
      </c>
      <c r="G508" s="687"/>
      <c r="H508" s="403"/>
      <c r="I508" s="404"/>
      <c r="J508" s="405"/>
      <c r="K508" s="405"/>
      <c r="L508" s="407"/>
      <c r="M508" s="407"/>
      <c r="N508" s="407"/>
      <c r="O508" s="408"/>
      <c r="P508" s="549"/>
      <c r="Q508" s="438"/>
      <c r="R508" s="439"/>
      <c r="S508" s="405"/>
      <c r="T508" s="405"/>
      <c r="U508" s="667"/>
      <c r="V508" s="450"/>
      <c r="W508" s="734">
        <f t="shared" si="80"/>
        <v>1320</v>
      </c>
      <c r="X508" s="450">
        <f t="shared" si="81"/>
        <v>0.52800000000000002</v>
      </c>
      <c r="Y508" s="734">
        <f t="shared" si="82"/>
        <v>3430.6896551724139</v>
      </c>
      <c r="Z508" s="734">
        <f t="shared" si="92"/>
        <v>9949</v>
      </c>
      <c r="AA508" s="735">
        <f t="shared" si="83"/>
        <v>13132.68</v>
      </c>
      <c r="AB508" s="450">
        <f t="shared" si="84"/>
        <v>0.58367466666666667</v>
      </c>
      <c r="AC508" s="439">
        <v>38</v>
      </c>
      <c r="AD508" s="464"/>
      <c r="AE508" s="549">
        <v>1881</v>
      </c>
      <c r="AF508" s="549">
        <v>1849</v>
      </c>
      <c r="AG508" s="464">
        <v>7.49</v>
      </c>
      <c r="AH508" s="439">
        <v>754</v>
      </c>
      <c r="AI508" s="735">
        <f t="shared" si="85"/>
        <v>2412.8000000000002</v>
      </c>
      <c r="AJ508" s="549">
        <v>4550</v>
      </c>
      <c r="AK508" s="439"/>
      <c r="AL508" s="457">
        <v>18</v>
      </c>
      <c r="AM508" s="464">
        <v>9.89</v>
      </c>
      <c r="AN508" s="464">
        <v>32.56</v>
      </c>
      <c r="AO508" s="457">
        <v>19.100000000000001</v>
      </c>
      <c r="AP508" s="457">
        <v>5.0999999999999996</v>
      </c>
      <c r="AQ508" s="549"/>
      <c r="AR508" s="736"/>
      <c r="AS508" s="595">
        <f t="shared" si="86"/>
        <v>72.72727272727272</v>
      </c>
      <c r="AT508" s="736">
        <f t="shared" si="87"/>
        <v>3.2831700000000001</v>
      </c>
      <c r="AU508" s="737">
        <f t="shared" si="88"/>
        <v>0.5862803571428572</v>
      </c>
      <c r="AV508" s="450">
        <f t="shared" si="89"/>
        <v>0.78021911749924611</v>
      </c>
      <c r="AW508" s="747">
        <f t="shared" si="90"/>
        <v>0.75748316413709915</v>
      </c>
    </row>
    <row r="509" spans="1:49" x14ac:dyDescent="0.15">
      <c r="A509" s="733">
        <v>43991</v>
      </c>
      <c r="B509" s="515">
        <v>1320</v>
      </c>
      <c r="C509" s="403">
        <v>5.0999999999999996</v>
      </c>
      <c r="D509" s="406">
        <f t="shared" si="79"/>
        <v>2988.6206896551726</v>
      </c>
      <c r="E509" s="405">
        <v>8667</v>
      </c>
      <c r="F509" s="405">
        <v>3175</v>
      </c>
      <c r="G509" s="687"/>
      <c r="H509" s="403"/>
      <c r="I509" s="404"/>
      <c r="J509" s="405"/>
      <c r="K509" s="405"/>
      <c r="L509" s="407"/>
      <c r="M509" s="407"/>
      <c r="N509" s="407"/>
      <c r="O509" s="408"/>
      <c r="P509" s="549"/>
      <c r="Q509" s="438"/>
      <c r="R509" s="439"/>
      <c r="S509" s="405"/>
      <c r="T509" s="405"/>
      <c r="U509" s="667"/>
      <c r="V509" s="450"/>
      <c r="W509" s="734">
        <f t="shared" si="80"/>
        <v>1320</v>
      </c>
      <c r="X509" s="450">
        <f t="shared" si="81"/>
        <v>0.52800000000000002</v>
      </c>
      <c r="Y509" s="734">
        <f t="shared" si="82"/>
        <v>2988.6206896551726</v>
      </c>
      <c r="Z509" s="734">
        <f t="shared" si="92"/>
        <v>8667</v>
      </c>
      <c r="AA509" s="735">
        <f t="shared" si="83"/>
        <v>11440.44</v>
      </c>
      <c r="AB509" s="450">
        <f t="shared" si="84"/>
        <v>0.50846400000000003</v>
      </c>
      <c r="AC509" s="439">
        <v>38</v>
      </c>
      <c r="AD509" s="464"/>
      <c r="AE509" s="549">
        <v>1920</v>
      </c>
      <c r="AF509" s="549">
        <v>1939</v>
      </c>
      <c r="AG509" s="464">
        <v>7.32</v>
      </c>
      <c r="AH509" s="439">
        <v>748</v>
      </c>
      <c r="AI509" s="735">
        <f t="shared" si="85"/>
        <v>2393.6</v>
      </c>
      <c r="AJ509" s="549">
        <v>4560</v>
      </c>
      <c r="AK509" s="439"/>
      <c r="AL509" s="457">
        <v>16</v>
      </c>
      <c r="AM509" s="464">
        <v>9.5399999999999991</v>
      </c>
      <c r="AN509" s="464">
        <v>33.049999999999997</v>
      </c>
      <c r="AO509" s="457">
        <v>18.5</v>
      </c>
      <c r="AP509" s="457">
        <v>5.0999999999999996</v>
      </c>
      <c r="AQ509" s="549"/>
      <c r="AR509" s="736"/>
      <c r="AS509" s="595">
        <f t="shared" si="86"/>
        <v>72.72727272727272</v>
      </c>
      <c r="AT509" s="736">
        <f t="shared" si="87"/>
        <v>2.8601100000000002</v>
      </c>
      <c r="AU509" s="737">
        <f t="shared" si="88"/>
        <v>0.51073392857142863</v>
      </c>
      <c r="AV509" s="450">
        <f t="shared" si="89"/>
        <v>0.74971731856467061</v>
      </c>
      <c r="AW509" s="747">
        <f t="shared" si="90"/>
        <v>0.72382600669205033</v>
      </c>
    </row>
    <row r="510" spans="1:49" x14ac:dyDescent="0.15">
      <c r="A510" s="733">
        <v>43992</v>
      </c>
      <c r="B510" s="515">
        <v>1320</v>
      </c>
      <c r="C510" s="403">
        <v>5.12</v>
      </c>
      <c r="D510" s="406">
        <f t="shared" si="79"/>
        <v>2685.5172413793102</v>
      </c>
      <c r="E510" s="405">
        <v>7788</v>
      </c>
      <c r="F510" s="405">
        <v>3577</v>
      </c>
      <c r="G510" s="687"/>
      <c r="H510" s="403"/>
      <c r="I510" s="404"/>
      <c r="J510" s="405"/>
      <c r="K510" s="405"/>
      <c r="L510" s="407"/>
      <c r="M510" s="407"/>
      <c r="N510" s="407"/>
      <c r="O510" s="408"/>
      <c r="P510" s="549"/>
      <c r="Q510" s="438"/>
      <c r="R510" s="405"/>
      <c r="S510" s="405"/>
      <c r="T510" s="405"/>
      <c r="U510" s="667"/>
      <c r="V510" s="450"/>
      <c r="W510" s="734">
        <f t="shared" si="80"/>
        <v>1320</v>
      </c>
      <c r="X510" s="450">
        <f t="shared" si="81"/>
        <v>0.52800000000000002</v>
      </c>
      <c r="Y510" s="734">
        <f t="shared" si="82"/>
        <v>2685.5172413793102</v>
      </c>
      <c r="Z510" s="734">
        <f t="shared" si="92"/>
        <v>7788</v>
      </c>
      <c r="AA510" s="735">
        <f t="shared" si="83"/>
        <v>10280.16</v>
      </c>
      <c r="AB510" s="450">
        <f t="shared" si="84"/>
        <v>0.45689599999999997</v>
      </c>
      <c r="AC510" s="439">
        <v>38</v>
      </c>
      <c r="AD510" s="464"/>
      <c r="AE510" s="549">
        <v>1951</v>
      </c>
      <c r="AF510" s="549">
        <v>2010</v>
      </c>
      <c r="AG510" s="464">
        <v>7.5</v>
      </c>
      <c r="AH510" s="439">
        <v>735</v>
      </c>
      <c r="AI510" s="735">
        <f t="shared" si="85"/>
        <v>2352</v>
      </c>
      <c r="AJ510" s="549">
        <v>4230</v>
      </c>
      <c r="AK510" s="439"/>
      <c r="AL510" s="457">
        <v>15</v>
      </c>
      <c r="AM510" s="464">
        <v>9.32</v>
      </c>
      <c r="AN510" s="464">
        <v>33.08</v>
      </c>
      <c r="AO510" s="457">
        <v>15.2</v>
      </c>
      <c r="AP510" s="457">
        <v>4.4000000000000004</v>
      </c>
      <c r="AQ510" s="549"/>
      <c r="AR510" s="736"/>
      <c r="AS510" s="595">
        <f t="shared" si="86"/>
        <v>72.72727272727272</v>
      </c>
      <c r="AT510" s="736">
        <f t="shared" si="87"/>
        <v>2.5700400000000001</v>
      </c>
      <c r="AU510" s="737">
        <f t="shared" si="88"/>
        <v>0.45893571428571434</v>
      </c>
      <c r="AV510" s="450">
        <f t="shared" si="89"/>
        <v>0.72630970724191068</v>
      </c>
      <c r="AW510" s="747">
        <f t="shared" si="90"/>
        <v>0.69799691833590138</v>
      </c>
    </row>
    <row r="511" spans="1:49" x14ac:dyDescent="0.15">
      <c r="A511" s="733">
        <v>43993</v>
      </c>
      <c r="B511" s="515">
        <v>1320</v>
      </c>
      <c r="C511" s="403">
        <v>4.87</v>
      </c>
      <c r="D511" s="406">
        <f t="shared" si="79"/>
        <v>2731.0344827586209</v>
      </c>
      <c r="E511" s="405">
        <v>7920</v>
      </c>
      <c r="F511" s="405">
        <v>4440</v>
      </c>
      <c r="G511" s="687"/>
      <c r="H511" s="403"/>
      <c r="I511" s="404"/>
      <c r="J511" s="405"/>
      <c r="K511" s="405"/>
      <c r="L511" s="407"/>
      <c r="M511" s="407"/>
      <c r="N511" s="407"/>
      <c r="O511" s="408"/>
      <c r="P511" s="549"/>
      <c r="Q511" s="438"/>
      <c r="R511" s="405"/>
      <c r="S511" s="405"/>
      <c r="T511" s="405"/>
      <c r="U511" s="667"/>
      <c r="V511" s="450"/>
      <c r="W511" s="734">
        <f t="shared" si="80"/>
        <v>1320</v>
      </c>
      <c r="X511" s="450">
        <f t="shared" si="81"/>
        <v>0.52800000000000002</v>
      </c>
      <c r="Y511" s="734">
        <f t="shared" si="82"/>
        <v>2731.0344827586209</v>
      </c>
      <c r="Z511" s="734">
        <f t="shared" si="92"/>
        <v>7920</v>
      </c>
      <c r="AA511" s="735">
        <f t="shared" si="83"/>
        <v>10454.4</v>
      </c>
      <c r="AB511" s="450">
        <f t="shared" si="84"/>
        <v>0.46464</v>
      </c>
      <c r="AC511" s="439">
        <v>38</v>
      </c>
      <c r="AD511" s="464"/>
      <c r="AE511" s="549">
        <v>1936</v>
      </c>
      <c r="AF511" s="549">
        <v>1939</v>
      </c>
      <c r="AG511" s="464">
        <v>7.56</v>
      </c>
      <c r="AH511" s="439">
        <v>719</v>
      </c>
      <c r="AI511" s="735">
        <f t="shared" si="85"/>
        <v>2300.8000000000002</v>
      </c>
      <c r="AJ511" s="549">
        <v>4280</v>
      </c>
      <c r="AK511" s="439"/>
      <c r="AL511" s="457">
        <v>16</v>
      </c>
      <c r="AM511" s="464">
        <v>9.1999999999999993</v>
      </c>
      <c r="AN511" s="464">
        <v>33.6</v>
      </c>
      <c r="AO511" s="457">
        <v>11.5</v>
      </c>
      <c r="AP511" s="457">
        <v>4.3</v>
      </c>
      <c r="AQ511" s="549"/>
      <c r="AR511" s="736"/>
      <c r="AS511" s="595">
        <f t="shared" si="86"/>
        <v>72.72727272727272</v>
      </c>
      <c r="AT511" s="736">
        <f t="shared" si="87"/>
        <v>2.6135999999999999</v>
      </c>
      <c r="AU511" s="737">
        <f t="shared" si="88"/>
        <v>0.46671428571428575</v>
      </c>
      <c r="AV511" s="450">
        <f t="shared" si="89"/>
        <v>0.73672979797979798</v>
      </c>
      <c r="AW511" s="747">
        <f t="shared" si="90"/>
        <v>0.7094949494949494</v>
      </c>
    </row>
    <row r="512" spans="1:49" x14ac:dyDescent="0.15">
      <c r="A512" s="733">
        <v>43994</v>
      </c>
      <c r="B512" s="515">
        <v>1320</v>
      </c>
      <c r="C512" s="403">
        <v>5.36</v>
      </c>
      <c r="D512" s="406">
        <f t="shared" si="79"/>
        <v>3657.5862068965516</v>
      </c>
      <c r="E512" s="405">
        <v>10607</v>
      </c>
      <c r="F512" s="405">
        <v>5136</v>
      </c>
      <c r="G512" s="687"/>
      <c r="H512" s="403"/>
      <c r="I512" s="404"/>
      <c r="J512" s="405"/>
      <c r="K512" s="405"/>
      <c r="L512" s="407"/>
      <c r="M512" s="407"/>
      <c r="N512" s="407"/>
      <c r="O512" s="408"/>
      <c r="P512" s="549"/>
      <c r="Q512" s="438"/>
      <c r="R512" s="405"/>
      <c r="S512" s="405"/>
      <c r="T512" s="405"/>
      <c r="U512" s="667"/>
      <c r="V512" s="450"/>
      <c r="W512" s="734">
        <f t="shared" si="80"/>
        <v>1320</v>
      </c>
      <c r="X512" s="450">
        <f t="shared" si="81"/>
        <v>0.52800000000000002</v>
      </c>
      <c r="Y512" s="734">
        <f t="shared" si="82"/>
        <v>3657.5862068965516</v>
      </c>
      <c r="Z512" s="734">
        <f t="shared" si="92"/>
        <v>10607</v>
      </c>
      <c r="AA512" s="735">
        <f t="shared" si="83"/>
        <v>14001.24</v>
      </c>
      <c r="AB512" s="450">
        <f t="shared" si="84"/>
        <v>0.62227733333333335</v>
      </c>
      <c r="AC512" s="439">
        <v>38</v>
      </c>
      <c r="AD512" s="464"/>
      <c r="AE512" s="549">
        <v>1873</v>
      </c>
      <c r="AF512" s="549">
        <v>1878</v>
      </c>
      <c r="AG512" s="464">
        <v>7.49</v>
      </c>
      <c r="AH512" s="439">
        <v>720</v>
      </c>
      <c r="AI512" s="735">
        <f t="shared" si="85"/>
        <v>2304</v>
      </c>
      <c r="AJ512" s="549">
        <v>4300</v>
      </c>
      <c r="AK512" s="439"/>
      <c r="AL512" s="457">
        <v>15</v>
      </c>
      <c r="AM512" s="464">
        <v>9.11</v>
      </c>
      <c r="AN512" s="464">
        <v>34.049999999999997</v>
      </c>
      <c r="AO512" s="457">
        <v>9.6999999999999993</v>
      </c>
      <c r="AP512" s="457">
        <v>4</v>
      </c>
      <c r="AQ512" s="549"/>
      <c r="AR512" s="736"/>
      <c r="AS512" s="595">
        <f t="shared" si="86"/>
        <v>72.72727272727272</v>
      </c>
      <c r="AT512" s="736">
        <f t="shared" si="87"/>
        <v>3.5003099999999998</v>
      </c>
      <c r="AU512" s="737">
        <f t="shared" si="88"/>
        <v>0.6250553571428572</v>
      </c>
      <c r="AV512" s="450">
        <f t="shared" si="89"/>
        <v>0.80314886395776375</v>
      </c>
      <c r="AW512" s="747">
        <f t="shared" si="90"/>
        <v>0.78278495333270481</v>
      </c>
    </row>
    <row r="513" spans="1:49" x14ac:dyDescent="0.15">
      <c r="A513" s="733">
        <v>43995</v>
      </c>
      <c r="B513" s="515">
        <v>1320</v>
      </c>
      <c r="C513" s="403">
        <v>5.22</v>
      </c>
      <c r="D513" s="406">
        <f t="shared" si="79"/>
        <v>2928.6206896551726</v>
      </c>
      <c r="E513" s="405">
        <v>8493</v>
      </c>
      <c r="F513" s="405">
        <v>4100</v>
      </c>
      <c r="G513" s="687"/>
      <c r="H513" s="403"/>
      <c r="I513" s="404"/>
      <c r="J513" s="405"/>
      <c r="K513" s="405"/>
      <c r="L513" s="407"/>
      <c r="M513" s="407"/>
      <c r="N513" s="407"/>
      <c r="O513" s="408"/>
      <c r="P513" s="549"/>
      <c r="Q513" s="438"/>
      <c r="R513" s="405"/>
      <c r="S513" s="405"/>
      <c r="T513" s="405"/>
      <c r="U513" s="667"/>
      <c r="V513" s="450"/>
      <c r="W513" s="734">
        <f t="shared" si="80"/>
        <v>1320</v>
      </c>
      <c r="X513" s="450">
        <f t="shared" si="81"/>
        <v>0.52800000000000002</v>
      </c>
      <c r="Y513" s="734">
        <f t="shared" si="82"/>
        <v>2928.6206896551726</v>
      </c>
      <c r="Z513" s="734">
        <f t="shared" si="92"/>
        <v>8493</v>
      </c>
      <c r="AA513" s="735">
        <f t="shared" si="83"/>
        <v>11210.76</v>
      </c>
      <c r="AB513" s="450">
        <f t="shared" si="84"/>
        <v>0.49825600000000003</v>
      </c>
      <c r="AC513" s="439">
        <v>38</v>
      </c>
      <c r="AD513" s="464"/>
      <c r="AE513" s="549">
        <v>1920</v>
      </c>
      <c r="AF513" s="549">
        <v>1918</v>
      </c>
      <c r="AG513" s="464">
        <v>7.54</v>
      </c>
      <c r="AH513" s="439">
        <v>728</v>
      </c>
      <c r="AI513" s="735">
        <f t="shared" si="85"/>
        <v>2329.6</v>
      </c>
      <c r="AJ513" s="549">
        <v>4370</v>
      </c>
      <c r="AK513" s="439"/>
      <c r="AL513" s="457">
        <v>16</v>
      </c>
      <c r="AM513" s="464">
        <v>9.58</v>
      </c>
      <c r="AN513" s="464">
        <v>34.57</v>
      </c>
      <c r="AO513" s="457">
        <v>9.6</v>
      </c>
      <c r="AP513" s="457">
        <v>3.5</v>
      </c>
      <c r="AQ513" s="549"/>
      <c r="AR513" s="736"/>
      <c r="AS513" s="595">
        <f t="shared" si="86"/>
        <v>72.72727272727272</v>
      </c>
      <c r="AT513" s="736">
        <f t="shared" si="87"/>
        <v>2.8026900000000001</v>
      </c>
      <c r="AU513" s="737">
        <f t="shared" si="88"/>
        <v>0.50048035714285721</v>
      </c>
      <c r="AV513" s="450">
        <f t="shared" si="89"/>
        <v>0.75141881549511358</v>
      </c>
      <c r="AW513" s="747">
        <f t="shared" si="90"/>
        <v>0.72570352054633225</v>
      </c>
    </row>
    <row r="514" spans="1:49" x14ac:dyDescent="0.15">
      <c r="A514" s="740">
        <v>43996</v>
      </c>
      <c r="B514" s="486">
        <v>1320</v>
      </c>
      <c r="C514" s="488">
        <v>4.76</v>
      </c>
      <c r="D514" s="741">
        <f t="shared" si="79"/>
        <v>3587.9310344827586</v>
      </c>
      <c r="E514" s="490">
        <v>10405</v>
      </c>
      <c r="F514" s="490">
        <v>5069</v>
      </c>
      <c r="G514" s="689"/>
      <c r="H514" s="488"/>
      <c r="I514" s="489"/>
      <c r="J514" s="490"/>
      <c r="K514" s="490"/>
      <c r="L514" s="491"/>
      <c r="M514" s="491"/>
      <c r="N514" s="491"/>
      <c r="O514" s="492"/>
      <c r="P514" s="550"/>
      <c r="Q514" s="493"/>
      <c r="R514" s="494"/>
      <c r="S514" s="490"/>
      <c r="T514" s="490"/>
      <c r="U514" s="677"/>
      <c r="V514" s="499"/>
      <c r="W514" s="742">
        <f t="shared" si="80"/>
        <v>1320</v>
      </c>
      <c r="X514" s="499">
        <f t="shared" si="81"/>
        <v>0.52800000000000002</v>
      </c>
      <c r="Y514" s="742">
        <f t="shared" si="82"/>
        <v>3587.9310344827586</v>
      </c>
      <c r="Z514" s="742">
        <f t="shared" si="92"/>
        <v>10405</v>
      </c>
      <c r="AA514" s="550">
        <f t="shared" si="83"/>
        <v>13734.6</v>
      </c>
      <c r="AB514" s="499">
        <f t="shared" si="84"/>
        <v>0.61042666666666667</v>
      </c>
      <c r="AC514" s="494">
        <v>38</v>
      </c>
      <c r="AD514" s="507"/>
      <c r="AE514" s="550">
        <v>1965</v>
      </c>
      <c r="AF514" s="550">
        <v>1954</v>
      </c>
      <c r="AG514" s="507">
        <v>7.52</v>
      </c>
      <c r="AH514" s="494">
        <v>725</v>
      </c>
      <c r="AI514" s="550">
        <f t="shared" si="85"/>
        <v>2320</v>
      </c>
      <c r="AJ514" s="550">
        <v>4480</v>
      </c>
      <c r="AK514" s="494"/>
      <c r="AL514" s="503">
        <v>18</v>
      </c>
      <c r="AM514" s="507">
        <v>9.8000000000000007</v>
      </c>
      <c r="AN514" s="507">
        <v>33.5</v>
      </c>
      <c r="AO514" s="503">
        <v>12.8</v>
      </c>
      <c r="AP514" s="503">
        <v>3.9</v>
      </c>
      <c r="AQ514" s="550"/>
      <c r="AR514" s="507"/>
      <c r="AS514" s="494">
        <f t="shared" si="86"/>
        <v>72.72727272727272</v>
      </c>
      <c r="AT514" s="507">
        <f t="shared" si="87"/>
        <v>3.4336500000000001</v>
      </c>
      <c r="AU514" s="743">
        <f t="shared" si="88"/>
        <v>0.61315178571428575</v>
      </c>
      <c r="AV514" s="499">
        <f t="shared" si="89"/>
        <v>0.79793368572801537</v>
      </c>
      <c r="AW514" s="748">
        <f t="shared" si="90"/>
        <v>0.77703027390677559</v>
      </c>
    </row>
    <row r="515" spans="1:49" x14ac:dyDescent="0.15">
      <c r="A515" s="733">
        <v>43997</v>
      </c>
      <c r="B515" s="515">
        <v>1320</v>
      </c>
      <c r="C515" s="403">
        <v>5.08</v>
      </c>
      <c r="D515" s="406">
        <f t="shared" si="79"/>
        <v>3777.9310344827586</v>
      </c>
      <c r="E515" s="405">
        <v>10956</v>
      </c>
      <c r="F515" s="405">
        <v>4472</v>
      </c>
      <c r="G515" s="687"/>
      <c r="H515" s="403"/>
      <c r="I515" s="404"/>
      <c r="J515" s="405"/>
      <c r="K515" s="405"/>
      <c r="L515" s="407"/>
      <c r="M515" s="407"/>
      <c r="N515" s="407"/>
      <c r="O515" s="408"/>
      <c r="P515" s="549"/>
      <c r="Q515" s="438"/>
      <c r="R515" s="439"/>
      <c r="S515" s="405"/>
      <c r="T515" s="405"/>
      <c r="U515" s="667"/>
      <c r="V515" s="450"/>
      <c r="W515" s="734">
        <f t="shared" si="80"/>
        <v>1320</v>
      </c>
      <c r="X515" s="450">
        <f t="shared" si="81"/>
        <v>0.52800000000000002</v>
      </c>
      <c r="Y515" s="734">
        <f t="shared" si="82"/>
        <v>3777.9310344827586</v>
      </c>
      <c r="Z515" s="734">
        <f t="shared" si="92"/>
        <v>10956</v>
      </c>
      <c r="AA515" s="735">
        <f t="shared" si="83"/>
        <v>14461.92</v>
      </c>
      <c r="AB515" s="450">
        <f t="shared" si="84"/>
        <v>0.64275199999999999</v>
      </c>
      <c r="AC515" s="439">
        <v>38</v>
      </c>
      <c r="AD515" s="464"/>
      <c r="AE515" s="549">
        <v>1889</v>
      </c>
      <c r="AF515" s="549">
        <v>1879</v>
      </c>
      <c r="AG515" s="464">
        <v>7.55</v>
      </c>
      <c r="AH515" s="439">
        <v>733</v>
      </c>
      <c r="AI515" s="735">
        <f t="shared" ref="AI515:AI546" si="93">AH515*3</f>
        <v>2199</v>
      </c>
      <c r="AJ515" s="549">
        <v>4720</v>
      </c>
      <c r="AK515" s="439"/>
      <c r="AL515" s="457">
        <v>15</v>
      </c>
      <c r="AM515" s="464">
        <v>9.98</v>
      </c>
      <c r="AN515" s="464">
        <v>33.67</v>
      </c>
      <c r="AO515" s="457">
        <v>11.9</v>
      </c>
      <c r="AP515" s="457">
        <v>4</v>
      </c>
      <c r="AQ515" s="549"/>
      <c r="AR515" s="736"/>
      <c r="AS515" s="595">
        <f t="shared" si="86"/>
        <v>72.72727272727272</v>
      </c>
      <c r="AT515" s="736">
        <f t="shared" si="87"/>
        <v>3.6154799999999998</v>
      </c>
      <c r="AU515" s="737">
        <f t="shared" si="88"/>
        <v>0.64562142857142857</v>
      </c>
      <c r="AV515" s="450">
        <f t="shared" si="89"/>
        <v>0.8059784592917123</v>
      </c>
      <c r="AW515" s="747">
        <f t="shared" si="90"/>
        <v>0.79928806133625407</v>
      </c>
    </row>
    <row r="516" spans="1:49" x14ac:dyDescent="0.15">
      <c r="A516" s="733">
        <v>43998</v>
      </c>
      <c r="B516" s="515">
        <v>1320</v>
      </c>
      <c r="C516" s="403">
        <v>5.23</v>
      </c>
      <c r="D516" s="406">
        <f t="shared" si="79"/>
        <v>3348.6206896551726</v>
      </c>
      <c r="E516" s="405">
        <v>9711</v>
      </c>
      <c r="F516" s="405">
        <v>4182</v>
      </c>
      <c r="G516" s="687"/>
      <c r="H516" s="403"/>
      <c r="I516" s="404"/>
      <c r="J516" s="405"/>
      <c r="K516" s="405"/>
      <c r="L516" s="407"/>
      <c r="M516" s="407"/>
      <c r="N516" s="407"/>
      <c r="O516" s="408"/>
      <c r="P516" s="549"/>
      <c r="Q516" s="438"/>
      <c r="R516" s="439"/>
      <c r="S516" s="405"/>
      <c r="T516" s="405"/>
      <c r="U516" s="667"/>
      <c r="V516" s="450"/>
      <c r="W516" s="734">
        <f t="shared" si="80"/>
        <v>1320</v>
      </c>
      <c r="X516" s="450">
        <f t="shared" si="81"/>
        <v>0.52800000000000002</v>
      </c>
      <c r="Y516" s="734">
        <f t="shared" si="82"/>
        <v>3348.6206896551726</v>
      </c>
      <c r="Z516" s="734">
        <f t="shared" si="92"/>
        <v>9711</v>
      </c>
      <c r="AA516" s="735">
        <f t="shared" si="83"/>
        <v>12818.52</v>
      </c>
      <c r="AB516" s="450">
        <f t="shared" si="84"/>
        <v>0.569712</v>
      </c>
      <c r="AC516" s="439">
        <v>38</v>
      </c>
      <c r="AD516" s="464"/>
      <c r="AE516" s="549">
        <v>1895</v>
      </c>
      <c r="AF516" s="549">
        <v>1925</v>
      </c>
      <c r="AG516" s="464">
        <v>7.56</v>
      </c>
      <c r="AH516" s="439">
        <v>726</v>
      </c>
      <c r="AI516" s="735">
        <f t="shared" si="93"/>
        <v>2178</v>
      </c>
      <c r="AJ516" s="549">
        <v>4660</v>
      </c>
      <c r="AK516" s="439"/>
      <c r="AL516" s="457">
        <v>16</v>
      </c>
      <c r="AM516" s="464">
        <v>9.5299999999999994</v>
      </c>
      <c r="AN516" s="464">
        <v>33.67</v>
      </c>
      <c r="AO516" s="457">
        <v>16.2</v>
      </c>
      <c r="AP516" s="457">
        <v>3.8</v>
      </c>
      <c r="AQ516" s="549"/>
      <c r="AR516" s="736"/>
      <c r="AS516" s="595">
        <f t="shared" si="86"/>
        <v>72.72727272727272</v>
      </c>
      <c r="AT516" s="736">
        <f t="shared" si="87"/>
        <v>3.2046300000000003</v>
      </c>
      <c r="AU516" s="737">
        <f t="shared" si="88"/>
        <v>0.57225535714285725</v>
      </c>
      <c r="AV516" s="450">
        <f t="shared" si="89"/>
        <v>0.78319431572443621</v>
      </c>
      <c r="AW516" s="747">
        <f t="shared" si="90"/>
        <v>0.77571825764596847</v>
      </c>
    </row>
    <row r="517" spans="1:49" x14ac:dyDescent="0.15">
      <c r="A517" s="733">
        <v>43999</v>
      </c>
      <c r="B517" s="515">
        <v>1320</v>
      </c>
      <c r="C517" s="403">
        <v>5.04</v>
      </c>
      <c r="D517" s="406">
        <f t="shared" si="79"/>
        <v>3119.3103448275865</v>
      </c>
      <c r="E517" s="405">
        <v>9046</v>
      </c>
      <c r="F517" s="405">
        <v>4050</v>
      </c>
      <c r="G517" s="687"/>
      <c r="H517" s="403"/>
      <c r="I517" s="404"/>
      <c r="J517" s="405"/>
      <c r="K517" s="405"/>
      <c r="L517" s="407"/>
      <c r="M517" s="407"/>
      <c r="N517" s="407"/>
      <c r="O517" s="408"/>
      <c r="P517" s="549"/>
      <c r="Q517" s="438"/>
      <c r="R517" s="405"/>
      <c r="S517" s="405"/>
      <c r="T517" s="405"/>
      <c r="U517" s="667"/>
      <c r="V517" s="450"/>
      <c r="W517" s="734">
        <f t="shared" si="80"/>
        <v>1320</v>
      </c>
      <c r="X517" s="450">
        <f t="shared" si="81"/>
        <v>0.52800000000000002</v>
      </c>
      <c r="Y517" s="734">
        <f t="shared" si="82"/>
        <v>3119.3103448275865</v>
      </c>
      <c r="Z517" s="734">
        <f t="shared" si="92"/>
        <v>9046</v>
      </c>
      <c r="AA517" s="735">
        <f t="shared" si="83"/>
        <v>11940.72</v>
      </c>
      <c r="AB517" s="450">
        <f t="shared" si="84"/>
        <v>0.53069866666666665</v>
      </c>
      <c r="AC517" s="439">
        <v>38</v>
      </c>
      <c r="AD517" s="464"/>
      <c r="AE517" s="549">
        <v>1920</v>
      </c>
      <c r="AF517" s="549">
        <v>1985</v>
      </c>
      <c r="AG517" s="464">
        <v>7.39</v>
      </c>
      <c r="AH517" s="439">
        <v>723</v>
      </c>
      <c r="AI517" s="735">
        <f t="shared" si="93"/>
        <v>2169</v>
      </c>
      <c r="AJ517" s="549">
        <v>4660</v>
      </c>
      <c r="AK517" s="439"/>
      <c r="AL517" s="457">
        <v>18</v>
      </c>
      <c r="AM517" s="464">
        <v>9.24</v>
      </c>
      <c r="AN517" s="464">
        <v>33.56</v>
      </c>
      <c r="AO517" s="457">
        <v>11.7</v>
      </c>
      <c r="AP517" s="457">
        <v>5</v>
      </c>
      <c r="AQ517" s="549"/>
      <c r="AR517" s="736"/>
      <c r="AS517" s="595">
        <f t="shared" si="86"/>
        <v>72.72727272727272</v>
      </c>
      <c r="AT517" s="736">
        <f t="shared" si="87"/>
        <v>2.9851799999999997</v>
      </c>
      <c r="AU517" s="737">
        <f t="shared" si="88"/>
        <v>0.53306785714285709</v>
      </c>
      <c r="AV517" s="450">
        <f t="shared" si="89"/>
        <v>0.76821799690470927</v>
      </c>
      <c r="AW517" s="747">
        <f t="shared" si="90"/>
        <v>0.76022551403935434</v>
      </c>
    </row>
    <row r="518" spans="1:49" x14ac:dyDescent="0.15">
      <c r="A518" s="733">
        <v>44000</v>
      </c>
      <c r="B518" s="515">
        <v>1320</v>
      </c>
      <c r="C518" s="403">
        <v>5.27</v>
      </c>
      <c r="D518" s="406">
        <f t="shared" si="79"/>
        <v>3566.2068965517242</v>
      </c>
      <c r="E518" s="405">
        <v>10342</v>
      </c>
      <c r="F518" s="405">
        <v>4810</v>
      </c>
      <c r="G518" s="687"/>
      <c r="H518" s="403"/>
      <c r="I518" s="404"/>
      <c r="J518" s="405"/>
      <c r="K518" s="405"/>
      <c r="L518" s="407"/>
      <c r="M518" s="407"/>
      <c r="N518" s="407"/>
      <c r="O518" s="408"/>
      <c r="P518" s="549"/>
      <c r="Q518" s="438"/>
      <c r="R518" s="405"/>
      <c r="S518" s="405"/>
      <c r="T518" s="405"/>
      <c r="U518" s="667"/>
      <c r="V518" s="450"/>
      <c r="W518" s="734">
        <f t="shared" si="80"/>
        <v>1320</v>
      </c>
      <c r="X518" s="450">
        <f t="shared" si="81"/>
        <v>0.52800000000000002</v>
      </c>
      <c r="Y518" s="734">
        <f t="shared" si="82"/>
        <v>3566.2068965517242</v>
      </c>
      <c r="Z518" s="734">
        <f t="shared" si="92"/>
        <v>10342</v>
      </c>
      <c r="AA518" s="735">
        <f t="shared" si="83"/>
        <v>13651.44</v>
      </c>
      <c r="AB518" s="450">
        <f t="shared" si="84"/>
        <v>0.60673066666666664</v>
      </c>
      <c r="AC518" s="439">
        <v>38</v>
      </c>
      <c r="AD518" s="464"/>
      <c r="AE518" s="549">
        <v>1929</v>
      </c>
      <c r="AF518" s="549">
        <v>1976</v>
      </c>
      <c r="AG518" s="464">
        <v>7.49</v>
      </c>
      <c r="AH518" s="439">
        <v>745</v>
      </c>
      <c r="AI518" s="735">
        <f t="shared" si="93"/>
        <v>2235</v>
      </c>
      <c r="AJ518" s="549">
        <v>4560</v>
      </c>
      <c r="AK518" s="439"/>
      <c r="AL518" s="457">
        <v>18</v>
      </c>
      <c r="AM518" s="464">
        <v>9.31</v>
      </c>
      <c r="AN518" s="464">
        <v>33.799999999999997</v>
      </c>
      <c r="AO518" s="457">
        <v>13.6</v>
      </c>
      <c r="AP518" s="457">
        <v>5.4</v>
      </c>
      <c r="AQ518" s="549"/>
      <c r="AR518" s="736"/>
      <c r="AS518" s="595">
        <f t="shared" si="86"/>
        <v>72.72727272727272</v>
      </c>
      <c r="AT518" s="736">
        <f t="shared" si="87"/>
        <v>3.4128600000000002</v>
      </c>
      <c r="AU518" s="737">
        <f t="shared" si="88"/>
        <v>0.60943928571428574</v>
      </c>
      <c r="AV518" s="450">
        <f t="shared" si="89"/>
        <v>0.79109456584799842</v>
      </c>
      <c r="AW518" s="747">
        <f t="shared" si="90"/>
        <v>0.7838909301875846</v>
      </c>
    </row>
    <row r="519" spans="1:49" x14ac:dyDescent="0.15">
      <c r="A519" s="733">
        <v>44001</v>
      </c>
      <c r="B519" s="515">
        <v>1320</v>
      </c>
      <c r="C519" s="403">
        <v>5.0999999999999996</v>
      </c>
      <c r="D519" s="406">
        <f t="shared" si="79"/>
        <v>3419.655172413793</v>
      </c>
      <c r="E519" s="405">
        <v>9917</v>
      </c>
      <c r="F519" s="405">
        <v>3815</v>
      </c>
      <c r="G519" s="687"/>
      <c r="H519" s="403"/>
      <c r="I519" s="404"/>
      <c r="J519" s="405"/>
      <c r="K519" s="405"/>
      <c r="L519" s="407"/>
      <c r="M519" s="407"/>
      <c r="N519" s="407"/>
      <c r="O519" s="408"/>
      <c r="P519" s="549"/>
      <c r="Q519" s="438"/>
      <c r="R519" s="405"/>
      <c r="S519" s="405"/>
      <c r="T519" s="405"/>
      <c r="U519" s="667"/>
      <c r="V519" s="450"/>
      <c r="W519" s="734">
        <f t="shared" si="80"/>
        <v>1320</v>
      </c>
      <c r="X519" s="450">
        <f t="shared" si="81"/>
        <v>0.52800000000000002</v>
      </c>
      <c r="Y519" s="734">
        <f t="shared" si="82"/>
        <v>3419.655172413793</v>
      </c>
      <c r="Z519" s="734">
        <f t="shared" si="92"/>
        <v>9917</v>
      </c>
      <c r="AA519" s="735">
        <f t="shared" si="83"/>
        <v>13090.44</v>
      </c>
      <c r="AB519" s="450">
        <f t="shared" si="84"/>
        <v>0.58179733333333339</v>
      </c>
      <c r="AC519" s="439">
        <v>38</v>
      </c>
      <c r="AD519" s="464"/>
      <c r="AE519" s="549">
        <v>1932</v>
      </c>
      <c r="AF519" s="549">
        <v>1947</v>
      </c>
      <c r="AG519" s="464">
        <v>7.5</v>
      </c>
      <c r="AH519" s="439">
        <v>733</v>
      </c>
      <c r="AI519" s="735">
        <f t="shared" si="93"/>
        <v>2199</v>
      </c>
      <c r="AJ519" s="549">
        <v>4630</v>
      </c>
      <c r="AK519" s="439"/>
      <c r="AL519" s="457">
        <v>16</v>
      </c>
      <c r="AM519" s="464">
        <v>9.15</v>
      </c>
      <c r="AN519" s="464">
        <v>35.200000000000003</v>
      </c>
      <c r="AO519" s="457">
        <v>16.7</v>
      </c>
      <c r="AP519" s="457">
        <v>6.5</v>
      </c>
      <c r="AQ519" s="549"/>
      <c r="AR519" s="736"/>
      <c r="AS519" s="595">
        <f t="shared" si="86"/>
        <v>72.72727272727272</v>
      </c>
      <c r="AT519" s="736">
        <f t="shared" si="87"/>
        <v>3.2726100000000002</v>
      </c>
      <c r="AU519" s="737">
        <f t="shared" si="88"/>
        <v>0.58439464285714293</v>
      </c>
      <c r="AV519" s="450">
        <f t="shared" si="89"/>
        <v>0.7856509024906726</v>
      </c>
      <c r="AW519" s="747">
        <f t="shared" si="90"/>
        <v>0.77825955430069582</v>
      </c>
    </row>
    <row r="520" spans="1:49" x14ac:dyDescent="0.15">
      <c r="A520" s="733">
        <v>44002</v>
      </c>
      <c r="B520" s="515">
        <v>1320</v>
      </c>
      <c r="C520" s="403">
        <v>5.25</v>
      </c>
      <c r="D520" s="406">
        <f t="shared" si="79"/>
        <v>4001.7241379310344</v>
      </c>
      <c r="E520" s="405">
        <v>11605</v>
      </c>
      <c r="F520" s="405">
        <v>4563</v>
      </c>
      <c r="G520" s="687"/>
      <c r="H520" s="403"/>
      <c r="I520" s="404"/>
      <c r="J520" s="405"/>
      <c r="K520" s="405"/>
      <c r="L520" s="407"/>
      <c r="M520" s="407"/>
      <c r="N520" s="407"/>
      <c r="O520" s="408"/>
      <c r="P520" s="549"/>
      <c r="Q520" s="438"/>
      <c r="R520" s="405"/>
      <c r="S520" s="405"/>
      <c r="T520" s="405"/>
      <c r="U520" s="667"/>
      <c r="V520" s="450"/>
      <c r="W520" s="734">
        <f t="shared" si="80"/>
        <v>1320</v>
      </c>
      <c r="X520" s="450">
        <f t="shared" si="81"/>
        <v>0.52800000000000002</v>
      </c>
      <c r="Y520" s="734">
        <f t="shared" si="82"/>
        <v>4001.7241379310344</v>
      </c>
      <c r="Z520" s="734">
        <f t="shared" si="92"/>
        <v>11605</v>
      </c>
      <c r="AA520" s="735">
        <f t="shared" si="83"/>
        <v>15318.6</v>
      </c>
      <c r="AB520" s="450">
        <f t="shared" si="84"/>
        <v>0.68082666666666669</v>
      </c>
      <c r="AC520" s="439">
        <v>38</v>
      </c>
      <c r="AD520" s="464"/>
      <c r="AE520" s="549">
        <v>1851</v>
      </c>
      <c r="AF520" s="549">
        <v>1836</v>
      </c>
      <c r="AG520" s="464">
        <v>7.51</v>
      </c>
      <c r="AH520" s="439">
        <v>721</v>
      </c>
      <c r="AI520" s="735">
        <f t="shared" si="93"/>
        <v>2163</v>
      </c>
      <c r="AJ520" s="549">
        <v>5110</v>
      </c>
      <c r="AK520" s="439"/>
      <c r="AL520" s="457">
        <v>18</v>
      </c>
      <c r="AM520" s="464">
        <v>9.11</v>
      </c>
      <c r="AN520" s="464">
        <v>34.549999999999997</v>
      </c>
      <c r="AO520" s="457">
        <v>18.7</v>
      </c>
      <c r="AP520" s="457">
        <v>5.2</v>
      </c>
      <c r="AQ520" s="549"/>
      <c r="AR520" s="736"/>
      <c r="AS520" s="595">
        <f t="shared" si="86"/>
        <v>72.72727272727272</v>
      </c>
      <c r="AT520" s="736">
        <f t="shared" si="87"/>
        <v>3.82965</v>
      </c>
      <c r="AU520" s="737">
        <f t="shared" si="88"/>
        <v>0.68386607142857148</v>
      </c>
      <c r="AV520" s="450">
        <f t="shared" si="89"/>
        <v>0.81982766049116762</v>
      </c>
      <c r="AW520" s="747">
        <f t="shared" si="90"/>
        <v>0.81361482119775963</v>
      </c>
    </row>
    <row r="521" spans="1:49" x14ac:dyDescent="0.15">
      <c r="A521" s="740">
        <v>44003</v>
      </c>
      <c r="B521" s="486">
        <v>1320</v>
      </c>
      <c r="C521" s="488">
        <v>5</v>
      </c>
      <c r="D521" s="741">
        <f t="shared" si="79"/>
        <v>3543.7931034482758</v>
      </c>
      <c r="E521" s="490">
        <v>10277</v>
      </c>
      <c r="F521" s="490">
        <v>3011</v>
      </c>
      <c r="G521" s="689"/>
      <c r="H521" s="488"/>
      <c r="I521" s="489"/>
      <c r="J521" s="490"/>
      <c r="K521" s="490"/>
      <c r="L521" s="491"/>
      <c r="M521" s="491"/>
      <c r="N521" s="491"/>
      <c r="O521" s="492"/>
      <c r="P521" s="550"/>
      <c r="Q521" s="493"/>
      <c r="R521" s="494"/>
      <c r="S521" s="490"/>
      <c r="T521" s="490"/>
      <c r="U521" s="677"/>
      <c r="V521" s="499"/>
      <c r="W521" s="742">
        <f t="shared" si="80"/>
        <v>1320</v>
      </c>
      <c r="X521" s="499">
        <f t="shared" si="81"/>
        <v>0.52800000000000002</v>
      </c>
      <c r="Y521" s="742">
        <f t="shared" si="82"/>
        <v>3543.7931034482758</v>
      </c>
      <c r="Z521" s="742">
        <f t="shared" si="92"/>
        <v>10277</v>
      </c>
      <c r="AA521" s="550">
        <f t="shared" si="83"/>
        <v>13565.64</v>
      </c>
      <c r="AB521" s="499">
        <f t="shared" si="84"/>
        <v>0.60291733333333331</v>
      </c>
      <c r="AC521" s="494">
        <v>38</v>
      </c>
      <c r="AD521" s="507"/>
      <c r="AE521" s="550">
        <v>1952</v>
      </c>
      <c r="AF521" s="550">
        <v>1947</v>
      </c>
      <c r="AG521" s="507">
        <v>7.4</v>
      </c>
      <c r="AH521" s="494">
        <v>715</v>
      </c>
      <c r="AI521" s="550">
        <f t="shared" si="93"/>
        <v>2145</v>
      </c>
      <c r="AJ521" s="550">
        <v>4590</v>
      </c>
      <c r="AK521" s="494"/>
      <c r="AL521" s="503">
        <v>15</v>
      </c>
      <c r="AM521" s="507">
        <v>9.17</v>
      </c>
      <c r="AN521" s="507">
        <v>34.32</v>
      </c>
      <c r="AO521" s="503">
        <v>19.7</v>
      </c>
      <c r="AP521" s="503">
        <v>6.6</v>
      </c>
      <c r="AQ521" s="550"/>
      <c r="AR521" s="507"/>
      <c r="AS521" s="494">
        <f t="shared" si="86"/>
        <v>72.72727272727272</v>
      </c>
      <c r="AT521" s="507">
        <f t="shared" si="87"/>
        <v>3.39141</v>
      </c>
      <c r="AU521" s="743">
        <f t="shared" si="88"/>
        <v>0.60560892857142856</v>
      </c>
      <c r="AV521" s="499">
        <f t="shared" si="89"/>
        <v>0.79823878563783202</v>
      </c>
      <c r="AW521" s="748">
        <f t="shared" si="90"/>
        <v>0.79128150238396422</v>
      </c>
    </row>
    <row r="522" spans="1:49" x14ac:dyDescent="0.15">
      <c r="A522" s="733">
        <v>44004</v>
      </c>
      <c r="B522" s="515">
        <v>1320</v>
      </c>
      <c r="C522" s="403">
        <v>5.0199999999999996</v>
      </c>
      <c r="D522" s="406">
        <f t="shared" ref="D522:D553" si="94">E522/2.9</f>
        <v>3172.4137931034484</v>
      </c>
      <c r="E522" s="405">
        <v>9200</v>
      </c>
      <c r="F522" s="405">
        <v>3790</v>
      </c>
      <c r="G522" s="687"/>
      <c r="H522" s="403"/>
      <c r="I522" s="404"/>
      <c r="J522" s="405"/>
      <c r="K522" s="405"/>
      <c r="L522" s="407"/>
      <c r="M522" s="407"/>
      <c r="N522" s="407"/>
      <c r="O522" s="408"/>
      <c r="P522" s="549"/>
      <c r="Q522" s="438"/>
      <c r="R522" s="439"/>
      <c r="S522" s="405"/>
      <c r="T522" s="405"/>
      <c r="U522" s="667"/>
      <c r="V522" s="450"/>
      <c r="W522" s="734">
        <f t="shared" ref="W522:W553" si="95">G522+B522</f>
        <v>1320</v>
      </c>
      <c r="X522" s="450">
        <f t="shared" ref="X522:X553" si="96">W522/$W$6</f>
        <v>0.52800000000000002</v>
      </c>
      <c r="Y522" s="734">
        <f t="shared" ref="Y522:Y553" si="97">Z522/2.9</f>
        <v>3172.4137931034484</v>
      </c>
      <c r="Z522" s="734">
        <f t="shared" si="92"/>
        <v>9200</v>
      </c>
      <c r="AA522" s="735">
        <f t="shared" ref="AA522:AA553" si="98">B522*E522/1000</f>
        <v>12144</v>
      </c>
      <c r="AB522" s="450">
        <f t="shared" ref="AB522:AB553" si="99">AA522/$AA$6</f>
        <v>0.53973333333333329</v>
      </c>
      <c r="AC522" s="439">
        <v>38</v>
      </c>
      <c r="AD522" s="464"/>
      <c r="AE522" s="549">
        <v>1982</v>
      </c>
      <c r="AF522" s="549">
        <v>1945</v>
      </c>
      <c r="AG522" s="464">
        <v>7.46</v>
      </c>
      <c r="AH522" s="439">
        <v>710</v>
      </c>
      <c r="AI522" s="735">
        <f t="shared" si="93"/>
        <v>2130</v>
      </c>
      <c r="AJ522" s="549">
        <v>4720</v>
      </c>
      <c r="AK522" s="439"/>
      <c r="AL522" s="457">
        <v>14</v>
      </c>
      <c r="AM522" s="464">
        <v>8.9700000000000006</v>
      </c>
      <c r="AN522" s="464">
        <v>34.770000000000003</v>
      </c>
      <c r="AO522" s="457">
        <v>16.100000000000001</v>
      </c>
      <c r="AP522" s="457">
        <v>6</v>
      </c>
      <c r="AQ522" s="549"/>
      <c r="AR522" s="736"/>
      <c r="AS522" s="595">
        <f t="shared" ref="AS522:AS553" si="100">4000/W522*24</f>
        <v>72.72727272727272</v>
      </c>
      <c r="AT522" s="736">
        <f t="shared" ref="AT522:AT553" si="101">AA522/4000</f>
        <v>3.036</v>
      </c>
      <c r="AU522" s="737">
        <f t="shared" ref="AU522:AU553" si="102">AT522/$AT$6</f>
        <v>0.54214285714285715</v>
      </c>
      <c r="AV522" s="450">
        <f t="shared" ref="AV522:AV553" si="103">1-AH522/Y522</f>
        <v>0.77619565217391306</v>
      </c>
      <c r="AW522" s="747">
        <f t="shared" ref="AW522:AW553" si="104">1-AI522/Z522</f>
        <v>0.76847826086956528</v>
      </c>
    </row>
    <row r="523" spans="1:49" x14ac:dyDescent="0.15">
      <c r="A523" s="733">
        <v>44005</v>
      </c>
      <c r="B523" s="515">
        <v>1320</v>
      </c>
      <c r="C523" s="403">
        <v>5.47</v>
      </c>
      <c r="D523" s="406">
        <f t="shared" si="94"/>
        <v>3220.344827586207</v>
      </c>
      <c r="E523" s="405">
        <v>9339</v>
      </c>
      <c r="F523" s="405">
        <v>4432</v>
      </c>
      <c r="G523" s="687"/>
      <c r="H523" s="403"/>
      <c r="I523" s="404"/>
      <c r="J523" s="405"/>
      <c r="K523" s="405"/>
      <c r="L523" s="407"/>
      <c r="M523" s="407"/>
      <c r="N523" s="407"/>
      <c r="O523" s="408"/>
      <c r="P523" s="549"/>
      <c r="Q523" s="438"/>
      <c r="R523" s="439"/>
      <c r="S523" s="405"/>
      <c r="T523" s="405"/>
      <c r="U523" s="667"/>
      <c r="V523" s="450"/>
      <c r="W523" s="734">
        <f t="shared" si="95"/>
        <v>1320</v>
      </c>
      <c r="X523" s="450">
        <f t="shared" si="96"/>
        <v>0.52800000000000002</v>
      </c>
      <c r="Y523" s="734">
        <f t="shared" si="97"/>
        <v>3220.344827586207</v>
      </c>
      <c r="Z523" s="734">
        <f t="shared" si="92"/>
        <v>9339</v>
      </c>
      <c r="AA523" s="735">
        <f t="shared" si="98"/>
        <v>12327.48</v>
      </c>
      <c r="AB523" s="450">
        <f t="shared" si="99"/>
        <v>0.54788799999999993</v>
      </c>
      <c r="AC523" s="439">
        <v>38</v>
      </c>
      <c r="AD523" s="464"/>
      <c r="AE523" s="549">
        <v>1903</v>
      </c>
      <c r="AF523" s="549">
        <v>1926</v>
      </c>
      <c r="AG523" s="464">
        <v>7.47</v>
      </c>
      <c r="AH523" s="439">
        <v>702</v>
      </c>
      <c r="AI523" s="735">
        <f t="shared" si="93"/>
        <v>2106</v>
      </c>
      <c r="AJ523" s="549">
        <v>4610</v>
      </c>
      <c r="AK523" s="439"/>
      <c r="AL523" s="457">
        <v>10</v>
      </c>
      <c r="AM523" s="464">
        <v>8.5500000000000007</v>
      </c>
      <c r="AN523" s="464">
        <v>35.299999999999997</v>
      </c>
      <c r="AO523" s="457">
        <v>16.100000000000001</v>
      </c>
      <c r="AP523" s="457">
        <v>5.6</v>
      </c>
      <c r="AQ523" s="549"/>
      <c r="AR523" s="736"/>
      <c r="AS523" s="595">
        <f t="shared" si="100"/>
        <v>72.72727272727272</v>
      </c>
      <c r="AT523" s="736">
        <f t="shared" si="101"/>
        <v>3.0818699999999999</v>
      </c>
      <c r="AU523" s="737">
        <f t="shared" si="102"/>
        <v>0.5503339285714286</v>
      </c>
      <c r="AV523" s="450">
        <f t="shared" si="103"/>
        <v>0.78201092194025057</v>
      </c>
      <c r="AW523" s="747">
        <f t="shared" si="104"/>
        <v>0.77449405717956954</v>
      </c>
    </row>
    <row r="524" spans="1:49" x14ac:dyDescent="0.15">
      <c r="A524" s="733">
        <v>44006</v>
      </c>
      <c r="B524" s="515">
        <v>1320</v>
      </c>
      <c r="C524" s="403">
        <v>5.21</v>
      </c>
      <c r="D524" s="406">
        <f t="shared" si="94"/>
        <v>3305.5172413793102</v>
      </c>
      <c r="E524" s="405">
        <v>9586</v>
      </c>
      <c r="F524" s="405">
        <v>4029</v>
      </c>
      <c r="G524" s="687"/>
      <c r="H524" s="403"/>
      <c r="I524" s="404"/>
      <c r="J524" s="405"/>
      <c r="K524" s="405"/>
      <c r="L524" s="407"/>
      <c r="M524" s="407"/>
      <c r="N524" s="407"/>
      <c r="O524" s="408"/>
      <c r="P524" s="549"/>
      <c r="Q524" s="438"/>
      <c r="R524" s="405"/>
      <c r="S524" s="405"/>
      <c r="T524" s="405"/>
      <c r="U524" s="667"/>
      <c r="V524" s="450"/>
      <c r="W524" s="734">
        <f t="shared" si="95"/>
        <v>1320</v>
      </c>
      <c r="X524" s="450">
        <f t="shared" si="96"/>
        <v>0.52800000000000002</v>
      </c>
      <c r="Y524" s="734">
        <f t="shared" si="97"/>
        <v>3305.5172413793102</v>
      </c>
      <c r="Z524" s="734">
        <f t="shared" si="92"/>
        <v>9586</v>
      </c>
      <c r="AA524" s="735">
        <f t="shared" si="98"/>
        <v>12653.52</v>
      </c>
      <c r="AB524" s="450">
        <f t="shared" si="99"/>
        <v>0.56237866666666669</v>
      </c>
      <c r="AC524" s="439">
        <v>38</v>
      </c>
      <c r="AD524" s="464"/>
      <c r="AE524" s="549">
        <v>1912</v>
      </c>
      <c r="AF524" s="549">
        <v>1908</v>
      </c>
      <c r="AG524" s="464">
        <v>7.35</v>
      </c>
      <c r="AH524" s="439">
        <v>732</v>
      </c>
      <c r="AI524" s="735">
        <f t="shared" si="93"/>
        <v>2196</v>
      </c>
      <c r="AJ524" s="549">
        <v>4830</v>
      </c>
      <c r="AK524" s="439"/>
      <c r="AL524" s="457">
        <v>12</v>
      </c>
      <c r="AM524" s="464">
        <v>8.6999999999999993</v>
      </c>
      <c r="AN524" s="464">
        <v>37.33</v>
      </c>
      <c r="AO524" s="457">
        <v>18.3</v>
      </c>
      <c r="AP524" s="457">
        <v>5.8</v>
      </c>
      <c r="AQ524" s="549"/>
      <c r="AR524" s="736"/>
      <c r="AS524" s="595">
        <f t="shared" si="100"/>
        <v>72.72727272727272</v>
      </c>
      <c r="AT524" s="736">
        <f t="shared" si="101"/>
        <v>3.1633800000000001</v>
      </c>
      <c r="AU524" s="737">
        <f t="shared" si="102"/>
        <v>0.56488928571428576</v>
      </c>
      <c r="AV524" s="450">
        <f t="shared" si="103"/>
        <v>0.77855205508032543</v>
      </c>
      <c r="AW524" s="747">
        <f t="shared" si="104"/>
        <v>0.77091591904861256</v>
      </c>
    </row>
    <row r="525" spans="1:49" x14ac:dyDescent="0.15">
      <c r="A525" s="733">
        <v>44007</v>
      </c>
      <c r="B525" s="515">
        <v>1320</v>
      </c>
      <c r="C525" s="403">
        <v>5.22</v>
      </c>
      <c r="D525" s="406">
        <f t="shared" si="94"/>
        <v>3581.0344827586209</v>
      </c>
      <c r="E525" s="405">
        <v>10385</v>
      </c>
      <c r="F525" s="405">
        <v>4016</v>
      </c>
      <c r="G525" s="687"/>
      <c r="H525" s="403"/>
      <c r="I525" s="404"/>
      <c r="J525" s="405"/>
      <c r="K525" s="405"/>
      <c r="L525" s="407"/>
      <c r="M525" s="407"/>
      <c r="N525" s="407"/>
      <c r="O525" s="408"/>
      <c r="P525" s="549"/>
      <c r="Q525" s="438"/>
      <c r="R525" s="405"/>
      <c r="S525" s="405"/>
      <c r="T525" s="405"/>
      <c r="U525" s="667"/>
      <c r="V525" s="450"/>
      <c r="W525" s="734">
        <f t="shared" si="95"/>
        <v>1320</v>
      </c>
      <c r="X525" s="450">
        <f t="shared" si="96"/>
        <v>0.52800000000000002</v>
      </c>
      <c r="Y525" s="734">
        <f t="shared" si="97"/>
        <v>3581.0344827586209</v>
      </c>
      <c r="Z525" s="734">
        <f t="shared" si="92"/>
        <v>10385</v>
      </c>
      <c r="AA525" s="735">
        <f t="shared" si="98"/>
        <v>13708.2</v>
      </c>
      <c r="AB525" s="450">
        <f t="shared" si="99"/>
        <v>0.60925333333333331</v>
      </c>
      <c r="AC525" s="439">
        <v>38</v>
      </c>
      <c r="AD525" s="464"/>
      <c r="AE525" s="549">
        <v>1909</v>
      </c>
      <c r="AF525" s="549">
        <v>1918</v>
      </c>
      <c r="AG525" s="464">
        <v>7.38</v>
      </c>
      <c r="AH525" s="439">
        <v>719</v>
      </c>
      <c r="AI525" s="735">
        <f t="shared" si="93"/>
        <v>2157</v>
      </c>
      <c r="AJ525" s="549">
        <v>5090</v>
      </c>
      <c r="AK525" s="439"/>
      <c r="AL525" s="457">
        <v>16</v>
      </c>
      <c r="AM525" s="464">
        <v>8.31</v>
      </c>
      <c r="AN525" s="464">
        <v>38.89</v>
      </c>
      <c r="AO525" s="457">
        <v>17.8</v>
      </c>
      <c r="AP525" s="457">
        <v>5.6</v>
      </c>
      <c r="AQ525" s="549"/>
      <c r="AR525" s="736"/>
      <c r="AS525" s="595">
        <f t="shared" si="100"/>
        <v>72.72727272727272</v>
      </c>
      <c r="AT525" s="736">
        <f t="shared" si="101"/>
        <v>3.4270500000000004</v>
      </c>
      <c r="AU525" s="737">
        <f t="shared" si="102"/>
        <v>0.61197321428571438</v>
      </c>
      <c r="AV525" s="450">
        <f t="shared" si="103"/>
        <v>0.79922002888781896</v>
      </c>
      <c r="AW525" s="747">
        <f t="shared" si="104"/>
        <v>0.79229658160808858</v>
      </c>
    </row>
    <row r="526" spans="1:49" x14ac:dyDescent="0.15">
      <c r="A526" s="733">
        <v>44008</v>
      </c>
      <c r="B526" s="515">
        <v>1320</v>
      </c>
      <c r="C526" s="403">
        <v>5.22</v>
      </c>
      <c r="D526" s="406">
        <f t="shared" si="94"/>
        <v>3244.8275862068967</v>
      </c>
      <c r="E526" s="405">
        <v>9410</v>
      </c>
      <c r="F526" s="405">
        <v>4211</v>
      </c>
      <c r="G526" s="687"/>
      <c r="H526" s="403"/>
      <c r="I526" s="404"/>
      <c r="J526" s="405"/>
      <c r="K526" s="405"/>
      <c r="L526" s="407"/>
      <c r="M526" s="407"/>
      <c r="N526" s="407"/>
      <c r="O526" s="408"/>
      <c r="P526" s="549"/>
      <c r="Q526" s="438"/>
      <c r="R526" s="405"/>
      <c r="S526" s="405"/>
      <c r="T526" s="405"/>
      <c r="U526" s="667"/>
      <c r="V526" s="450"/>
      <c r="W526" s="734">
        <f t="shared" si="95"/>
        <v>1320</v>
      </c>
      <c r="X526" s="450">
        <f t="shared" si="96"/>
        <v>0.52800000000000002</v>
      </c>
      <c r="Y526" s="734">
        <f t="shared" si="97"/>
        <v>3244.8275862068967</v>
      </c>
      <c r="Z526" s="734">
        <f t="shared" si="92"/>
        <v>9410</v>
      </c>
      <c r="AA526" s="735">
        <f t="shared" si="98"/>
        <v>12421.2</v>
      </c>
      <c r="AB526" s="450">
        <f t="shared" si="99"/>
        <v>0.5520533333333334</v>
      </c>
      <c r="AC526" s="439">
        <v>38</v>
      </c>
      <c r="AD526" s="464"/>
      <c r="AE526" s="549">
        <v>2021</v>
      </c>
      <c r="AF526" s="549">
        <v>2010</v>
      </c>
      <c r="AG526" s="464">
        <v>7.4</v>
      </c>
      <c r="AH526" s="439">
        <v>720</v>
      </c>
      <c r="AI526" s="735">
        <f t="shared" si="93"/>
        <v>2160</v>
      </c>
      <c r="AJ526" s="549">
        <v>4240</v>
      </c>
      <c r="AK526" s="439"/>
      <c r="AL526" s="457">
        <v>15</v>
      </c>
      <c r="AM526" s="464">
        <v>8.2100000000000009</v>
      </c>
      <c r="AN526" s="464">
        <v>39.450000000000003</v>
      </c>
      <c r="AO526" s="457">
        <v>18.399999999999999</v>
      </c>
      <c r="AP526" s="457">
        <v>6.4</v>
      </c>
      <c r="AQ526" s="549"/>
      <c r="AR526" s="736"/>
      <c r="AS526" s="595">
        <f t="shared" si="100"/>
        <v>72.72727272727272</v>
      </c>
      <c r="AT526" s="736">
        <f t="shared" si="101"/>
        <v>3.1053000000000002</v>
      </c>
      <c r="AU526" s="737">
        <f t="shared" si="102"/>
        <v>0.55451785714285717</v>
      </c>
      <c r="AV526" s="450">
        <f t="shared" si="103"/>
        <v>0.77810839532412324</v>
      </c>
      <c r="AW526" s="747">
        <f t="shared" si="104"/>
        <v>0.77045696068012748</v>
      </c>
    </row>
    <row r="527" spans="1:49" x14ac:dyDescent="0.15">
      <c r="A527" s="733">
        <v>44009</v>
      </c>
      <c r="B527" s="515">
        <v>1320</v>
      </c>
      <c r="C527" s="403">
        <v>5.24</v>
      </c>
      <c r="D527" s="406">
        <f t="shared" si="94"/>
        <v>3399.655172413793</v>
      </c>
      <c r="E527" s="405">
        <v>9859</v>
      </c>
      <c r="F527" s="405">
        <v>4129</v>
      </c>
      <c r="G527" s="687"/>
      <c r="H527" s="403"/>
      <c r="I527" s="404"/>
      <c r="J527" s="405"/>
      <c r="K527" s="405"/>
      <c r="L527" s="407"/>
      <c r="M527" s="407"/>
      <c r="N527" s="407"/>
      <c r="O527" s="408"/>
      <c r="P527" s="549"/>
      <c r="Q527" s="438"/>
      <c r="R527" s="405"/>
      <c r="S527" s="405"/>
      <c r="T527" s="405"/>
      <c r="U527" s="667"/>
      <c r="V527" s="450"/>
      <c r="W527" s="734">
        <f t="shared" si="95"/>
        <v>1320</v>
      </c>
      <c r="X527" s="450">
        <f t="shared" si="96"/>
        <v>0.52800000000000002</v>
      </c>
      <c r="Y527" s="734">
        <f t="shared" si="97"/>
        <v>3399.655172413793</v>
      </c>
      <c r="Z527" s="734">
        <f t="shared" si="92"/>
        <v>9859</v>
      </c>
      <c r="AA527" s="735">
        <f t="shared" si="98"/>
        <v>13013.88</v>
      </c>
      <c r="AB527" s="450">
        <f t="shared" si="99"/>
        <v>0.57839466666666661</v>
      </c>
      <c r="AC527" s="439">
        <v>38</v>
      </c>
      <c r="AD527" s="464"/>
      <c r="AE527" s="549">
        <v>1847</v>
      </c>
      <c r="AF527" s="549">
        <v>1856</v>
      </c>
      <c r="AG527" s="464">
        <v>7.48</v>
      </c>
      <c r="AH527" s="439">
        <v>739</v>
      </c>
      <c r="AI527" s="735">
        <f t="shared" si="93"/>
        <v>2217</v>
      </c>
      <c r="AJ527" s="549">
        <v>4560</v>
      </c>
      <c r="AK527" s="439"/>
      <c r="AL527" s="457">
        <v>15</v>
      </c>
      <c r="AM527" s="464">
        <v>8.23</v>
      </c>
      <c r="AN527" s="464">
        <v>41.25</v>
      </c>
      <c r="AO527" s="457">
        <v>17.899999999999999</v>
      </c>
      <c r="AP527" s="457">
        <v>5.2</v>
      </c>
      <c r="AQ527" s="549"/>
      <c r="AR527" s="736"/>
      <c r="AS527" s="595">
        <f t="shared" si="100"/>
        <v>72.72727272727272</v>
      </c>
      <c r="AT527" s="736">
        <f t="shared" si="101"/>
        <v>3.2534699999999996</v>
      </c>
      <c r="AU527" s="737">
        <f t="shared" si="102"/>
        <v>0.58097678571428568</v>
      </c>
      <c r="AV527" s="450">
        <f t="shared" si="103"/>
        <v>0.7826250126787706</v>
      </c>
      <c r="AW527" s="747">
        <f t="shared" si="104"/>
        <v>0.77512932346079721</v>
      </c>
    </row>
    <row r="528" spans="1:49" x14ac:dyDescent="0.15">
      <c r="A528" s="740">
        <v>44010</v>
      </c>
      <c r="B528" s="486">
        <v>1320</v>
      </c>
      <c r="C528" s="488">
        <v>5.34</v>
      </c>
      <c r="D528" s="741">
        <f t="shared" si="94"/>
        <v>2886.8965517241381</v>
      </c>
      <c r="E528" s="490">
        <v>8372</v>
      </c>
      <c r="F528" s="490">
        <v>4394</v>
      </c>
      <c r="G528" s="689"/>
      <c r="H528" s="488"/>
      <c r="I528" s="489"/>
      <c r="J528" s="490"/>
      <c r="K528" s="490"/>
      <c r="L528" s="491"/>
      <c r="M528" s="491"/>
      <c r="N528" s="491"/>
      <c r="O528" s="492"/>
      <c r="P528" s="550"/>
      <c r="Q528" s="493"/>
      <c r="R528" s="494"/>
      <c r="S528" s="490"/>
      <c r="T528" s="490"/>
      <c r="U528" s="677"/>
      <c r="V528" s="499"/>
      <c r="W528" s="742">
        <f t="shared" si="95"/>
        <v>1320</v>
      </c>
      <c r="X528" s="499">
        <f t="shared" si="96"/>
        <v>0.52800000000000002</v>
      </c>
      <c r="Y528" s="742">
        <f t="shared" si="97"/>
        <v>2886.8965517241381</v>
      </c>
      <c r="Z528" s="742">
        <f t="shared" si="92"/>
        <v>8372</v>
      </c>
      <c r="AA528" s="550">
        <f t="shared" si="98"/>
        <v>11051.04</v>
      </c>
      <c r="AB528" s="499">
        <f t="shared" si="99"/>
        <v>0.49115733333333339</v>
      </c>
      <c r="AC528" s="494">
        <v>38</v>
      </c>
      <c r="AD528" s="507"/>
      <c r="AE528" s="550">
        <v>1895</v>
      </c>
      <c r="AF528" s="550">
        <v>1905</v>
      </c>
      <c r="AG528" s="507">
        <v>7.44</v>
      </c>
      <c r="AH528" s="494">
        <v>734</v>
      </c>
      <c r="AI528" s="550">
        <f t="shared" si="93"/>
        <v>2202</v>
      </c>
      <c r="AJ528" s="550">
        <v>4890</v>
      </c>
      <c r="AK528" s="494"/>
      <c r="AL528" s="503">
        <v>12</v>
      </c>
      <c r="AM528" s="507">
        <v>8.25</v>
      </c>
      <c r="AN528" s="507">
        <v>44.82</v>
      </c>
      <c r="AO528" s="503">
        <v>16.7</v>
      </c>
      <c r="AP528" s="503">
        <v>6.1</v>
      </c>
      <c r="AQ528" s="550"/>
      <c r="AR528" s="507"/>
      <c r="AS528" s="494">
        <f t="shared" si="100"/>
        <v>72.72727272727272</v>
      </c>
      <c r="AT528" s="507">
        <f t="shared" si="101"/>
        <v>2.7627600000000001</v>
      </c>
      <c r="AU528" s="743">
        <f t="shared" si="102"/>
        <v>0.49335000000000007</v>
      </c>
      <c r="AV528" s="499">
        <f t="shared" si="103"/>
        <v>0.74574773053033927</v>
      </c>
      <c r="AW528" s="748">
        <f t="shared" si="104"/>
        <v>0.73698041089345434</v>
      </c>
    </row>
    <row r="529" spans="1:49" x14ac:dyDescent="0.15">
      <c r="A529" s="733">
        <v>44011</v>
      </c>
      <c r="B529" s="515">
        <v>1440</v>
      </c>
      <c r="C529" s="403">
        <v>5.15</v>
      </c>
      <c r="D529" s="406">
        <f t="shared" si="94"/>
        <v>3279.655172413793</v>
      </c>
      <c r="E529" s="405">
        <v>9511</v>
      </c>
      <c r="F529" s="405">
        <v>4350</v>
      </c>
      <c r="G529" s="687"/>
      <c r="H529" s="403"/>
      <c r="I529" s="404"/>
      <c r="J529" s="405"/>
      <c r="K529" s="405"/>
      <c r="L529" s="407"/>
      <c r="M529" s="407"/>
      <c r="N529" s="407"/>
      <c r="O529" s="408"/>
      <c r="P529" s="549"/>
      <c r="Q529" s="438"/>
      <c r="R529" s="439"/>
      <c r="S529" s="405"/>
      <c r="T529" s="405"/>
      <c r="U529" s="667"/>
      <c r="V529" s="450"/>
      <c r="W529" s="734">
        <f t="shared" si="95"/>
        <v>1440</v>
      </c>
      <c r="X529" s="450">
        <f t="shared" si="96"/>
        <v>0.57599999999999996</v>
      </c>
      <c r="Y529" s="734">
        <f t="shared" si="97"/>
        <v>3279.655172413793</v>
      </c>
      <c r="Z529" s="734">
        <f t="shared" si="92"/>
        <v>9511</v>
      </c>
      <c r="AA529" s="735">
        <f t="shared" si="98"/>
        <v>13695.84</v>
      </c>
      <c r="AB529" s="450">
        <f t="shared" si="99"/>
        <v>0.60870400000000002</v>
      </c>
      <c r="AC529" s="439">
        <v>38</v>
      </c>
      <c r="AD529" s="464"/>
      <c r="AE529" s="549">
        <v>1870</v>
      </c>
      <c r="AF529" s="549">
        <v>2092</v>
      </c>
      <c r="AG529" s="464">
        <v>7.45</v>
      </c>
      <c r="AH529" s="439">
        <v>725</v>
      </c>
      <c r="AI529" s="735">
        <f t="shared" si="93"/>
        <v>2175</v>
      </c>
      <c r="AJ529" s="549">
        <v>5160</v>
      </c>
      <c r="AK529" s="439"/>
      <c r="AL529" s="457">
        <v>12</v>
      </c>
      <c r="AM529" s="464">
        <v>8.3800000000000008</v>
      </c>
      <c r="AN529" s="464">
        <v>44.31</v>
      </c>
      <c r="AO529" s="457">
        <v>15.9</v>
      </c>
      <c r="AP529" s="457">
        <v>6.3</v>
      </c>
      <c r="AQ529" s="549"/>
      <c r="AR529" s="736"/>
      <c r="AS529" s="595">
        <f t="shared" si="100"/>
        <v>66.666666666666657</v>
      </c>
      <c r="AT529" s="736">
        <f t="shared" si="101"/>
        <v>3.4239600000000001</v>
      </c>
      <c r="AU529" s="737">
        <f t="shared" si="102"/>
        <v>0.61142142857142867</v>
      </c>
      <c r="AV529" s="450">
        <f t="shared" si="103"/>
        <v>0.77894017453474929</v>
      </c>
      <c r="AW529" s="747">
        <f t="shared" si="104"/>
        <v>0.77131742193249919</v>
      </c>
    </row>
    <row r="530" spans="1:49" x14ac:dyDescent="0.15">
      <c r="A530" s="733">
        <v>44012</v>
      </c>
      <c r="B530" s="515">
        <v>1440</v>
      </c>
      <c r="C530" s="403">
        <v>5.1100000000000003</v>
      </c>
      <c r="D530" s="406">
        <f t="shared" si="94"/>
        <v>3654.4827586206898</v>
      </c>
      <c r="E530" s="405">
        <v>10598</v>
      </c>
      <c r="F530" s="405">
        <v>4812</v>
      </c>
      <c r="G530" s="687"/>
      <c r="H530" s="403"/>
      <c r="I530" s="404"/>
      <c r="J530" s="405"/>
      <c r="K530" s="405"/>
      <c r="L530" s="407"/>
      <c r="M530" s="407"/>
      <c r="N530" s="407"/>
      <c r="O530" s="408"/>
      <c r="P530" s="549"/>
      <c r="Q530" s="438"/>
      <c r="R530" s="439"/>
      <c r="S530" s="405"/>
      <c r="T530" s="405"/>
      <c r="U530" s="667"/>
      <c r="V530" s="450"/>
      <c r="W530" s="734">
        <f t="shared" si="95"/>
        <v>1440</v>
      </c>
      <c r="X530" s="450">
        <f t="shared" si="96"/>
        <v>0.57599999999999996</v>
      </c>
      <c r="Y530" s="734">
        <f t="shared" si="97"/>
        <v>3654.4827586206898</v>
      </c>
      <c r="Z530" s="734">
        <f t="shared" si="92"/>
        <v>10598</v>
      </c>
      <c r="AA530" s="735">
        <f t="shared" si="98"/>
        <v>15261.12</v>
      </c>
      <c r="AB530" s="450">
        <f t="shared" si="99"/>
        <v>0.67827199999999999</v>
      </c>
      <c r="AC530" s="439">
        <v>38</v>
      </c>
      <c r="AD530" s="464"/>
      <c r="AE530" s="549">
        <v>1695</v>
      </c>
      <c r="AF530" s="549">
        <v>1677</v>
      </c>
      <c r="AG530" s="464">
        <v>7.43</v>
      </c>
      <c r="AH530" s="439">
        <v>778</v>
      </c>
      <c r="AI530" s="735">
        <f t="shared" si="93"/>
        <v>2334</v>
      </c>
      <c r="AJ530" s="549">
        <v>5460</v>
      </c>
      <c r="AK530" s="439"/>
      <c r="AL530" s="457">
        <v>18</v>
      </c>
      <c r="AM530" s="464">
        <v>9.0399999999999991</v>
      </c>
      <c r="AN530" s="464">
        <v>45.33</v>
      </c>
      <c r="AO530" s="457">
        <v>14.7</v>
      </c>
      <c r="AP530" s="457">
        <v>5.7</v>
      </c>
      <c r="AQ530" s="549"/>
      <c r="AR530" s="736"/>
      <c r="AS530" s="595">
        <f t="shared" si="100"/>
        <v>66.666666666666657</v>
      </c>
      <c r="AT530" s="736">
        <f t="shared" si="101"/>
        <v>3.81528</v>
      </c>
      <c r="AU530" s="737">
        <f t="shared" si="102"/>
        <v>0.68130000000000002</v>
      </c>
      <c r="AV530" s="450">
        <f t="shared" si="103"/>
        <v>0.7871107756180411</v>
      </c>
      <c r="AW530" s="747">
        <f t="shared" si="104"/>
        <v>0.77976976788073227</v>
      </c>
    </row>
    <row r="531" spans="1:49" x14ac:dyDescent="0.15">
      <c r="A531" s="733">
        <v>44013</v>
      </c>
      <c r="B531" s="515">
        <v>1440</v>
      </c>
      <c r="C531" s="403">
        <v>5.24</v>
      </c>
      <c r="D531" s="406">
        <f t="shared" si="94"/>
        <v>3597.5862068965516</v>
      </c>
      <c r="E531" s="405">
        <v>10433</v>
      </c>
      <c r="F531" s="405">
        <v>4492</v>
      </c>
      <c r="G531" s="687"/>
      <c r="H531" s="403"/>
      <c r="I531" s="404"/>
      <c r="J531" s="405"/>
      <c r="K531" s="405"/>
      <c r="L531" s="407"/>
      <c r="M531" s="407"/>
      <c r="N531" s="407"/>
      <c r="O531" s="408"/>
      <c r="P531" s="549"/>
      <c r="Q531" s="438"/>
      <c r="R531" s="405"/>
      <c r="S531" s="405"/>
      <c r="T531" s="405"/>
      <c r="U531" s="667"/>
      <c r="V531" s="450"/>
      <c r="W531" s="734">
        <f t="shared" si="95"/>
        <v>1440</v>
      </c>
      <c r="X531" s="450">
        <f t="shared" si="96"/>
        <v>0.57599999999999996</v>
      </c>
      <c r="Y531" s="734">
        <f t="shared" si="97"/>
        <v>3597.5862068965516</v>
      </c>
      <c r="Z531" s="734">
        <f t="shared" si="92"/>
        <v>10433</v>
      </c>
      <c r="AA531" s="735">
        <f t="shared" si="98"/>
        <v>15023.52</v>
      </c>
      <c r="AB531" s="450">
        <f t="shared" si="99"/>
        <v>0.66771199999999997</v>
      </c>
      <c r="AC531" s="439">
        <v>38</v>
      </c>
      <c r="AD531" s="464"/>
      <c r="AE531" s="549">
        <v>1707</v>
      </c>
      <c r="AF531" s="549">
        <v>1674</v>
      </c>
      <c r="AG531" s="464">
        <v>7.47</v>
      </c>
      <c r="AH531" s="439">
        <v>826</v>
      </c>
      <c r="AI531" s="735">
        <f t="shared" si="93"/>
        <v>2478</v>
      </c>
      <c r="AJ531" s="549">
        <v>5550</v>
      </c>
      <c r="AK531" s="439"/>
      <c r="AL531" s="457">
        <v>20</v>
      </c>
      <c r="AM531" s="464">
        <v>9.33</v>
      </c>
      <c r="AN531" s="464">
        <v>46.7</v>
      </c>
      <c r="AO531" s="457">
        <v>14.4</v>
      </c>
      <c r="AP531" s="457">
        <v>5.2</v>
      </c>
      <c r="AQ531" s="549"/>
      <c r="AR531" s="736"/>
      <c r="AS531" s="595">
        <f t="shared" si="100"/>
        <v>66.666666666666657</v>
      </c>
      <c r="AT531" s="736">
        <f t="shared" si="101"/>
        <v>3.7558800000000003</v>
      </c>
      <c r="AU531" s="737">
        <f t="shared" si="102"/>
        <v>0.6706928571428572</v>
      </c>
      <c r="AV531" s="450">
        <f t="shared" si="103"/>
        <v>0.77040161027508869</v>
      </c>
      <c r="AW531" s="747">
        <f t="shared" si="104"/>
        <v>0.76248442442250552</v>
      </c>
    </row>
    <row r="532" spans="1:49" x14ac:dyDescent="0.15">
      <c r="A532" s="733">
        <v>44014</v>
      </c>
      <c r="B532" s="515">
        <v>1440</v>
      </c>
      <c r="C532" s="403">
        <v>5.39</v>
      </c>
      <c r="D532" s="406">
        <f t="shared" si="94"/>
        <v>3179.3103448275865</v>
      </c>
      <c r="E532" s="405">
        <v>9220</v>
      </c>
      <c r="F532" s="405">
        <v>4396</v>
      </c>
      <c r="G532" s="687"/>
      <c r="H532" s="403"/>
      <c r="I532" s="404"/>
      <c r="J532" s="405"/>
      <c r="K532" s="405"/>
      <c r="L532" s="407"/>
      <c r="M532" s="407"/>
      <c r="N532" s="407"/>
      <c r="O532" s="408"/>
      <c r="P532" s="549"/>
      <c r="Q532" s="438"/>
      <c r="R532" s="405"/>
      <c r="S532" s="405"/>
      <c r="T532" s="405"/>
      <c r="U532" s="667"/>
      <c r="V532" s="450"/>
      <c r="W532" s="734">
        <f t="shared" si="95"/>
        <v>1440</v>
      </c>
      <c r="X532" s="450">
        <f t="shared" si="96"/>
        <v>0.57599999999999996</v>
      </c>
      <c r="Y532" s="734">
        <f t="shared" si="97"/>
        <v>3179.3103448275865</v>
      </c>
      <c r="Z532" s="734">
        <f t="shared" si="92"/>
        <v>9220</v>
      </c>
      <c r="AA532" s="735">
        <f t="shared" si="98"/>
        <v>13276.8</v>
      </c>
      <c r="AB532" s="450">
        <f t="shared" si="99"/>
        <v>0.59007999999999994</v>
      </c>
      <c r="AC532" s="439">
        <v>38</v>
      </c>
      <c r="AD532" s="464"/>
      <c r="AE532" s="549">
        <v>1685</v>
      </c>
      <c r="AF532" s="549">
        <v>1644</v>
      </c>
      <c r="AG532" s="464">
        <v>7.52</v>
      </c>
      <c r="AH532" s="439">
        <v>863</v>
      </c>
      <c r="AI532" s="735">
        <f t="shared" si="93"/>
        <v>2589</v>
      </c>
      <c r="AJ532" s="549">
        <v>6140</v>
      </c>
      <c r="AK532" s="439"/>
      <c r="AL532" s="457">
        <v>35</v>
      </c>
      <c r="AM532" s="464">
        <v>9.2799999999999994</v>
      </c>
      <c r="AN532" s="464">
        <v>49.98</v>
      </c>
      <c r="AO532" s="457">
        <v>12.2</v>
      </c>
      <c r="AP532" s="457">
        <v>5.5</v>
      </c>
      <c r="AQ532" s="549"/>
      <c r="AR532" s="736"/>
      <c r="AS532" s="595">
        <f t="shared" si="100"/>
        <v>66.666666666666657</v>
      </c>
      <c r="AT532" s="736">
        <f t="shared" si="101"/>
        <v>3.3191999999999999</v>
      </c>
      <c r="AU532" s="737">
        <f t="shared" si="102"/>
        <v>0.59271428571428575</v>
      </c>
      <c r="AV532" s="450">
        <f t="shared" si="103"/>
        <v>0.72855748373101958</v>
      </c>
      <c r="AW532" s="747">
        <f t="shared" si="104"/>
        <v>0.71919739696312357</v>
      </c>
    </row>
    <row r="533" spans="1:49" x14ac:dyDescent="0.15">
      <c r="A533" s="733">
        <v>44015</v>
      </c>
      <c r="B533" s="515">
        <v>1440</v>
      </c>
      <c r="C533" s="403">
        <v>4.7</v>
      </c>
      <c r="D533" s="406">
        <f t="shared" si="94"/>
        <v>3267.2413793103451</v>
      </c>
      <c r="E533" s="405">
        <v>9475</v>
      </c>
      <c r="F533" s="405">
        <v>3810</v>
      </c>
      <c r="G533" s="687"/>
      <c r="H533" s="403"/>
      <c r="I533" s="404"/>
      <c r="J533" s="405"/>
      <c r="K533" s="405"/>
      <c r="L533" s="407"/>
      <c r="M533" s="407"/>
      <c r="N533" s="407"/>
      <c r="O533" s="408"/>
      <c r="P533" s="549"/>
      <c r="Q533" s="438"/>
      <c r="R533" s="405"/>
      <c r="S533" s="405"/>
      <c r="T533" s="405"/>
      <c r="U533" s="667"/>
      <c r="V533" s="450"/>
      <c r="W533" s="734">
        <f t="shared" si="95"/>
        <v>1440</v>
      </c>
      <c r="X533" s="450">
        <f t="shared" si="96"/>
        <v>0.57599999999999996</v>
      </c>
      <c r="Y533" s="734">
        <f t="shared" si="97"/>
        <v>3267.2413793103451</v>
      </c>
      <c r="Z533" s="734">
        <f t="shared" ref="Z533:Z564" si="105">E533</f>
        <v>9475</v>
      </c>
      <c r="AA533" s="735">
        <f t="shared" si="98"/>
        <v>13644</v>
      </c>
      <c r="AB533" s="450">
        <f t="shared" si="99"/>
        <v>0.60640000000000005</v>
      </c>
      <c r="AC533" s="439">
        <v>38</v>
      </c>
      <c r="AD533" s="464"/>
      <c r="AE533" s="549">
        <v>1620</v>
      </c>
      <c r="AF533" s="549">
        <v>1614</v>
      </c>
      <c r="AG533" s="464">
        <v>7.54</v>
      </c>
      <c r="AH533" s="439">
        <v>872</v>
      </c>
      <c r="AI533" s="735">
        <f t="shared" si="93"/>
        <v>2616</v>
      </c>
      <c r="AJ533" s="549">
        <v>6050</v>
      </c>
      <c r="AK533" s="439"/>
      <c r="AL533" s="457">
        <v>35</v>
      </c>
      <c r="AM533" s="464">
        <v>9.61</v>
      </c>
      <c r="AN533" s="464">
        <v>49.14</v>
      </c>
      <c r="AO533" s="457">
        <v>13.2</v>
      </c>
      <c r="AP533" s="457">
        <v>4.7</v>
      </c>
      <c r="AQ533" s="549"/>
      <c r="AR533" s="736"/>
      <c r="AS533" s="595">
        <f t="shared" si="100"/>
        <v>66.666666666666657</v>
      </c>
      <c r="AT533" s="736">
        <f t="shared" si="101"/>
        <v>3.411</v>
      </c>
      <c r="AU533" s="737">
        <f t="shared" si="102"/>
        <v>0.60910714285714285</v>
      </c>
      <c r="AV533" s="450">
        <f t="shared" si="103"/>
        <v>0.73310817941952511</v>
      </c>
      <c r="AW533" s="747">
        <f t="shared" si="104"/>
        <v>0.72390501319261213</v>
      </c>
    </row>
    <row r="534" spans="1:49" x14ac:dyDescent="0.15">
      <c r="A534" s="733">
        <v>44016</v>
      </c>
      <c r="B534" s="515">
        <v>1440</v>
      </c>
      <c r="C534" s="403">
        <v>5.32</v>
      </c>
      <c r="D534" s="406">
        <f t="shared" si="94"/>
        <v>3354.4827586206898</v>
      </c>
      <c r="E534" s="405">
        <v>9728</v>
      </c>
      <c r="F534" s="405">
        <v>4382</v>
      </c>
      <c r="G534" s="687"/>
      <c r="H534" s="403"/>
      <c r="I534" s="404"/>
      <c r="J534" s="405"/>
      <c r="K534" s="405"/>
      <c r="L534" s="407"/>
      <c r="M534" s="407"/>
      <c r="N534" s="407"/>
      <c r="O534" s="408"/>
      <c r="P534" s="549"/>
      <c r="Q534" s="438"/>
      <c r="R534" s="405"/>
      <c r="S534" s="405"/>
      <c r="T534" s="405"/>
      <c r="U534" s="667"/>
      <c r="V534" s="450"/>
      <c r="W534" s="734">
        <f t="shared" si="95"/>
        <v>1440</v>
      </c>
      <c r="X534" s="450">
        <f t="shared" si="96"/>
        <v>0.57599999999999996</v>
      </c>
      <c r="Y534" s="734">
        <f t="shared" si="97"/>
        <v>3354.4827586206898</v>
      </c>
      <c r="Z534" s="734">
        <f t="shared" si="105"/>
        <v>9728</v>
      </c>
      <c r="AA534" s="735">
        <f t="shared" si="98"/>
        <v>14008.32</v>
      </c>
      <c r="AB534" s="450">
        <f t="shared" si="99"/>
        <v>0.62259200000000003</v>
      </c>
      <c r="AC534" s="439">
        <v>38</v>
      </c>
      <c r="AD534" s="464"/>
      <c r="AE534" s="549">
        <v>1651</v>
      </c>
      <c r="AF534" s="549">
        <v>1627</v>
      </c>
      <c r="AG534" s="464">
        <v>7.48</v>
      </c>
      <c r="AH534" s="439">
        <v>878</v>
      </c>
      <c r="AI534" s="735">
        <f t="shared" si="93"/>
        <v>2634</v>
      </c>
      <c r="AJ534" s="549">
        <v>6030</v>
      </c>
      <c r="AK534" s="439"/>
      <c r="AL534" s="457">
        <v>35</v>
      </c>
      <c r="AM534" s="464">
        <v>9.98</v>
      </c>
      <c r="AN534" s="464">
        <v>50.78</v>
      </c>
      <c r="AO534" s="457">
        <v>13.5</v>
      </c>
      <c r="AP534" s="457">
        <v>5</v>
      </c>
      <c r="AQ534" s="549"/>
      <c r="AR534" s="736"/>
      <c r="AS534" s="595">
        <f t="shared" si="100"/>
        <v>66.666666666666657</v>
      </c>
      <c r="AT534" s="736">
        <f t="shared" si="101"/>
        <v>3.5020799999999999</v>
      </c>
      <c r="AU534" s="737">
        <f t="shared" si="102"/>
        <v>0.62537142857142858</v>
      </c>
      <c r="AV534" s="450">
        <f t="shared" si="103"/>
        <v>0.73826069078947376</v>
      </c>
      <c r="AW534" s="747">
        <f t="shared" si="104"/>
        <v>0.72923519736842102</v>
      </c>
    </row>
    <row r="535" spans="1:49" x14ac:dyDescent="0.15">
      <c r="A535" s="740">
        <v>44017</v>
      </c>
      <c r="B535" s="486">
        <v>1440</v>
      </c>
      <c r="C535" s="488">
        <v>5.21</v>
      </c>
      <c r="D535" s="741">
        <f t="shared" si="94"/>
        <v>2885.5172413793102</v>
      </c>
      <c r="E535" s="490">
        <v>8368</v>
      </c>
      <c r="F535" s="490">
        <v>4044</v>
      </c>
      <c r="G535" s="689"/>
      <c r="H535" s="488"/>
      <c r="I535" s="489"/>
      <c r="J535" s="490"/>
      <c r="K535" s="490"/>
      <c r="L535" s="491"/>
      <c r="M535" s="491"/>
      <c r="N535" s="491"/>
      <c r="O535" s="492"/>
      <c r="P535" s="550"/>
      <c r="Q535" s="493"/>
      <c r="R535" s="494"/>
      <c r="S535" s="490"/>
      <c r="T535" s="490"/>
      <c r="U535" s="677"/>
      <c r="V535" s="499"/>
      <c r="W535" s="742">
        <f t="shared" si="95"/>
        <v>1440</v>
      </c>
      <c r="X535" s="499">
        <f t="shared" si="96"/>
        <v>0.57599999999999996</v>
      </c>
      <c r="Y535" s="742">
        <f t="shared" si="97"/>
        <v>2885.5172413793102</v>
      </c>
      <c r="Z535" s="742">
        <f t="shared" si="105"/>
        <v>8368</v>
      </c>
      <c r="AA535" s="550">
        <f t="shared" si="98"/>
        <v>12049.92</v>
      </c>
      <c r="AB535" s="499">
        <f t="shared" si="99"/>
        <v>0.53555200000000003</v>
      </c>
      <c r="AC535" s="494">
        <v>38</v>
      </c>
      <c r="AD535" s="507"/>
      <c r="AE535" s="550">
        <v>1716</v>
      </c>
      <c r="AF535" s="550">
        <v>1648</v>
      </c>
      <c r="AG535" s="507">
        <v>7.44</v>
      </c>
      <c r="AH535" s="494">
        <v>858</v>
      </c>
      <c r="AI535" s="550">
        <f t="shared" si="93"/>
        <v>2574</v>
      </c>
      <c r="AJ535" s="550">
        <v>6000</v>
      </c>
      <c r="AK535" s="494"/>
      <c r="AL535" s="503">
        <v>30</v>
      </c>
      <c r="AM535" s="507">
        <v>9.19</v>
      </c>
      <c r="AN535" s="507">
        <v>49</v>
      </c>
      <c r="AO535" s="503">
        <v>10.7</v>
      </c>
      <c r="AP535" s="503">
        <v>3.1</v>
      </c>
      <c r="AQ535" s="550"/>
      <c r="AR535" s="507"/>
      <c r="AS535" s="494">
        <f t="shared" si="100"/>
        <v>66.666666666666657</v>
      </c>
      <c r="AT535" s="507">
        <f t="shared" si="101"/>
        <v>3.01248</v>
      </c>
      <c r="AU535" s="743">
        <f t="shared" si="102"/>
        <v>0.53794285714285717</v>
      </c>
      <c r="AV535" s="499">
        <f t="shared" si="103"/>
        <v>0.70265296367112806</v>
      </c>
      <c r="AW535" s="748">
        <f t="shared" si="104"/>
        <v>0.69239961759082225</v>
      </c>
    </row>
    <row r="536" spans="1:49" x14ac:dyDescent="0.15">
      <c r="A536" s="733">
        <v>44018</v>
      </c>
      <c r="B536" s="515">
        <v>1440</v>
      </c>
      <c r="C536" s="403">
        <v>5.0999999999999996</v>
      </c>
      <c r="D536" s="406">
        <f t="shared" si="94"/>
        <v>3353.1034482758623</v>
      </c>
      <c r="E536" s="405">
        <v>9724</v>
      </c>
      <c r="F536" s="405">
        <v>3966</v>
      </c>
      <c r="G536" s="687"/>
      <c r="H536" s="403"/>
      <c r="I536" s="404"/>
      <c r="J536" s="405"/>
      <c r="K536" s="405"/>
      <c r="L536" s="407"/>
      <c r="M536" s="407"/>
      <c r="N536" s="407"/>
      <c r="O536" s="408"/>
      <c r="P536" s="549"/>
      <c r="Q536" s="438"/>
      <c r="R536" s="439"/>
      <c r="S536" s="405"/>
      <c r="T536" s="405"/>
      <c r="U536" s="667"/>
      <c r="V536" s="450"/>
      <c r="W536" s="734">
        <f t="shared" si="95"/>
        <v>1440</v>
      </c>
      <c r="X536" s="450">
        <f t="shared" si="96"/>
        <v>0.57599999999999996</v>
      </c>
      <c r="Y536" s="734">
        <f t="shared" si="97"/>
        <v>3353.1034482758623</v>
      </c>
      <c r="Z536" s="734">
        <f t="shared" si="105"/>
        <v>9724</v>
      </c>
      <c r="AA536" s="735">
        <f t="shared" si="98"/>
        <v>14002.56</v>
      </c>
      <c r="AB536" s="450">
        <f t="shared" si="99"/>
        <v>0.622336</v>
      </c>
      <c r="AC536" s="439">
        <v>38</v>
      </c>
      <c r="AD536" s="464"/>
      <c r="AE536" s="549">
        <v>1676</v>
      </c>
      <c r="AF536" s="549">
        <v>1621</v>
      </c>
      <c r="AG536" s="464">
        <v>7.58</v>
      </c>
      <c r="AH536" s="439">
        <v>886</v>
      </c>
      <c r="AI536" s="735">
        <f t="shared" si="93"/>
        <v>2658</v>
      </c>
      <c r="AJ536" s="549">
        <v>5890</v>
      </c>
      <c r="AK536" s="439"/>
      <c r="AL536" s="457">
        <v>35</v>
      </c>
      <c r="AM536" s="464">
        <v>9.65</v>
      </c>
      <c r="AN536" s="464">
        <v>50.56</v>
      </c>
      <c r="AO536" s="457">
        <v>11.9</v>
      </c>
      <c r="AP536" s="457">
        <v>3.1</v>
      </c>
      <c r="AQ536" s="549"/>
      <c r="AR536" s="736"/>
      <c r="AS536" s="595">
        <f t="shared" si="100"/>
        <v>66.666666666666657</v>
      </c>
      <c r="AT536" s="736">
        <f t="shared" si="101"/>
        <v>3.5006399999999998</v>
      </c>
      <c r="AU536" s="737">
        <f t="shared" si="102"/>
        <v>0.62511428571428573</v>
      </c>
      <c r="AV536" s="450">
        <f t="shared" si="103"/>
        <v>0.73576717400246816</v>
      </c>
      <c r="AW536" s="747">
        <f t="shared" si="104"/>
        <v>0.72665569724393253</v>
      </c>
    </row>
    <row r="537" spans="1:49" x14ac:dyDescent="0.15">
      <c r="A537" s="733">
        <v>44019</v>
      </c>
      <c r="B537" s="515">
        <v>1440</v>
      </c>
      <c r="C537" s="403">
        <v>5.27</v>
      </c>
      <c r="D537" s="406">
        <f t="shared" si="94"/>
        <v>3323.1034482758623</v>
      </c>
      <c r="E537" s="405">
        <v>9637</v>
      </c>
      <c r="F537" s="405">
        <v>4316</v>
      </c>
      <c r="G537" s="687"/>
      <c r="H537" s="403"/>
      <c r="I537" s="404"/>
      <c r="J537" s="405"/>
      <c r="K537" s="405"/>
      <c r="L537" s="407"/>
      <c r="M537" s="407"/>
      <c r="N537" s="407"/>
      <c r="O537" s="408"/>
      <c r="P537" s="549"/>
      <c r="Q537" s="438"/>
      <c r="R537" s="439"/>
      <c r="S537" s="405"/>
      <c r="T537" s="405"/>
      <c r="U537" s="667"/>
      <c r="V537" s="450"/>
      <c r="W537" s="734">
        <f t="shared" si="95"/>
        <v>1440</v>
      </c>
      <c r="X537" s="450">
        <f t="shared" si="96"/>
        <v>0.57599999999999996</v>
      </c>
      <c r="Y537" s="734">
        <f t="shared" si="97"/>
        <v>3323.1034482758623</v>
      </c>
      <c r="Z537" s="734">
        <f t="shared" si="105"/>
        <v>9637</v>
      </c>
      <c r="AA537" s="735">
        <f t="shared" si="98"/>
        <v>13877.28</v>
      </c>
      <c r="AB537" s="450">
        <f t="shared" si="99"/>
        <v>0.61676799999999998</v>
      </c>
      <c r="AC537" s="439">
        <v>38</v>
      </c>
      <c r="AD537" s="464"/>
      <c r="AE537" s="549">
        <v>1612</v>
      </c>
      <c r="AF537" s="549">
        <v>1686</v>
      </c>
      <c r="AG537" s="464">
        <v>7.51</v>
      </c>
      <c r="AH537" s="439">
        <v>867</v>
      </c>
      <c r="AI537" s="735">
        <f t="shared" si="93"/>
        <v>2601</v>
      </c>
      <c r="AJ537" s="549">
        <v>5820</v>
      </c>
      <c r="AK537" s="439"/>
      <c r="AL537" s="457">
        <v>40</v>
      </c>
      <c r="AM537" s="464">
        <v>9.8800000000000008</v>
      </c>
      <c r="AN537" s="464">
        <v>48.9</v>
      </c>
      <c r="AO537" s="457">
        <v>11.7</v>
      </c>
      <c r="AP537" s="457">
        <v>4.0999999999999996</v>
      </c>
      <c r="AQ537" s="549"/>
      <c r="AR537" s="736"/>
      <c r="AS537" s="595">
        <f t="shared" si="100"/>
        <v>66.666666666666657</v>
      </c>
      <c r="AT537" s="736">
        <f t="shared" si="101"/>
        <v>3.4693200000000002</v>
      </c>
      <c r="AU537" s="737">
        <f t="shared" si="102"/>
        <v>0.61952142857142867</v>
      </c>
      <c r="AV537" s="450">
        <f t="shared" si="103"/>
        <v>0.73909930476289309</v>
      </c>
      <c r="AW537" s="747">
        <f t="shared" si="104"/>
        <v>0.73010272906506168</v>
      </c>
    </row>
    <row r="538" spans="1:49" x14ac:dyDescent="0.15">
      <c r="A538" s="733">
        <v>44020</v>
      </c>
      <c r="B538" s="515">
        <v>1440</v>
      </c>
      <c r="C538" s="403">
        <v>5.3</v>
      </c>
      <c r="D538" s="406">
        <f t="shared" si="94"/>
        <v>3166.5517241379312</v>
      </c>
      <c r="E538" s="405">
        <v>9183</v>
      </c>
      <c r="F538" s="405">
        <v>4205</v>
      </c>
      <c r="G538" s="687"/>
      <c r="H538" s="403"/>
      <c r="I538" s="404"/>
      <c r="J538" s="405"/>
      <c r="K538" s="405"/>
      <c r="L538" s="407"/>
      <c r="M538" s="407"/>
      <c r="N538" s="407"/>
      <c r="O538" s="408"/>
      <c r="P538" s="549"/>
      <c r="Q538" s="438"/>
      <c r="R538" s="405"/>
      <c r="S538" s="405"/>
      <c r="T538" s="405"/>
      <c r="U538" s="667"/>
      <c r="V538" s="450"/>
      <c r="W538" s="734">
        <f t="shared" si="95"/>
        <v>1440</v>
      </c>
      <c r="X538" s="450">
        <f t="shared" si="96"/>
        <v>0.57599999999999996</v>
      </c>
      <c r="Y538" s="734">
        <f t="shared" si="97"/>
        <v>3166.5517241379312</v>
      </c>
      <c r="Z538" s="734">
        <f t="shared" si="105"/>
        <v>9183</v>
      </c>
      <c r="AA538" s="735">
        <f t="shared" si="98"/>
        <v>13223.52</v>
      </c>
      <c r="AB538" s="450">
        <f t="shared" si="99"/>
        <v>0.58771200000000001</v>
      </c>
      <c r="AC538" s="439">
        <v>38</v>
      </c>
      <c r="AD538" s="464"/>
      <c r="AE538" s="549">
        <v>1637</v>
      </c>
      <c r="AF538" s="549">
        <v>1547</v>
      </c>
      <c r="AG538" s="464">
        <v>7.53</v>
      </c>
      <c r="AH538" s="439">
        <v>876</v>
      </c>
      <c r="AI538" s="735">
        <f t="shared" si="93"/>
        <v>2628</v>
      </c>
      <c r="AJ538" s="549">
        <v>5830</v>
      </c>
      <c r="AK538" s="439"/>
      <c r="AL538" s="457">
        <v>40</v>
      </c>
      <c r="AM538" s="464">
        <v>9.94</v>
      </c>
      <c r="AN538" s="464">
        <v>47.49</v>
      </c>
      <c r="AO538" s="457">
        <v>10.3</v>
      </c>
      <c r="AP538" s="457">
        <v>3.7</v>
      </c>
      <c r="AQ538" s="549"/>
      <c r="AR538" s="736"/>
      <c r="AS538" s="595">
        <f t="shared" si="100"/>
        <v>66.666666666666657</v>
      </c>
      <c r="AT538" s="736">
        <f t="shared" si="101"/>
        <v>3.3058800000000002</v>
      </c>
      <c r="AU538" s="737">
        <f t="shared" si="102"/>
        <v>0.5903357142857143</v>
      </c>
      <c r="AV538" s="450">
        <f t="shared" si="103"/>
        <v>0.72335837961450511</v>
      </c>
      <c r="AW538" s="747">
        <f t="shared" si="104"/>
        <v>0.71381901339431564</v>
      </c>
    </row>
    <row r="539" spans="1:49" x14ac:dyDescent="0.15">
      <c r="A539" s="733">
        <v>44021</v>
      </c>
      <c r="B539" s="515">
        <v>1440</v>
      </c>
      <c r="C539" s="403">
        <v>5.21</v>
      </c>
      <c r="D539" s="406">
        <f t="shared" si="94"/>
        <v>2825.8620689655172</v>
      </c>
      <c r="E539" s="405">
        <v>8195</v>
      </c>
      <c r="F539" s="405">
        <v>4217</v>
      </c>
      <c r="G539" s="687"/>
      <c r="H539" s="403"/>
      <c r="I539" s="404"/>
      <c r="J539" s="405"/>
      <c r="K539" s="405"/>
      <c r="L539" s="407"/>
      <c r="M539" s="407"/>
      <c r="N539" s="407"/>
      <c r="O539" s="408"/>
      <c r="P539" s="549"/>
      <c r="Q539" s="438"/>
      <c r="R539" s="405"/>
      <c r="S539" s="405"/>
      <c r="T539" s="405"/>
      <c r="U539" s="667"/>
      <c r="V539" s="450"/>
      <c r="W539" s="734">
        <f t="shared" si="95"/>
        <v>1440</v>
      </c>
      <c r="X539" s="450">
        <f t="shared" si="96"/>
        <v>0.57599999999999996</v>
      </c>
      <c r="Y539" s="734">
        <f t="shared" si="97"/>
        <v>2825.8620689655172</v>
      </c>
      <c r="Z539" s="734">
        <f t="shared" si="105"/>
        <v>8195</v>
      </c>
      <c r="AA539" s="735">
        <f t="shared" si="98"/>
        <v>11800.8</v>
      </c>
      <c r="AB539" s="450">
        <f t="shared" si="99"/>
        <v>0.52447999999999995</v>
      </c>
      <c r="AC539" s="439">
        <v>38</v>
      </c>
      <c r="AD539" s="464"/>
      <c r="AE539" s="549">
        <v>1632</v>
      </c>
      <c r="AF539" s="549">
        <v>1510</v>
      </c>
      <c r="AG539" s="464">
        <v>7.5</v>
      </c>
      <c r="AH539" s="439">
        <v>899</v>
      </c>
      <c r="AI539" s="735">
        <f t="shared" si="93"/>
        <v>2697</v>
      </c>
      <c r="AJ539" s="549">
        <v>5880</v>
      </c>
      <c r="AK539" s="439"/>
      <c r="AL539" s="457">
        <v>35</v>
      </c>
      <c r="AM539" s="464">
        <v>9.67</v>
      </c>
      <c r="AN539" s="464">
        <v>47.25</v>
      </c>
      <c r="AO539" s="457">
        <v>10.6</v>
      </c>
      <c r="AP539" s="457">
        <v>3.2</v>
      </c>
      <c r="AQ539" s="549"/>
      <c r="AR539" s="736"/>
      <c r="AS539" s="595">
        <f t="shared" si="100"/>
        <v>66.666666666666657</v>
      </c>
      <c r="AT539" s="736">
        <f t="shared" si="101"/>
        <v>2.9501999999999997</v>
      </c>
      <c r="AU539" s="737">
        <f t="shared" si="102"/>
        <v>0.52682142857142855</v>
      </c>
      <c r="AV539" s="450">
        <f t="shared" si="103"/>
        <v>0.68186699206833434</v>
      </c>
      <c r="AW539" s="747">
        <f t="shared" si="104"/>
        <v>0.6708968883465527</v>
      </c>
    </row>
    <row r="540" spans="1:49" x14ac:dyDescent="0.15">
      <c r="A540" s="733">
        <v>44022</v>
      </c>
      <c r="B540" s="515">
        <v>1440</v>
      </c>
      <c r="C540" s="403">
        <v>5.01</v>
      </c>
      <c r="D540" s="406">
        <f t="shared" si="94"/>
        <v>3271.7241379310344</v>
      </c>
      <c r="E540" s="405">
        <v>9488</v>
      </c>
      <c r="F540" s="405">
        <v>4166</v>
      </c>
      <c r="G540" s="687"/>
      <c r="H540" s="403"/>
      <c r="I540" s="404"/>
      <c r="J540" s="405"/>
      <c r="K540" s="405"/>
      <c r="L540" s="407"/>
      <c r="M540" s="407"/>
      <c r="N540" s="407"/>
      <c r="O540" s="408"/>
      <c r="P540" s="549"/>
      <c r="Q540" s="438"/>
      <c r="R540" s="405"/>
      <c r="S540" s="405"/>
      <c r="T540" s="405"/>
      <c r="U540" s="667"/>
      <c r="V540" s="450"/>
      <c r="W540" s="734">
        <f t="shared" si="95"/>
        <v>1440</v>
      </c>
      <c r="X540" s="450">
        <f t="shared" si="96"/>
        <v>0.57599999999999996</v>
      </c>
      <c r="Y540" s="734">
        <f t="shared" si="97"/>
        <v>3271.7241379310344</v>
      </c>
      <c r="Z540" s="734">
        <f t="shared" si="105"/>
        <v>9488</v>
      </c>
      <c r="AA540" s="735">
        <f t="shared" si="98"/>
        <v>13662.72</v>
      </c>
      <c r="AB540" s="450">
        <f t="shared" si="99"/>
        <v>0.60723199999999999</v>
      </c>
      <c r="AC540" s="439">
        <v>38</v>
      </c>
      <c r="AD540" s="464"/>
      <c r="AE540" s="549">
        <v>1788</v>
      </c>
      <c r="AF540" s="549">
        <v>1521</v>
      </c>
      <c r="AG540" s="464">
        <v>7.54</v>
      </c>
      <c r="AH540" s="439">
        <v>905</v>
      </c>
      <c r="AI540" s="735">
        <f t="shared" si="93"/>
        <v>2715</v>
      </c>
      <c r="AJ540" s="549">
        <v>5750</v>
      </c>
      <c r="AK540" s="439"/>
      <c r="AL540" s="457">
        <v>37</v>
      </c>
      <c r="AM540" s="464">
        <v>9.85</v>
      </c>
      <c r="AN540" s="464">
        <v>42.62</v>
      </c>
      <c r="AO540" s="457">
        <v>11</v>
      </c>
      <c r="AP540" s="457">
        <v>3</v>
      </c>
      <c r="AQ540" s="549"/>
      <c r="AR540" s="736"/>
      <c r="AS540" s="595">
        <f t="shared" si="100"/>
        <v>66.666666666666657</v>
      </c>
      <c r="AT540" s="736">
        <f t="shared" si="101"/>
        <v>3.41568</v>
      </c>
      <c r="AU540" s="737">
        <f t="shared" si="102"/>
        <v>0.60994285714285723</v>
      </c>
      <c r="AV540" s="450">
        <f t="shared" si="103"/>
        <v>0.72338743676222594</v>
      </c>
      <c r="AW540" s="747">
        <f t="shared" si="104"/>
        <v>0.71384907251264762</v>
      </c>
    </row>
    <row r="541" spans="1:49" x14ac:dyDescent="0.15">
      <c r="A541" s="733">
        <v>44023</v>
      </c>
      <c r="B541" s="515">
        <v>1440</v>
      </c>
      <c r="C541" s="403">
        <v>5.08</v>
      </c>
      <c r="D541" s="406">
        <f t="shared" si="94"/>
        <v>3251.0344827586209</v>
      </c>
      <c r="E541" s="405">
        <v>9428</v>
      </c>
      <c r="F541" s="405">
        <v>4388</v>
      </c>
      <c r="G541" s="687"/>
      <c r="H541" s="403"/>
      <c r="I541" s="404"/>
      <c r="J541" s="405"/>
      <c r="K541" s="405"/>
      <c r="L541" s="407"/>
      <c r="M541" s="407"/>
      <c r="N541" s="407"/>
      <c r="O541" s="408"/>
      <c r="P541" s="549"/>
      <c r="Q541" s="438"/>
      <c r="R541" s="405"/>
      <c r="S541" s="405"/>
      <c r="T541" s="405"/>
      <c r="U541" s="667"/>
      <c r="V541" s="450"/>
      <c r="W541" s="734">
        <f t="shared" si="95"/>
        <v>1440</v>
      </c>
      <c r="X541" s="450">
        <f t="shared" si="96"/>
        <v>0.57599999999999996</v>
      </c>
      <c r="Y541" s="734">
        <f t="shared" si="97"/>
        <v>3251.0344827586209</v>
      </c>
      <c r="Z541" s="734">
        <f t="shared" si="105"/>
        <v>9428</v>
      </c>
      <c r="AA541" s="735">
        <f t="shared" si="98"/>
        <v>13576.32</v>
      </c>
      <c r="AB541" s="450">
        <f t="shared" si="99"/>
        <v>0.60339200000000004</v>
      </c>
      <c r="AC541" s="439">
        <v>38</v>
      </c>
      <c r="AD541" s="464"/>
      <c r="AE541" s="549">
        <v>1791</v>
      </c>
      <c r="AF541" s="549">
        <v>1545</v>
      </c>
      <c r="AG541" s="464">
        <v>7.48</v>
      </c>
      <c r="AH541" s="439">
        <v>897</v>
      </c>
      <c r="AI541" s="735">
        <f t="shared" si="93"/>
        <v>2691</v>
      </c>
      <c r="AJ541" s="549">
        <v>5520</v>
      </c>
      <c r="AK541" s="439"/>
      <c r="AL541" s="457">
        <v>42</v>
      </c>
      <c r="AM541" s="464">
        <v>9.9600000000000009</v>
      </c>
      <c r="AN541" s="464">
        <v>43.22</v>
      </c>
      <c r="AO541" s="457">
        <v>10.7</v>
      </c>
      <c r="AP541" s="457">
        <v>3.1</v>
      </c>
      <c r="AQ541" s="549"/>
      <c r="AR541" s="736"/>
      <c r="AS541" s="595">
        <f t="shared" si="100"/>
        <v>66.666666666666657</v>
      </c>
      <c r="AT541" s="736">
        <f t="shared" si="101"/>
        <v>3.3940799999999998</v>
      </c>
      <c r="AU541" s="737">
        <f t="shared" si="102"/>
        <v>0.60608571428571423</v>
      </c>
      <c r="AV541" s="450">
        <f t="shared" si="103"/>
        <v>0.72408782350445478</v>
      </c>
      <c r="AW541" s="747">
        <f t="shared" si="104"/>
        <v>0.71457361052184987</v>
      </c>
    </row>
    <row r="542" spans="1:49" x14ac:dyDescent="0.15">
      <c r="A542" s="740">
        <v>44024</v>
      </c>
      <c r="B542" s="486">
        <v>1440</v>
      </c>
      <c r="C542" s="488">
        <v>5.16</v>
      </c>
      <c r="D542" s="741">
        <f t="shared" si="94"/>
        <v>3924.1379310344828</v>
      </c>
      <c r="E542" s="490">
        <v>11380</v>
      </c>
      <c r="F542" s="490">
        <v>4295</v>
      </c>
      <c r="G542" s="689"/>
      <c r="H542" s="488"/>
      <c r="I542" s="489"/>
      <c r="J542" s="490"/>
      <c r="K542" s="490"/>
      <c r="L542" s="491"/>
      <c r="M542" s="491"/>
      <c r="N542" s="491"/>
      <c r="O542" s="492"/>
      <c r="P542" s="550"/>
      <c r="Q542" s="493"/>
      <c r="R542" s="494"/>
      <c r="S542" s="490"/>
      <c r="T542" s="490"/>
      <c r="U542" s="677"/>
      <c r="V542" s="499"/>
      <c r="W542" s="742">
        <f t="shared" si="95"/>
        <v>1440</v>
      </c>
      <c r="X542" s="499">
        <f t="shared" si="96"/>
        <v>0.57599999999999996</v>
      </c>
      <c r="Y542" s="742">
        <f t="shared" si="97"/>
        <v>3924.1379310344828</v>
      </c>
      <c r="Z542" s="742">
        <f t="shared" si="105"/>
        <v>11380</v>
      </c>
      <c r="AA542" s="550">
        <f t="shared" si="98"/>
        <v>16387.2</v>
      </c>
      <c r="AB542" s="499">
        <f t="shared" si="99"/>
        <v>0.72832000000000008</v>
      </c>
      <c r="AC542" s="494">
        <v>38</v>
      </c>
      <c r="AD542" s="507"/>
      <c r="AE542" s="550">
        <v>1793</v>
      </c>
      <c r="AF542" s="550">
        <v>1522</v>
      </c>
      <c r="AG542" s="507">
        <v>7.49</v>
      </c>
      <c r="AH542" s="494">
        <v>916</v>
      </c>
      <c r="AI542" s="550">
        <f t="shared" si="93"/>
        <v>2748</v>
      </c>
      <c r="AJ542" s="550">
        <v>5480</v>
      </c>
      <c r="AK542" s="494"/>
      <c r="AL542" s="503">
        <v>39</v>
      </c>
      <c r="AM542" s="507">
        <v>9.31</v>
      </c>
      <c r="AN542" s="507">
        <v>41.56</v>
      </c>
      <c r="AO542" s="503">
        <v>10.7</v>
      </c>
      <c r="AP542" s="503">
        <v>3.1</v>
      </c>
      <c r="AQ542" s="550"/>
      <c r="AR542" s="507"/>
      <c r="AS542" s="494">
        <f t="shared" si="100"/>
        <v>66.666666666666657</v>
      </c>
      <c r="AT542" s="507">
        <f t="shared" si="101"/>
        <v>4.0968</v>
      </c>
      <c r="AU542" s="743">
        <f t="shared" si="102"/>
        <v>0.73157142857142865</v>
      </c>
      <c r="AV542" s="499">
        <f t="shared" si="103"/>
        <v>0.76657293497363799</v>
      </c>
      <c r="AW542" s="748">
        <f t="shared" si="104"/>
        <v>0.75852372583479788</v>
      </c>
    </row>
    <row r="543" spans="1:49" x14ac:dyDescent="0.15">
      <c r="A543" s="733">
        <v>44025</v>
      </c>
      <c r="B543" s="515">
        <v>1440</v>
      </c>
      <c r="C543" s="403">
        <v>5.43</v>
      </c>
      <c r="D543" s="406">
        <f t="shared" si="94"/>
        <v>4273.1034482758623</v>
      </c>
      <c r="E543" s="405">
        <v>12392</v>
      </c>
      <c r="F543" s="405">
        <v>4396</v>
      </c>
      <c r="G543" s="687"/>
      <c r="H543" s="403"/>
      <c r="I543" s="404"/>
      <c r="J543" s="405"/>
      <c r="K543" s="405"/>
      <c r="L543" s="407"/>
      <c r="M543" s="407"/>
      <c r="N543" s="407"/>
      <c r="O543" s="408"/>
      <c r="P543" s="549"/>
      <c r="Q543" s="438"/>
      <c r="R543" s="439"/>
      <c r="S543" s="405"/>
      <c r="T543" s="405"/>
      <c r="U543" s="667"/>
      <c r="V543" s="450"/>
      <c r="W543" s="734">
        <f t="shared" si="95"/>
        <v>1440</v>
      </c>
      <c r="X543" s="450">
        <f t="shared" si="96"/>
        <v>0.57599999999999996</v>
      </c>
      <c r="Y543" s="734">
        <f t="shared" si="97"/>
        <v>4273.1034482758623</v>
      </c>
      <c r="Z543" s="734">
        <f t="shared" si="105"/>
        <v>12392</v>
      </c>
      <c r="AA543" s="735">
        <f t="shared" si="98"/>
        <v>17844.48</v>
      </c>
      <c r="AB543" s="450">
        <f t="shared" si="99"/>
        <v>0.79308800000000002</v>
      </c>
      <c r="AC543" s="439">
        <v>38</v>
      </c>
      <c r="AD543" s="464"/>
      <c r="AE543" s="549">
        <v>1635</v>
      </c>
      <c r="AF543" s="549">
        <v>1677</v>
      </c>
      <c r="AG543" s="464">
        <v>7.49</v>
      </c>
      <c r="AH543" s="439">
        <v>997</v>
      </c>
      <c r="AI543" s="735">
        <f t="shared" si="93"/>
        <v>2991</v>
      </c>
      <c r="AJ543" s="549">
        <v>5520</v>
      </c>
      <c r="AK543" s="439"/>
      <c r="AL543" s="457">
        <v>48</v>
      </c>
      <c r="AM543" s="464">
        <v>10.83</v>
      </c>
      <c r="AN543" s="464">
        <v>43.5</v>
      </c>
      <c r="AO543" s="457">
        <v>9.1999999999999993</v>
      </c>
      <c r="AP543" s="457">
        <v>2.4</v>
      </c>
      <c r="AQ543" s="549"/>
      <c r="AR543" s="736"/>
      <c r="AS543" s="595">
        <f t="shared" si="100"/>
        <v>66.666666666666657</v>
      </c>
      <c r="AT543" s="736">
        <f t="shared" si="101"/>
        <v>4.4611200000000002</v>
      </c>
      <c r="AU543" s="737">
        <f t="shared" si="102"/>
        <v>0.79662857142857146</v>
      </c>
      <c r="AV543" s="450">
        <f t="shared" si="103"/>
        <v>0.76668011620400256</v>
      </c>
      <c r="AW543" s="747">
        <f t="shared" si="104"/>
        <v>0.75863460296965779</v>
      </c>
    </row>
    <row r="544" spans="1:49" x14ac:dyDescent="0.15">
      <c r="A544" s="733">
        <v>44026</v>
      </c>
      <c r="B544" s="515">
        <v>1440</v>
      </c>
      <c r="C544" s="403">
        <v>5.44</v>
      </c>
      <c r="D544" s="406">
        <f t="shared" si="94"/>
        <v>2833.7931034482758</v>
      </c>
      <c r="E544" s="405">
        <v>8218</v>
      </c>
      <c r="F544" s="405">
        <v>3093</v>
      </c>
      <c r="G544" s="687"/>
      <c r="H544" s="403"/>
      <c r="I544" s="404"/>
      <c r="J544" s="405"/>
      <c r="K544" s="405"/>
      <c r="L544" s="407"/>
      <c r="M544" s="407"/>
      <c r="N544" s="407"/>
      <c r="O544" s="408"/>
      <c r="P544" s="549"/>
      <c r="Q544" s="438"/>
      <c r="R544" s="439"/>
      <c r="S544" s="405"/>
      <c r="T544" s="405"/>
      <c r="U544" s="667"/>
      <c r="V544" s="450"/>
      <c r="W544" s="734">
        <f t="shared" si="95"/>
        <v>1440</v>
      </c>
      <c r="X544" s="450">
        <f t="shared" si="96"/>
        <v>0.57599999999999996</v>
      </c>
      <c r="Y544" s="734">
        <f t="shared" si="97"/>
        <v>2833.7931034482758</v>
      </c>
      <c r="Z544" s="734">
        <f t="shared" si="105"/>
        <v>8218</v>
      </c>
      <c r="AA544" s="735">
        <f t="shared" si="98"/>
        <v>11833.92</v>
      </c>
      <c r="AB544" s="450">
        <f t="shared" si="99"/>
        <v>0.52595199999999998</v>
      </c>
      <c r="AC544" s="439">
        <v>38</v>
      </c>
      <c r="AD544" s="464"/>
      <c r="AE544" s="549">
        <v>1731</v>
      </c>
      <c r="AF544" s="549">
        <v>1678</v>
      </c>
      <c r="AG544" s="464">
        <v>7.58</v>
      </c>
      <c r="AH544" s="439">
        <v>983</v>
      </c>
      <c r="AI544" s="735">
        <f t="shared" si="93"/>
        <v>2949</v>
      </c>
      <c r="AJ544" s="549">
        <v>4890</v>
      </c>
      <c r="AK544" s="439"/>
      <c r="AL544" s="457">
        <v>55</v>
      </c>
      <c r="AM544" s="464">
        <v>11.65</v>
      </c>
      <c r="AN544" s="464">
        <v>46.77</v>
      </c>
      <c r="AO544" s="457">
        <v>10.4</v>
      </c>
      <c r="AP544" s="457">
        <v>2.8</v>
      </c>
      <c r="AQ544" s="549"/>
      <c r="AR544" s="736"/>
      <c r="AS544" s="595">
        <f t="shared" si="100"/>
        <v>66.666666666666657</v>
      </c>
      <c r="AT544" s="736">
        <f t="shared" si="101"/>
        <v>2.9584800000000002</v>
      </c>
      <c r="AU544" s="737">
        <f t="shared" si="102"/>
        <v>0.5283000000000001</v>
      </c>
      <c r="AV544" s="450">
        <f t="shared" si="103"/>
        <v>0.65311511316622051</v>
      </c>
      <c r="AW544" s="747">
        <f t="shared" si="104"/>
        <v>0.64115356534436607</v>
      </c>
    </row>
    <row r="545" spans="1:49" x14ac:dyDescent="0.15">
      <c r="A545" s="733">
        <v>44027</v>
      </c>
      <c r="B545" s="515">
        <v>1440</v>
      </c>
      <c r="C545" s="403">
        <v>5.0999999999999996</v>
      </c>
      <c r="D545" s="406">
        <f t="shared" si="94"/>
        <v>3389.655172413793</v>
      </c>
      <c r="E545" s="405">
        <v>9830</v>
      </c>
      <c r="F545" s="405">
        <v>2885</v>
      </c>
      <c r="G545" s="687"/>
      <c r="H545" s="403"/>
      <c r="I545" s="404"/>
      <c r="J545" s="405"/>
      <c r="K545" s="405"/>
      <c r="L545" s="407"/>
      <c r="M545" s="407"/>
      <c r="N545" s="407"/>
      <c r="O545" s="408"/>
      <c r="P545" s="549"/>
      <c r="Q545" s="438"/>
      <c r="R545" s="405"/>
      <c r="S545" s="405"/>
      <c r="T545" s="405"/>
      <c r="U545" s="667"/>
      <c r="V545" s="450"/>
      <c r="W545" s="734">
        <f t="shared" si="95"/>
        <v>1440</v>
      </c>
      <c r="X545" s="450">
        <f t="shared" si="96"/>
        <v>0.57599999999999996</v>
      </c>
      <c r="Y545" s="734">
        <f t="shared" si="97"/>
        <v>3389.655172413793</v>
      </c>
      <c r="Z545" s="734">
        <f t="shared" si="105"/>
        <v>9830</v>
      </c>
      <c r="AA545" s="735">
        <f t="shared" si="98"/>
        <v>14155.2</v>
      </c>
      <c r="AB545" s="450">
        <f t="shared" si="99"/>
        <v>0.62912000000000001</v>
      </c>
      <c r="AC545" s="439">
        <v>38</v>
      </c>
      <c r="AD545" s="464"/>
      <c r="AE545" s="549">
        <v>1722</v>
      </c>
      <c r="AF545" s="549">
        <v>1721</v>
      </c>
      <c r="AG545" s="464">
        <v>7.48</v>
      </c>
      <c r="AH545" s="439">
        <v>987</v>
      </c>
      <c r="AI545" s="735">
        <f t="shared" si="93"/>
        <v>2961</v>
      </c>
      <c r="AJ545" s="549">
        <v>4770</v>
      </c>
      <c r="AK545" s="439"/>
      <c r="AL545" s="457">
        <v>50</v>
      </c>
      <c r="AM545" s="464">
        <v>11.35</v>
      </c>
      <c r="AN545" s="464">
        <v>46.25</v>
      </c>
      <c r="AO545" s="457">
        <v>9.8000000000000007</v>
      </c>
      <c r="AP545" s="457">
        <v>3.2</v>
      </c>
      <c r="AQ545" s="549"/>
      <c r="AR545" s="736"/>
      <c r="AS545" s="595">
        <f t="shared" si="100"/>
        <v>66.666666666666657</v>
      </c>
      <c r="AT545" s="736">
        <f t="shared" si="101"/>
        <v>3.5388000000000002</v>
      </c>
      <c r="AU545" s="737">
        <f t="shared" si="102"/>
        <v>0.63192857142857151</v>
      </c>
      <c r="AV545" s="450">
        <f t="shared" si="103"/>
        <v>0.70881993896236017</v>
      </c>
      <c r="AW545" s="747">
        <f t="shared" si="104"/>
        <v>0.69877924720244144</v>
      </c>
    </row>
    <row r="546" spans="1:49" x14ac:dyDescent="0.15">
      <c r="A546" s="733">
        <v>44028</v>
      </c>
      <c r="B546" s="515">
        <v>1440</v>
      </c>
      <c r="C546" s="403">
        <v>5.35</v>
      </c>
      <c r="D546" s="406">
        <f t="shared" si="94"/>
        <v>3641.3793103448279</v>
      </c>
      <c r="E546" s="405">
        <v>10560</v>
      </c>
      <c r="F546" s="405">
        <v>5102</v>
      </c>
      <c r="G546" s="687"/>
      <c r="H546" s="403"/>
      <c r="I546" s="404"/>
      <c r="J546" s="405"/>
      <c r="K546" s="405"/>
      <c r="L546" s="407"/>
      <c r="M546" s="407"/>
      <c r="N546" s="407"/>
      <c r="O546" s="408"/>
      <c r="P546" s="549"/>
      <c r="Q546" s="438"/>
      <c r="R546" s="405"/>
      <c r="S546" s="405"/>
      <c r="T546" s="405"/>
      <c r="U546" s="667"/>
      <c r="V546" s="450"/>
      <c r="W546" s="734">
        <f t="shared" si="95"/>
        <v>1440</v>
      </c>
      <c r="X546" s="450">
        <f t="shared" si="96"/>
        <v>0.57599999999999996</v>
      </c>
      <c r="Y546" s="734">
        <f t="shared" si="97"/>
        <v>3641.3793103448279</v>
      </c>
      <c r="Z546" s="734">
        <f t="shared" si="105"/>
        <v>10560</v>
      </c>
      <c r="AA546" s="735">
        <f t="shared" si="98"/>
        <v>15206.4</v>
      </c>
      <c r="AB546" s="450">
        <f t="shared" si="99"/>
        <v>0.67584</v>
      </c>
      <c r="AC546" s="439">
        <v>38</v>
      </c>
      <c r="AD546" s="464"/>
      <c r="AE546" s="549">
        <v>1755</v>
      </c>
      <c r="AF546" s="549">
        <v>1720</v>
      </c>
      <c r="AG546" s="464">
        <v>7.5</v>
      </c>
      <c r="AH546" s="439">
        <v>995</v>
      </c>
      <c r="AI546" s="735">
        <f t="shared" si="93"/>
        <v>2985</v>
      </c>
      <c r="AJ546" s="549">
        <v>5690</v>
      </c>
      <c r="AK546" s="439"/>
      <c r="AL546" s="457">
        <v>60</v>
      </c>
      <c r="AM546" s="464">
        <v>12.33</v>
      </c>
      <c r="AN546" s="464">
        <v>44.56</v>
      </c>
      <c r="AO546" s="457">
        <v>9.3000000000000007</v>
      </c>
      <c r="AP546" s="457">
        <v>2.7</v>
      </c>
      <c r="AQ546" s="549"/>
      <c r="AR546" s="736"/>
      <c r="AS546" s="595">
        <f t="shared" si="100"/>
        <v>66.666666666666657</v>
      </c>
      <c r="AT546" s="736">
        <f t="shared" si="101"/>
        <v>3.8016000000000001</v>
      </c>
      <c r="AU546" s="737">
        <f t="shared" si="102"/>
        <v>0.67885714285714294</v>
      </c>
      <c r="AV546" s="450">
        <f t="shared" si="103"/>
        <v>0.72675189393939399</v>
      </c>
      <c r="AW546" s="747">
        <f t="shared" si="104"/>
        <v>0.71732954545454541</v>
      </c>
    </row>
    <row r="547" spans="1:49" x14ac:dyDescent="0.15">
      <c r="A547" s="733">
        <v>44029</v>
      </c>
      <c r="B547" s="515">
        <v>1440</v>
      </c>
      <c r="C547" s="403">
        <v>5.3</v>
      </c>
      <c r="D547" s="406">
        <f t="shared" si="94"/>
        <v>3207.5862068965516</v>
      </c>
      <c r="E547" s="405">
        <v>9302</v>
      </c>
      <c r="F547" s="405">
        <v>4149</v>
      </c>
      <c r="G547" s="687"/>
      <c r="H547" s="403"/>
      <c r="I547" s="404"/>
      <c r="J547" s="405"/>
      <c r="K547" s="405"/>
      <c r="L547" s="407"/>
      <c r="M547" s="407"/>
      <c r="N547" s="407"/>
      <c r="O547" s="408"/>
      <c r="P547" s="549"/>
      <c r="Q547" s="438"/>
      <c r="R547" s="405"/>
      <c r="S547" s="405"/>
      <c r="T547" s="405"/>
      <c r="U547" s="667"/>
      <c r="V547" s="450"/>
      <c r="W547" s="734">
        <f t="shared" si="95"/>
        <v>1440</v>
      </c>
      <c r="X547" s="450">
        <f t="shared" si="96"/>
        <v>0.57599999999999996</v>
      </c>
      <c r="Y547" s="734">
        <f t="shared" si="97"/>
        <v>3207.5862068965516</v>
      </c>
      <c r="Z547" s="734">
        <f t="shared" si="105"/>
        <v>9302</v>
      </c>
      <c r="AA547" s="735">
        <f t="shared" si="98"/>
        <v>13394.88</v>
      </c>
      <c r="AB547" s="450">
        <f t="shared" si="99"/>
        <v>0.59532799999999997</v>
      </c>
      <c r="AC547" s="439">
        <v>38</v>
      </c>
      <c r="AD547" s="464"/>
      <c r="AE547" s="549">
        <v>1714</v>
      </c>
      <c r="AF547" s="549">
        <v>1711</v>
      </c>
      <c r="AG547" s="464">
        <v>7.66</v>
      </c>
      <c r="AH547" s="439">
        <v>998</v>
      </c>
      <c r="AI547" s="735">
        <f t="shared" ref="AI547:AI570" si="106">AH547*3</f>
        <v>2994</v>
      </c>
      <c r="AJ547" s="549">
        <v>5890</v>
      </c>
      <c r="AK547" s="439"/>
      <c r="AL547" s="457">
        <v>55</v>
      </c>
      <c r="AM547" s="464">
        <v>12.77</v>
      </c>
      <c r="AN547" s="464">
        <v>46.44</v>
      </c>
      <c r="AO547" s="457">
        <v>7.8</v>
      </c>
      <c r="AP547" s="457">
        <v>2.8</v>
      </c>
      <c r="AQ547" s="549"/>
      <c r="AR547" s="736"/>
      <c r="AS547" s="595">
        <f t="shared" si="100"/>
        <v>66.666666666666657</v>
      </c>
      <c r="AT547" s="736">
        <f t="shared" si="101"/>
        <v>3.3487199999999997</v>
      </c>
      <c r="AU547" s="737">
        <f t="shared" si="102"/>
        <v>0.59798571428571423</v>
      </c>
      <c r="AV547" s="450">
        <f t="shared" si="103"/>
        <v>0.68886261019135664</v>
      </c>
      <c r="AW547" s="747">
        <f t="shared" si="104"/>
        <v>0.67813373468071381</v>
      </c>
    </row>
    <row r="548" spans="1:49" x14ac:dyDescent="0.15">
      <c r="A548" s="733">
        <v>44030</v>
      </c>
      <c r="B548" s="515">
        <v>1440</v>
      </c>
      <c r="C548" s="403">
        <v>5.22</v>
      </c>
      <c r="D548" s="406">
        <f t="shared" si="94"/>
        <v>2784.8275862068967</v>
      </c>
      <c r="E548" s="405">
        <v>8076</v>
      </c>
      <c r="F548" s="405">
        <v>3358</v>
      </c>
      <c r="G548" s="687"/>
      <c r="H548" s="403"/>
      <c r="I548" s="404"/>
      <c r="J548" s="405"/>
      <c r="K548" s="405"/>
      <c r="L548" s="407"/>
      <c r="M548" s="407"/>
      <c r="N548" s="407"/>
      <c r="O548" s="408"/>
      <c r="P548" s="549"/>
      <c r="Q548" s="438"/>
      <c r="R548" s="405"/>
      <c r="S548" s="405"/>
      <c r="T548" s="405"/>
      <c r="U548" s="667"/>
      <c r="V548" s="450"/>
      <c r="W548" s="734">
        <f t="shared" si="95"/>
        <v>1440</v>
      </c>
      <c r="X548" s="450">
        <f t="shared" si="96"/>
        <v>0.57599999999999996</v>
      </c>
      <c r="Y548" s="734">
        <f t="shared" si="97"/>
        <v>2784.8275862068967</v>
      </c>
      <c r="Z548" s="734">
        <f t="shared" si="105"/>
        <v>8076</v>
      </c>
      <c r="AA548" s="735">
        <f t="shared" si="98"/>
        <v>11629.44</v>
      </c>
      <c r="AB548" s="450">
        <f t="shared" si="99"/>
        <v>0.51686399999999999</v>
      </c>
      <c r="AC548" s="439">
        <v>38</v>
      </c>
      <c r="AD548" s="464"/>
      <c r="AE548" s="549">
        <v>1830</v>
      </c>
      <c r="AF548" s="549">
        <v>1842</v>
      </c>
      <c r="AG548" s="464">
        <v>7.84</v>
      </c>
      <c r="AH548" s="439">
        <v>1043</v>
      </c>
      <c r="AI548" s="735">
        <f t="shared" si="106"/>
        <v>3129</v>
      </c>
      <c r="AJ548" s="549">
        <v>5780</v>
      </c>
      <c r="AK548" s="439"/>
      <c r="AL548" s="457">
        <v>65</v>
      </c>
      <c r="AM548" s="464">
        <v>12.67</v>
      </c>
      <c r="AN548" s="464">
        <v>46.45</v>
      </c>
      <c r="AO548" s="457">
        <v>10.6</v>
      </c>
      <c r="AP548" s="457">
        <v>2</v>
      </c>
      <c r="AQ548" s="549"/>
      <c r="AR548" s="736"/>
      <c r="AS548" s="595">
        <f t="shared" si="100"/>
        <v>66.666666666666657</v>
      </c>
      <c r="AT548" s="736">
        <f t="shared" si="101"/>
        <v>2.9073600000000002</v>
      </c>
      <c r="AU548" s="737">
        <f t="shared" si="102"/>
        <v>0.51917142857142862</v>
      </c>
      <c r="AV548" s="450">
        <f t="shared" si="103"/>
        <v>0.62547052996532937</v>
      </c>
      <c r="AW548" s="747">
        <f t="shared" si="104"/>
        <v>0.61255572065378905</v>
      </c>
    </row>
    <row r="549" spans="1:49" x14ac:dyDescent="0.15">
      <c r="A549" s="740">
        <v>44031</v>
      </c>
      <c r="B549" s="486">
        <v>1440</v>
      </c>
      <c r="C549" s="488">
        <v>5.21</v>
      </c>
      <c r="D549" s="741">
        <f t="shared" si="94"/>
        <v>2512.0689655172414</v>
      </c>
      <c r="E549" s="490">
        <v>7285</v>
      </c>
      <c r="F549" s="490">
        <v>3550</v>
      </c>
      <c r="G549" s="689"/>
      <c r="H549" s="488"/>
      <c r="I549" s="489"/>
      <c r="J549" s="490"/>
      <c r="K549" s="490"/>
      <c r="L549" s="491"/>
      <c r="M549" s="491"/>
      <c r="N549" s="491"/>
      <c r="O549" s="492"/>
      <c r="P549" s="550"/>
      <c r="Q549" s="493"/>
      <c r="R549" s="494"/>
      <c r="S549" s="490"/>
      <c r="T549" s="490"/>
      <c r="U549" s="677"/>
      <c r="V549" s="499"/>
      <c r="W549" s="742">
        <f t="shared" si="95"/>
        <v>1440</v>
      </c>
      <c r="X549" s="499">
        <f t="shared" si="96"/>
        <v>0.57599999999999996</v>
      </c>
      <c r="Y549" s="742">
        <f t="shared" si="97"/>
        <v>2512.0689655172414</v>
      </c>
      <c r="Z549" s="742">
        <f t="shared" si="105"/>
        <v>7285</v>
      </c>
      <c r="AA549" s="550">
        <f t="shared" si="98"/>
        <v>10490.4</v>
      </c>
      <c r="AB549" s="499">
        <f t="shared" si="99"/>
        <v>0.46623999999999999</v>
      </c>
      <c r="AC549" s="494">
        <v>38</v>
      </c>
      <c r="AD549" s="507"/>
      <c r="AE549" s="550">
        <v>1738</v>
      </c>
      <c r="AF549" s="550">
        <v>1739</v>
      </c>
      <c r="AG549" s="507">
        <v>7.6</v>
      </c>
      <c r="AH549" s="494">
        <v>1031</v>
      </c>
      <c r="AI549" s="550">
        <f t="shared" si="106"/>
        <v>3093</v>
      </c>
      <c r="AJ549" s="550">
        <v>5710</v>
      </c>
      <c r="AK549" s="494"/>
      <c r="AL549" s="503">
        <v>60</v>
      </c>
      <c r="AM549" s="507">
        <v>13.23</v>
      </c>
      <c r="AN549" s="507">
        <v>43.2</v>
      </c>
      <c r="AO549" s="503">
        <v>9.1</v>
      </c>
      <c r="AP549" s="503">
        <v>2.2000000000000002</v>
      </c>
      <c r="AQ549" s="550"/>
      <c r="AR549" s="507"/>
      <c r="AS549" s="494">
        <f t="shared" si="100"/>
        <v>66.666666666666657</v>
      </c>
      <c r="AT549" s="507">
        <f t="shared" si="101"/>
        <v>2.6225999999999998</v>
      </c>
      <c r="AU549" s="743">
        <f t="shared" si="102"/>
        <v>0.46832142857142856</v>
      </c>
      <c r="AV549" s="499">
        <f t="shared" si="103"/>
        <v>0.58958133150308856</v>
      </c>
      <c r="AW549" s="748">
        <f t="shared" si="104"/>
        <v>0.57542896362388474</v>
      </c>
    </row>
    <row r="550" spans="1:49" x14ac:dyDescent="0.15">
      <c r="A550" s="733">
        <v>44032</v>
      </c>
      <c r="B550" s="515">
        <v>1440</v>
      </c>
      <c r="C550" s="403">
        <v>5.18</v>
      </c>
      <c r="D550" s="406">
        <f t="shared" si="94"/>
        <v>2847.9310344827586</v>
      </c>
      <c r="E550" s="405">
        <v>8259</v>
      </c>
      <c r="F550" s="405">
        <v>3022</v>
      </c>
      <c r="G550" s="687"/>
      <c r="H550" s="403"/>
      <c r="I550" s="404"/>
      <c r="J550" s="405"/>
      <c r="K550" s="405"/>
      <c r="L550" s="407"/>
      <c r="M550" s="407"/>
      <c r="N550" s="407"/>
      <c r="O550" s="408"/>
      <c r="P550" s="549"/>
      <c r="Q550" s="438"/>
      <c r="R550" s="439"/>
      <c r="S550" s="405"/>
      <c r="T550" s="405"/>
      <c r="U550" s="667"/>
      <c r="V550" s="450"/>
      <c r="W550" s="734">
        <f t="shared" si="95"/>
        <v>1440</v>
      </c>
      <c r="X550" s="450">
        <f t="shared" si="96"/>
        <v>0.57599999999999996</v>
      </c>
      <c r="Y550" s="734">
        <f t="shared" si="97"/>
        <v>2847.9310344827586</v>
      </c>
      <c r="Z550" s="734">
        <f t="shared" si="105"/>
        <v>8259</v>
      </c>
      <c r="AA550" s="735">
        <f t="shared" si="98"/>
        <v>11892.96</v>
      </c>
      <c r="AB550" s="450">
        <f t="shared" si="99"/>
        <v>0.52857599999999993</v>
      </c>
      <c r="AC550" s="439">
        <v>38</v>
      </c>
      <c r="AD550" s="464"/>
      <c r="AE550" s="549">
        <v>1735</v>
      </c>
      <c r="AF550" s="549">
        <v>1773</v>
      </c>
      <c r="AG550" s="464">
        <v>7.47</v>
      </c>
      <c r="AH550" s="439">
        <v>1016</v>
      </c>
      <c r="AI550" s="735">
        <f t="shared" si="106"/>
        <v>3048</v>
      </c>
      <c r="AJ550" s="549">
        <v>5520</v>
      </c>
      <c r="AK550" s="439"/>
      <c r="AL550" s="457">
        <v>60</v>
      </c>
      <c r="AM550" s="464">
        <v>13.38</v>
      </c>
      <c r="AN550" s="464">
        <v>38.4</v>
      </c>
      <c r="AO550" s="457">
        <v>9</v>
      </c>
      <c r="AP550" s="457">
        <v>3.3</v>
      </c>
      <c r="AQ550" s="549"/>
      <c r="AR550" s="736"/>
      <c r="AS550" s="595">
        <f t="shared" si="100"/>
        <v>66.666666666666657</v>
      </c>
      <c r="AT550" s="736">
        <f t="shared" si="101"/>
        <v>2.9732399999999997</v>
      </c>
      <c r="AU550" s="737">
        <f t="shared" si="102"/>
        <v>0.53093571428571429</v>
      </c>
      <c r="AV550" s="450">
        <f t="shared" si="103"/>
        <v>0.6432497881099406</v>
      </c>
      <c r="AW550" s="747">
        <f t="shared" si="104"/>
        <v>0.63094805666545595</v>
      </c>
    </row>
    <row r="551" spans="1:49" x14ac:dyDescent="0.15">
      <c r="A551" s="733">
        <v>44033</v>
      </c>
      <c r="B551" s="515">
        <v>1440</v>
      </c>
      <c r="C551" s="403">
        <v>5.15</v>
      </c>
      <c r="D551" s="406">
        <f t="shared" si="94"/>
        <v>2757.9310344827586</v>
      </c>
      <c r="E551" s="405">
        <v>7998</v>
      </c>
      <c r="F551" s="405">
        <v>2701</v>
      </c>
      <c r="G551" s="687"/>
      <c r="H551" s="403"/>
      <c r="I551" s="404"/>
      <c r="J551" s="405"/>
      <c r="K551" s="405"/>
      <c r="L551" s="407"/>
      <c r="M551" s="407"/>
      <c r="N551" s="407"/>
      <c r="O551" s="408"/>
      <c r="P551" s="549"/>
      <c r="Q551" s="438"/>
      <c r="R551" s="439"/>
      <c r="S551" s="405"/>
      <c r="T551" s="405"/>
      <c r="U551" s="667"/>
      <c r="V551" s="450"/>
      <c r="W551" s="734">
        <f t="shared" si="95"/>
        <v>1440</v>
      </c>
      <c r="X551" s="450">
        <f t="shared" si="96"/>
        <v>0.57599999999999996</v>
      </c>
      <c r="Y551" s="734">
        <f t="shared" si="97"/>
        <v>2757.9310344827586</v>
      </c>
      <c r="Z551" s="734">
        <f t="shared" si="105"/>
        <v>7998</v>
      </c>
      <c r="AA551" s="735">
        <f t="shared" si="98"/>
        <v>11517.12</v>
      </c>
      <c r="AB551" s="450">
        <f t="shared" si="99"/>
        <v>0.51187199999999999</v>
      </c>
      <c r="AC551" s="439">
        <v>38</v>
      </c>
      <c r="AD551" s="464"/>
      <c r="AE551" s="549">
        <v>1815</v>
      </c>
      <c r="AF551" s="549">
        <v>1805</v>
      </c>
      <c r="AG551" s="464">
        <v>7.4</v>
      </c>
      <c r="AH551" s="439">
        <v>1005</v>
      </c>
      <c r="AI551" s="735">
        <f t="shared" si="106"/>
        <v>3015</v>
      </c>
      <c r="AJ551" s="549">
        <v>5340</v>
      </c>
      <c r="AK551" s="439"/>
      <c r="AL551" s="457">
        <v>50</v>
      </c>
      <c r="AM551" s="464">
        <v>13.88</v>
      </c>
      <c r="AN551" s="464">
        <v>41.68</v>
      </c>
      <c r="AO551" s="457">
        <v>9.9</v>
      </c>
      <c r="AP551" s="457">
        <v>2.1</v>
      </c>
      <c r="AQ551" s="549"/>
      <c r="AR551" s="736"/>
      <c r="AS551" s="595">
        <f t="shared" si="100"/>
        <v>66.666666666666657</v>
      </c>
      <c r="AT551" s="736">
        <f t="shared" si="101"/>
        <v>2.8792800000000001</v>
      </c>
      <c r="AU551" s="737">
        <f t="shared" si="102"/>
        <v>0.51415714285714287</v>
      </c>
      <c r="AV551" s="450">
        <f t="shared" si="103"/>
        <v>0.63559639909977494</v>
      </c>
      <c r="AW551" s="747">
        <f t="shared" si="104"/>
        <v>0.62303075768942229</v>
      </c>
    </row>
    <row r="552" spans="1:49" x14ac:dyDescent="0.15">
      <c r="A552" s="733">
        <v>44034</v>
      </c>
      <c r="B552" s="515">
        <v>1440</v>
      </c>
      <c r="C552" s="403">
        <v>5.22</v>
      </c>
      <c r="D552" s="406">
        <f t="shared" si="94"/>
        <v>2663.4482758620688</v>
      </c>
      <c r="E552" s="405">
        <v>7724</v>
      </c>
      <c r="F552" s="405">
        <v>2782</v>
      </c>
      <c r="G552" s="687"/>
      <c r="H552" s="403"/>
      <c r="I552" s="404"/>
      <c r="J552" s="405"/>
      <c r="K552" s="405"/>
      <c r="L552" s="407"/>
      <c r="M552" s="407"/>
      <c r="N552" s="407"/>
      <c r="O552" s="408"/>
      <c r="P552" s="549"/>
      <c r="Q552" s="438"/>
      <c r="R552" s="405"/>
      <c r="S552" s="405"/>
      <c r="T552" s="405"/>
      <c r="U552" s="667"/>
      <c r="V552" s="450"/>
      <c r="W552" s="734">
        <f t="shared" si="95"/>
        <v>1440</v>
      </c>
      <c r="X552" s="450">
        <f t="shared" si="96"/>
        <v>0.57599999999999996</v>
      </c>
      <c r="Y552" s="734">
        <f t="shared" si="97"/>
        <v>2663.4482758620688</v>
      </c>
      <c r="Z552" s="734">
        <f t="shared" si="105"/>
        <v>7724</v>
      </c>
      <c r="AA552" s="735">
        <f t="shared" si="98"/>
        <v>11122.56</v>
      </c>
      <c r="AB552" s="450">
        <f t="shared" si="99"/>
        <v>0.494336</v>
      </c>
      <c r="AC552" s="439">
        <v>38</v>
      </c>
      <c r="AD552" s="464"/>
      <c r="AE552" s="549">
        <v>1782</v>
      </c>
      <c r="AF552" s="549">
        <v>1773</v>
      </c>
      <c r="AG552" s="464">
        <v>7.34</v>
      </c>
      <c r="AH552" s="439">
        <v>976</v>
      </c>
      <c r="AI552" s="735">
        <f t="shared" si="106"/>
        <v>2928</v>
      </c>
      <c r="AJ552" s="549">
        <v>5080</v>
      </c>
      <c r="AK552" s="439"/>
      <c r="AL552" s="457">
        <v>45</v>
      </c>
      <c r="AM552" s="464">
        <v>13.24</v>
      </c>
      <c r="AN552" s="464">
        <v>38.56</v>
      </c>
      <c r="AO552" s="457">
        <v>10.6</v>
      </c>
      <c r="AP552" s="457">
        <v>3.1</v>
      </c>
      <c r="AQ552" s="549"/>
      <c r="AR552" s="736"/>
      <c r="AS552" s="595">
        <f t="shared" si="100"/>
        <v>66.666666666666657</v>
      </c>
      <c r="AT552" s="736">
        <f t="shared" si="101"/>
        <v>2.78064</v>
      </c>
      <c r="AU552" s="737">
        <f t="shared" si="102"/>
        <v>0.49654285714285717</v>
      </c>
      <c r="AV552" s="450">
        <f t="shared" si="103"/>
        <v>0.63355774210253757</v>
      </c>
      <c r="AW552" s="747">
        <f t="shared" si="104"/>
        <v>0.62092180217503889</v>
      </c>
    </row>
    <row r="553" spans="1:49" x14ac:dyDescent="0.15">
      <c r="A553" s="733">
        <v>44035</v>
      </c>
      <c r="B553" s="515">
        <v>1440</v>
      </c>
      <c r="C553" s="403">
        <v>5.23</v>
      </c>
      <c r="D553" s="406">
        <f t="shared" si="94"/>
        <v>2634.4827586206898</v>
      </c>
      <c r="E553" s="405">
        <v>7640</v>
      </c>
      <c r="F553" s="405">
        <v>3093</v>
      </c>
      <c r="G553" s="687"/>
      <c r="H553" s="403"/>
      <c r="I553" s="404"/>
      <c r="J553" s="405"/>
      <c r="K553" s="405"/>
      <c r="L553" s="407"/>
      <c r="M553" s="407"/>
      <c r="N553" s="407"/>
      <c r="O553" s="408"/>
      <c r="P553" s="549"/>
      <c r="Q553" s="438"/>
      <c r="R553" s="405"/>
      <c r="S553" s="405"/>
      <c r="T553" s="405"/>
      <c r="U553" s="667"/>
      <c r="V553" s="450"/>
      <c r="W553" s="734">
        <f t="shared" si="95"/>
        <v>1440</v>
      </c>
      <c r="X553" s="450">
        <f t="shared" si="96"/>
        <v>0.57599999999999996</v>
      </c>
      <c r="Y553" s="734">
        <f t="shared" si="97"/>
        <v>2634.4827586206898</v>
      </c>
      <c r="Z553" s="734">
        <f t="shared" si="105"/>
        <v>7640</v>
      </c>
      <c r="AA553" s="735">
        <f t="shared" si="98"/>
        <v>11001.6</v>
      </c>
      <c r="AB553" s="450">
        <f t="shared" si="99"/>
        <v>0.48896000000000001</v>
      </c>
      <c r="AC553" s="439">
        <v>38</v>
      </c>
      <c r="AD553" s="464"/>
      <c r="AE553" s="549">
        <v>1765</v>
      </c>
      <c r="AF553" s="549">
        <v>1758</v>
      </c>
      <c r="AG553" s="464">
        <v>7.19</v>
      </c>
      <c r="AH553" s="439">
        <v>916</v>
      </c>
      <c r="AI553" s="735">
        <f t="shared" si="106"/>
        <v>2748</v>
      </c>
      <c r="AJ553" s="549">
        <v>4760</v>
      </c>
      <c r="AK553" s="439"/>
      <c r="AL553" s="457">
        <v>30</v>
      </c>
      <c r="AM553" s="464">
        <v>12.11</v>
      </c>
      <c r="AN553" s="464">
        <v>35.42</v>
      </c>
      <c r="AO553" s="457">
        <v>11.9</v>
      </c>
      <c r="AP553" s="457">
        <v>4.4000000000000004</v>
      </c>
      <c r="AQ553" s="549"/>
      <c r="AR553" s="736"/>
      <c r="AS553" s="595">
        <f t="shared" si="100"/>
        <v>66.666666666666657</v>
      </c>
      <c r="AT553" s="736">
        <f t="shared" si="101"/>
        <v>2.7504</v>
      </c>
      <c r="AU553" s="737">
        <f t="shared" si="102"/>
        <v>0.49114285714285716</v>
      </c>
      <c r="AV553" s="450">
        <f t="shared" si="103"/>
        <v>0.65230366492146596</v>
      </c>
      <c r="AW553" s="747">
        <f t="shared" si="104"/>
        <v>0.64031413612565447</v>
      </c>
    </row>
    <row r="554" spans="1:49" x14ac:dyDescent="0.15">
      <c r="A554" s="733">
        <v>44036</v>
      </c>
      <c r="B554" s="515">
        <v>1440</v>
      </c>
      <c r="C554" s="403">
        <v>5.78</v>
      </c>
      <c r="D554" s="406">
        <f t="shared" ref="D554:D585" si="107">E554/2.9</f>
        <v>2513.4482758620688</v>
      </c>
      <c r="E554" s="405">
        <v>7289</v>
      </c>
      <c r="F554" s="405">
        <v>3172</v>
      </c>
      <c r="G554" s="687"/>
      <c r="H554" s="403"/>
      <c r="I554" s="404"/>
      <c r="J554" s="405"/>
      <c r="K554" s="405"/>
      <c r="L554" s="407"/>
      <c r="M554" s="407"/>
      <c r="N554" s="407"/>
      <c r="O554" s="408"/>
      <c r="P554" s="549"/>
      <c r="Q554" s="438"/>
      <c r="R554" s="405"/>
      <c r="S554" s="405"/>
      <c r="T554" s="405"/>
      <c r="U554" s="667"/>
      <c r="V554" s="450"/>
      <c r="W554" s="734">
        <f t="shared" ref="W554:W585" si="108">G554+B554</f>
        <v>1440</v>
      </c>
      <c r="X554" s="450">
        <f t="shared" ref="X554:X585" si="109">W554/$W$6</f>
        <v>0.57599999999999996</v>
      </c>
      <c r="Y554" s="734">
        <f t="shared" ref="Y554:Y585" si="110">Z554/2.9</f>
        <v>2513.4482758620688</v>
      </c>
      <c r="Z554" s="734">
        <f t="shared" si="105"/>
        <v>7289</v>
      </c>
      <c r="AA554" s="735">
        <f t="shared" ref="AA554:AA585" si="111">B554*E554/1000</f>
        <v>10496.16</v>
      </c>
      <c r="AB554" s="450">
        <f t="shared" ref="AB554:AB585" si="112">AA554/$AA$6</f>
        <v>0.46649599999999997</v>
      </c>
      <c r="AC554" s="439">
        <v>38</v>
      </c>
      <c r="AD554" s="464"/>
      <c r="AE554" s="549">
        <v>1787</v>
      </c>
      <c r="AF554" s="549">
        <v>1779</v>
      </c>
      <c r="AG554" s="464">
        <v>7.31</v>
      </c>
      <c r="AH554" s="439">
        <v>935</v>
      </c>
      <c r="AI554" s="735">
        <f t="shared" si="106"/>
        <v>2805</v>
      </c>
      <c r="AJ554" s="549">
        <v>4520</v>
      </c>
      <c r="AK554" s="439"/>
      <c r="AL554" s="457">
        <v>35</v>
      </c>
      <c r="AM554" s="464">
        <v>12.56</v>
      </c>
      <c r="AN554" s="464">
        <v>33.1</v>
      </c>
      <c r="AO554" s="457">
        <v>12.6</v>
      </c>
      <c r="AP554" s="457">
        <v>4.0999999999999996</v>
      </c>
      <c r="AQ554" s="549"/>
      <c r="AR554" s="736"/>
      <c r="AS554" s="595">
        <f t="shared" ref="AS554:AS585" si="113">4000/W554*24</f>
        <v>66.666666666666657</v>
      </c>
      <c r="AT554" s="736">
        <f t="shared" ref="AT554:AT585" si="114">AA554/4000</f>
        <v>2.6240399999999999</v>
      </c>
      <c r="AU554" s="737">
        <f t="shared" ref="AU554:AU585" si="115">AT554/$AT$6</f>
        <v>0.46857857142857146</v>
      </c>
      <c r="AV554" s="450">
        <f t="shared" ref="AV554:AV585" si="116">1-AH554/Y554</f>
        <v>0.62800109754424471</v>
      </c>
      <c r="AW554" s="747">
        <f t="shared" ref="AW554:AW585" si="117">1-AI554/Z554</f>
        <v>0.61517354918370148</v>
      </c>
    </row>
    <row r="555" spans="1:49" x14ac:dyDescent="0.15">
      <c r="A555" s="733">
        <v>44037</v>
      </c>
      <c r="B555" s="515">
        <v>1440</v>
      </c>
      <c r="C555" s="403">
        <v>5.42</v>
      </c>
      <c r="D555" s="406">
        <f t="shared" si="107"/>
        <v>2862.0689655172414</v>
      </c>
      <c r="E555" s="405">
        <v>8300</v>
      </c>
      <c r="F555" s="405">
        <v>2720</v>
      </c>
      <c r="G555" s="687"/>
      <c r="H555" s="403"/>
      <c r="I555" s="404"/>
      <c r="J555" s="405"/>
      <c r="K555" s="405"/>
      <c r="L555" s="407"/>
      <c r="M555" s="407"/>
      <c r="N555" s="407"/>
      <c r="O555" s="408"/>
      <c r="P555" s="549"/>
      <c r="Q555" s="438"/>
      <c r="R555" s="405"/>
      <c r="S555" s="405"/>
      <c r="T555" s="405"/>
      <c r="U555" s="667"/>
      <c r="V555" s="450"/>
      <c r="W555" s="734">
        <f t="shared" si="108"/>
        <v>1440</v>
      </c>
      <c r="X555" s="450">
        <f t="shared" si="109"/>
        <v>0.57599999999999996</v>
      </c>
      <c r="Y555" s="734">
        <f t="shared" si="110"/>
        <v>2862.0689655172414</v>
      </c>
      <c r="Z555" s="734">
        <f t="shared" si="105"/>
        <v>8300</v>
      </c>
      <c r="AA555" s="735">
        <f t="shared" si="111"/>
        <v>11952</v>
      </c>
      <c r="AB555" s="450">
        <f t="shared" si="112"/>
        <v>0.53120000000000001</v>
      </c>
      <c r="AC555" s="439">
        <v>38</v>
      </c>
      <c r="AD555" s="464"/>
      <c r="AE555" s="549">
        <v>1734</v>
      </c>
      <c r="AF555" s="549">
        <v>1726</v>
      </c>
      <c r="AG555" s="464">
        <v>7.3</v>
      </c>
      <c r="AH555" s="439">
        <v>917</v>
      </c>
      <c r="AI555" s="735">
        <f t="shared" si="106"/>
        <v>2751</v>
      </c>
      <c r="AJ555" s="549">
        <v>4400</v>
      </c>
      <c r="AK555" s="439"/>
      <c r="AL555" s="457">
        <v>38</v>
      </c>
      <c r="AM555" s="464">
        <v>11.36</v>
      </c>
      <c r="AN555" s="464">
        <v>33.15</v>
      </c>
      <c r="AO555" s="457">
        <v>11.9</v>
      </c>
      <c r="AP555" s="457">
        <v>3.6</v>
      </c>
      <c r="AQ555" s="549"/>
      <c r="AR555" s="736"/>
      <c r="AS555" s="595">
        <f t="shared" si="113"/>
        <v>66.666666666666657</v>
      </c>
      <c r="AT555" s="736">
        <f t="shared" si="114"/>
        <v>2.988</v>
      </c>
      <c r="AU555" s="737">
        <f t="shared" si="115"/>
        <v>0.53357142857142859</v>
      </c>
      <c r="AV555" s="450">
        <f t="shared" si="116"/>
        <v>0.67960240963855423</v>
      </c>
      <c r="AW555" s="747">
        <f t="shared" si="117"/>
        <v>0.66855421686746985</v>
      </c>
    </row>
    <row r="556" spans="1:49" x14ac:dyDescent="0.15">
      <c r="A556" s="740">
        <v>44038</v>
      </c>
      <c r="B556" s="486">
        <v>1440</v>
      </c>
      <c r="C556" s="488">
        <v>5.31</v>
      </c>
      <c r="D556" s="741">
        <f t="shared" si="107"/>
        <v>2533.4482758620688</v>
      </c>
      <c r="E556" s="490">
        <v>7347</v>
      </c>
      <c r="F556" s="490">
        <v>3065</v>
      </c>
      <c r="G556" s="689"/>
      <c r="H556" s="488"/>
      <c r="I556" s="489"/>
      <c r="J556" s="490"/>
      <c r="K556" s="490"/>
      <c r="L556" s="491"/>
      <c r="M556" s="491"/>
      <c r="N556" s="491"/>
      <c r="O556" s="492"/>
      <c r="P556" s="550"/>
      <c r="Q556" s="493"/>
      <c r="R556" s="494"/>
      <c r="S556" s="490"/>
      <c r="T556" s="490"/>
      <c r="U556" s="677"/>
      <c r="V556" s="499"/>
      <c r="W556" s="742">
        <f t="shared" si="108"/>
        <v>1440</v>
      </c>
      <c r="X556" s="499">
        <f t="shared" si="109"/>
        <v>0.57599999999999996</v>
      </c>
      <c r="Y556" s="742">
        <f t="shared" si="110"/>
        <v>2533.4482758620688</v>
      </c>
      <c r="Z556" s="742">
        <f t="shared" si="105"/>
        <v>7347</v>
      </c>
      <c r="AA556" s="550">
        <f t="shared" si="111"/>
        <v>10579.68</v>
      </c>
      <c r="AB556" s="499">
        <f t="shared" si="112"/>
        <v>0.47020800000000001</v>
      </c>
      <c r="AC556" s="494">
        <v>38</v>
      </c>
      <c r="AD556" s="507"/>
      <c r="AE556" s="550">
        <v>1824</v>
      </c>
      <c r="AF556" s="550">
        <v>1816</v>
      </c>
      <c r="AG556" s="507">
        <v>7.22</v>
      </c>
      <c r="AH556" s="494">
        <v>897</v>
      </c>
      <c r="AI556" s="550">
        <f t="shared" si="106"/>
        <v>2691</v>
      </c>
      <c r="AJ556" s="550">
        <v>4260</v>
      </c>
      <c r="AK556" s="494"/>
      <c r="AL556" s="503">
        <v>33</v>
      </c>
      <c r="AM556" s="507">
        <v>11.06</v>
      </c>
      <c r="AN556" s="507">
        <v>31.88</v>
      </c>
      <c r="AO556" s="503">
        <v>13.6</v>
      </c>
      <c r="AP556" s="503">
        <v>4.5</v>
      </c>
      <c r="AQ556" s="550"/>
      <c r="AR556" s="507"/>
      <c r="AS556" s="494">
        <f t="shared" si="113"/>
        <v>66.666666666666657</v>
      </c>
      <c r="AT556" s="507">
        <f t="shared" si="114"/>
        <v>2.6449199999999999</v>
      </c>
      <c r="AU556" s="743">
        <f t="shared" si="115"/>
        <v>0.47230714285714287</v>
      </c>
      <c r="AV556" s="499">
        <f t="shared" si="116"/>
        <v>0.64593711719069002</v>
      </c>
      <c r="AW556" s="748">
        <f t="shared" si="117"/>
        <v>0.63372805226623119</v>
      </c>
    </row>
    <row r="557" spans="1:49" x14ac:dyDescent="0.15">
      <c r="A557" s="733">
        <v>44039</v>
      </c>
      <c r="B557" s="515">
        <v>1440</v>
      </c>
      <c r="C557" s="403">
        <v>5.32</v>
      </c>
      <c r="D557" s="406">
        <f t="shared" si="107"/>
        <v>2822.4137931034484</v>
      </c>
      <c r="E557" s="405">
        <v>8185</v>
      </c>
      <c r="F557" s="405">
        <v>1315</v>
      </c>
      <c r="G557" s="687"/>
      <c r="H557" s="403"/>
      <c r="I557" s="404"/>
      <c r="J557" s="405"/>
      <c r="K557" s="405"/>
      <c r="L557" s="407"/>
      <c r="M557" s="407"/>
      <c r="N557" s="407"/>
      <c r="O557" s="408"/>
      <c r="P557" s="549"/>
      <c r="Q557" s="438"/>
      <c r="R557" s="439"/>
      <c r="S557" s="405"/>
      <c r="T557" s="405"/>
      <c r="U557" s="667"/>
      <c r="V557" s="450"/>
      <c r="W557" s="734">
        <f t="shared" si="108"/>
        <v>1440</v>
      </c>
      <c r="X557" s="450">
        <f t="shared" si="109"/>
        <v>0.57599999999999996</v>
      </c>
      <c r="Y557" s="734">
        <f t="shared" si="110"/>
        <v>2822.4137931034484</v>
      </c>
      <c r="Z557" s="734">
        <f t="shared" si="105"/>
        <v>8185</v>
      </c>
      <c r="AA557" s="735">
        <f t="shared" si="111"/>
        <v>11786.4</v>
      </c>
      <c r="AB557" s="450">
        <f t="shared" si="112"/>
        <v>0.52383999999999997</v>
      </c>
      <c r="AC557" s="439">
        <v>38</v>
      </c>
      <c r="AD557" s="464"/>
      <c r="AE557" s="549">
        <v>1681</v>
      </c>
      <c r="AF557" s="549">
        <v>1656</v>
      </c>
      <c r="AG557" s="464">
        <v>7.25</v>
      </c>
      <c r="AH557" s="439">
        <v>809</v>
      </c>
      <c r="AI557" s="735">
        <f t="shared" si="106"/>
        <v>2427</v>
      </c>
      <c r="AJ557" s="549">
        <v>4260</v>
      </c>
      <c r="AK557" s="439"/>
      <c r="AL557" s="457">
        <v>36</v>
      </c>
      <c r="AM557" s="464">
        <v>10.07</v>
      </c>
      <c r="AN557" s="464">
        <v>30.55</v>
      </c>
      <c r="AO557" s="457">
        <v>12.9</v>
      </c>
      <c r="AP557" s="457">
        <v>4.9000000000000004</v>
      </c>
      <c r="AQ557" s="549"/>
      <c r="AR557" s="736"/>
      <c r="AS557" s="595">
        <f t="shared" si="113"/>
        <v>66.666666666666657</v>
      </c>
      <c r="AT557" s="736">
        <f t="shared" si="114"/>
        <v>2.9466000000000001</v>
      </c>
      <c r="AU557" s="737">
        <f t="shared" si="115"/>
        <v>0.5261785714285715</v>
      </c>
      <c r="AV557" s="450">
        <f t="shared" si="116"/>
        <v>0.713365913255956</v>
      </c>
      <c r="AW557" s="747">
        <f t="shared" si="117"/>
        <v>0.70348197923029931</v>
      </c>
    </row>
    <row r="558" spans="1:49" x14ac:dyDescent="0.15">
      <c r="A558" s="733">
        <v>44040</v>
      </c>
      <c r="B558" s="515">
        <v>1440</v>
      </c>
      <c r="C558" s="403">
        <v>5.25</v>
      </c>
      <c r="D558" s="406">
        <f t="shared" si="107"/>
        <v>2581.7241379310344</v>
      </c>
      <c r="E558" s="405">
        <v>7487</v>
      </c>
      <c r="F558" s="405">
        <v>3126</v>
      </c>
      <c r="G558" s="687"/>
      <c r="H558" s="403"/>
      <c r="I558" s="404"/>
      <c r="J558" s="405"/>
      <c r="K558" s="405"/>
      <c r="L558" s="407"/>
      <c r="M558" s="407"/>
      <c r="N558" s="407"/>
      <c r="O558" s="408"/>
      <c r="P558" s="549"/>
      <c r="Q558" s="438"/>
      <c r="R558" s="439"/>
      <c r="S558" s="405"/>
      <c r="T558" s="405"/>
      <c r="U558" s="667"/>
      <c r="V558" s="450"/>
      <c r="W558" s="734">
        <f t="shared" si="108"/>
        <v>1440</v>
      </c>
      <c r="X558" s="450">
        <f t="shared" si="109"/>
        <v>0.57599999999999996</v>
      </c>
      <c r="Y558" s="734">
        <f t="shared" si="110"/>
        <v>2581.7241379310344</v>
      </c>
      <c r="Z558" s="734">
        <f t="shared" si="105"/>
        <v>7487</v>
      </c>
      <c r="AA558" s="735">
        <f t="shared" si="111"/>
        <v>10781.28</v>
      </c>
      <c r="AB558" s="450">
        <f t="shared" si="112"/>
        <v>0.47916800000000004</v>
      </c>
      <c r="AC558" s="439">
        <v>38</v>
      </c>
      <c r="AD558" s="464"/>
      <c r="AE558" s="549">
        <v>1876</v>
      </c>
      <c r="AF558" s="549">
        <v>1749</v>
      </c>
      <c r="AG558" s="464">
        <v>7.23</v>
      </c>
      <c r="AH558" s="439">
        <v>745</v>
      </c>
      <c r="AI558" s="735">
        <f t="shared" si="106"/>
        <v>2235</v>
      </c>
      <c r="AJ558" s="549">
        <v>4190</v>
      </c>
      <c r="AK558" s="439"/>
      <c r="AL558" s="457">
        <v>35</v>
      </c>
      <c r="AM558" s="464">
        <v>9.56</v>
      </c>
      <c r="AN558" s="464">
        <v>32.07</v>
      </c>
      <c r="AO558" s="457">
        <v>16.5</v>
      </c>
      <c r="AP558" s="457">
        <v>4.2</v>
      </c>
      <c r="AQ558" s="549"/>
      <c r="AR558" s="736"/>
      <c r="AS558" s="595">
        <f t="shared" si="113"/>
        <v>66.666666666666657</v>
      </c>
      <c r="AT558" s="736">
        <f t="shared" si="114"/>
        <v>2.6953200000000002</v>
      </c>
      <c r="AU558" s="737">
        <f t="shared" si="115"/>
        <v>0.48130714285714293</v>
      </c>
      <c r="AV558" s="450">
        <f t="shared" si="116"/>
        <v>0.71143315079471081</v>
      </c>
      <c r="AW558" s="747">
        <f t="shared" si="117"/>
        <v>0.7014825697876319</v>
      </c>
    </row>
    <row r="559" spans="1:49" x14ac:dyDescent="0.15">
      <c r="A559" s="733">
        <v>44041</v>
      </c>
      <c r="B559" s="515">
        <v>1440</v>
      </c>
      <c r="C559" s="403">
        <v>5.15</v>
      </c>
      <c r="D559" s="406">
        <f t="shared" si="107"/>
        <v>2484.4827586206898</v>
      </c>
      <c r="E559" s="405">
        <v>7205</v>
      </c>
      <c r="F559" s="405">
        <v>3284</v>
      </c>
      <c r="G559" s="687"/>
      <c r="H559" s="403"/>
      <c r="I559" s="404"/>
      <c r="J559" s="405"/>
      <c r="K559" s="405"/>
      <c r="L559" s="407"/>
      <c r="M559" s="407"/>
      <c r="N559" s="407"/>
      <c r="O559" s="408"/>
      <c r="P559" s="549"/>
      <c r="Q559" s="438"/>
      <c r="R559" s="405"/>
      <c r="S559" s="405"/>
      <c r="T559" s="405"/>
      <c r="U559" s="667"/>
      <c r="V559" s="450"/>
      <c r="W559" s="734">
        <f t="shared" si="108"/>
        <v>1440</v>
      </c>
      <c r="X559" s="450">
        <f t="shared" si="109"/>
        <v>0.57599999999999996</v>
      </c>
      <c r="Y559" s="734">
        <f t="shared" si="110"/>
        <v>2484.4827586206898</v>
      </c>
      <c r="Z559" s="734">
        <f t="shared" si="105"/>
        <v>7205</v>
      </c>
      <c r="AA559" s="735">
        <f t="shared" si="111"/>
        <v>10375.200000000001</v>
      </c>
      <c r="AB559" s="450">
        <f t="shared" si="112"/>
        <v>0.46112000000000003</v>
      </c>
      <c r="AC559" s="439">
        <v>38</v>
      </c>
      <c r="AD559" s="464"/>
      <c r="AE559" s="549">
        <v>2002</v>
      </c>
      <c r="AF559" s="549">
        <v>1756</v>
      </c>
      <c r="AG559" s="464">
        <v>7.09</v>
      </c>
      <c r="AH559" s="439">
        <v>716</v>
      </c>
      <c r="AI559" s="735">
        <f t="shared" si="106"/>
        <v>2148</v>
      </c>
      <c r="AJ559" s="549">
        <v>4060</v>
      </c>
      <c r="AK559" s="439"/>
      <c r="AL559" s="457">
        <v>30</v>
      </c>
      <c r="AM559" s="464">
        <v>8.67</v>
      </c>
      <c r="AN559" s="464">
        <v>31.5</v>
      </c>
      <c r="AO559" s="457">
        <v>14.8</v>
      </c>
      <c r="AP559" s="457">
        <v>3.7</v>
      </c>
      <c r="AQ559" s="549"/>
      <c r="AR559" s="736"/>
      <c r="AS559" s="595">
        <f t="shared" si="113"/>
        <v>66.666666666666657</v>
      </c>
      <c r="AT559" s="736">
        <f t="shared" si="114"/>
        <v>2.5938000000000003</v>
      </c>
      <c r="AU559" s="737">
        <f t="shared" si="115"/>
        <v>0.46317857142857149</v>
      </c>
      <c r="AV559" s="450">
        <f t="shared" si="116"/>
        <v>0.71181124219292158</v>
      </c>
      <c r="AW559" s="747">
        <f t="shared" si="117"/>
        <v>0.70187369882026363</v>
      </c>
    </row>
    <row r="560" spans="1:49" x14ac:dyDescent="0.15">
      <c r="A560" s="733">
        <v>44042</v>
      </c>
      <c r="B560" s="515">
        <v>1440</v>
      </c>
      <c r="C560" s="403">
        <v>5.14</v>
      </c>
      <c r="D560" s="406">
        <f t="shared" si="107"/>
        <v>2379.3103448275865</v>
      </c>
      <c r="E560" s="405">
        <v>6900</v>
      </c>
      <c r="F560" s="405">
        <v>3069</v>
      </c>
      <c r="G560" s="687"/>
      <c r="H560" s="403"/>
      <c r="I560" s="404"/>
      <c r="J560" s="405"/>
      <c r="K560" s="405"/>
      <c r="L560" s="407"/>
      <c r="M560" s="407"/>
      <c r="N560" s="407"/>
      <c r="O560" s="408"/>
      <c r="P560" s="549"/>
      <c r="Q560" s="438"/>
      <c r="R560" s="405"/>
      <c r="S560" s="405"/>
      <c r="T560" s="405"/>
      <c r="U560" s="667"/>
      <c r="V560" s="450"/>
      <c r="W560" s="734">
        <f t="shared" si="108"/>
        <v>1440</v>
      </c>
      <c r="X560" s="450">
        <f t="shared" si="109"/>
        <v>0.57599999999999996</v>
      </c>
      <c r="Y560" s="734">
        <f t="shared" si="110"/>
        <v>2379.3103448275865</v>
      </c>
      <c r="Z560" s="734">
        <f t="shared" si="105"/>
        <v>6900</v>
      </c>
      <c r="AA560" s="735">
        <f t="shared" si="111"/>
        <v>9936</v>
      </c>
      <c r="AB560" s="450">
        <f t="shared" si="112"/>
        <v>0.44159999999999999</v>
      </c>
      <c r="AC560" s="439">
        <v>38</v>
      </c>
      <c r="AD560" s="464"/>
      <c r="AE560" s="549">
        <v>2156</v>
      </c>
      <c r="AF560" s="549">
        <v>1885</v>
      </c>
      <c r="AG560" s="464">
        <v>7.2</v>
      </c>
      <c r="AH560" s="439">
        <v>735</v>
      </c>
      <c r="AI560" s="735">
        <f t="shared" si="106"/>
        <v>2205</v>
      </c>
      <c r="AJ560" s="549">
        <v>4070</v>
      </c>
      <c r="AK560" s="439"/>
      <c r="AL560" s="457">
        <v>31</v>
      </c>
      <c r="AM560" s="464">
        <v>8.11</v>
      </c>
      <c r="AN560" s="464">
        <v>30.8</v>
      </c>
      <c r="AO560" s="457">
        <v>14.5</v>
      </c>
      <c r="AP560" s="457">
        <v>3.2</v>
      </c>
      <c r="AQ560" s="549"/>
      <c r="AR560" s="736"/>
      <c r="AS560" s="595">
        <f t="shared" si="113"/>
        <v>66.666666666666657</v>
      </c>
      <c r="AT560" s="736">
        <f t="shared" si="114"/>
        <v>2.484</v>
      </c>
      <c r="AU560" s="737">
        <f t="shared" si="115"/>
        <v>0.44357142857142862</v>
      </c>
      <c r="AV560" s="450">
        <f t="shared" si="116"/>
        <v>0.69108695652173924</v>
      </c>
      <c r="AW560" s="747">
        <f t="shared" si="117"/>
        <v>0.68043478260869561</v>
      </c>
    </row>
    <row r="561" spans="1:49" x14ac:dyDescent="0.15">
      <c r="A561" s="733">
        <v>44043</v>
      </c>
      <c r="B561" s="515">
        <v>1440</v>
      </c>
      <c r="C561" s="403">
        <v>5.07</v>
      </c>
      <c r="D561" s="406">
        <f t="shared" si="107"/>
        <v>2554.1379310344828</v>
      </c>
      <c r="E561" s="405">
        <v>7407</v>
      </c>
      <c r="F561" s="405">
        <v>3215</v>
      </c>
      <c r="G561" s="687"/>
      <c r="H561" s="403"/>
      <c r="I561" s="404"/>
      <c r="J561" s="405"/>
      <c r="K561" s="405"/>
      <c r="L561" s="407"/>
      <c r="M561" s="407"/>
      <c r="N561" s="407"/>
      <c r="O561" s="408"/>
      <c r="P561" s="549"/>
      <c r="Q561" s="438"/>
      <c r="R561" s="405"/>
      <c r="S561" s="405"/>
      <c r="T561" s="405"/>
      <c r="U561" s="667"/>
      <c r="V561" s="450"/>
      <c r="W561" s="734">
        <f t="shared" si="108"/>
        <v>1440</v>
      </c>
      <c r="X561" s="450">
        <f t="shared" si="109"/>
        <v>0.57599999999999996</v>
      </c>
      <c r="Y561" s="734">
        <f t="shared" si="110"/>
        <v>2554.1379310344828</v>
      </c>
      <c r="Z561" s="734">
        <f t="shared" si="105"/>
        <v>7407</v>
      </c>
      <c r="AA561" s="735">
        <f t="shared" si="111"/>
        <v>10666.08</v>
      </c>
      <c r="AB561" s="450">
        <f t="shared" si="112"/>
        <v>0.47404799999999997</v>
      </c>
      <c r="AC561" s="439">
        <v>38</v>
      </c>
      <c r="AD561" s="464"/>
      <c r="AE561" s="549">
        <v>2097</v>
      </c>
      <c r="AF561" s="549">
        <v>1852</v>
      </c>
      <c r="AG561" s="464">
        <v>7.38</v>
      </c>
      <c r="AH561" s="439">
        <v>756</v>
      </c>
      <c r="AI561" s="735">
        <f t="shared" si="106"/>
        <v>2268</v>
      </c>
      <c r="AJ561" s="549">
        <v>4370</v>
      </c>
      <c r="AK561" s="439"/>
      <c r="AL561" s="457">
        <v>38</v>
      </c>
      <c r="AM561" s="464">
        <v>8.5500000000000007</v>
      </c>
      <c r="AN561" s="464">
        <v>32.770000000000003</v>
      </c>
      <c r="AO561" s="457">
        <v>8.8000000000000007</v>
      </c>
      <c r="AP561" s="457">
        <v>2.2000000000000002</v>
      </c>
      <c r="AQ561" s="549"/>
      <c r="AR561" s="736"/>
      <c r="AS561" s="595">
        <f t="shared" si="113"/>
        <v>66.666666666666657</v>
      </c>
      <c r="AT561" s="736">
        <f t="shared" si="114"/>
        <v>2.6665199999999998</v>
      </c>
      <c r="AU561" s="737">
        <f t="shared" si="115"/>
        <v>0.47616428571428571</v>
      </c>
      <c r="AV561" s="450">
        <f t="shared" si="116"/>
        <v>0.7040097205346294</v>
      </c>
      <c r="AW561" s="747">
        <f t="shared" si="117"/>
        <v>0.69380315917375457</v>
      </c>
    </row>
    <row r="562" spans="1:49" x14ac:dyDescent="0.15">
      <c r="A562" s="733">
        <v>44044</v>
      </c>
      <c r="B562" s="515">
        <v>1440</v>
      </c>
      <c r="C562" s="403">
        <v>5.39</v>
      </c>
      <c r="D562" s="406">
        <f t="shared" si="107"/>
        <v>2283.4482758620688</v>
      </c>
      <c r="E562" s="405">
        <v>6622</v>
      </c>
      <c r="F562" s="405">
        <v>3753</v>
      </c>
      <c r="G562" s="687"/>
      <c r="H562" s="403"/>
      <c r="I562" s="404"/>
      <c r="J562" s="405"/>
      <c r="K562" s="405"/>
      <c r="L562" s="407"/>
      <c r="M562" s="407"/>
      <c r="N562" s="407"/>
      <c r="O562" s="408"/>
      <c r="P562" s="549"/>
      <c r="Q562" s="438"/>
      <c r="R562" s="405"/>
      <c r="S562" s="405"/>
      <c r="T562" s="405"/>
      <c r="U562" s="667"/>
      <c r="V562" s="450"/>
      <c r="W562" s="734">
        <f t="shared" si="108"/>
        <v>1440</v>
      </c>
      <c r="X562" s="450">
        <f t="shared" si="109"/>
        <v>0.57599999999999996</v>
      </c>
      <c r="Y562" s="734">
        <f t="shared" si="110"/>
        <v>2283.4482758620688</v>
      </c>
      <c r="Z562" s="734">
        <f t="shared" si="105"/>
        <v>6622</v>
      </c>
      <c r="AA562" s="735">
        <f t="shared" si="111"/>
        <v>9535.68</v>
      </c>
      <c r="AB562" s="450">
        <f t="shared" si="112"/>
        <v>0.42380800000000002</v>
      </c>
      <c r="AC562" s="439">
        <v>38</v>
      </c>
      <c r="AD562" s="464"/>
      <c r="AE562" s="549">
        <v>2044</v>
      </c>
      <c r="AF562" s="549">
        <v>1776</v>
      </c>
      <c r="AG562" s="464">
        <v>7.34</v>
      </c>
      <c r="AH562" s="439">
        <v>779</v>
      </c>
      <c r="AI562" s="735">
        <f t="shared" si="106"/>
        <v>2337</v>
      </c>
      <c r="AJ562" s="549">
        <v>4680</v>
      </c>
      <c r="AK562" s="439"/>
      <c r="AL562" s="457">
        <v>33</v>
      </c>
      <c r="AM562" s="464">
        <v>8.8699999999999992</v>
      </c>
      <c r="AN562" s="464">
        <v>39.21</v>
      </c>
      <c r="AO562" s="457">
        <v>10.4</v>
      </c>
      <c r="AP562" s="457">
        <v>1.5</v>
      </c>
      <c r="AQ562" s="549"/>
      <c r="AR562" s="736"/>
      <c r="AS562" s="595">
        <f t="shared" si="113"/>
        <v>66.666666666666657</v>
      </c>
      <c r="AT562" s="736">
        <f t="shared" si="114"/>
        <v>2.3839200000000003</v>
      </c>
      <c r="AU562" s="737">
        <f t="shared" si="115"/>
        <v>0.42570000000000008</v>
      </c>
      <c r="AV562" s="450">
        <f t="shared" si="116"/>
        <v>0.65884929024463901</v>
      </c>
      <c r="AW562" s="747">
        <f t="shared" si="117"/>
        <v>0.647085472666868</v>
      </c>
    </row>
    <row r="563" spans="1:49" x14ac:dyDescent="0.15">
      <c r="A563" s="740">
        <v>44045</v>
      </c>
      <c r="B563" s="486">
        <v>1440</v>
      </c>
      <c r="C563" s="488">
        <v>5.54</v>
      </c>
      <c r="D563" s="741">
        <f t="shared" si="107"/>
        <v>2523.7931034482758</v>
      </c>
      <c r="E563" s="490">
        <v>7319</v>
      </c>
      <c r="F563" s="490">
        <v>3954</v>
      </c>
      <c r="G563" s="689"/>
      <c r="H563" s="488"/>
      <c r="I563" s="489"/>
      <c r="J563" s="490"/>
      <c r="K563" s="490"/>
      <c r="L563" s="491"/>
      <c r="M563" s="491"/>
      <c r="N563" s="491"/>
      <c r="O563" s="492"/>
      <c r="P563" s="550"/>
      <c r="Q563" s="493"/>
      <c r="R563" s="494"/>
      <c r="S563" s="490"/>
      <c r="T563" s="490"/>
      <c r="U563" s="677"/>
      <c r="V563" s="499"/>
      <c r="W563" s="742">
        <f t="shared" si="108"/>
        <v>1440</v>
      </c>
      <c r="X563" s="499">
        <f t="shared" si="109"/>
        <v>0.57599999999999996</v>
      </c>
      <c r="Y563" s="742">
        <f t="shared" si="110"/>
        <v>2523.7931034482758</v>
      </c>
      <c r="Z563" s="742">
        <f t="shared" si="105"/>
        <v>7319</v>
      </c>
      <c r="AA563" s="550">
        <f t="shared" si="111"/>
        <v>10539.36</v>
      </c>
      <c r="AB563" s="499">
        <f t="shared" si="112"/>
        <v>0.468416</v>
      </c>
      <c r="AC563" s="494">
        <v>38</v>
      </c>
      <c r="AD563" s="507"/>
      <c r="AE563" s="550">
        <v>2096</v>
      </c>
      <c r="AF563" s="550">
        <v>1862</v>
      </c>
      <c r="AG563" s="507">
        <v>7.41</v>
      </c>
      <c r="AH563" s="494">
        <v>811</v>
      </c>
      <c r="AI563" s="550">
        <f t="shared" si="106"/>
        <v>2433</v>
      </c>
      <c r="AJ563" s="550">
        <v>4910</v>
      </c>
      <c r="AK563" s="494"/>
      <c r="AL563" s="503">
        <v>35</v>
      </c>
      <c r="AM563" s="507">
        <v>9.1300000000000008</v>
      </c>
      <c r="AN563" s="507">
        <v>38.659999999999997</v>
      </c>
      <c r="AO563" s="503">
        <v>10</v>
      </c>
      <c r="AP563" s="503">
        <v>2</v>
      </c>
      <c r="AQ563" s="550"/>
      <c r="AR563" s="507"/>
      <c r="AS563" s="494">
        <f t="shared" si="113"/>
        <v>66.666666666666657</v>
      </c>
      <c r="AT563" s="507">
        <f t="shared" si="114"/>
        <v>2.6348400000000001</v>
      </c>
      <c r="AU563" s="743">
        <f t="shared" si="115"/>
        <v>0.4705071428571429</v>
      </c>
      <c r="AV563" s="499">
        <f t="shared" si="116"/>
        <v>0.67865828665118189</v>
      </c>
      <c r="AW563" s="748">
        <f t="shared" si="117"/>
        <v>0.66757753791501573</v>
      </c>
    </row>
    <row r="564" spans="1:49" x14ac:dyDescent="0.15">
      <c r="A564" s="733">
        <v>44046</v>
      </c>
      <c r="B564" s="515">
        <v>1440</v>
      </c>
      <c r="C564" s="403">
        <v>5.05</v>
      </c>
      <c r="D564" s="406">
        <f t="shared" si="107"/>
        <v>2108.6206896551726</v>
      </c>
      <c r="E564" s="405">
        <v>6115</v>
      </c>
      <c r="F564" s="405">
        <v>3024</v>
      </c>
      <c r="G564" s="687"/>
      <c r="H564" s="403"/>
      <c r="I564" s="404"/>
      <c r="J564" s="405"/>
      <c r="K564" s="405"/>
      <c r="L564" s="407"/>
      <c r="M564" s="407"/>
      <c r="N564" s="407"/>
      <c r="O564" s="408"/>
      <c r="P564" s="549"/>
      <c r="Q564" s="438"/>
      <c r="R564" s="439"/>
      <c r="S564" s="405"/>
      <c r="T564" s="405"/>
      <c r="U564" s="667"/>
      <c r="V564" s="450"/>
      <c r="W564" s="734">
        <f t="shared" si="108"/>
        <v>1440</v>
      </c>
      <c r="X564" s="450">
        <f t="shared" si="109"/>
        <v>0.57599999999999996</v>
      </c>
      <c r="Y564" s="734">
        <f t="shared" si="110"/>
        <v>2108.6206896551726</v>
      </c>
      <c r="Z564" s="734">
        <f t="shared" si="105"/>
        <v>6115</v>
      </c>
      <c r="AA564" s="735">
        <f t="shared" si="111"/>
        <v>8805.6</v>
      </c>
      <c r="AB564" s="450">
        <f t="shared" si="112"/>
        <v>0.39136000000000004</v>
      </c>
      <c r="AC564" s="439">
        <v>38</v>
      </c>
      <c r="AD564" s="464"/>
      <c r="AE564" s="549">
        <v>2194</v>
      </c>
      <c r="AF564" s="549">
        <v>1943</v>
      </c>
      <c r="AG564" s="464">
        <v>7.58</v>
      </c>
      <c r="AH564" s="439">
        <v>801</v>
      </c>
      <c r="AI564" s="735">
        <f t="shared" si="106"/>
        <v>2403</v>
      </c>
      <c r="AJ564" s="549">
        <v>4940</v>
      </c>
      <c r="AK564" s="439"/>
      <c r="AL564" s="457">
        <v>40</v>
      </c>
      <c r="AM564" s="464">
        <v>8.67</v>
      </c>
      <c r="AN564" s="464">
        <v>41.77</v>
      </c>
      <c r="AO564" s="457">
        <v>10.3</v>
      </c>
      <c r="AP564" s="457">
        <v>1.3</v>
      </c>
      <c r="AQ564" s="549"/>
      <c r="AR564" s="736"/>
      <c r="AS564" s="595">
        <f t="shared" si="113"/>
        <v>66.666666666666657</v>
      </c>
      <c r="AT564" s="736">
        <f t="shared" si="114"/>
        <v>2.2014</v>
      </c>
      <c r="AU564" s="737">
        <f t="shared" si="115"/>
        <v>0.39310714285714288</v>
      </c>
      <c r="AV564" s="450">
        <f t="shared" si="116"/>
        <v>0.62013082583810308</v>
      </c>
      <c r="AW564" s="747">
        <f t="shared" si="117"/>
        <v>0.6070318887980376</v>
      </c>
    </row>
    <row r="565" spans="1:49" x14ac:dyDescent="0.15">
      <c r="A565" s="733">
        <v>44047</v>
      </c>
      <c r="B565" s="515">
        <v>1440</v>
      </c>
      <c r="C565" s="403">
        <v>5.63</v>
      </c>
      <c r="D565" s="406">
        <f t="shared" si="107"/>
        <v>2828.2758620689656</v>
      </c>
      <c r="E565" s="405">
        <v>8202</v>
      </c>
      <c r="F565" s="405">
        <v>3389</v>
      </c>
      <c r="G565" s="687"/>
      <c r="H565" s="403"/>
      <c r="I565" s="404"/>
      <c r="J565" s="405"/>
      <c r="K565" s="405"/>
      <c r="L565" s="407"/>
      <c r="M565" s="407"/>
      <c r="N565" s="407"/>
      <c r="O565" s="408"/>
      <c r="P565" s="549"/>
      <c r="Q565" s="438"/>
      <c r="R565" s="439"/>
      <c r="S565" s="405"/>
      <c r="T565" s="405"/>
      <c r="U565" s="667"/>
      <c r="V565" s="450"/>
      <c r="W565" s="734">
        <f t="shared" si="108"/>
        <v>1440</v>
      </c>
      <c r="X565" s="450">
        <f t="shared" si="109"/>
        <v>0.57599999999999996</v>
      </c>
      <c r="Y565" s="734">
        <f t="shared" si="110"/>
        <v>2828.2758620689656</v>
      </c>
      <c r="Z565" s="734">
        <f t="shared" ref="Z565:Z581" si="118">E565</f>
        <v>8202</v>
      </c>
      <c r="AA565" s="735">
        <f t="shared" si="111"/>
        <v>11810.88</v>
      </c>
      <c r="AB565" s="450">
        <f t="shared" si="112"/>
        <v>0.52492799999999995</v>
      </c>
      <c r="AC565" s="439">
        <v>38</v>
      </c>
      <c r="AD565" s="464"/>
      <c r="AE565" s="549">
        <v>2085</v>
      </c>
      <c r="AF565" s="549">
        <v>1837</v>
      </c>
      <c r="AG565" s="464">
        <v>7.44</v>
      </c>
      <c r="AH565" s="439">
        <v>734</v>
      </c>
      <c r="AI565" s="735">
        <f t="shared" si="106"/>
        <v>2202</v>
      </c>
      <c r="AJ565" s="549">
        <v>5000</v>
      </c>
      <c r="AK565" s="439"/>
      <c r="AL565" s="457">
        <v>42</v>
      </c>
      <c r="AM565" s="464">
        <v>8.32</v>
      </c>
      <c r="AN565" s="464">
        <v>44.5</v>
      </c>
      <c r="AO565" s="457">
        <v>10.4</v>
      </c>
      <c r="AP565" s="457">
        <v>1</v>
      </c>
      <c r="AQ565" s="549"/>
      <c r="AR565" s="736"/>
      <c r="AS565" s="595">
        <f t="shared" si="113"/>
        <v>66.666666666666657</v>
      </c>
      <c r="AT565" s="736">
        <f t="shared" si="114"/>
        <v>2.9527199999999998</v>
      </c>
      <c r="AU565" s="737">
        <f t="shared" si="115"/>
        <v>0.52727142857142861</v>
      </c>
      <c r="AV565" s="450">
        <f t="shared" si="116"/>
        <v>0.7404779322116557</v>
      </c>
      <c r="AW565" s="747">
        <f t="shared" si="117"/>
        <v>0.73152889539136789</v>
      </c>
    </row>
    <row r="566" spans="1:49" x14ac:dyDescent="0.15">
      <c r="A566" s="733">
        <v>44048</v>
      </c>
      <c r="B566" s="515">
        <v>1440</v>
      </c>
      <c r="C566" s="403">
        <v>4.4800000000000004</v>
      </c>
      <c r="D566" s="406">
        <f t="shared" si="107"/>
        <v>2722.4137931034484</v>
      </c>
      <c r="E566" s="405">
        <v>7895</v>
      </c>
      <c r="F566" s="405">
        <v>3094</v>
      </c>
      <c r="G566" s="687"/>
      <c r="H566" s="403"/>
      <c r="I566" s="404"/>
      <c r="J566" s="405"/>
      <c r="K566" s="405"/>
      <c r="L566" s="407"/>
      <c r="M566" s="407"/>
      <c r="N566" s="407"/>
      <c r="O566" s="408"/>
      <c r="P566" s="549"/>
      <c r="Q566" s="438"/>
      <c r="R566" s="405"/>
      <c r="S566" s="405"/>
      <c r="T566" s="405"/>
      <c r="U566" s="667"/>
      <c r="V566" s="450"/>
      <c r="W566" s="734">
        <f t="shared" si="108"/>
        <v>1440</v>
      </c>
      <c r="X566" s="450">
        <f t="shared" si="109"/>
        <v>0.57599999999999996</v>
      </c>
      <c r="Y566" s="734">
        <f t="shared" si="110"/>
        <v>2722.4137931034484</v>
      </c>
      <c r="Z566" s="734">
        <f t="shared" si="118"/>
        <v>7895</v>
      </c>
      <c r="AA566" s="735">
        <f t="shared" si="111"/>
        <v>11368.8</v>
      </c>
      <c r="AB566" s="450">
        <f t="shared" si="112"/>
        <v>0.50527999999999995</v>
      </c>
      <c r="AC566" s="439">
        <v>38</v>
      </c>
      <c r="AD566" s="464"/>
      <c r="AE566" s="549">
        <v>2186</v>
      </c>
      <c r="AF566" s="549">
        <v>1893</v>
      </c>
      <c r="AG566" s="464">
        <v>7.41</v>
      </c>
      <c r="AH566" s="439">
        <v>737</v>
      </c>
      <c r="AI566" s="735">
        <f t="shared" si="106"/>
        <v>2211</v>
      </c>
      <c r="AJ566" s="549">
        <v>5320</v>
      </c>
      <c r="AK566" s="439"/>
      <c r="AL566" s="457">
        <v>45</v>
      </c>
      <c r="AM566" s="464">
        <v>8.66</v>
      </c>
      <c r="AN566" s="464">
        <v>47.8</v>
      </c>
      <c r="AO566" s="457">
        <v>8.8000000000000007</v>
      </c>
      <c r="AP566" s="457">
        <v>1.1000000000000001</v>
      </c>
      <c r="AQ566" s="549"/>
      <c r="AR566" s="736"/>
      <c r="AS566" s="595">
        <f t="shared" si="113"/>
        <v>66.666666666666657</v>
      </c>
      <c r="AT566" s="736">
        <f t="shared" si="114"/>
        <v>2.8421999999999996</v>
      </c>
      <c r="AU566" s="737">
        <f t="shared" si="115"/>
        <v>0.5075357142857142</v>
      </c>
      <c r="AV566" s="450">
        <f t="shared" si="116"/>
        <v>0.72928435718809381</v>
      </c>
      <c r="AW566" s="747">
        <f t="shared" si="117"/>
        <v>0.71994933502216596</v>
      </c>
    </row>
    <row r="567" spans="1:49" x14ac:dyDescent="0.15">
      <c r="A567" s="733">
        <v>44049</v>
      </c>
      <c r="B567" s="515">
        <v>1440</v>
      </c>
      <c r="C567" s="403">
        <v>4.83</v>
      </c>
      <c r="D567" s="406">
        <f t="shared" si="107"/>
        <v>2884.8275862068967</v>
      </c>
      <c r="E567" s="405">
        <v>8366</v>
      </c>
      <c r="F567" s="405">
        <v>2817</v>
      </c>
      <c r="G567" s="687"/>
      <c r="H567" s="403"/>
      <c r="I567" s="404"/>
      <c r="J567" s="405"/>
      <c r="K567" s="405"/>
      <c r="L567" s="407"/>
      <c r="M567" s="407"/>
      <c r="N567" s="407"/>
      <c r="O567" s="408"/>
      <c r="P567" s="549"/>
      <c r="Q567" s="438"/>
      <c r="R567" s="405"/>
      <c r="S567" s="405"/>
      <c r="T567" s="405"/>
      <c r="U567" s="667"/>
      <c r="V567" s="450"/>
      <c r="W567" s="734">
        <f t="shared" si="108"/>
        <v>1440</v>
      </c>
      <c r="X567" s="450">
        <f t="shared" si="109"/>
        <v>0.57599999999999996</v>
      </c>
      <c r="Y567" s="734">
        <f t="shared" si="110"/>
        <v>2884.8275862068967</v>
      </c>
      <c r="Z567" s="734">
        <f t="shared" si="118"/>
        <v>8366</v>
      </c>
      <c r="AA567" s="735">
        <f t="shared" si="111"/>
        <v>12047.04</v>
      </c>
      <c r="AB567" s="450">
        <f t="shared" si="112"/>
        <v>0.53542400000000001</v>
      </c>
      <c r="AC567" s="439">
        <v>38</v>
      </c>
      <c r="AD567" s="464"/>
      <c r="AE567" s="549">
        <v>2103</v>
      </c>
      <c r="AF567" s="549">
        <v>1869</v>
      </c>
      <c r="AG567" s="464">
        <v>7.47</v>
      </c>
      <c r="AH567" s="439">
        <v>766</v>
      </c>
      <c r="AI567" s="735">
        <f t="shared" si="106"/>
        <v>2298</v>
      </c>
      <c r="AJ567" s="549">
        <v>5540</v>
      </c>
      <c r="AK567" s="439"/>
      <c r="AL567" s="457">
        <v>48</v>
      </c>
      <c r="AM567" s="464">
        <v>8.84</v>
      </c>
      <c r="AN567" s="464">
        <v>47.91</v>
      </c>
      <c r="AO567" s="457">
        <v>7.6</v>
      </c>
      <c r="AP567" s="457">
        <v>1.4</v>
      </c>
      <c r="AQ567" s="549"/>
      <c r="AR567" s="736"/>
      <c r="AS567" s="595">
        <f t="shared" si="113"/>
        <v>66.666666666666657</v>
      </c>
      <c r="AT567" s="736">
        <f t="shared" si="114"/>
        <v>3.0117600000000002</v>
      </c>
      <c r="AU567" s="737">
        <f t="shared" si="115"/>
        <v>0.5378142857142858</v>
      </c>
      <c r="AV567" s="450">
        <f t="shared" si="116"/>
        <v>0.73447286636385378</v>
      </c>
      <c r="AW567" s="747">
        <f t="shared" si="117"/>
        <v>0.72531675830743492</v>
      </c>
    </row>
    <row r="568" spans="1:49" x14ac:dyDescent="0.15">
      <c r="A568" s="733">
        <v>44050</v>
      </c>
      <c r="B568" s="515">
        <v>1440</v>
      </c>
      <c r="C568" s="403">
        <v>4.95</v>
      </c>
      <c r="D568" s="406">
        <f t="shared" si="107"/>
        <v>3288.9655172413795</v>
      </c>
      <c r="E568" s="405">
        <v>9538</v>
      </c>
      <c r="F568" s="405">
        <v>2794</v>
      </c>
      <c r="G568" s="687"/>
      <c r="H568" s="403"/>
      <c r="I568" s="404"/>
      <c r="J568" s="405"/>
      <c r="K568" s="405"/>
      <c r="L568" s="407"/>
      <c r="M568" s="407"/>
      <c r="N568" s="407"/>
      <c r="O568" s="408"/>
      <c r="P568" s="549"/>
      <c r="Q568" s="438"/>
      <c r="R568" s="405"/>
      <c r="S568" s="405"/>
      <c r="T568" s="405"/>
      <c r="U568" s="667"/>
      <c r="V568" s="450"/>
      <c r="W568" s="734">
        <f t="shared" si="108"/>
        <v>1440</v>
      </c>
      <c r="X568" s="450">
        <f t="shared" si="109"/>
        <v>0.57599999999999996</v>
      </c>
      <c r="Y568" s="734">
        <f t="shared" si="110"/>
        <v>3288.9655172413795</v>
      </c>
      <c r="Z568" s="734">
        <f t="shared" si="118"/>
        <v>9538</v>
      </c>
      <c r="AA568" s="735">
        <f t="shared" si="111"/>
        <v>13734.72</v>
      </c>
      <c r="AB568" s="450">
        <f t="shared" si="112"/>
        <v>0.61043199999999997</v>
      </c>
      <c r="AC568" s="439">
        <v>38</v>
      </c>
      <c r="AD568" s="464"/>
      <c r="AE568" s="549">
        <v>2195</v>
      </c>
      <c r="AF568" s="549">
        <v>1946</v>
      </c>
      <c r="AG568" s="464">
        <v>7.66</v>
      </c>
      <c r="AH568" s="439">
        <v>833</v>
      </c>
      <c r="AI568" s="735">
        <f t="shared" si="106"/>
        <v>2499</v>
      </c>
      <c r="AJ568" s="549">
        <v>5870</v>
      </c>
      <c r="AK568" s="439"/>
      <c r="AL568" s="457">
        <v>50</v>
      </c>
      <c r="AM568" s="464">
        <v>10.56</v>
      </c>
      <c r="AN568" s="464">
        <v>50.02</v>
      </c>
      <c r="AO568" s="457">
        <v>8.6</v>
      </c>
      <c r="AP568" s="457">
        <v>0.95</v>
      </c>
      <c r="AQ568" s="549"/>
      <c r="AR568" s="736"/>
      <c r="AS568" s="595">
        <f t="shared" si="113"/>
        <v>66.666666666666657</v>
      </c>
      <c r="AT568" s="736">
        <f t="shared" si="114"/>
        <v>3.4336799999999998</v>
      </c>
      <c r="AU568" s="737">
        <f t="shared" si="115"/>
        <v>0.61315714285714285</v>
      </c>
      <c r="AV568" s="450">
        <f t="shared" si="116"/>
        <v>0.7467288739777731</v>
      </c>
      <c r="AW568" s="747">
        <f t="shared" si="117"/>
        <v>0.73799538687355848</v>
      </c>
    </row>
    <row r="569" spans="1:49" x14ac:dyDescent="0.15">
      <c r="A569" s="733">
        <v>44051</v>
      </c>
      <c r="B569" s="515">
        <v>1440</v>
      </c>
      <c r="C569" s="403">
        <v>5.19</v>
      </c>
      <c r="D569" s="406">
        <f t="shared" si="107"/>
        <v>3620.6896551724139</v>
      </c>
      <c r="E569" s="405">
        <v>10500</v>
      </c>
      <c r="F569" s="405">
        <v>4676</v>
      </c>
      <c r="G569" s="687"/>
      <c r="H569" s="403"/>
      <c r="I569" s="404"/>
      <c r="J569" s="405"/>
      <c r="K569" s="405"/>
      <c r="L569" s="407"/>
      <c r="M569" s="407"/>
      <c r="N569" s="407"/>
      <c r="O569" s="408"/>
      <c r="P569" s="549"/>
      <c r="Q569" s="438"/>
      <c r="R569" s="405"/>
      <c r="S569" s="405"/>
      <c r="T569" s="405"/>
      <c r="U569" s="667"/>
      <c r="V569" s="450"/>
      <c r="W569" s="734">
        <f t="shared" si="108"/>
        <v>1440</v>
      </c>
      <c r="X569" s="450">
        <f t="shared" si="109"/>
        <v>0.57599999999999996</v>
      </c>
      <c r="Y569" s="734">
        <f t="shared" si="110"/>
        <v>3620.6896551724139</v>
      </c>
      <c r="Z569" s="734">
        <f t="shared" si="118"/>
        <v>10500</v>
      </c>
      <c r="AA569" s="735">
        <f t="shared" si="111"/>
        <v>15120</v>
      </c>
      <c r="AB569" s="450">
        <f t="shared" si="112"/>
        <v>0.67200000000000004</v>
      </c>
      <c r="AC569" s="439">
        <v>38</v>
      </c>
      <c r="AD569" s="464"/>
      <c r="AE569" s="549">
        <v>2091</v>
      </c>
      <c r="AF569" s="549">
        <v>1865</v>
      </c>
      <c r="AG569" s="464">
        <v>7.67</v>
      </c>
      <c r="AH569" s="439">
        <v>916</v>
      </c>
      <c r="AI569" s="735">
        <f t="shared" si="106"/>
        <v>2748</v>
      </c>
      <c r="AJ569" s="549">
        <v>6030</v>
      </c>
      <c r="AK569" s="439"/>
      <c r="AL569" s="457">
        <v>53</v>
      </c>
      <c r="AM569" s="464">
        <v>12.87</v>
      </c>
      <c r="AN569" s="464">
        <v>50.12</v>
      </c>
      <c r="AO569" s="457">
        <v>9.1999999999999993</v>
      </c>
      <c r="AP569" s="457">
        <v>0.9</v>
      </c>
      <c r="AQ569" s="549"/>
      <c r="AR569" s="736"/>
      <c r="AS569" s="595">
        <f t="shared" si="113"/>
        <v>66.666666666666657</v>
      </c>
      <c r="AT569" s="736">
        <f t="shared" si="114"/>
        <v>3.78</v>
      </c>
      <c r="AU569" s="737">
        <f t="shared" si="115"/>
        <v>0.67500000000000004</v>
      </c>
      <c r="AV569" s="450">
        <f t="shared" si="116"/>
        <v>0.74700952380952379</v>
      </c>
      <c r="AW569" s="747">
        <f t="shared" si="117"/>
        <v>0.73828571428571421</v>
      </c>
    </row>
    <row r="570" spans="1:49" x14ac:dyDescent="0.15">
      <c r="A570" s="740">
        <v>44052</v>
      </c>
      <c r="B570" s="486">
        <v>1440</v>
      </c>
      <c r="C570" s="488">
        <v>5.0599999999999996</v>
      </c>
      <c r="D570" s="741">
        <f t="shared" si="107"/>
        <v>3886.8965517241381</v>
      </c>
      <c r="E570" s="490">
        <v>11272</v>
      </c>
      <c r="F570" s="490">
        <v>3169</v>
      </c>
      <c r="G570" s="689"/>
      <c r="H570" s="488"/>
      <c r="I570" s="489"/>
      <c r="J570" s="490"/>
      <c r="K570" s="490"/>
      <c r="L570" s="491"/>
      <c r="M570" s="491"/>
      <c r="N570" s="491"/>
      <c r="O570" s="492"/>
      <c r="P570" s="550"/>
      <c r="Q570" s="493"/>
      <c r="R570" s="494"/>
      <c r="S570" s="490"/>
      <c r="T570" s="490"/>
      <c r="U570" s="677"/>
      <c r="V570" s="499"/>
      <c r="W570" s="742">
        <f t="shared" si="108"/>
        <v>1440</v>
      </c>
      <c r="X570" s="499">
        <f t="shared" si="109"/>
        <v>0.57599999999999996</v>
      </c>
      <c r="Y570" s="742">
        <f t="shared" si="110"/>
        <v>3886.8965517241381</v>
      </c>
      <c r="Z570" s="742">
        <f t="shared" si="118"/>
        <v>11272</v>
      </c>
      <c r="AA570" s="550">
        <f t="shared" si="111"/>
        <v>16231.68</v>
      </c>
      <c r="AB570" s="499">
        <f t="shared" si="112"/>
        <v>0.72140800000000005</v>
      </c>
      <c r="AC570" s="494">
        <v>38</v>
      </c>
      <c r="AD570" s="507"/>
      <c r="AE570" s="550">
        <v>2139</v>
      </c>
      <c r="AF570" s="550">
        <v>1895</v>
      </c>
      <c r="AG570" s="507">
        <v>7.63</v>
      </c>
      <c r="AH570" s="494">
        <v>936</v>
      </c>
      <c r="AI570" s="550">
        <f t="shared" si="106"/>
        <v>2808</v>
      </c>
      <c r="AJ570" s="550">
        <v>6240</v>
      </c>
      <c r="AK570" s="494"/>
      <c r="AL570" s="503">
        <v>55</v>
      </c>
      <c r="AM570" s="507">
        <v>13.55</v>
      </c>
      <c r="AN570" s="507">
        <v>49.44</v>
      </c>
      <c r="AO570" s="503">
        <v>10.3</v>
      </c>
      <c r="AP570" s="503">
        <v>1.4</v>
      </c>
      <c r="AQ570" s="550"/>
      <c r="AR570" s="507"/>
      <c r="AS570" s="494">
        <f t="shared" si="113"/>
        <v>66.666666666666657</v>
      </c>
      <c r="AT570" s="507">
        <f t="shared" si="114"/>
        <v>4.0579200000000002</v>
      </c>
      <c r="AU570" s="743">
        <f t="shared" si="115"/>
        <v>0.72462857142857151</v>
      </c>
      <c r="AV570" s="499">
        <f t="shared" si="116"/>
        <v>0.75919091554293827</v>
      </c>
      <c r="AW570" s="748">
        <f t="shared" si="117"/>
        <v>0.75088715400993611</v>
      </c>
    </row>
    <row r="571" spans="1:49" x14ac:dyDescent="0.15">
      <c r="A571" s="733">
        <v>44053</v>
      </c>
      <c r="B571" s="515">
        <v>1440</v>
      </c>
      <c r="C571" s="403">
        <v>5.12</v>
      </c>
      <c r="D571" s="406">
        <f t="shared" si="107"/>
        <v>3560.344827586207</v>
      </c>
      <c r="E571" s="405">
        <v>10325</v>
      </c>
      <c r="F571" s="405">
        <v>3129</v>
      </c>
      <c r="G571" s="687"/>
      <c r="H571" s="403"/>
      <c r="I571" s="404"/>
      <c r="J571" s="405"/>
      <c r="K571" s="405"/>
      <c r="L571" s="407"/>
      <c r="M571" s="407"/>
      <c r="N571" s="407"/>
      <c r="O571" s="408"/>
      <c r="P571" s="549"/>
      <c r="Q571" s="438"/>
      <c r="R571" s="439"/>
      <c r="S571" s="405"/>
      <c r="T571" s="405"/>
      <c r="U571" s="667"/>
      <c r="V571" s="450"/>
      <c r="W571" s="734">
        <f t="shared" si="108"/>
        <v>1440</v>
      </c>
      <c r="X571" s="450">
        <f t="shared" si="109"/>
        <v>0.57599999999999996</v>
      </c>
      <c r="Y571" s="734">
        <f t="shared" si="110"/>
        <v>3560.344827586207</v>
      </c>
      <c r="Z571" s="734">
        <f t="shared" si="118"/>
        <v>10325</v>
      </c>
      <c r="AA571" s="735">
        <f t="shared" si="111"/>
        <v>14868</v>
      </c>
      <c r="AB571" s="450">
        <f t="shared" si="112"/>
        <v>0.66080000000000005</v>
      </c>
      <c r="AC571" s="439">
        <v>38</v>
      </c>
      <c r="AD571" s="464"/>
      <c r="AE571" s="549">
        <v>2102</v>
      </c>
      <c r="AF571" s="549">
        <v>1839</v>
      </c>
      <c r="AG571" s="464">
        <v>7.46</v>
      </c>
      <c r="AH571" s="439">
        <v>1101</v>
      </c>
      <c r="AI571" s="735">
        <f t="shared" ref="AI571:AI611" si="119">AH571*2.9</f>
        <v>3192.9</v>
      </c>
      <c r="AJ571" s="549">
        <v>6590</v>
      </c>
      <c r="AK571" s="439"/>
      <c r="AL571" s="457">
        <v>57</v>
      </c>
      <c r="AM571" s="464">
        <v>14.49</v>
      </c>
      <c r="AN571" s="464">
        <v>48.62</v>
      </c>
      <c r="AO571" s="457">
        <v>9.6999999999999993</v>
      </c>
      <c r="AP571" s="457">
        <v>2.5</v>
      </c>
      <c r="AQ571" s="549"/>
      <c r="AR571" s="736"/>
      <c r="AS571" s="595">
        <f t="shared" si="113"/>
        <v>66.666666666666657</v>
      </c>
      <c r="AT571" s="736">
        <f t="shared" si="114"/>
        <v>3.7170000000000001</v>
      </c>
      <c r="AU571" s="737">
        <f t="shared" si="115"/>
        <v>0.66375000000000006</v>
      </c>
      <c r="AV571" s="450">
        <f t="shared" si="116"/>
        <v>0.6907602905569008</v>
      </c>
      <c r="AW571" s="747">
        <f t="shared" si="117"/>
        <v>0.69076029055690069</v>
      </c>
    </row>
    <row r="572" spans="1:49" x14ac:dyDescent="0.15">
      <c r="A572" s="733">
        <v>44054</v>
      </c>
      <c r="B572" s="515">
        <v>1440</v>
      </c>
      <c r="C572" s="403">
        <v>5.0999999999999996</v>
      </c>
      <c r="D572" s="406">
        <f t="shared" si="107"/>
        <v>3043.4482758620688</v>
      </c>
      <c r="E572" s="405">
        <v>8826</v>
      </c>
      <c r="F572" s="405">
        <v>3452</v>
      </c>
      <c r="G572" s="687"/>
      <c r="H572" s="403"/>
      <c r="I572" s="404"/>
      <c r="J572" s="405"/>
      <c r="K572" s="405"/>
      <c r="L572" s="407"/>
      <c r="M572" s="407"/>
      <c r="N572" s="407"/>
      <c r="O572" s="408"/>
      <c r="P572" s="549"/>
      <c r="Q572" s="438"/>
      <c r="R572" s="439"/>
      <c r="S572" s="405"/>
      <c r="T572" s="405"/>
      <c r="U572" s="667"/>
      <c r="V572" s="450"/>
      <c r="W572" s="734">
        <f t="shared" si="108"/>
        <v>1440</v>
      </c>
      <c r="X572" s="450">
        <f t="shared" si="109"/>
        <v>0.57599999999999996</v>
      </c>
      <c r="Y572" s="734">
        <f t="shared" si="110"/>
        <v>3043.4482758620688</v>
      </c>
      <c r="Z572" s="734">
        <f t="shared" si="118"/>
        <v>8826</v>
      </c>
      <c r="AA572" s="735">
        <f t="shared" si="111"/>
        <v>12709.44</v>
      </c>
      <c r="AB572" s="450">
        <f t="shared" si="112"/>
        <v>0.56486400000000003</v>
      </c>
      <c r="AC572" s="439">
        <v>38</v>
      </c>
      <c r="AD572" s="464"/>
      <c r="AE572" s="549">
        <v>2213</v>
      </c>
      <c r="AF572" s="549">
        <v>1982</v>
      </c>
      <c r="AG572" s="464">
        <v>7.64</v>
      </c>
      <c r="AH572" s="439">
        <v>1132</v>
      </c>
      <c r="AI572" s="735">
        <f t="shared" si="119"/>
        <v>3282.7999999999997</v>
      </c>
      <c r="AJ572" s="549">
        <v>6800</v>
      </c>
      <c r="AK572" s="439"/>
      <c r="AL572" s="457">
        <v>60</v>
      </c>
      <c r="AM572" s="464">
        <v>14.78</v>
      </c>
      <c r="AN572" s="464">
        <v>47.36</v>
      </c>
      <c r="AO572" s="457">
        <v>10.6</v>
      </c>
      <c r="AP572" s="457">
        <v>3</v>
      </c>
      <c r="AQ572" s="549"/>
      <c r="AR572" s="736"/>
      <c r="AS572" s="595">
        <f t="shared" si="113"/>
        <v>66.666666666666657</v>
      </c>
      <c r="AT572" s="736">
        <f t="shared" si="114"/>
        <v>3.1773600000000002</v>
      </c>
      <c r="AU572" s="737">
        <f t="shared" si="115"/>
        <v>0.56738571428571438</v>
      </c>
      <c r="AV572" s="450">
        <f t="shared" si="116"/>
        <v>0.62805347835939274</v>
      </c>
      <c r="AW572" s="747">
        <f t="shared" si="117"/>
        <v>0.62805347835939274</v>
      </c>
    </row>
    <row r="573" spans="1:49" x14ac:dyDescent="0.15">
      <c r="A573" s="733">
        <v>44055</v>
      </c>
      <c r="B573" s="515">
        <v>1440</v>
      </c>
      <c r="C573" s="403">
        <v>5.12</v>
      </c>
      <c r="D573" s="406">
        <f t="shared" si="107"/>
        <v>3533.7931034482758</v>
      </c>
      <c r="E573" s="405">
        <v>10248</v>
      </c>
      <c r="F573" s="405">
        <v>3180</v>
      </c>
      <c r="G573" s="687"/>
      <c r="H573" s="403"/>
      <c r="I573" s="404"/>
      <c r="J573" s="405"/>
      <c r="K573" s="405"/>
      <c r="L573" s="407"/>
      <c r="M573" s="407"/>
      <c r="N573" s="407"/>
      <c r="O573" s="408"/>
      <c r="P573" s="549"/>
      <c r="Q573" s="438"/>
      <c r="R573" s="405"/>
      <c r="S573" s="405"/>
      <c r="T573" s="405"/>
      <c r="U573" s="667"/>
      <c r="V573" s="450"/>
      <c r="W573" s="734">
        <f t="shared" si="108"/>
        <v>1440</v>
      </c>
      <c r="X573" s="450">
        <f t="shared" si="109"/>
        <v>0.57599999999999996</v>
      </c>
      <c r="Y573" s="734">
        <f t="shared" si="110"/>
        <v>3533.7931034482758</v>
      </c>
      <c r="Z573" s="734">
        <f t="shared" si="118"/>
        <v>10248</v>
      </c>
      <c r="AA573" s="735">
        <f t="shared" si="111"/>
        <v>14757.12</v>
      </c>
      <c r="AB573" s="450">
        <f t="shared" si="112"/>
        <v>0.65587200000000001</v>
      </c>
      <c r="AC573" s="439">
        <v>38</v>
      </c>
      <c r="AD573" s="464"/>
      <c r="AE573" s="549">
        <v>1831</v>
      </c>
      <c r="AF573" s="549">
        <v>1757</v>
      </c>
      <c r="AG573" s="464">
        <v>7.59</v>
      </c>
      <c r="AH573" s="439">
        <v>1174</v>
      </c>
      <c r="AI573" s="735">
        <f t="shared" si="119"/>
        <v>3404.6</v>
      </c>
      <c r="AJ573" s="549">
        <v>6801</v>
      </c>
      <c r="AK573" s="439"/>
      <c r="AL573" s="457">
        <v>60</v>
      </c>
      <c r="AM573" s="464">
        <v>15.88</v>
      </c>
      <c r="AN573" s="464">
        <v>49.24</v>
      </c>
      <c r="AO573" s="457">
        <v>9.6</v>
      </c>
      <c r="AP573" s="457">
        <v>3.5</v>
      </c>
      <c r="AQ573" s="549"/>
      <c r="AR573" s="736"/>
      <c r="AS573" s="595">
        <f t="shared" si="113"/>
        <v>66.666666666666657</v>
      </c>
      <c r="AT573" s="736">
        <f t="shared" si="114"/>
        <v>3.6892800000000001</v>
      </c>
      <c r="AU573" s="737">
        <f t="shared" si="115"/>
        <v>0.65880000000000005</v>
      </c>
      <c r="AV573" s="450">
        <f t="shared" si="116"/>
        <v>0.6677790788446526</v>
      </c>
      <c r="AW573" s="747">
        <f t="shared" si="117"/>
        <v>0.66777907884465271</v>
      </c>
    </row>
    <row r="574" spans="1:49" x14ac:dyDescent="0.15">
      <c r="A574" s="733">
        <v>44056</v>
      </c>
      <c r="B574" s="515">
        <v>1440</v>
      </c>
      <c r="C574" s="403">
        <v>5.03</v>
      </c>
      <c r="D574" s="406">
        <f t="shared" si="107"/>
        <v>3893.4482758620693</v>
      </c>
      <c r="E574" s="405">
        <v>11291</v>
      </c>
      <c r="F574" s="405">
        <v>4465</v>
      </c>
      <c r="G574" s="687"/>
      <c r="H574" s="403"/>
      <c r="I574" s="404"/>
      <c r="J574" s="405"/>
      <c r="K574" s="405"/>
      <c r="L574" s="407"/>
      <c r="M574" s="407"/>
      <c r="N574" s="407"/>
      <c r="O574" s="408"/>
      <c r="P574" s="549"/>
      <c r="Q574" s="438"/>
      <c r="R574" s="405"/>
      <c r="S574" s="405"/>
      <c r="T574" s="405"/>
      <c r="U574" s="667"/>
      <c r="V574" s="450"/>
      <c r="W574" s="734">
        <f t="shared" si="108"/>
        <v>1440</v>
      </c>
      <c r="X574" s="450">
        <f t="shared" si="109"/>
        <v>0.57599999999999996</v>
      </c>
      <c r="Y574" s="734">
        <f t="shared" si="110"/>
        <v>3893.4482758620693</v>
      </c>
      <c r="Z574" s="734">
        <f t="shared" si="118"/>
        <v>11291</v>
      </c>
      <c r="AA574" s="735">
        <f t="shared" si="111"/>
        <v>16259.04</v>
      </c>
      <c r="AB574" s="450">
        <f t="shared" si="112"/>
        <v>0.72262400000000004</v>
      </c>
      <c r="AC574" s="439">
        <v>38</v>
      </c>
      <c r="AD574" s="464"/>
      <c r="AE574" s="549">
        <v>2098</v>
      </c>
      <c r="AF574" s="549">
        <v>1912</v>
      </c>
      <c r="AG574" s="464">
        <v>7.57</v>
      </c>
      <c r="AH574" s="439">
        <v>1212</v>
      </c>
      <c r="AI574" s="735">
        <f t="shared" si="119"/>
        <v>3514.7999999999997</v>
      </c>
      <c r="AJ574" s="549">
        <v>7060</v>
      </c>
      <c r="AK574" s="439"/>
      <c r="AL574" s="457">
        <v>65</v>
      </c>
      <c r="AM574" s="464">
        <v>17.46</v>
      </c>
      <c r="AN574" s="464">
        <v>47.31</v>
      </c>
      <c r="AO574" s="457">
        <v>10.9</v>
      </c>
      <c r="AP574" s="457">
        <v>2.8</v>
      </c>
      <c r="AQ574" s="549"/>
      <c r="AR574" s="736"/>
      <c r="AS574" s="595">
        <f t="shared" si="113"/>
        <v>66.666666666666657</v>
      </c>
      <c r="AT574" s="736">
        <f t="shared" si="114"/>
        <v>4.0647600000000006</v>
      </c>
      <c r="AU574" s="737">
        <f t="shared" si="115"/>
        <v>0.72585000000000011</v>
      </c>
      <c r="AV574" s="450">
        <f t="shared" si="116"/>
        <v>0.68870782038791956</v>
      </c>
      <c r="AW574" s="747">
        <f t="shared" si="117"/>
        <v>0.68870782038791956</v>
      </c>
    </row>
    <row r="575" spans="1:49" x14ac:dyDescent="0.15">
      <c r="A575" s="733">
        <v>44057</v>
      </c>
      <c r="B575" s="515">
        <v>1440</v>
      </c>
      <c r="C575" s="403">
        <v>5.01</v>
      </c>
      <c r="D575" s="406">
        <f t="shared" si="107"/>
        <v>3457.2413793103451</v>
      </c>
      <c r="E575" s="405">
        <v>10026</v>
      </c>
      <c r="F575" s="405">
        <v>4501</v>
      </c>
      <c r="G575" s="687"/>
      <c r="H575" s="403"/>
      <c r="I575" s="404"/>
      <c r="J575" s="405"/>
      <c r="K575" s="405"/>
      <c r="L575" s="407"/>
      <c r="M575" s="407"/>
      <c r="N575" s="407"/>
      <c r="O575" s="408"/>
      <c r="P575" s="549"/>
      <c r="Q575" s="438"/>
      <c r="R575" s="405"/>
      <c r="S575" s="405"/>
      <c r="T575" s="405"/>
      <c r="U575" s="667"/>
      <c r="V575" s="450"/>
      <c r="W575" s="734">
        <f t="shared" si="108"/>
        <v>1440</v>
      </c>
      <c r="X575" s="450">
        <f t="shared" si="109"/>
        <v>0.57599999999999996</v>
      </c>
      <c r="Y575" s="734">
        <f t="shared" si="110"/>
        <v>3457.2413793103451</v>
      </c>
      <c r="Z575" s="734">
        <f t="shared" si="118"/>
        <v>10026</v>
      </c>
      <c r="AA575" s="735">
        <f t="shared" si="111"/>
        <v>14437.44</v>
      </c>
      <c r="AB575" s="450">
        <f t="shared" si="112"/>
        <v>0.64166400000000001</v>
      </c>
      <c r="AC575" s="439">
        <v>38</v>
      </c>
      <c r="AD575" s="464"/>
      <c r="AE575" s="549">
        <v>2105</v>
      </c>
      <c r="AF575" s="549">
        <v>1847</v>
      </c>
      <c r="AG575" s="464">
        <v>7.54</v>
      </c>
      <c r="AH575" s="439">
        <v>1191</v>
      </c>
      <c r="AI575" s="735">
        <f t="shared" si="119"/>
        <v>3453.9</v>
      </c>
      <c r="AJ575" s="549">
        <v>7170</v>
      </c>
      <c r="AK575" s="439"/>
      <c r="AL575" s="457">
        <v>55</v>
      </c>
      <c r="AM575" s="464">
        <v>17.88</v>
      </c>
      <c r="AN575" s="464">
        <v>43.55</v>
      </c>
      <c r="AO575" s="457">
        <v>10.9</v>
      </c>
      <c r="AP575" s="457">
        <v>3.3</v>
      </c>
      <c r="AQ575" s="549"/>
      <c r="AR575" s="736"/>
      <c r="AS575" s="595">
        <f t="shared" si="113"/>
        <v>66.666666666666657</v>
      </c>
      <c r="AT575" s="736">
        <f t="shared" si="114"/>
        <v>3.6093600000000001</v>
      </c>
      <c r="AU575" s="737">
        <f t="shared" si="115"/>
        <v>0.64452857142857145</v>
      </c>
      <c r="AV575" s="450">
        <f t="shared" si="116"/>
        <v>0.65550568521843211</v>
      </c>
      <c r="AW575" s="747">
        <f t="shared" si="117"/>
        <v>0.655505685218432</v>
      </c>
    </row>
    <row r="576" spans="1:49" x14ac:dyDescent="0.15">
      <c r="A576" s="733">
        <v>44058</v>
      </c>
      <c r="B576" s="515">
        <v>1200</v>
      </c>
      <c r="C576" s="403">
        <v>4.9800000000000004</v>
      </c>
      <c r="D576" s="406">
        <f t="shared" si="107"/>
        <v>3480.6896551724139</v>
      </c>
      <c r="E576" s="405">
        <v>10094</v>
      </c>
      <c r="F576" s="405">
        <v>3896</v>
      </c>
      <c r="G576" s="687"/>
      <c r="H576" s="403"/>
      <c r="I576" s="404"/>
      <c r="J576" s="405"/>
      <c r="K576" s="405"/>
      <c r="L576" s="407"/>
      <c r="M576" s="407"/>
      <c r="N576" s="407"/>
      <c r="O576" s="408"/>
      <c r="P576" s="549"/>
      <c r="Q576" s="438"/>
      <c r="R576" s="405"/>
      <c r="S576" s="405"/>
      <c r="T576" s="405"/>
      <c r="U576" s="667"/>
      <c r="V576" s="450"/>
      <c r="W576" s="734">
        <f t="shared" si="108"/>
        <v>1200</v>
      </c>
      <c r="X576" s="450">
        <f t="shared" si="109"/>
        <v>0.48</v>
      </c>
      <c r="Y576" s="734">
        <f t="shared" si="110"/>
        <v>3480.6896551724139</v>
      </c>
      <c r="Z576" s="734">
        <f t="shared" si="118"/>
        <v>10094</v>
      </c>
      <c r="AA576" s="735">
        <f t="shared" si="111"/>
        <v>12112.8</v>
      </c>
      <c r="AB576" s="450">
        <f t="shared" si="112"/>
        <v>0.53834666666666664</v>
      </c>
      <c r="AC576" s="439">
        <v>38</v>
      </c>
      <c r="AD576" s="464"/>
      <c r="AE576" s="549">
        <v>2217</v>
      </c>
      <c r="AF576" s="549">
        <v>1967</v>
      </c>
      <c r="AG576" s="464">
        <v>7.63</v>
      </c>
      <c r="AH576" s="439">
        <v>1088</v>
      </c>
      <c r="AI576" s="735">
        <f t="shared" si="119"/>
        <v>3155.2</v>
      </c>
      <c r="AJ576" s="549">
        <v>7230</v>
      </c>
      <c r="AK576" s="439"/>
      <c r="AL576" s="457">
        <v>35</v>
      </c>
      <c r="AM576" s="464">
        <v>18.79</v>
      </c>
      <c r="AN576" s="464">
        <v>35.46</v>
      </c>
      <c r="AO576" s="457">
        <v>13.9</v>
      </c>
      <c r="AP576" s="457">
        <v>2</v>
      </c>
      <c r="AQ576" s="549"/>
      <c r="AR576" s="736"/>
      <c r="AS576" s="595">
        <f t="shared" si="113"/>
        <v>80</v>
      </c>
      <c r="AT576" s="736">
        <f t="shared" si="114"/>
        <v>3.0282</v>
      </c>
      <c r="AU576" s="737">
        <f t="shared" si="115"/>
        <v>0.54075000000000006</v>
      </c>
      <c r="AV576" s="450">
        <f t="shared" si="116"/>
        <v>0.68741826827818509</v>
      </c>
      <c r="AW576" s="747">
        <f t="shared" si="117"/>
        <v>0.68741826827818509</v>
      </c>
    </row>
    <row r="577" spans="1:49" x14ac:dyDescent="0.15">
      <c r="A577" s="740">
        <v>44059</v>
      </c>
      <c r="B577" s="486">
        <v>1200</v>
      </c>
      <c r="C577" s="488">
        <v>5.0999999999999996</v>
      </c>
      <c r="D577" s="741">
        <f t="shared" si="107"/>
        <v>3446.2068965517242</v>
      </c>
      <c r="E577" s="490">
        <v>9994</v>
      </c>
      <c r="F577" s="490">
        <v>4338</v>
      </c>
      <c r="G577" s="689"/>
      <c r="H577" s="488"/>
      <c r="I577" s="489"/>
      <c r="J577" s="490"/>
      <c r="K577" s="490"/>
      <c r="L577" s="491"/>
      <c r="M577" s="491"/>
      <c r="N577" s="491"/>
      <c r="O577" s="492"/>
      <c r="P577" s="550"/>
      <c r="Q577" s="493"/>
      <c r="R577" s="494"/>
      <c r="S577" s="490"/>
      <c r="T577" s="490"/>
      <c r="U577" s="677"/>
      <c r="V577" s="499"/>
      <c r="W577" s="742">
        <f t="shared" si="108"/>
        <v>1200</v>
      </c>
      <c r="X577" s="499">
        <f t="shared" si="109"/>
        <v>0.48</v>
      </c>
      <c r="Y577" s="742">
        <f t="shared" si="110"/>
        <v>3446.2068965517242</v>
      </c>
      <c r="Z577" s="742">
        <f t="shared" si="118"/>
        <v>9994</v>
      </c>
      <c r="AA577" s="550">
        <f t="shared" si="111"/>
        <v>11992.8</v>
      </c>
      <c r="AB577" s="499">
        <f t="shared" si="112"/>
        <v>0.53301333333333334</v>
      </c>
      <c r="AC577" s="494">
        <v>38</v>
      </c>
      <c r="AD577" s="507"/>
      <c r="AE577" s="550">
        <v>2138</v>
      </c>
      <c r="AF577" s="550">
        <v>1911</v>
      </c>
      <c r="AG577" s="507">
        <v>7.38</v>
      </c>
      <c r="AH577" s="494">
        <v>974</v>
      </c>
      <c r="AI577" s="550">
        <f t="shared" si="119"/>
        <v>2824.6</v>
      </c>
      <c r="AJ577" s="550">
        <v>6970</v>
      </c>
      <c r="AK577" s="494"/>
      <c r="AL577" s="503">
        <v>15</v>
      </c>
      <c r="AM577" s="507">
        <v>18.190000000000001</v>
      </c>
      <c r="AN577" s="507">
        <v>34.9</v>
      </c>
      <c r="AO577" s="503">
        <v>13.5</v>
      </c>
      <c r="AP577" s="503">
        <v>3.6</v>
      </c>
      <c r="AQ577" s="550"/>
      <c r="AR577" s="507"/>
      <c r="AS577" s="494">
        <f t="shared" si="113"/>
        <v>80</v>
      </c>
      <c r="AT577" s="507">
        <f t="shared" si="114"/>
        <v>2.9981999999999998</v>
      </c>
      <c r="AU577" s="743">
        <f t="shared" si="115"/>
        <v>0.53539285714285711</v>
      </c>
      <c r="AV577" s="499">
        <f t="shared" si="116"/>
        <v>0.71737042225335201</v>
      </c>
      <c r="AW577" s="748">
        <f t="shared" si="117"/>
        <v>0.71737042225335201</v>
      </c>
    </row>
    <row r="578" spans="1:49" x14ac:dyDescent="0.15">
      <c r="A578" s="733">
        <v>44060</v>
      </c>
      <c r="B578" s="515">
        <v>1200</v>
      </c>
      <c r="C578" s="403">
        <v>5.65</v>
      </c>
      <c r="D578" s="406">
        <f t="shared" si="107"/>
        <v>3699.3103448275865</v>
      </c>
      <c r="E578" s="405">
        <v>10728</v>
      </c>
      <c r="F578" s="405">
        <v>4298</v>
      </c>
      <c r="G578" s="687"/>
      <c r="H578" s="403"/>
      <c r="I578" s="404"/>
      <c r="J578" s="405"/>
      <c r="K578" s="405"/>
      <c r="L578" s="407"/>
      <c r="M578" s="407"/>
      <c r="N578" s="407"/>
      <c r="O578" s="408"/>
      <c r="P578" s="549"/>
      <c r="Q578" s="438"/>
      <c r="R578" s="439"/>
      <c r="S578" s="405"/>
      <c r="T578" s="405"/>
      <c r="U578" s="667"/>
      <c r="V578" s="450"/>
      <c r="W578" s="734">
        <f t="shared" si="108"/>
        <v>1200</v>
      </c>
      <c r="X578" s="450">
        <f t="shared" si="109"/>
        <v>0.48</v>
      </c>
      <c r="Y578" s="734">
        <f t="shared" si="110"/>
        <v>3699.3103448275865</v>
      </c>
      <c r="Z578" s="734">
        <f t="shared" si="118"/>
        <v>10728</v>
      </c>
      <c r="AA578" s="735">
        <f t="shared" si="111"/>
        <v>12873.6</v>
      </c>
      <c r="AB578" s="450">
        <f t="shared" si="112"/>
        <v>0.57216</v>
      </c>
      <c r="AC578" s="439">
        <v>38</v>
      </c>
      <c r="AD578" s="464"/>
      <c r="AE578" s="549">
        <v>2186</v>
      </c>
      <c r="AF578" s="549">
        <v>1956</v>
      </c>
      <c r="AG578" s="464">
        <v>7.52</v>
      </c>
      <c r="AH578" s="439">
        <v>996</v>
      </c>
      <c r="AI578" s="735">
        <f t="shared" si="119"/>
        <v>2888.4</v>
      </c>
      <c r="AJ578" s="549">
        <v>7170</v>
      </c>
      <c r="AK578" s="439"/>
      <c r="AL578" s="457">
        <v>10</v>
      </c>
      <c r="AM578" s="464">
        <v>18.579999999999998</v>
      </c>
      <c r="AN578" s="464">
        <v>28.68</v>
      </c>
      <c r="AO578" s="457">
        <v>14.9</v>
      </c>
      <c r="AP578" s="457">
        <v>3.6</v>
      </c>
      <c r="AQ578" s="549"/>
      <c r="AR578" s="736"/>
      <c r="AS578" s="595">
        <f t="shared" si="113"/>
        <v>80</v>
      </c>
      <c r="AT578" s="736">
        <f t="shared" si="114"/>
        <v>3.2183999999999999</v>
      </c>
      <c r="AU578" s="737">
        <f t="shared" si="115"/>
        <v>0.57471428571428573</v>
      </c>
      <c r="AV578" s="450">
        <f t="shared" si="116"/>
        <v>0.73076062639821027</v>
      </c>
      <c r="AW578" s="747">
        <f t="shared" si="117"/>
        <v>0.73076062639821027</v>
      </c>
    </row>
    <row r="579" spans="1:49" x14ac:dyDescent="0.15">
      <c r="A579" s="733">
        <v>44061</v>
      </c>
      <c r="B579" s="515">
        <v>1200</v>
      </c>
      <c r="C579" s="403">
        <v>5.0599999999999996</v>
      </c>
      <c r="D579" s="406">
        <f t="shared" si="107"/>
        <v>3623.4482758620693</v>
      </c>
      <c r="E579" s="405">
        <v>10508</v>
      </c>
      <c r="F579" s="405">
        <v>6221</v>
      </c>
      <c r="G579" s="687"/>
      <c r="H579" s="403"/>
      <c r="I579" s="404"/>
      <c r="J579" s="405"/>
      <c r="K579" s="405"/>
      <c r="L579" s="407"/>
      <c r="M579" s="407"/>
      <c r="N579" s="407"/>
      <c r="O579" s="408"/>
      <c r="P579" s="549"/>
      <c r="Q579" s="438"/>
      <c r="R579" s="439"/>
      <c r="S579" s="405"/>
      <c r="T579" s="405"/>
      <c r="U579" s="667"/>
      <c r="V579" s="450"/>
      <c r="W579" s="734">
        <f t="shared" si="108"/>
        <v>1200</v>
      </c>
      <c r="X579" s="450">
        <f t="shared" si="109"/>
        <v>0.48</v>
      </c>
      <c r="Y579" s="734">
        <f t="shared" si="110"/>
        <v>3623.4482758620693</v>
      </c>
      <c r="Z579" s="734">
        <f t="shared" si="118"/>
        <v>10508</v>
      </c>
      <c r="AA579" s="735">
        <f t="shared" si="111"/>
        <v>12609.6</v>
      </c>
      <c r="AB579" s="450">
        <f t="shared" si="112"/>
        <v>0.56042666666666663</v>
      </c>
      <c r="AC579" s="439">
        <v>38</v>
      </c>
      <c r="AD579" s="464"/>
      <c r="AE579" s="549">
        <v>2027</v>
      </c>
      <c r="AF579" s="549">
        <v>1849</v>
      </c>
      <c r="AG579" s="464">
        <v>7.53</v>
      </c>
      <c r="AH579" s="439">
        <v>1006</v>
      </c>
      <c r="AI579" s="735">
        <f t="shared" si="119"/>
        <v>2917.4</v>
      </c>
      <c r="AJ579" s="549">
        <v>6940</v>
      </c>
      <c r="AK579" s="439"/>
      <c r="AL579" s="457">
        <v>10</v>
      </c>
      <c r="AM579" s="464">
        <v>18.88</v>
      </c>
      <c r="AN579" s="464">
        <v>30.92</v>
      </c>
      <c r="AO579" s="457">
        <v>13.8</v>
      </c>
      <c r="AP579" s="457">
        <v>3.2</v>
      </c>
      <c r="AQ579" s="549"/>
      <c r="AR579" s="736"/>
      <c r="AS579" s="595">
        <f t="shared" si="113"/>
        <v>80</v>
      </c>
      <c r="AT579" s="736">
        <f t="shared" si="114"/>
        <v>3.1524000000000001</v>
      </c>
      <c r="AU579" s="737">
        <f t="shared" si="115"/>
        <v>0.56292857142857144</v>
      </c>
      <c r="AV579" s="450">
        <f t="shared" si="116"/>
        <v>0.72236391320898363</v>
      </c>
      <c r="AW579" s="747">
        <f t="shared" si="117"/>
        <v>0.72236391320898363</v>
      </c>
    </row>
    <row r="580" spans="1:49" x14ac:dyDescent="0.15">
      <c r="A580" s="733">
        <v>44062</v>
      </c>
      <c r="B580" s="515">
        <v>1440</v>
      </c>
      <c r="C580" s="403">
        <v>5.2</v>
      </c>
      <c r="D580" s="406">
        <f t="shared" si="107"/>
        <v>3110.6896551724139</v>
      </c>
      <c r="E580" s="405">
        <v>9021</v>
      </c>
      <c r="F580" s="405">
        <v>5098</v>
      </c>
      <c r="G580" s="687"/>
      <c r="H580" s="403"/>
      <c r="I580" s="404"/>
      <c r="J580" s="405"/>
      <c r="K580" s="405"/>
      <c r="L580" s="407"/>
      <c r="M580" s="407"/>
      <c r="N580" s="407"/>
      <c r="O580" s="408"/>
      <c r="P580" s="549"/>
      <c r="Q580" s="438"/>
      <c r="R580" s="405"/>
      <c r="S580" s="405"/>
      <c r="T580" s="405"/>
      <c r="U580" s="667"/>
      <c r="V580" s="450"/>
      <c r="W580" s="734">
        <f t="shared" si="108"/>
        <v>1440</v>
      </c>
      <c r="X580" s="450">
        <f t="shared" si="109"/>
        <v>0.57599999999999996</v>
      </c>
      <c r="Y580" s="734">
        <f t="shared" si="110"/>
        <v>3110.6896551724139</v>
      </c>
      <c r="Z580" s="734">
        <f t="shared" si="118"/>
        <v>9021</v>
      </c>
      <c r="AA580" s="735">
        <f t="shared" si="111"/>
        <v>12990.24</v>
      </c>
      <c r="AB580" s="450">
        <f t="shared" si="112"/>
        <v>0.57734399999999997</v>
      </c>
      <c r="AC580" s="439">
        <v>38</v>
      </c>
      <c r="AD580" s="464"/>
      <c r="AE580" s="549">
        <v>2256</v>
      </c>
      <c r="AF580" s="549">
        <v>1936</v>
      </c>
      <c r="AG580" s="464">
        <v>7.27</v>
      </c>
      <c r="AH580" s="439">
        <v>1107</v>
      </c>
      <c r="AI580" s="735">
        <f t="shared" si="119"/>
        <v>3210.2999999999997</v>
      </c>
      <c r="AJ580" s="549">
        <v>6510</v>
      </c>
      <c r="AK580" s="439"/>
      <c r="AL580" s="457">
        <v>12</v>
      </c>
      <c r="AM580" s="464">
        <v>21.03</v>
      </c>
      <c r="AN580" s="464">
        <v>27.48</v>
      </c>
      <c r="AO580" s="457">
        <v>13.6</v>
      </c>
      <c r="AP580" s="457">
        <v>4.5999999999999996</v>
      </c>
      <c r="AQ580" s="549"/>
      <c r="AR580" s="736"/>
      <c r="AS580" s="595">
        <f t="shared" si="113"/>
        <v>66.666666666666657</v>
      </c>
      <c r="AT580" s="736">
        <f t="shared" si="114"/>
        <v>3.24756</v>
      </c>
      <c r="AU580" s="737">
        <f t="shared" si="115"/>
        <v>0.57992142857142859</v>
      </c>
      <c r="AV580" s="450">
        <f t="shared" si="116"/>
        <v>0.6441303624875292</v>
      </c>
      <c r="AW580" s="747">
        <f t="shared" si="117"/>
        <v>0.6441303624875292</v>
      </c>
    </row>
    <row r="581" spans="1:49" x14ac:dyDescent="0.15">
      <c r="A581" s="733">
        <v>44063</v>
      </c>
      <c r="B581" s="515">
        <v>1440</v>
      </c>
      <c r="C581" s="403">
        <v>5.19</v>
      </c>
      <c r="D581" s="406">
        <f t="shared" si="107"/>
        <v>3355.1724137931037</v>
      </c>
      <c r="E581" s="405">
        <v>9730</v>
      </c>
      <c r="F581" s="405">
        <v>4436</v>
      </c>
      <c r="G581" s="687"/>
      <c r="H581" s="403"/>
      <c r="I581" s="404"/>
      <c r="J581" s="405"/>
      <c r="K581" s="405"/>
      <c r="L581" s="407"/>
      <c r="M581" s="407"/>
      <c r="N581" s="407"/>
      <c r="O581" s="408"/>
      <c r="P581" s="549"/>
      <c r="Q581" s="438"/>
      <c r="R581" s="405"/>
      <c r="S581" s="405"/>
      <c r="T581" s="405"/>
      <c r="U581" s="667"/>
      <c r="V581" s="450"/>
      <c r="W581" s="734">
        <f t="shared" si="108"/>
        <v>1440</v>
      </c>
      <c r="X581" s="450">
        <f t="shared" si="109"/>
        <v>0.57599999999999996</v>
      </c>
      <c r="Y581" s="734">
        <f t="shared" si="110"/>
        <v>3355.1724137931037</v>
      </c>
      <c r="Z581" s="734">
        <f t="shared" si="118"/>
        <v>9730</v>
      </c>
      <c r="AA581" s="735">
        <f t="shared" si="111"/>
        <v>14011.2</v>
      </c>
      <c r="AB581" s="450">
        <f t="shared" si="112"/>
        <v>0.62272000000000005</v>
      </c>
      <c r="AC581" s="439">
        <v>38</v>
      </c>
      <c r="AD581" s="464"/>
      <c r="AE581" s="549">
        <v>2162</v>
      </c>
      <c r="AF581" s="549">
        <v>1939</v>
      </c>
      <c r="AG581" s="464">
        <v>7.52</v>
      </c>
      <c r="AH581" s="439">
        <v>1192</v>
      </c>
      <c r="AI581" s="735">
        <f t="shared" si="119"/>
        <v>3456.7999999999997</v>
      </c>
      <c r="AJ581" s="549">
        <v>6370</v>
      </c>
      <c r="AK581" s="439"/>
      <c r="AL581" s="457">
        <v>12</v>
      </c>
      <c r="AM581" s="464">
        <v>20.47</v>
      </c>
      <c r="AN581" s="464">
        <v>32.520000000000003</v>
      </c>
      <c r="AO581" s="457">
        <v>12</v>
      </c>
      <c r="AP581" s="457">
        <v>3.5</v>
      </c>
      <c r="AQ581" s="549"/>
      <c r="AR581" s="736"/>
      <c r="AS581" s="595">
        <f t="shared" si="113"/>
        <v>66.666666666666657</v>
      </c>
      <c r="AT581" s="736">
        <f t="shared" si="114"/>
        <v>3.5028000000000001</v>
      </c>
      <c r="AU581" s="737">
        <f t="shared" si="115"/>
        <v>0.62550000000000006</v>
      </c>
      <c r="AV581" s="450">
        <f t="shared" si="116"/>
        <v>0.64472764645426517</v>
      </c>
      <c r="AW581" s="747">
        <f t="shared" si="117"/>
        <v>0.64472764645426517</v>
      </c>
    </row>
    <row r="582" spans="1:49" x14ac:dyDescent="0.15">
      <c r="A582" s="733">
        <v>44064</v>
      </c>
      <c r="B582" s="515">
        <v>1440</v>
      </c>
      <c r="C582" s="403">
        <v>5</v>
      </c>
      <c r="D582" s="406">
        <f t="shared" si="107"/>
        <v>3444.1379310344828</v>
      </c>
      <c r="E582" s="405">
        <v>9988</v>
      </c>
      <c r="F582" s="405">
        <v>3664</v>
      </c>
      <c r="G582" s="687">
        <v>1200</v>
      </c>
      <c r="H582" s="403"/>
      <c r="I582" s="404"/>
      <c r="J582" s="405"/>
      <c r="K582" s="405"/>
      <c r="L582" s="407"/>
      <c r="M582" s="407"/>
      <c r="N582" s="407"/>
      <c r="O582" s="408"/>
      <c r="P582" s="549"/>
      <c r="Q582" s="438"/>
      <c r="R582" s="405"/>
      <c r="S582" s="405"/>
      <c r="T582" s="405"/>
      <c r="U582" s="667"/>
      <c r="V582" s="450"/>
      <c r="W582" s="734">
        <f t="shared" si="108"/>
        <v>2640</v>
      </c>
      <c r="X582" s="450">
        <f t="shared" si="109"/>
        <v>1.056</v>
      </c>
      <c r="Y582" s="734">
        <f t="shared" si="110"/>
        <v>1878.6206896551726</v>
      </c>
      <c r="Z582" s="734">
        <f t="shared" ref="Z582:Z614" si="120">E582*B582/W582</f>
        <v>5448</v>
      </c>
      <c r="AA582" s="735">
        <f t="shared" si="111"/>
        <v>14382.72</v>
      </c>
      <c r="AB582" s="450">
        <f t="shared" si="112"/>
        <v>0.63923200000000002</v>
      </c>
      <c r="AC582" s="439">
        <v>38</v>
      </c>
      <c r="AD582" s="464"/>
      <c r="AE582" s="549">
        <v>2070</v>
      </c>
      <c r="AF582" s="549">
        <v>1906</v>
      </c>
      <c r="AG582" s="464">
        <v>7.6</v>
      </c>
      <c r="AH582" s="439">
        <v>1232</v>
      </c>
      <c r="AI582" s="735">
        <f t="shared" si="119"/>
        <v>3572.7999999999997</v>
      </c>
      <c r="AJ582" s="549">
        <v>6260</v>
      </c>
      <c r="AK582" s="439"/>
      <c r="AL582" s="457">
        <v>10</v>
      </c>
      <c r="AM582" s="464">
        <v>20.48</v>
      </c>
      <c r="AN582" s="464">
        <v>32.61</v>
      </c>
      <c r="AO582" s="457">
        <v>9.9</v>
      </c>
      <c r="AP582" s="457">
        <v>2.9</v>
      </c>
      <c r="AQ582" s="549"/>
      <c r="AR582" s="736"/>
      <c r="AS582" s="595">
        <f t="shared" si="113"/>
        <v>36.36363636363636</v>
      </c>
      <c r="AT582" s="736">
        <f t="shared" si="114"/>
        <v>3.5956799999999998</v>
      </c>
      <c r="AU582" s="737">
        <f t="shared" si="115"/>
        <v>0.64208571428571426</v>
      </c>
      <c r="AV582" s="450">
        <f t="shared" si="116"/>
        <v>0.34419970631424379</v>
      </c>
      <c r="AW582" s="747">
        <f t="shared" si="117"/>
        <v>0.34419970631424379</v>
      </c>
    </row>
    <row r="583" spans="1:49" x14ac:dyDescent="0.15">
      <c r="A583" s="733">
        <v>44065</v>
      </c>
      <c r="B583" s="515">
        <v>1440</v>
      </c>
      <c r="C583" s="403">
        <v>4.97</v>
      </c>
      <c r="D583" s="406">
        <f t="shared" si="107"/>
        <v>3596.2068965517242</v>
      </c>
      <c r="E583" s="405">
        <v>10429</v>
      </c>
      <c r="F583" s="405">
        <v>4201</v>
      </c>
      <c r="G583" s="687">
        <v>1200</v>
      </c>
      <c r="H583" s="403"/>
      <c r="I583" s="404"/>
      <c r="J583" s="405"/>
      <c r="K583" s="405"/>
      <c r="L583" s="407"/>
      <c r="M583" s="407"/>
      <c r="N583" s="407"/>
      <c r="O583" s="408"/>
      <c r="P583" s="549"/>
      <c r="Q583" s="438"/>
      <c r="R583" s="405"/>
      <c r="S583" s="405"/>
      <c r="T583" s="405"/>
      <c r="U583" s="667"/>
      <c r="V583" s="450"/>
      <c r="W583" s="734">
        <f t="shared" si="108"/>
        <v>2640</v>
      </c>
      <c r="X583" s="450">
        <f t="shared" si="109"/>
        <v>1.056</v>
      </c>
      <c r="Y583" s="734">
        <f t="shared" si="110"/>
        <v>1961.5673981191226</v>
      </c>
      <c r="Z583" s="734">
        <f t="shared" si="120"/>
        <v>5688.545454545455</v>
      </c>
      <c r="AA583" s="735">
        <f t="shared" si="111"/>
        <v>15017.76</v>
      </c>
      <c r="AB583" s="450">
        <f t="shared" si="112"/>
        <v>0.66745600000000005</v>
      </c>
      <c r="AC583" s="439">
        <v>38</v>
      </c>
      <c r="AD583" s="464"/>
      <c r="AE583" s="549">
        <v>2077</v>
      </c>
      <c r="AF583" s="549">
        <v>1888</v>
      </c>
      <c r="AG583" s="464">
        <v>7.58</v>
      </c>
      <c r="AH583" s="439">
        <v>1205</v>
      </c>
      <c r="AI583" s="735">
        <f t="shared" si="119"/>
        <v>3494.5</v>
      </c>
      <c r="AJ583" s="549">
        <v>6120</v>
      </c>
      <c r="AK583" s="439"/>
      <c r="AL583" s="457">
        <v>8</v>
      </c>
      <c r="AM583" s="464">
        <v>20.350000000000001</v>
      </c>
      <c r="AN583" s="464">
        <v>28.4</v>
      </c>
      <c r="AO583" s="457">
        <v>6.7</v>
      </c>
      <c r="AP583" s="457">
        <v>3.3</v>
      </c>
      <c r="AQ583" s="549"/>
      <c r="AR583" s="736"/>
      <c r="AS583" s="595">
        <f t="shared" si="113"/>
        <v>36.36363636363636</v>
      </c>
      <c r="AT583" s="736">
        <f t="shared" si="114"/>
        <v>3.7544400000000002</v>
      </c>
      <c r="AU583" s="737">
        <f t="shared" si="115"/>
        <v>0.67043571428571436</v>
      </c>
      <c r="AV583" s="450">
        <f t="shared" si="116"/>
        <v>0.38569533672132206</v>
      </c>
      <c r="AW583" s="747">
        <f t="shared" si="117"/>
        <v>0.38569533672132195</v>
      </c>
    </row>
    <row r="584" spans="1:49" x14ac:dyDescent="0.15">
      <c r="A584" s="740">
        <v>44066</v>
      </c>
      <c r="B584" s="486">
        <v>1440</v>
      </c>
      <c r="C584" s="488">
        <v>5.3</v>
      </c>
      <c r="D584" s="741">
        <f t="shared" si="107"/>
        <v>3888.6206896551726</v>
      </c>
      <c r="E584" s="490">
        <v>11277</v>
      </c>
      <c r="F584" s="490">
        <v>4090</v>
      </c>
      <c r="G584" s="689">
        <v>1200</v>
      </c>
      <c r="H584" s="488"/>
      <c r="I584" s="489"/>
      <c r="J584" s="490"/>
      <c r="K584" s="490"/>
      <c r="L584" s="491"/>
      <c r="M584" s="491"/>
      <c r="N584" s="491"/>
      <c r="O584" s="492"/>
      <c r="P584" s="550"/>
      <c r="Q584" s="493"/>
      <c r="R584" s="494"/>
      <c r="S584" s="490"/>
      <c r="T584" s="490"/>
      <c r="U584" s="677"/>
      <c r="V584" s="499"/>
      <c r="W584" s="742">
        <f t="shared" si="108"/>
        <v>2640</v>
      </c>
      <c r="X584" s="499">
        <f t="shared" si="109"/>
        <v>1.056</v>
      </c>
      <c r="Y584" s="742">
        <f t="shared" si="110"/>
        <v>2121.0658307210033</v>
      </c>
      <c r="Z584" s="742">
        <f t="shared" si="120"/>
        <v>6151.090909090909</v>
      </c>
      <c r="AA584" s="550">
        <f t="shared" si="111"/>
        <v>16238.88</v>
      </c>
      <c r="AB584" s="499">
        <f t="shared" si="112"/>
        <v>0.72172799999999993</v>
      </c>
      <c r="AC584" s="494">
        <v>38</v>
      </c>
      <c r="AD584" s="507"/>
      <c r="AE584" s="550">
        <v>2280</v>
      </c>
      <c r="AF584" s="550">
        <v>2043</v>
      </c>
      <c r="AG584" s="507">
        <v>7.68</v>
      </c>
      <c r="AH584" s="494">
        <v>1098</v>
      </c>
      <c r="AI584" s="550">
        <f t="shared" si="119"/>
        <v>3184.2</v>
      </c>
      <c r="AJ584" s="550">
        <v>5910</v>
      </c>
      <c r="AK584" s="494"/>
      <c r="AL584" s="503">
        <v>5</v>
      </c>
      <c r="AM584" s="507">
        <v>19.329999999999998</v>
      </c>
      <c r="AN584" s="507">
        <v>26.47</v>
      </c>
      <c r="AO584" s="503">
        <v>12.9</v>
      </c>
      <c r="AP584" s="503">
        <v>3.1</v>
      </c>
      <c r="AQ584" s="550"/>
      <c r="AR584" s="507"/>
      <c r="AS584" s="494">
        <f t="shared" si="113"/>
        <v>36.36363636363636</v>
      </c>
      <c r="AT584" s="507">
        <f t="shared" si="114"/>
        <v>4.0597199999999996</v>
      </c>
      <c r="AU584" s="743">
        <f t="shared" si="115"/>
        <v>0.72494999999999998</v>
      </c>
      <c r="AV584" s="499">
        <f t="shared" si="116"/>
        <v>0.48233572758712429</v>
      </c>
      <c r="AW584" s="748">
        <f t="shared" si="117"/>
        <v>0.48233572758712429</v>
      </c>
    </row>
    <row r="585" spans="1:49" x14ac:dyDescent="0.15">
      <c r="A585" s="733">
        <v>44067</v>
      </c>
      <c r="B585" s="515">
        <v>1440</v>
      </c>
      <c r="C585" s="403">
        <v>5.07</v>
      </c>
      <c r="D585" s="406">
        <f t="shared" si="107"/>
        <v>4062.4137931034484</v>
      </c>
      <c r="E585" s="405">
        <v>11781</v>
      </c>
      <c r="F585" s="405">
        <v>4192</v>
      </c>
      <c r="G585" s="687">
        <v>1200</v>
      </c>
      <c r="H585" s="403"/>
      <c r="I585" s="404"/>
      <c r="J585" s="405"/>
      <c r="K585" s="405"/>
      <c r="L585" s="407"/>
      <c r="M585" s="407"/>
      <c r="N585" s="407"/>
      <c r="O585" s="408"/>
      <c r="P585" s="549"/>
      <c r="Q585" s="438"/>
      <c r="R585" s="439"/>
      <c r="S585" s="405"/>
      <c r="T585" s="405"/>
      <c r="U585" s="667"/>
      <c r="V585" s="450"/>
      <c r="W585" s="734">
        <f t="shared" si="108"/>
        <v>2640</v>
      </c>
      <c r="X585" s="450">
        <f t="shared" si="109"/>
        <v>1.056</v>
      </c>
      <c r="Y585" s="734">
        <f t="shared" si="110"/>
        <v>2215.8620689655172</v>
      </c>
      <c r="Z585" s="734">
        <f t="shared" si="120"/>
        <v>6426</v>
      </c>
      <c r="AA585" s="735">
        <f t="shared" si="111"/>
        <v>16964.64</v>
      </c>
      <c r="AB585" s="450">
        <f t="shared" si="112"/>
        <v>0.75398399999999999</v>
      </c>
      <c r="AC585" s="439">
        <v>38</v>
      </c>
      <c r="AD585" s="464"/>
      <c r="AE585" s="549">
        <v>2171</v>
      </c>
      <c r="AF585" s="549">
        <v>1979</v>
      </c>
      <c r="AG585" s="464">
        <v>7.59</v>
      </c>
      <c r="AH585" s="439">
        <v>1137</v>
      </c>
      <c r="AI585" s="735">
        <f t="shared" si="119"/>
        <v>3297.2999999999997</v>
      </c>
      <c r="AJ585" s="549">
        <v>6300</v>
      </c>
      <c r="AK585" s="439"/>
      <c r="AL585" s="457">
        <v>4</v>
      </c>
      <c r="AM585" s="464">
        <v>20.3</v>
      </c>
      <c r="AN585" s="464">
        <v>25.37</v>
      </c>
      <c r="AO585" s="457">
        <v>5.6</v>
      </c>
      <c r="AP585" s="457">
        <v>2.4</v>
      </c>
      <c r="AQ585" s="549"/>
      <c r="AR585" s="736"/>
      <c r="AS585" s="595">
        <f t="shared" si="113"/>
        <v>36.36363636363636</v>
      </c>
      <c r="AT585" s="736">
        <f t="shared" si="114"/>
        <v>4.2411599999999998</v>
      </c>
      <c r="AU585" s="737">
        <f t="shared" si="115"/>
        <v>0.75734999999999997</v>
      </c>
      <c r="AV585" s="450">
        <f t="shared" si="116"/>
        <v>0.48688141923436046</v>
      </c>
      <c r="AW585" s="747">
        <f t="shared" si="117"/>
        <v>0.48688141923436046</v>
      </c>
    </row>
    <row r="586" spans="1:49" x14ac:dyDescent="0.15">
      <c r="A586" s="733">
        <v>44068</v>
      </c>
      <c r="B586" s="515">
        <v>1440</v>
      </c>
      <c r="C586" s="403">
        <v>5</v>
      </c>
      <c r="D586" s="406">
        <f t="shared" ref="D586:D614" si="121">E586/2.9</f>
        <v>3620.6896551724139</v>
      </c>
      <c r="E586" s="405">
        <v>10500</v>
      </c>
      <c r="F586" s="405">
        <v>4600</v>
      </c>
      <c r="G586" s="687">
        <v>1200</v>
      </c>
      <c r="H586" s="403"/>
      <c r="I586" s="404"/>
      <c r="J586" s="405"/>
      <c r="K586" s="405"/>
      <c r="L586" s="407"/>
      <c r="M586" s="407"/>
      <c r="N586" s="407"/>
      <c r="O586" s="408"/>
      <c r="P586" s="549"/>
      <c r="Q586" s="438"/>
      <c r="R586" s="439"/>
      <c r="S586" s="405"/>
      <c r="T586" s="405"/>
      <c r="U586" s="667"/>
      <c r="V586" s="450"/>
      <c r="W586" s="734">
        <f t="shared" ref="W586:W614" si="122">G586+B586</f>
        <v>2640</v>
      </c>
      <c r="X586" s="450">
        <f t="shared" ref="X586:X614" si="123">W586/$W$6</f>
        <v>1.056</v>
      </c>
      <c r="Y586" s="734">
        <f t="shared" ref="Y586:Y614" si="124">Z586/2.9</f>
        <v>1974.9216300940438</v>
      </c>
      <c r="Z586" s="734">
        <f t="shared" si="120"/>
        <v>5727.272727272727</v>
      </c>
      <c r="AA586" s="735">
        <f t="shared" ref="AA586:AA614" si="125">B586*E586/1000</f>
        <v>15120</v>
      </c>
      <c r="AB586" s="450">
        <f t="shared" ref="AB586:AB614" si="126">AA586/$AA$6</f>
        <v>0.67200000000000004</v>
      </c>
      <c r="AC586" s="439">
        <v>38</v>
      </c>
      <c r="AD586" s="464"/>
      <c r="AE586" s="549">
        <v>2191</v>
      </c>
      <c r="AF586" s="549">
        <v>2061</v>
      </c>
      <c r="AG586" s="464">
        <v>7.56</v>
      </c>
      <c r="AH586" s="439">
        <v>1106</v>
      </c>
      <c r="AI586" s="735">
        <f t="shared" si="119"/>
        <v>3207.4</v>
      </c>
      <c r="AJ586" s="549">
        <v>6520</v>
      </c>
      <c r="AK586" s="439"/>
      <c r="AL586" s="457">
        <v>2</v>
      </c>
      <c r="AM586" s="464">
        <v>19.23</v>
      </c>
      <c r="AN586" s="464">
        <v>24.23</v>
      </c>
      <c r="AO586" s="457">
        <v>6.4</v>
      </c>
      <c r="AP586" s="457">
        <v>2.8</v>
      </c>
      <c r="AQ586" s="549"/>
      <c r="AR586" s="736"/>
      <c r="AS586" s="595">
        <f t="shared" ref="AS586:AS614" si="127">4000/W586*24</f>
        <v>36.36363636363636</v>
      </c>
      <c r="AT586" s="736">
        <f t="shared" ref="AT586:AT614" si="128">AA586/4000</f>
        <v>3.78</v>
      </c>
      <c r="AU586" s="737">
        <f t="shared" ref="AU586:AU614" si="129">AT586/$AT$6</f>
        <v>0.67500000000000004</v>
      </c>
      <c r="AV586" s="450">
        <f t="shared" ref="AV586:AV611" si="130">1-AH586/Y586</f>
        <v>0.4399777777777778</v>
      </c>
      <c r="AW586" s="747">
        <f t="shared" ref="AW586:AW611" si="131">1-AI586/Z586</f>
        <v>0.43997777777777769</v>
      </c>
    </row>
    <row r="587" spans="1:49" x14ac:dyDescent="0.15">
      <c r="A587" s="733">
        <v>44069</v>
      </c>
      <c r="B587" s="515">
        <v>1440</v>
      </c>
      <c r="C587" s="403">
        <v>5.0999999999999996</v>
      </c>
      <c r="D587" s="406">
        <f t="shared" si="121"/>
        <v>3674.1379310344828</v>
      </c>
      <c r="E587" s="405">
        <v>10655</v>
      </c>
      <c r="F587" s="405">
        <v>4225</v>
      </c>
      <c r="G587" s="687">
        <v>1200</v>
      </c>
      <c r="H587" s="403"/>
      <c r="I587" s="404"/>
      <c r="J587" s="405"/>
      <c r="K587" s="405"/>
      <c r="L587" s="407"/>
      <c r="M587" s="407"/>
      <c r="N587" s="407"/>
      <c r="O587" s="408"/>
      <c r="P587" s="549"/>
      <c r="Q587" s="438"/>
      <c r="R587" s="405"/>
      <c r="S587" s="405"/>
      <c r="T587" s="405"/>
      <c r="U587" s="667"/>
      <c r="V587" s="450"/>
      <c r="W587" s="734">
        <f t="shared" si="122"/>
        <v>2640</v>
      </c>
      <c r="X587" s="450">
        <f t="shared" si="123"/>
        <v>1.056</v>
      </c>
      <c r="Y587" s="734">
        <f t="shared" si="124"/>
        <v>2004.0752351097181</v>
      </c>
      <c r="Z587" s="734">
        <f t="shared" si="120"/>
        <v>5811.818181818182</v>
      </c>
      <c r="AA587" s="735">
        <f t="shared" si="125"/>
        <v>15343.2</v>
      </c>
      <c r="AB587" s="450">
        <f t="shared" si="126"/>
        <v>0.68192000000000008</v>
      </c>
      <c r="AC587" s="439">
        <v>38</v>
      </c>
      <c r="AD587" s="464"/>
      <c r="AE587" s="549">
        <v>2095</v>
      </c>
      <c r="AF587" s="549">
        <v>2038</v>
      </c>
      <c r="AG587" s="464">
        <v>7.55</v>
      </c>
      <c r="AH587" s="439">
        <v>1109</v>
      </c>
      <c r="AI587" s="735">
        <f t="shared" si="119"/>
        <v>3216.1</v>
      </c>
      <c r="AJ587" s="549">
        <v>6640</v>
      </c>
      <c r="AK587" s="439"/>
      <c r="AL587" s="457">
        <v>2</v>
      </c>
      <c r="AM587" s="464">
        <v>21.78</v>
      </c>
      <c r="AN587" s="464">
        <v>25.11</v>
      </c>
      <c r="AO587" s="457">
        <v>6.7</v>
      </c>
      <c r="AP587" s="457">
        <v>3.2</v>
      </c>
      <c r="AQ587" s="549"/>
      <c r="AR587" s="736"/>
      <c r="AS587" s="595">
        <f t="shared" si="127"/>
        <v>36.36363636363636</v>
      </c>
      <c r="AT587" s="736">
        <f t="shared" si="128"/>
        <v>3.8358000000000003</v>
      </c>
      <c r="AU587" s="737">
        <f t="shared" si="129"/>
        <v>0.6849642857142858</v>
      </c>
      <c r="AV587" s="450">
        <f t="shared" si="130"/>
        <v>0.44662756139527615</v>
      </c>
      <c r="AW587" s="747">
        <f t="shared" si="131"/>
        <v>0.44662756139527615</v>
      </c>
    </row>
    <row r="588" spans="1:49" x14ac:dyDescent="0.15">
      <c r="A588" s="733">
        <v>44070</v>
      </c>
      <c r="B588" s="515">
        <v>1440</v>
      </c>
      <c r="C588" s="403">
        <v>5.09</v>
      </c>
      <c r="D588" s="406">
        <f t="shared" si="121"/>
        <v>3560</v>
      </c>
      <c r="E588" s="405">
        <v>10324</v>
      </c>
      <c r="F588" s="405">
        <v>4096</v>
      </c>
      <c r="G588" s="687">
        <v>1200</v>
      </c>
      <c r="H588" s="403"/>
      <c r="I588" s="404"/>
      <c r="J588" s="405"/>
      <c r="K588" s="405"/>
      <c r="L588" s="407"/>
      <c r="M588" s="407"/>
      <c r="N588" s="407"/>
      <c r="O588" s="408"/>
      <c r="P588" s="549"/>
      <c r="Q588" s="438"/>
      <c r="R588" s="405"/>
      <c r="S588" s="405"/>
      <c r="T588" s="405"/>
      <c r="U588" s="667"/>
      <c r="V588" s="450"/>
      <c r="W588" s="734">
        <f t="shared" si="122"/>
        <v>2640</v>
      </c>
      <c r="X588" s="450">
        <f t="shared" si="123"/>
        <v>1.056</v>
      </c>
      <c r="Y588" s="734">
        <f t="shared" si="124"/>
        <v>1941.8181818181818</v>
      </c>
      <c r="Z588" s="734">
        <f t="shared" si="120"/>
        <v>5631.272727272727</v>
      </c>
      <c r="AA588" s="735">
        <f t="shared" si="125"/>
        <v>14866.56</v>
      </c>
      <c r="AB588" s="450">
        <f t="shared" si="126"/>
        <v>0.66073599999999999</v>
      </c>
      <c r="AC588" s="439">
        <v>38</v>
      </c>
      <c r="AD588" s="464"/>
      <c r="AE588" s="549">
        <v>2212</v>
      </c>
      <c r="AF588" s="549">
        <v>2210</v>
      </c>
      <c r="AG588" s="464">
        <v>7.54</v>
      </c>
      <c r="AH588" s="439">
        <v>1062</v>
      </c>
      <c r="AI588" s="735">
        <f t="shared" si="119"/>
        <v>3079.7999999999997</v>
      </c>
      <c r="AJ588" s="549">
        <v>6310</v>
      </c>
      <c r="AK588" s="439"/>
      <c r="AL588" s="457">
        <v>1.5</v>
      </c>
      <c r="AM588" s="464">
        <v>21.21</v>
      </c>
      <c r="AN588" s="464">
        <v>25.68</v>
      </c>
      <c r="AO588" s="457">
        <v>5.9</v>
      </c>
      <c r="AP588" s="457">
        <v>2.7</v>
      </c>
      <c r="AQ588" s="549"/>
      <c r="AR588" s="736"/>
      <c r="AS588" s="595">
        <f t="shared" si="127"/>
        <v>36.36363636363636</v>
      </c>
      <c r="AT588" s="736">
        <f t="shared" si="128"/>
        <v>3.7166399999999999</v>
      </c>
      <c r="AU588" s="737">
        <f t="shared" si="129"/>
        <v>0.66368571428571432</v>
      </c>
      <c r="AV588" s="450">
        <f t="shared" si="130"/>
        <v>0.45308988764044944</v>
      </c>
      <c r="AW588" s="747">
        <f t="shared" si="131"/>
        <v>0.45308988764044944</v>
      </c>
    </row>
    <row r="589" spans="1:49" x14ac:dyDescent="0.15">
      <c r="A589" s="733">
        <v>44071</v>
      </c>
      <c r="B589" s="515">
        <v>1440</v>
      </c>
      <c r="C589" s="403">
        <v>5.15</v>
      </c>
      <c r="D589" s="406">
        <f t="shared" si="121"/>
        <v>3479.655172413793</v>
      </c>
      <c r="E589" s="405">
        <v>10091</v>
      </c>
      <c r="F589" s="405">
        <v>4216</v>
      </c>
      <c r="G589" s="687">
        <v>1200</v>
      </c>
      <c r="H589" s="403"/>
      <c r="I589" s="404"/>
      <c r="J589" s="405"/>
      <c r="K589" s="405"/>
      <c r="L589" s="407"/>
      <c r="M589" s="407"/>
      <c r="N589" s="407"/>
      <c r="O589" s="408"/>
      <c r="P589" s="549"/>
      <c r="Q589" s="438"/>
      <c r="R589" s="405"/>
      <c r="S589" s="405"/>
      <c r="T589" s="405"/>
      <c r="U589" s="667"/>
      <c r="V589" s="450"/>
      <c r="W589" s="734">
        <f t="shared" si="122"/>
        <v>2640</v>
      </c>
      <c r="X589" s="450">
        <f t="shared" si="123"/>
        <v>1.056</v>
      </c>
      <c r="Y589" s="734">
        <f t="shared" si="124"/>
        <v>1897.9937304075236</v>
      </c>
      <c r="Z589" s="734">
        <f t="shared" si="120"/>
        <v>5504.181818181818</v>
      </c>
      <c r="AA589" s="735">
        <f t="shared" si="125"/>
        <v>14531.04</v>
      </c>
      <c r="AB589" s="450">
        <f t="shared" si="126"/>
        <v>0.64582400000000006</v>
      </c>
      <c r="AC589" s="439">
        <v>37</v>
      </c>
      <c r="AD589" s="464"/>
      <c r="AE589" s="549">
        <v>2386</v>
      </c>
      <c r="AF589" s="549">
        <v>2454</v>
      </c>
      <c r="AG589" s="464">
        <v>7.6</v>
      </c>
      <c r="AH589" s="439">
        <v>943</v>
      </c>
      <c r="AI589" s="735">
        <f t="shared" si="119"/>
        <v>2734.7</v>
      </c>
      <c r="AJ589" s="549">
        <v>6320</v>
      </c>
      <c r="AK589" s="439"/>
      <c r="AL589" s="457">
        <v>3</v>
      </c>
      <c r="AM589" s="464">
        <v>16.47</v>
      </c>
      <c r="AN589" s="464">
        <v>27.07</v>
      </c>
      <c r="AO589" s="457">
        <v>7.1</v>
      </c>
      <c r="AP589" s="457">
        <v>2.6</v>
      </c>
      <c r="AQ589" s="549"/>
      <c r="AR589" s="736"/>
      <c r="AS589" s="595">
        <f t="shared" si="127"/>
        <v>36.36363636363636</v>
      </c>
      <c r="AT589" s="736">
        <f t="shared" si="128"/>
        <v>3.6327600000000002</v>
      </c>
      <c r="AU589" s="737">
        <f t="shared" si="129"/>
        <v>0.64870714285714293</v>
      </c>
      <c r="AV589" s="450">
        <f t="shared" si="130"/>
        <v>0.50315958114491455</v>
      </c>
      <c r="AW589" s="747">
        <f t="shared" si="131"/>
        <v>0.50315958114491455</v>
      </c>
    </row>
    <row r="590" spans="1:49" x14ac:dyDescent="0.15">
      <c r="A590" s="733">
        <v>44072</v>
      </c>
      <c r="B590" s="515">
        <v>1440</v>
      </c>
      <c r="C590" s="403">
        <v>4.6100000000000003</v>
      </c>
      <c r="D590" s="406">
        <f t="shared" si="121"/>
        <v>3220.344827586207</v>
      </c>
      <c r="E590" s="405">
        <v>9339</v>
      </c>
      <c r="F590" s="405">
        <v>3772</v>
      </c>
      <c r="G590" s="687">
        <v>1200</v>
      </c>
      <c r="H590" s="403"/>
      <c r="I590" s="404"/>
      <c r="J590" s="405"/>
      <c r="K590" s="405"/>
      <c r="L590" s="407"/>
      <c r="M590" s="407"/>
      <c r="N590" s="407"/>
      <c r="O590" s="408"/>
      <c r="P590" s="549"/>
      <c r="Q590" s="438"/>
      <c r="R590" s="405"/>
      <c r="S590" s="405"/>
      <c r="T590" s="405"/>
      <c r="U590" s="667"/>
      <c r="V590" s="450"/>
      <c r="W590" s="734">
        <f t="shared" si="122"/>
        <v>2640</v>
      </c>
      <c r="X590" s="450">
        <f t="shared" si="123"/>
        <v>1.056</v>
      </c>
      <c r="Y590" s="734">
        <f t="shared" si="124"/>
        <v>1756.5517241379312</v>
      </c>
      <c r="Z590" s="734">
        <f t="shared" si="120"/>
        <v>5094</v>
      </c>
      <c r="AA590" s="735">
        <f t="shared" si="125"/>
        <v>13448.16</v>
      </c>
      <c r="AB590" s="450">
        <f t="shared" si="126"/>
        <v>0.59769600000000001</v>
      </c>
      <c r="AC590" s="439">
        <v>37</v>
      </c>
      <c r="AD590" s="464"/>
      <c r="AE590" s="549">
        <v>2375</v>
      </c>
      <c r="AF590" s="549">
        <v>2378</v>
      </c>
      <c r="AG590" s="464">
        <v>7.54</v>
      </c>
      <c r="AH590" s="439">
        <v>866</v>
      </c>
      <c r="AI590" s="735">
        <f t="shared" si="119"/>
        <v>2511.4</v>
      </c>
      <c r="AJ590" s="549">
        <v>6480</v>
      </c>
      <c r="AK590" s="439"/>
      <c r="AL590" s="457">
        <v>3</v>
      </c>
      <c r="AM590" s="464">
        <v>13.15</v>
      </c>
      <c r="AN590" s="464">
        <v>30.15</v>
      </c>
      <c r="AO590" s="457">
        <v>11.6</v>
      </c>
      <c r="AP590" s="457">
        <v>1.7</v>
      </c>
      <c r="AQ590" s="549"/>
      <c r="AR590" s="736"/>
      <c r="AS590" s="595">
        <f t="shared" si="127"/>
        <v>36.36363636363636</v>
      </c>
      <c r="AT590" s="736">
        <f t="shared" si="128"/>
        <v>3.3620399999999999</v>
      </c>
      <c r="AU590" s="737">
        <f t="shared" si="129"/>
        <v>0.60036428571428568</v>
      </c>
      <c r="AV590" s="450">
        <f t="shared" si="130"/>
        <v>0.50698861405575191</v>
      </c>
      <c r="AW590" s="747">
        <f t="shared" si="131"/>
        <v>0.5069886140557518</v>
      </c>
    </row>
    <row r="591" spans="1:49" x14ac:dyDescent="0.15">
      <c r="A591" s="740">
        <v>44073</v>
      </c>
      <c r="B591" s="486">
        <v>1440</v>
      </c>
      <c r="C591" s="488">
        <v>5.1100000000000003</v>
      </c>
      <c r="D591" s="741">
        <f t="shared" si="121"/>
        <v>4043.1034482758623</v>
      </c>
      <c r="E591" s="490">
        <v>11725</v>
      </c>
      <c r="F591" s="490">
        <v>4061</v>
      </c>
      <c r="G591" s="689">
        <v>1200</v>
      </c>
      <c r="H591" s="488"/>
      <c r="I591" s="489"/>
      <c r="J591" s="490"/>
      <c r="K591" s="490"/>
      <c r="L591" s="491"/>
      <c r="M591" s="491"/>
      <c r="N591" s="491"/>
      <c r="O591" s="492"/>
      <c r="P591" s="550"/>
      <c r="Q591" s="493"/>
      <c r="R591" s="494"/>
      <c r="S591" s="490"/>
      <c r="T591" s="490"/>
      <c r="U591" s="677"/>
      <c r="V591" s="499"/>
      <c r="W591" s="742">
        <f t="shared" si="122"/>
        <v>2640</v>
      </c>
      <c r="X591" s="499">
        <f t="shared" si="123"/>
        <v>1.056</v>
      </c>
      <c r="Y591" s="742">
        <f t="shared" si="124"/>
        <v>2205.3291536050156</v>
      </c>
      <c r="Z591" s="742">
        <f t="shared" si="120"/>
        <v>6395.454545454545</v>
      </c>
      <c r="AA591" s="550">
        <f t="shared" si="125"/>
        <v>16884</v>
      </c>
      <c r="AB591" s="499">
        <f t="shared" si="126"/>
        <v>0.75039999999999996</v>
      </c>
      <c r="AC591" s="494">
        <v>37</v>
      </c>
      <c r="AD591" s="507"/>
      <c r="AE591" s="550">
        <v>2307</v>
      </c>
      <c r="AF591" s="550">
        <v>2307</v>
      </c>
      <c r="AG591" s="507">
        <v>7.39</v>
      </c>
      <c r="AH591" s="494">
        <v>751</v>
      </c>
      <c r="AI591" s="550">
        <f t="shared" si="119"/>
        <v>2177.9</v>
      </c>
      <c r="AJ591" s="550">
        <v>6610</v>
      </c>
      <c r="AK591" s="494"/>
      <c r="AL591" s="503">
        <v>1.5</v>
      </c>
      <c r="AM591" s="507">
        <v>12.65</v>
      </c>
      <c r="AN591" s="507">
        <v>30.05</v>
      </c>
      <c r="AO591" s="503">
        <v>12.9</v>
      </c>
      <c r="AP591" s="503">
        <v>2.6</v>
      </c>
      <c r="AQ591" s="550"/>
      <c r="AR591" s="507"/>
      <c r="AS591" s="494">
        <f t="shared" si="127"/>
        <v>36.36363636363636</v>
      </c>
      <c r="AT591" s="507">
        <f t="shared" si="128"/>
        <v>4.2210000000000001</v>
      </c>
      <c r="AU591" s="743">
        <f t="shared" si="129"/>
        <v>0.75375000000000003</v>
      </c>
      <c r="AV591" s="499">
        <f t="shared" si="130"/>
        <v>0.65946126510305614</v>
      </c>
      <c r="AW591" s="748">
        <f t="shared" si="131"/>
        <v>0.65946126510305614</v>
      </c>
    </row>
    <row r="592" spans="1:49" x14ac:dyDescent="0.15">
      <c r="A592" s="733">
        <v>44074</v>
      </c>
      <c r="B592" s="515">
        <v>1440</v>
      </c>
      <c r="C592" s="403">
        <v>5.07</v>
      </c>
      <c r="D592" s="406">
        <f t="shared" si="121"/>
        <v>3830</v>
      </c>
      <c r="E592" s="405">
        <v>11107</v>
      </c>
      <c r="F592" s="405">
        <v>4093</v>
      </c>
      <c r="G592" s="687">
        <v>1200</v>
      </c>
      <c r="H592" s="403"/>
      <c r="I592" s="404"/>
      <c r="J592" s="405"/>
      <c r="K592" s="405"/>
      <c r="L592" s="407"/>
      <c r="M592" s="407"/>
      <c r="N592" s="407"/>
      <c r="O592" s="408"/>
      <c r="P592" s="549"/>
      <c r="Q592" s="438"/>
      <c r="R592" s="439"/>
      <c r="S592" s="405"/>
      <c r="T592" s="405"/>
      <c r="U592" s="667"/>
      <c r="V592" s="450"/>
      <c r="W592" s="734">
        <f t="shared" si="122"/>
        <v>2640</v>
      </c>
      <c r="X592" s="450">
        <f t="shared" si="123"/>
        <v>1.056</v>
      </c>
      <c r="Y592" s="734">
        <f t="shared" si="124"/>
        <v>2089.090909090909</v>
      </c>
      <c r="Z592" s="734">
        <f t="shared" si="120"/>
        <v>6058.363636363636</v>
      </c>
      <c r="AA592" s="735">
        <f t="shared" si="125"/>
        <v>15994.08</v>
      </c>
      <c r="AB592" s="450">
        <f t="shared" si="126"/>
        <v>0.71084800000000004</v>
      </c>
      <c r="AC592" s="439">
        <v>37</v>
      </c>
      <c r="AD592" s="464"/>
      <c r="AE592" s="549">
        <v>2451</v>
      </c>
      <c r="AF592" s="549">
        <v>2439</v>
      </c>
      <c r="AG592" s="464">
        <v>7.59</v>
      </c>
      <c r="AH592" s="439">
        <v>766</v>
      </c>
      <c r="AI592" s="735">
        <f t="shared" si="119"/>
        <v>2221.4</v>
      </c>
      <c r="AJ592" s="549">
        <v>6890</v>
      </c>
      <c r="AK592" s="439"/>
      <c r="AL592" s="457">
        <v>3</v>
      </c>
      <c r="AM592" s="464">
        <v>11.3</v>
      </c>
      <c r="AN592" s="464">
        <v>29.15</v>
      </c>
      <c r="AO592" s="457">
        <v>13.1</v>
      </c>
      <c r="AP592" s="457">
        <v>2.2000000000000002</v>
      </c>
      <c r="AQ592" s="549"/>
      <c r="AR592" s="736"/>
      <c r="AS592" s="595">
        <f t="shared" si="127"/>
        <v>36.36363636363636</v>
      </c>
      <c r="AT592" s="736">
        <f t="shared" si="128"/>
        <v>3.9985200000000001</v>
      </c>
      <c r="AU592" s="737">
        <f t="shared" si="129"/>
        <v>0.71402142857142858</v>
      </c>
      <c r="AV592" s="450">
        <f t="shared" si="130"/>
        <v>0.6333333333333333</v>
      </c>
      <c r="AW592" s="747">
        <f t="shared" si="131"/>
        <v>0.6333333333333333</v>
      </c>
    </row>
    <row r="593" spans="1:49" x14ac:dyDescent="0.15">
      <c r="A593" s="733">
        <v>44075</v>
      </c>
      <c r="B593" s="515">
        <v>1440</v>
      </c>
      <c r="C593" s="403">
        <v>5.03</v>
      </c>
      <c r="D593" s="406">
        <f t="shared" si="121"/>
        <v>3392.0689655172414</v>
      </c>
      <c r="E593" s="405">
        <v>9837</v>
      </c>
      <c r="F593" s="405">
        <v>4311</v>
      </c>
      <c r="G593" s="687">
        <v>1200</v>
      </c>
      <c r="H593" s="403"/>
      <c r="I593" s="404"/>
      <c r="J593" s="405"/>
      <c r="K593" s="405"/>
      <c r="L593" s="407"/>
      <c r="M593" s="407"/>
      <c r="N593" s="407"/>
      <c r="O593" s="408"/>
      <c r="P593" s="549"/>
      <c r="Q593" s="438"/>
      <c r="R593" s="439"/>
      <c r="S593" s="405"/>
      <c r="T593" s="405"/>
      <c r="U593" s="667"/>
      <c r="V593" s="450"/>
      <c r="W593" s="734">
        <f t="shared" si="122"/>
        <v>2640</v>
      </c>
      <c r="X593" s="450">
        <f t="shared" si="123"/>
        <v>1.056</v>
      </c>
      <c r="Y593" s="734">
        <f t="shared" si="124"/>
        <v>1850.2194357366773</v>
      </c>
      <c r="Z593" s="734">
        <f t="shared" si="120"/>
        <v>5365.636363636364</v>
      </c>
      <c r="AA593" s="735">
        <f t="shared" si="125"/>
        <v>14165.28</v>
      </c>
      <c r="AB593" s="450">
        <f t="shared" si="126"/>
        <v>0.62956800000000002</v>
      </c>
      <c r="AC593" s="439">
        <v>37</v>
      </c>
      <c r="AD593" s="464"/>
      <c r="AE593" s="549">
        <v>2443</v>
      </c>
      <c r="AF593" s="549">
        <v>2322</v>
      </c>
      <c r="AG593" s="464">
        <v>7.56</v>
      </c>
      <c r="AH593" s="439">
        <v>842</v>
      </c>
      <c r="AI593" s="735">
        <f t="shared" si="119"/>
        <v>2441.7999999999997</v>
      </c>
      <c r="AJ593" s="549">
        <v>7170</v>
      </c>
      <c r="AK593" s="439"/>
      <c r="AL593" s="457">
        <v>1</v>
      </c>
      <c r="AM593" s="464">
        <v>13.43</v>
      </c>
      <c r="AN593" s="464">
        <v>31.6</v>
      </c>
      <c r="AO593" s="457">
        <v>14.7</v>
      </c>
      <c r="AP593" s="457">
        <v>3.7</v>
      </c>
      <c r="AQ593" s="549"/>
      <c r="AR593" s="736"/>
      <c r="AS593" s="595">
        <f t="shared" si="127"/>
        <v>36.36363636363636</v>
      </c>
      <c r="AT593" s="736">
        <f t="shared" si="128"/>
        <v>3.5413200000000002</v>
      </c>
      <c r="AU593" s="737">
        <f t="shared" si="129"/>
        <v>0.63237857142857157</v>
      </c>
      <c r="AV593" s="450">
        <f t="shared" si="130"/>
        <v>0.54491884382094824</v>
      </c>
      <c r="AW593" s="747">
        <f t="shared" si="131"/>
        <v>0.54491884382094824</v>
      </c>
    </row>
    <row r="594" spans="1:49" x14ac:dyDescent="0.15">
      <c r="A594" s="733">
        <v>44076</v>
      </c>
      <c r="B594" s="515">
        <v>1440</v>
      </c>
      <c r="C594" s="403">
        <v>5.05</v>
      </c>
      <c r="D594" s="406">
        <f t="shared" si="121"/>
        <v>3470</v>
      </c>
      <c r="E594" s="405">
        <v>10063</v>
      </c>
      <c r="F594" s="405">
        <v>4394</v>
      </c>
      <c r="G594" s="687">
        <v>1200</v>
      </c>
      <c r="H594" s="403"/>
      <c r="I594" s="404"/>
      <c r="J594" s="405"/>
      <c r="K594" s="405"/>
      <c r="L594" s="407"/>
      <c r="M594" s="407"/>
      <c r="N594" s="407"/>
      <c r="O594" s="408"/>
      <c r="P594" s="549"/>
      <c r="Q594" s="438"/>
      <c r="R594" s="405"/>
      <c r="S594" s="405"/>
      <c r="T594" s="405"/>
      <c r="U594" s="667"/>
      <c r="V594" s="450"/>
      <c r="W594" s="734">
        <f t="shared" si="122"/>
        <v>2640</v>
      </c>
      <c r="X594" s="450">
        <f t="shared" si="123"/>
        <v>1.056</v>
      </c>
      <c r="Y594" s="734">
        <f t="shared" si="124"/>
        <v>1892.7272727272727</v>
      </c>
      <c r="Z594" s="734">
        <f t="shared" si="120"/>
        <v>5488.909090909091</v>
      </c>
      <c r="AA594" s="735">
        <f t="shared" si="125"/>
        <v>14490.72</v>
      </c>
      <c r="AB594" s="450">
        <f t="shared" si="126"/>
        <v>0.64403199999999994</v>
      </c>
      <c r="AC594" s="439">
        <v>37</v>
      </c>
      <c r="AD594" s="464"/>
      <c r="AE594" s="549">
        <v>2863</v>
      </c>
      <c r="AF594" s="549">
        <v>2871</v>
      </c>
      <c r="AG594" s="464">
        <v>7.71</v>
      </c>
      <c r="AH594" s="439">
        <v>837</v>
      </c>
      <c r="AI594" s="735">
        <f t="shared" si="119"/>
        <v>2427.2999999999997</v>
      </c>
      <c r="AJ594" s="549">
        <v>7260</v>
      </c>
      <c r="AK594" s="439"/>
      <c r="AL594" s="457">
        <v>1.5</v>
      </c>
      <c r="AM594" s="464">
        <v>9.9499999999999993</v>
      </c>
      <c r="AN594" s="464">
        <v>37.4</v>
      </c>
      <c r="AO594" s="457">
        <v>15.2</v>
      </c>
      <c r="AP594" s="457">
        <v>4.05</v>
      </c>
      <c r="AQ594" s="549"/>
      <c r="AR594" s="736"/>
      <c r="AS594" s="595">
        <f t="shared" si="127"/>
        <v>36.36363636363636</v>
      </c>
      <c r="AT594" s="736">
        <f t="shared" si="128"/>
        <v>3.6226799999999999</v>
      </c>
      <c r="AU594" s="737">
        <f t="shared" si="129"/>
        <v>0.6469071428571429</v>
      </c>
      <c r="AV594" s="450">
        <f t="shared" si="130"/>
        <v>0.55778097982708941</v>
      </c>
      <c r="AW594" s="747">
        <f t="shared" si="131"/>
        <v>0.55778097982708941</v>
      </c>
    </row>
    <row r="595" spans="1:49" x14ac:dyDescent="0.15">
      <c r="A595" s="733">
        <v>44077</v>
      </c>
      <c r="B595" s="515">
        <v>1440</v>
      </c>
      <c r="C595" s="403">
        <v>5.15</v>
      </c>
      <c r="D595" s="406">
        <f t="shared" si="121"/>
        <v>3425.1724137931037</v>
      </c>
      <c r="E595" s="405">
        <v>9933</v>
      </c>
      <c r="F595" s="405">
        <v>4012</v>
      </c>
      <c r="G595" s="687">
        <v>1080</v>
      </c>
      <c r="H595" s="403"/>
      <c r="I595" s="404"/>
      <c r="J595" s="405"/>
      <c r="K595" s="405"/>
      <c r="L595" s="407"/>
      <c r="M595" s="407"/>
      <c r="N595" s="407"/>
      <c r="O595" s="408"/>
      <c r="P595" s="549"/>
      <c r="Q595" s="438"/>
      <c r="R595" s="405"/>
      <c r="S595" s="405"/>
      <c r="T595" s="405"/>
      <c r="U595" s="667"/>
      <c r="V595" s="450"/>
      <c r="W595" s="734">
        <f t="shared" si="122"/>
        <v>2520</v>
      </c>
      <c r="X595" s="450">
        <f t="shared" si="123"/>
        <v>1.008</v>
      </c>
      <c r="Y595" s="734">
        <f t="shared" si="124"/>
        <v>1957.2413793103449</v>
      </c>
      <c r="Z595" s="734">
        <f t="shared" si="120"/>
        <v>5676</v>
      </c>
      <c r="AA595" s="735">
        <f t="shared" si="125"/>
        <v>14303.52</v>
      </c>
      <c r="AB595" s="450">
        <f t="shared" si="126"/>
        <v>0.63571200000000005</v>
      </c>
      <c r="AC595" s="439">
        <v>37</v>
      </c>
      <c r="AD595" s="464"/>
      <c r="AE595" s="549">
        <v>2828</v>
      </c>
      <c r="AF595" s="549">
        <v>2821</v>
      </c>
      <c r="AG595" s="464">
        <v>7.65</v>
      </c>
      <c r="AH595" s="439">
        <v>842</v>
      </c>
      <c r="AI595" s="735">
        <f t="shared" si="119"/>
        <v>2441.7999999999997</v>
      </c>
      <c r="AJ595" s="549">
        <v>7200</v>
      </c>
      <c r="AK595" s="439"/>
      <c r="AL595" s="457">
        <v>1.5</v>
      </c>
      <c r="AM595" s="464">
        <v>10.6</v>
      </c>
      <c r="AN595" s="464">
        <v>37.46</v>
      </c>
      <c r="AO595" s="457">
        <v>13.3</v>
      </c>
      <c r="AP595" s="457">
        <v>4.2</v>
      </c>
      <c r="AQ595" s="549"/>
      <c r="AR595" s="736"/>
      <c r="AS595" s="595">
        <f t="shared" si="127"/>
        <v>38.095238095238095</v>
      </c>
      <c r="AT595" s="736">
        <f t="shared" si="128"/>
        <v>3.5758800000000002</v>
      </c>
      <c r="AU595" s="737">
        <f t="shared" si="129"/>
        <v>0.63855000000000006</v>
      </c>
      <c r="AV595" s="450">
        <f t="shared" si="130"/>
        <v>0.56980267794221284</v>
      </c>
      <c r="AW595" s="747">
        <f t="shared" si="131"/>
        <v>0.56980267794221295</v>
      </c>
    </row>
    <row r="596" spans="1:49" x14ac:dyDescent="0.15">
      <c r="A596" s="733">
        <v>44078</v>
      </c>
      <c r="B596" s="515">
        <v>1440</v>
      </c>
      <c r="C596" s="403">
        <v>5.03</v>
      </c>
      <c r="D596" s="406">
        <f t="shared" si="121"/>
        <v>3380.344827586207</v>
      </c>
      <c r="E596" s="405">
        <v>9803</v>
      </c>
      <c r="F596" s="405">
        <v>4063</v>
      </c>
      <c r="G596" s="687">
        <v>1080</v>
      </c>
      <c r="H596" s="403"/>
      <c r="I596" s="404"/>
      <c r="J596" s="405"/>
      <c r="K596" s="405"/>
      <c r="L596" s="407"/>
      <c r="M596" s="407"/>
      <c r="N596" s="407"/>
      <c r="O596" s="408"/>
      <c r="P596" s="549"/>
      <c r="Q596" s="438"/>
      <c r="R596" s="405"/>
      <c r="S596" s="405"/>
      <c r="T596" s="405"/>
      <c r="U596" s="667"/>
      <c r="V596" s="450"/>
      <c r="W596" s="734">
        <f t="shared" si="122"/>
        <v>2520</v>
      </c>
      <c r="X596" s="450">
        <f t="shared" si="123"/>
        <v>1.008</v>
      </c>
      <c r="Y596" s="734">
        <f t="shared" si="124"/>
        <v>1931.6256157635466</v>
      </c>
      <c r="Z596" s="734">
        <f t="shared" si="120"/>
        <v>5601.7142857142853</v>
      </c>
      <c r="AA596" s="735">
        <f t="shared" si="125"/>
        <v>14116.32</v>
      </c>
      <c r="AB596" s="450">
        <f t="shared" si="126"/>
        <v>0.62739199999999995</v>
      </c>
      <c r="AC596" s="439">
        <v>37</v>
      </c>
      <c r="AD596" s="464"/>
      <c r="AE596" s="549">
        <v>2808</v>
      </c>
      <c r="AF596" s="549">
        <v>2724</v>
      </c>
      <c r="AG596" s="464">
        <v>7.65</v>
      </c>
      <c r="AH596" s="439">
        <v>844</v>
      </c>
      <c r="AI596" s="735">
        <f t="shared" si="119"/>
        <v>2447.6</v>
      </c>
      <c r="AJ596" s="549">
        <v>7340</v>
      </c>
      <c r="AK596" s="439"/>
      <c r="AL596" s="457">
        <v>2</v>
      </c>
      <c r="AM596" s="464">
        <v>10.14</v>
      </c>
      <c r="AN596" s="464">
        <v>40.799999999999997</v>
      </c>
      <c r="AO596" s="457">
        <v>13</v>
      </c>
      <c r="AP596" s="457">
        <v>3.9</v>
      </c>
      <c r="AQ596" s="549"/>
      <c r="AR596" s="736"/>
      <c r="AS596" s="595">
        <f t="shared" si="127"/>
        <v>38.095238095238095</v>
      </c>
      <c r="AT596" s="736">
        <f t="shared" si="128"/>
        <v>3.52908</v>
      </c>
      <c r="AU596" s="737">
        <f t="shared" si="129"/>
        <v>0.63019285714285722</v>
      </c>
      <c r="AV596" s="450">
        <f t="shared" si="130"/>
        <v>0.56306232785881871</v>
      </c>
      <c r="AW596" s="747">
        <f t="shared" si="131"/>
        <v>0.56306232785881871</v>
      </c>
    </row>
    <row r="597" spans="1:49" x14ac:dyDescent="0.15">
      <c r="A597" s="733">
        <v>44079</v>
      </c>
      <c r="B597" s="515">
        <v>1440</v>
      </c>
      <c r="C597" s="403">
        <v>5.14</v>
      </c>
      <c r="D597" s="406">
        <f t="shared" si="121"/>
        <v>3580.344827586207</v>
      </c>
      <c r="E597" s="405">
        <v>10383</v>
      </c>
      <c r="F597" s="405">
        <v>3182</v>
      </c>
      <c r="G597" s="687">
        <v>1080</v>
      </c>
      <c r="H597" s="403"/>
      <c r="I597" s="404"/>
      <c r="J597" s="405"/>
      <c r="K597" s="405"/>
      <c r="L597" s="407"/>
      <c r="M597" s="407"/>
      <c r="N597" s="407"/>
      <c r="O597" s="408"/>
      <c r="P597" s="549"/>
      <c r="Q597" s="438"/>
      <c r="R597" s="405"/>
      <c r="S597" s="405"/>
      <c r="T597" s="405"/>
      <c r="U597" s="667"/>
      <c r="V597" s="450"/>
      <c r="W597" s="734">
        <f t="shared" si="122"/>
        <v>2520</v>
      </c>
      <c r="X597" s="450">
        <f t="shared" si="123"/>
        <v>1.008</v>
      </c>
      <c r="Y597" s="734">
        <f t="shared" si="124"/>
        <v>2045.9113300492611</v>
      </c>
      <c r="Z597" s="734">
        <f t="shared" si="120"/>
        <v>5933.1428571428569</v>
      </c>
      <c r="AA597" s="735">
        <f t="shared" si="125"/>
        <v>14951.52</v>
      </c>
      <c r="AB597" s="450">
        <f t="shared" si="126"/>
        <v>0.66451199999999999</v>
      </c>
      <c r="AC597" s="439">
        <v>37</v>
      </c>
      <c r="AD597" s="464"/>
      <c r="AE597" s="549">
        <v>2825</v>
      </c>
      <c r="AF597" s="549">
        <v>2829</v>
      </c>
      <c r="AG597" s="464">
        <v>7.63</v>
      </c>
      <c r="AH597" s="439">
        <v>813</v>
      </c>
      <c r="AI597" s="735">
        <f t="shared" si="119"/>
        <v>2357.6999999999998</v>
      </c>
      <c r="AJ597" s="549">
        <v>6920</v>
      </c>
      <c r="AK597" s="439"/>
      <c r="AL597" s="457">
        <v>1.5</v>
      </c>
      <c r="AM597" s="464">
        <v>10.26</v>
      </c>
      <c r="AN597" s="464">
        <v>40.96</v>
      </c>
      <c r="AO597" s="457">
        <v>10.5</v>
      </c>
      <c r="AP597" s="457">
        <v>3.4</v>
      </c>
      <c r="AQ597" s="549"/>
      <c r="AR597" s="736"/>
      <c r="AS597" s="595">
        <f t="shared" si="127"/>
        <v>38.095238095238095</v>
      </c>
      <c r="AT597" s="736">
        <f t="shared" si="128"/>
        <v>3.7378800000000001</v>
      </c>
      <c r="AU597" s="737">
        <f t="shared" si="129"/>
        <v>0.66747857142857148</v>
      </c>
      <c r="AV597" s="450">
        <f t="shared" si="130"/>
        <v>0.60262207454492922</v>
      </c>
      <c r="AW597" s="747">
        <f t="shared" si="131"/>
        <v>0.60262207454492922</v>
      </c>
    </row>
    <row r="598" spans="1:49" x14ac:dyDescent="0.15">
      <c r="A598" s="740">
        <v>44080</v>
      </c>
      <c r="B598" s="486">
        <v>1440</v>
      </c>
      <c r="C598" s="488">
        <v>5.34</v>
      </c>
      <c r="D598" s="741">
        <f t="shared" si="121"/>
        <v>3352.4137931034484</v>
      </c>
      <c r="E598" s="490">
        <v>9722</v>
      </c>
      <c r="F598" s="490">
        <v>3895</v>
      </c>
      <c r="G598" s="689">
        <v>1080</v>
      </c>
      <c r="H598" s="488"/>
      <c r="I598" s="489"/>
      <c r="J598" s="490"/>
      <c r="K598" s="490"/>
      <c r="L598" s="491"/>
      <c r="M598" s="491"/>
      <c r="N598" s="491"/>
      <c r="O598" s="492"/>
      <c r="P598" s="550"/>
      <c r="Q598" s="493"/>
      <c r="R598" s="494"/>
      <c r="S598" s="490"/>
      <c r="T598" s="490"/>
      <c r="U598" s="677"/>
      <c r="V598" s="499"/>
      <c r="W598" s="742">
        <f t="shared" si="122"/>
        <v>2520</v>
      </c>
      <c r="X598" s="499">
        <f t="shared" si="123"/>
        <v>1.008</v>
      </c>
      <c r="Y598" s="742">
        <f t="shared" si="124"/>
        <v>1915.6650246305419</v>
      </c>
      <c r="Z598" s="742">
        <f t="shared" si="120"/>
        <v>5555.4285714285716</v>
      </c>
      <c r="AA598" s="550">
        <f t="shared" si="125"/>
        <v>13999.68</v>
      </c>
      <c r="AB598" s="499">
        <f t="shared" si="126"/>
        <v>0.62220799999999998</v>
      </c>
      <c r="AC598" s="494">
        <v>37</v>
      </c>
      <c r="AD598" s="507"/>
      <c r="AE598" s="550">
        <v>2887</v>
      </c>
      <c r="AF598" s="550">
        <v>2899</v>
      </c>
      <c r="AG598" s="507">
        <v>7.49</v>
      </c>
      <c r="AH598" s="494">
        <v>822</v>
      </c>
      <c r="AI598" s="550">
        <f t="shared" si="119"/>
        <v>2383.7999999999997</v>
      </c>
      <c r="AJ598" s="550">
        <v>6800</v>
      </c>
      <c r="AK598" s="494"/>
      <c r="AL598" s="503">
        <v>2</v>
      </c>
      <c r="AM598" s="507">
        <v>11.06</v>
      </c>
      <c r="AN598" s="507">
        <v>39.15</v>
      </c>
      <c r="AO598" s="503">
        <v>12.5</v>
      </c>
      <c r="AP598" s="503">
        <v>2.9</v>
      </c>
      <c r="AQ598" s="550"/>
      <c r="AR598" s="507"/>
      <c r="AS598" s="494">
        <f t="shared" si="127"/>
        <v>38.095238095238095</v>
      </c>
      <c r="AT598" s="507">
        <f t="shared" si="128"/>
        <v>3.4999199999999999</v>
      </c>
      <c r="AU598" s="743">
        <f t="shared" si="129"/>
        <v>0.62498571428571426</v>
      </c>
      <c r="AV598" s="499">
        <f t="shared" si="130"/>
        <v>0.5709061921415346</v>
      </c>
      <c r="AW598" s="748">
        <f t="shared" si="131"/>
        <v>0.57090619214153471</v>
      </c>
    </row>
    <row r="599" spans="1:49" x14ac:dyDescent="0.15">
      <c r="A599" s="733">
        <v>44081</v>
      </c>
      <c r="B599" s="515">
        <v>1440</v>
      </c>
      <c r="C599" s="403">
        <v>5.09</v>
      </c>
      <c r="D599" s="406">
        <f t="shared" si="121"/>
        <v>3355.8620689655172</v>
      </c>
      <c r="E599" s="405">
        <v>9732</v>
      </c>
      <c r="F599" s="405">
        <v>3418</v>
      </c>
      <c r="G599" s="687">
        <v>1080</v>
      </c>
      <c r="H599" s="403"/>
      <c r="I599" s="404"/>
      <c r="J599" s="405"/>
      <c r="K599" s="405"/>
      <c r="L599" s="407"/>
      <c r="M599" s="407"/>
      <c r="N599" s="407"/>
      <c r="O599" s="408"/>
      <c r="P599" s="549"/>
      <c r="Q599" s="438"/>
      <c r="R599" s="439"/>
      <c r="S599" s="405"/>
      <c r="T599" s="405"/>
      <c r="U599" s="667"/>
      <c r="V599" s="450"/>
      <c r="W599" s="734">
        <f t="shared" si="122"/>
        <v>2520</v>
      </c>
      <c r="X599" s="450">
        <f t="shared" si="123"/>
        <v>1.008</v>
      </c>
      <c r="Y599" s="734">
        <f t="shared" si="124"/>
        <v>1917.6354679802955</v>
      </c>
      <c r="Z599" s="734">
        <f t="shared" si="120"/>
        <v>5561.1428571428569</v>
      </c>
      <c r="AA599" s="735">
        <f t="shared" si="125"/>
        <v>14014.08</v>
      </c>
      <c r="AB599" s="450">
        <f t="shared" si="126"/>
        <v>0.62284799999999996</v>
      </c>
      <c r="AC599" s="439">
        <v>37</v>
      </c>
      <c r="AD599" s="464"/>
      <c r="AE599" s="549">
        <v>2911</v>
      </c>
      <c r="AF599" s="549">
        <v>2914</v>
      </c>
      <c r="AG599" s="464">
        <v>7.54</v>
      </c>
      <c r="AH599" s="439">
        <v>848</v>
      </c>
      <c r="AI599" s="735">
        <f t="shared" si="119"/>
        <v>2459.1999999999998</v>
      </c>
      <c r="AJ599" s="549">
        <v>6800</v>
      </c>
      <c r="AK599" s="439"/>
      <c r="AL599" s="457">
        <v>2</v>
      </c>
      <c r="AM599" s="464">
        <v>12.06</v>
      </c>
      <c r="AN599" s="464">
        <v>38.1</v>
      </c>
      <c r="AO599" s="457">
        <v>14.3</v>
      </c>
      <c r="AP599" s="457">
        <v>3.1</v>
      </c>
      <c r="AQ599" s="549"/>
      <c r="AR599" s="736"/>
      <c r="AS599" s="595">
        <f t="shared" si="127"/>
        <v>38.095238095238095</v>
      </c>
      <c r="AT599" s="736">
        <f t="shared" si="128"/>
        <v>3.50352</v>
      </c>
      <c r="AU599" s="737">
        <f t="shared" si="129"/>
        <v>0.62562857142857142</v>
      </c>
      <c r="AV599" s="450">
        <f t="shared" si="130"/>
        <v>0.55778873818331276</v>
      </c>
      <c r="AW599" s="747">
        <f t="shared" si="131"/>
        <v>0.55778873818331287</v>
      </c>
    </row>
    <row r="600" spans="1:49" x14ac:dyDescent="0.15">
      <c r="A600" s="733">
        <v>44082</v>
      </c>
      <c r="B600" s="515">
        <v>1440</v>
      </c>
      <c r="C600" s="403">
        <v>5.15</v>
      </c>
      <c r="D600" s="406">
        <f t="shared" si="121"/>
        <v>3775.8620689655172</v>
      </c>
      <c r="E600" s="405">
        <v>10950</v>
      </c>
      <c r="F600" s="405">
        <v>3798</v>
      </c>
      <c r="G600" s="687">
        <v>1080</v>
      </c>
      <c r="H600" s="403"/>
      <c r="I600" s="404"/>
      <c r="J600" s="405"/>
      <c r="K600" s="405"/>
      <c r="L600" s="407"/>
      <c r="M600" s="407"/>
      <c r="N600" s="407"/>
      <c r="O600" s="408"/>
      <c r="P600" s="549"/>
      <c r="Q600" s="438"/>
      <c r="R600" s="439"/>
      <c r="S600" s="405"/>
      <c r="T600" s="405"/>
      <c r="U600" s="667"/>
      <c r="V600" s="450"/>
      <c r="W600" s="734">
        <f t="shared" si="122"/>
        <v>2520</v>
      </c>
      <c r="X600" s="450">
        <f t="shared" si="123"/>
        <v>1.008</v>
      </c>
      <c r="Y600" s="734">
        <f t="shared" si="124"/>
        <v>2157.6354679802957</v>
      </c>
      <c r="Z600" s="734">
        <f t="shared" si="120"/>
        <v>6257.1428571428569</v>
      </c>
      <c r="AA600" s="735">
        <f t="shared" si="125"/>
        <v>15768</v>
      </c>
      <c r="AB600" s="450">
        <f t="shared" si="126"/>
        <v>0.70079999999999998</v>
      </c>
      <c r="AC600" s="439">
        <v>37</v>
      </c>
      <c r="AD600" s="464"/>
      <c r="AE600" s="549">
        <v>3210</v>
      </c>
      <c r="AF600" s="549">
        <v>3226</v>
      </c>
      <c r="AG600" s="464">
        <v>7.86</v>
      </c>
      <c r="AH600" s="439">
        <v>744.5</v>
      </c>
      <c r="AI600" s="735">
        <f t="shared" si="119"/>
        <v>2159.0499999999997</v>
      </c>
      <c r="AJ600" s="549">
        <v>6680</v>
      </c>
      <c r="AK600" s="439"/>
      <c r="AL600" s="457">
        <v>2</v>
      </c>
      <c r="AM600" s="464">
        <v>8.66</v>
      </c>
      <c r="AN600" s="464">
        <v>43.17</v>
      </c>
      <c r="AO600" s="457">
        <v>17</v>
      </c>
      <c r="AP600" s="457">
        <v>2.8</v>
      </c>
      <c r="AQ600" s="549"/>
      <c r="AR600" s="736"/>
      <c r="AS600" s="595">
        <f t="shared" si="127"/>
        <v>38.095238095238095</v>
      </c>
      <c r="AT600" s="736">
        <f t="shared" si="128"/>
        <v>3.9420000000000002</v>
      </c>
      <c r="AU600" s="737">
        <f t="shared" si="129"/>
        <v>0.70392857142857146</v>
      </c>
      <c r="AV600" s="450">
        <f t="shared" si="130"/>
        <v>0.65494634703196342</v>
      </c>
      <c r="AW600" s="747">
        <f t="shared" si="131"/>
        <v>0.65494634703196353</v>
      </c>
    </row>
    <row r="601" spans="1:49" x14ac:dyDescent="0.15">
      <c r="A601" s="733">
        <v>44083</v>
      </c>
      <c r="B601" s="515">
        <v>1440</v>
      </c>
      <c r="C601" s="403">
        <v>5.14</v>
      </c>
      <c r="D601" s="406">
        <f t="shared" si="121"/>
        <v>3526.2068965517242</v>
      </c>
      <c r="E601" s="405">
        <v>10226</v>
      </c>
      <c r="F601" s="405">
        <v>4371</v>
      </c>
      <c r="G601" s="687">
        <v>1080</v>
      </c>
      <c r="H601" s="403"/>
      <c r="I601" s="404"/>
      <c r="J601" s="405"/>
      <c r="K601" s="405"/>
      <c r="L601" s="407"/>
      <c r="M601" s="407"/>
      <c r="N601" s="407"/>
      <c r="O601" s="408"/>
      <c r="P601" s="549"/>
      <c r="Q601" s="438"/>
      <c r="R601" s="405"/>
      <c r="S601" s="405"/>
      <c r="T601" s="405"/>
      <c r="U601" s="667"/>
      <c r="V601" s="450"/>
      <c r="W601" s="734">
        <f t="shared" si="122"/>
        <v>2520</v>
      </c>
      <c r="X601" s="450">
        <f t="shared" si="123"/>
        <v>1.008</v>
      </c>
      <c r="Y601" s="734">
        <f t="shared" si="124"/>
        <v>2014.9753694581282</v>
      </c>
      <c r="Z601" s="734">
        <f t="shared" si="120"/>
        <v>5843.4285714285716</v>
      </c>
      <c r="AA601" s="735">
        <f t="shared" si="125"/>
        <v>14725.44</v>
      </c>
      <c r="AB601" s="450">
        <f t="shared" si="126"/>
        <v>0.65446400000000005</v>
      </c>
      <c r="AC601" s="439">
        <v>37</v>
      </c>
      <c r="AD601" s="464"/>
      <c r="AE601" s="549">
        <v>3170</v>
      </c>
      <c r="AF601" s="549">
        <v>3114</v>
      </c>
      <c r="AG601" s="464">
        <v>7.72</v>
      </c>
      <c r="AH601" s="439">
        <v>743</v>
      </c>
      <c r="AI601" s="735">
        <f t="shared" si="119"/>
        <v>2154.6999999999998</v>
      </c>
      <c r="AJ601" s="549">
        <v>7050</v>
      </c>
      <c r="AK601" s="439"/>
      <c r="AL601" s="457">
        <v>2.5</v>
      </c>
      <c r="AM601" s="464">
        <v>7.93</v>
      </c>
      <c r="AN601" s="464">
        <v>43.05</v>
      </c>
      <c r="AO601" s="457">
        <v>14.7</v>
      </c>
      <c r="AP601" s="457">
        <v>3.7</v>
      </c>
      <c r="AQ601" s="549"/>
      <c r="AR601" s="736"/>
      <c r="AS601" s="595">
        <f t="shared" si="127"/>
        <v>38.095238095238095</v>
      </c>
      <c r="AT601" s="736">
        <f t="shared" si="128"/>
        <v>3.6813600000000002</v>
      </c>
      <c r="AU601" s="737">
        <f t="shared" si="129"/>
        <v>0.65738571428571435</v>
      </c>
      <c r="AV601" s="450">
        <f t="shared" si="130"/>
        <v>0.63126100136905927</v>
      </c>
      <c r="AW601" s="747">
        <f t="shared" si="131"/>
        <v>0.63126100136905938</v>
      </c>
    </row>
    <row r="602" spans="1:49" x14ac:dyDescent="0.15">
      <c r="A602" s="733">
        <v>44084</v>
      </c>
      <c r="B602" s="515">
        <v>1440</v>
      </c>
      <c r="C602" s="403">
        <v>5.18</v>
      </c>
      <c r="D602" s="406">
        <f t="shared" si="121"/>
        <v>3937.5862068965516</v>
      </c>
      <c r="E602" s="405">
        <v>11419</v>
      </c>
      <c r="F602" s="405">
        <v>4199</v>
      </c>
      <c r="G602" s="687">
        <v>1080</v>
      </c>
      <c r="H602" s="403"/>
      <c r="I602" s="404"/>
      <c r="J602" s="405"/>
      <c r="K602" s="405"/>
      <c r="L602" s="407"/>
      <c r="M602" s="407"/>
      <c r="N602" s="407"/>
      <c r="O602" s="408"/>
      <c r="P602" s="549"/>
      <c r="Q602" s="438"/>
      <c r="R602" s="405"/>
      <c r="S602" s="405"/>
      <c r="T602" s="405"/>
      <c r="U602" s="667"/>
      <c r="V602" s="450"/>
      <c r="W602" s="734">
        <f t="shared" si="122"/>
        <v>2520</v>
      </c>
      <c r="X602" s="450">
        <f t="shared" si="123"/>
        <v>1.008</v>
      </c>
      <c r="Y602" s="734">
        <f t="shared" si="124"/>
        <v>2250.0492610837437</v>
      </c>
      <c r="Z602" s="734">
        <f t="shared" si="120"/>
        <v>6525.1428571428569</v>
      </c>
      <c r="AA602" s="735">
        <f t="shared" si="125"/>
        <v>16443.36</v>
      </c>
      <c r="AB602" s="450">
        <f t="shared" si="126"/>
        <v>0.73081600000000002</v>
      </c>
      <c r="AC602" s="439">
        <v>37</v>
      </c>
      <c r="AD602" s="464"/>
      <c r="AE602" s="549">
        <v>3124</v>
      </c>
      <c r="AF602" s="549">
        <v>3035</v>
      </c>
      <c r="AG602" s="464">
        <v>7.67</v>
      </c>
      <c r="AH602" s="439">
        <v>749</v>
      </c>
      <c r="AI602" s="735">
        <f t="shared" si="119"/>
        <v>2172.1</v>
      </c>
      <c r="AJ602" s="549">
        <v>6920</v>
      </c>
      <c r="AK602" s="439"/>
      <c r="AL602" s="457">
        <v>3</v>
      </c>
      <c r="AM602" s="464">
        <v>7.78</v>
      </c>
      <c r="AN602" s="464">
        <v>44.75</v>
      </c>
      <c r="AO602" s="457">
        <v>14.4</v>
      </c>
      <c r="AP602" s="457">
        <v>3.1</v>
      </c>
      <c r="AQ602" s="549"/>
      <c r="AR602" s="736"/>
      <c r="AS602" s="595">
        <f t="shared" si="127"/>
        <v>38.095238095238095</v>
      </c>
      <c r="AT602" s="736">
        <f t="shared" si="128"/>
        <v>4.1108400000000005</v>
      </c>
      <c r="AU602" s="737">
        <f t="shared" si="129"/>
        <v>0.73407857142857158</v>
      </c>
      <c r="AV602" s="450">
        <f t="shared" si="130"/>
        <v>0.66711839915929594</v>
      </c>
      <c r="AW602" s="747">
        <f t="shared" si="131"/>
        <v>0.66711839915929594</v>
      </c>
    </row>
    <row r="603" spans="1:49" x14ac:dyDescent="0.15">
      <c r="A603" s="733">
        <v>44085</v>
      </c>
      <c r="B603" s="515">
        <v>1440</v>
      </c>
      <c r="C603" s="403">
        <v>5.0999999999999996</v>
      </c>
      <c r="D603" s="406">
        <f t="shared" si="121"/>
        <v>2965.1724137931037</v>
      </c>
      <c r="E603" s="405">
        <v>8599</v>
      </c>
      <c r="F603" s="405">
        <v>4186</v>
      </c>
      <c r="G603" s="687">
        <v>1080</v>
      </c>
      <c r="H603" s="403"/>
      <c r="I603" s="404"/>
      <c r="J603" s="405"/>
      <c r="K603" s="405"/>
      <c r="L603" s="407"/>
      <c r="M603" s="407"/>
      <c r="N603" s="407"/>
      <c r="O603" s="408"/>
      <c r="P603" s="549"/>
      <c r="Q603" s="438"/>
      <c r="R603" s="405"/>
      <c r="S603" s="405"/>
      <c r="T603" s="405"/>
      <c r="U603" s="667"/>
      <c r="V603" s="450"/>
      <c r="W603" s="734">
        <f t="shared" si="122"/>
        <v>2520</v>
      </c>
      <c r="X603" s="450">
        <f t="shared" si="123"/>
        <v>1.008</v>
      </c>
      <c r="Y603" s="734">
        <f t="shared" si="124"/>
        <v>1694.384236453202</v>
      </c>
      <c r="Z603" s="734">
        <f t="shared" si="120"/>
        <v>4913.7142857142853</v>
      </c>
      <c r="AA603" s="735">
        <f t="shared" si="125"/>
        <v>12382.56</v>
      </c>
      <c r="AB603" s="450">
        <f t="shared" si="126"/>
        <v>0.55033599999999994</v>
      </c>
      <c r="AC603" s="439">
        <v>37</v>
      </c>
      <c r="AD603" s="464"/>
      <c r="AE603" s="549">
        <v>3402</v>
      </c>
      <c r="AF603" s="549">
        <v>3405</v>
      </c>
      <c r="AG603" s="464">
        <v>7.72</v>
      </c>
      <c r="AH603" s="439">
        <v>697</v>
      </c>
      <c r="AI603" s="735">
        <f t="shared" si="119"/>
        <v>2021.3</v>
      </c>
      <c r="AJ603" s="549">
        <v>7010</v>
      </c>
      <c r="AK603" s="439"/>
      <c r="AL603" s="457">
        <v>5.5</v>
      </c>
      <c r="AM603" s="464">
        <v>5.73</v>
      </c>
      <c r="AN603" s="464">
        <v>41.53</v>
      </c>
      <c r="AO603" s="457">
        <v>15.9</v>
      </c>
      <c r="AP603" s="457">
        <v>3</v>
      </c>
      <c r="AQ603" s="549">
        <v>3539</v>
      </c>
      <c r="AR603" s="736">
        <f t="shared" ref="AR603:AR614" si="132">AQ603/(AA603*AW603)</f>
        <v>0.48553386224832229</v>
      </c>
      <c r="AS603" s="595">
        <f t="shared" si="127"/>
        <v>38.095238095238095</v>
      </c>
      <c r="AT603" s="736">
        <f t="shared" si="128"/>
        <v>3.0956399999999999</v>
      </c>
      <c r="AU603" s="737">
        <f t="shared" si="129"/>
        <v>0.5527928571428572</v>
      </c>
      <c r="AV603" s="450">
        <f t="shared" si="130"/>
        <v>0.58864112106058841</v>
      </c>
      <c r="AW603" s="747">
        <f t="shared" si="131"/>
        <v>0.58864112106058841</v>
      </c>
    </row>
    <row r="604" spans="1:49" x14ac:dyDescent="0.15">
      <c r="A604" s="733">
        <v>44086</v>
      </c>
      <c r="B604" s="515">
        <v>1440</v>
      </c>
      <c r="C604" s="403">
        <v>4.93</v>
      </c>
      <c r="D604" s="406">
        <f t="shared" si="121"/>
        <v>2768.6206896551726</v>
      </c>
      <c r="E604" s="405">
        <v>8029</v>
      </c>
      <c r="F604" s="405">
        <v>3094</v>
      </c>
      <c r="G604" s="687">
        <v>1080</v>
      </c>
      <c r="H604" s="403"/>
      <c r="I604" s="404"/>
      <c r="J604" s="405"/>
      <c r="K604" s="405"/>
      <c r="L604" s="407"/>
      <c r="M604" s="407"/>
      <c r="N604" s="407"/>
      <c r="O604" s="408"/>
      <c r="P604" s="549"/>
      <c r="Q604" s="438"/>
      <c r="R604" s="405"/>
      <c r="S604" s="405"/>
      <c r="T604" s="405"/>
      <c r="U604" s="667"/>
      <c r="V604" s="450"/>
      <c r="W604" s="734">
        <f t="shared" si="122"/>
        <v>2520</v>
      </c>
      <c r="X604" s="450">
        <f t="shared" si="123"/>
        <v>1.008</v>
      </c>
      <c r="Y604" s="734">
        <f t="shared" si="124"/>
        <v>1582.0689655172414</v>
      </c>
      <c r="Z604" s="734">
        <f t="shared" si="120"/>
        <v>4588</v>
      </c>
      <c r="AA604" s="735">
        <f t="shared" si="125"/>
        <v>11561.76</v>
      </c>
      <c r="AB604" s="450">
        <f t="shared" si="126"/>
        <v>0.51385599999999998</v>
      </c>
      <c r="AC604" s="439">
        <v>36</v>
      </c>
      <c r="AD604" s="464"/>
      <c r="AE604" s="549">
        <v>3600</v>
      </c>
      <c r="AF604" s="549">
        <v>3686</v>
      </c>
      <c r="AG604" s="464">
        <v>7.78</v>
      </c>
      <c r="AH604" s="439">
        <v>626</v>
      </c>
      <c r="AI604" s="735">
        <f t="shared" si="119"/>
        <v>1815.3999999999999</v>
      </c>
      <c r="AJ604" s="549">
        <v>6770</v>
      </c>
      <c r="AK604" s="439"/>
      <c r="AL604" s="457">
        <v>3.6</v>
      </c>
      <c r="AM604" s="464">
        <v>5.3</v>
      </c>
      <c r="AN604" s="464">
        <v>43.53</v>
      </c>
      <c r="AO604" s="457">
        <v>13.9</v>
      </c>
      <c r="AP604" s="457">
        <v>2.8</v>
      </c>
      <c r="AQ604" s="549">
        <v>3320</v>
      </c>
      <c r="AR604" s="736">
        <f t="shared" si="132"/>
        <v>0.475171433838389</v>
      </c>
      <c r="AS604" s="595">
        <f t="shared" si="127"/>
        <v>38.095238095238095</v>
      </c>
      <c r="AT604" s="736">
        <f t="shared" si="128"/>
        <v>2.8904399999999999</v>
      </c>
      <c r="AU604" s="737">
        <f t="shared" si="129"/>
        <v>0.51615</v>
      </c>
      <c r="AV604" s="450">
        <f t="shared" si="130"/>
        <v>0.60431560592850908</v>
      </c>
      <c r="AW604" s="747">
        <f t="shared" si="131"/>
        <v>0.60431560592850919</v>
      </c>
    </row>
    <row r="605" spans="1:49" x14ac:dyDescent="0.15">
      <c r="A605" s="740">
        <v>44087</v>
      </c>
      <c r="B605" s="486">
        <v>1440</v>
      </c>
      <c r="C605" s="488">
        <v>5.08</v>
      </c>
      <c r="D605" s="741">
        <f t="shared" si="121"/>
        <v>2766.2068965517242</v>
      </c>
      <c r="E605" s="490">
        <v>8022</v>
      </c>
      <c r="F605" s="490">
        <v>3289</v>
      </c>
      <c r="G605" s="689">
        <v>1080</v>
      </c>
      <c r="H605" s="488"/>
      <c r="I605" s="489"/>
      <c r="J605" s="490"/>
      <c r="K605" s="490"/>
      <c r="L605" s="491"/>
      <c r="M605" s="491"/>
      <c r="N605" s="491"/>
      <c r="O605" s="492"/>
      <c r="P605" s="550"/>
      <c r="Q605" s="493"/>
      <c r="R605" s="494"/>
      <c r="S605" s="490"/>
      <c r="T605" s="490"/>
      <c r="U605" s="677"/>
      <c r="V605" s="499"/>
      <c r="W605" s="742">
        <f t="shared" si="122"/>
        <v>2520</v>
      </c>
      <c r="X605" s="499">
        <f t="shared" si="123"/>
        <v>1.008</v>
      </c>
      <c r="Y605" s="742">
        <f t="shared" si="124"/>
        <v>1580.6896551724139</v>
      </c>
      <c r="Z605" s="742">
        <f t="shared" si="120"/>
        <v>4584</v>
      </c>
      <c r="AA605" s="550">
        <f t="shared" si="125"/>
        <v>11551.68</v>
      </c>
      <c r="AB605" s="499">
        <f t="shared" si="126"/>
        <v>0.51340799999999998</v>
      </c>
      <c r="AC605" s="494">
        <v>36</v>
      </c>
      <c r="AD605" s="507"/>
      <c r="AE605" s="550">
        <v>3541</v>
      </c>
      <c r="AF605" s="550">
        <v>3558</v>
      </c>
      <c r="AG605" s="507">
        <v>7.61</v>
      </c>
      <c r="AH605" s="494">
        <v>644</v>
      </c>
      <c r="AI605" s="550">
        <f t="shared" si="119"/>
        <v>1867.6</v>
      </c>
      <c r="AJ605" s="550">
        <v>6820</v>
      </c>
      <c r="AK605" s="494"/>
      <c r="AL605" s="503">
        <v>4</v>
      </c>
      <c r="AM605" s="507">
        <v>6.57</v>
      </c>
      <c r="AN605" s="507">
        <v>37.799999999999997</v>
      </c>
      <c r="AO605" s="503">
        <v>13.8</v>
      </c>
      <c r="AP605" s="503">
        <v>6.2</v>
      </c>
      <c r="AQ605" s="550">
        <v>3708</v>
      </c>
      <c r="AR605" s="507">
        <f t="shared" si="132"/>
        <v>0.54168332036098199</v>
      </c>
      <c r="AS605" s="494">
        <f t="shared" si="127"/>
        <v>38.095238095238095</v>
      </c>
      <c r="AT605" s="507">
        <f t="shared" si="128"/>
        <v>2.8879200000000003</v>
      </c>
      <c r="AU605" s="743">
        <f t="shared" si="129"/>
        <v>0.51570000000000005</v>
      </c>
      <c r="AV605" s="499">
        <f t="shared" si="130"/>
        <v>0.59258289703315881</v>
      </c>
      <c r="AW605" s="748">
        <f t="shared" si="131"/>
        <v>0.59258289703315881</v>
      </c>
    </row>
    <row r="606" spans="1:49" x14ac:dyDescent="0.15">
      <c r="A606" s="733">
        <v>44088</v>
      </c>
      <c r="B606" s="515">
        <v>1440</v>
      </c>
      <c r="C606" s="403">
        <v>4.8899999999999997</v>
      </c>
      <c r="D606" s="406">
        <f t="shared" si="121"/>
        <v>3418.2758620689656</v>
      </c>
      <c r="E606" s="405">
        <v>9913</v>
      </c>
      <c r="F606" s="405">
        <v>3455</v>
      </c>
      <c r="G606" s="687">
        <v>1080</v>
      </c>
      <c r="H606" s="403"/>
      <c r="I606" s="404"/>
      <c r="J606" s="405"/>
      <c r="K606" s="405"/>
      <c r="L606" s="407"/>
      <c r="M606" s="407"/>
      <c r="N606" s="407"/>
      <c r="O606" s="408"/>
      <c r="P606" s="549"/>
      <c r="Q606" s="438"/>
      <c r="R606" s="405"/>
      <c r="S606" s="405"/>
      <c r="T606" s="405"/>
      <c r="U606" s="667"/>
      <c r="V606" s="450"/>
      <c r="W606" s="734">
        <f t="shared" si="122"/>
        <v>2520</v>
      </c>
      <c r="X606" s="450">
        <f t="shared" si="123"/>
        <v>1.008</v>
      </c>
      <c r="Y606" s="734">
        <f t="shared" si="124"/>
        <v>1953.3004926108374</v>
      </c>
      <c r="Z606" s="734">
        <f t="shared" si="120"/>
        <v>5664.5714285714284</v>
      </c>
      <c r="AA606" s="735">
        <f t="shared" si="125"/>
        <v>14274.72</v>
      </c>
      <c r="AB606" s="450">
        <f t="shared" si="126"/>
        <v>0.634432</v>
      </c>
      <c r="AC606" s="439">
        <v>36</v>
      </c>
      <c r="AD606" s="464"/>
      <c r="AE606" s="549">
        <v>3741</v>
      </c>
      <c r="AF606" s="549">
        <v>3558</v>
      </c>
      <c r="AG606" s="464">
        <v>7.4</v>
      </c>
      <c r="AH606" s="439">
        <v>695</v>
      </c>
      <c r="AI606" s="735">
        <f t="shared" si="119"/>
        <v>2015.5</v>
      </c>
      <c r="AJ606" s="549">
        <v>6780</v>
      </c>
      <c r="AK606" s="439"/>
      <c r="AL606" s="457">
        <v>3.5</v>
      </c>
      <c r="AM606" s="464">
        <v>7.86</v>
      </c>
      <c r="AN606" s="464">
        <v>40.520000000000003</v>
      </c>
      <c r="AO606" s="457">
        <v>9.6</v>
      </c>
      <c r="AP606" s="457">
        <v>5.3</v>
      </c>
      <c r="AQ606" s="549">
        <v>4400</v>
      </c>
      <c r="AR606" s="736">
        <f t="shared" si="132"/>
        <v>0.47848659041330366</v>
      </c>
      <c r="AS606" s="595">
        <f t="shared" si="127"/>
        <v>38.095238095238095</v>
      </c>
      <c r="AT606" s="736">
        <f t="shared" si="128"/>
        <v>3.5686799999999996</v>
      </c>
      <c r="AU606" s="737">
        <f t="shared" si="129"/>
        <v>0.63726428571428573</v>
      </c>
      <c r="AV606" s="450">
        <f t="shared" si="130"/>
        <v>0.64419197014021989</v>
      </c>
      <c r="AW606" s="747">
        <f t="shared" si="131"/>
        <v>0.64419197014021989</v>
      </c>
    </row>
    <row r="607" spans="1:49" x14ac:dyDescent="0.15">
      <c r="A607" s="733">
        <v>44089</v>
      </c>
      <c r="B607" s="515">
        <v>1440</v>
      </c>
      <c r="C607" s="403">
        <v>5.0199999999999996</v>
      </c>
      <c r="D607" s="406">
        <f t="shared" si="121"/>
        <v>3588.6206896551726</v>
      </c>
      <c r="E607" s="405">
        <v>10407</v>
      </c>
      <c r="F607" s="405">
        <v>3194</v>
      </c>
      <c r="G607" s="687">
        <v>1080</v>
      </c>
      <c r="H607" s="403"/>
      <c r="I607" s="404"/>
      <c r="J607" s="405"/>
      <c r="K607" s="405"/>
      <c r="L607" s="407"/>
      <c r="M607" s="407"/>
      <c r="N607" s="407"/>
      <c r="O607" s="408"/>
      <c r="P607" s="549"/>
      <c r="Q607" s="438"/>
      <c r="R607" s="405"/>
      <c r="S607" s="405"/>
      <c r="T607" s="405"/>
      <c r="U607" s="667"/>
      <c r="V607" s="450"/>
      <c r="W607" s="734">
        <f t="shared" si="122"/>
        <v>2520</v>
      </c>
      <c r="X607" s="450">
        <f t="shared" si="123"/>
        <v>1.008</v>
      </c>
      <c r="Y607" s="734">
        <f t="shared" si="124"/>
        <v>2050.6403940886703</v>
      </c>
      <c r="Z607" s="734">
        <f t="shared" si="120"/>
        <v>5946.8571428571431</v>
      </c>
      <c r="AA607" s="735">
        <f t="shared" si="125"/>
        <v>14986.08</v>
      </c>
      <c r="AB607" s="450">
        <f t="shared" si="126"/>
        <v>0.66604799999999997</v>
      </c>
      <c r="AC607" s="439">
        <v>37</v>
      </c>
      <c r="AD607" s="464"/>
      <c r="AE607" s="549">
        <v>3470</v>
      </c>
      <c r="AF607" s="549">
        <v>3762</v>
      </c>
      <c r="AG607" s="464">
        <v>7.59</v>
      </c>
      <c r="AH607" s="439">
        <v>629</v>
      </c>
      <c r="AI607" s="735">
        <f t="shared" si="119"/>
        <v>1824.1</v>
      </c>
      <c r="AJ607" s="549">
        <v>6690</v>
      </c>
      <c r="AK607" s="439"/>
      <c r="AL607" s="457">
        <v>2</v>
      </c>
      <c r="AM607" s="464">
        <v>5.33</v>
      </c>
      <c r="AN607" s="464">
        <v>43.31</v>
      </c>
      <c r="AO607" s="457">
        <v>11.6</v>
      </c>
      <c r="AP607" s="457">
        <v>5.7</v>
      </c>
      <c r="AQ607" s="549">
        <v>3818</v>
      </c>
      <c r="AR607" s="736">
        <f t="shared" si="132"/>
        <v>0.36749178100492924</v>
      </c>
      <c r="AS607" s="595">
        <f t="shared" si="127"/>
        <v>38.095238095238095</v>
      </c>
      <c r="AT607" s="736">
        <f t="shared" si="128"/>
        <v>3.7465199999999999</v>
      </c>
      <c r="AU607" s="737">
        <f t="shared" si="129"/>
        <v>0.66902142857142854</v>
      </c>
      <c r="AV607" s="450">
        <f t="shared" si="130"/>
        <v>0.69326655135966186</v>
      </c>
      <c r="AW607" s="747">
        <f t="shared" si="131"/>
        <v>0.69326655135966186</v>
      </c>
    </row>
    <row r="608" spans="1:49" x14ac:dyDescent="0.15">
      <c r="A608" s="733">
        <v>44090</v>
      </c>
      <c r="B608" s="515">
        <v>1440</v>
      </c>
      <c r="C608" s="403">
        <v>4.99</v>
      </c>
      <c r="D608" s="406">
        <f t="shared" si="121"/>
        <v>3684.8275862068967</v>
      </c>
      <c r="E608" s="405">
        <v>10686</v>
      </c>
      <c r="F608" s="405">
        <v>3252</v>
      </c>
      <c r="G608" s="687">
        <v>960</v>
      </c>
      <c r="H608" s="403"/>
      <c r="I608" s="404"/>
      <c r="J608" s="405"/>
      <c r="K608" s="405"/>
      <c r="L608" s="407"/>
      <c r="M608" s="407"/>
      <c r="N608" s="407"/>
      <c r="O608" s="408"/>
      <c r="P608" s="549"/>
      <c r="Q608" s="438"/>
      <c r="R608" s="405"/>
      <c r="S608" s="405"/>
      <c r="T608" s="405"/>
      <c r="U608" s="667"/>
      <c r="V608" s="450"/>
      <c r="W608" s="734">
        <f t="shared" si="122"/>
        <v>2400</v>
      </c>
      <c r="X608" s="450">
        <f t="shared" si="123"/>
        <v>0.96</v>
      </c>
      <c r="Y608" s="734">
        <f t="shared" si="124"/>
        <v>2210.8965517241381</v>
      </c>
      <c r="Z608" s="734">
        <f t="shared" si="120"/>
        <v>6411.6</v>
      </c>
      <c r="AA608" s="735">
        <f t="shared" si="125"/>
        <v>15387.84</v>
      </c>
      <c r="AB608" s="450">
        <f t="shared" si="126"/>
        <v>0.68390399999999996</v>
      </c>
      <c r="AC608" s="439">
        <v>37</v>
      </c>
      <c r="AD608" s="464"/>
      <c r="AE608" s="549">
        <v>3622</v>
      </c>
      <c r="AF608" s="549">
        <v>3600</v>
      </c>
      <c r="AG608" s="464">
        <v>7.37</v>
      </c>
      <c r="AH608" s="439">
        <v>651</v>
      </c>
      <c r="AI608" s="735">
        <f t="shared" si="119"/>
        <v>1887.8999999999999</v>
      </c>
      <c r="AJ608" s="549">
        <v>6590</v>
      </c>
      <c r="AK608" s="439"/>
      <c r="AL608" s="457">
        <v>1.5</v>
      </c>
      <c r="AM608" s="464">
        <v>6.67</v>
      </c>
      <c r="AN608" s="464">
        <v>43.19</v>
      </c>
      <c r="AO608" s="457">
        <v>12.5</v>
      </c>
      <c r="AP608" s="457">
        <v>5.7</v>
      </c>
      <c r="AQ608" s="549">
        <v>4621</v>
      </c>
      <c r="AR608" s="736">
        <f t="shared" si="132"/>
        <v>0.42562872574809707</v>
      </c>
      <c r="AS608" s="595">
        <f t="shared" si="127"/>
        <v>40</v>
      </c>
      <c r="AT608" s="736">
        <f t="shared" si="128"/>
        <v>3.8469600000000002</v>
      </c>
      <c r="AU608" s="737">
        <f t="shared" si="129"/>
        <v>0.68695714285714293</v>
      </c>
      <c r="AV608" s="450">
        <f t="shared" si="130"/>
        <v>0.70554931686318545</v>
      </c>
      <c r="AW608" s="747">
        <f t="shared" si="131"/>
        <v>0.70554931686318545</v>
      </c>
    </row>
    <row r="609" spans="1:49" x14ac:dyDescent="0.15">
      <c r="A609" s="733">
        <v>44091</v>
      </c>
      <c r="B609" s="515">
        <v>1440</v>
      </c>
      <c r="C609" s="403">
        <v>4.8499999999999996</v>
      </c>
      <c r="D609" s="406">
        <f t="shared" si="121"/>
        <v>3356.2068965517242</v>
      </c>
      <c r="E609" s="405">
        <v>9733</v>
      </c>
      <c r="F609" s="405">
        <v>3286</v>
      </c>
      <c r="G609" s="687">
        <v>960</v>
      </c>
      <c r="H609" s="403"/>
      <c r="I609" s="404"/>
      <c r="J609" s="405"/>
      <c r="K609" s="405"/>
      <c r="L609" s="407"/>
      <c r="M609" s="407"/>
      <c r="N609" s="407"/>
      <c r="O609" s="408"/>
      <c r="P609" s="549"/>
      <c r="Q609" s="438"/>
      <c r="R609" s="405"/>
      <c r="S609" s="405"/>
      <c r="T609" s="405"/>
      <c r="U609" s="667"/>
      <c r="V609" s="450"/>
      <c r="W609" s="734">
        <f t="shared" si="122"/>
        <v>2400</v>
      </c>
      <c r="X609" s="450">
        <f t="shared" si="123"/>
        <v>0.96</v>
      </c>
      <c r="Y609" s="734">
        <f t="shared" si="124"/>
        <v>2013.7241379310346</v>
      </c>
      <c r="Z609" s="734">
        <f t="shared" si="120"/>
        <v>5839.8</v>
      </c>
      <c r="AA609" s="735">
        <f t="shared" si="125"/>
        <v>14015.52</v>
      </c>
      <c r="AB609" s="450">
        <f t="shared" si="126"/>
        <v>0.62291200000000002</v>
      </c>
      <c r="AC609" s="439">
        <v>37</v>
      </c>
      <c r="AD609" s="464"/>
      <c r="AE609" s="549">
        <v>4236</v>
      </c>
      <c r="AF609" s="549">
        <v>4223</v>
      </c>
      <c r="AG609" s="464">
        <v>7.68</v>
      </c>
      <c r="AH609" s="439">
        <v>631</v>
      </c>
      <c r="AI609" s="735">
        <f t="shared" si="119"/>
        <v>1829.8999999999999</v>
      </c>
      <c r="AJ609" s="549">
        <v>6660</v>
      </c>
      <c r="AK609" s="439"/>
      <c r="AL609" s="457">
        <v>1</v>
      </c>
      <c r="AM609" s="464">
        <v>5.96</v>
      </c>
      <c r="AN609" s="464">
        <v>44</v>
      </c>
      <c r="AO609" s="457">
        <v>11.9</v>
      </c>
      <c r="AP609" s="457">
        <v>4.3</v>
      </c>
      <c r="AQ609" s="549">
        <v>4371</v>
      </c>
      <c r="AR609" s="736">
        <f t="shared" si="132"/>
        <v>0.45418838375021814</v>
      </c>
      <c r="AS609" s="595">
        <f t="shared" si="127"/>
        <v>40</v>
      </c>
      <c r="AT609" s="736">
        <f t="shared" si="128"/>
        <v>3.5038800000000001</v>
      </c>
      <c r="AU609" s="737">
        <f t="shared" si="129"/>
        <v>0.62569285714285716</v>
      </c>
      <c r="AV609" s="450">
        <f t="shared" si="130"/>
        <v>0.6866502277475256</v>
      </c>
      <c r="AW609" s="747">
        <f t="shared" si="131"/>
        <v>0.68665022774752571</v>
      </c>
    </row>
    <row r="610" spans="1:49" x14ac:dyDescent="0.15">
      <c r="A610" s="733">
        <v>44092</v>
      </c>
      <c r="B610" s="515">
        <v>1440</v>
      </c>
      <c r="C610" s="403">
        <v>4.9800000000000004</v>
      </c>
      <c r="D610" s="406">
        <f t="shared" si="121"/>
        <v>3328.6206896551726</v>
      </c>
      <c r="E610" s="405">
        <v>9653</v>
      </c>
      <c r="F610" s="405">
        <v>3292</v>
      </c>
      <c r="G610" s="687">
        <v>720</v>
      </c>
      <c r="H610" s="403"/>
      <c r="I610" s="404"/>
      <c r="J610" s="405"/>
      <c r="K610" s="405"/>
      <c r="L610" s="407"/>
      <c r="M610" s="407"/>
      <c r="N610" s="407"/>
      <c r="O610" s="408"/>
      <c r="P610" s="549"/>
      <c r="Q610" s="438"/>
      <c r="R610" s="405"/>
      <c r="S610" s="405"/>
      <c r="T610" s="405"/>
      <c r="U610" s="667"/>
      <c r="V610" s="450"/>
      <c r="W610" s="734">
        <f t="shared" si="122"/>
        <v>2160</v>
      </c>
      <c r="X610" s="450">
        <f t="shared" si="123"/>
        <v>0.86399999999999999</v>
      </c>
      <c r="Y610" s="734">
        <f t="shared" si="124"/>
        <v>2219.0804597701149</v>
      </c>
      <c r="Z610" s="734">
        <f t="shared" si="120"/>
        <v>6435.333333333333</v>
      </c>
      <c r="AA610" s="735">
        <f t="shared" si="125"/>
        <v>13900.32</v>
      </c>
      <c r="AB610" s="450">
        <f t="shared" si="126"/>
        <v>0.61779200000000001</v>
      </c>
      <c r="AC610" s="439">
        <v>37</v>
      </c>
      <c r="AD610" s="464"/>
      <c r="AE610" s="549">
        <v>4144</v>
      </c>
      <c r="AF610" s="549">
        <v>4176</v>
      </c>
      <c r="AG610" s="464">
        <v>7.63</v>
      </c>
      <c r="AH610" s="439">
        <v>633</v>
      </c>
      <c r="AI610" s="735">
        <f t="shared" si="119"/>
        <v>1835.7</v>
      </c>
      <c r="AJ610" s="549">
        <v>6480</v>
      </c>
      <c r="AK610" s="439"/>
      <c r="AL610" s="457">
        <v>1</v>
      </c>
      <c r="AM610" s="464">
        <v>5.7</v>
      </c>
      <c r="AN610" s="464">
        <v>44.05</v>
      </c>
      <c r="AO610" s="457">
        <v>10.9</v>
      </c>
      <c r="AP610" s="457">
        <v>3.7</v>
      </c>
      <c r="AQ610" s="549">
        <v>4635</v>
      </c>
      <c r="AR610" s="736">
        <f t="shared" si="132"/>
        <v>0.46652269383791461</v>
      </c>
      <c r="AS610" s="595">
        <f t="shared" si="127"/>
        <v>44.444444444444443</v>
      </c>
      <c r="AT610" s="736">
        <f t="shared" si="128"/>
        <v>3.4750799999999997</v>
      </c>
      <c r="AU610" s="737">
        <f t="shared" si="129"/>
        <v>0.62054999999999993</v>
      </c>
      <c r="AV610" s="450">
        <f t="shared" si="130"/>
        <v>0.71474671086708796</v>
      </c>
      <c r="AW610" s="747">
        <f t="shared" si="131"/>
        <v>0.71474671086708796</v>
      </c>
    </row>
    <row r="611" spans="1:49" x14ac:dyDescent="0.15">
      <c r="A611" s="733">
        <v>44093</v>
      </c>
      <c r="B611" s="515">
        <v>1440</v>
      </c>
      <c r="C611" s="403">
        <v>4.79</v>
      </c>
      <c r="D611" s="406">
        <f t="shared" si="121"/>
        <v>2566.2068965517242</v>
      </c>
      <c r="E611" s="405">
        <v>7442</v>
      </c>
      <c r="F611" s="405">
        <v>3015</v>
      </c>
      <c r="G611" s="687">
        <v>720</v>
      </c>
      <c r="H611" s="403"/>
      <c r="I611" s="404"/>
      <c r="J611" s="405"/>
      <c r="K611" s="405"/>
      <c r="L611" s="407"/>
      <c r="M611" s="407"/>
      <c r="N611" s="407"/>
      <c r="O611" s="408"/>
      <c r="P611" s="549"/>
      <c r="Q611" s="438"/>
      <c r="R611" s="405"/>
      <c r="S611" s="405"/>
      <c r="T611" s="405"/>
      <c r="U611" s="667"/>
      <c r="V611" s="450"/>
      <c r="W611" s="734">
        <f t="shared" si="122"/>
        <v>2160</v>
      </c>
      <c r="X611" s="450">
        <f t="shared" si="123"/>
        <v>0.86399999999999999</v>
      </c>
      <c r="Y611" s="734">
        <f t="shared" si="124"/>
        <v>1710.8045977011493</v>
      </c>
      <c r="Z611" s="734">
        <f t="shared" si="120"/>
        <v>4961.333333333333</v>
      </c>
      <c r="AA611" s="735">
        <f t="shared" si="125"/>
        <v>10716.48</v>
      </c>
      <c r="AB611" s="450">
        <f t="shared" si="126"/>
        <v>0.47628799999999999</v>
      </c>
      <c r="AC611" s="439">
        <v>38</v>
      </c>
      <c r="AD611" s="464"/>
      <c r="AE611" s="549">
        <v>4040</v>
      </c>
      <c r="AF611" s="549">
        <v>4064</v>
      </c>
      <c r="AG611" s="464">
        <v>7.53</v>
      </c>
      <c r="AH611" s="439">
        <v>622</v>
      </c>
      <c r="AI611" s="735">
        <f t="shared" si="119"/>
        <v>1803.8</v>
      </c>
      <c r="AJ611" s="549">
        <v>6280</v>
      </c>
      <c r="AK611" s="439"/>
      <c r="AL611" s="457">
        <v>1</v>
      </c>
      <c r="AM611" s="464">
        <v>5.98</v>
      </c>
      <c r="AN611" s="464">
        <v>43.61</v>
      </c>
      <c r="AO611" s="457">
        <v>9.4</v>
      </c>
      <c r="AP611" s="457">
        <v>3.7</v>
      </c>
      <c r="AQ611" s="549">
        <v>4234</v>
      </c>
      <c r="AR611" s="736">
        <f t="shared" si="132"/>
        <v>0.62079635533597499</v>
      </c>
      <c r="AS611" s="595">
        <f t="shared" si="127"/>
        <v>44.444444444444443</v>
      </c>
      <c r="AT611" s="736">
        <f t="shared" si="128"/>
        <v>2.6791199999999997</v>
      </c>
      <c r="AU611" s="737">
        <f t="shared" si="129"/>
        <v>0.47841428571428568</v>
      </c>
      <c r="AV611" s="450">
        <f t="shared" si="130"/>
        <v>0.63642837946788489</v>
      </c>
      <c r="AW611" s="747">
        <f t="shared" si="131"/>
        <v>0.63642837946788489</v>
      </c>
    </row>
    <row r="612" spans="1:49" x14ac:dyDescent="0.15">
      <c r="A612" s="740">
        <v>44094</v>
      </c>
      <c r="B612" s="486">
        <v>1440</v>
      </c>
      <c r="C612" s="488">
        <v>4.91</v>
      </c>
      <c r="D612" s="741">
        <f t="shared" si="121"/>
        <v>3222.0689655172414</v>
      </c>
      <c r="E612" s="490">
        <v>9344</v>
      </c>
      <c r="F612" s="490">
        <v>3683</v>
      </c>
      <c r="G612" s="689">
        <v>720</v>
      </c>
      <c r="H612" s="488"/>
      <c r="I612" s="489"/>
      <c r="J612" s="490"/>
      <c r="K612" s="490"/>
      <c r="L612" s="491"/>
      <c r="M612" s="491"/>
      <c r="N612" s="491"/>
      <c r="O612" s="492"/>
      <c r="P612" s="550"/>
      <c r="Q612" s="493"/>
      <c r="R612" s="494"/>
      <c r="S612" s="490"/>
      <c r="T612" s="490"/>
      <c r="U612" s="677"/>
      <c r="V612" s="499"/>
      <c r="W612" s="742">
        <f t="shared" si="122"/>
        <v>2160</v>
      </c>
      <c r="X612" s="499">
        <f t="shared" si="123"/>
        <v>0.86399999999999999</v>
      </c>
      <c r="Y612" s="742">
        <f t="shared" si="124"/>
        <v>2148.0459770114944</v>
      </c>
      <c r="Z612" s="742">
        <f t="shared" si="120"/>
        <v>6229.333333333333</v>
      </c>
      <c r="AA612" s="550">
        <f t="shared" si="125"/>
        <v>13455.36</v>
      </c>
      <c r="AB612" s="499">
        <f t="shared" si="126"/>
        <v>0.59801599999999999</v>
      </c>
      <c r="AC612" s="494">
        <v>36</v>
      </c>
      <c r="AD612" s="507"/>
      <c r="AE612" s="550">
        <v>4352</v>
      </c>
      <c r="AF612" s="550">
        <v>4354</v>
      </c>
      <c r="AG612" s="507">
        <v>7.58</v>
      </c>
      <c r="AH612" s="494"/>
      <c r="AI612" s="550">
        <v>1830</v>
      </c>
      <c r="AJ612" s="550">
        <v>6290</v>
      </c>
      <c r="AK612" s="494"/>
      <c r="AL612" s="503">
        <v>3</v>
      </c>
      <c r="AM612" s="507">
        <v>5.75</v>
      </c>
      <c r="AN612" s="507">
        <v>41.47</v>
      </c>
      <c r="AO612" s="503">
        <v>8.6999999999999993</v>
      </c>
      <c r="AP612" s="503">
        <v>3.6</v>
      </c>
      <c r="AQ612" s="550">
        <v>4275</v>
      </c>
      <c r="AR612" s="507">
        <f t="shared" si="132"/>
        <v>0.44987876951053191</v>
      </c>
      <c r="AS612" s="494">
        <f t="shared" si="127"/>
        <v>44.444444444444443</v>
      </c>
      <c r="AT612" s="507">
        <f t="shared" si="128"/>
        <v>3.3638400000000002</v>
      </c>
      <c r="AU612" s="743">
        <f t="shared" si="129"/>
        <v>0.60068571428571438</v>
      </c>
      <c r="AV612" s="499"/>
      <c r="AW612" s="748">
        <f>1-AI612/Z612</f>
        <v>0.70622859589041087</v>
      </c>
    </row>
    <row r="613" spans="1:49" x14ac:dyDescent="0.15">
      <c r="A613" s="733">
        <v>44095</v>
      </c>
      <c r="B613" s="515">
        <v>1440</v>
      </c>
      <c r="C613" s="403">
        <v>4.8499999999999996</v>
      </c>
      <c r="D613" s="406">
        <f t="shared" si="121"/>
        <v>3194.8275862068967</v>
      </c>
      <c r="E613" s="405">
        <v>9265</v>
      </c>
      <c r="F613" s="405">
        <v>3313</v>
      </c>
      <c r="G613" s="687">
        <v>720</v>
      </c>
      <c r="H613" s="403"/>
      <c r="I613" s="404"/>
      <c r="J613" s="405"/>
      <c r="K613" s="405"/>
      <c r="L613" s="407"/>
      <c r="M613" s="407"/>
      <c r="N613" s="407"/>
      <c r="O613" s="408"/>
      <c r="P613" s="549"/>
      <c r="Q613" s="438"/>
      <c r="R613" s="405"/>
      <c r="S613" s="405"/>
      <c r="T613" s="405"/>
      <c r="U613" s="667"/>
      <c r="V613" s="450"/>
      <c r="W613" s="734">
        <f t="shared" si="122"/>
        <v>2160</v>
      </c>
      <c r="X613" s="450">
        <f t="shared" si="123"/>
        <v>0.86399999999999999</v>
      </c>
      <c r="Y613" s="734">
        <f t="shared" si="124"/>
        <v>2129.8850574712646</v>
      </c>
      <c r="Z613" s="734">
        <f t="shared" si="120"/>
        <v>6176.666666666667</v>
      </c>
      <c r="AA613" s="735">
        <f t="shared" si="125"/>
        <v>13341.6</v>
      </c>
      <c r="AB613" s="450">
        <f t="shared" si="126"/>
        <v>0.59296000000000004</v>
      </c>
      <c r="AC613" s="439">
        <v>37</v>
      </c>
      <c r="AD613" s="464"/>
      <c r="AE613" s="549">
        <v>4875</v>
      </c>
      <c r="AF613" s="549">
        <v>4895</v>
      </c>
      <c r="AG613" s="464">
        <v>7.61</v>
      </c>
      <c r="AH613" s="439"/>
      <c r="AI613" s="735">
        <v>1930</v>
      </c>
      <c r="AJ613" s="549">
        <v>6190</v>
      </c>
      <c r="AK613" s="439"/>
      <c r="AL613" s="457">
        <v>2.5</v>
      </c>
      <c r="AM613" s="464">
        <v>6.01</v>
      </c>
      <c r="AN613" s="464">
        <v>44.43</v>
      </c>
      <c r="AO613" s="457">
        <v>7.2</v>
      </c>
      <c r="AP613" s="457">
        <v>3.2</v>
      </c>
      <c r="AQ613" s="549">
        <v>4564</v>
      </c>
      <c r="AR613" s="736">
        <f t="shared" si="132"/>
        <v>0.49755799755799751</v>
      </c>
      <c r="AS613" s="595">
        <f t="shared" si="127"/>
        <v>44.444444444444443</v>
      </c>
      <c r="AT613" s="736">
        <f t="shared" si="128"/>
        <v>3.3353999999999999</v>
      </c>
      <c r="AU613" s="737">
        <f t="shared" si="129"/>
        <v>0.59560714285714289</v>
      </c>
      <c r="AV613" s="450"/>
      <c r="AW613" s="747">
        <f>1-AI613/Z613</f>
        <v>0.68753372908796551</v>
      </c>
    </row>
    <row r="614" spans="1:49" x14ac:dyDescent="0.15">
      <c r="A614" s="733">
        <v>44096</v>
      </c>
      <c r="B614" s="515">
        <v>540</v>
      </c>
      <c r="C614" s="403">
        <v>4.8</v>
      </c>
      <c r="D614" s="406">
        <f t="shared" si="121"/>
        <v>3246.8965517241381</v>
      </c>
      <c r="E614" s="405">
        <v>9416</v>
      </c>
      <c r="F614" s="405">
        <v>3058</v>
      </c>
      <c r="G614" s="687">
        <v>270</v>
      </c>
      <c r="H614" s="403"/>
      <c r="I614" s="404"/>
      <c r="J614" s="405"/>
      <c r="K614" s="405"/>
      <c r="L614" s="407"/>
      <c r="M614" s="407"/>
      <c r="N614" s="407"/>
      <c r="O614" s="408"/>
      <c r="P614" s="549"/>
      <c r="Q614" s="438"/>
      <c r="R614" s="405"/>
      <c r="S614" s="405"/>
      <c r="T614" s="405"/>
      <c r="U614" s="667"/>
      <c r="V614" s="450"/>
      <c r="W614" s="734">
        <f t="shared" si="122"/>
        <v>810</v>
      </c>
      <c r="X614" s="450">
        <f t="shared" si="123"/>
        <v>0.32400000000000001</v>
      </c>
      <c r="Y614" s="734">
        <f t="shared" si="124"/>
        <v>2164.5977011494251</v>
      </c>
      <c r="Z614" s="734">
        <f t="shared" si="120"/>
        <v>6277.333333333333</v>
      </c>
      <c r="AA614" s="735">
        <f t="shared" si="125"/>
        <v>5084.6400000000003</v>
      </c>
      <c r="AB614" s="450">
        <f t="shared" si="126"/>
        <v>0.22598400000000002</v>
      </c>
      <c r="AC614" s="439">
        <v>37</v>
      </c>
      <c r="AD614" s="464"/>
      <c r="AE614" s="549">
        <v>4803</v>
      </c>
      <c r="AF614" s="549">
        <v>4895</v>
      </c>
      <c r="AG614" s="464">
        <v>7.54</v>
      </c>
      <c r="AH614" s="439">
        <v>646</v>
      </c>
      <c r="AI614" s="735">
        <f>AH614*2.9</f>
        <v>1873.3999999999999</v>
      </c>
      <c r="AJ614" s="549">
        <v>6050</v>
      </c>
      <c r="AK614" s="439"/>
      <c r="AL614" s="457">
        <v>0.8</v>
      </c>
      <c r="AM614" s="464">
        <v>5.76</v>
      </c>
      <c r="AN614" s="464">
        <v>43.91</v>
      </c>
      <c r="AO614" s="457">
        <v>6.6</v>
      </c>
      <c r="AP614" s="457">
        <v>3.4</v>
      </c>
      <c r="AQ614" s="549">
        <v>2553</v>
      </c>
      <c r="AR614" s="736">
        <f t="shared" si="132"/>
        <v>0.71569018268181139</v>
      </c>
      <c r="AS614" s="595">
        <f t="shared" si="127"/>
        <v>118.5185185185185</v>
      </c>
      <c r="AT614" s="736">
        <f t="shared" si="128"/>
        <v>1.2711600000000001</v>
      </c>
      <c r="AU614" s="737">
        <f t="shared" si="129"/>
        <v>0.22699285714285716</v>
      </c>
      <c r="AV614" s="450">
        <f>1-AH614/Y614</f>
        <v>0.70156117247238736</v>
      </c>
      <c r="AW614" s="747">
        <f>1-AI614/Z614</f>
        <v>0.70156117247238736</v>
      </c>
    </row>
    <row r="615" spans="1:49" x14ac:dyDescent="0.15">
      <c r="A615" s="733">
        <v>44097</v>
      </c>
      <c r="B615" s="515"/>
      <c r="C615" s="403"/>
      <c r="D615" s="406"/>
      <c r="E615" s="405"/>
      <c r="F615" s="405"/>
      <c r="G615" s="687"/>
      <c r="H615" s="403"/>
      <c r="I615" s="404"/>
      <c r="J615" s="405"/>
      <c r="K615" s="405"/>
      <c r="L615" s="407"/>
      <c r="M615" s="407"/>
      <c r="N615" s="407"/>
      <c r="O615" s="408"/>
      <c r="P615" s="549"/>
      <c r="Q615" s="438"/>
      <c r="R615" s="405"/>
      <c r="S615" s="405"/>
      <c r="T615" s="405"/>
      <c r="U615" s="667"/>
      <c r="V615" s="450"/>
      <c r="W615" s="734"/>
      <c r="X615" s="450"/>
      <c r="Y615" s="734"/>
      <c r="Z615" s="734"/>
      <c r="AA615" s="735"/>
      <c r="AB615" s="450"/>
      <c r="AC615" s="439"/>
      <c r="AD615" s="464"/>
      <c r="AE615" s="549"/>
      <c r="AF615" s="549"/>
      <c r="AG615" s="464"/>
      <c r="AH615" s="439"/>
      <c r="AI615" s="735"/>
      <c r="AJ615" s="549"/>
      <c r="AK615" s="439"/>
      <c r="AL615" s="457"/>
      <c r="AM615" s="464"/>
      <c r="AN615" s="464"/>
      <c r="AO615" s="457"/>
      <c r="AP615" s="457"/>
      <c r="AQ615" s="549">
        <v>746</v>
      </c>
      <c r="AR615" s="736"/>
      <c r="AS615" s="595"/>
      <c r="AT615" s="736"/>
      <c r="AU615" s="737"/>
      <c r="AV615" s="450"/>
      <c r="AW615" s="747"/>
    </row>
    <row r="616" spans="1:49" x14ac:dyDescent="0.15">
      <c r="A616" s="733">
        <v>44098</v>
      </c>
      <c r="B616" s="515"/>
      <c r="C616" s="403"/>
      <c r="D616" s="406"/>
      <c r="E616" s="405"/>
      <c r="F616" s="405"/>
      <c r="G616" s="687"/>
      <c r="H616" s="403"/>
      <c r="I616" s="404"/>
      <c r="J616" s="405"/>
      <c r="K616" s="405"/>
      <c r="L616" s="407"/>
      <c r="M616" s="407"/>
      <c r="N616" s="407"/>
      <c r="O616" s="408"/>
      <c r="P616" s="549"/>
      <c r="Q616" s="438"/>
      <c r="R616" s="405"/>
      <c r="S616" s="405"/>
      <c r="T616" s="405"/>
      <c r="U616" s="667"/>
      <c r="V616" s="450"/>
      <c r="W616" s="734"/>
      <c r="X616" s="450"/>
      <c r="Y616" s="734"/>
      <c r="Z616" s="734"/>
      <c r="AA616" s="735"/>
      <c r="AB616" s="450"/>
      <c r="AC616" s="439"/>
      <c r="AD616" s="464"/>
      <c r="AE616" s="549"/>
      <c r="AF616" s="549"/>
      <c r="AG616" s="464"/>
      <c r="AH616" s="439"/>
      <c r="AI616" s="735"/>
      <c r="AJ616" s="549"/>
      <c r="AK616" s="439"/>
      <c r="AL616" s="457"/>
      <c r="AM616" s="464"/>
      <c r="AN616" s="464"/>
      <c r="AO616" s="457"/>
      <c r="AP616" s="457"/>
      <c r="AQ616" s="549">
        <v>489</v>
      </c>
      <c r="AR616" s="736"/>
      <c r="AS616" s="595"/>
      <c r="AT616" s="736"/>
      <c r="AU616" s="737"/>
      <c r="AV616" s="450"/>
      <c r="AW616" s="747"/>
    </row>
    <row r="617" spans="1:49" x14ac:dyDescent="0.15">
      <c r="A617" s="733">
        <v>44099</v>
      </c>
      <c r="B617" s="515"/>
      <c r="C617" s="403"/>
      <c r="D617" s="406"/>
      <c r="E617" s="405"/>
      <c r="F617" s="405"/>
      <c r="G617" s="687"/>
      <c r="H617" s="403"/>
      <c r="I617" s="404"/>
      <c r="J617" s="405"/>
      <c r="K617" s="405"/>
      <c r="L617" s="407"/>
      <c r="M617" s="407"/>
      <c r="N617" s="407"/>
      <c r="O617" s="408"/>
      <c r="P617" s="549"/>
      <c r="Q617" s="438"/>
      <c r="R617" s="405"/>
      <c r="S617" s="405"/>
      <c r="T617" s="405"/>
      <c r="U617" s="667"/>
      <c r="V617" s="450"/>
      <c r="W617" s="734"/>
      <c r="X617" s="450"/>
      <c r="Y617" s="734"/>
      <c r="Z617" s="734"/>
      <c r="AA617" s="735"/>
      <c r="AB617" s="450"/>
      <c r="AC617" s="439"/>
      <c r="AD617" s="464"/>
      <c r="AE617" s="549"/>
      <c r="AF617" s="549"/>
      <c r="AG617" s="464"/>
      <c r="AH617" s="439"/>
      <c r="AI617" s="735"/>
      <c r="AJ617" s="549"/>
      <c r="AK617" s="439"/>
      <c r="AL617" s="457"/>
      <c r="AM617" s="464"/>
      <c r="AN617" s="464"/>
      <c r="AO617" s="457"/>
      <c r="AP617" s="457"/>
      <c r="AQ617" s="549">
        <v>263</v>
      </c>
      <c r="AR617" s="736"/>
      <c r="AS617" s="595"/>
      <c r="AT617" s="736"/>
      <c r="AU617" s="737"/>
      <c r="AV617" s="450"/>
      <c r="AW617" s="747"/>
    </row>
    <row r="618" spans="1:49" x14ac:dyDescent="0.15">
      <c r="A618" s="733">
        <v>44100</v>
      </c>
      <c r="B618" s="515"/>
      <c r="C618" s="403"/>
      <c r="D618" s="406"/>
      <c r="E618" s="405"/>
      <c r="F618" s="405"/>
      <c r="G618" s="687"/>
      <c r="H618" s="403"/>
      <c r="I618" s="404"/>
      <c r="J618" s="405"/>
      <c r="K618" s="405"/>
      <c r="L618" s="407"/>
      <c r="M618" s="407"/>
      <c r="N618" s="407"/>
      <c r="O618" s="408"/>
      <c r="P618" s="549"/>
      <c r="Q618" s="438"/>
      <c r="R618" s="405"/>
      <c r="S618" s="405"/>
      <c r="T618" s="405"/>
      <c r="U618" s="667"/>
      <c r="V618" s="450"/>
      <c r="W618" s="734"/>
      <c r="X618" s="450"/>
      <c r="Y618" s="734"/>
      <c r="Z618" s="734"/>
      <c r="AA618" s="735"/>
      <c r="AB618" s="450"/>
      <c r="AC618" s="439"/>
      <c r="AD618" s="464"/>
      <c r="AE618" s="549"/>
      <c r="AF618" s="549"/>
      <c r="AG618" s="464"/>
      <c r="AH618" s="439"/>
      <c r="AI618" s="735"/>
      <c r="AJ618" s="549"/>
      <c r="AK618" s="439"/>
      <c r="AL618" s="457"/>
      <c r="AM618" s="464"/>
      <c r="AN618" s="464"/>
      <c r="AO618" s="457"/>
      <c r="AP618" s="457"/>
      <c r="AQ618" s="549">
        <v>176</v>
      </c>
      <c r="AR618" s="736"/>
      <c r="AS618" s="595"/>
      <c r="AT618" s="736"/>
      <c r="AU618" s="737"/>
      <c r="AV618" s="450"/>
      <c r="AW618" s="747"/>
    </row>
    <row r="619" spans="1:49" x14ac:dyDescent="0.15">
      <c r="A619" s="740">
        <v>44101</v>
      </c>
      <c r="B619" s="486"/>
      <c r="C619" s="488"/>
      <c r="D619" s="741"/>
      <c r="E619" s="490"/>
      <c r="F619" s="490"/>
      <c r="G619" s="689"/>
      <c r="H619" s="488"/>
      <c r="I619" s="489"/>
      <c r="J619" s="490"/>
      <c r="K619" s="490"/>
      <c r="L619" s="491"/>
      <c r="M619" s="491"/>
      <c r="N619" s="491"/>
      <c r="O619" s="492"/>
      <c r="P619" s="550"/>
      <c r="Q619" s="493"/>
      <c r="R619" s="494"/>
      <c r="S619" s="490"/>
      <c r="T619" s="490"/>
      <c r="U619" s="677"/>
      <c r="V619" s="499"/>
      <c r="W619" s="742"/>
      <c r="X619" s="499"/>
      <c r="Y619" s="742"/>
      <c r="Z619" s="742"/>
      <c r="AA619" s="550"/>
      <c r="AB619" s="499"/>
      <c r="AC619" s="494"/>
      <c r="AD619" s="507"/>
      <c r="AE619" s="550"/>
      <c r="AF619" s="550"/>
      <c r="AG619" s="507"/>
      <c r="AH619" s="494"/>
      <c r="AI619" s="550"/>
      <c r="AJ619" s="550"/>
      <c r="AK619" s="494"/>
      <c r="AL619" s="503"/>
      <c r="AM619" s="507"/>
      <c r="AN619" s="507"/>
      <c r="AO619" s="503"/>
      <c r="AP619" s="503"/>
      <c r="AQ619" s="550">
        <v>116</v>
      </c>
      <c r="AR619" s="507"/>
      <c r="AS619" s="494"/>
      <c r="AT619" s="507"/>
      <c r="AU619" s="743"/>
      <c r="AV619" s="499"/>
      <c r="AW619" s="748"/>
    </row>
    <row r="620" spans="1:49" x14ac:dyDescent="0.15">
      <c r="A620" s="733">
        <v>44102</v>
      </c>
      <c r="B620" s="515"/>
      <c r="C620" s="403"/>
      <c r="D620" s="406"/>
      <c r="E620" s="405"/>
      <c r="F620" s="405"/>
      <c r="G620" s="687"/>
      <c r="H620" s="403"/>
      <c r="I620" s="404"/>
      <c r="J620" s="405"/>
      <c r="K620" s="405"/>
      <c r="L620" s="407"/>
      <c r="M620" s="407"/>
      <c r="N620" s="407"/>
      <c r="O620" s="408"/>
      <c r="P620" s="549"/>
      <c r="Q620" s="438"/>
      <c r="R620" s="405"/>
      <c r="S620" s="405"/>
      <c r="T620" s="405"/>
      <c r="U620" s="667"/>
      <c r="V620" s="450"/>
      <c r="W620" s="734"/>
      <c r="X620" s="450"/>
      <c r="Y620" s="734"/>
      <c r="Z620" s="734"/>
      <c r="AA620" s="735"/>
      <c r="AB620" s="450"/>
      <c r="AC620" s="439"/>
      <c r="AD620" s="464"/>
      <c r="AE620" s="549"/>
      <c r="AF620" s="549"/>
      <c r="AG620" s="464"/>
      <c r="AH620" s="439"/>
      <c r="AI620" s="735"/>
      <c r="AJ620" s="549"/>
      <c r="AK620" s="439"/>
      <c r="AL620" s="457"/>
      <c r="AM620" s="464"/>
      <c r="AN620" s="464"/>
      <c r="AO620" s="457"/>
      <c r="AP620" s="457"/>
      <c r="AQ620" s="549"/>
      <c r="AR620" s="736"/>
      <c r="AS620" s="595"/>
      <c r="AT620" s="736"/>
      <c r="AU620" s="737"/>
      <c r="AV620" s="450"/>
      <c r="AW620" s="747"/>
    </row>
    <row r="621" spans="1:49" x14ac:dyDescent="0.15">
      <c r="A621" s="733">
        <v>44103</v>
      </c>
      <c r="B621" s="515"/>
      <c r="C621" s="403"/>
      <c r="D621" s="406"/>
      <c r="E621" s="405"/>
      <c r="F621" s="405"/>
      <c r="G621" s="687"/>
      <c r="H621" s="403"/>
      <c r="I621" s="404"/>
      <c r="J621" s="405"/>
      <c r="K621" s="405"/>
      <c r="L621" s="407"/>
      <c r="M621" s="407"/>
      <c r="N621" s="407"/>
      <c r="O621" s="408"/>
      <c r="P621" s="549"/>
      <c r="Q621" s="438"/>
      <c r="R621" s="405"/>
      <c r="S621" s="405"/>
      <c r="T621" s="405"/>
      <c r="U621" s="667"/>
      <c r="V621" s="450"/>
      <c r="W621" s="734"/>
      <c r="X621" s="450"/>
      <c r="Y621" s="734"/>
      <c r="Z621" s="734"/>
      <c r="AA621" s="735"/>
      <c r="AB621" s="450"/>
      <c r="AC621" s="439"/>
      <c r="AD621" s="464"/>
      <c r="AE621" s="549"/>
      <c r="AF621" s="549"/>
      <c r="AG621" s="464"/>
      <c r="AH621" s="439"/>
      <c r="AI621" s="735"/>
      <c r="AJ621" s="549"/>
      <c r="AK621" s="439"/>
      <c r="AL621" s="457"/>
      <c r="AM621" s="464"/>
      <c r="AN621" s="464"/>
      <c r="AO621" s="457"/>
      <c r="AP621" s="457"/>
      <c r="AQ621" s="549"/>
      <c r="AR621" s="736"/>
      <c r="AS621" s="595"/>
      <c r="AT621" s="736"/>
      <c r="AU621" s="737"/>
      <c r="AV621" s="450"/>
      <c r="AW621" s="747"/>
    </row>
    <row r="622" spans="1:49" x14ac:dyDescent="0.15">
      <c r="A622" s="733">
        <v>44104</v>
      </c>
      <c r="B622" s="515"/>
      <c r="C622" s="403"/>
      <c r="D622" s="406"/>
      <c r="E622" s="405"/>
      <c r="F622" s="405"/>
      <c r="G622" s="687"/>
      <c r="H622" s="403"/>
      <c r="I622" s="404"/>
      <c r="J622" s="405"/>
      <c r="K622" s="405"/>
      <c r="L622" s="407"/>
      <c r="M622" s="407"/>
      <c r="N622" s="407"/>
      <c r="O622" s="408"/>
      <c r="P622" s="549"/>
      <c r="Q622" s="438"/>
      <c r="R622" s="405"/>
      <c r="S622" s="405"/>
      <c r="T622" s="405"/>
      <c r="U622" s="667"/>
      <c r="V622" s="450"/>
      <c r="W622" s="734"/>
      <c r="X622" s="450"/>
      <c r="Y622" s="734"/>
      <c r="Z622" s="734"/>
      <c r="AA622" s="735"/>
      <c r="AB622" s="450"/>
      <c r="AC622" s="439"/>
      <c r="AD622" s="464"/>
      <c r="AE622" s="549"/>
      <c r="AF622" s="549"/>
      <c r="AG622" s="464"/>
      <c r="AH622" s="439"/>
      <c r="AI622" s="735"/>
      <c r="AJ622" s="549"/>
      <c r="AK622" s="439"/>
      <c r="AL622" s="457"/>
      <c r="AM622" s="464"/>
      <c r="AN622" s="464"/>
      <c r="AO622" s="457"/>
      <c r="AP622" s="457"/>
      <c r="AQ622" s="549"/>
      <c r="AR622" s="736"/>
      <c r="AS622" s="595"/>
      <c r="AT622" s="736"/>
      <c r="AU622" s="737"/>
      <c r="AV622" s="450"/>
      <c r="AW622" s="747"/>
    </row>
    <row r="623" spans="1:49" x14ac:dyDescent="0.15">
      <c r="A623" s="733">
        <v>44105</v>
      </c>
      <c r="B623" s="515">
        <v>960</v>
      </c>
      <c r="C623" s="403">
        <v>5.09</v>
      </c>
      <c r="D623" s="406">
        <f t="shared" ref="D623:D654" si="133">E623/2.9</f>
        <v>2494.1379310344828</v>
      </c>
      <c r="E623" s="405">
        <v>7233</v>
      </c>
      <c r="F623" s="405">
        <v>3348</v>
      </c>
      <c r="G623" s="687">
        <v>480</v>
      </c>
      <c r="H623" s="403"/>
      <c r="I623" s="404"/>
      <c r="J623" s="405"/>
      <c r="K623" s="405"/>
      <c r="L623" s="407"/>
      <c r="M623" s="407"/>
      <c r="N623" s="407"/>
      <c r="O623" s="408"/>
      <c r="P623" s="549"/>
      <c r="Q623" s="438"/>
      <c r="R623" s="405"/>
      <c r="S623" s="405"/>
      <c r="T623" s="405"/>
      <c r="U623" s="667"/>
      <c r="V623" s="450"/>
      <c r="W623" s="734">
        <f t="shared" ref="W623:W654" si="134">G623+B623</f>
        <v>1440</v>
      </c>
      <c r="X623" s="450">
        <f t="shared" ref="X623:X654" si="135">W623/$W$6</f>
        <v>0.57599999999999996</v>
      </c>
      <c r="Y623" s="734">
        <f t="shared" ref="Y623:Y654" si="136">Z623/2.9</f>
        <v>1662.7586206896551</v>
      </c>
      <c r="Z623" s="734">
        <f t="shared" ref="Z623:Z654" si="137">E623*B623/W623</f>
        <v>4822</v>
      </c>
      <c r="AA623" s="735">
        <f t="shared" ref="AA623:AA654" si="138">B623*E623/1000</f>
        <v>6943.68</v>
      </c>
      <c r="AB623" s="450">
        <f t="shared" ref="AB623:AB654" si="139">AA623/$AA$6</f>
        <v>0.30860799999999999</v>
      </c>
      <c r="AC623" s="439">
        <v>37</v>
      </c>
      <c r="AD623" s="464"/>
      <c r="AE623" s="549">
        <v>4790</v>
      </c>
      <c r="AF623" s="549">
        <v>4800</v>
      </c>
      <c r="AG623" s="464"/>
      <c r="AH623" s="439"/>
      <c r="AI623" s="735"/>
      <c r="AJ623" s="549"/>
      <c r="AK623" s="439"/>
      <c r="AL623" s="457"/>
      <c r="AM623" s="464"/>
      <c r="AN623" s="464"/>
      <c r="AO623" s="457"/>
      <c r="AP623" s="457"/>
      <c r="AQ623" s="549">
        <v>1343</v>
      </c>
      <c r="AR623" s="736"/>
      <c r="AS623" s="595">
        <f t="shared" ref="AS623:AS654" si="140">4000/W623*24</f>
        <v>66.666666666666657</v>
      </c>
      <c r="AT623" s="736">
        <f t="shared" ref="AT623:AT654" si="141">AA623/4000</f>
        <v>1.7359200000000001</v>
      </c>
      <c r="AU623" s="737">
        <f t="shared" ref="AU623:AU654" si="142">AT623/$AT$6</f>
        <v>0.30998571428571431</v>
      </c>
      <c r="AV623" s="450"/>
      <c r="AW623" s="747"/>
    </row>
    <row r="624" spans="1:49" x14ac:dyDescent="0.15">
      <c r="A624" s="733">
        <v>44106</v>
      </c>
      <c r="B624" s="515">
        <v>960</v>
      </c>
      <c r="C624" s="403">
        <v>5.05</v>
      </c>
      <c r="D624" s="406">
        <f t="shared" si="133"/>
        <v>2580</v>
      </c>
      <c r="E624" s="405">
        <v>7482</v>
      </c>
      <c r="F624" s="405">
        <v>3123</v>
      </c>
      <c r="G624" s="687">
        <v>480</v>
      </c>
      <c r="H624" s="403"/>
      <c r="I624" s="404"/>
      <c r="J624" s="405"/>
      <c r="K624" s="405"/>
      <c r="L624" s="407"/>
      <c r="M624" s="407"/>
      <c r="N624" s="407"/>
      <c r="O624" s="408"/>
      <c r="P624" s="549"/>
      <c r="Q624" s="438"/>
      <c r="R624" s="405"/>
      <c r="S624" s="405"/>
      <c r="T624" s="405"/>
      <c r="U624" s="667"/>
      <c r="V624" s="450"/>
      <c r="W624" s="734">
        <f t="shared" si="134"/>
        <v>1440</v>
      </c>
      <c r="X624" s="450">
        <f t="shared" si="135"/>
        <v>0.57599999999999996</v>
      </c>
      <c r="Y624" s="734">
        <f t="shared" si="136"/>
        <v>1720</v>
      </c>
      <c r="Z624" s="734">
        <f t="shared" si="137"/>
        <v>4988</v>
      </c>
      <c r="AA624" s="735">
        <f t="shared" si="138"/>
        <v>7182.72</v>
      </c>
      <c r="AB624" s="450">
        <f t="shared" si="139"/>
        <v>0.31923200000000002</v>
      </c>
      <c r="AC624" s="439">
        <v>37</v>
      </c>
      <c r="AD624" s="464"/>
      <c r="AE624" s="549">
        <v>4766</v>
      </c>
      <c r="AF624" s="549">
        <v>4763</v>
      </c>
      <c r="AG624" s="464"/>
      <c r="AH624" s="439"/>
      <c r="AI624" s="735"/>
      <c r="AJ624" s="549"/>
      <c r="AK624" s="439"/>
      <c r="AL624" s="457"/>
      <c r="AM624" s="464"/>
      <c r="AN624" s="464"/>
      <c r="AO624" s="457"/>
      <c r="AP624" s="457"/>
      <c r="AQ624" s="549">
        <v>2061</v>
      </c>
      <c r="AR624" s="736"/>
      <c r="AS624" s="595">
        <f t="shared" si="140"/>
        <v>66.666666666666657</v>
      </c>
      <c r="AT624" s="736">
        <f t="shared" si="141"/>
        <v>1.7956800000000002</v>
      </c>
      <c r="AU624" s="737">
        <f t="shared" si="142"/>
        <v>0.32065714285714292</v>
      </c>
      <c r="AV624" s="450"/>
      <c r="AW624" s="747"/>
    </row>
    <row r="625" spans="1:49" x14ac:dyDescent="0.15">
      <c r="A625" s="733">
        <v>44107</v>
      </c>
      <c r="B625" s="515">
        <v>960</v>
      </c>
      <c r="C625" s="403">
        <v>5.18</v>
      </c>
      <c r="D625" s="406">
        <f t="shared" si="133"/>
        <v>2673.7931034482758</v>
      </c>
      <c r="E625" s="405">
        <v>7754</v>
      </c>
      <c r="F625" s="405">
        <v>3435</v>
      </c>
      <c r="G625" s="687">
        <v>480</v>
      </c>
      <c r="H625" s="403"/>
      <c r="I625" s="404"/>
      <c r="J625" s="405"/>
      <c r="K625" s="405"/>
      <c r="L625" s="407"/>
      <c r="M625" s="407"/>
      <c r="N625" s="407"/>
      <c r="O625" s="408"/>
      <c r="P625" s="549"/>
      <c r="Q625" s="438"/>
      <c r="R625" s="405"/>
      <c r="S625" s="405"/>
      <c r="T625" s="405"/>
      <c r="U625" s="667"/>
      <c r="V625" s="450"/>
      <c r="W625" s="734">
        <f t="shared" si="134"/>
        <v>1440</v>
      </c>
      <c r="X625" s="450">
        <f t="shared" si="135"/>
        <v>0.57599999999999996</v>
      </c>
      <c r="Y625" s="734">
        <f t="shared" si="136"/>
        <v>1782.528735632184</v>
      </c>
      <c r="Z625" s="734">
        <f t="shared" si="137"/>
        <v>5169.333333333333</v>
      </c>
      <c r="AA625" s="735">
        <f t="shared" si="138"/>
        <v>7443.84</v>
      </c>
      <c r="AB625" s="450">
        <f t="shared" si="139"/>
        <v>0.33083733333333332</v>
      </c>
      <c r="AC625" s="439">
        <v>38</v>
      </c>
      <c r="AD625" s="464"/>
      <c r="AE625" s="549">
        <v>4836</v>
      </c>
      <c r="AF625" s="549">
        <v>4875</v>
      </c>
      <c r="AG625" s="464">
        <v>7.35</v>
      </c>
      <c r="AH625" s="439">
        <v>548</v>
      </c>
      <c r="AI625" s="735">
        <f t="shared" ref="AI625:AI640" si="143">AH625*2.9</f>
        <v>1589.2</v>
      </c>
      <c r="AJ625" s="549">
        <v>5700</v>
      </c>
      <c r="AK625" s="439"/>
      <c r="AL625" s="457">
        <v>1.2</v>
      </c>
      <c r="AM625" s="464">
        <v>7.21</v>
      </c>
      <c r="AN625" s="464">
        <v>32.85</v>
      </c>
      <c r="AO625" s="457">
        <v>29</v>
      </c>
      <c r="AP625" s="457">
        <v>4.7</v>
      </c>
      <c r="AQ625" s="549">
        <v>2456</v>
      </c>
      <c r="AR625" s="736">
        <f t="shared" ref="AR625:AR656" si="144">AQ625/(AA625*AW625)</f>
        <v>0.47639442354722977</v>
      </c>
      <c r="AS625" s="595">
        <f t="shared" si="140"/>
        <v>66.666666666666657</v>
      </c>
      <c r="AT625" s="736">
        <f t="shared" si="141"/>
        <v>1.8609599999999999</v>
      </c>
      <c r="AU625" s="737">
        <f t="shared" si="142"/>
        <v>0.33231428571428573</v>
      </c>
      <c r="AV625" s="450">
        <f t="shared" ref="AV625:AV656" si="145">1-AH625/Y625</f>
        <v>0.69257157596079444</v>
      </c>
      <c r="AW625" s="747">
        <f t="shared" ref="AW625:AW656" si="146">1-AI625/Z625</f>
        <v>0.69257157596079444</v>
      </c>
    </row>
    <row r="626" spans="1:49" x14ac:dyDescent="0.15">
      <c r="A626" s="740">
        <v>44108</v>
      </c>
      <c r="B626" s="486">
        <v>960</v>
      </c>
      <c r="C626" s="488">
        <v>5.04</v>
      </c>
      <c r="D626" s="741">
        <f t="shared" si="133"/>
        <v>3100.344827586207</v>
      </c>
      <c r="E626" s="490">
        <v>8991</v>
      </c>
      <c r="F626" s="490">
        <v>2895</v>
      </c>
      <c r="G626" s="689">
        <v>480</v>
      </c>
      <c r="H626" s="488"/>
      <c r="I626" s="489"/>
      <c r="J626" s="490"/>
      <c r="K626" s="490"/>
      <c r="L626" s="491"/>
      <c r="M626" s="491"/>
      <c r="N626" s="491"/>
      <c r="O626" s="492"/>
      <c r="P626" s="550"/>
      <c r="Q626" s="493"/>
      <c r="R626" s="494"/>
      <c r="S626" s="490"/>
      <c r="T626" s="490"/>
      <c r="U626" s="677"/>
      <c r="V626" s="499"/>
      <c r="W626" s="742">
        <f t="shared" si="134"/>
        <v>1440</v>
      </c>
      <c r="X626" s="499">
        <f t="shared" si="135"/>
        <v>0.57599999999999996</v>
      </c>
      <c r="Y626" s="742">
        <f t="shared" si="136"/>
        <v>2066.8965517241381</v>
      </c>
      <c r="Z626" s="742">
        <f t="shared" si="137"/>
        <v>5994</v>
      </c>
      <c r="AA626" s="550">
        <f t="shared" si="138"/>
        <v>8631.36</v>
      </c>
      <c r="AB626" s="499">
        <f t="shared" si="139"/>
        <v>0.38361600000000001</v>
      </c>
      <c r="AC626" s="494">
        <v>38</v>
      </c>
      <c r="AD626" s="507"/>
      <c r="AE626" s="550">
        <v>4760</v>
      </c>
      <c r="AF626" s="550">
        <v>4790</v>
      </c>
      <c r="AG626" s="507">
        <v>7.27</v>
      </c>
      <c r="AH626" s="494">
        <v>557</v>
      </c>
      <c r="AI626" s="550">
        <f t="shared" si="143"/>
        <v>1615.3</v>
      </c>
      <c r="AJ626" s="550">
        <v>5370</v>
      </c>
      <c r="AK626" s="494"/>
      <c r="AL626" s="503">
        <v>0.9</v>
      </c>
      <c r="AM626" s="507">
        <v>4.6399999999999997</v>
      </c>
      <c r="AN626" s="507">
        <v>34.15</v>
      </c>
      <c r="AO626" s="503">
        <v>26.1</v>
      </c>
      <c r="AP626" s="503">
        <v>4.5</v>
      </c>
      <c r="AQ626" s="550">
        <v>2652</v>
      </c>
      <c r="AR626" s="507">
        <f t="shared" si="144"/>
        <v>0.42059667633468067</v>
      </c>
      <c r="AS626" s="494">
        <f t="shared" si="140"/>
        <v>66.666666666666657</v>
      </c>
      <c r="AT626" s="507">
        <f t="shared" si="141"/>
        <v>2.1578400000000002</v>
      </c>
      <c r="AU626" s="743">
        <f t="shared" si="142"/>
        <v>0.38532857142857146</v>
      </c>
      <c r="AV626" s="499">
        <f t="shared" si="145"/>
        <v>0.73051384718051393</v>
      </c>
      <c r="AW626" s="748">
        <f t="shared" si="146"/>
        <v>0.73051384718051393</v>
      </c>
    </row>
    <row r="627" spans="1:49" x14ac:dyDescent="0.15">
      <c r="A627" s="733">
        <v>44109</v>
      </c>
      <c r="B627" s="515">
        <v>1200</v>
      </c>
      <c r="C627" s="403">
        <v>5.34</v>
      </c>
      <c r="D627" s="406">
        <f t="shared" si="133"/>
        <v>2934.1379310344828</v>
      </c>
      <c r="E627" s="405">
        <v>8509</v>
      </c>
      <c r="F627" s="405">
        <v>3147</v>
      </c>
      <c r="G627" s="687">
        <v>480</v>
      </c>
      <c r="H627" s="403"/>
      <c r="I627" s="404"/>
      <c r="J627" s="405"/>
      <c r="K627" s="405"/>
      <c r="L627" s="407"/>
      <c r="M627" s="407"/>
      <c r="N627" s="407"/>
      <c r="O627" s="408"/>
      <c r="P627" s="549"/>
      <c r="Q627" s="438"/>
      <c r="R627" s="405"/>
      <c r="S627" s="405"/>
      <c r="T627" s="405"/>
      <c r="U627" s="667"/>
      <c r="V627" s="450"/>
      <c r="W627" s="734">
        <f t="shared" si="134"/>
        <v>1680</v>
      </c>
      <c r="X627" s="450">
        <f t="shared" si="135"/>
        <v>0.67200000000000004</v>
      </c>
      <c r="Y627" s="734">
        <f t="shared" si="136"/>
        <v>2095.8128078817736</v>
      </c>
      <c r="Z627" s="734">
        <f t="shared" si="137"/>
        <v>6077.8571428571431</v>
      </c>
      <c r="AA627" s="735">
        <f t="shared" si="138"/>
        <v>10210.799999999999</v>
      </c>
      <c r="AB627" s="450">
        <f t="shared" si="139"/>
        <v>0.45381333333333329</v>
      </c>
      <c r="AC627" s="439">
        <v>38</v>
      </c>
      <c r="AD627" s="464"/>
      <c r="AE627" s="549">
        <v>4793</v>
      </c>
      <c r="AF627" s="549">
        <v>4787</v>
      </c>
      <c r="AG627" s="464">
        <v>7.46</v>
      </c>
      <c r="AH627" s="439">
        <v>703.5</v>
      </c>
      <c r="AI627" s="735">
        <f t="shared" si="143"/>
        <v>2040.1499999999999</v>
      </c>
      <c r="AJ627" s="549">
        <v>5480</v>
      </c>
      <c r="AK627" s="439"/>
      <c r="AL627" s="457">
        <v>0.9</v>
      </c>
      <c r="AM627" s="464">
        <v>4.82</v>
      </c>
      <c r="AN627" s="464">
        <v>34.380000000000003</v>
      </c>
      <c r="AO627" s="457">
        <v>21.7</v>
      </c>
      <c r="AP627" s="457">
        <v>5.2</v>
      </c>
      <c r="AQ627" s="549">
        <v>3286</v>
      </c>
      <c r="AR627" s="736">
        <f t="shared" si="144"/>
        <v>0.48442155702464323</v>
      </c>
      <c r="AS627" s="595">
        <f t="shared" si="140"/>
        <v>57.142857142857139</v>
      </c>
      <c r="AT627" s="736">
        <f t="shared" si="141"/>
        <v>2.5526999999999997</v>
      </c>
      <c r="AU627" s="737">
        <f t="shared" si="142"/>
        <v>0.45583928571428572</v>
      </c>
      <c r="AV627" s="450">
        <f t="shared" si="145"/>
        <v>0.66433070866141741</v>
      </c>
      <c r="AW627" s="747">
        <f t="shared" si="146"/>
        <v>0.66433070866141741</v>
      </c>
    </row>
    <row r="628" spans="1:49" x14ac:dyDescent="0.15">
      <c r="A628" s="733">
        <v>44110</v>
      </c>
      <c r="B628" s="515">
        <v>1200</v>
      </c>
      <c r="C628" s="403">
        <v>5.21</v>
      </c>
      <c r="D628" s="406">
        <f t="shared" si="133"/>
        <v>2673.4482758620688</v>
      </c>
      <c r="E628" s="405">
        <v>7753</v>
      </c>
      <c r="F628" s="405">
        <v>3171</v>
      </c>
      <c r="G628" s="687">
        <v>480</v>
      </c>
      <c r="H628" s="403"/>
      <c r="I628" s="404"/>
      <c r="J628" s="405"/>
      <c r="K628" s="405"/>
      <c r="L628" s="407"/>
      <c r="M628" s="407"/>
      <c r="N628" s="407"/>
      <c r="O628" s="408"/>
      <c r="P628" s="549"/>
      <c r="Q628" s="438"/>
      <c r="R628" s="405"/>
      <c r="S628" s="405"/>
      <c r="T628" s="405"/>
      <c r="U628" s="667"/>
      <c r="V628" s="450"/>
      <c r="W628" s="734">
        <f t="shared" si="134"/>
        <v>1680</v>
      </c>
      <c r="X628" s="450">
        <f t="shared" si="135"/>
        <v>0.67200000000000004</v>
      </c>
      <c r="Y628" s="734">
        <f t="shared" si="136"/>
        <v>1909.6059113300494</v>
      </c>
      <c r="Z628" s="734">
        <f t="shared" si="137"/>
        <v>5537.8571428571431</v>
      </c>
      <c r="AA628" s="735">
        <f t="shared" si="138"/>
        <v>9303.6</v>
      </c>
      <c r="AB628" s="450">
        <f t="shared" si="139"/>
        <v>0.41349333333333332</v>
      </c>
      <c r="AC628" s="439">
        <v>37</v>
      </c>
      <c r="AD628" s="464"/>
      <c r="AE628" s="549">
        <v>4788</v>
      </c>
      <c r="AF628" s="549">
        <v>4752</v>
      </c>
      <c r="AG628" s="464">
        <v>7.47</v>
      </c>
      <c r="AH628" s="439">
        <v>807</v>
      </c>
      <c r="AI628" s="735">
        <f t="shared" si="143"/>
        <v>2340.2999999999997</v>
      </c>
      <c r="AJ628" s="549">
        <v>5270</v>
      </c>
      <c r="AK628" s="439"/>
      <c r="AL628" s="457">
        <v>2</v>
      </c>
      <c r="AM628" s="464">
        <v>5.52</v>
      </c>
      <c r="AN628" s="464">
        <v>34.43</v>
      </c>
      <c r="AO628" s="457">
        <v>16.600000000000001</v>
      </c>
      <c r="AP628" s="457">
        <v>3.8</v>
      </c>
      <c r="AQ628" s="549">
        <v>2620</v>
      </c>
      <c r="AR628" s="736">
        <f t="shared" si="144"/>
        <v>0.48772351512389661</v>
      </c>
      <c r="AS628" s="595">
        <f t="shared" si="140"/>
        <v>57.142857142857139</v>
      </c>
      <c r="AT628" s="736">
        <f t="shared" si="141"/>
        <v>2.3259000000000003</v>
      </c>
      <c r="AU628" s="737">
        <f t="shared" si="142"/>
        <v>0.4153392857142858</v>
      </c>
      <c r="AV628" s="450">
        <f t="shared" si="145"/>
        <v>0.57739971623887532</v>
      </c>
      <c r="AW628" s="747">
        <f t="shared" si="146"/>
        <v>0.57739971623887532</v>
      </c>
    </row>
    <row r="629" spans="1:49" x14ac:dyDescent="0.15">
      <c r="A629" s="733">
        <v>44111</v>
      </c>
      <c r="B629" s="515">
        <v>1440</v>
      </c>
      <c r="C629" s="403">
        <v>5.15</v>
      </c>
      <c r="D629" s="406">
        <f t="shared" si="133"/>
        <v>2466.5517241379312</v>
      </c>
      <c r="E629" s="405">
        <v>7153</v>
      </c>
      <c r="F629" s="405">
        <v>3040</v>
      </c>
      <c r="G629" s="687">
        <v>480</v>
      </c>
      <c r="H629" s="403"/>
      <c r="I629" s="404"/>
      <c r="J629" s="405"/>
      <c r="K629" s="405"/>
      <c r="L629" s="407"/>
      <c r="M629" s="407"/>
      <c r="N629" s="407"/>
      <c r="O629" s="408"/>
      <c r="P629" s="549"/>
      <c r="Q629" s="438"/>
      <c r="R629" s="405"/>
      <c r="S629" s="405"/>
      <c r="T629" s="405"/>
      <c r="U629" s="667"/>
      <c r="V629" s="450"/>
      <c r="W629" s="734">
        <f t="shared" si="134"/>
        <v>1920</v>
      </c>
      <c r="X629" s="450">
        <f t="shared" si="135"/>
        <v>0.76800000000000002</v>
      </c>
      <c r="Y629" s="734">
        <f t="shared" si="136"/>
        <v>1849.9137931034484</v>
      </c>
      <c r="Z629" s="734">
        <f t="shared" si="137"/>
        <v>5364.75</v>
      </c>
      <c r="AA629" s="735">
        <f t="shared" si="138"/>
        <v>10300.32</v>
      </c>
      <c r="AB629" s="450">
        <f t="shared" si="139"/>
        <v>0.45779199999999998</v>
      </c>
      <c r="AC629" s="439">
        <v>37</v>
      </c>
      <c r="AD629" s="464"/>
      <c r="AE629" s="549">
        <v>4634</v>
      </c>
      <c r="AF629" s="549">
        <v>4635</v>
      </c>
      <c r="AG629" s="464">
        <v>7.32</v>
      </c>
      <c r="AH629" s="439">
        <v>829</v>
      </c>
      <c r="AI629" s="735">
        <f t="shared" si="143"/>
        <v>2404.1</v>
      </c>
      <c r="AJ629" s="549">
        <v>5300</v>
      </c>
      <c r="AK629" s="439"/>
      <c r="AL629" s="457">
        <v>1.3</v>
      </c>
      <c r="AM629" s="464">
        <v>6.25</v>
      </c>
      <c r="AN629" s="464">
        <v>32.75</v>
      </c>
      <c r="AO629" s="457">
        <v>13.6</v>
      </c>
      <c r="AP629" s="457">
        <v>3.3</v>
      </c>
      <c r="AQ629" s="549">
        <v>3010</v>
      </c>
      <c r="AR629" s="736">
        <f t="shared" si="144"/>
        <v>0.52951491508058479</v>
      </c>
      <c r="AS629" s="595">
        <f t="shared" si="140"/>
        <v>50</v>
      </c>
      <c r="AT629" s="736">
        <f t="shared" si="141"/>
        <v>2.5750799999999998</v>
      </c>
      <c r="AU629" s="737">
        <f t="shared" si="142"/>
        <v>0.45983571428571429</v>
      </c>
      <c r="AV629" s="450">
        <f t="shared" si="145"/>
        <v>0.55187100983270421</v>
      </c>
      <c r="AW629" s="747">
        <f t="shared" si="146"/>
        <v>0.55187100983270421</v>
      </c>
    </row>
    <row r="630" spans="1:49" x14ac:dyDescent="0.15">
      <c r="A630" s="733">
        <v>44112</v>
      </c>
      <c r="B630" s="515">
        <v>1440</v>
      </c>
      <c r="C630" s="403">
        <v>5.24</v>
      </c>
      <c r="D630" s="406">
        <f t="shared" si="133"/>
        <v>2722.4137931034484</v>
      </c>
      <c r="E630" s="405">
        <v>7895</v>
      </c>
      <c r="F630" s="405">
        <v>3331</v>
      </c>
      <c r="G630" s="687">
        <v>480</v>
      </c>
      <c r="H630" s="403"/>
      <c r="I630" s="404"/>
      <c r="J630" s="405"/>
      <c r="K630" s="405"/>
      <c r="L630" s="407"/>
      <c r="M630" s="407"/>
      <c r="N630" s="407"/>
      <c r="O630" s="408"/>
      <c r="P630" s="549"/>
      <c r="Q630" s="438"/>
      <c r="R630" s="405"/>
      <c r="S630" s="405"/>
      <c r="T630" s="405"/>
      <c r="U630" s="667"/>
      <c r="V630" s="450"/>
      <c r="W630" s="734">
        <f t="shared" si="134"/>
        <v>1920</v>
      </c>
      <c r="X630" s="450">
        <f t="shared" si="135"/>
        <v>0.76800000000000002</v>
      </c>
      <c r="Y630" s="734">
        <f t="shared" si="136"/>
        <v>2041.8103448275863</v>
      </c>
      <c r="Z630" s="734">
        <f t="shared" si="137"/>
        <v>5921.25</v>
      </c>
      <c r="AA630" s="735">
        <f t="shared" si="138"/>
        <v>11368.8</v>
      </c>
      <c r="AB630" s="450">
        <f t="shared" si="139"/>
        <v>0.50527999999999995</v>
      </c>
      <c r="AC630" s="439">
        <v>38</v>
      </c>
      <c r="AD630" s="464"/>
      <c r="AE630" s="549">
        <v>4943</v>
      </c>
      <c r="AF630" s="549">
        <v>4964</v>
      </c>
      <c r="AG630" s="464">
        <v>7.15</v>
      </c>
      <c r="AH630" s="439">
        <v>790</v>
      </c>
      <c r="AI630" s="735">
        <f t="shared" si="143"/>
        <v>2291</v>
      </c>
      <c r="AJ630" s="549">
        <v>5360</v>
      </c>
      <c r="AK630" s="439"/>
      <c r="AL630" s="457">
        <v>1.1000000000000001</v>
      </c>
      <c r="AM630" s="464">
        <v>7.36</v>
      </c>
      <c r="AN630" s="464">
        <v>34.54</v>
      </c>
      <c r="AO630" s="457">
        <v>12.1</v>
      </c>
      <c r="AP630" s="457">
        <v>3.7</v>
      </c>
      <c r="AQ630" s="549">
        <v>3814</v>
      </c>
      <c r="AR630" s="736">
        <f t="shared" si="144"/>
        <v>0.54719601496682968</v>
      </c>
      <c r="AS630" s="595">
        <f t="shared" si="140"/>
        <v>50</v>
      </c>
      <c r="AT630" s="736">
        <f t="shared" si="141"/>
        <v>2.8421999999999996</v>
      </c>
      <c r="AU630" s="737">
        <f t="shared" si="142"/>
        <v>0.5075357142857142</v>
      </c>
      <c r="AV630" s="450">
        <f t="shared" si="145"/>
        <v>0.6130884526071354</v>
      </c>
      <c r="AW630" s="747">
        <f t="shared" si="146"/>
        <v>0.61308845260713529</v>
      </c>
    </row>
    <row r="631" spans="1:49" x14ac:dyDescent="0.15">
      <c r="A631" s="733">
        <v>44113</v>
      </c>
      <c r="B631" s="515">
        <v>1440</v>
      </c>
      <c r="C631" s="403">
        <v>5.23</v>
      </c>
      <c r="D631" s="406">
        <f t="shared" si="133"/>
        <v>2771.7241379310344</v>
      </c>
      <c r="E631" s="405">
        <v>8038</v>
      </c>
      <c r="F631" s="405">
        <v>2955</v>
      </c>
      <c r="G631" s="687">
        <v>480</v>
      </c>
      <c r="H631" s="403"/>
      <c r="I631" s="404"/>
      <c r="J631" s="405"/>
      <c r="K631" s="405"/>
      <c r="L631" s="407"/>
      <c r="M631" s="407"/>
      <c r="N631" s="407"/>
      <c r="O631" s="408"/>
      <c r="P631" s="549"/>
      <c r="Q631" s="438"/>
      <c r="R631" s="405"/>
      <c r="S631" s="405"/>
      <c r="T631" s="405"/>
      <c r="U631" s="667"/>
      <c r="V631" s="450"/>
      <c r="W631" s="734">
        <f t="shared" si="134"/>
        <v>1920</v>
      </c>
      <c r="X631" s="450">
        <f t="shared" si="135"/>
        <v>0.76800000000000002</v>
      </c>
      <c r="Y631" s="734">
        <f t="shared" si="136"/>
        <v>2078.7931034482758</v>
      </c>
      <c r="Z631" s="734">
        <f t="shared" si="137"/>
        <v>6028.5</v>
      </c>
      <c r="AA631" s="735">
        <f t="shared" si="138"/>
        <v>11574.72</v>
      </c>
      <c r="AB631" s="450">
        <f t="shared" si="139"/>
        <v>0.514432</v>
      </c>
      <c r="AC631" s="439">
        <v>38</v>
      </c>
      <c r="AD631" s="464"/>
      <c r="AE631" s="549">
        <v>4740</v>
      </c>
      <c r="AF631" s="549">
        <v>4768</v>
      </c>
      <c r="AG631" s="464">
        <v>7.23</v>
      </c>
      <c r="AH631" s="439">
        <v>706</v>
      </c>
      <c r="AI631" s="735">
        <f t="shared" si="143"/>
        <v>2047.3999999999999</v>
      </c>
      <c r="AJ631" s="549">
        <v>5320</v>
      </c>
      <c r="AK631" s="439"/>
      <c r="AL631" s="457">
        <v>1</v>
      </c>
      <c r="AM631" s="464">
        <v>6.75</v>
      </c>
      <c r="AN631" s="464">
        <v>34.4</v>
      </c>
      <c r="AO631" s="457">
        <v>11.6</v>
      </c>
      <c r="AP631" s="457">
        <v>3.3</v>
      </c>
      <c r="AQ631" s="549">
        <v>2766</v>
      </c>
      <c r="AR631" s="736">
        <f t="shared" si="144"/>
        <v>0.3618660671673658</v>
      </c>
      <c r="AS631" s="595">
        <f t="shared" si="140"/>
        <v>50</v>
      </c>
      <c r="AT631" s="736">
        <f t="shared" si="141"/>
        <v>2.8936799999999998</v>
      </c>
      <c r="AU631" s="737">
        <f t="shared" si="142"/>
        <v>0.51672857142857143</v>
      </c>
      <c r="AV631" s="450">
        <f t="shared" si="145"/>
        <v>0.66037986232064361</v>
      </c>
      <c r="AW631" s="747">
        <f t="shared" si="146"/>
        <v>0.66037986232064361</v>
      </c>
    </row>
    <row r="632" spans="1:49" x14ac:dyDescent="0.15">
      <c r="A632" s="733">
        <v>44114</v>
      </c>
      <c r="B632" s="515">
        <v>1440</v>
      </c>
      <c r="C632" s="403">
        <v>5.25</v>
      </c>
      <c r="D632" s="406">
        <f t="shared" si="133"/>
        <v>2658.9655172413795</v>
      </c>
      <c r="E632" s="405">
        <v>7711</v>
      </c>
      <c r="F632" s="405">
        <v>2886</v>
      </c>
      <c r="G632" s="687">
        <v>480</v>
      </c>
      <c r="H632" s="403"/>
      <c r="I632" s="404"/>
      <c r="J632" s="405"/>
      <c r="K632" s="405"/>
      <c r="L632" s="407"/>
      <c r="M632" s="407"/>
      <c r="N632" s="407"/>
      <c r="O632" s="408"/>
      <c r="P632" s="549"/>
      <c r="Q632" s="438"/>
      <c r="R632" s="405"/>
      <c r="S632" s="405"/>
      <c r="T632" s="405"/>
      <c r="U632" s="667"/>
      <c r="V632" s="450"/>
      <c r="W632" s="734">
        <f t="shared" si="134"/>
        <v>1920</v>
      </c>
      <c r="X632" s="450">
        <f t="shared" si="135"/>
        <v>0.76800000000000002</v>
      </c>
      <c r="Y632" s="734">
        <f t="shared" si="136"/>
        <v>1994.2241379310346</v>
      </c>
      <c r="Z632" s="734">
        <f t="shared" si="137"/>
        <v>5783.25</v>
      </c>
      <c r="AA632" s="735">
        <f t="shared" si="138"/>
        <v>11103.84</v>
      </c>
      <c r="AB632" s="450">
        <f t="shared" si="139"/>
        <v>0.493504</v>
      </c>
      <c r="AC632" s="439">
        <v>37</v>
      </c>
      <c r="AD632" s="464"/>
      <c r="AE632" s="549">
        <v>4821</v>
      </c>
      <c r="AF632" s="549">
        <v>4860</v>
      </c>
      <c r="AG632" s="464">
        <v>7.32</v>
      </c>
      <c r="AH632" s="439">
        <v>703</v>
      </c>
      <c r="AI632" s="735">
        <f t="shared" si="143"/>
        <v>2038.7</v>
      </c>
      <c r="AJ632" s="549">
        <v>5180</v>
      </c>
      <c r="AK632" s="439"/>
      <c r="AL632" s="457">
        <v>0.6</v>
      </c>
      <c r="AM632" s="464">
        <v>6.62</v>
      </c>
      <c r="AN632" s="464">
        <v>33.9</v>
      </c>
      <c r="AO632" s="457">
        <v>9.1</v>
      </c>
      <c r="AP632" s="457">
        <v>3.1</v>
      </c>
      <c r="AQ632" s="549">
        <v>3936</v>
      </c>
      <c r="AR632" s="736">
        <f t="shared" si="144"/>
        <v>0.54746231189328498</v>
      </c>
      <c r="AS632" s="595">
        <f t="shared" si="140"/>
        <v>50</v>
      </c>
      <c r="AT632" s="736">
        <f t="shared" si="141"/>
        <v>2.77596</v>
      </c>
      <c r="AU632" s="737">
        <f t="shared" si="142"/>
        <v>0.4957071428571429</v>
      </c>
      <c r="AV632" s="450">
        <f t="shared" si="145"/>
        <v>0.64748195218951277</v>
      </c>
      <c r="AW632" s="747">
        <f t="shared" si="146"/>
        <v>0.64748195218951277</v>
      </c>
    </row>
    <row r="633" spans="1:49" x14ac:dyDescent="0.15">
      <c r="A633" s="740">
        <v>44115</v>
      </c>
      <c r="B633" s="486">
        <v>1440</v>
      </c>
      <c r="C633" s="488">
        <v>5.38</v>
      </c>
      <c r="D633" s="741">
        <f t="shared" si="133"/>
        <v>3299.3103448275865</v>
      </c>
      <c r="E633" s="490">
        <v>9568</v>
      </c>
      <c r="F633" s="490">
        <v>3915</v>
      </c>
      <c r="G633" s="689">
        <v>480</v>
      </c>
      <c r="H633" s="488"/>
      <c r="I633" s="489"/>
      <c r="J633" s="490"/>
      <c r="K633" s="490"/>
      <c r="L633" s="491"/>
      <c r="M633" s="491"/>
      <c r="N633" s="491"/>
      <c r="O633" s="492"/>
      <c r="P633" s="550"/>
      <c r="Q633" s="493"/>
      <c r="R633" s="494"/>
      <c r="S633" s="490"/>
      <c r="T633" s="490"/>
      <c r="U633" s="677"/>
      <c r="V633" s="499"/>
      <c r="W633" s="742">
        <f t="shared" si="134"/>
        <v>1920</v>
      </c>
      <c r="X633" s="499">
        <f t="shared" si="135"/>
        <v>0.76800000000000002</v>
      </c>
      <c r="Y633" s="742">
        <f t="shared" si="136"/>
        <v>2474.4827586206898</v>
      </c>
      <c r="Z633" s="742">
        <f t="shared" si="137"/>
        <v>7176</v>
      </c>
      <c r="AA633" s="550">
        <f t="shared" si="138"/>
        <v>13777.92</v>
      </c>
      <c r="AB633" s="499">
        <f t="shared" si="139"/>
        <v>0.61235200000000001</v>
      </c>
      <c r="AC633" s="494">
        <v>37</v>
      </c>
      <c r="AD633" s="507"/>
      <c r="AE633" s="550">
        <v>4639</v>
      </c>
      <c r="AF633" s="550">
        <v>4659</v>
      </c>
      <c r="AG633" s="507">
        <v>7.27</v>
      </c>
      <c r="AH633" s="494">
        <v>696</v>
      </c>
      <c r="AI633" s="550">
        <f t="shared" si="143"/>
        <v>2018.3999999999999</v>
      </c>
      <c r="AJ633" s="550">
        <v>5440</v>
      </c>
      <c r="AK633" s="494"/>
      <c r="AL633" s="503">
        <v>0.8</v>
      </c>
      <c r="AM633" s="507">
        <v>6.49</v>
      </c>
      <c r="AN633" s="507">
        <v>36.43</v>
      </c>
      <c r="AO633" s="503">
        <v>7.7</v>
      </c>
      <c r="AP633" s="503">
        <v>3.3</v>
      </c>
      <c r="AQ633" s="550">
        <v>3533</v>
      </c>
      <c r="AR633" s="507">
        <f t="shared" si="144"/>
        <v>0.35677527661444597</v>
      </c>
      <c r="AS633" s="494">
        <f t="shared" si="140"/>
        <v>50</v>
      </c>
      <c r="AT633" s="507">
        <f t="shared" si="141"/>
        <v>3.44448</v>
      </c>
      <c r="AU633" s="743">
        <f t="shared" si="142"/>
        <v>0.61508571428571435</v>
      </c>
      <c r="AV633" s="499">
        <f t="shared" si="145"/>
        <v>0.71872909698996656</v>
      </c>
      <c r="AW633" s="748">
        <f t="shared" si="146"/>
        <v>0.71872909698996656</v>
      </c>
    </row>
    <row r="634" spans="1:49" x14ac:dyDescent="0.15">
      <c r="A634" s="733">
        <v>44116</v>
      </c>
      <c r="B634" s="515">
        <v>1440</v>
      </c>
      <c r="C634" s="403">
        <v>5.3</v>
      </c>
      <c r="D634" s="406">
        <f t="shared" si="133"/>
        <v>2995.1724137931037</v>
      </c>
      <c r="E634" s="405">
        <v>8686</v>
      </c>
      <c r="F634" s="405">
        <v>3598</v>
      </c>
      <c r="G634" s="687">
        <v>480</v>
      </c>
      <c r="H634" s="403"/>
      <c r="I634" s="404"/>
      <c r="J634" s="405"/>
      <c r="K634" s="405"/>
      <c r="L634" s="407"/>
      <c r="M634" s="407"/>
      <c r="N634" s="407"/>
      <c r="O634" s="408"/>
      <c r="P634" s="549"/>
      <c r="Q634" s="438"/>
      <c r="R634" s="405"/>
      <c r="S634" s="405"/>
      <c r="T634" s="405"/>
      <c r="U634" s="667"/>
      <c r="V634" s="450"/>
      <c r="W634" s="734">
        <f t="shared" si="134"/>
        <v>1920</v>
      </c>
      <c r="X634" s="450">
        <f t="shared" si="135"/>
        <v>0.76800000000000002</v>
      </c>
      <c r="Y634" s="734">
        <f t="shared" si="136"/>
        <v>2246.3793103448274</v>
      </c>
      <c r="Z634" s="734">
        <f t="shared" si="137"/>
        <v>6514.5</v>
      </c>
      <c r="AA634" s="735">
        <f t="shared" si="138"/>
        <v>12507.84</v>
      </c>
      <c r="AB634" s="450">
        <f t="shared" si="139"/>
        <v>0.55590399999999995</v>
      </c>
      <c r="AC634" s="439">
        <v>37</v>
      </c>
      <c r="AD634" s="464"/>
      <c r="AE634" s="549">
        <v>4920</v>
      </c>
      <c r="AF634" s="549">
        <v>4914</v>
      </c>
      <c r="AG634" s="464">
        <v>7.39</v>
      </c>
      <c r="AH634" s="439">
        <v>753</v>
      </c>
      <c r="AI634" s="735">
        <f t="shared" si="143"/>
        <v>2183.6999999999998</v>
      </c>
      <c r="AJ634" s="549">
        <v>5610</v>
      </c>
      <c r="AK634" s="439"/>
      <c r="AL634" s="457">
        <v>0.1</v>
      </c>
      <c r="AM634" s="464">
        <v>7.6</v>
      </c>
      <c r="AN634" s="464">
        <v>37.44</v>
      </c>
      <c r="AO634" s="457">
        <v>6.6</v>
      </c>
      <c r="AP634" s="457">
        <v>3</v>
      </c>
      <c r="AQ634" s="549">
        <v>4272</v>
      </c>
      <c r="AR634" s="736">
        <f t="shared" si="144"/>
        <v>0.51376189156737784</v>
      </c>
      <c r="AS634" s="595">
        <f t="shared" si="140"/>
        <v>50</v>
      </c>
      <c r="AT634" s="736">
        <f t="shared" si="141"/>
        <v>3.12696</v>
      </c>
      <c r="AU634" s="737">
        <f t="shared" si="142"/>
        <v>0.55838571428571426</v>
      </c>
      <c r="AV634" s="450">
        <f t="shared" si="145"/>
        <v>0.6647939212525904</v>
      </c>
      <c r="AW634" s="747">
        <f t="shared" si="146"/>
        <v>0.6647939212525904</v>
      </c>
    </row>
    <row r="635" spans="1:49" x14ac:dyDescent="0.15">
      <c r="A635" s="733">
        <v>44117</v>
      </c>
      <c r="B635" s="515">
        <v>1440</v>
      </c>
      <c r="C635" s="403">
        <v>5.5</v>
      </c>
      <c r="D635" s="406">
        <f t="shared" si="133"/>
        <v>3191.0344827586209</v>
      </c>
      <c r="E635" s="405">
        <v>9254</v>
      </c>
      <c r="F635" s="405">
        <v>3599</v>
      </c>
      <c r="G635" s="687">
        <v>480</v>
      </c>
      <c r="H635" s="403"/>
      <c r="I635" s="404"/>
      <c r="J635" s="405"/>
      <c r="K635" s="405"/>
      <c r="L635" s="407"/>
      <c r="M635" s="407"/>
      <c r="N635" s="407"/>
      <c r="O635" s="408"/>
      <c r="P635" s="549"/>
      <c r="Q635" s="438"/>
      <c r="R635" s="405"/>
      <c r="S635" s="405"/>
      <c r="T635" s="405"/>
      <c r="U635" s="667"/>
      <c r="V635" s="450"/>
      <c r="W635" s="734">
        <f t="shared" si="134"/>
        <v>1920</v>
      </c>
      <c r="X635" s="450">
        <f t="shared" si="135"/>
        <v>0.76800000000000002</v>
      </c>
      <c r="Y635" s="734">
        <f t="shared" si="136"/>
        <v>2393.2758620689656</v>
      </c>
      <c r="Z635" s="734">
        <f t="shared" si="137"/>
        <v>6940.5</v>
      </c>
      <c r="AA635" s="735">
        <f t="shared" si="138"/>
        <v>13325.76</v>
      </c>
      <c r="AB635" s="450">
        <f t="shared" si="139"/>
        <v>0.592256</v>
      </c>
      <c r="AC635" s="439">
        <v>37</v>
      </c>
      <c r="AD635" s="464"/>
      <c r="AE635" s="549">
        <v>4711</v>
      </c>
      <c r="AF635" s="549">
        <v>4713</v>
      </c>
      <c r="AG635" s="464">
        <v>7.31</v>
      </c>
      <c r="AH635" s="439">
        <v>795</v>
      </c>
      <c r="AI635" s="735">
        <f t="shared" si="143"/>
        <v>2305.5</v>
      </c>
      <c r="AJ635" s="549">
        <v>5630</v>
      </c>
      <c r="AK635" s="439"/>
      <c r="AL635" s="457">
        <v>0.6</v>
      </c>
      <c r="AM635" s="464">
        <v>8.02</v>
      </c>
      <c r="AN635" s="464">
        <v>36.840000000000003</v>
      </c>
      <c r="AO635" s="457">
        <v>7.5</v>
      </c>
      <c r="AP635" s="457">
        <v>3</v>
      </c>
      <c r="AQ635" s="549">
        <v>4662</v>
      </c>
      <c r="AR635" s="736">
        <f t="shared" si="144"/>
        <v>0.52386731391585772</v>
      </c>
      <c r="AS635" s="595">
        <f t="shared" si="140"/>
        <v>50</v>
      </c>
      <c r="AT635" s="736">
        <f t="shared" si="141"/>
        <v>3.3314400000000002</v>
      </c>
      <c r="AU635" s="737">
        <f t="shared" si="142"/>
        <v>0.5949000000000001</v>
      </c>
      <c r="AV635" s="450">
        <f t="shared" si="145"/>
        <v>0.6678193213745407</v>
      </c>
      <c r="AW635" s="747">
        <f t="shared" si="146"/>
        <v>0.6678193213745407</v>
      </c>
    </row>
    <row r="636" spans="1:49" x14ac:dyDescent="0.15">
      <c r="A636" s="733">
        <v>44118</v>
      </c>
      <c r="B636" s="515">
        <v>1440</v>
      </c>
      <c r="C636" s="403">
        <v>5.18</v>
      </c>
      <c r="D636" s="406">
        <f t="shared" si="133"/>
        <v>3049.655172413793</v>
      </c>
      <c r="E636" s="405">
        <v>8844</v>
      </c>
      <c r="F636" s="405">
        <v>3100</v>
      </c>
      <c r="G636" s="687">
        <v>480</v>
      </c>
      <c r="H636" s="403"/>
      <c r="I636" s="404"/>
      <c r="J636" s="405"/>
      <c r="K636" s="405"/>
      <c r="L636" s="407"/>
      <c r="M636" s="407"/>
      <c r="N636" s="407"/>
      <c r="O636" s="408"/>
      <c r="P636" s="549"/>
      <c r="Q636" s="438"/>
      <c r="R636" s="405"/>
      <c r="S636" s="405"/>
      <c r="T636" s="405"/>
      <c r="U636" s="667"/>
      <c r="V636" s="450"/>
      <c r="W636" s="734">
        <f t="shared" si="134"/>
        <v>1920</v>
      </c>
      <c r="X636" s="450">
        <f t="shared" si="135"/>
        <v>0.76800000000000002</v>
      </c>
      <c r="Y636" s="734">
        <f t="shared" si="136"/>
        <v>2287.2413793103451</v>
      </c>
      <c r="Z636" s="734">
        <f t="shared" si="137"/>
        <v>6633</v>
      </c>
      <c r="AA636" s="735">
        <f t="shared" si="138"/>
        <v>12735.36</v>
      </c>
      <c r="AB636" s="450">
        <f t="shared" si="139"/>
        <v>0.56601600000000007</v>
      </c>
      <c r="AC636" s="439">
        <v>37</v>
      </c>
      <c r="AD636" s="464"/>
      <c r="AE636" s="549">
        <v>4821</v>
      </c>
      <c r="AF636" s="549">
        <v>4829</v>
      </c>
      <c r="AG636" s="464">
        <v>7.43</v>
      </c>
      <c r="AH636" s="439">
        <v>821</v>
      </c>
      <c r="AI636" s="735">
        <f t="shared" si="143"/>
        <v>2380.9</v>
      </c>
      <c r="AJ636" s="549">
        <v>5830</v>
      </c>
      <c r="AK636" s="439"/>
      <c r="AL636" s="457">
        <v>0.6</v>
      </c>
      <c r="AM636" s="464">
        <v>9.15</v>
      </c>
      <c r="AN636" s="464">
        <v>37.81</v>
      </c>
      <c r="AO636" s="457">
        <v>5.6</v>
      </c>
      <c r="AP636" s="457">
        <v>3.2</v>
      </c>
      <c r="AQ636" s="549">
        <v>4452</v>
      </c>
      <c r="AR636" s="736">
        <f t="shared" si="144"/>
        <v>0.54531878365983866</v>
      </c>
      <c r="AS636" s="595">
        <f t="shared" si="140"/>
        <v>50</v>
      </c>
      <c r="AT636" s="736">
        <f t="shared" si="141"/>
        <v>3.18384</v>
      </c>
      <c r="AU636" s="737">
        <f t="shared" si="142"/>
        <v>0.56854285714285713</v>
      </c>
      <c r="AV636" s="450">
        <f t="shared" si="145"/>
        <v>0.64105231418664266</v>
      </c>
      <c r="AW636" s="747">
        <f t="shared" si="146"/>
        <v>0.64105231418664255</v>
      </c>
    </row>
    <row r="637" spans="1:49" x14ac:dyDescent="0.15">
      <c r="A637" s="733">
        <v>44119</v>
      </c>
      <c r="B637" s="515">
        <v>1440</v>
      </c>
      <c r="C637" s="403">
        <v>5.32</v>
      </c>
      <c r="D637" s="406">
        <f t="shared" si="133"/>
        <v>3410</v>
      </c>
      <c r="E637" s="405">
        <v>9889</v>
      </c>
      <c r="F637" s="405">
        <v>3708</v>
      </c>
      <c r="G637" s="687">
        <v>480</v>
      </c>
      <c r="H637" s="403"/>
      <c r="I637" s="404"/>
      <c r="J637" s="405"/>
      <c r="K637" s="405"/>
      <c r="L637" s="407"/>
      <c r="M637" s="407"/>
      <c r="N637" s="407"/>
      <c r="O637" s="408"/>
      <c r="P637" s="549"/>
      <c r="Q637" s="438"/>
      <c r="R637" s="405"/>
      <c r="S637" s="405"/>
      <c r="T637" s="405"/>
      <c r="U637" s="667"/>
      <c r="V637" s="450"/>
      <c r="W637" s="734">
        <f t="shared" si="134"/>
        <v>1920</v>
      </c>
      <c r="X637" s="450">
        <f t="shared" si="135"/>
        <v>0.76800000000000002</v>
      </c>
      <c r="Y637" s="734">
        <f t="shared" si="136"/>
        <v>2557.5</v>
      </c>
      <c r="Z637" s="734">
        <f t="shared" si="137"/>
        <v>7416.75</v>
      </c>
      <c r="AA637" s="735">
        <f t="shared" si="138"/>
        <v>14240.16</v>
      </c>
      <c r="AB637" s="450">
        <f t="shared" si="139"/>
        <v>0.63289600000000001</v>
      </c>
      <c r="AC637" s="439">
        <v>37</v>
      </c>
      <c r="AD637" s="464"/>
      <c r="AE637" s="549">
        <v>4607</v>
      </c>
      <c r="AF637" s="549">
        <v>4604</v>
      </c>
      <c r="AG637" s="464">
        <v>7.4</v>
      </c>
      <c r="AH637" s="439">
        <v>833</v>
      </c>
      <c r="AI637" s="735">
        <f t="shared" si="143"/>
        <v>2415.6999999999998</v>
      </c>
      <c r="AJ637" s="549">
        <v>5860</v>
      </c>
      <c r="AK637" s="439"/>
      <c r="AL637" s="457">
        <v>0.3</v>
      </c>
      <c r="AM637" s="464">
        <v>10.07</v>
      </c>
      <c r="AN637" s="464">
        <v>35.82</v>
      </c>
      <c r="AO637" s="457">
        <v>7.9</v>
      </c>
      <c r="AP637" s="457">
        <v>3.2</v>
      </c>
      <c r="AQ637" s="549">
        <v>5178</v>
      </c>
      <c r="AR637" s="736">
        <f t="shared" si="144"/>
        <v>0.53926175503144347</v>
      </c>
      <c r="AS637" s="595">
        <f t="shared" si="140"/>
        <v>50</v>
      </c>
      <c r="AT637" s="736">
        <f t="shared" si="141"/>
        <v>3.5600399999999999</v>
      </c>
      <c r="AU637" s="737">
        <f t="shared" si="142"/>
        <v>0.63572142857142855</v>
      </c>
      <c r="AV637" s="450">
        <f t="shared" si="145"/>
        <v>0.67429130009775173</v>
      </c>
      <c r="AW637" s="747">
        <f t="shared" si="146"/>
        <v>0.67429130009775173</v>
      </c>
    </row>
    <row r="638" spans="1:49" x14ac:dyDescent="0.15">
      <c r="A638" s="733">
        <v>44120</v>
      </c>
      <c r="B638" s="515">
        <v>1440</v>
      </c>
      <c r="C638" s="403">
        <v>5.48</v>
      </c>
      <c r="D638" s="406">
        <f t="shared" si="133"/>
        <v>3195.1724137931037</v>
      </c>
      <c r="E638" s="405">
        <v>9266</v>
      </c>
      <c r="F638" s="405">
        <v>3948</v>
      </c>
      <c r="G638" s="687">
        <v>480</v>
      </c>
      <c r="H638" s="403"/>
      <c r="I638" s="404"/>
      <c r="J638" s="405"/>
      <c r="K638" s="405"/>
      <c r="L638" s="407"/>
      <c r="M638" s="407"/>
      <c r="N638" s="407"/>
      <c r="O638" s="408"/>
      <c r="P638" s="549"/>
      <c r="Q638" s="438"/>
      <c r="R638" s="405"/>
      <c r="S638" s="405"/>
      <c r="T638" s="405"/>
      <c r="U638" s="667"/>
      <c r="V638" s="450"/>
      <c r="W638" s="734">
        <f t="shared" si="134"/>
        <v>1920</v>
      </c>
      <c r="X638" s="450">
        <f t="shared" si="135"/>
        <v>0.76800000000000002</v>
      </c>
      <c r="Y638" s="734">
        <f t="shared" si="136"/>
        <v>2396.3793103448274</v>
      </c>
      <c r="Z638" s="734">
        <f t="shared" si="137"/>
        <v>6949.5</v>
      </c>
      <c r="AA638" s="735">
        <f t="shared" si="138"/>
        <v>13343.04</v>
      </c>
      <c r="AB638" s="450">
        <f t="shared" si="139"/>
        <v>0.593024</v>
      </c>
      <c r="AC638" s="439">
        <v>38</v>
      </c>
      <c r="AD638" s="464"/>
      <c r="AE638" s="549">
        <v>4934</v>
      </c>
      <c r="AF638" s="549">
        <v>4908</v>
      </c>
      <c r="AG638" s="464">
        <v>7.24</v>
      </c>
      <c r="AH638" s="439">
        <v>807</v>
      </c>
      <c r="AI638" s="735">
        <f t="shared" si="143"/>
        <v>2340.2999999999997</v>
      </c>
      <c r="AJ638" s="549">
        <v>6080</v>
      </c>
      <c r="AK638" s="439"/>
      <c r="AL638" s="457">
        <v>1.1000000000000001</v>
      </c>
      <c r="AM638" s="464">
        <v>9.27</v>
      </c>
      <c r="AN638" s="464">
        <v>37.31</v>
      </c>
      <c r="AO638" s="457">
        <v>7.4</v>
      </c>
      <c r="AP638" s="457">
        <v>3.1</v>
      </c>
      <c r="AQ638" s="549">
        <v>5834</v>
      </c>
      <c r="AR638" s="736">
        <f t="shared" si="144"/>
        <v>0.65923406809569263</v>
      </c>
      <c r="AS638" s="595">
        <f t="shared" si="140"/>
        <v>50</v>
      </c>
      <c r="AT638" s="736">
        <f t="shared" si="141"/>
        <v>3.3357600000000001</v>
      </c>
      <c r="AU638" s="737">
        <f t="shared" si="142"/>
        <v>0.59567142857142863</v>
      </c>
      <c r="AV638" s="450">
        <f t="shared" si="145"/>
        <v>0.66324195985322687</v>
      </c>
      <c r="AW638" s="747">
        <f t="shared" si="146"/>
        <v>0.66324195985322687</v>
      </c>
    </row>
    <row r="639" spans="1:49" x14ac:dyDescent="0.15">
      <c r="A639" s="733">
        <v>44121</v>
      </c>
      <c r="B639" s="515">
        <v>1440</v>
      </c>
      <c r="C639" s="403">
        <v>5.47</v>
      </c>
      <c r="D639" s="406">
        <f t="shared" si="133"/>
        <v>3330</v>
      </c>
      <c r="E639" s="405">
        <v>9657</v>
      </c>
      <c r="F639" s="405">
        <v>3681</v>
      </c>
      <c r="G639" s="687">
        <v>480</v>
      </c>
      <c r="H639" s="403"/>
      <c r="I639" s="404"/>
      <c r="J639" s="405"/>
      <c r="K639" s="405"/>
      <c r="L639" s="407"/>
      <c r="M639" s="407"/>
      <c r="N639" s="407"/>
      <c r="O639" s="408"/>
      <c r="P639" s="549"/>
      <c r="Q639" s="438"/>
      <c r="R639" s="405"/>
      <c r="S639" s="405"/>
      <c r="T639" s="405"/>
      <c r="U639" s="667"/>
      <c r="V639" s="450"/>
      <c r="W639" s="734">
        <f t="shared" si="134"/>
        <v>1920</v>
      </c>
      <c r="X639" s="450">
        <f t="shared" si="135"/>
        <v>0.76800000000000002</v>
      </c>
      <c r="Y639" s="734">
        <f t="shared" si="136"/>
        <v>2497.5</v>
      </c>
      <c r="Z639" s="734">
        <f t="shared" si="137"/>
        <v>7242.75</v>
      </c>
      <c r="AA639" s="735">
        <f t="shared" si="138"/>
        <v>13906.08</v>
      </c>
      <c r="AB639" s="450">
        <f t="shared" si="139"/>
        <v>0.61804800000000004</v>
      </c>
      <c r="AC639" s="439">
        <v>37</v>
      </c>
      <c r="AD639" s="464"/>
      <c r="AE639" s="549">
        <v>4784</v>
      </c>
      <c r="AF639" s="549">
        <v>4781</v>
      </c>
      <c r="AG639" s="464">
        <v>7.41</v>
      </c>
      <c r="AH639" s="439">
        <v>807</v>
      </c>
      <c r="AI639" s="735">
        <f t="shared" si="143"/>
        <v>2340.2999999999997</v>
      </c>
      <c r="AJ639" s="549">
        <v>5910</v>
      </c>
      <c r="AK639" s="439"/>
      <c r="AL639" s="457">
        <v>1</v>
      </c>
      <c r="AM639" s="464">
        <v>8.2100000000000009</v>
      </c>
      <c r="AN639" s="464">
        <v>40.119999999999997</v>
      </c>
      <c r="AO639" s="457">
        <v>10.7</v>
      </c>
      <c r="AP639" s="457">
        <v>3.3</v>
      </c>
      <c r="AQ639" s="549">
        <v>4004</v>
      </c>
      <c r="AR639" s="736">
        <f t="shared" si="144"/>
        <v>0.42538254682182719</v>
      </c>
      <c r="AS639" s="595">
        <f t="shared" si="140"/>
        <v>50</v>
      </c>
      <c r="AT639" s="736">
        <f t="shared" si="141"/>
        <v>3.4765199999999998</v>
      </c>
      <c r="AU639" s="737">
        <f t="shared" si="142"/>
        <v>0.62080714285714289</v>
      </c>
      <c r="AV639" s="450">
        <f t="shared" si="145"/>
        <v>0.67687687687687692</v>
      </c>
      <c r="AW639" s="747">
        <f t="shared" si="146"/>
        <v>0.67687687687687692</v>
      </c>
    </row>
    <row r="640" spans="1:49" x14ac:dyDescent="0.15">
      <c r="A640" s="740">
        <v>44122</v>
      </c>
      <c r="B640" s="486">
        <v>1440</v>
      </c>
      <c r="C640" s="488">
        <v>5.18</v>
      </c>
      <c r="D640" s="741">
        <f t="shared" si="133"/>
        <v>2779.655172413793</v>
      </c>
      <c r="E640" s="490">
        <v>8061</v>
      </c>
      <c r="F640" s="490">
        <v>2922</v>
      </c>
      <c r="G640" s="689">
        <v>480</v>
      </c>
      <c r="H640" s="488"/>
      <c r="I640" s="489"/>
      <c r="J640" s="490"/>
      <c r="K640" s="490"/>
      <c r="L640" s="491"/>
      <c r="M640" s="491"/>
      <c r="N640" s="491"/>
      <c r="O640" s="492"/>
      <c r="P640" s="550"/>
      <c r="Q640" s="493"/>
      <c r="R640" s="494"/>
      <c r="S640" s="490"/>
      <c r="T640" s="490"/>
      <c r="U640" s="677"/>
      <c r="V640" s="499"/>
      <c r="W640" s="742">
        <f t="shared" si="134"/>
        <v>1920</v>
      </c>
      <c r="X640" s="499">
        <f t="shared" si="135"/>
        <v>0.76800000000000002</v>
      </c>
      <c r="Y640" s="742">
        <f t="shared" si="136"/>
        <v>2084.7413793103451</v>
      </c>
      <c r="Z640" s="742">
        <f t="shared" si="137"/>
        <v>6045.75</v>
      </c>
      <c r="AA640" s="550">
        <f t="shared" si="138"/>
        <v>11607.84</v>
      </c>
      <c r="AB640" s="499">
        <f t="shared" si="139"/>
        <v>0.51590400000000003</v>
      </c>
      <c r="AC640" s="494">
        <v>37</v>
      </c>
      <c r="AD640" s="507"/>
      <c r="AE640" s="550">
        <v>4805</v>
      </c>
      <c r="AF640" s="550">
        <v>4815</v>
      </c>
      <c r="AG640" s="507">
        <v>7.37</v>
      </c>
      <c r="AH640" s="494">
        <v>739</v>
      </c>
      <c r="AI640" s="550">
        <f t="shared" si="143"/>
        <v>2143.1</v>
      </c>
      <c r="AJ640" s="550">
        <v>5680</v>
      </c>
      <c r="AK640" s="494"/>
      <c r="AL640" s="503">
        <v>0.3</v>
      </c>
      <c r="AM640" s="507">
        <v>8.02</v>
      </c>
      <c r="AN640" s="507">
        <v>39.94</v>
      </c>
      <c r="AO640" s="503">
        <v>10.3</v>
      </c>
      <c r="AP640" s="503">
        <v>3.3</v>
      </c>
      <c r="AQ640" s="550">
        <v>4039</v>
      </c>
      <c r="AR640" s="507">
        <f t="shared" si="144"/>
        <v>0.53903010347669744</v>
      </c>
      <c r="AS640" s="494">
        <f t="shared" si="140"/>
        <v>50</v>
      </c>
      <c r="AT640" s="507">
        <f t="shared" si="141"/>
        <v>2.9019599999999999</v>
      </c>
      <c r="AU640" s="743">
        <f t="shared" si="142"/>
        <v>0.51820714285714287</v>
      </c>
      <c r="AV640" s="499">
        <f t="shared" si="145"/>
        <v>0.64551957987015673</v>
      </c>
      <c r="AW640" s="748">
        <f t="shared" si="146"/>
        <v>0.64551957987015673</v>
      </c>
    </row>
    <row r="641" spans="1:49" x14ac:dyDescent="0.15">
      <c r="A641" s="733">
        <v>44123</v>
      </c>
      <c r="B641" s="515">
        <v>1440</v>
      </c>
      <c r="C641" s="403">
        <v>5.43</v>
      </c>
      <c r="D641" s="406">
        <f t="shared" si="133"/>
        <v>2882.7586206896553</v>
      </c>
      <c r="E641" s="405">
        <v>8360</v>
      </c>
      <c r="F641" s="405">
        <v>3065</v>
      </c>
      <c r="G641" s="687">
        <v>480</v>
      </c>
      <c r="H641" s="403"/>
      <c r="I641" s="404"/>
      <c r="J641" s="405"/>
      <c r="K641" s="405"/>
      <c r="L641" s="407"/>
      <c r="M641" s="407"/>
      <c r="N641" s="407"/>
      <c r="O641" s="408"/>
      <c r="P641" s="549"/>
      <c r="Q641" s="438"/>
      <c r="R641" s="405"/>
      <c r="S641" s="405"/>
      <c r="T641" s="405"/>
      <c r="U641" s="667"/>
      <c r="V641" s="450"/>
      <c r="W641" s="734">
        <f t="shared" si="134"/>
        <v>1920</v>
      </c>
      <c r="X641" s="450">
        <f t="shared" si="135"/>
        <v>0.76800000000000002</v>
      </c>
      <c r="Y641" s="734">
        <f t="shared" si="136"/>
        <v>2162.0689655172414</v>
      </c>
      <c r="Z641" s="734">
        <f t="shared" si="137"/>
        <v>6270</v>
      </c>
      <c r="AA641" s="735">
        <f t="shared" si="138"/>
        <v>12038.4</v>
      </c>
      <c r="AB641" s="450">
        <f t="shared" si="139"/>
        <v>0.53503999999999996</v>
      </c>
      <c r="AC641" s="439">
        <v>37</v>
      </c>
      <c r="AD641" s="464"/>
      <c r="AE641" s="549">
        <v>4645</v>
      </c>
      <c r="AF641" s="549">
        <v>4638</v>
      </c>
      <c r="AG641" s="464">
        <v>7.36</v>
      </c>
      <c r="AH641" s="439">
        <v>682</v>
      </c>
      <c r="AI641" s="735">
        <f t="shared" ref="AI641:AI672" si="147">AH641*3</f>
        <v>2046</v>
      </c>
      <c r="AJ641" s="549">
        <v>5680</v>
      </c>
      <c r="AK641" s="439"/>
      <c r="AL641" s="457">
        <v>0.6</v>
      </c>
      <c r="AM641" s="464">
        <v>6.63</v>
      </c>
      <c r="AN641" s="464">
        <v>38.86</v>
      </c>
      <c r="AO641" s="457">
        <v>11</v>
      </c>
      <c r="AP641" s="457">
        <v>2.8</v>
      </c>
      <c r="AQ641" s="549">
        <v>4514</v>
      </c>
      <c r="AR641" s="736">
        <f t="shared" si="144"/>
        <v>0.55659130366161613</v>
      </c>
      <c r="AS641" s="595">
        <f t="shared" si="140"/>
        <v>50</v>
      </c>
      <c r="AT641" s="736">
        <f t="shared" si="141"/>
        <v>3.0095999999999998</v>
      </c>
      <c r="AU641" s="737">
        <f t="shared" si="142"/>
        <v>0.53742857142857148</v>
      </c>
      <c r="AV641" s="450">
        <f t="shared" si="145"/>
        <v>0.68456140350877193</v>
      </c>
      <c r="AW641" s="747">
        <f t="shared" si="146"/>
        <v>0.67368421052631577</v>
      </c>
    </row>
    <row r="642" spans="1:49" x14ac:dyDescent="0.15">
      <c r="A642" s="733">
        <v>44124</v>
      </c>
      <c r="B642" s="515">
        <v>1440</v>
      </c>
      <c r="C642" s="403">
        <v>5.75</v>
      </c>
      <c r="D642" s="406">
        <f t="shared" si="133"/>
        <v>3013.7931034482758</v>
      </c>
      <c r="E642" s="405">
        <v>8740</v>
      </c>
      <c r="F642" s="405">
        <v>3775</v>
      </c>
      <c r="G642" s="687">
        <v>480</v>
      </c>
      <c r="H642" s="403"/>
      <c r="I642" s="404"/>
      <c r="J642" s="405"/>
      <c r="K642" s="405"/>
      <c r="L642" s="407"/>
      <c r="M642" s="407"/>
      <c r="N642" s="407"/>
      <c r="O642" s="408"/>
      <c r="P642" s="549"/>
      <c r="Q642" s="438"/>
      <c r="R642" s="405"/>
      <c r="S642" s="405"/>
      <c r="T642" s="405"/>
      <c r="U642" s="667"/>
      <c r="V642" s="450"/>
      <c r="W642" s="734">
        <f t="shared" si="134"/>
        <v>1920</v>
      </c>
      <c r="X642" s="450">
        <f t="shared" si="135"/>
        <v>0.76800000000000002</v>
      </c>
      <c r="Y642" s="734">
        <f t="shared" si="136"/>
        <v>2260.344827586207</v>
      </c>
      <c r="Z642" s="734">
        <f t="shared" si="137"/>
        <v>6555</v>
      </c>
      <c r="AA642" s="735">
        <f t="shared" si="138"/>
        <v>12585.6</v>
      </c>
      <c r="AB642" s="450">
        <f t="shared" si="139"/>
        <v>0.55935999999999997</v>
      </c>
      <c r="AC642" s="439">
        <v>38</v>
      </c>
      <c r="AD642" s="464"/>
      <c r="AE642" s="549">
        <v>4931</v>
      </c>
      <c r="AF642" s="549">
        <v>4943</v>
      </c>
      <c r="AG642" s="464">
        <v>7.36</v>
      </c>
      <c r="AH642" s="439">
        <v>661</v>
      </c>
      <c r="AI642" s="735">
        <f t="shared" si="147"/>
        <v>1983</v>
      </c>
      <c r="AJ642" s="549">
        <v>5750</v>
      </c>
      <c r="AK642" s="439"/>
      <c r="AL642" s="457">
        <v>1</v>
      </c>
      <c r="AM642" s="464">
        <v>5.85</v>
      </c>
      <c r="AN642" s="464">
        <v>38.58</v>
      </c>
      <c r="AO642" s="457">
        <v>8</v>
      </c>
      <c r="AP642" s="457">
        <v>2.5</v>
      </c>
      <c r="AQ642" s="549">
        <v>4780</v>
      </c>
      <c r="AR642" s="736">
        <f t="shared" si="144"/>
        <v>0.54452828813065024</v>
      </c>
      <c r="AS642" s="595">
        <f t="shared" si="140"/>
        <v>50</v>
      </c>
      <c r="AT642" s="736">
        <f t="shared" si="141"/>
        <v>3.1464000000000003</v>
      </c>
      <c r="AU642" s="737">
        <f t="shared" si="142"/>
        <v>0.56185714285714294</v>
      </c>
      <c r="AV642" s="450">
        <f t="shared" si="145"/>
        <v>0.70756674294431732</v>
      </c>
      <c r="AW642" s="747">
        <f t="shared" si="146"/>
        <v>0.69748283752860418</v>
      </c>
    </row>
    <row r="643" spans="1:49" x14ac:dyDescent="0.15">
      <c r="A643" s="733">
        <v>44125</v>
      </c>
      <c r="B643" s="515">
        <v>1440</v>
      </c>
      <c r="C643" s="403">
        <v>5.51</v>
      </c>
      <c r="D643" s="406">
        <f t="shared" si="133"/>
        <v>3350.344827586207</v>
      </c>
      <c r="E643" s="405">
        <v>9716</v>
      </c>
      <c r="F643" s="405">
        <v>3699</v>
      </c>
      <c r="G643" s="687">
        <v>480</v>
      </c>
      <c r="H643" s="403"/>
      <c r="I643" s="404"/>
      <c r="J643" s="405"/>
      <c r="K643" s="405"/>
      <c r="L643" s="407"/>
      <c r="M643" s="407"/>
      <c r="N643" s="407"/>
      <c r="O643" s="408"/>
      <c r="P643" s="549"/>
      <c r="Q643" s="438"/>
      <c r="R643" s="405"/>
      <c r="S643" s="405"/>
      <c r="T643" s="405"/>
      <c r="U643" s="667"/>
      <c r="V643" s="450"/>
      <c r="W643" s="734">
        <f t="shared" si="134"/>
        <v>1920</v>
      </c>
      <c r="X643" s="450">
        <f t="shared" si="135"/>
        <v>0.76800000000000002</v>
      </c>
      <c r="Y643" s="734">
        <f t="shared" si="136"/>
        <v>2512.7586206896553</v>
      </c>
      <c r="Z643" s="734">
        <f t="shared" si="137"/>
        <v>7287</v>
      </c>
      <c r="AA643" s="735">
        <f t="shared" si="138"/>
        <v>13991.04</v>
      </c>
      <c r="AB643" s="450">
        <f t="shared" si="139"/>
        <v>0.62182400000000004</v>
      </c>
      <c r="AC643" s="439">
        <v>37</v>
      </c>
      <c r="AD643" s="464"/>
      <c r="AE643" s="549">
        <v>4666</v>
      </c>
      <c r="AF643" s="549">
        <v>4661</v>
      </c>
      <c r="AG643" s="464">
        <v>7.44</v>
      </c>
      <c r="AH643" s="439">
        <v>663</v>
      </c>
      <c r="AI643" s="735">
        <f t="shared" si="147"/>
        <v>1989</v>
      </c>
      <c r="AJ643" s="549">
        <v>5850</v>
      </c>
      <c r="AK643" s="439"/>
      <c r="AL643" s="457">
        <v>0.5</v>
      </c>
      <c r="AM643" s="464">
        <v>5.24</v>
      </c>
      <c r="AN643" s="464">
        <v>40.31</v>
      </c>
      <c r="AO643" s="457">
        <v>12</v>
      </c>
      <c r="AP643" s="457">
        <v>3.6</v>
      </c>
      <c r="AQ643" s="549">
        <v>5633</v>
      </c>
      <c r="AR643" s="736">
        <f t="shared" si="144"/>
        <v>0.55376635837422916</v>
      </c>
      <c r="AS643" s="595">
        <f t="shared" si="140"/>
        <v>50</v>
      </c>
      <c r="AT643" s="736">
        <f t="shared" si="141"/>
        <v>3.4977600000000004</v>
      </c>
      <c r="AU643" s="737">
        <f t="shared" si="142"/>
        <v>0.62460000000000016</v>
      </c>
      <c r="AV643" s="450">
        <f t="shared" si="145"/>
        <v>0.73614656237134624</v>
      </c>
      <c r="AW643" s="747">
        <f t="shared" si="146"/>
        <v>0.72704816797035821</v>
      </c>
    </row>
    <row r="644" spans="1:49" x14ac:dyDescent="0.15">
      <c r="A644" s="733">
        <v>44126</v>
      </c>
      <c r="B644" s="515">
        <v>1680</v>
      </c>
      <c r="C644" s="403">
        <v>5.13</v>
      </c>
      <c r="D644" s="406">
        <f t="shared" si="133"/>
        <v>2920</v>
      </c>
      <c r="E644" s="405">
        <v>8468</v>
      </c>
      <c r="F644" s="405">
        <v>3032</v>
      </c>
      <c r="G644" s="687">
        <v>480</v>
      </c>
      <c r="H644" s="403"/>
      <c r="I644" s="404"/>
      <c r="J644" s="405"/>
      <c r="K644" s="405"/>
      <c r="L644" s="407"/>
      <c r="M644" s="407"/>
      <c r="N644" s="407"/>
      <c r="O644" s="408"/>
      <c r="P644" s="549"/>
      <c r="Q644" s="438"/>
      <c r="R644" s="405"/>
      <c r="S644" s="405"/>
      <c r="T644" s="405"/>
      <c r="U644" s="667"/>
      <c r="V644" s="450"/>
      <c r="W644" s="734">
        <f t="shared" si="134"/>
        <v>2160</v>
      </c>
      <c r="X644" s="450">
        <f t="shared" si="135"/>
        <v>0.86399999999999999</v>
      </c>
      <c r="Y644" s="734">
        <f t="shared" si="136"/>
        <v>2271.1111111111113</v>
      </c>
      <c r="Z644" s="734">
        <f t="shared" si="137"/>
        <v>6586.2222222222226</v>
      </c>
      <c r="AA644" s="735">
        <f t="shared" si="138"/>
        <v>14226.24</v>
      </c>
      <c r="AB644" s="450">
        <f t="shared" si="139"/>
        <v>0.63227733333333336</v>
      </c>
      <c r="AC644" s="439">
        <v>37</v>
      </c>
      <c r="AD644" s="464"/>
      <c r="AE644" s="549">
        <v>4846</v>
      </c>
      <c r="AF644" s="549">
        <v>4830</v>
      </c>
      <c r="AG644" s="464">
        <v>7.49</v>
      </c>
      <c r="AH644" s="439">
        <v>651</v>
      </c>
      <c r="AI644" s="735">
        <f t="shared" si="147"/>
        <v>1953</v>
      </c>
      <c r="AJ644" s="549">
        <v>5780</v>
      </c>
      <c r="AK644" s="439"/>
      <c r="AL644" s="457">
        <v>0.8</v>
      </c>
      <c r="AM644" s="464">
        <v>5</v>
      </c>
      <c r="AN644" s="464">
        <v>40.92</v>
      </c>
      <c r="AO644" s="457">
        <v>9.1</v>
      </c>
      <c r="AP644" s="457">
        <v>3</v>
      </c>
      <c r="AQ644" s="549">
        <v>5066</v>
      </c>
      <c r="AR644" s="736">
        <f t="shared" si="144"/>
        <v>0.5062071832258167</v>
      </c>
      <c r="AS644" s="595">
        <f t="shared" si="140"/>
        <v>44.444444444444443</v>
      </c>
      <c r="AT644" s="736">
        <f t="shared" si="141"/>
        <v>3.5565600000000002</v>
      </c>
      <c r="AU644" s="737">
        <f t="shared" si="142"/>
        <v>0.63510000000000011</v>
      </c>
      <c r="AV644" s="450">
        <f t="shared" si="145"/>
        <v>0.71335616438356164</v>
      </c>
      <c r="AW644" s="747">
        <f t="shared" si="146"/>
        <v>0.70347189418989142</v>
      </c>
    </row>
    <row r="645" spans="1:49" x14ac:dyDescent="0.15">
      <c r="A645" s="733">
        <v>44127</v>
      </c>
      <c r="B645" s="515">
        <v>1680</v>
      </c>
      <c r="C645" s="403">
        <v>5.0599999999999996</v>
      </c>
      <c r="D645" s="406">
        <f t="shared" si="133"/>
        <v>2806.2068965517242</v>
      </c>
      <c r="E645" s="405">
        <v>8138</v>
      </c>
      <c r="F645" s="405">
        <v>3218</v>
      </c>
      <c r="G645" s="687">
        <v>480</v>
      </c>
      <c r="H645" s="403"/>
      <c r="I645" s="404"/>
      <c r="J645" s="405"/>
      <c r="K645" s="405"/>
      <c r="L645" s="407"/>
      <c r="M645" s="407"/>
      <c r="N645" s="407"/>
      <c r="O645" s="408"/>
      <c r="P645" s="549"/>
      <c r="Q645" s="438"/>
      <c r="R645" s="405"/>
      <c r="S645" s="405"/>
      <c r="T645" s="405"/>
      <c r="U645" s="667"/>
      <c r="V645" s="450"/>
      <c r="W645" s="734">
        <f t="shared" si="134"/>
        <v>2160</v>
      </c>
      <c r="X645" s="450">
        <f t="shared" si="135"/>
        <v>0.86399999999999999</v>
      </c>
      <c r="Y645" s="734">
        <f t="shared" si="136"/>
        <v>2182.6053639846746</v>
      </c>
      <c r="Z645" s="734">
        <f t="shared" si="137"/>
        <v>6329.5555555555557</v>
      </c>
      <c r="AA645" s="735">
        <f t="shared" si="138"/>
        <v>13671.84</v>
      </c>
      <c r="AB645" s="450">
        <f t="shared" si="139"/>
        <v>0.60763733333333336</v>
      </c>
      <c r="AC645" s="439">
        <v>37</v>
      </c>
      <c r="AD645" s="464"/>
      <c r="AE645" s="549">
        <v>4666</v>
      </c>
      <c r="AF645" s="549">
        <v>4698</v>
      </c>
      <c r="AG645" s="464">
        <v>7</v>
      </c>
      <c r="AH645" s="439">
        <v>604</v>
      </c>
      <c r="AI645" s="735">
        <f t="shared" si="147"/>
        <v>1812</v>
      </c>
      <c r="AJ645" s="549">
        <v>5330</v>
      </c>
      <c r="AK645" s="439"/>
      <c r="AL645" s="457">
        <v>0.5</v>
      </c>
      <c r="AM645" s="464">
        <v>4.46</v>
      </c>
      <c r="AN645" s="464">
        <v>37.46</v>
      </c>
      <c r="AO645" s="457">
        <v>9.1</v>
      </c>
      <c r="AP645" s="457">
        <v>2.7</v>
      </c>
      <c r="AQ645" s="549">
        <v>4518</v>
      </c>
      <c r="AR645" s="736">
        <f t="shared" si="144"/>
        <v>0.46300851001033005</v>
      </c>
      <c r="AS645" s="595">
        <f t="shared" si="140"/>
        <v>44.444444444444443</v>
      </c>
      <c r="AT645" s="736">
        <f t="shared" si="141"/>
        <v>3.4179599999999999</v>
      </c>
      <c r="AU645" s="737">
        <f t="shared" si="142"/>
        <v>0.61035000000000006</v>
      </c>
      <c r="AV645" s="450">
        <f t="shared" si="145"/>
        <v>0.72326650984797958</v>
      </c>
      <c r="AW645" s="747">
        <f t="shared" si="146"/>
        <v>0.71372397570480639</v>
      </c>
    </row>
    <row r="646" spans="1:49" x14ac:dyDescent="0.15">
      <c r="A646" s="733">
        <v>44128</v>
      </c>
      <c r="B646" s="515">
        <v>1680</v>
      </c>
      <c r="C646" s="403">
        <v>5</v>
      </c>
      <c r="D646" s="406">
        <f t="shared" si="133"/>
        <v>2862.7586206896553</v>
      </c>
      <c r="E646" s="405">
        <v>8302</v>
      </c>
      <c r="F646" s="405">
        <v>2152</v>
      </c>
      <c r="G646" s="687">
        <v>480</v>
      </c>
      <c r="H646" s="403"/>
      <c r="I646" s="404"/>
      <c r="J646" s="405"/>
      <c r="K646" s="405"/>
      <c r="L646" s="407"/>
      <c r="M646" s="407"/>
      <c r="N646" s="407"/>
      <c r="O646" s="408"/>
      <c r="P646" s="549"/>
      <c r="Q646" s="438"/>
      <c r="R646" s="405"/>
      <c r="S646" s="405"/>
      <c r="T646" s="405"/>
      <c r="U646" s="667"/>
      <c r="V646" s="450"/>
      <c r="W646" s="734">
        <f t="shared" si="134"/>
        <v>2160</v>
      </c>
      <c r="X646" s="450">
        <f t="shared" si="135"/>
        <v>0.86399999999999999</v>
      </c>
      <c r="Y646" s="734">
        <f t="shared" si="136"/>
        <v>2226.5900383141766</v>
      </c>
      <c r="Z646" s="734">
        <f t="shared" si="137"/>
        <v>6457.1111111111113</v>
      </c>
      <c r="AA646" s="735">
        <f t="shared" si="138"/>
        <v>13947.36</v>
      </c>
      <c r="AB646" s="450">
        <f t="shared" si="139"/>
        <v>0.61988266666666669</v>
      </c>
      <c r="AC646" s="439">
        <v>37</v>
      </c>
      <c r="AD646" s="464"/>
      <c r="AE646" s="549">
        <v>4904</v>
      </c>
      <c r="AF646" s="549">
        <v>4898</v>
      </c>
      <c r="AG646" s="464">
        <v>7.38</v>
      </c>
      <c r="AH646" s="439">
        <v>594</v>
      </c>
      <c r="AI646" s="735">
        <f t="shared" si="147"/>
        <v>1782</v>
      </c>
      <c r="AJ646" s="549">
        <v>5290</v>
      </c>
      <c r="AK646" s="439"/>
      <c r="AL646" s="457">
        <v>0.75</v>
      </c>
      <c r="AM646" s="464">
        <v>3.97</v>
      </c>
      <c r="AN646" s="464">
        <v>36.65</v>
      </c>
      <c r="AO646" s="457">
        <v>8.1999999999999993</v>
      </c>
      <c r="AP646" s="457">
        <v>2.2999999999999998</v>
      </c>
      <c r="AQ646" s="549">
        <v>4744</v>
      </c>
      <c r="AR646" s="736">
        <f t="shared" si="144"/>
        <v>0.46978483379281927</v>
      </c>
      <c r="AS646" s="595">
        <f t="shared" si="140"/>
        <v>44.444444444444443</v>
      </c>
      <c r="AT646" s="736">
        <f t="shared" si="141"/>
        <v>3.4868399999999999</v>
      </c>
      <c r="AU646" s="737">
        <f t="shared" si="142"/>
        <v>0.62265000000000004</v>
      </c>
      <c r="AV646" s="450">
        <f t="shared" si="145"/>
        <v>0.733224352135458</v>
      </c>
      <c r="AW646" s="747">
        <f t="shared" si="146"/>
        <v>0.72402519186426684</v>
      </c>
    </row>
    <row r="647" spans="1:49" x14ac:dyDescent="0.15">
      <c r="A647" s="740">
        <v>44129</v>
      </c>
      <c r="B647" s="486">
        <v>1680</v>
      </c>
      <c r="C647" s="488">
        <v>5.24</v>
      </c>
      <c r="D647" s="741">
        <f t="shared" si="133"/>
        <v>2876.8965517241381</v>
      </c>
      <c r="E647" s="490">
        <v>8343</v>
      </c>
      <c r="F647" s="490">
        <v>2620</v>
      </c>
      <c r="G647" s="689">
        <v>480</v>
      </c>
      <c r="H647" s="488"/>
      <c r="I647" s="489"/>
      <c r="J647" s="490"/>
      <c r="K647" s="490"/>
      <c r="L647" s="491"/>
      <c r="M647" s="491"/>
      <c r="N647" s="491"/>
      <c r="O647" s="492"/>
      <c r="P647" s="550"/>
      <c r="Q647" s="493"/>
      <c r="R647" s="494"/>
      <c r="S647" s="490"/>
      <c r="T647" s="490"/>
      <c r="U647" s="677"/>
      <c r="V647" s="499"/>
      <c r="W647" s="742">
        <f t="shared" si="134"/>
        <v>2160</v>
      </c>
      <c r="X647" s="499">
        <f t="shared" si="135"/>
        <v>0.86399999999999999</v>
      </c>
      <c r="Y647" s="742">
        <f t="shared" si="136"/>
        <v>2237.5862068965516</v>
      </c>
      <c r="Z647" s="742">
        <f t="shared" si="137"/>
        <v>6489</v>
      </c>
      <c r="AA647" s="550">
        <f t="shared" si="138"/>
        <v>14016.24</v>
      </c>
      <c r="AB647" s="499">
        <f t="shared" si="139"/>
        <v>0.62294399999999994</v>
      </c>
      <c r="AC647" s="494">
        <v>37</v>
      </c>
      <c r="AD647" s="507"/>
      <c r="AE647" s="550">
        <v>4730</v>
      </c>
      <c r="AF647" s="550">
        <v>4765</v>
      </c>
      <c r="AG647" s="507">
        <v>7.11</v>
      </c>
      <c r="AH647" s="494">
        <v>592</v>
      </c>
      <c r="AI647" s="550">
        <f t="shared" si="147"/>
        <v>1776</v>
      </c>
      <c r="AJ647" s="550">
        <v>5200</v>
      </c>
      <c r="AK647" s="494"/>
      <c r="AL647" s="503">
        <v>1.3</v>
      </c>
      <c r="AM647" s="507">
        <v>4.04</v>
      </c>
      <c r="AN647" s="507">
        <v>33.75</v>
      </c>
      <c r="AO647" s="503">
        <v>9.9</v>
      </c>
      <c r="AP647" s="503">
        <v>2.2999999999999998</v>
      </c>
      <c r="AQ647" s="550">
        <v>4848</v>
      </c>
      <c r="AR647" s="507">
        <f t="shared" si="144"/>
        <v>0.47622415540938773</v>
      </c>
      <c r="AS647" s="494">
        <f t="shared" si="140"/>
        <v>44.444444444444443</v>
      </c>
      <c r="AT647" s="507">
        <f t="shared" si="141"/>
        <v>3.50406</v>
      </c>
      <c r="AU647" s="743">
        <f t="shared" si="142"/>
        <v>0.62572500000000009</v>
      </c>
      <c r="AV647" s="499">
        <f t="shared" si="145"/>
        <v>0.73542918785637235</v>
      </c>
      <c r="AW647" s="748">
        <f t="shared" si="146"/>
        <v>0.72630605640314383</v>
      </c>
    </row>
    <row r="648" spans="1:49" x14ac:dyDescent="0.15">
      <c r="A648" s="733">
        <v>44130</v>
      </c>
      <c r="B648" s="515">
        <v>1680</v>
      </c>
      <c r="C648" s="403">
        <v>4.9800000000000004</v>
      </c>
      <c r="D648" s="406">
        <f t="shared" si="133"/>
        <v>2658.2758620689656</v>
      </c>
      <c r="E648" s="405">
        <v>7709</v>
      </c>
      <c r="F648" s="405">
        <v>2419</v>
      </c>
      <c r="G648" s="687">
        <v>480</v>
      </c>
      <c r="H648" s="403"/>
      <c r="I648" s="404"/>
      <c r="J648" s="405"/>
      <c r="K648" s="405"/>
      <c r="L648" s="407"/>
      <c r="M648" s="407"/>
      <c r="N648" s="407"/>
      <c r="O648" s="408"/>
      <c r="P648" s="549"/>
      <c r="Q648" s="438"/>
      <c r="R648" s="405"/>
      <c r="S648" s="405"/>
      <c r="T648" s="405"/>
      <c r="U648" s="667"/>
      <c r="V648" s="450"/>
      <c r="W648" s="734">
        <f t="shared" si="134"/>
        <v>2160</v>
      </c>
      <c r="X648" s="450">
        <f t="shared" si="135"/>
        <v>0.86399999999999999</v>
      </c>
      <c r="Y648" s="734">
        <f t="shared" si="136"/>
        <v>2067.5478927203067</v>
      </c>
      <c r="Z648" s="734">
        <f t="shared" si="137"/>
        <v>5995.8888888888887</v>
      </c>
      <c r="AA648" s="735">
        <f t="shared" si="138"/>
        <v>12951.12</v>
      </c>
      <c r="AB648" s="450">
        <f t="shared" si="139"/>
        <v>0.57560533333333341</v>
      </c>
      <c r="AC648" s="439">
        <v>37</v>
      </c>
      <c r="AD648" s="464"/>
      <c r="AE648" s="549">
        <v>4796</v>
      </c>
      <c r="AF648" s="549">
        <v>4809</v>
      </c>
      <c r="AG648" s="464">
        <v>7.33</v>
      </c>
      <c r="AH648" s="439">
        <v>617</v>
      </c>
      <c r="AI648" s="735">
        <f t="shared" si="147"/>
        <v>1851</v>
      </c>
      <c r="AJ648" s="549">
        <v>4970</v>
      </c>
      <c r="AK648" s="439"/>
      <c r="AL648" s="457">
        <v>0.6</v>
      </c>
      <c r="AM648" s="464">
        <v>3.81</v>
      </c>
      <c r="AN648" s="464">
        <v>35.729999999999997</v>
      </c>
      <c r="AO648" s="457">
        <v>8</v>
      </c>
      <c r="AP648" s="457">
        <v>2.2000000000000002</v>
      </c>
      <c r="AQ648" s="549">
        <v>5169</v>
      </c>
      <c r="AR648" s="736">
        <f t="shared" si="144"/>
        <v>0.5773509543212525</v>
      </c>
      <c r="AS648" s="595">
        <f t="shared" si="140"/>
        <v>44.444444444444443</v>
      </c>
      <c r="AT648" s="736">
        <f t="shared" si="141"/>
        <v>3.2377800000000003</v>
      </c>
      <c r="AU648" s="737">
        <f t="shared" si="142"/>
        <v>0.57817500000000011</v>
      </c>
      <c r="AV648" s="450">
        <f t="shared" si="145"/>
        <v>0.70157885958897759</v>
      </c>
      <c r="AW648" s="747">
        <f t="shared" si="146"/>
        <v>0.69128847543687333</v>
      </c>
    </row>
    <row r="649" spans="1:49" x14ac:dyDescent="0.15">
      <c r="A649" s="733">
        <v>44131</v>
      </c>
      <c r="B649" s="515">
        <v>1680</v>
      </c>
      <c r="C649" s="403">
        <v>5.0999999999999996</v>
      </c>
      <c r="D649" s="406">
        <f t="shared" si="133"/>
        <v>3181.7241379310344</v>
      </c>
      <c r="E649" s="405">
        <v>9227</v>
      </c>
      <c r="F649" s="405">
        <v>3677</v>
      </c>
      <c r="G649" s="687">
        <v>480</v>
      </c>
      <c r="H649" s="403"/>
      <c r="I649" s="404"/>
      <c r="J649" s="405"/>
      <c r="K649" s="405"/>
      <c r="L649" s="407"/>
      <c r="M649" s="407"/>
      <c r="N649" s="407"/>
      <c r="O649" s="408"/>
      <c r="P649" s="549"/>
      <c r="Q649" s="438"/>
      <c r="R649" s="405"/>
      <c r="S649" s="405"/>
      <c r="T649" s="405"/>
      <c r="U649" s="667"/>
      <c r="V649" s="450"/>
      <c r="W649" s="734">
        <f t="shared" si="134"/>
        <v>2160</v>
      </c>
      <c r="X649" s="450">
        <f t="shared" si="135"/>
        <v>0.86399999999999999</v>
      </c>
      <c r="Y649" s="734">
        <f t="shared" si="136"/>
        <v>2474.674329501916</v>
      </c>
      <c r="Z649" s="734">
        <f t="shared" si="137"/>
        <v>7176.5555555555557</v>
      </c>
      <c r="AA649" s="735">
        <f t="shared" si="138"/>
        <v>15501.36</v>
      </c>
      <c r="AB649" s="450">
        <f t="shared" si="139"/>
        <v>0.68894933333333341</v>
      </c>
      <c r="AC649" s="439">
        <v>37</v>
      </c>
      <c r="AD649" s="464"/>
      <c r="AE649" s="549">
        <v>4696</v>
      </c>
      <c r="AF649" s="549">
        <v>4713</v>
      </c>
      <c r="AG649" s="464">
        <v>7.44</v>
      </c>
      <c r="AH649" s="439">
        <v>640</v>
      </c>
      <c r="AI649" s="735">
        <f t="shared" si="147"/>
        <v>1920</v>
      </c>
      <c r="AJ649" s="549">
        <v>5070</v>
      </c>
      <c r="AK649" s="439"/>
      <c r="AL649" s="457">
        <v>1.3</v>
      </c>
      <c r="AM649" s="464">
        <v>5.67</v>
      </c>
      <c r="AN649" s="464">
        <v>37.39</v>
      </c>
      <c r="AO649" s="457">
        <v>8.3000000000000007</v>
      </c>
      <c r="AP649" s="457">
        <v>2</v>
      </c>
      <c r="AQ649" s="549">
        <v>5157</v>
      </c>
      <c r="AR649" s="736">
        <f t="shared" si="144"/>
        <v>0.45419476209600712</v>
      </c>
      <c r="AS649" s="595">
        <f t="shared" si="140"/>
        <v>44.444444444444443</v>
      </c>
      <c r="AT649" s="736">
        <f t="shared" si="141"/>
        <v>3.87534</v>
      </c>
      <c r="AU649" s="737">
        <f t="shared" si="142"/>
        <v>0.692025</v>
      </c>
      <c r="AV649" s="450">
        <f t="shared" si="145"/>
        <v>0.7413801111644398</v>
      </c>
      <c r="AW649" s="747">
        <f t="shared" si="146"/>
        <v>0.7324621839632135</v>
      </c>
    </row>
    <row r="650" spans="1:49" x14ac:dyDescent="0.15">
      <c r="A650" s="733">
        <v>44132</v>
      </c>
      <c r="B650" s="515">
        <v>1680</v>
      </c>
      <c r="C650" s="403">
        <v>5.0199999999999996</v>
      </c>
      <c r="D650" s="406">
        <f t="shared" si="133"/>
        <v>2960.6896551724139</v>
      </c>
      <c r="E650" s="405">
        <v>8586</v>
      </c>
      <c r="F650" s="405">
        <v>2689</v>
      </c>
      <c r="G650" s="687">
        <v>480</v>
      </c>
      <c r="H650" s="403"/>
      <c r="I650" s="404"/>
      <c r="J650" s="405"/>
      <c r="K650" s="405"/>
      <c r="L650" s="407"/>
      <c r="M650" s="407"/>
      <c r="N650" s="407"/>
      <c r="O650" s="408"/>
      <c r="P650" s="549"/>
      <c r="Q650" s="438"/>
      <c r="R650" s="405"/>
      <c r="S650" s="405"/>
      <c r="T650" s="405"/>
      <c r="U650" s="667"/>
      <c r="V650" s="450"/>
      <c r="W650" s="734">
        <f t="shared" si="134"/>
        <v>2160</v>
      </c>
      <c r="X650" s="450">
        <f t="shared" si="135"/>
        <v>0.86399999999999999</v>
      </c>
      <c r="Y650" s="734">
        <f t="shared" si="136"/>
        <v>2302.7586206896553</v>
      </c>
      <c r="Z650" s="734">
        <f t="shared" si="137"/>
        <v>6678</v>
      </c>
      <c r="AA650" s="735">
        <f t="shared" si="138"/>
        <v>14424.48</v>
      </c>
      <c r="AB650" s="450">
        <f t="shared" si="139"/>
        <v>0.64108799999999999</v>
      </c>
      <c r="AC650" s="439">
        <v>38</v>
      </c>
      <c r="AD650" s="464"/>
      <c r="AE650" s="549">
        <v>4880</v>
      </c>
      <c r="AF650" s="549">
        <v>4873</v>
      </c>
      <c r="AG650" s="464">
        <v>7.18</v>
      </c>
      <c r="AH650" s="439">
        <v>688</v>
      </c>
      <c r="AI650" s="735">
        <f t="shared" si="147"/>
        <v>2064</v>
      </c>
      <c r="AJ650" s="549">
        <v>5340</v>
      </c>
      <c r="AK650" s="439"/>
      <c r="AL650" s="457">
        <v>0.8</v>
      </c>
      <c r="AM650" s="464">
        <v>6.67</v>
      </c>
      <c r="AN650" s="464">
        <v>37.770000000000003</v>
      </c>
      <c r="AO650" s="457">
        <v>5.9</v>
      </c>
      <c r="AP650" s="457">
        <v>2.1</v>
      </c>
      <c r="AQ650" s="549">
        <v>5230</v>
      </c>
      <c r="AR650" s="736">
        <f t="shared" si="144"/>
        <v>0.5247716290195702</v>
      </c>
      <c r="AS650" s="595">
        <f t="shared" si="140"/>
        <v>44.444444444444443</v>
      </c>
      <c r="AT650" s="736">
        <f t="shared" si="141"/>
        <v>3.6061199999999998</v>
      </c>
      <c r="AU650" s="737">
        <f t="shared" si="142"/>
        <v>0.64395000000000002</v>
      </c>
      <c r="AV650" s="450">
        <f t="shared" si="145"/>
        <v>0.70122791254866734</v>
      </c>
      <c r="AW650" s="747">
        <f t="shared" si="146"/>
        <v>0.69092542677448332</v>
      </c>
    </row>
    <row r="651" spans="1:49" x14ac:dyDescent="0.15">
      <c r="A651" s="733">
        <v>44133</v>
      </c>
      <c r="B651" s="515">
        <v>1680</v>
      </c>
      <c r="C651" s="403">
        <v>5.22</v>
      </c>
      <c r="D651" s="406">
        <f t="shared" si="133"/>
        <v>3163.7931034482758</v>
      </c>
      <c r="E651" s="405">
        <v>9175</v>
      </c>
      <c r="F651" s="405">
        <v>3770</v>
      </c>
      <c r="G651" s="687">
        <v>480</v>
      </c>
      <c r="H651" s="403"/>
      <c r="I651" s="404"/>
      <c r="J651" s="405"/>
      <c r="K651" s="405"/>
      <c r="L651" s="407"/>
      <c r="M651" s="407"/>
      <c r="N651" s="407"/>
      <c r="O651" s="408"/>
      <c r="P651" s="549"/>
      <c r="Q651" s="438"/>
      <c r="R651" s="405"/>
      <c r="S651" s="405"/>
      <c r="T651" s="405"/>
      <c r="U651" s="667"/>
      <c r="V651" s="450"/>
      <c r="W651" s="734">
        <f t="shared" si="134"/>
        <v>2160</v>
      </c>
      <c r="X651" s="450">
        <f t="shared" si="135"/>
        <v>0.86399999999999999</v>
      </c>
      <c r="Y651" s="734">
        <f t="shared" si="136"/>
        <v>2460.7279693486594</v>
      </c>
      <c r="Z651" s="734">
        <f t="shared" si="137"/>
        <v>7136.1111111111113</v>
      </c>
      <c r="AA651" s="735">
        <f t="shared" si="138"/>
        <v>15414</v>
      </c>
      <c r="AB651" s="450">
        <f t="shared" si="139"/>
        <v>0.68506666666666671</v>
      </c>
      <c r="AC651" s="439">
        <v>37</v>
      </c>
      <c r="AD651" s="464"/>
      <c r="AE651" s="549">
        <v>4599</v>
      </c>
      <c r="AF651" s="549">
        <v>4609</v>
      </c>
      <c r="AG651" s="464">
        <v>7.33</v>
      </c>
      <c r="AH651" s="439">
        <v>715</v>
      </c>
      <c r="AI651" s="735">
        <f t="shared" si="147"/>
        <v>2145</v>
      </c>
      <c r="AJ651" s="549">
        <v>5620</v>
      </c>
      <c r="AK651" s="439"/>
      <c r="AL651" s="457">
        <v>0.8</v>
      </c>
      <c r="AM651" s="464">
        <v>6.98</v>
      </c>
      <c r="AN651" s="464">
        <v>38.36</v>
      </c>
      <c r="AO651" s="457">
        <v>10.199999999999999</v>
      </c>
      <c r="AP651" s="457">
        <v>2.8</v>
      </c>
      <c r="AQ651" s="549">
        <v>5717</v>
      </c>
      <c r="AR651" s="736">
        <f t="shared" si="144"/>
        <v>0.53029459780350252</v>
      </c>
      <c r="AS651" s="595">
        <f t="shared" si="140"/>
        <v>44.444444444444443</v>
      </c>
      <c r="AT651" s="736">
        <f t="shared" si="141"/>
        <v>3.8534999999999999</v>
      </c>
      <c r="AU651" s="737">
        <f t="shared" si="142"/>
        <v>0.68812499999999999</v>
      </c>
      <c r="AV651" s="450">
        <f t="shared" si="145"/>
        <v>0.70943557804593227</v>
      </c>
      <c r="AW651" s="747">
        <f t="shared" si="146"/>
        <v>0.69941611521992997</v>
      </c>
    </row>
    <row r="652" spans="1:49" x14ac:dyDescent="0.15">
      <c r="A652" s="733">
        <v>44134</v>
      </c>
      <c r="B652" s="515">
        <v>1680</v>
      </c>
      <c r="C652" s="403">
        <v>5.25</v>
      </c>
      <c r="D652" s="406">
        <f t="shared" si="133"/>
        <v>3003.7931034482758</v>
      </c>
      <c r="E652" s="405">
        <v>8711</v>
      </c>
      <c r="F652" s="405">
        <v>3199</v>
      </c>
      <c r="G652" s="687">
        <v>480</v>
      </c>
      <c r="H652" s="403"/>
      <c r="I652" s="404"/>
      <c r="J652" s="405"/>
      <c r="K652" s="405"/>
      <c r="L652" s="407"/>
      <c r="M652" s="407"/>
      <c r="N652" s="407"/>
      <c r="O652" s="408"/>
      <c r="P652" s="549"/>
      <c r="Q652" s="438"/>
      <c r="R652" s="405"/>
      <c r="S652" s="405"/>
      <c r="T652" s="405"/>
      <c r="U652" s="667"/>
      <c r="V652" s="450"/>
      <c r="W652" s="734">
        <f t="shared" si="134"/>
        <v>2160</v>
      </c>
      <c r="X652" s="450">
        <f t="shared" si="135"/>
        <v>0.86399999999999999</v>
      </c>
      <c r="Y652" s="734">
        <f t="shared" si="136"/>
        <v>2336.2835249042146</v>
      </c>
      <c r="Z652" s="734">
        <f t="shared" si="137"/>
        <v>6775.2222222222226</v>
      </c>
      <c r="AA652" s="735">
        <f t="shared" si="138"/>
        <v>14634.48</v>
      </c>
      <c r="AB652" s="450">
        <f t="shared" si="139"/>
        <v>0.6504213333333333</v>
      </c>
      <c r="AC652" s="439">
        <v>37</v>
      </c>
      <c r="AD652" s="464"/>
      <c r="AE652" s="549">
        <v>4870</v>
      </c>
      <c r="AF652" s="549">
        <v>4837</v>
      </c>
      <c r="AG652" s="464">
        <v>7.45</v>
      </c>
      <c r="AH652" s="439">
        <v>702</v>
      </c>
      <c r="AI652" s="735">
        <f t="shared" si="147"/>
        <v>2106</v>
      </c>
      <c r="AJ652" s="549">
        <v>5720</v>
      </c>
      <c r="AK652" s="439"/>
      <c r="AL652" s="457">
        <v>0.45</v>
      </c>
      <c r="AM652" s="464">
        <v>7.77</v>
      </c>
      <c r="AN652" s="464">
        <v>38.67</v>
      </c>
      <c r="AO652" s="457">
        <v>8.5</v>
      </c>
      <c r="AP652" s="457">
        <v>2.2000000000000002</v>
      </c>
      <c r="AQ652" s="549">
        <v>5525</v>
      </c>
      <c r="AR652" s="736">
        <f t="shared" si="144"/>
        <v>0.54781508538974688</v>
      </c>
      <c r="AS652" s="595">
        <f t="shared" si="140"/>
        <v>44.444444444444443</v>
      </c>
      <c r="AT652" s="736">
        <f t="shared" si="141"/>
        <v>3.65862</v>
      </c>
      <c r="AU652" s="737">
        <f t="shared" si="142"/>
        <v>0.65332500000000004</v>
      </c>
      <c r="AV652" s="450">
        <f t="shared" si="145"/>
        <v>0.69952277088082393</v>
      </c>
      <c r="AW652" s="747">
        <f t="shared" si="146"/>
        <v>0.68916148711809377</v>
      </c>
    </row>
    <row r="653" spans="1:49" x14ac:dyDescent="0.15">
      <c r="A653" s="733">
        <v>44135</v>
      </c>
      <c r="B653" s="515">
        <v>1680</v>
      </c>
      <c r="C653" s="403">
        <v>5.15</v>
      </c>
      <c r="D653" s="406">
        <f t="shared" si="133"/>
        <v>3344.8275862068967</v>
      </c>
      <c r="E653" s="405">
        <v>9700</v>
      </c>
      <c r="F653" s="405">
        <v>3987</v>
      </c>
      <c r="G653" s="687">
        <v>480</v>
      </c>
      <c r="H653" s="403"/>
      <c r="I653" s="404"/>
      <c r="J653" s="405"/>
      <c r="K653" s="405"/>
      <c r="L653" s="407"/>
      <c r="M653" s="407"/>
      <c r="N653" s="407"/>
      <c r="O653" s="408"/>
      <c r="P653" s="549"/>
      <c r="Q653" s="438"/>
      <c r="R653" s="405"/>
      <c r="S653" s="405"/>
      <c r="T653" s="405"/>
      <c r="U653" s="667"/>
      <c r="V653" s="450"/>
      <c r="W653" s="734">
        <f t="shared" si="134"/>
        <v>2160</v>
      </c>
      <c r="X653" s="450">
        <f t="shared" si="135"/>
        <v>0.86399999999999999</v>
      </c>
      <c r="Y653" s="734">
        <f t="shared" si="136"/>
        <v>2601.5325670498087</v>
      </c>
      <c r="Z653" s="734">
        <f t="shared" si="137"/>
        <v>7544.4444444444443</v>
      </c>
      <c r="AA653" s="735">
        <f t="shared" si="138"/>
        <v>16296</v>
      </c>
      <c r="AB653" s="450">
        <f t="shared" si="139"/>
        <v>0.72426666666666661</v>
      </c>
      <c r="AC653" s="439">
        <v>37</v>
      </c>
      <c r="AD653" s="464"/>
      <c r="AE653" s="549">
        <v>4759</v>
      </c>
      <c r="AF653" s="549">
        <v>4742</v>
      </c>
      <c r="AG653" s="464">
        <v>7.32</v>
      </c>
      <c r="AH653" s="439">
        <v>757</v>
      </c>
      <c r="AI653" s="735">
        <f t="shared" si="147"/>
        <v>2271</v>
      </c>
      <c r="AJ653" s="549">
        <v>5490</v>
      </c>
      <c r="AK653" s="439"/>
      <c r="AL653" s="457">
        <v>0.8</v>
      </c>
      <c r="AM653" s="464">
        <v>7.92</v>
      </c>
      <c r="AN653" s="464">
        <v>39.06</v>
      </c>
      <c r="AO653" s="457">
        <v>8.3000000000000007</v>
      </c>
      <c r="AP653" s="457">
        <v>2.2000000000000002</v>
      </c>
      <c r="AQ653" s="549">
        <v>5570</v>
      </c>
      <c r="AR653" s="736">
        <f t="shared" si="144"/>
        <v>0.48899798430992464</v>
      </c>
      <c r="AS653" s="595">
        <f t="shared" si="140"/>
        <v>44.444444444444443</v>
      </c>
      <c r="AT653" s="736">
        <f t="shared" si="141"/>
        <v>4.0739999999999998</v>
      </c>
      <c r="AU653" s="737">
        <f t="shared" si="142"/>
        <v>0.72750000000000004</v>
      </c>
      <c r="AV653" s="450">
        <f t="shared" si="145"/>
        <v>0.70901767304860086</v>
      </c>
      <c r="AW653" s="747">
        <f t="shared" si="146"/>
        <v>0.6989837997054491</v>
      </c>
    </row>
    <row r="654" spans="1:49" x14ac:dyDescent="0.15">
      <c r="A654" s="740">
        <v>44136</v>
      </c>
      <c r="B654" s="486">
        <v>1680</v>
      </c>
      <c r="C654" s="488">
        <v>4.91</v>
      </c>
      <c r="D654" s="741">
        <f t="shared" si="133"/>
        <v>3361.3793103448279</v>
      </c>
      <c r="E654" s="490">
        <v>9748</v>
      </c>
      <c r="F654" s="490">
        <v>4373</v>
      </c>
      <c r="G654" s="689">
        <v>480</v>
      </c>
      <c r="H654" s="488"/>
      <c r="I654" s="489"/>
      <c r="J654" s="490"/>
      <c r="K654" s="490"/>
      <c r="L654" s="491"/>
      <c r="M654" s="491"/>
      <c r="N654" s="491"/>
      <c r="O654" s="492"/>
      <c r="P654" s="550"/>
      <c r="Q654" s="493"/>
      <c r="R654" s="494"/>
      <c r="S654" s="490"/>
      <c r="T654" s="490"/>
      <c r="U654" s="677"/>
      <c r="V654" s="499"/>
      <c r="W654" s="742">
        <f t="shared" si="134"/>
        <v>2160</v>
      </c>
      <c r="X654" s="499">
        <f t="shared" si="135"/>
        <v>0.86399999999999999</v>
      </c>
      <c r="Y654" s="742">
        <f t="shared" si="136"/>
        <v>2614.4061302681994</v>
      </c>
      <c r="Z654" s="742">
        <f t="shared" si="137"/>
        <v>7581.7777777777774</v>
      </c>
      <c r="AA654" s="550">
        <f t="shared" si="138"/>
        <v>16376.64</v>
      </c>
      <c r="AB654" s="499">
        <f t="shared" si="139"/>
        <v>0.72785066666666665</v>
      </c>
      <c r="AC654" s="494">
        <v>38</v>
      </c>
      <c r="AD654" s="507"/>
      <c r="AE654" s="550">
        <v>4736</v>
      </c>
      <c r="AF654" s="550">
        <v>4734</v>
      </c>
      <c r="AG654" s="507">
        <v>7.3</v>
      </c>
      <c r="AH654" s="494">
        <v>822</v>
      </c>
      <c r="AI654" s="550">
        <f t="shared" si="147"/>
        <v>2466</v>
      </c>
      <c r="AJ654" s="550">
        <v>5600</v>
      </c>
      <c r="AK654" s="494"/>
      <c r="AL654" s="503">
        <v>1.6</v>
      </c>
      <c r="AM654" s="507">
        <v>8.0500000000000007</v>
      </c>
      <c r="AN654" s="507">
        <v>38.840000000000003</v>
      </c>
      <c r="AO654" s="503">
        <v>4.0999999999999996</v>
      </c>
      <c r="AP654" s="503">
        <v>2.2000000000000002</v>
      </c>
      <c r="AQ654" s="550">
        <v>5657</v>
      </c>
      <c r="AR654" s="507">
        <f t="shared" si="144"/>
        <v>0.51194199499008153</v>
      </c>
      <c r="AS654" s="494">
        <f t="shared" si="140"/>
        <v>44.444444444444443</v>
      </c>
      <c r="AT654" s="507">
        <f t="shared" si="141"/>
        <v>4.0941599999999996</v>
      </c>
      <c r="AU654" s="743">
        <f t="shared" si="142"/>
        <v>0.73109999999999997</v>
      </c>
      <c r="AV654" s="499">
        <f t="shared" si="145"/>
        <v>0.68558825253531863</v>
      </c>
      <c r="AW654" s="748">
        <f t="shared" si="146"/>
        <v>0.67474646813998473</v>
      </c>
    </row>
    <row r="655" spans="1:49" x14ac:dyDescent="0.15">
      <c r="A655" s="733">
        <v>44137</v>
      </c>
      <c r="B655" s="515">
        <v>1680</v>
      </c>
      <c r="C655" s="403">
        <v>5.03</v>
      </c>
      <c r="D655" s="406">
        <f t="shared" ref="D655:D686" si="148">E655/2.9</f>
        <v>3430.6896551724139</v>
      </c>
      <c r="E655" s="405">
        <v>9949</v>
      </c>
      <c r="F655" s="405">
        <v>3270</v>
      </c>
      <c r="G655" s="687">
        <v>480</v>
      </c>
      <c r="H655" s="403"/>
      <c r="I655" s="404"/>
      <c r="J655" s="405"/>
      <c r="K655" s="405"/>
      <c r="L655" s="407"/>
      <c r="M655" s="407"/>
      <c r="N655" s="407"/>
      <c r="O655" s="408"/>
      <c r="P655" s="549"/>
      <c r="Q655" s="438"/>
      <c r="R655" s="405"/>
      <c r="S655" s="405"/>
      <c r="T655" s="405"/>
      <c r="U655" s="667"/>
      <c r="V655" s="450"/>
      <c r="W655" s="734">
        <f t="shared" ref="W655:W686" si="149">G655+B655</f>
        <v>2160</v>
      </c>
      <c r="X655" s="450">
        <f t="shared" ref="X655:X686" si="150">W655/$W$6</f>
        <v>0.86399999999999999</v>
      </c>
      <c r="Y655" s="734">
        <f t="shared" ref="Y655:Y686" si="151">Z655/2.9</f>
        <v>2668.314176245211</v>
      </c>
      <c r="Z655" s="734">
        <f t="shared" ref="Z655:Z686" si="152">E655*B655/W655</f>
        <v>7738.1111111111113</v>
      </c>
      <c r="AA655" s="735">
        <f t="shared" ref="AA655:AA686" si="153">B655*E655/1000</f>
        <v>16714.32</v>
      </c>
      <c r="AB655" s="450">
        <f t="shared" ref="AB655:AB686" si="154">AA655/$AA$6</f>
        <v>0.74285866666666667</v>
      </c>
      <c r="AC655" s="439">
        <v>37</v>
      </c>
      <c r="AD655" s="464"/>
      <c r="AE655" s="549">
        <v>4641</v>
      </c>
      <c r="AF655" s="549">
        <v>4639</v>
      </c>
      <c r="AG655" s="464">
        <v>7.21</v>
      </c>
      <c r="AH655" s="439">
        <v>833</v>
      </c>
      <c r="AI655" s="735">
        <f t="shared" si="147"/>
        <v>2499</v>
      </c>
      <c r="AJ655" s="549">
        <v>5780</v>
      </c>
      <c r="AK655" s="439"/>
      <c r="AL655" s="457">
        <v>1</v>
      </c>
      <c r="AM655" s="464">
        <v>6.94</v>
      </c>
      <c r="AN655" s="464">
        <v>41.28</v>
      </c>
      <c r="AO655" s="457">
        <v>16.2</v>
      </c>
      <c r="AP655" s="457">
        <v>3.1</v>
      </c>
      <c r="AQ655" s="549">
        <v>5340</v>
      </c>
      <c r="AR655" s="736">
        <f t="shared" si="144"/>
        <v>0.4718781812012216</v>
      </c>
      <c r="AS655" s="595">
        <f t="shared" ref="AS655:AS686" si="155">4000/W655*24</f>
        <v>44.444444444444443</v>
      </c>
      <c r="AT655" s="736">
        <f t="shared" ref="AT655:AT686" si="156">AA655/4000</f>
        <v>4.1785800000000002</v>
      </c>
      <c r="AU655" s="737">
        <f t="shared" ref="AU655:AU686" si="157">AT655/$AT$6</f>
        <v>0.74617500000000003</v>
      </c>
      <c r="AV655" s="450">
        <f t="shared" si="145"/>
        <v>0.68781787114282844</v>
      </c>
      <c r="AW655" s="747">
        <f t="shared" si="146"/>
        <v>0.67705297014775356</v>
      </c>
    </row>
    <row r="656" spans="1:49" x14ac:dyDescent="0.15">
      <c r="A656" s="733">
        <v>44138</v>
      </c>
      <c r="B656" s="515">
        <v>1680</v>
      </c>
      <c r="C656" s="403">
        <v>5.25</v>
      </c>
      <c r="D656" s="406">
        <f t="shared" si="148"/>
        <v>3141.0344827586209</v>
      </c>
      <c r="E656" s="405">
        <v>9109</v>
      </c>
      <c r="F656" s="405">
        <v>3136</v>
      </c>
      <c r="G656" s="687">
        <v>480</v>
      </c>
      <c r="H656" s="403"/>
      <c r="I656" s="404"/>
      <c r="J656" s="405"/>
      <c r="K656" s="405"/>
      <c r="L656" s="407"/>
      <c r="M656" s="407"/>
      <c r="N656" s="407"/>
      <c r="O656" s="408"/>
      <c r="P656" s="549"/>
      <c r="Q656" s="438"/>
      <c r="R656" s="405"/>
      <c r="S656" s="405"/>
      <c r="T656" s="405"/>
      <c r="U656" s="667"/>
      <c r="V656" s="450"/>
      <c r="W656" s="734">
        <f t="shared" si="149"/>
        <v>2160</v>
      </c>
      <c r="X656" s="450">
        <f t="shared" si="150"/>
        <v>0.86399999999999999</v>
      </c>
      <c r="Y656" s="734">
        <f t="shared" si="151"/>
        <v>2443.0268199233715</v>
      </c>
      <c r="Z656" s="734">
        <f t="shared" si="152"/>
        <v>7084.7777777777774</v>
      </c>
      <c r="AA656" s="735">
        <f t="shared" si="153"/>
        <v>15303.12</v>
      </c>
      <c r="AB656" s="450">
        <f t="shared" si="154"/>
        <v>0.68013866666666667</v>
      </c>
      <c r="AC656" s="439">
        <v>37.6</v>
      </c>
      <c r="AD656" s="464"/>
      <c r="AE656" s="549">
        <v>4862</v>
      </c>
      <c r="AF656" s="549">
        <v>4846</v>
      </c>
      <c r="AG656" s="464">
        <v>7.4</v>
      </c>
      <c r="AH656" s="439">
        <v>722</v>
      </c>
      <c r="AI656" s="735">
        <f t="shared" si="147"/>
        <v>2166</v>
      </c>
      <c r="AJ656" s="549">
        <v>5600</v>
      </c>
      <c r="AK656" s="439"/>
      <c r="AL656" s="457">
        <v>0.8</v>
      </c>
      <c r="AM656" s="464">
        <v>6.99</v>
      </c>
      <c r="AN656" s="464">
        <v>41.2</v>
      </c>
      <c r="AO656" s="457">
        <v>11.2</v>
      </c>
      <c r="AP656" s="457">
        <v>2.2000000000000002</v>
      </c>
      <c r="AQ656" s="549">
        <v>5816</v>
      </c>
      <c r="AR656" s="736">
        <f t="shared" si="144"/>
        <v>0.54741090454569419</v>
      </c>
      <c r="AS656" s="595">
        <f t="shared" si="155"/>
        <v>44.444444444444443</v>
      </c>
      <c r="AT656" s="736">
        <f t="shared" si="156"/>
        <v>3.8257800000000004</v>
      </c>
      <c r="AU656" s="737">
        <f t="shared" si="157"/>
        <v>0.68317500000000009</v>
      </c>
      <c r="AV656" s="450">
        <f t="shared" si="145"/>
        <v>0.7044649718488778</v>
      </c>
      <c r="AW656" s="747">
        <f t="shared" si="146"/>
        <v>0.69427410880918394</v>
      </c>
    </row>
    <row r="657" spans="1:49" x14ac:dyDescent="0.15">
      <c r="A657" s="733">
        <v>44139</v>
      </c>
      <c r="B657" s="515">
        <v>1680</v>
      </c>
      <c r="C657" s="403">
        <v>5.5</v>
      </c>
      <c r="D657" s="406">
        <f t="shared" si="148"/>
        <v>2658.9655172413795</v>
      </c>
      <c r="E657" s="405">
        <v>7711</v>
      </c>
      <c r="F657" s="405">
        <v>2921</v>
      </c>
      <c r="G657" s="687">
        <v>0</v>
      </c>
      <c r="H657" s="403"/>
      <c r="I657" s="404"/>
      <c r="J657" s="405"/>
      <c r="K657" s="405"/>
      <c r="L657" s="407"/>
      <c r="M657" s="407"/>
      <c r="N657" s="407"/>
      <c r="O657" s="408"/>
      <c r="P657" s="549"/>
      <c r="Q657" s="438"/>
      <c r="R657" s="405"/>
      <c r="S657" s="405"/>
      <c r="T657" s="405"/>
      <c r="U657" s="667"/>
      <c r="V657" s="450"/>
      <c r="W657" s="734">
        <f t="shared" si="149"/>
        <v>1680</v>
      </c>
      <c r="X657" s="450">
        <f t="shared" si="150"/>
        <v>0.67200000000000004</v>
      </c>
      <c r="Y657" s="734">
        <f t="shared" si="151"/>
        <v>2658.9655172413795</v>
      </c>
      <c r="Z657" s="734">
        <f t="shared" si="152"/>
        <v>7711</v>
      </c>
      <c r="AA657" s="735">
        <f t="shared" si="153"/>
        <v>12954.48</v>
      </c>
      <c r="AB657" s="450">
        <f t="shared" si="154"/>
        <v>0.57575466666666664</v>
      </c>
      <c r="AC657" s="439">
        <v>37</v>
      </c>
      <c r="AD657" s="464"/>
      <c r="AE657" s="549">
        <v>4721</v>
      </c>
      <c r="AF657" s="549">
        <v>4754</v>
      </c>
      <c r="AG657" s="464">
        <v>7.32</v>
      </c>
      <c r="AH657" s="439">
        <v>646</v>
      </c>
      <c r="AI657" s="735">
        <f t="shared" si="147"/>
        <v>1938</v>
      </c>
      <c r="AJ657" s="549">
        <v>5170</v>
      </c>
      <c r="AK657" s="439"/>
      <c r="AL657" s="457">
        <v>0.8</v>
      </c>
      <c r="AM657" s="464">
        <v>5.93</v>
      </c>
      <c r="AN657" s="464">
        <v>41.6</v>
      </c>
      <c r="AO657" s="457">
        <v>11</v>
      </c>
      <c r="AP657" s="457">
        <v>2.1</v>
      </c>
      <c r="AQ657" s="549">
        <v>4992</v>
      </c>
      <c r="AR657" s="736">
        <f t="shared" ref="AR657:AR688" si="158">AQ657/(AA657*AW657)</f>
        <v>0.51471134097151772</v>
      </c>
      <c r="AS657" s="595">
        <f t="shared" si="155"/>
        <v>57.142857142857139</v>
      </c>
      <c r="AT657" s="736">
        <f t="shared" si="156"/>
        <v>3.2386200000000001</v>
      </c>
      <c r="AU657" s="737">
        <f t="shared" si="157"/>
        <v>0.57832500000000009</v>
      </c>
      <c r="AV657" s="450">
        <f t="shared" ref="AV657:AV688" si="159">1-AH657/Y657</f>
        <v>0.7570483724549345</v>
      </c>
      <c r="AW657" s="747">
        <f t="shared" ref="AW657:AW688" si="160">1-AI657/Z657</f>
        <v>0.74867073012579433</v>
      </c>
    </row>
    <row r="658" spans="1:49" x14ac:dyDescent="0.15">
      <c r="A658" s="733">
        <v>44140</v>
      </c>
      <c r="B658" s="515">
        <v>1680</v>
      </c>
      <c r="C658" s="403">
        <v>5.23</v>
      </c>
      <c r="D658" s="406">
        <f t="shared" si="148"/>
        <v>2851.3793103448279</v>
      </c>
      <c r="E658" s="405">
        <v>8269</v>
      </c>
      <c r="F658" s="405">
        <v>4933</v>
      </c>
      <c r="G658" s="687">
        <v>480</v>
      </c>
      <c r="H658" s="403"/>
      <c r="I658" s="404"/>
      <c r="J658" s="405"/>
      <c r="K658" s="405"/>
      <c r="L658" s="407"/>
      <c r="M658" s="407"/>
      <c r="N658" s="407"/>
      <c r="O658" s="408"/>
      <c r="P658" s="549"/>
      <c r="Q658" s="438"/>
      <c r="R658" s="405"/>
      <c r="S658" s="405"/>
      <c r="T658" s="405"/>
      <c r="U658" s="667"/>
      <c r="V658" s="450"/>
      <c r="W658" s="734">
        <f t="shared" si="149"/>
        <v>2160</v>
      </c>
      <c r="X658" s="450">
        <f t="shared" si="150"/>
        <v>0.86399999999999999</v>
      </c>
      <c r="Y658" s="734">
        <f t="shared" si="151"/>
        <v>2217.7394636015324</v>
      </c>
      <c r="Z658" s="734">
        <f t="shared" si="152"/>
        <v>6431.4444444444443</v>
      </c>
      <c r="AA658" s="735">
        <f t="shared" si="153"/>
        <v>13891.92</v>
      </c>
      <c r="AB658" s="450">
        <f t="shared" si="154"/>
        <v>0.61741866666666667</v>
      </c>
      <c r="AC658" s="439">
        <v>37.58</v>
      </c>
      <c r="AD658" s="464"/>
      <c r="AE658" s="549">
        <v>4965</v>
      </c>
      <c r="AF658" s="549">
        <v>5002</v>
      </c>
      <c r="AG658" s="464">
        <v>7.32</v>
      </c>
      <c r="AH658" s="439">
        <v>571</v>
      </c>
      <c r="AI658" s="735">
        <f t="shared" si="147"/>
        <v>1713</v>
      </c>
      <c r="AJ658" s="549">
        <v>5070</v>
      </c>
      <c r="AK658" s="439"/>
      <c r="AL658" s="457">
        <v>0.6</v>
      </c>
      <c r="AM658" s="464">
        <v>4.84</v>
      </c>
      <c r="AN658" s="464">
        <v>39.049999999999997</v>
      </c>
      <c r="AO658" s="457">
        <v>7.3</v>
      </c>
      <c r="AP658" s="457">
        <v>1.6</v>
      </c>
      <c r="AQ658" s="549">
        <v>5417</v>
      </c>
      <c r="AR658" s="736">
        <f t="shared" si="158"/>
        <v>0.53150363427997305</v>
      </c>
      <c r="AS658" s="595">
        <f t="shared" si="155"/>
        <v>44.444444444444443</v>
      </c>
      <c r="AT658" s="736">
        <f t="shared" si="156"/>
        <v>3.4729800000000002</v>
      </c>
      <c r="AU658" s="737">
        <f t="shared" si="157"/>
        <v>0.62017500000000003</v>
      </c>
      <c r="AV658" s="450">
        <f t="shared" si="159"/>
        <v>0.74253062211702914</v>
      </c>
      <c r="AW658" s="747">
        <f t="shared" si="160"/>
        <v>0.73365236770727149</v>
      </c>
    </row>
    <row r="659" spans="1:49" x14ac:dyDescent="0.15">
      <c r="A659" s="733">
        <v>44141</v>
      </c>
      <c r="B659" s="515">
        <v>1680</v>
      </c>
      <c r="C659" s="403">
        <v>5.31</v>
      </c>
      <c r="D659" s="406">
        <f t="shared" si="148"/>
        <v>3074.8275862068967</v>
      </c>
      <c r="E659" s="405">
        <v>8917</v>
      </c>
      <c r="F659" s="405">
        <v>4054</v>
      </c>
      <c r="G659" s="687">
        <v>480</v>
      </c>
      <c r="H659" s="403"/>
      <c r="I659" s="404"/>
      <c r="J659" s="405"/>
      <c r="K659" s="405"/>
      <c r="L659" s="407"/>
      <c r="M659" s="407"/>
      <c r="N659" s="407"/>
      <c r="O659" s="408"/>
      <c r="P659" s="549"/>
      <c r="Q659" s="438"/>
      <c r="R659" s="405"/>
      <c r="S659" s="405"/>
      <c r="T659" s="405"/>
      <c r="U659" s="667"/>
      <c r="V659" s="450"/>
      <c r="W659" s="734">
        <f t="shared" si="149"/>
        <v>2160</v>
      </c>
      <c r="X659" s="450">
        <f t="shared" si="150"/>
        <v>0.86399999999999999</v>
      </c>
      <c r="Y659" s="734">
        <f t="shared" si="151"/>
        <v>2391.5325670498087</v>
      </c>
      <c r="Z659" s="734">
        <f t="shared" si="152"/>
        <v>6935.4444444444443</v>
      </c>
      <c r="AA659" s="735">
        <f t="shared" si="153"/>
        <v>14980.56</v>
      </c>
      <c r="AB659" s="450">
        <f t="shared" si="154"/>
        <v>0.66580266666666665</v>
      </c>
      <c r="AC659" s="439">
        <v>37</v>
      </c>
      <c r="AD659" s="464"/>
      <c r="AE659" s="549">
        <v>4624</v>
      </c>
      <c r="AF659" s="549">
        <v>4653</v>
      </c>
      <c r="AG659" s="464">
        <v>7.23</v>
      </c>
      <c r="AH659" s="439">
        <v>567</v>
      </c>
      <c r="AI659" s="735">
        <f t="shared" si="147"/>
        <v>1701</v>
      </c>
      <c r="AJ659" s="549">
        <v>5540</v>
      </c>
      <c r="AK659" s="439"/>
      <c r="AL659" s="457">
        <v>0.6</v>
      </c>
      <c r="AM659" s="464">
        <v>5.37</v>
      </c>
      <c r="AN659" s="464">
        <v>40.5</v>
      </c>
      <c r="AO659" s="457">
        <v>16.5</v>
      </c>
      <c r="AP659" s="457">
        <v>2.5</v>
      </c>
      <c r="AQ659" s="549">
        <v>5177</v>
      </c>
      <c r="AR659" s="736">
        <f t="shared" si="158"/>
        <v>0.45788226137408905</v>
      </c>
      <c r="AS659" s="595">
        <f t="shared" si="155"/>
        <v>44.444444444444443</v>
      </c>
      <c r="AT659" s="736">
        <f t="shared" si="156"/>
        <v>3.7451399999999997</v>
      </c>
      <c r="AU659" s="737">
        <f t="shared" si="157"/>
        <v>0.66877500000000001</v>
      </c>
      <c r="AV659" s="450">
        <f t="shared" si="159"/>
        <v>0.7629135359425816</v>
      </c>
      <c r="AW659" s="747">
        <f t="shared" si="160"/>
        <v>0.75473814063025679</v>
      </c>
    </row>
    <row r="660" spans="1:49" x14ac:dyDescent="0.15">
      <c r="A660" s="733">
        <v>44142</v>
      </c>
      <c r="B660" s="515">
        <v>1680</v>
      </c>
      <c r="C660" s="403">
        <v>5.26</v>
      </c>
      <c r="D660" s="406">
        <f t="shared" si="148"/>
        <v>3113.7931034482758</v>
      </c>
      <c r="E660" s="405">
        <v>9030</v>
      </c>
      <c r="F660" s="405">
        <v>3947</v>
      </c>
      <c r="G660" s="687">
        <v>480</v>
      </c>
      <c r="H660" s="403"/>
      <c r="I660" s="404"/>
      <c r="J660" s="405"/>
      <c r="K660" s="405"/>
      <c r="L660" s="407"/>
      <c r="M660" s="407"/>
      <c r="N660" s="407"/>
      <c r="O660" s="408"/>
      <c r="P660" s="549"/>
      <c r="Q660" s="438"/>
      <c r="R660" s="405"/>
      <c r="S660" s="405"/>
      <c r="T660" s="405"/>
      <c r="U660" s="667"/>
      <c r="V660" s="450"/>
      <c r="W660" s="734">
        <f t="shared" si="149"/>
        <v>2160</v>
      </c>
      <c r="X660" s="450">
        <f t="shared" si="150"/>
        <v>0.86399999999999999</v>
      </c>
      <c r="Y660" s="734">
        <f t="shared" si="151"/>
        <v>2421.8390804597702</v>
      </c>
      <c r="Z660" s="734">
        <f t="shared" si="152"/>
        <v>7023.333333333333</v>
      </c>
      <c r="AA660" s="735">
        <f t="shared" si="153"/>
        <v>15170.4</v>
      </c>
      <c r="AB660" s="450">
        <f t="shared" si="154"/>
        <v>0.67423999999999995</v>
      </c>
      <c r="AC660" s="439">
        <v>37</v>
      </c>
      <c r="AD660" s="464"/>
      <c r="AE660" s="549">
        <v>4731</v>
      </c>
      <c r="AF660" s="549">
        <v>4785</v>
      </c>
      <c r="AG660" s="464">
        <v>7.55</v>
      </c>
      <c r="AH660" s="439">
        <v>630</v>
      </c>
      <c r="AI660" s="735">
        <f t="shared" si="147"/>
        <v>1890</v>
      </c>
      <c r="AJ660" s="549">
        <v>5760</v>
      </c>
      <c r="AK660" s="439"/>
      <c r="AL660" s="457">
        <v>0.5</v>
      </c>
      <c r="AM660" s="464">
        <v>5.88</v>
      </c>
      <c r="AN660" s="464">
        <v>41.13</v>
      </c>
      <c r="AO660" s="457">
        <v>16.5</v>
      </c>
      <c r="AP660" s="457">
        <v>2.2000000000000002</v>
      </c>
      <c r="AQ660" s="549">
        <v>5175</v>
      </c>
      <c r="AR660" s="736">
        <f t="shared" si="158"/>
        <v>0.4667207792207792</v>
      </c>
      <c r="AS660" s="595">
        <f t="shared" si="155"/>
        <v>44.444444444444443</v>
      </c>
      <c r="AT660" s="736">
        <f t="shared" si="156"/>
        <v>3.7925999999999997</v>
      </c>
      <c r="AU660" s="737">
        <f t="shared" si="157"/>
        <v>0.67725000000000002</v>
      </c>
      <c r="AV660" s="450">
        <f t="shared" si="159"/>
        <v>0.73986710963455149</v>
      </c>
      <c r="AW660" s="747">
        <f t="shared" si="160"/>
        <v>0.73089700996677742</v>
      </c>
    </row>
    <row r="661" spans="1:49" x14ac:dyDescent="0.15">
      <c r="A661" s="740">
        <v>44143</v>
      </c>
      <c r="B661" s="486">
        <v>1680</v>
      </c>
      <c r="C661" s="488">
        <v>5.42</v>
      </c>
      <c r="D661" s="741">
        <f t="shared" si="148"/>
        <v>3631.7241379310344</v>
      </c>
      <c r="E661" s="490">
        <v>10532</v>
      </c>
      <c r="F661" s="490">
        <v>4715</v>
      </c>
      <c r="G661" s="689">
        <v>480</v>
      </c>
      <c r="H661" s="488"/>
      <c r="I661" s="489"/>
      <c r="J661" s="490"/>
      <c r="K661" s="490"/>
      <c r="L661" s="491"/>
      <c r="M661" s="491"/>
      <c r="N661" s="491"/>
      <c r="O661" s="492"/>
      <c r="P661" s="550"/>
      <c r="Q661" s="493"/>
      <c r="R661" s="494"/>
      <c r="S661" s="490"/>
      <c r="T661" s="490"/>
      <c r="U661" s="677"/>
      <c r="V661" s="499"/>
      <c r="W661" s="742">
        <f t="shared" si="149"/>
        <v>2160</v>
      </c>
      <c r="X661" s="499">
        <f t="shared" si="150"/>
        <v>0.86399999999999999</v>
      </c>
      <c r="Y661" s="742">
        <f t="shared" si="151"/>
        <v>2824.674329501916</v>
      </c>
      <c r="Z661" s="742">
        <f t="shared" si="152"/>
        <v>8191.5555555555557</v>
      </c>
      <c r="AA661" s="550">
        <f t="shared" si="153"/>
        <v>17693.759999999998</v>
      </c>
      <c r="AB661" s="499">
        <f t="shared" si="154"/>
        <v>0.78638933333333327</v>
      </c>
      <c r="AC661" s="494">
        <v>37</v>
      </c>
      <c r="AD661" s="507"/>
      <c r="AE661" s="550">
        <v>4900</v>
      </c>
      <c r="AF661" s="550">
        <v>4876</v>
      </c>
      <c r="AG661" s="507">
        <v>7.32</v>
      </c>
      <c r="AH661" s="494">
        <v>646</v>
      </c>
      <c r="AI661" s="550">
        <f t="shared" si="147"/>
        <v>1938</v>
      </c>
      <c r="AJ661" s="550">
        <v>5860</v>
      </c>
      <c r="AK661" s="494"/>
      <c r="AL661" s="503">
        <v>0.9</v>
      </c>
      <c r="AM661" s="507">
        <v>6.07</v>
      </c>
      <c r="AN661" s="507">
        <v>41.95</v>
      </c>
      <c r="AO661" s="503">
        <v>15.9</v>
      </c>
      <c r="AP661" s="503">
        <v>2.7</v>
      </c>
      <c r="AQ661" s="550">
        <v>5569</v>
      </c>
      <c r="AR661" s="507">
        <f t="shared" si="158"/>
        <v>0.41228397474621847</v>
      </c>
      <c r="AS661" s="494">
        <f t="shared" si="155"/>
        <v>44.444444444444443</v>
      </c>
      <c r="AT661" s="507">
        <f t="shared" si="156"/>
        <v>4.4234399999999994</v>
      </c>
      <c r="AU661" s="743">
        <f t="shared" si="157"/>
        <v>0.78989999999999994</v>
      </c>
      <c r="AV661" s="499">
        <f t="shared" si="159"/>
        <v>0.77130106885139171</v>
      </c>
      <c r="AW661" s="748">
        <f t="shared" si="160"/>
        <v>0.76341489881178448</v>
      </c>
    </row>
    <row r="662" spans="1:49" x14ac:dyDescent="0.15">
      <c r="A662" s="733">
        <v>44144</v>
      </c>
      <c r="B662" s="515">
        <v>1800</v>
      </c>
      <c r="C662" s="403">
        <v>5.08</v>
      </c>
      <c r="D662" s="406">
        <f t="shared" si="148"/>
        <v>3161.0344827586209</v>
      </c>
      <c r="E662" s="405">
        <v>9167</v>
      </c>
      <c r="F662" s="405">
        <v>4334</v>
      </c>
      <c r="G662" s="687">
        <v>480</v>
      </c>
      <c r="H662" s="403"/>
      <c r="I662" s="404"/>
      <c r="J662" s="405"/>
      <c r="K662" s="405"/>
      <c r="L662" s="407"/>
      <c r="M662" s="407"/>
      <c r="N662" s="407"/>
      <c r="O662" s="408"/>
      <c r="P662" s="549"/>
      <c r="Q662" s="438"/>
      <c r="R662" s="405"/>
      <c r="S662" s="405"/>
      <c r="T662" s="405"/>
      <c r="U662" s="667"/>
      <c r="V662" s="450"/>
      <c r="W662" s="734">
        <f t="shared" si="149"/>
        <v>2280</v>
      </c>
      <c r="X662" s="450">
        <f t="shared" si="150"/>
        <v>0.91200000000000003</v>
      </c>
      <c r="Y662" s="734">
        <f t="shared" si="151"/>
        <v>2495.5535390199639</v>
      </c>
      <c r="Z662" s="734">
        <f t="shared" si="152"/>
        <v>7237.105263157895</v>
      </c>
      <c r="AA662" s="735">
        <f t="shared" si="153"/>
        <v>16500.599999999999</v>
      </c>
      <c r="AB662" s="450">
        <f t="shared" si="154"/>
        <v>0.7333599999999999</v>
      </c>
      <c r="AC662" s="439">
        <v>37</v>
      </c>
      <c r="AD662" s="464"/>
      <c r="AE662" s="549">
        <v>4828</v>
      </c>
      <c r="AF662" s="549">
        <v>4811</v>
      </c>
      <c r="AG662" s="464">
        <v>7.36</v>
      </c>
      <c r="AH662" s="439">
        <v>661</v>
      </c>
      <c r="AI662" s="735">
        <f t="shared" si="147"/>
        <v>1983</v>
      </c>
      <c r="AJ662" s="549">
        <v>6080</v>
      </c>
      <c r="AK662" s="439"/>
      <c r="AL662" s="457">
        <v>0.8</v>
      </c>
      <c r="AM662" s="464">
        <v>6.55</v>
      </c>
      <c r="AN662" s="464">
        <v>43.7</v>
      </c>
      <c r="AO662" s="457">
        <v>12.8</v>
      </c>
      <c r="AP662" s="457">
        <v>2.2000000000000002</v>
      </c>
      <c r="AQ662" s="549">
        <v>5503</v>
      </c>
      <c r="AR662" s="736">
        <f t="shared" si="158"/>
        <v>0.45937345567709809</v>
      </c>
      <c r="AS662" s="595">
        <f t="shared" si="155"/>
        <v>42.105263157894733</v>
      </c>
      <c r="AT662" s="736">
        <f t="shared" si="156"/>
        <v>4.1251499999999997</v>
      </c>
      <c r="AU662" s="737">
        <f t="shared" si="157"/>
        <v>0.73663392857142851</v>
      </c>
      <c r="AV662" s="450">
        <f t="shared" si="159"/>
        <v>0.73512890440347634</v>
      </c>
      <c r="AW662" s="747">
        <f t="shared" si="160"/>
        <v>0.72599541834842363</v>
      </c>
    </row>
    <row r="663" spans="1:49" x14ac:dyDescent="0.15">
      <c r="A663" s="733">
        <v>44145</v>
      </c>
      <c r="B663" s="515">
        <v>1800</v>
      </c>
      <c r="C663" s="403">
        <v>5.07</v>
      </c>
      <c r="D663" s="406">
        <f t="shared" si="148"/>
        <v>3172.4137931034484</v>
      </c>
      <c r="E663" s="405">
        <v>9200</v>
      </c>
      <c r="F663" s="405">
        <v>3040</v>
      </c>
      <c r="G663" s="687">
        <v>480</v>
      </c>
      <c r="H663" s="403"/>
      <c r="I663" s="404"/>
      <c r="J663" s="405"/>
      <c r="K663" s="405"/>
      <c r="L663" s="407"/>
      <c r="M663" s="407"/>
      <c r="N663" s="407"/>
      <c r="O663" s="408"/>
      <c r="P663" s="549"/>
      <c r="Q663" s="438"/>
      <c r="R663" s="405"/>
      <c r="S663" s="405"/>
      <c r="T663" s="405"/>
      <c r="U663" s="667"/>
      <c r="V663" s="450"/>
      <c r="W663" s="734">
        <f t="shared" si="149"/>
        <v>2280</v>
      </c>
      <c r="X663" s="450">
        <f t="shared" si="150"/>
        <v>0.91200000000000003</v>
      </c>
      <c r="Y663" s="734">
        <f t="shared" si="151"/>
        <v>2504.53720508167</v>
      </c>
      <c r="Z663" s="734">
        <f t="shared" si="152"/>
        <v>7263.1578947368425</v>
      </c>
      <c r="AA663" s="735">
        <f t="shared" si="153"/>
        <v>16560</v>
      </c>
      <c r="AB663" s="450">
        <f t="shared" si="154"/>
        <v>0.73599999999999999</v>
      </c>
      <c r="AC663" s="439">
        <v>37</v>
      </c>
      <c r="AD663" s="464"/>
      <c r="AE663" s="549">
        <v>4747</v>
      </c>
      <c r="AF663" s="549">
        <v>4748</v>
      </c>
      <c r="AG663" s="464">
        <v>7.34</v>
      </c>
      <c r="AH663" s="439">
        <v>684</v>
      </c>
      <c r="AI663" s="735">
        <f t="shared" si="147"/>
        <v>2052</v>
      </c>
      <c r="AJ663" s="549">
        <v>5950</v>
      </c>
      <c r="AK663" s="439"/>
      <c r="AL663" s="457">
        <v>0.6</v>
      </c>
      <c r="AM663" s="464">
        <v>6.75</v>
      </c>
      <c r="AN663" s="464">
        <v>42.92</v>
      </c>
      <c r="AO663" s="457">
        <v>15.1</v>
      </c>
      <c r="AP663" s="457">
        <v>2.2000000000000002</v>
      </c>
      <c r="AQ663" s="549">
        <v>6365</v>
      </c>
      <c r="AR663" s="736">
        <f t="shared" si="158"/>
        <v>0.53570947629243593</v>
      </c>
      <c r="AS663" s="595">
        <f t="shared" si="155"/>
        <v>42.105263157894733</v>
      </c>
      <c r="AT663" s="736">
        <f t="shared" si="156"/>
        <v>4.1399999999999997</v>
      </c>
      <c r="AU663" s="737">
        <f t="shared" si="157"/>
        <v>0.73928571428571432</v>
      </c>
      <c r="AV663" s="450">
        <f t="shared" si="159"/>
        <v>0.72689565217391305</v>
      </c>
      <c r="AW663" s="747">
        <f t="shared" si="160"/>
        <v>0.71747826086956523</v>
      </c>
    </row>
    <row r="664" spans="1:49" x14ac:dyDescent="0.15">
      <c r="A664" s="733">
        <v>44146</v>
      </c>
      <c r="B664" s="515">
        <v>1800</v>
      </c>
      <c r="C664" s="403">
        <v>4.8600000000000003</v>
      </c>
      <c r="D664" s="406">
        <f t="shared" si="148"/>
        <v>3354.4827586206898</v>
      </c>
      <c r="E664" s="405">
        <v>9728</v>
      </c>
      <c r="F664" s="405">
        <v>3023</v>
      </c>
      <c r="G664" s="687">
        <v>480</v>
      </c>
      <c r="H664" s="403"/>
      <c r="I664" s="404"/>
      <c r="J664" s="405"/>
      <c r="K664" s="405"/>
      <c r="L664" s="407"/>
      <c r="M664" s="407"/>
      <c r="N664" s="407"/>
      <c r="O664" s="408"/>
      <c r="P664" s="549"/>
      <c r="Q664" s="438"/>
      <c r="R664" s="405"/>
      <c r="S664" s="405"/>
      <c r="T664" s="405"/>
      <c r="U664" s="667"/>
      <c r="V664" s="450"/>
      <c r="W664" s="734">
        <f t="shared" si="149"/>
        <v>2280</v>
      </c>
      <c r="X664" s="450">
        <f t="shared" si="150"/>
        <v>0.91200000000000003</v>
      </c>
      <c r="Y664" s="734">
        <f t="shared" si="151"/>
        <v>2648.2758620689656</v>
      </c>
      <c r="Z664" s="734">
        <f t="shared" si="152"/>
        <v>7680</v>
      </c>
      <c r="AA664" s="735">
        <f t="shared" si="153"/>
        <v>17510.400000000001</v>
      </c>
      <c r="AB664" s="450">
        <f t="shared" si="154"/>
        <v>0.77824000000000004</v>
      </c>
      <c r="AC664" s="439">
        <v>37</v>
      </c>
      <c r="AD664" s="464"/>
      <c r="AE664" s="549">
        <v>4844</v>
      </c>
      <c r="AF664" s="549">
        <v>4712</v>
      </c>
      <c r="AG664" s="464">
        <v>7.43</v>
      </c>
      <c r="AH664" s="439">
        <v>705</v>
      </c>
      <c r="AI664" s="735">
        <f t="shared" si="147"/>
        <v>2115</v>
      </c>
      <c r="AJ664" s="549">
        <v>5450</v>
      </c>
      <c r="AK664" s="439"/>
      <c r="AL664" s="457">
        <v>0.9</v>
      </c>
      <c r="AM664" s="464">
        <v>6.7</v>
      </c>
      <c r="AN664" s="464">
        <v>40.75</v>
      </c>
      <c r="AO664" s="457">
        <v>10.7</v>
      </c>
      <c r="AP664" s="457">
        <v>1.9</v>
      </c>
      <c r="AQ664" s="549">
        <v>6305</v>
      </c>
      <c r="AR664" s="736">
        <f t="shared" si="158"/>
        <v>0.49691839662048198</v>
      </c>
      <c r="AS664" s="595">
        <f t="shared" si="155"/>
        <v>42.105263157894733</v>
      </c>
      <c r="AT664" s="736">
        <f t="shared" si="156"/>
        <v>4.3776000000000002</v>
      </c>
      <c r="AU664" s="737">
        <f t="shared" si="157"/>
        <v>0.78171428571428581</v>
      </c>
      <c r="AV664" s="450">
        <f t="shared" si="159"/>
        <v>0.73378906250000009</v>
      </c>
      <c r="AW664" s="747">
        <f t="shared" si="160"/>
        <v>0.724609375</v>
      </c>
    </row>
    <row r="665" spans="1:49" x14ac:dyDescent="0.15">
      <c r="A665" s="733">
        <v>44147</v>
      </c>
      <c r="B665" s="515">
        <v>1800</v>
      </c>
      <c r="C665" s="403">
        <v>5.0199999999999996</v>
      </c>
      <c r="D665" s="406">
        <f t="shared" si="148"/>
        <v>3235.5172413793102</v>
      </c>
      <c r="E665" s="405">
        <v>9383</v>
      </c>
      <c r="F665" s="405">
        <v>3719</v>
      </c>
      <c r="G665" s="687">
        <v>480</v>
      </c>
      <c r="H665" s="403"/>
      <c r="I665" s="404"/>
      <c r="J665" s="405"/>
      <c r="K665" s="405"/>
      <c r="L665" s="407"/>
      <c r="M665" s="407"/>
      <c r="N665" s="407"/>
      <c r="O665" s="408"/>
      <c r="P665" s="549"/>
      <c r="Q665" s="438"/>
      <c r="R665" s="405"/>
      <c r="S665" s="405"/>
      <c r="T665" s="405"/>
      <c r="U665" s="667"/>
      <c r="V665" s="450"/>
      <c r="W665" s="734">
        <f t="shared" si="149"/>
        <v>2280</v>
      </c>
      <c r="X665" s="450">
        <f t="shared" si="150"/>
        <v>0.91200000000000003</v>
      </c>
      <c r="Y665" s="734">
        <f t="shared" si="151"/>
        <v>2554.3557168784027</v>
      </c>
      <c r="Z665" s="734">
        <f t="shared" si="152"/>
        <v>7407.6315789473683</v>
      </c>
      <c r="AA665" s="735">
        <f t="shared" si="153"/>
        <v>16889.400000000001</v>
      </c>
      <c r="AB665" s="450">
        <f t="shared" si="154"/>
        <v>0.75064000000000008</v>
      </c>
      <c r="AC665" s="439">
        <v>37</v>
      </c>
      <c r="AD665" s="464"/>
      <c r="AE665" s="549">
        <v>4707</v>
      </c>
      <c r="AF665" s="549">
        <v>4595</v>
      </c>
      <c r="AG665" s="464">
        <v>7.16</v>
      </c>
      <c r="AH665" s="439">
        <v>733</v>
      </c>
      <c r="AI665" s="735">
        <f t="shared" si="147"/>
        <v>2199</v>
      </c>
      <c r="AJ665" s="549">
        <v>5280</v>
      </c>
      <c r="AK665" s="439"/>
      <c r="AL665" s="457">
        <v>1.1000000000000001</v>
      </c>
      <c r="AM665" s="464">
        <v>5.85</v>
      </c>
      <c r="AN665" s="464">
        <v>40.14</v>
      </c>
      <c r="AO665" s="457">
        <v>10.7</v>
      </c>
      <c r="AP665" s="457">
        <v>1.4</v>
      </c>
      <c r="AQ665" s="549">
        <v>5956</v>
      </c>
      <c r="AR665" s="736">
        <f t="shared" si="158"/>
        <v>0.50152917559247134</v>
      </c>
      <c r="AS665" s="595">
        <f t="shared" si="155"/>
        <v>42.105263157894733</v>
      </c>
      <c r="AT665" s="736">
        <f t="shared" si="156"/>
        <v>4.2223500000000005</v>
      </c>
      <c r="AU665" s="737">
        <f t="shared" si="157"/>
        <v>0.75399107142857158</v>
      </c>
      <c r="AV665" s="450">
        <f t="shared" si="159"/>
        <v>0.71303918434047386</v>
      </c>
      <c r="AW665" s="747">
        <f t="shared" si="160"/>
        <v>0.70314398380049026</v>
      </c>
    </row>
    <row r="666" spans="1:49" x14ac:dyDescent="0.15">
      <c r="A666" s="733">
        <v>44148</v>
      </c>
      <c r="B666" s="515">
        <v>1800</v>
      </c>
      <c r="C666" s="403">
        <v>5.1100000000000003</v>
      </c>
      <c r="D666" s="406">
        <f t="shared" si="148"/>
        <v>3249.3103448275865</v>
      </c>
      <c r="E666" s="405">
        <v>9423</v>
      </c>
      <c r="F666" s="405">
        <v>3705</v>
      </c>
      <c r="G666" s="687">
        <v>480</v>
      </c>
      <c r="H666" s="403"/>
      <c r="I666" s="404"/>
      <c r="J666" s="405"/>
      <c r="K666" s="405"/>
      <c r="L666" s="407"/>
      <c r="M666" s="407"/>
      <c r="N666" s="407"/>
      <c r="O666" s="408"/>
      <c r="P666" s="549"/>
      <c r="Q666" s="438"/>
      <c r="R666" s="405"/>
      <c r="S666" s="405"/>
      <c r="T666" s="405"/>
      <c r="U666" s="667"/>
      <c r="V666" s="450"/>
      <c r="W666" s="734">
        <f t="shared" si="149"/>
        <v>2280</v>
      </c>
      <c r="X666" s="450">
        <f t="shared" si="150"/>
        <v>0.91200000000000003</v>
      </c>
      <c r="Y666" s="734">
        <f t="shared" si="151"/>
        <v>2565.2450090744101</v>
      </c>
      <c r="Z666" s="734">
        <f t="shared" si="152"/>
        <v>7439.2105263157891</v>
      </c>
      <c r="AA666" s="735">
        <f t="shared" si="153"/>
        <v>16961.400000000001</v>
      </c>
      <c r="AB666" s="450">
        <f t="shared" si="154"/>
        <v>0.75384000000000007</v>
      </c>
      <c r="AC666" s="439">
        <v>37</v>
      </c>
      <c r="AD666" s="464"/>
      <c r="AE666" s="549">
        <v>4747</v>
      </c>
      <c r="AF666" s="549">
        <v>4826</v>
      </c>
      <c r="AG666" s="464">
        <v>7.46</v>
      </c>
      <c r="AH666" s="439">
        <v>658</v>
      </c>
      <c r="AI666" s="735">
        <f t="shared" si="147"/>
        <v>1974</v>
      </c>
      <c r="AJ666" s="549">
        <v>5260</v>
      </c>
      <c r="AK666" s="439"/>
      <c r="AL666" s="457">
        <v>0.8</v>
      </c>
      <c r="AM666" s="464">
        <v>5.15</v>
      </c>
      <c r="AN666" s="464">
        <v>37.85</v>
      </c>
      <c r="AO666" s="457">
        <v>6.7</v>
      </c>
      <c r="AP666" s="457">
        <v>1.5</v>
      </c>
      <c r="AQ666" s="549">
        <v>6494</v>
      </c>
      <c r="AR666" s="736">
        <f t="shared" si="158"/>
        <v>0.52115935887929066</v>
      </c>
      <c r="AS666" s="595">
        <f t="shared" si="155"/>
        <v>42.105263157894733</v>
      </c>
      <c r="AT666" s="736">
        <f t="shared" si="156"/>
        <v>4.2403500000000003</v>
      </c>
      <c r="AU666" s="737">
        <f t="shared" si="157"/>
        <v>0.75720535714285719</v>
      </c>
      <c r="AV666" s="450">
        <f t="shared" si="159"/>
        <v>0.74349428702819342</v>
      </c>
      <c r="AW666" s="747">
        <f t="shared" si="160"/>
        <v>0.73464926244295869</v>
      </c>
    </row>
    <row r="667" spans="1:49" x14ac:dyDescent="0.15">
      <c r="A667" s="733">
        <v>44149</v>
      </c>
      <c r="B667" s="515">
        <v>1800</v>
      </c>
      <c r="C667" s="403">
        <v>5.0999999999999996</v>
      </c>
      <c r="D667" s="406">
        <f t="shared" si="148"/>
        <v>3462.4137931034484</v>
      </c>
      <c r="E667" s="405">
        <v>10041</v>
      </c>
      <c r="F667" s="405">
        <v>3200</v>
      </c>
      <c r="G667" s="687">
        <v>480</v>
      </c>
      <c r="H667" s="403"/>
      <c r="I667" s="404"/>
      <c r="J667" s="405"/>
      <c r="K667" s="405"/>
      <c r="L667" s="407"/>
      <c r="M667" s="407"/>
      <c r="N667" s="407"/>
      <c r="O667" s="408"/>
      <c r="P667" s="549"/>
      <c r="Q667" s="438"/>
      <c r="R667" s="405"/>
      <c r="S667" s="405"/>
      <c r="T667" s="405"/>
      <c r="U667" s="667"/>
      <c r="V667" s="450"/>
      <c r="W667" s="734">
        <f t="shared" si="149"/>
        <v>2280</v>
      </c>
      <c r="X667" s="450">
        <f t="shared" si="150"/>
        <v>0.91200000000000003</v>
      </c>
      <c r="Y667" s="734">
        <f t="shared" si="151"/>
        <v>2733.4845735027225</v>
      </c>
      <c r="Z667" s="734">
        <f t="shared" si="152"/>
        <v>7927.105263157895</v>
      </c>
      <c r="AA667" s="735">
        <f t="shared" si="153"/>
        <v>18073.8</v>
      </c>
      <c r="AB667" s="450">
        <f t="shared" si="154"/>
        <v>0.80327999999999999</v>
      </c>
      <c r="AC667" s="439">
        <v>37</v>
      </c>
      <c r="AD667" s="464"/>
      <c r="AE667" s="549">
        <v>4695</v>
      </c>
      <c r="AF667" s="549">
        <v>4766</v>
      </c>
      <c r="AG667" s="464">
        <v>7.35</v>
      </c>
      <c r="AH667" s="439">
        <v>676</v>
      </c>
      <c r="AI667" s="735">
        <f t="shared" si="147"/>
        <v>2028</v>
      </c>
      <c r="AJ667" s="549">
        <v>5440</v>
      </c>
      <c r="AK667" s="439"/>
      <c r="AL667" s="457">
        <v>1.5</v>
      </c>
      <c r="AM667" s="464">
        <v>5.85</v>
      </c>
      <c r="AN667" s="464">
        <v>39.81</v>
      </c>
      <c r="AO667" s="457">
        <v>10.7</v>
      </c>
      <c r="AP667" s="457">
        <v>1.7</v>
      </c>
      <c r="AQ667" s="549">
        <v>6659</v>
      </c>
      <c r="AR667" s="736">
        <f t="shared" si="158"/>
        <v>0.49509440920270398</v>
      </c>
      <c r="AS667" s="595">
        <f t="shared" si="155"/>
        <v>42.105263157894733</v>
      </c>
      <c r="AT667" s="736">
        <f t="shared" si="156"/>
        <v>4.5184499999999996</v>
      </c>
      <c r="AU667" s="737">
        <f t="shared" si="157"/>
        <v>0.80686607142857136</v>
      </c>
      <c r="AV667" s="450">
        <f t="shared" si="159"/>
        <v>0.7526966105633569</v>
      </c>
      <c r="AW667" s="747">
        <f t="shared" si="160"/>
        <v>0.74416890747933473</v>
      </c>
    </row>
    <row r="668" spans="1:49" x14ac:dyDescent="0.15">
      <c r="A668" s="740">
        <v>44150</v>
      </c>
      <c r="B668" s="486">
        <v>1800</v>
      </c>
      <c r="C668" s="488">
        <v>4.97</v>
      </c>
      <c r="D668" s="741">
        <f t="shared" si="148"/>
        <v>3787.5862068965516</v>
      </c>
      <c r="E668" s="490">
        <v>10984</v>
      </c>
      <c r="F668" s="490">
        <v>3571</v>
      </c>
      <c r="G668" s="689">
        <v>480</v>
      </c>
      <c r="H668" s="488"/>
      <c r="I668" s="489"/>
      <c r="J668" s="490"/>
      <c r="K668" s="490"/>
      <c r="L668" s="491"/>
      <c r="M668" s="491"/>
      <c r="N668" s="491"/>
      <c r="O668" s="492"/>
      <c r="P668" s="550"/>
      <c r="Q668" s="493"/>
      <c r="R668" s="494"/>
      <c r="S668" s="490"/>
      <c r="T668" s="490"/>
      <c r="U668" s="677"/>
      <c r="V668" s="499"/>
      <c r="W668" s="742">
        <f t="shared" si="149"/>
        <v>2280</v>
      </c>
      <c r="X668" s="499">
        <f t="shared" si="150"/>
        <v>0.91200000000000003</v>
      </c>
      <c r="Y668" s="742">
        <f t="shared" si="151"/>
        <v>2990.1996370235938</v>
      </c>
      <c r="Z668" s="742">
        <f t="shared" si="152"/>
        <v>8671.5789473684217</v>
      </c>
      <c r="AA668" s="550">
        <f t="shared" si="153"/>
        <v>19771.2</v>
      </c>
      <c r="AB668" s="499">
        <f t="shared" si="154"/>
        <v>0.87872000000000006</v>
      </c>
      <c r="AC668" s="494">
        <v>37</v>
      </c>
      <c r="AD668" s="507"/>
      <c r="AE668" s="550">
        <v>4883</v>
      </c>
      <c r="AF668" s="550">
        <v>4905</v>
      </c>
      <c r="AG668" s="507">
        <v>7.3</v>
      </c>
      <c r="AH668" s="494">
        <v>708</v>
      </c>
      <c r="AI668" s="550">
        <f t="shared" si="147"/>
        <v>2124</v>
      </c>
      <c r="AJ668" s="550">
        <v>5700</v>
      </c>
      <c r="AK668" s="494"/>
      <c r="AL668" s="503">
        <v>0.7</v>
      </c>
      <c r="AM668" s="507">
        <v>5.95</v>
      </c>
      <c r="AN668" s="507">
        <v>39.380000000000003</v>
      </c>
      <c r="AO668" s="503">
        <v>10</v>
      </c>
      <c r="AP668" s="503">
        <v>1.4</v>
      </c>
      <c r="AQ668" s="550">
        <v>5336</v>
      </c>
      <c r="AR668" s="507">
        <f t="shared" si="158"/>
        <v>0.35743759579006029</v>
      </c>
      <c r="AS668" s="494">
        <f t="shared" si="155"/>
        <v>42.105263157894733</v>
      </c>
      <c r="AT668" s="507">
        <f t="shared" si="156"/>
        <v>4.9428000000000001</v>
      </c>
      <c r="AU668" s="743">
        <f t="shared" si="157"/>
        <v>0.88264285714285717</v>
      </c>
      <c r="AV668" s="499">
        <f t="shared" si="159"/>
        <v>0.76322651128914787</v>
      </c>
      <c r="AW668" s="748">
        <f t="shared" si="160"/>
        <v>0.75506190823015296</v>
      </c>
    </row>
    <row r="669" spans="1:49" x14ac:dyDescent="0.15">
      <c r="A669" s="733">
        <v>44151</v>
      </c>
      <c r="B669" s="515">
        <v>1800</v>
      </c>
      <c r="C669" s="403">
        <v>4.8</v>
      </c>
      <c r="D669" s="406">
        <f t="shared" si="148"/>
        <v>3436.5517241379312</v>
      </c>
      <c r="E669" s="405">
        <v>9966</v>
      </c>
      <c r="F669" s="405">
        <v>3932</v>
      </c>
      <c r="G669" s="687">
        <v>480</v>
      </c>
      <c r="H669" s="403"/>
      <c r="I669" s="404"/>
      <c r="J669" s="405"/>
      <c r="K669" s="405"/>
      <c r="L669" s="407"/>
      <c r="M669" s="407"/>
      <c r="N669" s="407"/>
      <c r="O669" s="408"/>
      <c r="P669" s="549"/>
      <c r="Q669" s="438"/>
      <c r="R669" s="405"/>
      <c r="S669" s="405"/>
      <c r="T669" s="405"/>
      <c r="U669" s="667"/>
      <c r="V669" s="450"/>
      <c r="W669" s="734">
        <f t="shared" si="149"/>
        <v>2280</v>
      </c>
      <c r="X669" s="450">
        <f t="shared" si="150"/>
        <v>0.91200000000000003</v>
      </c>
      <c r="Y669" s="734">
        <f t="shared" si="151"/>
        <v>2713.0671506352087</v>
      </c>
      <c r="Z669" s="734">
        <f t="shared" si="152"/>
        <v>7867.894736842105</v>
      </c>
      <c r="AA669" s="735">
        <f t="shared" si="153"/>
        <v>17938.8</v>
      </c>
      <c r="AB669" s="450">
        <f t="shared" si="154"/>
        <v>0.79727999999999999</v>
      </c>
      <c r="AC669" s="439">
        <v>37</v>
      </c>
      <c r="AD669" s="464"/>
      <c r="AE669" s="549">
        <v>4625</v>
      </c>
      <c r="AF669" s="549">
        <v>4632</v>
      </c>
      <c r="AG669" s="464">
        <v>7.25</v>
      </c>
      <c r="AH669" s="439">
        <v>708</v>
      </c>
      <c r="AI669" s="735">
        <f t="shared" si="147"/>
        <v>2124</v>
      </c>
      <c r="AJ669" s="549">
        <v>5530</v>
      </c>
      <c r="AK669" s="439"/>
      <c r="AL669" s="457">
        <v>1</v>
      </c>
      <c r="AM669" s="464">
        <v>5.97</v>
      </c>
      <c r="AN669" s="464">
        <v>40.450000000000003</v>
      </c>
      <c r="AO669" s="457">
        <v>7.3</v>
      </c>
      <c r="AP669" s="457">
        <v>1.6</v>
      </c>
      <c r="AQ669" s="549">
        <v>6091</v>
      </c>
      <c r="AR669" s="736">
        <f t="shared" si="158"/>
        <v>0.46510100732432913</v>
      </c>
      <c r="AS669" s="595">
        <f t="shared" si="155"/>
        <v>42.105263157894733</v>
      </c>
      <c r="AT669" s="736">
        <f t="shared" si="156"/>
        <v>4.4847000000000001</v>
      </c>
      <c r="AU669" s="737">
        <f t="shared" si="157"/>
        <v>0.80083928571428575</v>
      </c>
      <c r="AV669" s="450">
        <f t="shared" si="159"/>
        <v>0.73904073851093721</v>
      </c>
      <c r="AW669" s="747">
        <f t="shared" si="160"/>
        <v>0.73004214328717643</v>
      </c>
    </row>
    <row r="670" spans="1:49" x14ac:dyDescent="0.15">
      <c r="A670" s="733">
        <v>44152</v>
      </c>
      <c r="B670" s="515">
        <v>1800</v>
      </c>
      <c r="C670" s="403">
        <v>4.9000000000000004</v>
      </c>
      <c r="D670" s="406">
        <f t="shared" si="148"/>
        <v>3395.5172413793102</v>
      </c>
      <c r="E670" s="405">
        <v>9847</v>
      </c>
      <c r="F670" s="405">
        <v>3879</v>
      </c>
      <c r="G670" s="687">
        <v>480</v>
      </c>
      <c r="H670" s="403"/>
      <c r="I670" s="404"/>
      <c r="J670" s="405"/>
      <c r="K670" s="405"/>
      <c r="L670" s="407"/>
      <c r="M670" s="407"/>
      <c r="N670" s="407"/>
      <c r="O670" s="408"/>
      <c r="P670" s="549"/>
      <c r="Q670" s="438"/>
      <c r="R670" s="405"/>
      <c r="S670" s="405"/>
      <c r="T670" s="405"/>
      <c r="U670" s="667"/>
      <c r="V670" s="450"/>
      <c r="W670" s="734">
        <f t="shared" si="149"/>
        <v>2280</v>
      </c>
      <c r="X670" s="450">
        <f t="shared" si="150"/>
        <v>0.91200000000000003</v>
      </c>
      <c r="Y670" s="734">
        <f t="shared" si="151"/>
        <v>2680.6715063520874</v>
      </c>
      <c r="Z670" s="734">
        <f t="shared" si="152"/>
        <v>7773.9473684210525</v>
      </c>
      <c r="AA670" s="735">
        <f t="shared" si="153"/>
        <v>17724.599999999999</v>
      </c>
      <c r="AB670" s="450">
        <f t="shared" si="154"/>
        <v>0.7877599999999999</v>
      </c>
      <c r="AC670" s="439">
        <v>37</v>
      </c>
      <c r="AD670" s="464"/>
      <c r="AE670" s="549">
        <v>4831</v>
      </c>
      <c r="AF670" s="549">
        <v>4867</v>
      </c>
      <c r="AG670" s="464">
        <v>7.59</v>
      </c>
      <c r="AH670" s="439">
        <v>697</v>
      </c>
      <c r="AI670" s="735">
        <f t="shared" si="147"/>
        <v>2091</v>
      </c>
      <c r="AJ670" s="549">
        <v>5530</v>
      </c>
      <c r="AK670" s="439"/>
      <c r="AL670" s="457">
        <v>0.8</v>
      </c>
      <c r="AM670" s="464">
        <v>6.45</v>
      </c>
      <c r="AN670" s="464">
        <v>39.82</v>
      </c>
      <c r="AO670" s="457">
        <v>9.1999999999999993</v>
      </c>
      <c r="AP670" s="457">
        <v>0.6</v>
      </c>
      <c r="AQ670" s="549">
        <v>6408</v>
      </c>
      <c r="AR670" s="736">
        <f t="shared" si="158"/>
        <v>0.49455434541009119</v>
      </c>
      <c r="AS670" s="595">
        <f t="shared" si="155"/>
        <v>42.105263157894733</v>
      </c>
      <c r="AT670" s="736">
        <f t="shared" si="156"/>
        <v>4.4311499999999997</v>
      </c>
      <c r="AU670" s="737">
        <f t="shared" si="157"/>
        <v>0.79127678571428572</v>
      </c>
      <c r="AV670" s="450">
        <f t="shared" si="159"/>
        <v>0.73999052164787926</v>
      </c>
      <c r="AW670" s="747">
        <f t="shared" si="160"/>
        <v>0.73102467756677159</v>
      </c>
    </row>
    <row r="671" spans="1:49" x14ac:dyDescent="0.15">
      <c r="A671" s="733">
        <v>44153</v>
      </c>
      <c r="B671" s="515">
        <v>1920</v>
      </c>
      <c r="C671" s="403">
        <v>4.97</v>
      </c>
      <c r="D671" s="406">
        <f t="shared" si="148"/>
        <v>3655.5172413793102</v>
      </c>
      <c r="E671" s="405">
        <v>10601</v>
      </c>
      <c r="F671" s="405">
        <v>3747</v>
      </c>
      <c r="G671" s="687">
        <v>480</v>
      </c>
      <c r="H671" s="403"/>
      <c r="I671" s="404"/>
      <c r="J671" s="405"/>
      <c r="K671" s="405"/>
      <c r="L671" s="407"/>
      <c r="M671" s="407"/>
      <c r="N671" s="407"/>
      <c r="O671" s="408"/>
      <c r="P671" s="549"/>
      <c r="Q671" s="438"/>
      <c r="R671" s="405"/>
      <c r="S671" s="405"/>
      <c r="T671" s="405"/>
      <c r="U671" s="667"/>
      <c r="V671" s="450"/>
      <c r="W671" s="734">
        <f t="shared" si="149"/>
        <v>2400</v>
      </c>
      <c r="X671" s="450">
        <f t="shared" si="150"/>
        <v>0.96</v>
      </c>
      <c r="Y671" s="734">
        <f t="shared" si="151"/>
        <v>2924.4137931034479</v>
      </c>
      <c r="Z671" s="734">
        <f t="shared" si="152"/>
        <v>8480.7999999999993</v>
      </c>
      <c r="AA671" s="735">
        <f t="shared" si="153"/>
        <v>20353.919999999998</v>
      </c>
      <c r="AB671" s="450">
        <f t="shared" si="154"/>
        <v>0.90461866666666657</v>
      </c>
      <c r="AC671" s="439">
        <v>37</v>
      </c>
      <c r="AD671" s="464"/>
      <c r="AE671" s="549">
        <v>4637</v>
      </c>
      <c r="AF671" s="549">
        <v>4608</v>
      </c>
      <c r="AG671" s="464">
        <v>7.42</v>
      </c>
      <c r="AH671" s="439">
        <v>693</v>
      </c>
      <c r="AI671" s="735">
        <f t="shared" si="147"/>
        <v>2079</v>
      </c>
      <c r="AJ671" s="549">
        <v>5630</v>
      </c>
      <c r="AK671" s="439"/>
      <c r="AL671" s="457">
        <v>1.4</v>
      </c>
      <c r="AM671" s="464">
        <v>5.84</v>
      </c>
      <c r="AN671" s="464">
        <v>40.299999999999997</v>
      </c>
      <c r="AO671" s="457">
        <v>16.399999999999999</v>
      </c>
      <c r="AP671" s="457">
        <v>1.2</v>
      </c>
      <c r="AQ671" s="549">
        <v>5896</v>
      </c>
      <c r="AR671" s="736">
        <f t="shared" si="158"/>
        <v>0.38374623803721875</v>
      </c>
      <c r="AS671" s="595">
        <f t="shared" si="155"/>
        <v>40</v>
      </c>
      <c r="AT671" s="736">
        <f t="shared" si="156"/>
        <v>5.0884799999999997</v>
      </c>
      <c r="AU671" s="737">
        <f t="shared" si="157"/>
        <v>0.90865714285714283</v>
      </c>
      <c r="AV671" s="450">
        <f t="shared" si="159"/>
        <v>0.76302943118573718</v>
      </c>
      <c r="AW671" s="747">
        <f t="shared" si="160"/>
        <v>0.75485803226110737</v>
      </c>
    </row>
    <row r="672" spans="1:49" x14ac:dyDescent="0.15">
      <c r="A672" s="733">
        <v>44154</v>
      </c>
      <c r="B672" s="515">
        <v>1920</v>
      </c>
      <c r="C672" s="403">
        <v>5.1100000000000003</v>
      </c>
      <c r="D672" s="406">
        <f t="shared" si="148"/>
        <v>3537.5862068965516</v>
      </c>
      <c r="E672" s="405">
        <v>10259</v>
      </c>
      <c r="F672" s="405">
        <v>4075</v>
      </c>
      <c r="G672" s="687">
        <v>480</v>
      </c>
      <c r="H672" s="403"/>
      <c r="I672" s="404"/>
      <c r="J672" s="405"/>
      <c r="K672" s="405"/>
      <c r="L672" s="407"/>
      <c r="M672" s="407"/>
      <c r="N672" s="407"/>
      <c r="O672" s="408"/>
      <c r="P672" s="549"/>
      <c r="Q672" s="438"/>
      <c r="R672" s="405"/>
      <c r="S672" s="405"/>
      <c r="T672" s="405"/>
      <c r="U672" s="667"/>
      <c r="V672" s="450"/>
      <c r="W672" s="734">
        <f t="shared" si="149"/>
        <v>2400</v>
      </c>
      <c r="X672" s="450">
        <f t="shared" si="150"/>
        <v>0.96</v>
      </c>
      <c r="Y672" s="734">
        <f t="shared" si="151"/>
        <v>2830.0689655172418</v>
      </c>
      <c r="Z672" s="734">
        <f t="shared" si="152"/>
        <v>8207.2000000000007</v>
      </c>
      <c r="AA672" s="735">
        <f t="shared" si="153"/>
        <v>19697.28</v>
      </c>
      <c r="AB672" s="450">
        <f t="shared" si="154"/>
        <v>0.87543466666666658</v>
      </c>
      <c r="AC672" s="439">
        <v>37</v>
      </c>
      <c r="AD672" s="464"/>
      <c r="AE672" s="549">
        <v>4991</v>
      </c>
      <c r="AF672" s="549">
        <v>4942</v>
      </c>
      <c r="AG672" s="464">
        <v>7.21</v>
      </c>
      <c r="AH672" s="439">
        <v>741</v>
      </c>
      <c r="AI672" s="735">
        <f t="shared" si="147"/>
        <v>2223</v>
      </c>
      <c r="AJ672" s="549">
        <v>6020</v>
      </c>
      <c r="AK672" s="439"/>
      <c r="AL672" s="457">
        <v>1.8</v>
      </c>
      <c r="AM672" s="464">
        <v>6.84</v>
      </c>
      <c r="AN672" s="464">
        <v>39.92</v>
      </c>
      <c r="AO672" s="457">
        <v>11.3</v>
      </c>
      <c r="AP672" s="457">
        <v>1.5</v>
      </c>
      <c r="AQ672" s="549">
        <v>6908</v>
      </c>
      <c r="AR672" s="736">
        <f t="shared" si="158"/>
        <v>0.48098882613103389</v>
      </c>
      <c r="AS672" s="595">
        <f t="shared" si="155"/>
        <v>40</v>
      </c>
      <c r="AT672" s="736">
        <f t="shared" si="156"/>
        <v>4.9243199999999998</v>
      </c>
      <c r="AU672" s="737">
        <f t="shared" si="157"/>
        <v>0.8793428571428572</v>
      </c>
      <c r="AV672" s="450">
        <f t="shared" si="159"/>
        <v>0.73816892484647623</v>
      </c>
      <c r="AW672" s="747">
        <f t="shared" si="160"/>
        <v>0.72914026708256174</v>
      </c>
    </row>
    <row r="673" spans="1:49" x14ac:dyDescent="0.15">
      <c r="A673" s="733">
        <v>44155</v>
      </c>
      <c r="B673" s="515">
        <v>1920</v>
      </c>
      <c r="C673" s="403">
        <v>5.07</v>
      </c>
      <c r="D673" s="406">
        <f t="shared" si="148"/>
        <v>3354.4827586206898</v>
      </c>
      <c r="E673" s="405">
        <v>9728</v>
      </c>
      <c r="F673" s="405">
        <v>3833</v>
      </c>
      <c r="G673" s="687">
        <v>480</v>
      </c>
      <c r="H673" s="403"/>
      <c r="I673" s="404"/>
      <c r="J673" s="405"/>
      <c r="K673" s="405"/>
      <c r="L673" s="407"/>
      <c r="M673" s="407"/>
      <c r="N673" s="407"/>
      <c r="O673" s="408"/>
      <c r="P673" s="549"/>
      <c r="Q673" s="438"/>
      <c r="R673" s="405"/>
      <c r="S673" s="405"/>
      <c r="T673" s="405"/>
      <c r="U673" s="667"/>
      <c r="V673" s="450"/>
      <c r="W673" s="734">
        <f t="shared" si="149"/>
        <v>2400</v>
      </c>
      <c r="X673" s="450">
        <f t="shared" si="150"/>
        <v>0.96</v>
      </c>
      <c r="Y673" s="734">
        <f t="shared" si="151"/>
        <v>2683.5862068965516</v>
      </c>
      <c r="Z673" s="734">
        <f t="shared" si="152"/>
        <v>7782.4</v>
      </c>
      <c r="AA673" s="735">
        <f t="shared" si="153"/>
        <v>18677.759999999998</v>
      </c>
      <c r="AB673" s="450">
        <f t="shared" si="154"/>
        <v>0.83012266666666656</v>
      </c>
      <c r="AC673" s="439">
        <v>37</v>
      </c>
      <c r="AD673" s="464"/>
      <c r="AE673" s="549">
        <v>4680</v>
      </c>
      <c r="AF673" s="549">
        <v>4729</v>
      </c>
      <c r="AG673" s="464">
        <v>7.4</v>
      </c>
      <c r="AH673" s="439">
        <v>736</v>
      </c>
      <c r="AI673" s="735">
        <f t="shared" ref="AI673:AI704" si="161">AH673*3</f>
        <v>2208</v>
      </c>
      <c r="AJ673" s="549">
        <v>5930</v>
      </c>
      <c r="AK673" s="439"/>
      <c r="AL673" s="457">
        <v>1.4</v>
      </c>
      <c r="AM673" s="464">
        <v>4.63</v>
      </c>
      <c r="AN673" s="464">
        <v>40.36</v>
      </c>
      <c r="AO673" s="457">
        <v>9.9</v>
      </c>
      <c r="AP673" s="457">
        <v>1.6</v>
      </c>
      <c r="AQ673" s="549">
        <v>6893</v>
      </c>
      <c r="AR673" s="736">
        <f t="shared" si="158"/>
        <v>0.51522734883275934</v>
      </c>
      <c r="AS673" s="595">
        <f t="shared" si="155"/>
        <v>40</v>
      </c>
      <c r="AT673" s="736">
        <f t="shared" si="156"/>
        <v>4.6694399999999998</v>
      </c>
      <c r="AU673" s="737">
        <f t="shared" si="157"/>
        <v>0.83382857142857147</v>
      </c>
      <c r="AV673" s="450">
        <f t="shared" si="159"/>
        <v>0.72574013157894735</v>
      </c>
      <c r="AW673" s="747">
        <f t="shared" si="160"/>
        <v>0.71628289473684204</v>
      </c>
    </row>
    <row r="674" spans="1:49" x14ac:dyDescent="0.15">
      <c r="A674" s="733">
        <v>44156</v>
      </c>
      <c r="B674" s="515">
        <v>1920</v>
      </c>
      <c r="C674" s="403">
        <v>5.01</v>
      </c>
      <c r="D674" s="406">
        <f t="shared" si="148"/>
        <v>3241.7241379310344</v>
      </c>
      <c r="E674" s="405">
        <v>9401</v>
      </c>
      <c r="F674" s="405">
        <v>3393</v>
      </c>
      <c r="G674" s="687">
        <v>480</v>
      </c>
      <c r="H674" s="403"/>
      <c r="I674" s="404"/>
      <c r="J674" s="405"/>
      <c r="K674" s="405"/>
      <c r="L674" s="407"/>
      <c r="M674" s="407"/>
      <c r="N674" s="407"/>
      <c r="O674" s="408"/>
      <c r="P674" s="549"/>
      <c r="Q674" s="438"/>
      <c r="R674" s="405"/>
      <c r="S674" s="405"/>
      <c r="T674" s="405"/>
      <c r="U674" s="667"/>
      <c r="V674" s="450"/>
      <c r="W674" s="734">
        <f t="shared" si="149"/>
        <v>2400</v>
      </c>
      <c r="X674" s="450">
        <f t="shared" si="150"/>
        <v>0.96</v>
      </c>
      <c r="Y674" s="734">
        <f t="shared" si="151"/>
        <v>2593.3793103448279</v>
      </c>
      <c r="Z674" s="734">
        <f t="shared" si="152"/>
        <v>7520.8</v>
      </c>
      <c r="AA674" s="735">
        <f t="shared" si="153"/>
        <v>18049.919999999998</v>
      </c>
      <c r="AB674" s="450">
        <f t="shared" si="154"/>
        <v>0.80221866666666664</v>
      </c>
      <c r="AC674" s="439">
        <v>37</v>
      </c>
      <c r="AD674" s="464"/>
      <c r="AE674" s="549">
        <v>4840</v>
      </c>
      <c r="AF674" s="549">
        <v>4894</v>
      </c>
      <c r="AG674" s="464">
        <v>7.75</v>
      </c>
      <c r="AH674" s="439">
        <v>711</v>
      </c>
      <c r="AI674" s="735">
        <f t="shared" si="161"/>
        <v>2133</v>
      </c>
      <c r="AJ674" s="549">
        <v>5550</v>
      </c>
      <c r="AK674" s="439"/>
      <c r="AL674" s="457">
        <v>1.3</v>
      </c>
      <c r="AM674" s="464">
        <v>4.67</v>
      </c>
      <c r="AN674" s="464">
        <v>36.82</v>
      </c>
      <c r="AO674" s="457">
        <v>7</v>
      </c>
      <c r="AP674" s="457">
        <v>1.5</v>
      </c>
      <c r="AQ674" s="549">
        <v>7409</v>
      </c>
      <c r="AR674" s="736">
        <f t="shared" si="158"/>
        <v>0.5729766014576142</v>
      </c>
      <c r="AS674" s="595">
        <f t="shared" si="155"/>
        <v>40</v>
      </c>
      <c r="AT674" s="736">
        <f t="shared" si="156"/>
        <v>4.5124799999999992</v>
      </c>
      <c r="AU674" s="737">
        <f t="shared" si="157"/>
        <v>0.80579999999999985</v>
      </c>
      <c r="AV674" s="450">
        <f t="shared" si="159"/>
        <v>0.72584033613445387</v>
      </c>
      <c r="AW674" s="747">
        <f t="shared" si="160"/>
        <v>0.71638655462184875</v>
      </c>
    </row>
    <row r="675" spans="1:49" x14ac:dyDescent="0.15">
      <c r="A675" s="740">
        <v>44157</v>
      </c>
      <c r="B675" s="486">
        <v>1920</v>
      </c>
      <c r="C675" s="488">
        <v>5.18</v>
      </c>
      <c r="D675" s="741">
        <f t="shared" si="148"/>
        <v>2792.0689655172414</v>
      </c>
      <c r="E675" s="490">
        <v>8097</v>
      </c>
      <c r="F675" s="490">
        <v>3082</v>
      </c>
      <c r="G675" s="689">
        <v>480</v>
      </c>
      <c r="H675" s="488"/>
      <c r="I675" s="489"/>
      <c r="J675" s="490"/>
      <c r="K675" s="490"/>
      <c r="L675" s="491"/>
      <c r="M675" s="491"/>
      <c r="N675" s="491"/>
      <c r="O675" s="492"/>
      <c r="P675" s="550"/>
      <c r="Q675" s="493"/>
      <c r="R675" s="494"/>
      <c r="S675" s="490"/>
      <c r="T675" s="490"/>
      <c r="U675" s="677"/>
      <c r="V675" s="499"/>
      <c r="W675" s="742">
        <f t="shared" si="149"/>
        <v>2400</v>
      </c>
      <c r="X675" s="499">
        <f t="shared" si="150"/>
        <v>0.96</v>
      </c>
      <c r="Y675" s="742">
        <f t="shared" si="151"/>
        <v>2233.6551724137935</v>
      </c>
      <c r="Z675" s="742">
        <f t="shared" si="152"/>
        <v>6477.6</v>
      </c>
      <c r="AA675" s="550">
        <f t="shared" si="153"/>
        <v>15546.24</v>
      </c>
      <c r="AB675" s="499">
        <f t="shared" si="154"/>
        <v>0.690944</v>
      </c>
      <c r="AC675" s="494">
        <v>37</v>
      </c>
      <c r="AD675" s="507"/>
      <c r="AE675" s="550">
        <v>4814</v>
      </c>
      <c r="AF675" s="550">
        <v>4778</v>
      </c>
      <c r="AG675" s="507">
        <v>7.45</v>
      </c>
      <c r="AH675" s="494">
        <v>634</v>
      </c>
      <c r="AI675" s="550">
        <f t="shared" si="161"/>
        <v>1902</v>
      </c>
      <c r="AJ675" s="550">
        <v>5940</v>
      </c>
      <c r="AK675" s="494"/>
      <c r="AL675" s="503">
        <v>1.6</v>
      </c>
      <c r="AM675" s="507">
        <v>4.49</v>
      </c>
      <c r="AN675" s="507">
        <v>38.18</v>
      </c>
      <c r="AO675" s="503">
        <v>15.2</v>
      </c>
      <c r="AP675" s="503">
        <v>1</v>
      </c>
      <c r="AQ675" s="550">
        <v>8372</v>
      </c>
      <c r="AR675" s="507">
        <f t="shared" si="158"/>
        <v>0.76237724742838819</v>
      </c>
      <c r="AS675" s="494">
        <f t="shared" si="155"/>
        <v>40</v>
      </c>
      <c r="AT675" s="507">
        <f t="shared" si="156"/>
        <v>3.8865599999999998</v>
      </c>
      <c r="AU675" s="743">
        <f t="shared" si="157"/>
        <v>0.69402857142857144</v>
      </c>
      <c r="AV675" s="499">
        <f t="shared" si="159"/>
        <v>0.71616030628627891</v>
      </c>
      <c r="AW675" s="748">
        <f t="shared" si="160"/>
        <v>0.70637273064097816</v>
      </c>
    </row>
    <row r="676" spans="1:49" x14ac:dyDescent="0.15">
      <c r="A676" s="733">
        <v>44158</v>
      </c>
      <c r="B676" s="515">
        <v>1920</v>
      </c>
      <c r="C676" s="403">
        <v>5.05</v>
      </c>
      <c r="D676" s="406">
        <f t="shared" si="148"/>
        <v>3085.8620689655172</v>
      </c>
      <c r="E676" s="405">
        <v>8949</v>
      </c>
      <c r="F676" s="405">
        <v>2843</v>
      </c>
      <c r="G676" s="687">
        <v>480</v>
      </c>
      <c r="H676" s="403"/>
      <c r="I676" s="404"/>
      <c r="J676" s="405"/>
      <c r="K676" s="405"/>
      <c r="L676" s="407"/>
      <c r="M676" s="407"/>
      <c r="N676" s="407"/>
      <c r="O676" s="408"/>
      <c r="P676" s="549"/>
      <c r="Q676" s="438"/>
      <c r="R676" s="405"/>
      <c r="S676" s="405"/>
      <c r="T676" s="405"/>
      <c r="U676" s="667"/>
      <c r="V676" s="450"/>
      <c r="W676" s="734">
        <f t="shared" si="149"/>
        <v>2400</v>
      </c>
      <c r="X676" s="450">
        <f t="shared" si="150"/>
        <v>0.96</v>
      </c>
      <c r="Y676" s="734">
        <f t="shared" si="151"/>
        <v>2468.6896551724139</v>
      </c>
      <c r="Z676" s="734">
        <f t="shared" si="152"/>
        <v>7159.2</v>
      </c>
      <c r="AA676" s="735">
        <f t="shared" si="153"/>
        <v>17182.080000000002</v>
      </c>
      <c r="AB676" s="450">
        <f t="shared" si="154"/>
        <v>0.7636480000000001</v>
      </c>
      <c r="AC676" s="439">
        <v>37</v>
      </c>
      <c r="AD676" s="464"/>
      <c r="AE676" s="549">
        <v>4807</v>
      </c>
      <c r="AF676" s="549">
        <v>4768</v>
      </c>
      <c r="AG676" s="464">
        <v>7.26</v>
      </c>
      <c r="AH676" s="439">
        <v>642</v>
      </c>
      <c r="AI676" s="735">
        <f t="shared" si="161"/>
        <v>1926</v>
      </c>
      <c r="AJ676" s="549">
        <v>5980</v>
      </c>
      <c r="AK676" s="439"/>
      <c r="AL676" s="457">
        <v>6</v>
      </c>
      <c r="AM676" s="464">
        <v>5.24</v>
      </c>
      <c r="AN676" s="464">
        <v>39.799999999999997</v>
      </c>
      <c r="AO676" s="457">
        <v>9.9</v>
      </c>
      <c r="AP676" s="457">
        <v>1.8</v>
      </c>
      <c r="AQ676" s="549">
        <v>7965</v>
      </c>
      <c r="AR676" s="736">
        <f t="shared" si="158"/>
        <v>0.63417220820912623</v>
      </c>
      <c r="AS676" s="595">
        <f t="shared" si="155"/>
        <v>40</v>
      </c>
      <c r="AT676" s="736">
        <f t="shared" si="156"/>
        <v>4.2955200000000007</v>
      </c>
      <c r="AU676" s="737">
        <f t="shared" si="157"/>
        <v>0.76705714285714299</v>
      </c>
      <c r="AV676" s="450">
        <f t="shared" si="159"/>
        <v>0.73994301039222266</v>
      </c>
      <c r="AW676" s="747">
        <f t="shared" si="160"/>
        <v>0.73097552799195442</v>
      </c>
    </row>
    <row r="677" spans="1:49" x14ac:dyDescent="0.15">
      <c r="A677" s="733">
        <v>44159</v>
      </c>
      <c r="B677" s="515">
        <v>1920</v>
      </c>
      <c r="C677" s="403">
        <v>4.93</v>
      </c>
      <c r="D677" s="406">
        <f t="shared" si="148"/>
        <v>3729.655172413793</v>
      </c>
      <c r="E677" s="405">
        <v>10816</v>
      </c>
      <c r="F677" s="405">
        <v>2590</v>
      </c>
      <c r="G677" s="687">
        <v>480</v>
      </c>
      <c r="H677" s="403"/>
      <c r="I677" s="404"/>
      <c r="J677" s="405"/>
      <c r="K677" s="405"/>
      <c r="L677" s="407"/>
      <c r="M677" s="407"/>
      <c r="N677" s="407"/>
      <c r="O677" s="408"/>
      <c r="P677" s="549"/>
      <c r="Q677" s="438"/>
      <c r="R677" s="405"/>
      <c r="S677" s="405"/>
      <c r="T677" s="405"/>
      <c r="U677" s="667"/>
      <c r="V677" s="450"/>
      <c r="W677" s="734">
        <f t="shared" si="149"/>
        <v>2400</v>
      </c>
      <c r="X677" s="450">
        <f t="shared" si="150"/>
        <v>0.96</v>
      </c>
      <c r="Y677" s="734">
        <f t="shared" si="151"/>
        <v>2983.7241379310344</v>
      </c>
      <c r="Z677" s="734">
        <f t="shared" si="152"/>
        <v>8652.7999999999993</v>
      </c>
      <c r="AA677" s="735">
        <f t="shared" si="153"/>
        <v>20766.72</v>
      </c>
      <c r="AB677" s="450">
        <f t="shared" si="154"/>
        <v>0.92296533333333342</v>
      </c>
      <c r="AC677" s="439">
        <v>37</v>
      </c>
      <c r="AD677" s="464"/>
      <c r="AE677" s="549">
        <v>4706</v>
      </c>
      <c r="AF677" s="549">
        <v>4655</v>
      </c>
      <c r="AG677" s="464">
        <v>7.46</v>
      </c>
      <c r="AH677" s="439">
        <v>612</v>
      </c>
      <c r="AI677" s="735">
        <f t="shared" si="161"/>
        <v>1836</v>
      </c>
      <c r="AJ677" s="549">
        <v>6030</v>
      </c>
      <c r="AK677" s="439"/>
      <c r="AL677" s="457">
        <v>3</v>
      </c>
      <c r="AM677" s="464">
        <v>4.05</v>
      </c>
      <c r="AN677" s="464">
        <v>38.22</v>
      </c>
      <c r="AO677" s="457">
        <v>9.8000000000000007</v>
      </c>
      <c r="AP677" s="457">
        <v>1.8</v>
      </c>
      <c r="AQ677" s="549">
        <v>8812</v>
      </c>
      <c r="AR677" s="736">
        <f t="shared" si="158"/>
        <v>0.53862027148613234</v>
      </c>
      <c r="AS677" s="595">
        <f t="shared" si="155"/>
        <v>40</v>
      </c>
      <c r="AT677" s="736">
        <f t="shared" si="156"/>
        <v>5.1916799999999999</v>
      </c>
      <c r="AU677" s="737">
        <f t="shared" si="157"/>
        <v>0.92708571428571429</v>
      </c>
      <c r="AV677" s="450">
        <f t="shared" si="159"/>
        <v>0.79488720414201186</v>
      </c>
      <c r="AW677" s="747">
        <f t="shared" si="160"/>
        <v>0.78781434911242598</v>
      </c>
    </row>
    <row r="678" spans="1:49" x14ac:dyDescent="0.15">
      <c r="A678" s="733">
        <v>44160</v>
      </c>
      <c r="B678" s="515">
        <v>1920</v>
      </c>
      <c r="C678" s="403">
        <v>4.93</v>
      </c>
      <c r="D678" s="406">
        <f t="shared" si="148"/>
        <v>3176.8965517241381</v>
      </c>
      <c r="E678" s="405">
        <v>9213</v>
      </c>
      <c r="F678" s="405">
        <v>3541</v>
      </c>
      <c r="G678" s="687">
        <v>480</v>
      </c>
      <c r="H678" s="403"/>
      <c r="I678" s="404"/>
      <c r="J678" s="405"/>
      <c r="K678" s="405"/>
      <c r="L678" s="407"/>
      <c r="M678" s="407"/>
      <c r="N678" s="407"/>
      <c r="O678" s="408"/>
      <c r="P678" s="549"/>
      <c r="Q678" s="438"/>
      <c r="R678" s="405"/>
      <c r="S678" s="405"/>
      <c r="T678" s="405"/>
      <c r="U678" s="667"/>
      <c r="V678" s="450"/>
      <c r="W678" s="734">
        <f t="shared" si="149"/>
        <v>2400</v>
      </c>
      <c r="X678" s="450">
        <f t="shared" si="150"/>
        <v>0.96</v>
      </c>
      <c r="Y678" s="734">
        <f t="shared" si="151"/>
        <v>2541.5172413793102</v>
      </c>
      <c r="Z678" s="734">
        <f t="shared" si="152"/>
        <v>7370.4</v>
      </c>
      <c r="AA678" s="735">
        <f t="shared" si="153"/>
        <v>17688.96</v>
      </c>
      <c r="AB678" s="450">
        <f t="shared" si="154"/>
        <v>0.78617599999999999</v>
      </c>
      <c r="AC678" s="439">
        <v>37</v>
      </c>
      <c r="AD678" s="464"/>
      <c r="AE678" s="549">
        <v>4846</v>
      </c>
      <c r="AF678" s="549">
        <v>4813</v>
      </c>
      <c r="AG678" s="464">
        <v>7.18</v>
      </c>
      <c r="AH678" s="439">
        <v>617</v>
      </c>
      <c r="AI678" s="735">
        <f t="shared" si="161"/>
        <v>1851</v>
      </c>
      <c r="AJ678" s="549">
        <v>6010</v>
      </c>
      <c r="AK678" s="439"/>
      <c r="AL678" s="457">
        <v>2.1</v>
      </c>
      <c r="AM678" s="464">
        <v>5.27</v>
      </c>
      <c r="AN678" s="464">
        <v>36.619999999999997</v>
      </c>
      <c r="AO678" s="457">
        <v>10.1</v>
      </c>
      <c r="AP678" s="457">
        <v>1.5</v>
      </c>
      <c r="AQ678" s="549">
        <v>7949</v>
      </c>
      <c r="AR678" s="736">
        <f t="shared" si="158"/>
        <v>0.60008032274039447</v>
      </c>
      <c r="AS678" s="595">
        <f t="shared" si="155"/>
        <v>40</v>
      </c>
      <c r="AT678" s="736">
        <f t="shared" si="156"/>
        <v>4.4222399999999995</v>
      </c>
      <c r="AU678" s="737">
        <f t="shared" si="157"/>
        <v>0.78968571428571421</v>
      </c>
      <c r="AV678" s="450">
        <f t="shared" si="159"/>
        <v>0.75723162921958098</v>
      </c>
      <c r="AW678" s="747">
        <f t="shared" si="160"/>
        <v>0.74886030608922172</v>
      </c>
    </row>
    <row r="679" spans="1:49" x14ac:dyDescent="0.15">
      <c r="A679" s="733">
        <v>44161</v>
      </c>
      <c r="B679" s="515">
        <v>1920</v>
      </c>
      <c r="C679" s="403">
        <v>4.91</v>
      </c>
      <c r="D679" s="406">
        <f t="shared" si="148"/>
        <v>3566.5517241379312</v>
      </c>
      <c r="E679" s="405">
        <v>10343</v>
      </c>
      <c r="F679" s="405">
        <v>2979</v>
      </c>
      <c r="G679" s="687">
        <v>480</v>
      </c>
      <c r="H679" s="403"/>
      <c r="I679" s="404"/>
      <c r="J679" s="405"/>
      <c r="K679" s="405"/>
      <c r="L679" s="407"/>
      <c r="M679" s="407"/>
      <c r="N679" s="407"/>
      <c r="O679" s="408"/>
      <c r="P679" s="549"/>
      <c r="Q679" s="438"/>
      <c r="R679" s="405"/>
      <c r="S679" s="405"/>
      <c r="T679" s="405"/>
      <c r="U679" s="667"/>
      <c r="V679" s="450"/>
      <c r="W679" s="734">
        <f t="shared" si="149"/>
        <v>2400</v>
      </c>
      <c r="X679" s="450">
        <f t="shared" si="150"/>
        <v>0.96</v>
      </c>
      <c r="Y679" s="734">
        <f t="shared" si="151"/>
        <v>2853.2413793103447</v>
      </c>
      <c r="Z679" s="734">
        <f t="shared" si="152"/>
        <v>8274.4</v>
      </c>
      <c r="AA679" s="735">
        <f t="shared" si="153"/>
        <v>19858.560000000001</v>
      </c>
      <c r="AB679" s="450">
        <f t="shared" si="154"/>
        <v>0.88260266666666676</v>
      </c>
      <c r="AC679" s="439">
        <v>37</v>
      </c>
      <c r="AD679" s="464"/>
      <c r="AE679" s="549">
        <v>4739</v>
      </c>
      <c r="AF679" s="549">
        <v>4793</v>
      </c>
      <c r="AG679" s="464">
        <v>7.48</v>
      </c>
      <c r="AH679" s="439">
        <v>608</v>
      </c>
      <c r="AI679" s="735">
        <f t="shared" si="161"/>
        <v>1824</v>
      </c>
      <c r="AJ679" s="549">
        <v>6200</v>
      </c>
      <c r="AK679" s="439"/>
      <c r="AL679" s="457">
        <v>1.2</v>
      </c>
      <c r="AM679" s="464">
        <v>3.98</v>
      </c>
      <c r="AN679" s="464">
        <v>38.33</v>
      </c>
      <c r="AO679" s="457">
        <v>14.1</v>
      </c>
      <c r="AP679" s="457">
        <v>1.2</v>
      </c>
      <c r="AQ679" s="549">
        <v>8003</v>
      </c>
      <c r="AR679" s="736">
        <f t="shared" si="158"/>
        <v>0.51695760469634955</v>
      </c>
      <c r="AS679" s="595">
        <f t="shared" si="155"/>
        <v>40</v>
      </c>
      <c r="AT679" s="736">
        <f t="shared" si="156"/>
        <v>4.9646400000000002</v>
      </c>
      <c r="AU679" s="737">
        <f t="shared" si="157"/>
        <v>0.88654285714285719</v>
      </c>
      <c r="AV679" s="450">
        <f t="shared" si="159"/>
        <v>0.78690902059363821</v>
      </c>
      <c r="AW679" s="747">
        <f t="shared" si="160"/>
        <v>0.77956105578652224</v>
      </c>
    </row>
    <row r="680" spans="1:49" x14ac:dyDescent="0.15">
      <c r="A680" s="733">
        <v>44162</v>
      </c>
      <c r="B680" s="515">
        <v>1920</v>
      </c>
      <c r="C680" s="403">
        <v>4.97</v>
      </c>
      <c r="D680" s="406">
        <f t="shared" si="148"/>
        <v>3149.3103448275865</v>
      </c>
      <c r="E680" s="405">
        <v>9133</v>
      </c>
      <c r="F680" s="405">
        <v>2870</v>
      </c>
      <c r="G680" s="687">
        <v>480</v>
      </c>
      <c r="H680" s="403"/>
      <c r="I680" s="404"/>
      <c r="J680" s="405"/>
      <c r="K680" s="405"/>
      <c r="L680" s="407"/>
      <c r="M680" s="407"/>
      <c r="N680" s="407"/>
      <c r="O680" s="408"/>
      <c r="P680" s="549"/>
      <c r="Q680" s="438"/>
      <c r="R680" s="405"/>
      <c r="S680" s="405"/>
      <c r="T680" s="405"/>
      <c r="U680" s="667"/>
      <c r="V680" s="450"/>
      <c r="W680" s="734">
        <f t="shared" si="149"/>
        <v>2400</v>
      </c>
      <c r="X680" s="450">
        <f t="shared" si="150"/>
        <v>0.96</v>
      </c>
      <c r="Y680" s="734">
        <f t="shared" si="151"/>
        <v>2519.4482758620688</v>
      </c>
      <c r="Z680" s="734">
        <f t="shared" si="152"/>
        <v>7306.4</v>
      </c>
      <c r="AA680" s="735">
        <f t="shared" si="153"/>
        <v>17535.36</v>
      </c>
      <c r="AB680" s="450">
        <f t="shared" si="154"/>
        <v>0.77934933333333334</v>
      </c>
      <c r="AC680" s="439">
        <v>37</v>
      </c>
      <c r="AD680" s="464"/>
      <c r="AE680" s="549">
        <v>4852</v>
      </c>
      <c r="AF680" s="549">
        <v>4905</v>
      </c>
      <c r="AG680" s="464">
        <v>7.51</v>
      </c>
      <c r="AH680" s="439">
        <v>620</v>
      </c>
      <c r="AI680" s="735">
        <f t="shared" si="161"/>
        <v>1860</v>
      </c>
      <c r="AJ680" s="549">
        <v>5780</v>
      </c>
      <c r="AK680" s="439"/>
      <c r="AL680" s="457">
        <v>1.8</v>
      </c>
      <c r="AM680" s="464">
        <v>5.0599999999999996</v>
      </c>
      <c r="AN680" s="464">
        <v>38.04</v>
      </c>
      <c r="AO680" s="457">
        <v>8.9</v>
      </c>
      <c r="AP680" s="457">
        <v>1.2</v>
      </c>
      <c r="AQ680" s="549">
        <v>9025</v>
      </c>
      <c r="AR680" s="736">
        <f t="shared" si="158"/>
        <v>0.69044078045436741</v>
      </c>
      <c r="AS680" s="595">
        <f t="shared" si="155"/>
        <v>40</v>
      </c>
      <c r="AT680" s="736">
        <f t="shared" si="156"/>
        <v>4.3838400000000002</v>
      </c>
      <c r="AU680" s="737">
        <f t="shared" si="157"/>
        <v>0.78282857142857154</v>
      </c>
      <c r="AV680" s="450">
        <f t="shared" si="159"/>
        <v>0.75391437643709625</v>
      </c>
      <c r="AW680" s="747">
        <f t="shared" si="160"/>
        <v>0.74542866527975471</v>
      </c>
    </row>
    <row r="681" spans="1:49" x14ac:dyDescent="0.15">
      <c r="A681" s="733">
        <v>44163</v>
      </c>
      <c r="B681" s="515">
        <v>1920</v>
      </c>
      <c r="C681" s="403">
        <v>4.8600000000000003</v>
      </c>
      <c r="D681" s="406">
        <f t="shared" si="148"/>
        <v>3341.0344827586209</v>
      </c>
      <c r="E681" s="405">
        <v>9689</v>
      </c>
      <c r="F681" s="405">
        <v>3411</v>
      </c>
      <c r="G681" s="687">
        <v>480</v>
      </c>
      <c r="H681" s="403"/>
      <c r="I681" s="404"/>
      <c r="J681" s="405"/>
      <c r="K681" s="405"/>
      <c r="L681" s="407"/>
      <c r="M681" s="407"/>
      <c r="N681" s="407"/>
      <c r="O681" s="408"/>
      <c r="P681" s="549"/>
      <c r="Q681" s="438"/>
      <c r="R681" s="405"/>
      <c r="S681" s="405"/>
      <c r="T681" s="405"/>
      <c r="U681" s="667"/>
      <c r="V681" s="450"/>
      <c r="W681" s="734">
        <f t="shared" si="149"/>
        <v>2400</v>
      </c>
      <c r="X681" s="450">
        <f t="shared" si="150"/>
        <v>0.96</v>
      </c>
      <c r="Y681" s="734">
        <f t="shared" si="151"/>
        <v>2672.8275862068967</v>
      </c>
      <c r="Z681" s="734">
        <f t="shared" si="152"/>
        <v>7751.2</v>
      </c>
      <c r="AA681" s="735">
        <f t="shared" si="153"/>
        <v>18602.88</v>
      </c>
      <c r="AB681" s="450">
        <f t="shared" si="154"/>
        <v>0.82679466666666668</v>
      </c>
      <c r="AC681" s="439">
        <v>37</v>
      </c>
      <c r="AD681" s="464"/>
      <c r="AE681" s="549">
        <v>4872</v>
      </c>
      <c r="AF681" s="549">
        <v>4890</v>
      </c>
      <c r="AG681" s="464">
        <v>7.48</v>
      </c>
      <c r="AH681" s="439">
        <v>610</v>
      </c>
      <c r="AI681" s="735">
        <f t="shared" si="161"/>
        <v>1830</v>
      </c>
      <c r="AJ681" s="549">
        <v>5930</v>
      </c>
      <c r="AK681" s="439"/>
      <c r="AL681" s="457">
        <v>1.5</v>
      </c>
      <c r="AM681" s="464">
        <v>5.45</v>
      </c>
      <c r="AN681" s="464">
        <v>38.979999999999997</v>
      </c>
      <c r="AO681" s="457">
        <v>8.3000000000000007</v>
      </c>
      <c r="AP681" s="457">
        <v>1.2</v>
      </c>
      <c r="AQ681" s="549">
        <v>7447</v>
      </c>
      <c r="AR681" s="736">
        <f t="shared" si="158"/>
        <v>0.52403510549663357</v>
      </c>
      <c r="AS681" s="595">
        <f t="shared" si="155"/>
        <v>40</v>
      </c>
      <c r="AT681" s="736">
        <f t="shared" si="156"/>
        <v>4.6507200000000006</v>
      </c>
      <c r="AU681" s="737">
        <f t="shared" si="157"/>
        <v>0.83048571428571449</v>
      </c>
      <c r="AV681" s="450">
        <f t="shared" si="159"/>
        <v>0.77177727319640832</v>
      </c>
      <c r="AW681" s="747">
        <f t="shared" si="160"/>
        <v>0.76390752399628448</v>
      </c>
    </row>
    <row r="682" spans="1:49" x14ac:dyDescent="0.15">
      <c r="A682" s="740">
        <v>44164</v>
      </c>
      <c r="B682" s="486">
        <v>1920</v>
      </c>
      <c r="C682" s="488">
        <v>5.05</v>
      </c>
      <c r="D682" s="741">
        <f t="shared" si="148"/>
        <v>3287.2413793103451</v>
      </c>
      <c r="E682" s="490">
        <v>9533</v>
      </c>
      <c r="F682" s="490">
        <v>3285</v>
      </c>
      <c r="G682" s="689">
        <v>480</v>
      </c>
      <c r="H682" s="488"/>
      <c r="I682" s="489"/>
      <c r="J682" s="490"/>
      <c r="K682" s="490"/>
      <c r="L682" s="491"/>
      <c r="M682" s="491"/>
      <c r="N682" s="491"/>
      <c r="O682" s="492"/>
      <c r="P682" s="550"/>
      <c r="Q682" s="493"/>
      <c r="R682" s="494"/>
      <c r="S682" s="490"/>
      <c r="T682" s="490"/>
      <c r="U682" s="677"/>
      <c r="V682" s="499"/>
      <c r="W682" s="742">
        <f t="shared" si="149"/>
        <v>2400</v>
      </c>
      <c r="X682" s="499">
        <f t="shared" si="150"/>
        <v>0.96</v>
      </c>
      <c r="Y682" s="742">
        <f t="shared" si="151"/>
        <v>2629.7931034482758</v>
      </c>
      <c r="Z682" s="742">
        <f t="shared" si="152"/>
        <v>7626.4</v>
      </c>
      <c r="AA682" s="550">
        <f t="shared" si="153"/>
        <v>18303.36</v>
      </c>
      <c r="AB682" s="499">
        <f t="shared" si="154"/>
        <v>0.81348266666666669</v>
      </c>
      <c r="AC682" s="494">
        <v>37</v>
      </c>
      <c r="AD682" s="507"/>
      <c r="AE682" s="550">
        <v>4769</v>
      </c>
      <c r="AF682" s="550">
        <v>4754</v>
      </c>
      <c r="AG682" s="507">
        <v>7.32</v>
      </c>
      <c r="AH682" s="494">
        <v>641</v>
      </c>
      <c r="AI682" s="550">
        <f t="shared" si="161"/>
        <v>1923</v>
      </c>
      <c r="AJ682" s="550">
        <v>6130</v>
      </c>
      <c r="AK682" s="494"/>
      <c r="AL682" s="503">
        <v>1.2</v>
      </c>
      <c r="AM682" s="507">
        <v>4.46</v>
      </c>
      <c r="AN682" s="507">
        <v>37.619999999999997</v>
      </c>
      <c r="AO682" s="503">
        <v>6.2</v>
      </c>
      <c r="AP682" s="503">
        <v>1.2</v>
      </c>
      <c r="AQ682" s="550">
        <v>8528</v>
      </c>
      <c r="AR682" s="507">
        <f t="shared" si="158"/>
        <v>0.62302018678916671</v>
      </c>
      <c r="AS682" s="494">
        <f t="shared" si="155"/>
        <v>40</v>
      </c>
      <c r="AT682" s="507">
        <f t="shared" si="156"/>
        <v>4.5758400000000004</v>
      </c>
      <c r="AU682" s="743">
        <f t="shared" si="157"/>
        <v>0.81711428571428579</v>
      </c>
      <c r="AV682" s="499">
        <f t="shared" si="159"/>
        <v>0.75625458932130496</v>
      </c>
      <c r="AW682" s="748">
        <f t="shared" si="160"/>
        <v>0.74784957515997064</v>
      </c>
    </row>
    <row r="683" spans="1:49" x14ac:dyDescent="0.15">
      <c r="A683" s="733">
        <v>44165</v>
      </c>
      <c r="B683" s="515">
        <v>1920</v>
      </c>
      <c r="C683" s="403">
        <v>4.9800000000000004</v>
      </c>
      <c r="D683" s="406">
        <f t="shared" si="148"/>
        <v>3606.8965517241381</v>
      </c>
      <c r="E683" s="405">
        <v>10460</v>
      </c>
      <c r="F683" s="405">
        <v>2689</v>
      </c>
      <c r="G683" s="687">
        <v>480</v>
      </c>
      <c r="H683" s="403"/>
      <c r="I683" s="404"/>
      <c r="J683" s="405"/>
      <c r="K683" s="405"/>
      <c r="L683" s="407"/>
      <c r="M683" s="407"/>
      <c r="N683" s="407"/>
      <c r="O683" s="408"/>
      <c r="P683" s="549"/>
      <c r="Q683" s="438"/>
      <c r="R683" s="405"/>
      <c r="S683" s="405"/>
      <c r="T683" s="405"/>
      <c r="U683" s="667"/>
      <c r="V683" s="450"/>
      <c r="W683" s="734">
        <f t="shared" si="149"/>
        <v>2400</v>
      </c>
      <c r="X683" s="450">
        <f t="shared" si="150"/>
        <v>0.96</v>
      </c>
      <c r="Y683" s="734">
        <f t="shared" si="151"/>
        <v>2885.5172413793102</v>
      </c>
      <c r="Z683" s="734">
        <f t="shared" si="152"/>
        <v>8368</v>
      </c>
      <c r="AA683" s="735">
        <f t="shared" si="153"/>
        <v>20083.2</v>
      </c>
      <c r="AB683" s="450">
        <f t="shared" si="154"/>
        <v>0.89258666666666675</v>
      </c>
      <c r="AC683" s="439">
        <v>37</v>
      </c>
      <c r="AD683" s="464"/>
      <c r="AE683" s="549">
        <v>4830</v>
      </c>
      <c r="AF683" s="549">
        <v>4807</v>
      </c>
      <c r="AG683" s="464">
        <v>7.46</v>
      </c>
      <c r="AH683" s="439">
        <v>623</v>
      </c>
      <c r="AI683" s="735">
        <f t="shared" si="161"/>
        <v>1869</v>
      </c>
      <c r="AJ683" s="549">
        <v>6090</v>
      </c>
      <c r="AK683" s="439"/>
      <c r="AL683" s="457">
        <v>1.5</v>
      </c>
      <c r="AM683" s="464">
        <v>5.0599999999999996</v>
      </c>
      <c r="AN683" s="464">
        <v>37.6</v>
      </c>
      <c r="AO683" s="457">
        <v>12.3</v>
      </c>
      <c r="AP683" s="457">
        <v>1.6</v>
      </c>
      <c r="AQ683" s="549">
        <v>7389</v>
      </c>
      <c r="AR683" s="736">
        <f t="shared" si="158"/>
        <v>0.47372672718879827</v>
      </c>
      <c r="AS683" s="595">
        <f t="shared" si="155"/>
        <v>40</v>
      </c>
      <c r="AT683" s="736">
        <f t="shared" si="156"/>
        <v>5.0208000000000004</v>
      </c>
      <c r="AU683" s="737">
        <f t="shared" si="157"/>
        <v>0.89657142857142869</v>
      </c>
      <c r="AV683" s="450">
        <f t="shared" si="159"/>
        <v>0.78409416826003819</v>
      </c>
      <c r="AW683" s="747">
        <f t="shared" si="160"/>
        <v>0.77664913957934989</v>
      </c>
    </row>
    <row r="684" spans="1:49" x14ac:dyDescent="0.15">
      <c r="A684" s="733">
        <v>44166</v>
      </c>
      <c r="B684" s="515">
        <v>1920</v>
      </c>
      <c r="C684" s="403">
        <v>4.9800000000000004</v>
      </c>
      <c r="D684" s="406">
        <f t="shared" si="148"/>
        <v>3060</v>
      </c>
      <c r="E684" s="405">
        <v>8874</v>
      </c>
      <c r="F684" s="405">
        <v>2621</v>
      </c>
      <c r="G684" s="687">
        <v>480</v>
      </c>
      <c r="H684" s="403"/>
      <c r="I684" s="404"/>
      <c r="J684" s="405"/>
      <c r="K684" s="405"/>
      <c r="L684" s="407"/>
      <c r="M684" s="407"/>
      <c r="N684" s="407"/>
      <c r="O684" s="408"/>
      <c r="P684" s="549"/>
      <c r="Q684" s="438"/>
      <c r="R684" s="405"/>
      <c r="S684" s="405"/>
      <c r="T684" s="405"/>
      <c r="U684" s="667"/>
      <c r="V684" s="450"/>
      <c r="W684" s="734">
        <f t="shared" si="149"/>
        <v>2400</v>
      </c>
      <c r="X684" s="450">
        <f t="shared" si="150"/>
        <v>0.96</v>
      </c>
      <c r="Y684" s="734">
        <f t="shared" si="151"/>
        <v>2448</v>
      </c>
      <c r="Z684" s="734">
        <f t="shared" si="152"/>
        <v>7099.2</v>
      </c>
      <c r="AA684" s="735">
        <f t="shared" si="153"/>
        <v>17038.080000000002</v>
      </c>
      <c r="AB684" s="450">
        <f t="shared" si="154"/>
        <v>0.75724800000000003</v>
      </c>
      <c r="AC684" s="439">
        <v>37</v>
      </c>
      <c r="AD684" s="464"/>
      <c r="AE684" s="549">
        <v>4774</v>
      </c>
      <c r="AF684" s="549">
        <v>4802</v>
      </c>
      <c r="AG684" s="464">
        <v>7.48</v>
      </c>
      <c r="AH684" s="439">
        <v>604</v>
      </c>
      <c r="AI684" s="735">
        <f t="shared" si="161"/>
        <v>1812</v>
      </c>
      <c r="AJ684" s="549">
        <v>6160</v>
      </c>
      <c r="AK684" s="439"/>
      <c r="AL684" s="457">
        <v>1.1000000000000001</v>
      </c>
      <c r="AM684" s="464">
        <v>4.75</v>
      </c>
      <c r="AN684" s="464">
        <v>38.9</v>
      </c>
      <c r="AO684" s="457">
        <v>12.3</v>
      </c>
      <c r="AP684" s="457">
        <v>1.9</v>
      </c>
      <c r="AQ684" s="549">
        <v>8410</v>
      </c>
      <c r="AR684" s="736">
        <f t="shared" si="158"/>
        <v>0.6627641599838604</v>
      </c>
      <c r="AS684" s="595">
        <f t="shared" si="155"/>
        <v>40</v>
      </c>
      <c r="AT684" s="736">
        <f t="shared" si="156"/>
        <v>4.2595200000000002</v>
      </c>
      <c r="AU684" s="737">
        <f t="shared" si="157"/>
        <v>0.76062857142857154</v>
      </c>
      <c r="AV684" s="450">
        <f t="shared" si="159"/>
        <v>0.75326797385620914</v>
      </c>
      <c r="AW684" s="747">
        <f t="shared" si="160"/>
        <v>0.74475997295469909</v>
      </c>
    </row>
    <row r="685" spans="1:49" x14ac:dyDescent="0.15">
      <c r="A685" s="733">
        <v>44167</v>
      </c>
      <c r="B685" s="515">
        <v>1920</v>
      </c>
      <c r="C685" s="403">
        <v>4.95</v>
      </c>
      <c r="D685" s="406">
        <f t="shared" si="148"/>
        <v>3270.344827586207</v>
      </c>
      <c r="E685" s="405">
        <v>9484</v>
      </c>
      <c r="F685" s="405">
        <v>2954</v>
      </c>
      <c r="G685" s="687">
        <v>480</v>
      </c>
      <c r="H685" s="403"/>
      <c r="I685" s="404"/>
      <c r="J685" s="405"/>
      <c r="K685" s="405"/>
      <c r="L685" s="407"/>
      <c r="M685" s="407"/>
      <c r="N685" s="407"/>
      <c r="O685" s="408"/>
      <c r="P685" s="549"/>
      <c r="Q685" s="438"/>
      <c r="R685" s="405"/>
      <c r="S685" s="405"/>
      <c r="T685" s="405"/>
      <c r="U685" s="667"/>
      <c r="V685" s="450"/>
      <c r="W685" s="734">
        <f t="shared" si="149"/>
        <v>2400</v>
      </c>
      <c r="X685" s="450">
        <f t="shared" si="150"/>
        <v>0.96</v>
      </c>
      <c r="Y685" s="734">
        <f t="shared" si="151"/>
        <v>2616.2758620689656</v>
      </c>
      <c r="Z685" s="734">
        <f t="shared" si="152"/>
        <v>7587.2</v>
      </c>
      <c r="AA685" s="735">
        <f t="shared" si="153"/>
        <v>18209.28</v>
      </c>
      <c r="AB685" s="450">
        <f t="shared" si="154"/>
        <v>0.80930133333333332</v>
      </c>
      <c r="AC685" s="439">
        <v>37</v>
      </c>
      <c r="AD685" s="464"/>
      <c r="AE685" s="549">
        <v>4759</v>
      </c>
      <c r="AF685" s="549">
        <v>4737</v>
      </c>
      <c r="AG685" s="464">
        <v>7.34</v>
      </c>
      <c r="AH685" s="439">
        <v>590</v>
      </c>
      <c r="AI685" s="735">
        <f t="shared" si="161"/>
        <v>1770</v>
      </c>
      <c r="AJ685" s="549">
        <v>5990</v>
      </c>
      <c r="AK685" s="439"/>
      <c r="AL685" s="457">
        <v>0.8</v>
      </c>
      <c r="AM685" s="464"/>
      <c r="AN685" s="464"/>
      <c r="AO685" s="457"/>
      <c r="AP685" s="457"/>
      <c r="AQ685" s="549">
        <v>7830</v>
      </c>
      <c r="AR685" s="736">
        <f t="shared" si="158"/>
        <v>0.56083682871484564</v>
      </c>
      <c r="AS685" s="595">
        <f t="shared" si="155"/>
        <v>40</v>
      </c>
      <c r="AT685" s="736">
        <f t="shared" si="156"/>
        <v>4.5523199999999999</v>
      </c>
      <c r="AU685" s="737">
        <f t="shared" si="157"/>
        <v>0.8129142857142857</v>
      </c>
      <c r="AV685" s="450">
        <f t="shared" si="159"/>
        <v>0.77448861239983136</v>
      </c>
      <c r="AW685" s="747">
        <f t="shared" si="160"/>
        <v>0.7667123576549979</v>
      </c>
    </row>
    <row r="686" spans="1:49" x14ac:dyDescent="0.15">
      <c r="A686" s="733">
        <v>44168</v>
      </c>
      <c r="B686" s="515">
        <v>1920</v>
      </c>
      <c r="C686" s="403">
        <v>4.92</v>
      </c>
      <c r="D686" s="406">
        <f t="shared" si="148"/>
        <v>3273.1034482758623</v>
      </c>
      <c r="E686" s="405">
        <v>9492</v>
      </c>
      <c r="F686" s="405">
        <v>3398</v>
      </c>
      <c r="G686" s="687">
        <v>480</v>
      </c>
      <c r="H686" s="403"/>
      <c r="I686" s="404"/>
      <c r="J686" s="405"/>
      <c r="K686" s="405"/>
      <c r="L686" s="407"/>
      <c r="M686" s="407"/>
      <c r="N686" s="407"/>
      <c r="O686" s="408"/>
      <c r="P686" s="549"/>
      <c r="Q686" s="438"/>
      <c r="R686" s="405"/>
      <c r="S686" s="405"/>
      <c r="T686" s="405"/>
      <c r="U686" s="667"/>
      <c r="V686" s="450"/>
      <c r="W686" s="734">
        <f t="shared" si="149"/>
        <v>2400</v>
      </c>
      <c r="X686" s="450">
        <f t="shared" si="150"/>
        <v>0.96</v>
      </c>
      <c r="Y686" s="734">
        <f t="shared" si="151"/>
        <v>2618.4827586206898</v>
      </c>
      <c r="Z686" s="734">
        <f t="shared" si="152"/>
        <v>7593.6</v>
      </c>
      <c r="AA686" s="735">
        <f t="shared" si="153"/>
        <v>18224.64</v>
      </c>
      <c r="AB686" s="450">
        <f t="shared" si="154"/>
        <v>0.80998399999999993</v>
      </c>
      <c r="AC686" s="439">
        <v>37</v>
      </c>
      <c r="AD686" s="464"/>
      <c r="AE686" s="549">
        <v>4788</v>
      </c>
      <c r="AF686" s="549">
        <v>4714</v>
      </c>
      <c r="AG686" s="464">
        <v>7.29</v>
      </c>
      <c r="AH686" s="439">
        <v>589</v>
      </c>
      <c r="AI686" s="735">
        <f t="shared" si="161"/>
        <v>1767</v>
      </c>
      <c r="AJ686" s="549">
        <v>5610</v>
      </c>
      <c r="AK686" s="439"/>
      <c r="AL686" s="457">
        <v>1</v>
      </c>
      <c r="AM686" s="464"/>
      <c r="AN686" s="464"/>
      <c r="AO686" s="457"/>
      <c r="AP686" s="457"/>
      <c r="AQ686" s="549">
        <v>9254</v>
      </c>
      <c r="AR686" s="736">
        <f t="shared" si="158"/>
        <v>0.6617638645751095</v>
      </c>
      <c r="AS686" s="595">
        <f t="shared" si="155"/>
        <v>40</v>
      </c>
      <c r="AT686" s="736">
        <f t="shared" si="156"/>
        <v>4.5561600000000002</v>
      </c>
      <c r="AU686" s="737">
        <f t="shared" si="157"/>
        <v>0.8136000000000001</v>
      </c>
      <c r="AV686" s="450">
        <f t="shared" si="159"/>
        <v>0.77506057732827649</v>
      </c>
      <c r="AW686" s="747">
        <f t="shared" si="160"/>
        <v>0.76730404551201015</v>
      </c>
    </row>
    <row r="687" spans="1:49" x14ac:dyDescent="0.15">
      <c r="A687" s="733">
        <v>44169</v>
      </c>
      <c r="B687" s="515">
        <v>1920</v>
      </c>
      <c r="C687" s="403">
        <v>5.0599999999999996</v>
      </c>
      <c r="D687" s="406">
        <f t="shared" ref="D687:D718" si="162">E687/2.9</f>
        <v>3248.9655172413795</v>
      </c>
      <c r="E687" s="405">
        <v>9422</v>
      </c>
      <c r="F687" s="405">
        <v>2933</v>
      </c>
      <c r="G687" s="687">
        <v>480</v>
      </c>
      <c r="H687" s="403"/>
      <c r="I687" s="404"/>
      <c r="J687" s="405"/>
      <c r="K687" s="405"/>
      <c r="L687" s="407"/>
      <c r="M687" s="407"/>
      <c r="N687" s="407"/>
      <c r="O687" s="408"/>
      <c r="P687" s="549"/>
      <c r="Q687" s="438"/>
      <c r="R687" s="405"/>
      <c r="S687" s="405"/>
      <c r="T687" s="405"/>
      <c r="U687" s="667"/>
      <c r="V687" s="450"/>
      <c r="W687" s="734">
        <f t="shared" ref="W687:W719" si="163">G687+B687</f>
        <v>2400</v>
      </c>
      <c r="X687" s="450">
        <f t="shared" ref="X687:X718" si="164">W687/$W$6</f>
        <v>0.96</v>
      </c>
      <c r="Y687" s="734">
        <f t="shared" ref="Y687:Y718" si="165">Z687/2.9</f>
        <v>2599.1724137931037</v>
      </c>
      <c r="Z687" s="734">
        <f t="shared" ref="Z687:Z719" si="166">E687*B687/W687</f>
        <v>7537.6</v>
      </c>
      <c r="AA687" s="735">
        <f t="shared" ref="AA687:AA719" si="167">B687*E687/1000</f>
        <v>18090.240000000002</v>
      </c>
      <c r="AB687" s="450">
        <f t="shared" ref="AB687:AB718" si="168">AA687/$AA$6</f>
        <v>0.80401066666666676</v>
      </c>
      <c r="AC687" s="439">
        <v>37</v>
      </c>
      <c r="AD687" s="464"/>
      <c r="AE687" s="549">
        <v>4829</v>
      </c>
      <c r="AF687" s="549">
        <v>4790</v>
      </c>
      <c r="AG687" s="464">
        <v>7.25</v>
      </c>
      <c r="AH687" s="439">
        <v>549</v>
      </c>
      <c r="AI687" s="735">
        <f t="shared" si="161"/>
        <v>1647</v>
      </c>
      <c r="AJ687" s="549">
        <v>5620</v>
      </c>
      <c r="AK687" s="439"/>
      <c r="AL687" s="457">
        <v>1.5</v>
      </c>
      <c r="AM687" s="464">
        <v>3.38</v>
      </c>
      <c r="AN687" s="464">
        <v>36.94</v>
      </c>
      <c r="AO687" s="457">
        <v>16.8</v>
      </c>
      <c r="AP687" s="457">
        <v>1.4</v>
      </c>
      <c r="AQ687" s="549">
        <v>8044</v>
      </c>
      <c r="AR687" s="736">
        <f t="shared" si="158"/>
        <v>0.56898561550040172</v>
      </c>
      <c r="AS687" s="595">
        <f t="shared" ref="AS687:AS719" si="169">4000/W687*24</f>
        <v>40</v>
      </c>
      <c r="AT687" s="736">
        <f t="shared" ref="AT687:AT719" si="170">AA687/4000</f>
        <v>4.5225600000000004</v>
      </c>
      <c r="AU687" s="737">
        <f t="shared" ref="AU687:AU718" si="171">AT687/$AT$6</f>
        <v>0.8076000000000001</v>
      </c>
      <c r="AV687" s="450">
        <f t="shared" si="159"/>
        <v>0.78877892167268104</v>
      </c>
      <c r="AW687" s="747">
        <f t="shared" si="160"/>
        <v>0.78149543621311823</v>
      </c>
    </row>
    <row r="688" spans="1:49" x14ac:dyDescent="0.15">
      <c r="A688" s="733">
        <v>44170</v>
      </c>
      <c r="B688" s="515">
        <v>1920</v>
      </c>
      <c r="C688" s="403">
        <v>5.0199999999999996</v>
      </c>
      <c r="D688" s="406">
        <f t="shared" si="162"/>
        <v>3324.8275862068967</v>
      </c>
      <c r="E688" s="405">
        <v>9642</v>
      </c>
      <c r="F688" s="405">
        <v>2886</v>
      </c>
      <c r="G688" s="687">
        <v>480</v>
      </c>
      <c r="H688" s="403"/>
      <c r="I688" s="404"/>
      <c r="J688" s="405"/>
      <c r="K688" s="405"/>
      <c r="L688" s="407"/>
      <c r="M688" s="407"/>
      <c r="N688" s="407"/>
      <c r="O688" s="408"/>
      <c r="P688" s="549"/>
      <c r="Q688" s="438"/>
      <c r="R688" s="405"/>
      <c r="S688" s="405"/>
      <c r="T688" s="405"/>
      <c r="U688" s="667"/>
      <c r="V688" s="450"/>
      <c r="W688" s="734">
        <f t="shared" si="163"/>
        <v>2400</v>
      </c>
      <c r="X688" s="450">
        <f t="shared" si="164"/>
        <v>0.96</v>
      </c>
      <c r="Y688" s="734">
        <f t="shared" si="165"/>
        <v>2659.8620689655177</v>
      </c>
      <c r="Z688" s="734">
        <f t="shared" si="166"/>
        <v>7713.6</v>
      </c>
      <c r="AA688" s="735">
        <f t="shared" si="167"/>
        <v>18512.64</v>
      </c>
      <c r="AB688" s="450">
        <f t="shared" si="168"/>
        <v>0.82278399999999996</v>
      </c>
      <c r="AC688" s="439">
        <v>37</v>
      </c>
      <c r="AD688" s="464"/>
      <c r="AE688" s="549">
        <v>4784</v>
      </c>
      <c r="AF688" s="549">
        <v>4817</v>
      </c>
      <c r="AG688" s="464">
        <v>7.43</v>
      </c>
      <c r="AH688" s="439">
        <v>545</v>
      </c>
      <c r="AI688" s="735">
        <f t="shared" si="161"/>
        <v>1635</v>
      </c>
      <c r="AJ688" s="549">
        <v>5570</v>
      </c>
      <c r="AK688" s="439"/>
      <c r="AL688" s="457">
        <v>1.2</v>
      </c>
      <c r="AM688" s="464"/>
      <c r="AN688" s="464"/>
      <c r="AO688" s="457"/>
      <c r="AP688" s="457"/>
      <c r="AQ688" s="549">
        <v>7971</v>
      </c>
      <c r="AR688" s="736">
        <f t="shared" si="158"/>
        <v>0.54638403579771655</v>
      </c>
      <c r="AS688" s="595">
        <f t="shared" si="169"/>
        <v>40</v>
      </c>
      <c r="AT688" s="736">
        <f t="shared" si="170"/>
        <v>4.6281600000000003</v>
      </c>
      <c r="AU688" s="737">
        <f t="shared" si="171"/>
        <v>0.826457142857143</v>
      </c>
      <c r="AV688" s="450">
        <f t="shared" si="159"/>
        <v>0.79510215722879074</v>
      </c>
      <c r="AW688" s="747">
        <f t="shared" si="160"/>
        <v>0.78803671437461109</v>
      </c>
    </row>
    <row r="689" spans="1:49" x14ac:dyDescent="0.15">
      <c r="A689" s="740">
        <v>44171</v>
      </c>
      <c r="B689" s="486">
        <v>1920</v>
      </c>
      <c r="C689" s="488">
        <v>5.01</v>
      </c>
      <c r="D689" s="741">
        <f t="shared" si="162"/>
        <v>3337.9310344827586</v>
      </c>
      <c r="E689" s="490">
        <v>9680</v>
      </c>
      <c r="F689" s="490">
        <v>3277</v>
      </c>
      <c r="G689" s="689">
        <v>480</v>
      </c>
      <c r="H689" s="488"/>
      <c r="I689" s="489"/>
      <c r="J689" s="490"/>
      <c r="K689" s="490"/>
      <c r="L689" s="491"/>
      <c r="M689" s="491"/>
      <c r="N689" s="491"/>
      <c r="O689" s="492"/>
      <c r="P689" s="550"/>
      <c r="Q689" s="493"/>
      <c r="R689" s="494"/>
      <c r="S689" s="490"/>
      <c r="T689" s="490"/>
      <c r="U689" s="677"/>
      <c r="V689" s="499"/>
      <c r="W689" s="742">
        <f t="shared" si="163"/>
        <v>2400</v>
      </c>
      <c r="X689" s="499">
        <f t="shared" si="164"/>
        <v>0.96</v>
      </c>
      <c r="Y689" s="742">
        <f t="shared" si="165"/>
        <v>2670.344827586207</v>
      </c>
      <c r="Z689" s="742">
        <f t="shared" si="166"/>
        <v>7744</v>
      </c>
      <c r="AA689" s="550">
        <f t="shared" si="167"/>
        <v>18585.599999999999</v>
      </c>
      <c r="AB689" s="499">
        <f t="shared" si="168"/>
        <v>0.82602666666666658</v>
      </c>
      <c r="AC689" s="494">
        <v>37</v>
      </c>
      <c r="AD689" s="507"/>
      <c r="AE689" s="550">
        <v>4697</v>
      </c>
      <c r="AF689" s="550">
        <v>4721</v>
      </c>
      <c r="AG689" s="507">
        <v>7.55</v>
      </c>
      <c r="AH689" s="494">
        <v>580</v>
      </c>
      <c r="AI689" s="550">
        <f t="shared" si="161"/>
        <v>1740</v>
      </c>
      <c r="AJ689" s="550">
        <v>5640</v>
      </c>
      <c r="AK689" s="494"/>
      <c r="AL689" s="503">
        <v>1</v>
      </c>
      <c r="AM689" s="507"/>
      <c r="AN689" s="507"/>
      <c r="AO689" s="503"/>
      <c r="AP689" s="503"/>
      <c r="AQ689" s="550">
        <v>8009</v>
      </c>
      <c r="AR689" s="507">
        <f t="shared" ref="AR689:AR719" si="172">AQ689/(AA689*AW689)</f>
        <v>0.55581001554519216</v>
      </c>
      <c r="AS689" s="494">
        <f t="shared" si="169"/>
        <v>40</v>
      </c>
      <c r="AT689" s="507">
        <f t="shared" si="170"/>
        <v>4.6463999999999999</v>
      </c>
      <c r="AU689" s="743">
        <f t="shared" si="171"/>
        <v>0.82971428571428574</v>
      </c>
      <c r="AV689" s="499">
        <f t="shared" ref="AV689:AV719" si="173">1-AH689/Y689</f>
        <v>0.78279958677685957</v>
      </c>
      <c r="AW689" s="748">
        <f t="shared" ref="AW689:AW719" si="174">1-AI689/Z689</f>
        <v>0.77530991735537191</v>
      </c>
    </row>
    <row r="690" spans="1:49" x14ac:dyDescent="0.15">
      <c r="A690" s="733">
        <v>44172</v>
      </c>
      <c r="B690" s="515">
        <v>2160</v>
      </c>
      <c r="C690" s="403">
        <v>4.88</v>
      </c>
      <c r="D690" s="406">
        <f t="shared" si="162"/>
        <v>3395.8620689655172</v>
      </c>
      <c r="E690" s="405">
        <v>9848</v>
      </c>
      <c r="F690" s="405">
        <v>3136</v>
      </c>
      <c r="G690" s="687">
        <v>480</v>
      </c>
      <c r="H690" s="403"/>
      <c r="I690" s="404"/>
      <c r="J690" s="405"/>
      <c r="K690" s="405"/>
      <c r="L690" s="407"/>
      <c r="M690" s="407"/>
      <c r="N690" s="407"/>
      <c r="O690" s="408"/>
      <c r="P690" s="549"/>
      <c r="Q690" s="438"/>
      <c r="R690" s="405"/>
      <c r="S690" s="405"/>
      <c r="T690" s="405"/>
      <c r="U690" s="667"/>
      <c r="V690" s="450"/>
      <c r="W690" s="734">
        <f t="shared" si="163"/>
        <v>2640</v>
      </c>
      <c r="X690" s="450">
        <f t="shared" si="164"/>
        <v>1.056</v>
      </c>
      <c r="Y690" s="734">
        <f t="shared" si="165"/>
        <v>2778.4326018808779</v>
      </c>
      <c r="Z690" s="734">
        <f t="shared" si="166"/>
        <v>8057.454545454545</v>
      </c>
      <c r="AA690" s="735">
        <f t="shared" si="167"/>
        <v>21271.68</v>
      </c>
      <c r="AB690" s="450">
        <f t="shared" si="168"/>
        <v>0.94540800000000003</v>
      </c>
      <c r="AC690" s="439">
        <v>37</v>
      </c>
      <c r="AD690" s="464"/>
      <c r="AE690" s="549">
        <v>4888</v>
      </c>
      <c r="AF690" s="549">
        <v>4910</v>
      </c>
      <c r="AG690" s="464">
        <v>7.12</v>
      </c>
      <c r="AH690" s="439">
        <v>579</v>
      </c>
      <c r="AI690" s="735">
        <f t="shared" si="161"/>
        <v>1737</v>
      </c>
      <c r="AJ690" s="549">
        <v>5570</v>
      </c>
      <c r="AK690" s="439"/>
      <c r="AL690" s="457">
        <v>1.4</v>
      </c>
      <c r="AM690" s="464"/>
      <c r="AN690" s="464"/>
      <c r="AO690" s="457"/>
      <c r="AP690" s="457"/>
      <c r="AQ690" s="549">
        <v>7620</v>
      </c>
      <c r="AR690" s="736">
        <f t="shared" si="172"/>
        <v>0.45667026249550524</v>
      </c>
      <c r="AS690" s="595">
        <f t="shared" si="169"/>
        <v>36.36363636363636</v>
      </c>
      <c r="AT690" s="736">
        <f t="shared" si="170"/>
        <v>5.31792</v>
      </c>
      <c r="AU690" s="737">
        <f t="shared" si="171"/>
        <v>0.94962857142857149</v>
      </c>
      <c r="AV690" s="450">
        <f t="shared" si="173"/>
        <v>0.79160912537232608</v>
      </c>
      <c r="AW690" s="747">
        <f t="shared" si="174"/>
        <v>0.78442323314378548</v>
      </c>
    </row>
    <row r="691" spans="1:49" x14ac:dyDescent="0.15">
      <c r="A691" s="733">
        <v>44173</v>
      </c>
      <c r="B691" s="515">
        <v>2160</v>
      </c>
      <c r="C691" s="403">
        <v>4.97</v>
      </c>
      <c r="D691" s="406">
        <f t="shared" si="162"/>
        <v>3405.8620689655172</v>
      </c>
      <c r="E691" s="405">
        <v>9877</v>
      </c>
      <c r="F691" s="405">
        <v>3063</v>
      </c>
      <c r="G691" s="687">
        <v>480</v>
      </c>
      <c r="H691" s="403"/>
      <c r="I691" s="404"/>
      <c r="J691" s="405"/>
      <c r="K691" s="405"/>
      <c r="L691" s="407"/>
      <c r="M691" s="407"/>
      <c r="N691" s="407"/>
      <c r="O691" s="408"/>
      <c r="P691" s="549"/>
      <c r="Q691" s="438"/>
      <c r="R691" s="405"/>
      <c r="S691" s="405"/>
      <c r="T691" s="405"/>
      <c r="U691" s="667"/>
      <c r="V691" s="450"/>
      <c r="W691" s="734">
        <f t="shared" si="163"/>
        <v>2640</v>
      </c>
      <c r="X691" s="450">
        <f t="shared" si="164"/>
        <v>1.056</v>
      </c>
      <c r="Y691" s="734">
        <f t="shared" si="165"/>
        <v>2786.6144200626959</v>
      </c>
      <c r="Z691" s="734">
        <f t="shared" si="166"/>
        <v>8081.181818181818</v>
      </c>
      <c r="AA691" s="735">
        <f t="shared" si="167"/>
        <v>21334.32</v>
      </c>
      <c r="AB691" s="450">
        <f t="shared" si="168"/>
        <v>0.94819200000000003</v>
      </c>
      <c r="AC691" s="439">
        <v>37</v>
      </c>
      <c r="AD691" s="464"/>
      <c r="AE691" s="549">
        <v>4768</v>
      </c>
      <c r="AF691" s="549">
        <v>4801</v>
      </c>
      <c r="AG691" s="464">
        <v>7.24</v>
      </c>
      <c r="AH691" s="439">
        <v>603.79999999999995</v>
      </c>
      <c r="AI691" s="735">
        <f t="shared" si="161"/>
        <v>1811.3999999999999</v>
      </c>
      <c r="AJ691" s="549">
        <v>5610</v>
      </c>
      <c r="AK691" s="439"/>
      <c r="AL691" s="457">
        <v>0.9</v>
      </c>
      <c r="AM691" s="464">
        <v>3.89</v>
      </c>
      <c r="AN691" s="464">
        <v>37.520000000000003</v>
      </c>
      <c r="AO691" s="457">
        <v>10.4</v>
      </c>
      <c r="AP691" s="457">
        <v>1.4</v>
      </c>
      <c r="AQ691" s="549">
        <v>8943</v>
      </c>
      <c r="AR691" s="736">
        <f t="shared" si="172"/>
        <v>0.54028993324401609</v>
      </c>
      <c r="AS691" s="595">
        <f t="shared" si="169"/>
        <v>36.36363636363636</v>
      </c>
      <c r="AT691" s="736">
        <f t="shared" si="170"/>
        <v>5.3335799999999995</v>
      </c>
      <c r="AU691" s="737">
        <f t="shared" si="171"/>
        <v>0.95242499999999997</v>
      </c>
      <c r="AV691" s="450">
        <f t="shared" si="173"/>
        <v>0.783321296390042</v>
      </c>
      <c r="AW691" s="747">
        <f t="shared" si="174"/>
        <v>0.77584961695521582</v>
      </c>
    </row>
    <row r="692" spans="1:49" x14ac:dyDescent="0.15">
      <c r="A692" s="733">
        <v>44174</v>
      </c>
      <c r="B692" s="515">
        <v>2160</v>
      </c>
      <c r="C692" s="403">
        <v>4.95</v>
      </c>
      <c r="D692" s="406">
        <f t="shared" si="162"/>
        <v>3656.5517241379312</v>
      </c>
      <c r="E692" s="405">
        <v>10604</v>
      </c>
      <c r="F692" s="405">
        <v>3069</v>
      </c>
      <c r="G692" s="687">
        <v>480</v>
      </c>
      <c r="H692" s="403"/>
      <c r="I692" s="404"/>
      <c r="J692" s="405"/>
      <c r="K692" s="405"/>
      <c r="L692" s="407"/>
      <c r="M692" s="407"/>
      <c r="N692" s="407"/>
      <c r="O692" s="408"/>
      <c r="P692" s="549"/>
      <c r="Q692" s="438"/>
      <c r="R692" s="405"/>
      <c r="S692" s="405"/>
      <c r="T692" s="405"/>
      <c r="U692" s="667"/>
      <c r="V692" s="450"/>
      <c r="W692" s="734">
        <f t="shared" si="163"/>
        <v>2640</v>
      </c>
      <c r="X692" s="450">
        <f t="shared" si="164"/>
        <v>1.056</v>
      </c>
      <c r="Y692" s="734">
        <f t="shared" si="165"/>
        <v>2991.7241379310344</v>
      </c>
      <c r="Z692" s="734">
        <f t="shared" si="166"/>
        <v>8676</v>
      </c>
      <c r="AA692" s="735">
        <f t="shared" si="167"/>
        <v>22904.639999999999</v>
      </c>
      <c r="AB692" s="450">
        <f t="shared" si="168"/>
        <v>1.017984</v>
      </c>
      <c r="AC692" s="439">
        <v>37</v>
      </c>
      <c r="AD692" s="464"/>
      <c r="AE692" s="549">
        <v>4618</v>
      </c>
      <c r="AF692" s="549">
        <v>4651</v>
      </c>
      <c r="AG692" s="464">
        <v>7.24</v>
      </c>
      <c r="AH692" s="439">
        <v>634</v>
      </c>
      <c r="AI692" s="735">
        <f t="shared" si="161"/>
        <v>1902</v>
      </c>
      <c r="AJ692" s="549">
        <v>5650</v>
      </c>
      <c r="AK692" s="439"/>
      <c r="AL692" s="457">
        <v>1.2</v>
      </c>
      <c r="AM692" s="464"/>
      <c r="AN692" s="464"/>
      <c r="AO692" s="457"/>
      <c r="AP692" s="457"/>
      <c r="AQ692" s="549">
        <v>8546</v>
      </c>
      <c r="AR692" s="736">
        <f t="shared" si="172"/>
        <v>0.47787440391514791</v>
      </c>
      <c r="AS692" s="595">
        <f t="shared" si="169"/>
        <v>36.36363636363636</v>
      </c>
      <c r="AT692" s="736">
        <f t="shared" si="170"/>
        <v>5.7261600000000001</v>
      </c>
      <c r="AU692" s="737">
        <f t="shared" si="171"/>
        <v>1.0225285714285715</v>
      </c>
      <c r="AV692" s="450">
        <f t="shared" si="173"/>
        <v>0.78808206546795756</v>
      </c>
      <c r="AW692" s="747">
        <f t="shared" si="174"/>
        <v>0.78077455048409405</v>
      </c>
    </row>
    <row r="693" spans="1:49" x14ac:dyDescent="0.15">
      <c r="A693" s="733">
        <v>44175</v>
      </c>
      <c r="B693" s="515">
        <v>2160</v>
      </c>
      <c r="C693" s="403">
        <v>4.9400000000000004</v>
      </c>
      <c r="D693" s="406">
        <f t="shared" si="162"/>
        <v>3630</v>
      </c>
      <c r="E693" s="405">
        <v>10527</v>
      </c>
      <c r="F693" s="405">
        <v>3350</v>
      </c>
      <c r="G693" s="687">
        <v>480</v>
      </c>
      <c r="H693" s="403"/>
      <c r="I693" s="404"/>
      <c r="J693" s="405"/>
      <c r="K693" s="405"/>
      <c r="L693" s="407"/>
      <c r="M693" s="407"/>
      <c r="N693" s="407"/>
      <c r="O693" s="408"/>
      <c r="P693" s="549"/>
      <c r="Q693" s="438"/>
      <c r="R693" s="405"/>
      <c r="S693" s="405"/>
      <c r="T693" s="405"/>
      <c r="U693" s="667"/>
      <c r="V693" s="450"/>
      <c r="W693" s="734">
        <f t="shared" si="163"/>
        <v>2640</v>
      </c>
      <c r="X693" s="450">
        <f t="shared" si="164"/>
        <v>1.056</v>
      </c>
      <c r="Y693" s="734">
        <f t="shared" si="165"/>
        <v>2970</v>
      </c>
      <c r="Z693" s="734">
        <f t="shared" si="166"/>
        <v>8613</v>
      </c>
      <c r="AA693" s="735">
        <f t="shared" si="167"/>
        <v>22738.32</v>
      </c>
      <c r="AB693" s="450">
        <f t="shared" si="168"/>
        <v>1.0105919999999999</v>
      </c>
      <c r="AC693" s="439">
        <v>37</v>
      </c>
      <c r="AD693" s="464"/>
      <c r="AE693" s="549">
        <v>4854</v>
      </c>
      <c r="AF693" s="549">
        <v>4833</v>
      </c>
      <c r="AG693" s="464">
        <v>7.38</v>
      </c>
      <c r="AH693" s="439">
        <v>595</v>
      </c>
      <c r="AI693" s="735">
        <f t="shared" si="161"/>
        <v>1785</v>
      </c>
      <c r="AJ693" s="549">
        <v>5580</v>
      </c>
      <c r="AK693" s="439"/>
      <c r="AL693" s="457">
        <v>1.2</v>
      </c>
      <c r="AM693" s="464"/>
      <c r="AN693" s="464"/>
      <c r="AO693" s="457"/>
      <c r="AP693" s="457"/>
      <c r="AQ693" s="549">
        <v>10626</v>
      </c>
      <c r="AR693" s="736">
        <f t="shared" si="172"/>
        <v>0.58948447568834217</v>
      </c>
      <c r="AS693" s="595">
        <f t="shared" si="169"/>
        <v>36.36363636363636</v>
      </c>
      <c r="AT693" s="736">
        <f t="shared" si="170"/>
        <v>5.6845799999999995</v>
      </c>
      <c r="AU693" s="737">
        <f t="shared" si="171"/>
        <v>1.0151035714285714</v>
      </c>
      <c r="AV693" s="450">
        <f t="shared" si="173"/>
        <v>0.79966329966329963</v>
      </c>
      <c r="AW693" s="747">
        <f t="shared" si="174"/>
        <v>0.79275513758272376</v>
      </c>
    </row>
    <row r="694" spans="1:49" x14ac:dyDescent="0.15">
      <c r="A694" s="733">
        <v>44176</v>
      </c>
      <c r="B694" s="515">
        <v>2160</v>
      </c>
      <c r="C694" s="403">
        <v>5.12</v>
      </c>
      <c r="D694" s="406">
        <f t="shared" si="162"/>
        <v>3532.7586206896553</v>
      </c>
      <c r="E694" s="405">
        <v>10245</v>
      </c>
      <c r="F694" s="405">
        <v>2497</v>
      </c>
      <c r="G694" s="687">
        <v>480</v>
      </c>
      <c r="H694" s="403"/>
      <c r="I694" s="404"/>
      <c r="J694" s="405"/>
      <c r="K694" s="405"/>
      <c r="L694" s="407"/>
      <c r="M694" s="407"/>
      <c r="N694" s="407"/>
      <c r="O694" s="408"/>
      <c r="P694" s="549"/>
      <c r="Q694" s="438"/>
      <c r="R694" s="405"/>
      <c r="S694" s="405"/>
      <c r="T694" s="405"/>
      <c r="U694" s="667"/>
      <c r="V694" s="450"/>
      <c r="W694" s="734">
        <f t="shared" si="163"/>
        <v>2640</v>
      </c>
      <c r="X694" s="450">
        <f t="shared" si="164"/>
        <v>1.056</v>
      </c>
      <c r="Y694" s="734">
        <f t="shared" si="165"/>
        <v>2890.4388714733545</v>
      </c>
      <c r="Z694" s="734">
        <f t="shared" si="166"/>
        <v>8382.2727272727279</v>
      </c>
      <c r="AA694" s="735">
        <f t="shared" si="167"/>
        <v>22129.200000000001</v>
      </c>
      <c r="AB694" s="450">
        <f t="shared" si="168"/>
        <v>0.98352000000000006</v>
      </c>
      <c r="AC694" s="439">
        <v>37</v>
      </c>
      <c r="AD694" s="464"/>
      <c r="AE694" s="549">
        <v>4741</v>
      </c>
      <c r="AF694" s="549">
        <v>4712</v>
      </c>
      <c r="AG694" s="464">
        <v>7.15</v>
      </c>
      <c r="AH694" s="439">
        <v>607</v>
      </c>
      <c r="AI694" s="735">
        <f t="shared" si="161"/>
        <v>1821</v>
      </c>
      <c r="AJ694" s="549">
        <v>5300</v>
      </c>
      <c r="AK694" s="439"/>
      <c r="AL694" s="457">
        <v>1.4</v>
      </c>
      <c r="AM694" s="464">
        <v>4.2699999999999996</v>
      </c>
      <c r="AN694" s="464">
        <v>36.299999999999997</v>
      </c>
      <c r="AO694" s="457">
        <v>7.4</v>
      </c>
      <c r="AP694" s="457">
        <v>1</v>
      </c>
      <c r="AQ694" s="549">
        <v>9313</v>
      </c>
      <c r="AR694" s="736">
        <f t="shared" si="172"/>
        <v>0.53764744460147229</v>
      </c>
      <c r="AS694" s="595">
        <f t="shared" si="169"/>
        <v>36.36363636363636</v>
      </c>
      <c r="AT694" s="736">
        <f t="shared" si="170"/>
        <v>5.5323000000000002</v>
      </c>
      <c r="AU694" s="737">
        <f t="shared" si="171"/>
        <v>0.98791071428571442</v>
      </c>
      <c r="AV694" s="450">
        <f t="shared" si="173"/>
        <v>0.78999728865029017</v>
      </c>
      <c r="AW694" s="747">
        <f t="shared" si="174"/>
        <v>0.78275581584512777</v>
      </c>
    </row>
    <row r="695" spans="1:49" x14ac:dyDescent="0.15">
      <c r="A695" s="733">
        <v>44177</v>
      </c>
      <c r="B695" s="515">
        <v>2160</v>
      </c>
      <c r="C695" s="403">
        <v>5.22</v>
      </c>
      <c r="D695" s="406">
        <f t="shared" si="162"/>
        <v>3668.6206896551726</v>
      </c>
      <c r="E695" s="405">
        <v>10639</v>
      </c>
      <c r="F695" s="405">
        <v>2622</v>
      </c>
      <c r="G695" s="687">
        <v>480</v>
      </c>
      <c r="H695" s="403"/>
      <c r="I695" s="404"/>
      <c r="J695" s="405"/>
      <c r="K695" s="405"/>
      <c r="L695" s="407"/>
      <c r="M695" s="407"/>
      <c r="N695" s="407"/>
      <c r="O695" s="408"/>
      <c r="P695" s="549"/>
      <c r="Q695" s="438"/>
      <c r="R695" s="405"/>
      <c r="S695" s="405"/>
      <c r="T695" s="405"/>
      <c r="U695" s="667"/>
      <c r="V695" s="450"/>
      <c r="W695" s="734">
        <f t="shared" si="163"/>
        <v>2640</v>
      </c>
      <c r="X695" s="450">
        <f t="shared" si="164"/>
        <v>1.056</v>
      </c>
      <c r="Y695" s="734">
        <f t="shared" si="165"/>
        <v>3001.5987460815049</v>
      </c>
      <c r="Z695" s="734">
        <f t="shared" si="166"/>
        <v>8704.636363636364</v>
      </c>
      <c r="AA695" s="735">
        <f t="shared" si="167"/>
        <v>22980.240000000002</v>
      </c>
      <c r="AB695" s="450">
        <f t="shared" si="168"/>
        <v>1.021344</v>
      </c>
      <c r="AC695" s="439">
        <v>37</v>
      </c>
      <c r="AD695" s="464"/>
      <c r="AE695" s="549">
        <v>4798</v>
      </c>
      <c r="AF695" s="549">
        <v>4807</v>
      </c>
      <c r="AG695" s="464">
        <v>7.48</v>
      </c>
      <c r="AH695" s="439">
        <v>581</v>
      </c>
      <c r="AI695" s="735">
        <f t="shared" si="161"/>
        <v>1743</v>
      </c>
      <c r="AJ695" s="549">
        <v>5220</v>
      </c>
      <c r="AK695" s="439"/>
      <c r="AL695" s="457">
        <v>1.3</v>
      </c>
      <c r="AM695" s="464"/>
      <c r="AN695" s="464"/>
      <c r="AO695" s="457"/>
      <c r="AP695" s="457"/>
      <c r="AQ695" s="549">
        <v>8207</v>
      </c>
      <c r="AR695" s="736">
        <f t="shared" si="172"/>
        <v>0.4465490523823204</v>
      </c>
      <c r="AS695" s="595">
        <f t="shared" si="169"/>
        <v>36.36363636363636</v>
      </c>
      <c r="AT695" s="736">
        <f t="shared" si="170"/>
        <v>5.7450600000000005</v>
      </c>
      <c r="AU695" s="737">
        <f t="shared" si="171"/>
        <v>1.0259035714285716</v>
      </c>
      <c r="AV695" s="450">
        <f t="shared" si="173"/>
        <v>0.80643648630301512</v>
      </c>
      <c r="AW695" s="747">
        <f t="shared" si="174"/>
        <v>0.7997618823824294</v>
      </c>
    </row>
    <row r="696" spans="1:49" x14ac:dyDescent="0.15">
      <c r="A696" s="740">
        <v>44178</v>
      </c>
      <c r="B696" s="486">
        <v>2160</v>
      </c>
      <c r="C696" s="488">
        <v>4.8899999999999997</v>
      </c>
      <c r="D696" s="741">
        <f t="shared" si="162"/>
        <v>3643.7931034482758</v>
      </c>
      <c r="E696" s="490">
        <v>10567</v>
      </c>
      <c r="F696" s="490">
        <v>2672</v>
      </c>
      <c r="G696" s="689">
        <v>480</v>
      </c>
      <c r="H696" s="488"/>
      <c r="I696" s="489"/>
      <c r="J696" s="490"/>
      <c r="K696" s="490"/>
      <c r="L696" s="491"/>
      <c r="M696" s="491"/>
      <c r="N696" s="491"/>
      <c r="O696" s="492"/>
      <c r="P696" s="550"/>
      <c r="Q696" s="493"/>
      <c r="R696" s="494"/>
      <c r="S696" s="490"/>
      <c r="T696" s="490"/>
      <c r="U696" s="677"/>
      <c r="V696" s="499"/>
      <c r="W696" s="742">
        <f t="shared" si="163"/>
        <v>2640</v>
      </c>
      <c r="X696" s="499">
        <f t="shared" si="164"/>
        <v>1.056</v>
      </c>
      <c r="Y696" s="742">
        <f t="shared" si="165"/>
        <v>2981.2852664576803</v>
      </c>
      <c r="Z696" s="742">
        <f t="shared" si="166"/>
        <v>8645.7272727272721</v>
      </c>
      <c r="AA696" s="550">
        <f t="shared" si="167"/>
        <v>22824.720000000001</v>
      </c>
      <c r="AB696" s="499">
        <f t="shared" si="168"/>
        <v>1.014432</v>
      </c>
      <c r="AC696" s="494">
        <v>37</v>
      </c>
      <c r="AD696" s="507"/>
      <c r="AE696" s="550">
        <v>4814</v>
      </c>
      <c r="AF696" s="550">
        <v>4838</v>
      </c>
      <c r="AG696" s="507">
        <v>7.22</v>
      </c>
      <c r="AH696" s="494">
        <v>596</v>
      </c>
      <c r="AI696" s="550">
        <f t="shared" si="161"/>
        <v>1788</v>
      </c>
      <c r="AJ696" s="550">
        <v>5320</v>
      </c>
      <c r="AK696" s="494"/>
      <c r="AL696" s="503">
        <v>0.7</v>
      </c>
      <c r="AM696" s="507"/>
      <c r="AN696" s="507"/>
      <c r="AO696" s="503"/>
      <c r="AP696" s="503"/>
      <c r="AQ696" s="550">
        <v>7010</v>
      </c>
      <c r="AR696" s="507">
        <f t="shared" si="172"/>
        <v>0.38719869203066665</v>
      </c>
      <c r="AS696" s="494">
        <f t="shared" si="169"/>
        <v>36.36363636363636</v>
      </c>
      <c r="AT696" s="507">
        <f t="shared" si="170"/>
        <v>5.7061800000000007</v>
      </c>
      <c r="AU696" s="743">
        <f t="shared" si="171"/>
        <v>1.0189607142857144</v>
      </c>
      <c r="AV696" s="499">
        <f t="shared" si="173"/>
        <v>0.80008622230634152</v>
      </c>
      <c r="AW696" s="748">
        <f t="shared" si="174"/>
        <v>0.79319264376518084</v>
      </c>
    </row>
    <row r="697" spans="1:49" x14ac:dyDescent="0.15">
      <c r="A697" s="733">
        <v>44179</v>
      </c>
      <c r="B697" s="515">
        <v>2160</v>
      </c>
      <c r="C697" s="403">
        <v>4.95</v>
      </c>
      <c r="D697" s="406">
        <f t="shared" si="162"/>
        <v>3194.1379310344828</v>
      </c>
      <c r="E697" s="405">
        <v>9263</v>
      </c>
      <c r="F697" s="405">
        <v>2381</v>
      </c>
      <c r="G697" s="687">
        <v>480</v>
      </c>
      <c r="H697" s="403"/>
      <c r="I697" s="404"/>
      <c r="J697" s="405"/>
      <c r="K697" s="405"/>
      <c r="L697" s="407"/>
      <c r="M697" s="407"/>
      <c r="N697" s="407"/>
      <c r="O697" s="408"/>
      <c r="P697" s="549"/>
      <c r="Q697" s="438"/>
      <c r="R697" s="405"/>
      <c r="S697" s="405"/>
      <c r="T697" s="405"/>
      <c r="U697" s="667"/>
      <c r="V697" s="450"/>
      <c r="W697" s="734">
        <f t="shared" si="163"/>
        <v>2640</v>
      </c>
      <c r="X697" s="450">
        <f t="shared" si="164"/>
        <v>1.056</v>
      </c>
      <c r="Y697" s="734">
        <f t="shared" si="165"/>
        <v>2613.3855799373041</v>
      </c>
      <c r="Z697" s="734">
        <f t="shared" si="166"/>
        <v>7578.818181818182</v>
      </c>
      <c r="AA697" s="735">
        <f t="shared" si="167"/>
        <v>20008.080000000002</v>
      </c>
      <c r="AB697" s="450">
        <f t="shared" si="168"/>
        <v>0.88924800000000004</v>
      </c>
      <c r="AC697" s="439">
        <v>37</v>
      </c>
      <c r="AD697" s="464"/>
      <c r="AE697" s="549">
        <v>4817</v>
      </c>
      <c r="AF697" s="549">
        <v>4810</v>
      </c>
      <c r="AG697" s="464">
        <v>7.33</v>
      </c>
      <c r="AH697" s="439">
        <v>576</v>
      </c>
      <c r="AI697" s="735">
        <f t="shared" si="161"/>
        <v>1728</v>
      </c>
      <c r="AJ697" s="549">
        <v>5320</v>
      </c>
      <c r="AK697" s="439"/>
      <c r="AL697" s="457">
        <v>1.2</v>
      </c>
      <c r="AM697" s="464"/>
      <c r="AN697" s="464"/>
      <c r="AO697" s="457"/>
      <c r="AP697" s="457"/>
      <c r="AQ697" s="549">
        <v>7720</v>
      </c>
      <c r="AR697" s="736">
        <f t="shared" si="172"/>
        <v>0.49980059768900487</v>
      </c>
      <c r="AS697" s="595">
        <f t="shared" si="169"/>
        <v>36.36363636363636</v>
      </c>
      <c r="AT697" s="736">
        <f t="shared" si="170"/>
        <v>5.0020200000000008</v>
      </c>
      <c r="AU697" s="737">
        <f t="shared" si="171"/>
        <v>0.8932178571428574</v>
      </c>
      <c r="AV697" s="450">
        <f t="shared" si="173"/>
        <v>0.77959624311778042</v>
      </c>
      <c r="AW697" s="747">
        <f t="shared" si="174"/>
        <v>0.77199611357011766</v>
      </c>
    </row>
    <row r="698" spans="1:49" x14ac:dyDescent="0.15">
      <c r="A698" s="733">
        <v>44180</v>
      </c>
      <c r="B698" s="515">
        <v>2160</v>
      </c>
      <c r="C698" s="403">
        <v>4.8499999999999996</v>
      </c>
      <c r="D698" s="406">
        <f t="shared" si="162"/>
        <v>3385.1724137931037</v>
      </c>
      <c r="E698" s="405">
        <v>9817</v>
      </c>
      <c r="F698" s="405">
        <v>2569</v>
      </c>
      <c r="G698" s="687">
        <v>480</v>
      </c>
      <c r="H698" s="403"/>
      <c r="I698" s="404"/>
      <c r="J698" s="405"/>
      <c r="K698" s="405"/>
      <c r="L698" s="407"/>
      <c r="M698" s="407"/>
      <c r="N698" s="407"/>
      <c r="O698" s="408"/>
      <c r="P698" s="549"/>
      <c r="Q698" s="438"/>
      <c r="R698" s="405"/>
      <c r="S698" s="405"/>
      <c r="T698" s="405"/>
      <c r="U698" s="667"/>
      <c r="V698" s="450"/>
      <c r="W698" s="734">
        <f t="shared" si="163"/>
        <v>2640</v>
      </c>
      <c r="X698" s="450">
        <f t="shared" si="164"/>
        <v>1.056</v>
      </c>
      <c r="Y698" s="734">
        <f t="shared" si="165"/>
        <v>2769.6865203761754</v>
      </c>
      <c r="Z698" s="734">
        <f t="shared" si="166"/>
        <v>8032.090909090909</v>
      </c>
      <c r="AA698" s="735">
        <f t="shared" si="167"/>
        <v>21204.720000000001</v>
      </c>
      <c r="AB698" s="450">
        <f t="shared" si="168"/>
        <v>0.94243200000000005</v>
      </c>
      <c r="AC698" s="439">
        <v>37</v>
      </c>
      <c r="AD698" s="464"/>
      <c r="AE698" s="549">
        <v>4743</v>
      </c>
      <c r="AF698" s="549">
        <v>4653</v>
      </c>
      <c r="AG698" s="464">
        <v>7.21</v>
      </c>
      <c r="AH698" s="439">
        <v>579</v>
      </c>
      <c r="AI698" s="735">
        <f t="shared" si="161"/>
        <v>1737</v>
      </c>
      <c r="AJ698" s="549">
        <v>5040</v>
      </c>
      <c r="AK698" s="439"/>
      <c r="AL698" s="457">
        <v>1.5</v>
      </c>
      <c r="AM698" s="464">
        <v>3.88</v>
      </c>
      <c r="AN698" s="464">
        <v>35.200000000000003</v>
      </c>
      <c r="AO698" s="457">
        <v>6.8</v>
      </c>
      <c r="AP698" s="457">
        <v>1.4</v>
      </c>
      <c r="AQ698" s="549">
        <v>7362</v>
      </c>
      <c r="AR698" s="736">
        <f t="shared" si="172"/>
        <v>0.4429858764405164</v>
      </c>
      <c r="AS698" s="595">
        <f t="shared" si="169"/>
        <v>36.36363636363636</v>
      </c>
      <c r="AT698" s="736">
        <f t="shared" si="170"/>
        <v>5.3011800000000004</v>
      </c>
      <c r="AU698" s="737">
        <f t="shared" si="171"/>
        <v>0.94663928571428591</v>
      </c>
      <c r="AV698" s="450">
        <f t="shared" si="173"/>
        <v>0.79095107127092457</v>
      </c>
      <c r="AW698" s="747">
        <f t="shared" si="174"/>
        <v>0.7837424875216461</v>
      </c>
    </row>
    <row r="699" spans="1:49" x14ac:dyDescent="0.15">
      <c r="A699" s="733">
        <v>44181</v>
      </c>
      <c r="B699" s="515">
        <v>2160</v>
      </c>
      <c r="C699" s="403">
        <v>4.93</v>
      </c>
      <c r="D699" s="406">
        <f t="shared" si="162"/>
        <v>2948.2758620689656</v>
      </c>
      <c r="E699" s="405">
        <v>8550</v>
      </c>
      <c r="F699" s="405">
        <v>1810</v>
      </c>
      <c r="G699" s="687">
        <v>480</v>
      </c>
      <c r="H699" s="403"/>
      <c r="I699" s="404"/>
      <c r="J699" s="405"/>
      <c r="K699" s="405"/>
      <c r="L699" s="407"/>
      <c r="M699" s="407"/>
      <c r="N699" s="407"/>
      <c r="O699" s="408"/>
      <c r="P699" s="549"/>
      <c r="Q699" s="438"/>
      <c r="R699" s="405"/>
      <c r="S699" s="405"/>
      <c r="T699" s="405"/>
      <c r="U699" s="667"/>
      <c r="V699" s="450"/>
      <c r="W699" s="734">
        <f t="shared" si="163"/>
        <v>2640</v>
      </c>
      <c r="X699" s="450">
        <f t="shared" si="164"/>
        <v>1.056</v>
      </c>
      <c r="Y699" s="734">
        <f t="shared" si="165"/>
        <v>2412.2257053291537</v>
      </c>
      <c r="Z699" s="734">
        <f t="shared" si="166"/>
        <v>6995.454545454545</v>
      </c>
      <c r="AA699" s="735">
        <f t="shared" si="167"/>
        <v>18468</v>
      </c>
      <c r="AB699" s="450">
        <f t="shared" si="168"/>
        <v>0.82079999999999997</v>
      </c>
      <c r="AC699" s="439">
        <v>37</v>
      </c>
      <c r="AD699" s="464"/>
      <c r="AE699" s="549">
        <v>4775</v>
      </c>
      <c r="AF699" s="549">
        <v>4805</v>
      </c>
      <c r="AG699" s="464">
        <v>7.32</v>
      </c>
      <c r="AH699" s="439">
        <v>623</v>
      </c>
      <c r="AI699" s="735">
        <f t="shared" si="161"/>
        <v>1869</v>
      </c>
      <c r="AJ699" s="549">
        <v>4670</v>
      </c>
      <c r="AK699" s="439"/>
      <c r="AL699" s="457">
        <v>1.2</v>
      </c>
      <c r="AM699" s="464"/>
      <c r="AN699" s="464"/>
      <c r="AO699" s="457"/>
      <c r="AP699" s="457"/>
      <c r="AQ699" s="549">
        <v>8232</v>
      </c>
      <c r="AR699" s="736">
        <f t="shared" si="172"/>
        <v>0.60825309003209738</v>
      </c>
      <c r="AS699" s="595">
        <f t="shared" si="169"/>
        <v>36.36363636363636</v>
      </c>
      <c r="AT699" s="736">
        <f t="shared" si="170"/>
        <v>4.617</v>
      </c>
      <c r="AU699" s="737">
        <f t="shared" si="171"/>
        <v>0.82446428571428576</v>
      </c>
      <c r="AV699" s="450">
        <f t="shared" si="173"/>
        <v>0.74173229369720595</v>
      </c>
      <c r="AW699" s="747">
        <f t="shared" si="174"/>
        <v>0.73282651072124749</v>
      </c>
    </row>
    <row r="700" spans="1:49" x14ac:dyDescent="0.15">
      <c r="A700" s="733">
        <v>44182</v>
      </c>
      <c r="B700" s="515">
        <v>2160</v>
      </c>
      <c r="C700" s="403">
        <v>4.88</v>
      </c>
      <c r="D700" s="406">
        <f t="shared" si="162"/>
        <v>2938.9655172413795</v>
      </c>
      <c r="E700" s="405">
        <v>8523</v>
      </c>
      <c r="F700" s="405">
        <v>2205</v>
      </c>
      <c r="G700" s="687">
        <v>480</v>
      </c>
      <c r="H700" s="403"/>
      <c r="I700" s="404"/>
      <c r="J700" s="405"/>
      <c r="K700" s="405"/>
      <c r="L700" s="407"/>
      <c r="M700" s="407"/>
      <c r="N700" s="407"/>
      <c r="O700" s="408"/>
      <c r="P700" s="549"/>
      <c r="Q700" s="438"/>
      <c r="R700" s="405"/>
      <c r="S700" s="405"/>
      <c r="T700" s="405"/>
      <c r="U700" s="667"/>
      <c r="V700" s="450"/>
      <c r="W700" s="734">
        <f t="shared" si="163"/>
        <v>2640</v>
      </c>
      <c r="X700" s="450">
        <f t="shared" si="164"/>
        <v>1.056</v>
      </c>
      <c r="Y700" s="734">
        <f t="shared" si="165"/>
        <v>2404.6081504702192</v>
      </c>
      <c r="Z700" s="734">
        <f t="shared" si="166"/>
        <v>6973.363636363636</v>
      </c>
      <c r="AA700" s="735">
        <f t="shared" si="167"/>
        <v>18409.68</v>
      </c>
      <c r="AB700" s="450">
        <f t="shared" si="168"/>
        <v>0.81820800000000005</v>
      </c>
      <c r="AC700" s="439">
        <v>37</v>
      </c>
      <c r="AD700" s="464"/>
      <c r="AE700" s="549">
        <v>4742</v>
      </c>
      <c r="AF700" s="549">
        <v>4759</v>
      </c>
      <c r="AG700" s="464">
        <v>7.13</v>
      </c>
      <c r="AH700" s="439">
        <v>674</v>
      </c>
      <c r="AI700" s="735">
        <f t="shared" si="161"/>
        <v>2022</v>
      </c>
      <c r="AJ700" s="549">
        <v>4720</v>
      </c>
      <c r="AK700" s="439"/>
      <c r="AL700" s="457">
        <v>1.4</v>
      </c>
      <c r="AM700" s="464"/>
      <c r="AN700" s="464"/>
      <c r="AO700" s="457"/>
      <c r="AP700" s="457"/>
      <c r="AQ700" s="549">
        <v>6837</v>
      </c>
      <c r="AR700" s="736">
        <f t="shared" si="172"/>
        <v>0.52304232075644908</v>
      </c>
      <c r="AS700" s="595">
        <f t="shared" si="169"/>
        <v>36.36363636363636</v>
      </c>
      <c r="AT700" s="736">
        <f t="shared" si="170"/>
        <v>4.6024200000000004</v>
      </c>
      <c r="AU700" s="737">
        <f t="shared" si="171"/>
        <v>0.82186071428571439</v>
      </c>
      <c r="AV700" s="450">
        <f t="shared" si="173"/>
        <v>0.7197048509262518</v>
      </c>
      <c r="AW700" s="747">
        <f t="shared" si="174"/>
        <v>0.71003950095819157</v>
      </c>
    </row>
    <row r="701" spans="1:49" x14ac:dyDescent="0.15">
      <c r="A701" s="733">
        <v>44183</v>
      </c>
      <c r="B701" s="515">
        <v>2160</v>
      </c>
      <c r="C701" s="403">
        <v>4.88</v>
      </c>
      <c r="D701" s="406">
        <f t="shared" si="162"/>
        <v>2989.3103448275865</v>
      </c>
      <c r="E701" s="405">
        <v>8669</v>
      </c>
      <c r="F701" s="405">
        <v>2573</v>
      </c>
      <c r="G701" s="687">
        <v>480</v>
      </c>
      <c r="H701" s="403"/>
      <c r="I701" s="404"/>
      <c r="J701" s="405"/>
      <c r="K701" s="405"/>
      <c r="L701" s="407"/>
      <c r="M701" s="407"/>
      <c r="N701" s="407"/>
      <c r="O701" s="408"/>
      <c r="P701" s="549"/>
      <c r="Q701" s="438"/>
      <c r="R701" s="405"/>
      <c r="S701" s="405"/>
      <c r="T701" s="405"/>
      <c r="U701" s="667"/>
      <c r="V701" s="450"/>
      <c r="W701" s="734">
        <f t="shared" si="163"/>
        <v>2640</v>
      </c>
      <c r="X701" s="450">
        <f t="shared" si="164"/>
        <v>1.056</v>
      </c>
      <c r="Y701" s="734">
        <f t="shared" si="165"/>
        <v>2445.7993730407525</v>
      </c>
      <c r="Z701" s="734">
        <f t="shared" si="166"/>
        <v>7092.818181818182</v>
      </c>
      <c r="AA701" s="735">
        <f t="shared" si="167"/>
        <v>18725.04</v>
      </c>
      <c r="AB701" s="450">
        <f t="shared" si="168"/>
        <v>0.83222400000000007</v>
      </c>
      <c r="AC701" s="439">
        <v>37</v>
      </c>
      <c r="AD701" s="464"/>
      <c r="AE701" s="549">
        <v>4737</v>
      </c>
      <c r="AF701" s="549">
        <v>4713</v>
      </c>
      <c r="AG701" s="464">
        <v>7.26</v>
      </c>
      <c r="AH701" s="439">
        <v>678</v>
      </c>
      <c r="AI701" s="735">
        <f t="shared" si="161"/>
        <v>2034</v>
      </c>
      <c r="AJ701" s="549">
        <v>4810</v>
      </c>
      <c r="AK701" s="439"/>
      <c r="AL701" s="457">
        <v>1</v>
      </c>
      <c r="AM701" s="464">
        <v>5.23</v>
      </c>
      <c r="AN701" s="464">
        <v>32.04</v>
      </c>
      <c r="AO701" s="457">
        <v>13.6</v>
      </c>
      <c r="AP701" s="457">
        <v>1</v>
      </c>
      <c r="AQ701" s="549">
        <v>8201</v>
      </c>
      <c r="AR701" s="736">
        <f t="shared" si="172"/>
        <v>0.61406425024409805</v>
      </c>
      <c r="AS701" s="595">
        <f t="shared" si="169"/>
        <v>36.36363636363636</v>
      </c>
      <c r="AT701" s="736">
        <f t="shared" si="170"/>
        <v>4.68126</v>
      </c>
      <c r="AU701" s="737">
        <f t="shared" si="171"/>
        <v>0.83593928571428577</v>
      </c>
      <c r="AV701" s="450">
        <f t="shared" si="173"/>
        <v>0.72279001807205756</v>
      </c>
      <c r="AW701" s="747">
        <f t="shared" si="174"/>
        <v>0.71323105317799063</v>
      </c>
    </row>
    <row r="702" spans="1:49" x14ac:dyDescent="0.15">
      <c r="A702" s="733">
        <v>44184</v>
      </c>
      <c r="B702" s="515">
        <v>2160</v>
      </c>
      <c r="C702" s="403">
        <v>5.04</v>
      </c>
      <c r="D702" s="406">
        <f t="shared" si="162"/>
        <v>3107.2413793103451</v>
      </c>
      <c r="E702" s="405">
        <v>9011</v>
      </c>
      <c r="F702" s="405">
        <v>2774</v>
      </c>
      <c r="G702" s="687">
        <v>480</v>
      </c>
      <c r="H702" s="403"/>
      <c r="I702" s="404"/>
      <c r="J702" s="405"/>
      <c r="K702" s="405"/>
      <c r="L702" s="407"/>
      <c r="M702" s="407"/>
      <c r="N702" s="407"/>
      <c r="O702" s="408"/>
      <c r="P702" s="549"/>
      <c r="Q702" s="438"/>
      <c r="R702" s="405"/>
      <c r="S702" s="405"/>
      <c r="T702" s="405"/>
      <c r="U702" s="667"/>
      <c r="V702" s="450"/>
      <c r="W702" s="734">
        <f t="shared" si="163"/>
        <v>2640</v>
      </c>
      <c r="X702" s="450">
        <f t="shared" si="164"/>
        <v>1.056</v>
      </c>
      <c r="Y702" s="734">
        <f t="shared" si="165"/>
        <v>2542.2884012539189</v>
      </c>
      <c r="Z702" s="734">
        <f t="shared" si="166"/>
        <v>7372.636363636364</v>
      </c>
      <c r="AA702" s="735">
        <f t="shared" si="167"/>
        <v>19463.759999999998</v>
      </c>
      <c r="AB702" s="450">
        <f t="shared" si="168"/>
        <v>0.86505599999999994</v>
      </c>
      <c r="AC702" s="439">
        <v>37</v>
      </c>
      <c r="AD702" s="464"/>
      <c r="AE702" s="549">
        <v>4689</v>
      </c>
      <c r="AF702" s="549">
        <v>4668</v>
      </c>
      <c r="AG702" s="464">
        <v>7.27</v>
      </c>
      <c r="AH702" s="439">
        <v>743</v>
      </c>
      <c r="AI702" s="735">
        <f t="shared" si="161"/>
        <v>2229</v>
      </c>
      <c r="AJ702" s="549">
        <v>4830</v>
      </c>
      <c r="AK702" s="439"/>
      <c r="AL702" s="457">
        <v>1.4</v>
      </c>
      <c r="AM702" s="464"/>
      <c r="AN702" s="464"/>
      <c r="AO702" s="457"/>
      <c r="AP702" s="457"/>
      <c r="AQ702" s="549">
        <v>7403</v>
      </c>
      <c r="AR702" s="736">
        <f t="shared" si="172"/>
        <v>0.54517202780723462</v>
      </c>
      <c r="AS702" s="595">
        <f t="shared" si="169"/>
        <v>36.36363636363636</v>
      </c>
      <c r="AT702" s="736">
        <f t="shared" si="170"/>
        <v>4.8659399999999993</v>
      </c>
      <c r="AU702" s="737">
        <f t="shared" si="171"/>
        <v>0.86891785714285708</v>
      </c>
      <c r="AV702" s="450">
        <f t="shared" si="173"/>
        <v>0.707743621992873</v>
      </c>
      <c r="AW702" s="747">
        <f t="shared" si="174"/>
        <v>0.69766581585469611</v>
      </c>
    </row>
    <row r="703" spans="1:49" x14ac:dyDescent="0.15">
      <c r="A703" s="740">
        <v>44185</v>
      </c>
      <c r="B703" s="486">
        <v>2160</v>
      </c>
      <c r="C703" s="488">
        <v>5.03</v>
      </c>
      <c r="D703" s="741">
        <f t="shared" si="162"/>
        <v>2812.7586206896553</v>
      </c>
      <c r="E703" s="490">
        <v>8157</v>
      </c>
      <c r="F703" s="490">
        <v>2406</v>
      </c>
      <c r="G703" s="689">
        <v>480</v>
      </c>
      <c r="H703" s="488"/>
      <c r="I703" s="489"/>
      <c r="J703" s="490"/>
      <c r="K703" s="490"/>
      <c r="L703" s="491"/>
      <c r="M703" s="491"/>
      <c r="N703" s="491"/>
      <c r="O703" s="492"/>
      <c r="P703" s="550"/>
      <c r="Q703" s="493"/>
      <c r="R703" s="494"/>
      <c r="S703" s="490"/>
      <c r="T703" s="490"/>
      <c r="U703" s="677"/>
      <c r="V703" s="499"/>
      <c r="W703" s="742">
        <f t="shared" si="163"/>
        <v>2640</v>
      </c>
      <c r="X703" s="499">
        <f t="shared" si="164"/>
        <v>1.056</v>
      </c>
      <c r="Y703" s="742">
        <f t="shared" si="165"/>
        <v>2301.3479623824451</v>
      </c>
      <c r="Z703" s="742">
        <f t="shared" si="166"/>
        <v>6673.909090909091</v>
      </c>
      <c r="AA703" s="550">
        <f t="shared" si="167"/>
        <v>17619.12</v>
      </c>
      <c r="AB703" s="499">
        <f t="shared" si="168"/>
        <v>0.78307199999999999</v>
      </c>
      <c r="AC703" s="494">
        <v>37</v>
      </c>
      <c r="AD703" s="507"/>
      <c r="AE703" s="550">
        <v>4868</v>
      </c>
      <c r="AF703" s="550">
        <v>4818</v>
      </c>
      <c r="AG703" s="507">
        <v>7.26</v>
      </c>
      <c r="AH703" s="494">
        <v>666</v>
      </c>
      <c r="AI703" s="550">
        <f t="shared" si="161"/>
        <v>1998</v>
      </c>
      <c r="AJ703" s="550">
        <v>4800</v>
      </c>
      <c r="AK703" s="494"/>
      <c r="AL703" s="503">
        <v>0.8</v>
      </c>
      <c r="AM703" s="507"/>
      <c r="AN703" s="507"/>
      <c r="AO703" s="503"/>
      <c r="AP703" s="503"/>
      <c r="AQ703" s="550">
        <v>7904</v>
      </c>
      <c r="AR703" s="507">
        <f t="shared" si="172"/>
        <v>0.64029033407861058</v>
      </c>
      <c r="AS703" s="494">
        <f t="shared" si="169"/>
        <v>36.36363636363636</v>
      </c>
      <c r="AT703" s="507">
        <f t="shared" si="170"/>
        <v>4.4047799999999997</v>
      </c>
      <c r="AU703" s="743">
        <f t="shared" si="171"/>
        <v>0.78656785714285715</v>
      </c>
      <c r="AV703" s="499">
        <f t="shared" si="173"/>
        <v>0.71060438886845656</v>
      </c>
      <c r="AW703" s="748">
        <f t="shared" si="174"/>
        <v>0.70062522986392062</v>
      </c>
    </row>
    <row r="704" spans="1:49" x14ac:dyDescent="0.15">
      <c r="A704" s="733">
        <v>44186</v>
      </c>
      <c r="B704" s="515">
        <v>2160</v>
      </c>
      <c r="C704" s="403">
        <v>5.04</v>
      </c>
      <c r="D704" s="406">
        <f t="shared" si="162"/>
        <v>3016.2068965517242</v>
      </c>
      <c r="E704" s="405">
        <v>8747</v>
      </c>
      <c r="F704" s="405">
        <v>3016</v>
      </c>
      <c r="G704" s="687">
        <v>480</v>
      </c>
      <c r="H704" s="403"/>
      <c r="I704" s="404"/>
      <c r="J704" s="405"/>
      <c r="K704" s="405"/>
      <c r="L704" s="407"/>
      <c r="M704" s="407"/>
      <c r="N704" s="407"/>
      <c r="O704" s="408"/>
      <c r="P704" s="549"/>
      <c r="Q704" s="438"/>
      <c r="R704" s="405"/>
      <c r="S704" s="405"/>
      <c r="T704" s="405"/>
      <c r="U704" s="667"/>
      <c r="V704" s="450"/>
      <c r="W704" s="734">
        <f t="shared" si="163"/>
        <v>2640</v>
      </c>
      <c r="X704" s="450">
        <f t="shared" si="164"/>
        <v>1.056</v>
      </c>
      <c r="Y704" s="734">
        <f t="shared" si="165"/>
        <v>2467.8056426332291</v>
      </c>
      <c r="Z704" s="734">
        <f t="shared" si="166"/>
        <v>7156.636363636364</v>
      </c>
      <c r="AA704" s="735">
        <f t="shared" si="167"/>
        <v>18893.52</v>
      </c>
      <c r="AB704" s="450">
        <f t="shared" si="168"/>
        <v>0.83971200000000001</v>
      </c>
      <c r="AC704" s="439">
        <v>37</v>
      </c>
      <c r="AD704" s="464"/>
      <c r="AE704" s="549">
        <v>4842</v>
      </c>
      <c r="AF704" s="549">
        <v>4791</v>
      </c>
      <c r="AG704" s="464">
        <v>7.23</v>
      </c>
      <c r="AH704" s="439">
        <v>671</v>
      </c>
      <c r="AI704" s="735">
        <f t="shared" si="161"/>
        <v>2013</v>
      </c>
      <c r="AJ704" s="549">
        <v>5100</v>
      </c>
      <c r="AK704" s="439"/>
      <c r="AL704" s="457">
        <v>1.5</v>
      </c>
      <c r="AM704" s="464"/>
      <c r="AN704" s="464"/>
      <c r="AO704" s="457"/>
      <c r="AP704" s="457"/>
      <c r="AQ704" s="549">
        <v>7870</v>
      </c>
      <c r="AR704" s="736">
        <f t="shared" si="172"/>
        <v>0.57956286084599984</v>
      </c>
      <c r="AS704" s="595">
        <f t="shared" si="169"/>
        <v>36.36363636363636</v>
      </c>
      <c r="AT704" s="736">
        <f t="shared" si="170"/>
        <v>4.7233799999999997</v>
      </c>
      <c r="AU704" s="737">
        <f t="shared" si="171"/>
        <v>0.84346071428571423</v>
      </c>
      <c r="AV704" s="450">
        <f t="shared" si="173"/>
        <v>0.72809852266808939</v>
      </c>
      <c r="AW704" s="747">
        <f t="shared" si="174"/>
        <v>0.71872260965664414</v>
      </c>
    </row>
    <row r="705" spans="1:49" x14ac:dyDescent="0.15">
      <c r="A705" s="733">
        <v>44187</v>
      </c>
      <c r="B705" s="515">
        <v>2400</v>
      </c>
      <c r="C705" s="403">
        <v>5.16</v>
      </c>
      <c r="D705" s="406">
        <f t="shared" si="162"/>
        <v>3385.8620689655172</v>
      </c>
      <c r="E705" s="405">
        <v>9819</v>
      </c>
      <c r="F705" s="405">
        <v>2872</v>
      </c>
      <c r="G705" s="687">
        <v>480</v>
      </c>
      <c r="H705" s="403"/>
      <c r="I705" s="404"/>
      <c r="J705" s="405"/>
      <c r="K705" s="405"/>
      <c r="L705" s="407"/>
      <c r="M705" s="407"/>
      <c r="N705" s="407"/>
      <c r="O705" s="408"/>
      <c r="P705" s="549"/>
      <c r="Q705" s="438"/>
      <c r="R705" s="405"/>
      <c r="S705" s="405"/>
      <c r="T705" s="405"/>
      <c r="U705" s="667"/>
      <c r="V705" s="450"/>
      <c r="W705" s="734">
        <f t="shared" si="163"/>
        <v>2880</v>
      </c>
      <c r="X705" s="450">
        <f t="shared" si="164"/>
        <v>1.1519999999999999</v>
      </c>
      <c r="Y705" s="734">
        <f t="shared" si="165"/>
        <v>2821.5517241379312</v>
      </c>
      <c r="Z705" s="734">
        <f t="shared" si="166"/>
        <v>8182.5</v>
      </c>
      <c r="AA705" s="735">
        <f t="shared" si="167"/>
        <v>23565.599999999999</v>
      </c>
      <c r="AB705" s="450">
        <f t="shared" si="168"/>
        <v>1.0473599999999998</v>
      </c>
      <c r="AC705" s="439">
        <v>37</v>
      </c>
      <c r="AD705" s="464"/>
      <c r="AE705" s="549">
        <v>4716</v>
      </c>
      <c r="AF705" s="549">
        <v>4762</v>
      </c>
      <c r="AG705" s="464">
        <v>7.34</v>
      </c>
      <c r="AH705" s="439">
        <v>651</v>
      </c>
      <c r="AI705" s="735">
        <f t="shared" ref="AI705:AI719" si="175">AH705*3</f>
        <v>1953</v>
      </c>
      <c r="AJ705" s="549">
        <v>5180</v>
      </c>
      <c r="AK705" s="439"/>
      <c r="AL705" s="457">
        <v>1.7</v>
      </c>
      <c r="AM705" s="464">
        <v>3.05</v>
      </c>
      <c r="AN705" s="464">
        <v>37.6</v>
      </c>
      <c r="AO705" s="457">
        <v>7.6</v>
      </c>
      <c r="AP705" s="457">
        <v>1.4</v>
      </c>
      <c r="AQ705" s="549">
        <v>8262</v>
      </c>
      <c r="AR705" s="736">
        <f t="shared" si="172"/>
        <v>0.46051047435588732</v>
      </c>
      <c r="AS705" s="595">
        <f t="shared" si="169"/>
        <v>33.333333333333329</v>
      </c>
      <c r="AT705" s="736">
        <f t="shared" si="170"/>
        <v>5.8914</v>
      </c>
      <c r="AU705" s="737">
        <f t="shared" si="171"/>
        <v>1.0520357142857144</v>
      </c>
      <c r="AV705" s="450">
        <f t="shared" si="173"/>
        <v>0.76927589367552707</v>
      </c>
      <c r="AW705" s="747">
        <f t="shared" si="174"/>
        <v>0.76131989000916589</v>
      </c>
    </row>
    <row r="706" spans="1:49" x14ac:dyDescent="0.15">
      <c r="A706" s="733">
        <v>44188</v>
      </c>
      <c r="B706" s="515">
        <v>2400</v>
      </c>
      <c r="C706" s="403">
        <v>4.8499999999999996</v>
      </c>
      <c r="D706" s="406">
        <f t="shared" si="162"/>
        <v>3178.6206896551726</v>
      </c>
      <c r="E706" s="405">
        <v>9218</v>
      </c>
      <c r="F706" s="405">
        <v>2991</v>
      </c>
      <c r="G706" s="687">
        <v>480</v>
      </c>
      <c r="H706" s="403"/>
      <c r="I706" s="404"/>
      <c r="J706" s="405"/>
      <c r="K706" s="405"/>
      <c r="L706" s="407"/>
      <c r="M706" s="407"/>
      <c r="N706" s="407"/>
      <c r="O706" s="408"/>
      <c r="P706" s="549"/>
      <c r="Q706" s="438"/>
      <c r="R706" s="405"/>
      <c r="S706" s="405"/>
      <c r="T706" s="405"/>
      <c r="U706" s="667"/>
      <c r="V706" s="450"/>
      <c r="W706" s="734">
        <f t="shared" si="163"/>
        <v>2880</v>
      </c>
      <c r="X706" s="450">
        <f t="shared" si="164"/>
        <v>1.1519999999999999</v>
      </c>
      <c r="Y706" s="734">
        <f t="shared" si="165"/>
        <v>2648.8505747126437</v>
      </c>
      <c r="Z706" s="734">
        <f t="shared" si="166"/>
        <v>7681.666666666667</v>
      </c>
      <c r="AA706" s="735">
        <f t="shared" si="167"/>
        <v>22123.200000000001</v>
      </c>
      <c r="AB706" s="450">
        <f t="shared" si="168"/>
        <v>0.98325333333333331</v>
      </c>
      <c r="AC706" s="439">
        <v>37</v>
      </c>
      <c r="AD706" s="464"/>
      <c r="AE706" s="549">
        <v>4813</v>
      </c>
      <c r="AF706" s="549">
        <v>4709</v>
      </c>
      <c r="AG706" s="464">
        <v>7.28</v>
      </c>
      <c r="AH706" s="439">
        <v>696</v>
      </c>
      <c r="AI706" s="735">
        <f t="shared" si="175"/>
        <v>2088</v>
      </c>
      <c r="AJ706" s="549">
        <v>4850</v>
      </c>
      <c r="AK706" s="439"/>
      <c r="AL706" s="457">
        <v>0.9</v>
      </c>
      <c r="AM706" s="464"/>
      <c r="AN706" s="464"/>
      <c r="AO706" s="457"/>
      <c r="AP706" s="457"/>
      <c r="AQ706" s="549">
        <v>8296</v>
      </c>
      <c r="AR706" s="736">
        <f t="shared" si="172"/>
        <v>0.51496732415628776</v>
      </c>
      <c r="AS706" s="595">
        <f t="shared" si="169"/>
        <v>33.333333333333329</v>
      </c>
      <c r="AT706" s="736">
        <f t="shared" si="170"/>
        <v>5.5308000000000002</v>
      </c>
      <c r="AU706" s="737">
        <f t="shared" si="171"/>
        <v>0.98764285714285727</v>
      </c>
      <c r="AV706" s="450">
        <f t="shared" si="173"/>
        <v>0.73724452158819709</v>
      </c>
      <c r="AW706" s="747">
        <f t="shared" si="174"/>
        <v>0.72818398784985905</v>
      </c>
    </row>
    <row r="707" spans="1:49" x14ac:dyDescent="0.15">
      <c r="A707" s="733">
        <v>44189</v>
      </c>
      <c r="B707" s="515">
        <v>2400</v>
      </c>
      <c r="C707" s="403">
        <v>5.0199999999999996</v>
      </c>
      <c r="D707" s="406">
        <f t="shared" si="162"/>
        <v>3057.5862068965516</v>
      </c>
      <c r="E707" s="405">
        <v>8867</v>
      </c>
      <c r="F707" s="405">
        <v>3501</v>
      </c>
      <c r="G707" s="687">
        <v>480</v>
      </c>
      <c r="H707" s="403"/>
      <c r="I707" s="404"/>
      <c r="J707" s="405"/>
      <c r="K707" s="405"/>
      <c r="L707" s="407"/>
      <c r="M707" s="407"/>
      <c r="N707" s="407"/>
      <c r="O707" s="408"/>
      <c r="P707" s="549"/>
      <c r="Q707" s="438"/>
      <c r="R707" s="405"/>
      <c r="S707" s="405"/>
      <c r="T707" s="405"/>
      <c r="U707" s="667"/>
      <c r="V707" s="450"/>
      <c r="W707" s="734">
        <f t="shared" si="163"/>
        <v>2880</v>
      </c>
      <c r="X707" s="450">
        <f t="shared" si="164"/>
        <v>1.1519999999999999</v>
      </c>
      <c r="Y707" s="734">
        <f t="shared" si="165"/>
        <v>2547.9885057471265</v>
      </c>
      <c r="Z707" s="734">
        <f t="shared" si="166"/>
        <v>7389.166666666667</v>
      </c>
      <c r="AA707" s="735">
        <f t="shared" si="167"/>
        <v>21280.799999999999</v>
      </c>
      <c r="AB707" s="450">
        <f t="shared" si="168"/>
        <v>0.94581333333333328</v>
      </c>
      <c r="AC707" s="439">
        <v>37</v>
      </c>
      <c r="AD707" s="464"/>
      <c r="AE707" s="549">
        <v>4840</v>
      </c>
      <c r="AF707" s="549">
        <v>4853</v>
      </c>
      <c r="AG707" s="464">
        <v>7.3</v>
      </c>
      <c r="AH707" s="439">
        <v>678</v>
      </c>
      <c r="AI707" s="735">
        <f t="shared" si="175"/>
        <v>2034</v>
      </c>
      <c r="AJ707" s="549">
        <v>4720</v>
      </c>
      <c r="AK707" s="439"/>
      <c r="AL707" s="457">
        <v>0.9</v>
      </c>
      <c r="AM707" s="464"/>
      <c r="AN707" s="464"/>
      <c r="AO707" s="457"/>
      <c r="AP707" s="457"/>
      <c r="AQ707" s="549">
        <v>8842</v>
      </c>
      <c r="AR707" s="736">
        <f t="shared" si="172"/>
        <v>0.57330407809695716</v>
      </c>
      <c r="AS707" s="595">
        <f t="shared" si="169"/>
        <v>33.333333333333329</v>
      </c>
      <c r="AT707" s="736">
        <f t="shared" si="170"/>
        <v>5.3201999999999998</v>
      </c>
      <c r="AU707" s="737">
        <f t="shared" si="171"/>
        <v>0.95003571428571432</v>
      </c>
      <c r="AV707" s="450">
        <f t="shared" si="173"/>
        <v>0.73390774782902901</v>
      </c>
      <c r="AW707" s="747">
        <f t="shared" si="174"/>
        <v>0.72473215292658177</v>
      </c>
    </row>
    <row r="708" spans="1:49" x14ac:dyDescent="0.15">
      <c r="A708" s="733">
        <v>44190</v>
      </c>
      <c r="B708" s="515">
        <v>2400</v>
      </c>
      <c r="C708" s="403">
        <v>4.93</v>
      </c>
      <c r="D708" s="406">
        <f t="shared" si="162"/>
        <v>2804.8275862068967</v>
      </c>
      <c r="E708" s="405">
        <v>8134</v>
      </c>
      <c r="F708" s="405">
        <v>2191</v>
      </c>
      <c r="G708" s="687">
        <v>480</v>
      </c>
      <c r="H708" s="403"/>
      <c r="I708" s="404"/>
      <c r="J708" s="405"/>
      <c r="K708" s="405"/>
      <c r="L708" s="407"/>
      <c r="M708" s="407"/>
      <c r="N708" s="407"/>
      <c r="O708" s="408"/>
      <c r="P708" s="549"/>
      <c r="Q708" s="438"/>
      <c r="R708" s="405"/>
      <c r="S708" s="405"/>
      <c r="T708" s="405"/>
      <c r="U708" s="667"/>
      <c r="V708" s="450"/>
      <c r="W708" s="734">
        <f t="shared" si="163"/>
        <v>2880</v>
      </c>
      <c r="X708" s="450">
        <f t="shared" si="164"/>
        <v>1.1519999999999999</v>
      </c>
      <c r="Y708" s="734">
        <f t="shared" si="165"/>
        <v>2337.3563218390805</v>
      </c>
      <c r="Z708" s="734">
        <f t="shared" si="166"/>
        <v>6778.333333333333</v>
      </c>
      <c r="AA708" s="735">
        <f t="shared" si="167"/>
        <v>19521.599999999999</v>
      </c>
      <c r="AB708" s="450">
        <f t="shared" si="168"/>
        <v>0.86762666666666666</v>
      </c>
      <c r="AC708" s="439">
        <v>37</v>
      </c>
      <c r="AD708" s="464"/>
      <c r="AE708" s="549">
        <v>4738</v>
      </c>
      <c r="AF708" s="549">
        <v>4745</v>
      </c>
      <c r="AG708" s="464">
        <v>7.25</v>
      </c>
      <c r="AH708" s="439">
        <v>655</v>
      </c>
      <c r="AI708" s="735">
        <f t="shared" si="175"/>
        <v>1965</v>
      </c>
      <c r="AJ708" s="549">
        <v>4690</v>
      </c>
      <c r="AK708" s="439"/>
      <c r="AL708" s="457">
        <v>1.1000000000000001</v>
      </c>
      <c r="AM708" s="464">
        <v>5.0599999999999996</v>
      </c>
      <c r="AN708" s="464">
        <v>32.32</v>
      </c>
      <c r="AO708" s="457">
        <v>8.4</v>
      </c>
      <c r="AP708" s="457">
        <v>1.3</v>
      </c>
      <c r="AQ708" s="549">
        <v>8297</v>
      </c>
      <c r="AR708" s="736">
        <f t="shared" si="172"/>
        <v>0.59852550784856884</v>
      </c>
      <c r="AS708" s="595">
        <f t="shared" si="169"/>
        <v>33.333333333333329</v>
      </c>
      <c r="AT708" s="736">
        <f t="shared" si="170"/>
        <v>4.8803999999999998</v>
      </c>
      <c r="AU708" s="737">
        <f t="shared" si="171"/>
        <v>0.87150000000000005</v>
      </c>
      <c r="AV708" s="450">
        <f t="shared" si="173"/>
        <v>0.71976887140398327</v>
      </c>
      <c r="AW708" s="747">
        <f t="shared" si="174"/>
        <v>0.71010572903860336</v>
      </c>
    </row>
    <row r="709" spans="1:49" x14ac:dyDescent="0.15">
      <c r="A709" s="733">
        <v>44191</v>
      </c>
      <c r="B709" s="515">
        <v>2400</v>
      </c>
      <c r="C709" s="403">
        <v>4.9800000000000004</v>
      </c>
      <c r="D709" s="406">
        <f t="shared" si="162"/>
        <v>3064.1379310344828</v>
      </c>
      <c r="E709" s="405">
        <v>8886</v>
      </c>
      <c r="F709" s="405">
        <v>2098</v>
      </c>
      <c r="G709" s="687">
        <v>480</v>
      </c>
      <c r="H709" s="403"/>
      <c r="I709" s="404"/>
      <c r="J709" s="405"/>
      <c r="K709" s="405"/>
      <c r="L709" s="407"/>
      <c r="M709" s="407"/>
      <c r="N709" s="407"/>
      <c r="O709" s="408"/>
      <c r="P709" s="549"/>
      <c r="Q709" s="438"/>
      <c r="R709" s="405"/>
      <c r="S709" s="405"/>
      <c r="T709" s="405"/>
      <c r="U709" s="667"/>
      <c r="V709" s="450"/>
      <c r="W709" s="734">
        <f t="shared" si="163"/>
        <v>2880</v>
      </c>
      <c r="X709" s="450">
        <f t="shared" si="164"/>
        <v>1.1519999999999999</v>
      </c>
      <c r="Y709" s="734">
        <f t="shared" si="165"/>
        <v>2553.4482758620688</v>
      </c>
      <c r="Z709" s="734">
        <f t="shared" si="166"/>
        <v>7405</v>
      </c>
      <c r="AA709" s="735">
        <f t="shared" si="167"/>
        <v>21326.400000000001</v>
      </c>
      <c r="AB709" s="450">
        <f t="shared" si="168"/>
        <v>0.94784000000000002</v>
      </c>
      <c r="AC709" s="439">
        <v>37</v>
      </c>
      <c r="AD709" s="464"/>
      <c r="AE709" s="549">
        <v>4798</v>
      </c>
      <c r="AF709" s="549">
        <v>4777</v>
      </c>
      <c r="AG709" s="464">
        <v>7.33</v>
      </c>
      <c r="AH709" s="439">
        <v>637</v>
      </c>
      <c r="AI709" s="735">
        <f t="shared" si="175"/>
        <v>1911</v>
      </c>
      <c r="AJ709" s="549">
        <v>4630</v>
      </c>
      <c r="AK709" s="439"/>
      <c r="AL709" s="457">
        <v>0.9</v>
      </c>
      <c r="AM709" s="464"/>
      <c r="AN709" s="464"/>
      <c r="AO709" s="457"/>
      <c r="AP709" s="457"/>
      <c r="AQ709" s="549">
        <v>8988</v>
      </c>
      <c r="AR709" s="736">
        <f t="shared" si="172"/>
        <v>0.56804392670792381</v>
      </c>
      <c r="AS709" s="595">
        <f t="shared" si="169"/>
        <v>33.333333333333329</v>
      </c>
      <c r="AT709" s="736">
        <f t="shared" si="170"/>
        <v>5.3316000000000008</v>
      </c>
      <c r="AU709" s="737">
        <f t="shared" si="171"/>
        <v>0.95207142857142879</v>
      </c>
      <c r="AV709" s="450">
        <f t="shared" si="173"/>
        <v>0.75053342336259288</v>
      </c>
      <c r="AW709" s="747">
        <f t="shared" si="174"/>
        <v>0.74193112761647528</v>
      </c>
    </row>
    <row r="710" spans="1:49" x14ac:dyDescent="0.15">
      <c r="A710" s="740">
        <v>44192</v>
      </c>
      <c r="B710" s="486">
        <v>2400</v>
      </c>
      <c r="C710" s="488">
        <v>5.03</v>
      </c>
      <c r="D710" s="741">
        <f t="shared" si="162"/>
        <v>2910.6896551724139</v>
      </c>
      <c r="E710" s="490">
        <v>8441</v>
      </c>
      <c r="F710" s="490">
        <v>2372</v>
      </c>
      <c r="G710" s="689">
        <v>480</v>
      </c>
      <c r="H710" s="488"/>
      <c r="I710" s="489"/>
      <c r="J710" s="490"/>
      <c r="K710" s="490"/>
      <c r="L710" s="491"/>
      <c r="M710" s="491"/>
      <c r="N710" s="491"/>
      <c r="O710" s="492"/>
      <c r="P710" s="550"/>
      <c r="Q710" s="493"/>
      <c r="R710" s="494"/>
      <c r="S710" s="490"/>
      <c r="T710" s="490"/>
      <c r="U710" s="677"/>
      <c r="V710" s="499"/>
      <c r="W710" s="742">
        <f t="shared" si="163"/>
        <v>2880</v>
      </c>
      <c r="X710" s="499">
        <f t="shared" si="164"/>
        <v>1.1519999999999999</v>
      </c>
      <c r="Y710" s="742">
        <f t="shared" si="165"/>
        <v>2425.5747126436781</v>
      </c>
      <c r="Z710" s="742">
        <f t="shared" si="166"/>
        <v>7034.166666666667</v>
      </c>
      <c r="AA710" s="550">
        <f t="shared" si="167"/>
        <v>20258.400000000001</v>
      </c>
      <c r="AB710" s="499">
        <f t="shared" si="168"/>
        <v>0.90037333333333336</v>
      </c>
      <c r="AC710" s="494">
        <v>37</v>
      </c>
      <c r="AD710" s="507"/>
      <c r="AE710" s="550">
        <v>4831</v>
      </c>
      <c r="AF710" s="550">
        <v>4869</v>
      </c>
      <c r="AG710" s="507">
        <v>7.1</v>
      </c>
      <c r="AH710" s="494">
        <v>660</v>
      </c>
      <c r="AI710" s="550">
        <f t="shared" si="175"/>
        <v>1980</v>
      </c>
      <c r="AJ710" s="550">
        <v>4730</v>
      </c>
      <c r="AK710" s="494"/>
      <c r="AL710" s="503">
        <v>1.1000000000000001</v>
      </c>
      <c r="AM710" s="507"/>
      <c r="AN710" s="507"/>
      <c r="AO710" s="503"/>
      <c r="AP710" s="503"/>
      <c r="AQ710" s="550">
        <v>8397</v>
      </c>
      <c r="AR710" s="507">
        <f t="shared" si="172"/>
        <v>0.57687551525144265</v>
      </c>
      <c r="AS710" s="494">
        <f t="shared" si="169"/>
        <v>33.333333333333329</v>
      </c>
      <c r="AT710" s="507">
        <f t="shared" si="170"/>
        <v>5.0646000000000004</v>
      </c>
      <c r="AU710" s="743">
        <f t="shared" si="171"/>
        <v>0.90439285714285733</v>
      </c>
      <c r="AV710" s="499">
        <f t="shared" si="173"/>
        <v>0.72789953796943485</v>
      </c>
      <c r="AW710" s="748">
        <f t="shared" si="174"/>
        <v>0.71851676341665682</v>
      </c>
    </row>
    <row r="711" spans="1:49" x14ac:dyDescent="0.15">
      <c r="A711" s="733">
        <v>44193</v>
      </c>
      <c r="B711" s="515">
        <v>2400</v>
      </c>
      <c r="C711" s="403">
        <v>5.0599999999999996</v>
      </c>
      <c r="D711" s="406">
        <f t="shared" si="162"/>
        <v>2958.6206896551726</v>
      </c>
      <c r="E711" s="405">
        <v>8580</v>
      </c>
      <c r="F711" s="405">
        <v>2632</v>
      </c>
      <c r="G711" s="687">
        <v>480</v>
      </c>
      <c r="H711" s="403"/>
      <c r="I711" s="404"/>
      <c r="J711" s="405"/>
      <c r="K711" s="405"/>
      <c r="L711" s="407"/>
      <c r="M711" s="407"/>
      <c r="N711" s="407"/>
      <c r="O711" s="408"/>
      <c r="P711" s="549"/>
      <c r="Q711" s="438"/>
      <c r="R711" s="405"/>
      <c r="S711" s="405"/>
      <c r="T711" s="405"/>
      <c r="U711" s="667"/>
      <c r="V711" s="450"/>
      <c r="W711" s="734">
        <f t="shared" si="163"/>
        <v>2880</v>
      </c>
      <c r="X711" s="450">
        <f t="shared" si="164"/>
        <v>1.1519999999999999</v>
      </c>
      <c r="Y711" s="734">
        <f t="shared" si="165"/>
        <v>2465.5172413793102</v>
      </c>
      <c r="Z711" s="734">
        <f t="shared" si="166"/>
        <v>7150</v>
      </c>
      <c r="AA711" s="735">
        <f t="shared" si="167"/>
        <v>20592</v>
      </c>
      <c r="AB711" s="450">
        <f t="shared" si="168"/>
        <v>0.91520000000000001</v>
      </c>
      <c r="AC711" s="439">
        <v>37</v>
      </c>
      <c r="AD711" s="464"/>
      <c r="AE711" s="549">
        <v>4730</v>
      </c>
      <c r="AF711" s="549">
        <v>4723</v>
      </c>
      <c r="AG711" s="464">
        <v>7.44</v>
      </c>
      <c r="AH711" s="439">
        <v>639</v>
      </c>
      <c r="AI711" s="735">
        <f t="shared" si="175"/>
        <v>1917</v>
      </c>
      <c r="AJ711" s="549">
        <v>4720</v>
      </c>
      <c r="AK711" s="439"/>
      <c r="AL711" s="457">
        <v>0.8</v>
      </c>
      <c r="AM711" s="464"/>
      <c r="AN711" s="464"/>
      <c r="AO711" s="457"/>
      <c r="AP711" s="457"/>
      <c r="AQ711" s="549">
        <v>7970</v>
      </c>
      <c r="AR711" s="736">
        <f t="shared" si="172"/>
        <v>0.52882880013588984</v>
      </c>
      <c r="AS711" s="595">
        <f t="shared" si="169"/>
        <v>33.333333333333329</v>
      </c>
      <c r="AT711" s="736">
        <f t="shared" si="170"/>
        <v>5.1479999999999997</v>
      </c>
      <c r="AU711" s="737">
        <f t="shared" si="171"/>
        <v>0.91928571428571426</v>
      </c>
      <c r="AV711" s="450">
        <f t="shared" si="173"/>
        <v>0.74082517482517485</v>
      </c>
      <c r="AW711" s="747">
        <f t="shared" si="174"/>
        <v>0.73188811188811187</v>
      </c>
    </row>
    <row r="712" spans="1:49" x14ac:dyDescent="0.15">
      <c r="A712" s="733">
        <v>44194</v>
      </c>
      <c r="B712" s="515">
        <v>2400</v>
      </c>
      <c r="C712" s="403">
        <v>4.9800000000000004</v>
      </c>
      <c r="D712" s="406">
        <f t="shared" si="162"/>
        <v>3099.655172413793</v>
      </c>
      <c r="E712" s="405">
        <v>8989</v>
      </c>
      <c r="F712" s="405">
        <v>3042</v>
      </c>
      <c r="G712" s="687">
        <v>480</v>
      </c>
      <c r="H712" s="403"/>
      <c r="I712" s="404"/>
      <c r="J712" s="405"/>
      <c r="K712" s="405"/>
      <c r="L712" s="407"/>
      <c r="M712" s="407"/>
      <c r="N712" s="407"/>
      <c r="O712" s="408"/>
      <c r="P712" s="549"/>
      <c r="Q712" s="438"/>
      <c r="R712" s="405"/>
      <c r="S712" s="405"/>
      <c r="T712" s="405"/>
      <c r="U712" s="667"/>
      <c r="V712" s="450"/>
      <c r="W712" s="734">
        <f t="shared" si="163"/>
        <v>2880</v>
      </c>
      <c r="X712" s="450">
        <f t="shared" si="164"/>
        <v>1.1519999999999999</v>
      </c>
      <c r="Y712" s="734">
        <f t="shared" si="165"/>
        <v>2583.0459770114944</v>
      </c>
      <c r="Z712" s="734">
        <f t="shared" si="166"/>
        <v>7490.833333333333</v>
      </c>
      <c r="AA712" s="735">
        <f t="shared" si="167"/>
        <v>21573.599999999999</v>
      </c>
      <c r="AB712" s="450">
        <f t="shared" si="168"/>
        <v>0.9588266666666666</v>
      </c>
      <c r="AC712" s="439">
        <v>37</v>
      </c>
      <c r="AD712" s="464"/>
      <c r="AE712" s="549">
        <v>4806</v>
      </c>
      <c r="AF712" s="549">
        <v>4737</v>
      </c>
      <c r="AG712" s="464">
        <v>7.21</v>
      </c>
      <c r="AH712" s="439">
        <v>661</v>
      </c>
      <c r="AI712" s="735">
        <f t="shared" si="175"/>
        <v>1983</v>
      </c>
      <c r="AJ712" s="549">
        <v>4930</v>
      </c>
      <c r="AK712" s="439"/>
      <c r="AL712" s="457">
        <v>0.8</v>
      </c>
      <c r="AM712" s="464">
        <v>5.36</v>
      </c>
      <c r="AN712" s="464">
        <v>32.6</v>
      </c>
      <c r="AO712" s="457">
        <v>8.4</v>
      </c>
      <c r="AP712" s="457">
        <v>1</v>
      </c>
      <c r="AQ712" s="549">
        <v>6997</v>
      </c>
      <c r="AR712" s="736">
        <f t="shared" si="172"/>
        <v>0.44110156242119808</v>
      </c>
      <c r="AS712" s="595">
        <f t="shared" si="169"/>
        <v>33.333333333333329</v>
      </c>
      <c r="AT712" s="736">
        <f t="shared" si="170"/>
        <v>5.3933999999999997</v>
      </c>
      <c r="AU712" s="737">
        <f t="shared" si="171"/>
        <v>0.96310714285714283</v>
      </c>
      <c r="AV712" s="450">
        <f t="shared" si="173"/>
        <v>0.74410056736010688</v>
      </c>
      <c r="AW712" s="747">
        <f t="shared" si="174"/>
        <v>0.73527644899321398</v>
      </c>
    </row>
    <row r="713" spans="1:49" x14ac:dyDescent="0.15">
      <c r="A713" s="733">
        <v>44195</v>
      </c>
      <c r="B713" s="515">
        <v>2640</v>
      </c>
      <c r="C713" s="403">
        <v>4.88</v>
      </c>
      <c r="D713" s="406">
        <f t="shared" si="162"/>
        <v>2843.7931034482758</v>
      </c>
      <c r="E713" s="405">
        <v>8247</v>
      </c>
      <c r="F713" s="405">
        <v>3994</v>
      </c>
      <c r="G713" s="687">
        <v>480</v>
      </c>
      <c r="H713" s="403"/>
      <c r="I713" s="404"/>
      <c r="J713" s="405"/>
      <c r="K713" s="405"/>
      <c r="L713" s="407"/>
      <c r="M713" s="407"/>
      <c r="N713" s="407"/>
      <c r="O713" s="408"/>
      <c r="P713" s="549"/>
      <c r="Q713" s="438"/>
      <c r="R713" s="405"/>
      <c r="S713" s="405"/>
      <c r="T713" s="405"/>
      <c r="U713" s="667"/>
      <c r="V713" s="450"/>
      <c r="W713" s="734">
        <f t="shared" si="163"/>
        <v>3120</v>
      </c>
      <c r="X713" s="450">
        <f t="shared" si="164"/>
        <v>1.248</v>
      </c>
      <c r="Y713" s="734">
        <f t="shared" si="165"/>
        <v>2406.2864721485412</v>
      </c>
      <c r="Z713" s="734">
        <f t="shared" si="166"/>
        <v>6978.2307692307695</v>
      </c>
      <c r="AA713" s="735">
        <f t="shared" si="167"/>
        <v>21772.080000000002</v>
      </c>
      <c r="AB713" s="450">
        <f t="shared" si="168"/>
        <v>0.96764800000000006</v>
      </c>
      <c r="AC713" s="439">
        <v>37</v>
      </c>
      <c r="AD713" s="464"/>
      <c r="AE713" s="549">
        <v>4800</v>
      </c>
      <c r="AF713" s="549">
        <v>4778</v>
      </c>
      <c r="AG713" s="464">
        <v>7.3</v>
      </c>
      <c r="AH713" s="439">
        <v>650</v>
      </c>
      <c r="AI713" s="735">
        <f t="shared" si="175"/>
        <v>1950</v>
      </c>
      <c r="AJ713" s="549">
        <v>4630</v>
      </c>
      <c r="AK713" s="439"/>
      <c r="AL713" s="457">
        <v>1.1000000000000001</v>
      </c>
      <c r="AM713" s="464"/>
      <c r="AN713" s="464"/>
      <c r="AO713" s="457"/>
      <c r="AP713" s="457"/>
      <c r="AQ713" s="549">
        <v>7488</v>
      </c>
      <c r="AR713" s="736">
        <f t="shared" si="172"/>
        <v>0.4773050621873422</v>
      </c>
      <c r="AS713" s="595">
        <f t="shared" si="169"/>
        <v>30.769230769230774</v>
      </c>
      <c r="AT713" s="736">
        <f t="shared" si="170"/>
        <v>5.4430200000000006</v>
      </c>
      <c r="AU713" s="737">
        <f t="shared" si="171"/>
        <v>0.97196785714285727</v>
      </c>
      <c r="AV713" s="450">
        <f t="shared" si="173"/>
        <v>0.72987422423581028</v>
      </c>
      <c r="AW713" s="747">
        <f t="shared" si="174"/>
        <v>0.7205595423129072</v>
      </c>
    </row>
    <row r="714" spans="1:49" x14ac:dyDescent="0.15">
      <c r="A714" s="733">
        <v>44196</v>
      </c>
      <c r="B714" s="515">
        <v>2640</v>
      </c>
      <c r="C714" s="403">
        <v>4.97</v>
      </c>
      <c r="D714" s="406">
        <f t="shared" si="162"/>
        <v>2913.1034482758623</v>
      </c>
      <c r="E714" s="405">
        <v>8448</v>
      </c>
      <c r="F714" s="405">
        <v>3002</v>
      </c>
      <c r="G714" s="687">
        <v>480</v>
      </c>
      <c r="H714" s="403"/>
      <c r="I714" s="404"/>
      <c r="J714" s="405"/>
      <c r="K714" s="405"/>
      <c r="L714" s="407"/>
      <c r="M714" s="407"/>
      <c r="N714" s="407"/>
      <c r="O714" s="408"/>
      <c r="P714" s="549"/>
      <c r="Q714" s="438"/>
      <c r="R714" s="405"/>
      <c r="S714" s="405"/>
      <c r="T714" s="405"/>
      <c r="U714" s="667"/>
      <c r="V714" s="450"/>
      <c r="W714" s="734">
        <f t="shared" si="163"/>
        <v>3120</v>
      </c>
      <c r="X714" s="450">
        <f t="shared" si="164"/>
        <v>1.248</v>
      </c>
      <c r="Y714" s="734">
        <f t="shared" si="165"/>
        <v>2464.9336870026527</v>
      </c>
      <c r="Z714" s="734">
        <f t="shared" si="166"/>
        <v>7148.3076923076924</v>
      </c>
      <c r="AA714" s="735">
        <f t="shared" si="167"/>
        <v>22302.720000000001</v>
      </c>
      <c r="AB714" s="450">
        <f t="shared" si="168"/>
        <v>0.991232</v>
      </c>
      <c r="AC714" s="439">
        <v>37</v>
      </c>
      <c r="AD714" s="464"/>
      <c r="AE714" s="549">
        <v>4779</v>
      </c>
      <c r="AF714" s="549">
        <v>4722</v>
      </c>
      <c r="AG714" s="464">
        <v>7.44</v>
      </c>
      <c r="AH714" s="439">
        <v>674</v>
      </c>
      <c r="AI714" s="735">
        <f t="shared" si="175"/>
        <v>2022</v>
      </c>
      <c r="AJ714" s="549">
        <v>4490</v>
      </c>
      <c r="AK714" s="439"/>
      <c r="AL714" s="457">
        <v>0.9</v>
      </c>
      <c r="AM714" s="464"/>
      <c r="AN714" s="464"/>
      <c r="AO714" s="457"/>
      <c r="AP714" s="457"/>
      <c r="AQ714" s="549">
        <v>7847</v>
      </c>
      <c r="AR714" s="736">
        <f t="shared" si="172"/>
        <v>0.490619029040745</v>
      </c>
      <c r="AS714" s="595">
        <f t="shared" si="169"/>
        <v>30.769230769230774</v>
      </c>
      <c r="AT714" s="736">
        <f t="shared" si="170"/>
        <v>5.5756800000000002</v>
      </c>
      <c r="AU714" s="737">
        <f t="shared" si="171"/>
        <v>0.99565714285714291</v>
      </c>
      <c r="AV714" s="450">
        <f t="shared" si="173"/>
        <v>0.7265646522038568</v>
      </c>
      <c r="AW714" s="747">
        <f t="shared" si="174"/>
        <v>0.71713584710743805</v>
      </c>
    </row>
    <row r="715" spans="1:49" x14ac:dyDescent="0.15">
      <c r="A715" s="733">
        <v>44197</v>
      </c>
      <c r="B715" s="515">
        <v>2640</v>
      </c>
      <c r="C715" s="403">
        <v>4.9800000000000004</v>
      </c>
      <c r="D715" s="406">
        <f t="shared" si="162"/>
        <v>2973.1034482758623</v>
      </c>
      <c r="E715" s="405">
        <v>8622</v>
      </c>
      <c r="F715" s="405">
        <v>2896</v>
      </c>
      <c r="G715" s="687">
        <v>480</v>
      </c>
      <c r="H715" s="403"/>
      <c r="I715" s="404"/>
      <c r="J715" s="405"/>
      <c r="K715" s="405"/>
      <c r="L715" s="407"/>
      <c r="M715" s="407"/>
      <c r="N715" s="407"/>
      <c r="O715" s="408"/>
      <c r="P715" s="549"/>
      <c r="Q715" s="438"/>
      <c r="R715" s="405"/>
      <c r="S715" s="405"/>
      <c r="T715" s="405"/>
      <c r="U715" s="667"/>
      <c r="V715" s="450"/>
      <c r="W715" s="734">
        <f t="shared" si="163"/>
        <v>3120</v>
      </c>
      <c r="X715" s="450">
        <f t="shared" si="164"/>
        <v>1.248</v>
      </c>
      <c r="Y715" s="734">
        <f t="shared" si="165"/>
        <v>2515.7029177718837</v>
      </c>
      <c r="Z715" s="734">
        <f t="shared" si="166"/>
        <v>7295.5384615384619</v>
      </c>
      <c r="AA715" s="735">
        <f t="shared" si="167"/>
        <v>22762.080000000002</v>
      </c>
      <c r="AB715" s="450">
        <f t="shared" si="168"/>
        <v>1.0116480000000001</v>
      </c>
      <c r="AC715" s="439">
        <v>37</v>
      </c>
      <c r="AD715" s="464"/>
      <c r="AE715" s="549">
        <v>4753</v>
      </c>
      <c r="AF715" s="549">
        <v>4773</v>
      </c>
      <c r="AG715" s="464">
        <v>7.46</v>
      </c>
      <c r="AH715" s="439">
        <v>618</v>
      </c>
      <c r="AI715" s="735">
        <f t="shared" si="175"/>
        <v>1854</v>
      </c>
      <c r="AJ715" s="549">
        <v>4460</v>
      </c>
      <c r="AK715" s="439"/>
      <c r="AL715" s="457">
        <v>1</v>
      </c>
      <c r="AM715" s="464">
        <v>3.21</v>
      </c>
      <c r="AN715" s="464">
        <v>31.08</v>
      </c>
      <c r="AO715" s="457">
        <v>5.8</v>
      </c>
      <c r="AP715" s="457">
        <v>0.6</v>
      </c>
      <c r="AQ715" s="549">
        <v>8102</v>
      </c>
      <c r="AR715" s="736">
        <f t="shared" si="172"/>
        <v>0.47721703892187345</v>
      </c>
      <c r="AS715" s="595">
        <f t="shared" si="169"/>
        <v>30.769230769230774</v>
      </c>
      <c r="AT715" s="736">
        <f t="shared" si="170"/>
        <v>5.6905200000000002</v>
      </c>
      <c r="AU715" s="737">
        <f t="shared" si="171"/>
        <v>1.0161642857142859</v>
      </c>
      <c r="AV715" s="450">
        <f t="shared" si="173"/>
        <v>0.75434301258935921</v>
      </c>
      <c r="AW715" s="747">
        <f t="shared" si="174"/>
        <v>0.74587208198899224</v>
      </c>
    </row>
    <row r="716" spans="1:49" x14ac:dyDescent="0.15">
      <c r="A716" s="733">
        <v>44198</v>
      </c>
      <c r="B716" s="515">
        <v>2640</v>
      </c>
      <c r="C716" s="403">
        <v>4.8600000000000003</v>
      </c>
      <c r="D716" s="406">
        <f t="shared" si="162"/>
        <v>2707.9310344827586</v>
      </c>
      <c r="E716" s="405">
        <v>7853</v>
      </c>
      <c r="F716" s="405">
        <v>2152</v>
      </c>
      <c r="G716" s="687">
        <v>480</v>
      </c>
      <c r="H716" s="403"/>
      <c r="I716" s="404"/>
      <c r="J716" s="405"/>
      <c r="K716" s="405"/>
      <c r="L716" s="407"/>
      <c r="M716" s="407"/>
      <c r="N716" s="407"/>
      <c r="O716" s="408"/>
      <c r="P716" s="549"/>
      <c r="Q716" s="438"/>
      <c r="R716" s="405"/>
      <c r="S716" s="405"/>
      <c r="T716" s="405"/>
      <c r="U716" s="667"/>
      <c r="V716" s="450"/>
      <c r="W716" s="734">
        <f t="shared" si="163"/>
        <v>3120</v>
      </c>
      <c r="X716" s="450">
        <f t="shared" si="164"/>
        <v>1.248</v>
      </c>
      <c r="Y716" s="734">
        <f t="shared" si="165"/>
        <v>2291.3262599469499</v>
      </c>
      <c r="Z716" s="734">
        <f t="shared" si="166"/>
        <v>6644.8461538461543</v>
      </c>
      <c r="AA716" s="735">
        <f t="shared" si="167"/>
        <v>20731.919999999998</v>
      </c>
      <c r="AB716" s="450">
        <f t="shared" si="168"/>
        <v>0.92141866666666661</v>
      </c>
      <c r="AC716" s="439">
        <v>37</v>
      </c>
      <c r="AD716" s="464"/>
      <c r="AE716" s="549">
        <v>4756</v>
      </c>
      <c r="AF716" s="549">
        <v>4779</v>
      </c>
      <c r="AG716" s="464">
        <v>7.16</v>
      </c>
      <c r="AH716" s="439">
        <v>633</v>
      </c>
      <c r="AI716" s="735">
        <f t="shared" si="175"/>
        <v>1899</v>
      </c>
      <c r="AJ716" s="549">
        <v>4270</v>
      </c>
      <c r="AK716" s="439"/>
      <c r="AL716" s="457">
        <v>1</v>
      </c>
      <c r="AM716" s="464"/>
      <c r="AN716" s="464"/>
      <c r="AO716" s="457"/>
      <c r="AP716" s="457"/>
      <c r="AQ716" s="549">
        <v>9844</v>
      </c>
      <c r="AR716" s="736">
        <f t="shared" si="172"/>
        <v>0.66481889695712304</v>
      </c>
      <c r="AS716" s="595">
        <f t="shared" si="169"/>
        <v>30.769230769230774</v>
      </c>
      <c r="AT716" s="736">
        <f t="shared" si="170"/>
        <v>5.1829799999999997</v>
      </c>
      <c r="AU716" s="737">
        <f t="shared" si="171"/>
        <v>0.92553214285714291</v>
      </c>
      <c r="AV716" s="450">
        <f t="shared" si="173"/>
        <v>0.72374078232985661</v>
      </c>
      <c r="AW716" s="747">
        <f t="shared" si="174"/>
        <v>0.71421460241019652</v>
      </c>
    </row>
    <row r="717" spans="1:49" x14ac:dyDescent="0.15">
      <c r="A717" s="740">
        <v>44199</v>
      </c>
      <c r="B717" s="486">
        <v>2640</v>
      </c>
      <c r="C717" s="488">
        <v>4.6399999999999997</v>
      </c>
      <c r="D717" s="741">
        <f t="shared" si="162"/>
        <v>2985.1724137931037</v>
      </c>
      <c r="E717" s="490">
        <v>8657</v>
      </c>
      <c r="F717" s="490">
        <v>2089</v>
      </c>
      <c r="G717" s="689">
        <v>480</v>
      </c>
      <c r="H717" s="488"/>
      <c r="I717" s="489"/>
      <c r="J717" s="490"/>
      <c r="K717" s="490"/>
      <c r="L717" s="491"/>
      <c r="M717" s="491"/>
      <c r="N717" s="491"/>
      <c r="O717" s="492"/>
      <c r="P717" s="550"/>
      <c r="Q717" s="493"/>
      <c r="R717" s="494"/>
      <c r="S717" s="490"/>
      <c r="T717" s="490"/>
      <c r="U717" s="677"/>
      <c r="V717" s="499"/>
      <c r="W717" s="742">
        <f t="shared" si="163"/>
        <v>3120</v>
      </c>
      <c r="X717" s="499">
        <f t="shared" si="164"/>
        <v>1.248</v>
      </c>
      <c r="Y717" s="742">
        <f t="shared" si="165"/>
        <v>2525.9151193633952</v>
      </c>
      <c r="Z717" s="742">
        <f t="shared" si="166"/>
        <v>7325.1538461538457</v>
      </c>
      <c r="AA717" s="550">
        <f t="shared" si="167"/>
        <v>22854.48</v>
      </c>
      <c r="AB717" s="499">
        <f t="shared" si="168"/>
        <v>1.0157546666666666</v>
      </c>
      <c r="AC717" s="494">
        <v>37</v>
      </c>
      <c r="AD717" s="507"/>
      <c r="AE717" s="550">
        <v>4709</v>
      </c>
      <c r="AF717" s="550">
        <v>4754</v>
      </c>
      <c r="AG717" s="507">
        <v>7.27</v>
      </c>
      <c r="AH717" s="494">
        <v>598</v>
      </c>
      <c r="AI717" s="550">
        <f t="shared" si="175"/>
        <v>1794</v>
      </c>
      <c r="AJ717" s="550">
        <v>4140</v>
      </c>
      <c r="AK717" s="494"/>
      <c r="AL717" s="503">
        <v>0.7</v>
      </c>
      <c r="AM717" s="507"/>
      <c r="AN717" s="507"/>
      <c r="AO717" s="503"/>
      <c r="AP717" s="503"/>
      <c r="AQ717" s="550">
        <v>9599</v>
      </c>
      <c r="AR717" s="507">
        <f t="shared" si="172"/>
        <v>0.55623160188211296</v>
      </c>
      <c r="AS717" s="494">
        <f t="shared" si="169"/>
        <v>30.769230769230774</v>
      </c>
      <c r="AT717" s="507">
        <f t="shared" si="170"/>
        <v>5.7136199999999997</v>
      </c>
      <c r="AU717" s="743">
        <f t="shared" si="171"/>
        <v>1.0202892857142858</v>
      </c>
      <c r="AV717" s="499">
        <f t="shared" si="173"/>
        <v>0.76325411910487573</v>
      </c>
      <c r="AW717" s="748">
        <f t="shared" si="174"/>
        <v>0.75509046803952662</v>
      </c>
    </row>
    <row r="718" spans="1:49" x14ac:dyDescent="0.15">
      <c r="A718" s="733">
        <v>44200</v>
      </c>
      <c r="B718" s="515">
        <v>2640</v>
      </c>
      <c r="C718" s="403">
        <v>4.82</v>
      </c>
      <c r="D718" s="406">
        <f t="shared" si="162"/>
        <v>2854.1379310344828</v>
      </c>
      <c r="E718" s="405">
        <v>8277</v>
      </c>
      <c r="F718" s="405">
        <v>2432</v>
      </c>
      <c r="G718" s="687">
        <v>480</v>
      </c>
      <c r="H718" s="403"/>
      <c r="I718" s="404"/>
      <c r="J718" s="405"/>
      <c r="K718" s="405"/>
      <c r="L718" s="407"/>
      <c r="M718" s="407"/>
      <c r="N718" s="407"/>
      <c r="O718" s="408"/>
      <c r="P718" s="549"/>
      <c r="Q718" s="438"/>
      <c r="R718" s="405"/>
      <c r="S718" s="405"/>
      <c r="T718" s="405"/>
      <c r="U718" s="667"/>
      <c r="V718" s="450"/>
      <c r="W718" s="734">
        <f t="shared" si="163"/>
        <v>3120</v>
      </c>
      <c r="X718" s="450">
        <f t="shared" si="164"/>
        <v>1.248</v>
      </c>
      <c r="Y718" s="734">
        <f t="shared" si="165"/>
        <v>2415.0397877984087</v>
      </c>
      <c r="Z718" s="734">
        <f t="shared" si="166"/>
        <v>7003.6153846153848</v>
      </c>
      <c r="AA718" s="735">
        <f t="shared" si="167"/>
        <v>21851.279999999999</v>
      </c>
      <c r="AB718" s="450">
        <f t="shared" si="168"/>
        <v>0.97116799999999992</v>
      </c>
      <c r="AC718" s="439">
        <v>37</v>
      </c>
      <c r="AD718" s="464"/>
      <c r="AE718" s="549"/>
      <c r="AF718" s="549"/>
      <c r="AG718" s="464">
        <v>7.12</v>
      </c>
      <c r="AH718" s="439">
        <v>693</v>
      </c>
      <c r="AI718" s="735">
        <f t="shared" si="175"/>
        <v>2079</v>
      </c>
      <c r="AJ718" s="549">
        <v>4400</v>
      </c>
      <c r="AK718" s="439"/>
      <c r="AL718" s="457">
        <v>0.8</v>
      </c>
      <c r="AM718" s="464"/>
      <c r="AN718" s="464"/>
      <c r="AO718" s="457"/>
      <c r="AP718" s="457"/>
      <c r="AQ718" s="549"/>
      <c r="AR718" s="736">
        <f t="shared" si="172"/>
        <v>0</v>
      </c>
      <c r="AS718" s="595">
        <f t="shared" si="169"/>
        <v>30.769230769230774</v>
      </c>
      <c r="AT718" s="736">
        <f t="shared" si="170"/>
        <v>5.4628199999999998</v>
      </c>
      <c r="AU718" s="737">
        <f t="shared" si="171"/>
        <v>0.97550357142857147</v>
      </c>
      <c r="AV718" s="450">
        <f t="shared" si="173"/>
        <v>0.71304820587169271</v>
      </c>
      <c r="AW718" s="747">
        <f t="shared" si="174"/>
        <v>0.70315331641899237</v>
      </c>
    </row>
    <row r="719" spans="1:49" x14ac:dyDescent="0.15">
      <c r="A719" s="733">
        <v>44201</v>
      </c>
      <c r="B719" s="515">
        <v>2640</v>
      </c>
      <c r="C719" s="403"/>
      <c r="D719" s="406">
        <f t="shared" ref="D719" si="176">E719/2.9</f>
        <v>0</v>
      </c>
      <c r="E719" s="405"/>
      <c r="F719" s="405"/>
      <c r="G719" s="687">
        <v>480</v>
      </c>
      <c r="H719" s="403"/>
      <c r="I719" s="404"/>
      <c r="J719" s="405"/>
      <c r="K719" s="405"/>
      <c r="L719" s="407"/>
      <c r="M719" s="407"/>
      <c r="N719" s="407"/>
      <c r="O719" s="408"/>
      <c r="P719" s="549"/>
      <c r="Q719" s="438"/>
      <c r="R719" s="405"/>
      <c r="S719" s="405"/>
      <c r="T719" s="405"/>
      <c r="U719" s="667"/>
      <c r="V719" s="450"/>
      <c r="W719" s="734">
        <f t="shared" si="163"/>
        <v>3120</v>
      </c>
      <c r="X719" s="450">
        <f t="shared" ref="X719" si="177">W719/$W$6</f>
        <v>1.248</v>
      </c>
      <c r="Y719" s="734">
        <f t="shared" ref="Y719" si="178">Z719/2.9</f>
        <v>0</v>
      </c>
      <c r="Z719" s="734">
        <f t="shared" si="166"/>
        <v>0</v>
      </c>
      <c r="AA719" s="735">
        <f t="shared" si="167"/>
        <v>0</v>
      </c>
      <c r="AB719" s="450">
        <f t="shared" ref="AB719" si="179">AA719/$AA$6</f>
        <v>0</v>
      </c>
      <c r="AC719" s="439"/>
      <c r="AD719" s="464"/>
      <c r="AE719" s="549"/>
      <c r="AF719" s="549"/>
      <c r="AG719" s="464"/>
      <c r="AH719" s="439"/>
      <c r="AI719" s="735">
        <f t="shared" si="175"/>
        <v>0</v>
      </c>
      <c r="AJ719" s="549"/>
      <c r="AK719" s="439"/>
      <c r="AL719" s="457"/>
      <c r="AM719" s="464"/>
      <c r="AN719" s="464"/>
      <c r="AO719" s="457"/>
      <c r="AP719" s="457"/>
      <c r="AQ719" s="549"/>
      <c r="AR719" s="736" t="e">
        <f t="shared" si="172"/>
        <v>#DIV/0!</v>
      </c>
      <c r="AS719" s="595">
        <f t="shared" si="169"/>
        <v>30.769230769230774</v>
      </c>
      <c r="AT719" s="736">
        <f t="shared" si="170"/>
        <v>0</v>
      </c>
      <c r="AU719" s="737">
        <f t="shared" ref="AU719" si="180">AT719/$AT$6</f>
        <v>0</v>
      </c>
      <c r="AV719" s="450" t="e">
        <f t="shared" si="173"/>
        <v>#DIV/0!</v>
      </c>
      <c r="AW719" s="747" t="e">
        <f t="shared" si="174"/>
        <v>#DIV/0!</v>
      </c>
    </row>
  </sheetData>
  <mergeCells count="15">
    <mergeCell ref="A1:AW2"/>
    <mergeCell ref="A3:A6"/>
    <mergeCell ref="B3:F3"/>
    <mergeCell ref="G3:O3"/>
    <mergeCell ref="P3:V3"/>
    <mergeCell ref="W3:AB3"/>
    <mergeCell ref="AC3:AD3"/>
    <mergeCell ref="AG3:AP3"/>
    <mergeCell ref="AQ3:AR3"/>
    <mergeCell ref="AS3:AW3"/>
    <mergeCell ref="U4:V4"/>
    <mergeCell ref="W4:X4"/>
    <mergeCell ref="AA4:AB4"/>
    <mergeCell ref="AQ4:AR4"/>
    <mergeCell ref="AT4:AU4"/>
  </mergeCells>
  <phoneticPr fontId="39" type="noConversion"/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17"/>
  <sheetViews>
    <sheetView zoomScaleNormal="100" workbookViewId="0"/>
  </sheetViews>
  <sheetFormatPr defaultRowHeight="14.25" x14ac:dyDescent="0.15"/>
  <cols>
    <col min="1" max="1025" width="8.625" customWidth="1"/>
  </cols>
  <sheetData>
    <row r="1" spans="1:20" x14ac:dyDescent="0.15">
      <c r="A1" t="s">
        <v>6</v>
      </c>
      <c r="G1" t="s">
        <v>7</v>
      </c>
      <c r="I1" t="s">
        <v>306</v>
      </c>
      <c r="J1" t="s">
        <v>307</v>
      </c>
      <c r="K1" t="s">
        <v>10</v>
      </c>
    </row>
    <row r="2" spans="1:20" x14ac:dyDescent="0.15">
      <c r="A2" t="s">
        <v>31</v>
      </c>
      <c r="C2" t="s">
        <v>33</v>
      </c>
      <c r="D2" t="s">
        <v>34</v>
      </c>
      <c r="E2" t="s">
        <v>35</v>
      </c>
      <c r="G2" t="s">
        <v>48</v>
      </c>
      <c r="H2" t="s">
        <v>32</v>
      </c>
      <c r="I2" t="s">
        <v>49</v>
      </c>
      <c r="J2" t="s">
        <v>50</v>
      </c>
      <c r="K2" t="s">
        <v>32</v>
      </c>
      <c r="L2" t="s">
        <v>33</v>
      </c>
      <c r="M2" t="s">
        <v>34</v>
      </c>
      <c r="N2" t="s">
        <v>36</v>
      </c>
      <c r="O2" t="s">
        <v>41</v>
      </c>
      <c r="P2" t="s">
        <v>52</v>
      </c>
      <c r="Q2" t="s">
        <v>53</v>
      </c>
      <c r="R2" t="s">
        <v>54</v>
      </c>
      <c r="S2" t="s">
        <v>308</v>
      </c>
      <c r="T2" t="s">
        <v>309</v>
      </c>
    </row>
    <row r="3" spans="1:20" x14ac:dyDescent="0.15">
      <c r="A3" t="s">
        <v>114</v>
      </c>
      <c r="B3" t="s">
        <v>106</v>
      </c>
      <c r="C3" t="s">
        <v>107</v>
      </c>
      <c r="D3" t="s">
        <v>107</v>
      </c>
      <c r="E3" t="s">
        <v>108</v>
      </c>
      <c r="F3" t="s">
        <v>106</v>
      </c>
      <c r="G3" t="s">
        <v>112</v>
      </c>
      <c r="H3" t="s">
        <v>113</v>
      </c>
      <c r="I3" t="s">
        <v>114</v>
      </c>
      <c r="J3" t="s">
        <v>114</v>
      </c>
      <c r="L3" t="s">
        <v>107</v>
      </c>
      <c r="M3" t="s">
        <v>107</v>
      </c>
      <c r="N3" t="s">
        <v>109</v>
      </c>
      <c r="O3" t="s">
        <v>107</v>
      </c>
      <c r="P3" t="s">
        <v>115</v>
      </c>
      <c r="Q3" t="s">
        <v>116</v>
      </c>
      <c r="R3" t="s">
        <v>116</v>
      </c>
      <c r="S3" t="s">
        <v>107</v>
      </c>
      <c r="T3" t="s">
        <v>107</v>
      </c>
    </row>
    <row r="4" spans="1:20" x14ac:dyDescent="0.15">
      <c r="A4">
        <v>2500</v>
      </c>
      <c r="B4">
        <v>1</v>
      </c>
      <c r="D4" t="s">
        <v>140</v>
      </c>
      <c r="E4">
        <v>22500</v>
      </c>
      <c r="F4">
        <v>1</v>
      </c>
      <c r="G4">
        <v>38</v>
      </c>
      <c r="H4" t="s">
        <v>310</v>
      </c>
      <c r="K4" t="s">
        <v>310</v>
      </c>
      <c r="N4" t="s">
        <v>131</v>
      </c>
    </row>
    <row r="312" spans="1:18" x14ac:dyDescent="0.15">
      <c r="A312">
        <v>360</v>
      </c>
      <c r="B312">
        <v>0.14399999999999999</v>
      </c>
      <c r="D312">
        <v>2200</v>
      </c>
      <c r="E312">
        <v>792</v>
      </c>
      <c r="F312">
        <v>6.336E-2</v>
      </c>
    </row>
    <row r="313" spans="1:18" x14ac:dyDescent="0.15">
      <c r="A313">
        <v>360</v>
      </c>
      <c r="B313">
        <v>0.14399999999999999</v>
      </c>
      <c r="D313">
        <v>1660</v>
      </c>
      <c r="E313">
        <v>597.6</v>
      </c>
      <c r="F313">
        <v>4.7808000000000003E-2</v>
      </c>
    </row>
    <row r="314" spans="1:18" x14ac:dyDescent="0.15">
      <c r="A314">
        <v>360</v>
      </c>
      <c r="B314">
        <v>0.14399999999999999</v>
      </c>
      <c r="D314">
        <v>2060</v>
      </c>
      <c r="E314">
        <v>741.6</v>
      </c>
      <c r="F314">
        <v>5.9327999999999999E-2</v>
      </c>
    </row>
    <row r="315" spans="1:18" x14ac:dyDescent="0.15">
      <c r="A315">
        <v>720</v>
      </c>
      <c r="B315">
        <v>0.28799999999999998</v>
      </c>
      <c r="D315">
        <v>2680</v>
      </c>
      <c r="E315">
        <v>1929.6</v>
      </c>
      <c r="F315">
        <v>8.5760000000000003E-2</v>
      </c>
      <c r="G315">
        <v>34</v>
      </c>
      <c r="I315">
        <v>2410</v>
      </c>
      <c r="J315">
        <v>2383</v>
      </c>
      <c r="K315">
        <v>7.92</v>
      </c>
      <c r="M315">
        <v>1060</v>
      </c>
      <c r="N315">
        <v>6110</v>
      </c>
      <c r="O315">
        <v>136</v>
      </c>
      <c r="Q315">
        <v>4.72</v>
      </c>
      <c r="R315">
        <v>29.42</v>
      </c>
    </row>
    <row r="316" spans="1:18" x14ac:dyDescent="0.15">
      <c r="A316">
        <v>960</v>
      </c>
      <c r="B316">
        <v>0.38400000000000001</v>
      </c>
      <c r="D316">
        <v>1940</v>
      </c>
      <c r="E316">
        <v>1862.4</v>
      </c>
      <c r="F316">
        <v>8.2773333333333296E-2</v>
      </c>
      <c r="G316">
        <v>35</v>
      </c>
      <c r="I316">
        <v>2428</v>
      </c>
      <c r="J316">
        <v>2411</v>
      </c>
      <c r="K316">
        <v>7.85</v>
      </c>
      <c r="M316">
        <v>1000</v>
      </c>
      <c r="N316">
        <v>6160</v>
      </c>
      <c r="O316">
        <v>168</v>
      </c>
      <c r="Q316">
        <v>4.07</v>
      </c>
      <c r="R316">
        <v>35.799999999999997</v>
      </c>
    </row>
    <row r="317" spans="1:18" x14ac:dyDescent="0.15">
      <c r="A317">
        <v>960</v>
      </c>
      <c r="B317">
        <v>0.38400000000000001</v>
      </c>
      <c r="D317">
        <v>1780</v>
      </c>
      <c r="E317">
        <v>1708.8</v>
      </c>
      <c r="F317">
        <v>7.5946666666666704E-2</v>
      </c>
      <c r="G317">
        <v>34</v>
      </c>
      <c r="I317">
        <v>2446</v>
      </c>
      <c r="J317">
        <v>2484</v>
      </c>
      <c r="K317">
        <v>8.09</v>
      </c>
      <c r="M317">
        <v>1080</v>
      </c>
      <c r="N317">
        <v>6510</v>
      </c>
      <c r="O317">
        <v>168</v>
      </c>
      <c r="Q317">
        <v>4.49</v>
      </c>
      <c r="R317">
        <v>34.6</v>
      </c>
    </row>
    <row r="318" spans="1:18" x14ac:dyDescent="0.15">
      <c r="A318">
        <v>960</v>
      </c>
      <c r="B318">
        <v>0.38400000000000001</v>
      </c>
      <c r="D318">
        <v>1960</v>
      </c>
      <c r="E318">
        <v>1881.6</v>
      </c>
      <c r="F318">
        <v>8.3626666666666696E-2</v>
      </c>
      <c r="G318">
        <v>34</v>
      </c>
      <c r="I318">
        <v>2475</v>
      </c>
      <c r="J318">
        <v>2400</v>
      </c>
      <c r="K318">
        <v>8.1199999999999992</v>
      </c>
      <c r="M318">
        <v>1040</v>
      </c>
      <c r="N318">
        <v>6580</v>
      </c>
      <c r="O318">
        <v>139</v>
      </c>
      <c r="Q318">
        <v>5.52</v>
      </c>
      <c r="R318">
        <v>34.22</v>
      </c>
    </row>
    <row r="319" spans="1:18" x14ac:dyDescent="0.15">
      <c r="A319">
        <v>960</v>
      </c>
      <c r="B319">
        <v>0.38400000000000001</v>
      </c>
      <c r="C319">
        <v>771</v>
      </c>
      <c r="D319">
        <v>2920</v>
      </c>
      <c r="E319">
        <v>2803.2</v>
      </c>
      <c r="F319">
        <v>0.124586666666667</v>
      </c>
      <c r="G319">
        <v>34</v>
      </c>
      <c r="I319">
        <v>2357</v>
      </c>
      <c r="J319">
        <v>2371</v>
      </c>
      <c r="K319">
        <v>7.69</v>
      </c>
      <c r="L319">
        <v>225</v>
      </c>
      <c r="M319">
        <v>1360</v>
      </c>
      <c r="N319">
        <v>7020</v>
      </c>
      <c r="O319">
        <v>125</v>
      </c>
      <c r="Q319">
        <v>6.36</v>
      </c>
      <c r="R319">
        <v>35.31</v>
      </c>
    </row>
    <row r="320" spans="1:18" x14ac:dyDescent="0.15">
      <c r="A320">
        <v>960</v>
      </c>
      <c r="B320">
        <v>0.38400000000000001</v>
      </c>
      <c r="C320">
        <v>931</v>
      </c>
      <c r="D320">
        <v>3260</v>
      </c>
      <c r="E320">
        <v>3129.6</v>
      </c>
      <c r="F320">
        <v>0.13909333333333301</v>
      </c>
      <c r="G320">
        <v>34</v>
      </c>
      <c r="I320">
        <v>2382</v>
      </c>
      <c r="J320">
        <v>2271</v>
      </c>
      <c r="K320">
        <v>7.89</v>
      </c>
      <c r="L320">
        <v>295</v>
      </c>
      <c r="M320">
        <v>1560</v>
      </c>
      <c r="N320">
        <v>7480</v>
      </c>
      <c r="O320">
        <v>146</v>
      </c>
      <c r="Q320">
        <v>8.02</v>
      </c>
      <c r="R320">
        <v>34.28</v>
      </c>
    </row>
    <row r="321" spans="1:20" x14ac:dyDescent="0.15">
      <c r="A321">
        <v>960</v>
      </c>
      <c r="B321">
        <v>0.38400000000000001</v>
      </c>
      <c r="C321">
        <v>1171</v>
      </c>
      <c r="D321">
        <v>4100</v>
      </c>
      <c r="E321">
        <v>3936</v>
      </c>
      <c r="F321">
        <v>0.174933333333333</v>
      </c>
      <c r="G321">
        <v>34</v>
      </c>
      <c r="I321">
        <v>2460</v>
      </c>
      <c r="J321">
        <v>2441</v>
      </c>
      <c r="K321">
        <v>7.73</v>
      </c>
      <c r="L321">
        <v>705</v>
      </c>
      <c r="M321">
        <v>1920</v>
      </c>
      <c r="N321">
        <v>7820</v>
      </c>
      <c r="O321">
        <v>143</v>
      </c>
      <c r="Q321">
        <v>12.13</v>
      </c>
      <c r="R321">
        <v>36</v>
      </c>
    </row>
    <row r="322" spans="1:20" x14ac:dyDescent="0.15">
      <c r="A322">
        <v>960</v>
      </c>
      <c r="B322">
        <v>0.38400000000000001</v>
      </c>
      <c r="C322">
        <v>1256</v>
      </c>
      <c r="D322">
        <v>3840</v>
      </c>
      <c r="E322">
        <v>3686.4</v>
      </c>
      <c r="F322">
        <v>0.16384000000000001</v>
      </c>
      <c r="G322">
        <v>33</v>
      </c>
      <c r="I322">
        <v>2285</v>
      </c>
      <c r="J322">
        <v>2299</v>
      </c>
      <c r="K322">
        <v>7.66</v>
      </c>
      <c r="L322">
        <v>773</v>
      </c>
      <c r="M322">
        <v>1980</v>
      </c>
      <c r="N322">
        <v>8030</v>
      </c>
      <c r="O322">
        <v>143</v>
      </c>
      <c r="Q322">
        <v>12.69</v>
      </c>
      <c r="R322">
        <v>39.36</v>
      </c>
    </row>
    <row r="323" spans="1:20" x14ac:dyDescent="0.15">
      <c r="A323">
        <v>960</v>
      </c>
      <c r="B323">
        <v>0.38400000000000001</v>
      </c>
      <c r="C323">
        <v>1263</v>
      </c>
      <c r="D323">
        <v>3880</v>
      </c>
      <c r="E323">
        <v>3724.8</v>
      </c>
      <c r="F323">
        <v>0.16554666666666701</v>
      </c>
      <c r="G323">
        <v>34</v>
      </c>
      <c r="I323">
        <v>2284</v>
      </c>
      <c r="J323">
        <v>2292</v>
      </c>
      <c r="K323">
        <v>7.76</v>
      </c>
      <c r="L323">
        <v>578</v>
      </c>
      <c r="M323">
        <v>2140</v>
      </c>
      <c r="N323">
        <v>8330</v>
      </c>
      <c r="O323">
        <v>202</v>
      </c>
      <c r="Q323">
        <v>12.16</v>
      </c>
      <c r="R323">
        <v>39.18</v>
      </c>
    </row>
    <row r="324" spans="1:20" x14ac:dyDescent="0.15">
      <c r="A324">
        <v>960</v>
      </c>
      <c r="B324">
        <v>0.38400000000000001</v>
      </c>
      <c r="C324">
        <v>1328</v>
      </c>
      <c r="D324">
        <v>4080</v>
      </c>
      <c r="E324">
        <v>3916.8</v>
      </c>
      <c r="F324">
        <v>0.17408000000000001</v>
      </c>
      <c r="G324">
        <v>34</v>
      </c>
      <c r="I324">
        <v>2430</v>
      </c>
      <c r="J324">
        <v>2411</v>
      </c>
      <c r="K324">
        <v>7.29</v>
      </c>
      <c r="L324">
        <v>599.6</v>
      </c>
      <c r="M324">
        <v>2240</v>
      </c>
      <c r="N324">
        <v>8620</v>
      </c>
      <c r="O324">
        <v>138</v>
      </c>
      <c r="Q324">
        <v>13.55</v>
      </c>
      <c r="R324">
        <v>37.24</v>
      </c>
    </row>
    <row r="325" spans="1:20" x14ac:dyDescent="0.15">
      <c r="A325">
        <v>960</v>
      </c>
      <c r="B325">
        <v>0.38400000000000001</v>
      </c>
      <c r="C325">
        <v>1298</v>
      </c>
      <c r="D325">
        <v>4010</v>
      </c>
      <c r="E325">
        <v>3849.6</v>
      </c>
      <c r="F325">
        <v>0.17109333333333299</v>
      </c>
      <c r="G325">
        <v>34</v>
      </c>
      <c r="I325">
        <v>2669</v>
      </c>
      <c r="J325">
        <v>2691</v>
      </c>
      <c r="K325">
        <v>7.46</v>
      </c>
      <c r="L325">
        <v>615</v>
      </c>
      <c r="M325">
        <v>2300</v>
      </c>
      <c r="N325">
        <v>9060</v>
      </c>
      <c r="O325">
        <v>139</v>
      </c>
      <c r="Q325">
        <v>13.65</v>
      </c>
      <c r="R325">
        <v>42.32</v>
      </c>
    </row>
    <row r="326" spans="1:20" x14ac:dyDescent="0.15">
      <c r="A326">
        <v>960</v>
      </c>
      <c r="B326">
        <v>0.38400000000000001</v>
      </c>
      <c r="C326">
        <v>1350</v>
      </c>
      <c r="D326">
        <v>4020</v>
      </c>
      <c r="E326">
        <v>3859.2</v>
      </c>
      <c r="F326">
        <v>0.17152000000000001</v>
      </c>
      <c r="G326">
        <v>34</v>
      </c>
      <c r="I326">
        <v>1785</v>
      </c>
      <c r="J326">
        <v>1803</v>
      </c>
      <c r="K326">
        <v>7.61</v>
      </c>
      <c r="L326">
        <v>616</v>
      </c>
      <c r="M326">
        <v>2050</v>
      </c>
      <c r="N326">
        <v>9470</v>
      </c>
      <c r="O326">
        <v>102</v>
      </c>
      <c r="Q326">
        <v>15.64</v>
      </c>
      <c r="R326">
        <v>39.74</v>
      </c>
    </row>
    <row r="327" spans="1:20" x14ac:dyDescent="0.15">
      <c r="A327">
        <v>960</v>
      </c>
      <c r="B327">
        <v>0.38400000000000001</v>
      </c>
      <c r="C327">
        <v>1339</v>
      </c>
      <c r="D327">
        <v>3950</v>
      </c>
      <c r="E327">
        <v>3792</v>
      </c>
      <c r="F327">
        <v>0.16853333333333301</v>
      </c>
      <c r="G327">
        <v>33</v>
      </c>
      <c r="I327">
        <v>1640</v>
      </c>
      <c r="J327">
        <v>1654</v>
      </c>
      <c r="K327">
        <v>7.8</v>
      </c>
      <c r="L327">
        <v>743</v>
      </c>
      <c r="M327">
        <v>2120</v>
      </c>
      <c r="N327">
        <v>9510</v>
      </c>
      <c r="O327">
        <v>112</v>
      </c>
      <c r="Q327">
        <v>14.19</v>
      </c>
      <c r="R327">
        <v>41.64</v>
      </c>
    </row>
    <row r="328" spans="1:20" x14ac:dyDescent="0.15">
      <c r="A328">
        <v>960</v>
      </c>
      <c r="B328">
        <v>0.38400000000000001</v>
      </c>
      <c r="C328">
        <v>1427</v>
      </c>
      <c r="D328">
        <v>4070</v>
      </c>
      <c r="E328">
        <v>3907.2</v>
      </c>
      <c r="F328">
        <v>0.17365333333333299</v>
      </c>
      <c r="G328">
        <v>33</v>
      </c>
      <c r="I328">
        <v>1482</v>
      </c>
      <c r="J328">
        <v>1495</v>
      </c>
      <c r="K328">
        <v>7.86</v>
      </c>
      <c r="L328">
        <v>653</v>
      </c>
      <c r="M328">
        <v>2000</v>
      </c>
      <c r="N328">
        <v>9660</v>
      </c>
      <c r="O328">
        <v>106</v>
      </c>
      <c r="Q328">
        <v>14.06</v>
      </c>
      <c r="R328">
        <v>42.72</v>
      </c>
    </row>
    <row r="329" spans="1:20" x14ac:dyDescent="0.15">
      <c r="A329">
        <v>960</v>
      </c>
      <c r="B329">
        <v>0.38400000000000001</v>
      </c>
      <c r="C329">
        <v>1673</v>
      </c>
      <c r="D329">
        <v>4900</v>
      </c>
      <c r="E329">
        <v>4704</v>
      </c>
      <c r="F329">
        <v>0.20906666666666701</v>
      </c>
      <c r="G329">
        <v>34</v>
      </c>
      <c r="I329">
        <v>1514</v>
      </c>
      <c r="J329">
        <v>1484</v>
      </c>
      <c r="K329">
        <v>7.67</v>
      </c>
      <c r="L329">
        <v>815</v>
      </c>
      <c r="M329">
        <v>2440</v>
      </c>
      <c r="N329">
        <v>9730</v>
      </c>
      <c r="O329">
        <v>102</v>
      </c>
      <c r="Q329">
        <v>16.04</v>
      </c>
      <c r="R329">
        <v>41.9</v>
      </c>
    </row>
    <row r="330" spans="1:20" x14ac:dyDescent="0.15">
      <c r="A330">
        <v>960</v>
      </c>
      <c r="B330">
        <v>0.38400000000000001</v>
      </c>
      <c r="C330">
        <v>1698</v>
      </c>
      <c r="D330">
        <v>5030</v>
      </c>
      <c r="E330">
        <v>4828.8</v>
      </c>
      <c r="F330">
        <v>0.21461333333333299</v>
      </c>
      <c r="G330">
        <v>34</v>
      </c>
      <c r="I330">
        <v>1479</v>
      </c>
      <c r="J330">
        <v>1495</v>
      </c>
      <c r="K330">
        <v>7.53</v>
      </c>
      <c r="L330">
        <v>942</v>
      </c>
      <c r="M330">
        <v>2490</v>
      </c>
      <c r="N330">
        <v>10060</v>
      </c>
      <c r="O330">
        <v>91</v>
      </c>
      <c r="Q330">
        <v>15.28</v>
      </c>
      <c r="R330">
        <v>41.5</v>
      </c>
    </row>
    <row r="331" spans="1:20" x14ac:dyDescent="0.15">
      <c r="A331">
        <v>960</v>
      </c>
      <c r="B331">
        <v>0.38400000000000001</v>
      </c>
      <c r="C331">
        <v>1680</v>
      </c>
      <c r="D331">
        <v>5120</v>
      </c>
      <c r="E331">
        <v>4915.2</v>
      </c>
      <c r="F331">
        <v>0.218453333333333</v>
      </c>
      <c r="G331">
        <v>34</v>
      </c>
      <c r="I331">
        <v>1579</v>
      </c>
      <c r="J331">
        <v>1553</v>
      </c>
      <c r="K331">
        <v>7.7</v>
      </c>
      <c r="L331">
        <v>736</v>
      </c>
      <c r="M331">
        <v>2540</v>
      </c>
      <c r="N331">
        <v>10300</v>
      </c>
      <c r="O331">
        <v>105</v>
      </c>
      <c r="Q331">
        <v>18.690000000000001</v>
      </c>
      <c r="R331">
        <v>45.5</v>
      </c>
    </row>
    <row r="332" spans="1:20" x14ac:dyDescent="0.15">
      <c r="A332">
        <v>960</v>
      </c>
      <c r="B332">
        <v>0.38400000000000001</v>
      </c>
      <c r="C332">
        <v>1544</v>
      </c>
      <c r="D332">
        <v>5240</v>
      </c>
      <c r="E332">
        <v>5030.3999999999996</v>
      </c>
      <c r="F332">
        <v>0.22357333333333301</v>
      </c>
      <c r="G332">
        <v>34</v>
      </c>
      <c r="I332">
        <v>1839</v>
      </c>
      <c r="J332">
        <v>1810</v>
      </c>
      <c r="K332">
        <v>7.6</v>
      </c>
      <c r="L332">
        <v>744</v>
      </c>
      <c r="M332">
        <v>2750</v>
      </c>
      <c r="N332">
        <v>10450</v>
      </c>
      <c r="O332">
        <v>94</v>
      </c>
      <c r="Q332">
        <v>19.690000000000001</v>
      </c>
      <c r="R332">
        <v>46.4</v>
      </c>
    </row>
    <row r="333" spans="1:20" x14ac:dyDescent="0.15">
      <c r="A333">
        <v>960</v>
      </c>
      <c r="B333">
        <v>0.38400000000000001</v>
      </c>
      <c r="C333">
        <v>1781</v>
      </c>
      <c r="D333">
        <v>4780</v>
      </c>
      <c r="E333">
        <v>4588.8</v>
      </c>
      <c r="F333">
        <v>0.203946666666667</v>
      </c>
      <c r="G333">
        <v>34</v>
      </c>
      <c r="I333">
        <v>1792</v>
      </c>
      <c r="J333">
        <v>1793</v>
      </c>
      <c r="K333">
        <v>7.44</v>
      </c>
      <c r="L333">
        <v>882</v>
      </c>
      <c r="M333">
        <v>2650</v>
      </c>
      <c r="N333">
        <v>10300</v>
      </c>
      <c r="P333">
        <v>1.5</v>
      </c>
      <c r="Q333">
        <v>22.32</v>
      </c>
      <c r="R333">
        <v>44.7</v>
      </c>
    </row>
    <row r="334" spans="1:20" x14ac:dyDescent="0.15">
      <c r="A334">
        <v>960</v>
      </c>
      <c r="B334">
        <v>0.38400000000000001</v>
      </c>
      <c r="C334">
        <v>1780</v>
      </c>
      <c r="D334">
        <v>4710</v>
      </c>
      <c r="E334">
        <v>4521.6000000000004</v>
      </c>
      <c r="F334">
        <v>0.20096</v>
      </c>
      <c r="G334">
        <v>35</v>
      </c>
      <c r="I334">
        <v>1460</v>
      </c>
      <c r="J334">
        <v>1485</v>
      </c>
      <c r="K334">
        <v>7.5</v>
      </c>
      <c r="L334">
        <v>1009</v>
      </c>
      <c r="M334">
        <v>2630</v>
      </c>
      <c r="N334">
        <v>10270</v>
      </c>
      <c r="P334">
        <v>1.5</v>
      </c>
      <c r="Q334">
        <v>20.49</v>
      </c>
      <c r="R334">
        <v>46.8</v>
      </c>
    </row>
    <row r="335" spans="1:20" x14ac:dyDescent="0.15">
      <c r="A335">
        <v>960</v>
      </c>
      <c r="B335">
        <v>0.38400000000000001</v>
      </c>
      <c r="C335">
        <v>1680</v>
      </c>
      <c r="D335">
        <v>4410</v>
      </c>
      <c r="E335">
        <v>4233.6000000000004</v>
      </c>
      <c r="F335">
        <v>0.18815999999999999</v>
      </c>
      <c r="G335">
        <v>37</v>
      </c>
      <c r="I335">
        <v>1414</v>
      </c>
      <c r="J335">
        <v>1456</v>
      </c>
      <c r="K335">
        <v>7.4</v>
      </c>
      <c r="L335">
        <v>988</v>
      </c>
      <c r="M335">
        <v>2590</v>
      </c>
      <c r="N335">
        <v>9890</v>
      </c>
      <c r="P335">
        <v>1.4</v>
      </c>
      <c r="Q335">
        <v>20.96</v>
      </c>
      <c r="R335">
        <v>45</v>
      </c>
      <c r="S335">
        <v>32.6</v>
      </c>
    </row>
    <row r="336" spans="1:20" x14ac:dyDescent="0.15">
      <c r="A336">
        <v>960</v>
      </c>
      <c r="B336">
        <v>0.38400000000000001</v>
      </c>
      <c r="C336">
        <v>1601</v>
      </c>
      <c r="D336">
        <v>3730</v>
      </c>
      <c r="E336">
        <v>3580.8</v>
      </c>
      <c r="F336">
        <v>0.15914666666666699</v>
      </c>
      <c r="G336">
        <v>38</v>
      </c>
      <c r="I336">
        <v>1477</v>
      </c>
      <c r="J336">
        <v>1478</v>
      </c>
      <c r="K336">
        <v>7.58</v>
      </c>
      <c r="L336">
        <v>942</v>
      </c>
      <c r="M336">
        <v>2200</v>
      </c>
      <c r="N336">
        <v>9560</v>
      </c>
      <c r="P336">
        <v>2.7</v>
      </c>
      <c r="Q336">
        <v>17.66</v>
      </c>
      <c r="R336">
        <v>47.8</v>
      </c>
      <c r="S336">
        <v>30.5</v>
      </c>
      <c r="T336">
        <v>3.5</v>
      </c>
    </row>
    <row r="337" spans="1:20" x14ac:dyDescent="0.15">
      <c r="A337">
        <v>960</v>
      </c>
      <c r="B337">
        <v>0.38400000000000001</v>
      </c>
      <c r="C337">
        <v>1383</v>
      </c>
      <c r="D337">
        <v>3610</v>
      </c>
      <c r="E337">
        <v>3465.6</v>
      </c>
      <c r="F337">
        <v>0.15402666666666701</v>
      </c>
      <c r="G337">
        <v>37</v>
      </c>
      <c r="I337">
        <v>1218</v>
      </c>
      <c r="J337">
        <v>1227</v>
      </c>
      <c r="K337">
        <v>7.55</v>
      </c>
      <c r="L337">
        <v>824</v>
      </c>
      <c r="M337">
        <v>2180</v>
      </c>
      <c r="N337">
        <v>9150</v>
      </c>
      <c r="P337">
        <v>3.9</v>
      </c>
      <c r="Q337">
        <v>18.91</v>
      </c>
      <c r="R337">
        <v>43.6</v>
      </c>
      <c r="S337">
        <v>35.700000000000003</v>
      </c>
      <c r="T337">
        <v>2.2000000000000002</v>
      </c>
    </row>
    <row r="338" spans="1:20" x14ac:dyDescent="0.15">
      <c r="A338">
        <v>960</v>
      </c>
      <c r="B338">
        <v>0.38400000000000001</v>
      </c>
      <c r="C338">
        <v>1273</v>
      </c>
      <c r="D338">
        <v>3460</v>
      </c>
      <c r="E338">
        <v>3321.6</v>
      </c>
      <c r="F338">
        <v>0.14762666666666699</v>
      </c>
      <c r="G338">
        <v>37</v>
      </c>
      <c r="I338">
        <v>1001</v>
      </c>
      <c r="J338">
        <v>1128</v>
      </c>
      <c r="K338">
        <v>7.76</v>
      </c>
      <c r="L338">
        <v>750</v>
      </c>
      <c r="M338">
        <v>2020</v>
      </c>
      <c r="N338">
        <v>8710</v>
      </c>
      <c r="P338">
        <v>2.6</v>
      </c>
      <c r="Q338">
        <v>14.2</v>
      </c>
      <c r="R338">
        <v>44.2</v>
      </c>
      <c r="S338">
        <v>46</v>
      </c>
      <c r="T338">
        <v>2.5</v>
      </c>
    </row>
    <row r="339" spans="1:20" x14ac:dyDescent="0.15">
      <c r="A339">
        <v>960</v>
      </c>
      <c r="B339">
        <v>0.38400000000000001</v>
      </c>
      <c r="C339">
        <v>1247</v>
      </c>
      <c r="D339">
        <v>3580</v>
      </c>
      <c r="E339">
        <v>3436.8</v>
      </c>
      <c r="F339">
        <v>0.152746666666667</v>
      </c>
      <c r="G339">
        <v>38</v>
      </c>
      <c r="I339">
        <v>1045</v>
      </c>
      <c r="J339">
        <v>1142</v>
      </c>
      <c r="K339">
        <v>7.32</v>
      </c>
      <c r="L339">
        <v>728</v>
      </c>
      <c r="M339">
        <v>1960</v>
      </c>
      <c r="N339">
        <v>8100</v>
      </c>
      <c r="P339">
        <v>0.15</v>
      </c>
      <c r="Q339">
        <v>16.79</v>
      </c>
      <c r="R339">
        <v>34.380000000000003</v>
      </c>
      <c r="S339">
        <v>51.5</v>
      </c>
      <c r="T339">
        <v>2.5</v>
      </c>
    </row>
    <row r="340" spans="1:20" x14ac:dyDescent="0.15">
      <c r="A340">
        <v>960</v>
      </c>
      <c r="B340">
        <v>0.38400000000000001</v>
      </c>
      <c r="C340">
        <v>1224</v>
      </c>
      <c r="D340">
        <v>3270</v>
      </c>
      <c r="E340">
        <v>3139.2</v>
      </c>
      <c r="F340">
        <v>0.13952000000000001</v>
      </c>
      <c r="G340">
        <v>37</v>
      </c>
      <c r="I340">
        <v>1161</v>
      </c>
      <c r="J340">
        <v>1195</v>
      </c>
      <c r="K340">
        <v>7.76</v>
      </c>
      <c r="L340">
        <v>685</v>
      </c>
      <c r="M340">
        <v>1850</v>
      </c>
      <c r="N340">
        <v>7640</v>
      </c>
      <c r="P340">
        <v>1.1000000000000001</v>
      </c>
      <c r="Q340">
        <v>12.81</v>
      </c>
      <c r="R340">
        <v>38.840000000000003</v>
      </c>
      <c r="S340">
        <v>53</v>
      </c>
      <c r="T340">
        <v>2.5</v>
      </c>
    </row>
    <row r="341" spans="1:20" x14ac:dyDescent="0.15">
      <c r="A341">
        <v>960</v>
      </c>
      <c r="B341">
        <v>0.38400000000000001</v>
      </c>
      <c r="C341">
        <v>1290</v>
      </c>
      <c r="D341">
        <v>3360</v>
      </c>
      <c r="E341">
        <v>3225.6</v>
      </c>
      <c r="F341">
        <v>0.14335999999999999</v>
      </c>
      <c r="G341">
        <v>38</v>
      </c>
      <c r="I341">
        <v>1151</v>
      </c>
      <c r="J341">
        <v>1155</v>
      </c>
      <c r="K341">
        <v>7.48</v>
      </c>
      <c r="L341">
        <v>668</v>
      </c>
      <c r="M341">
        <v>1830</v>
      </c>
      <c r="N341">
        <v>7350</v>
      </c>
      <c r="P341">
        <v>0.25</v>
      </c>
      <c r="Q341">
        <v>13.99</v>
      </c>
      <c r="R341">
        <v>32.020000000000003</v>
      </c>
      <c r="S341">
        <v>54.3</v>
      </c>
      <c r="T341">
        <v>3</v>
      </c>
    </row>
    <row r="342" spans="1:20" x14ac:dyDescent="0.15">
      <c r="A342">
        <v>960</v>
      </c>
      <c r="B342">
        <v>0.38400000000000001</v>
      </c>
      <c r="C342">
        <v>1390</v>
      </c>
      <c r="D342">
        <v>3660</v>
      </c>
      <c r="E342">
        <v>3513.6</v>
      </c>
      <c r="F342">
        <v>0.15615999999999999</v>
      </c>
      <c r="G342">
        <v>37</v>
      </c>
      <c r="I342">
        <v>1121</v>
      </c>
      <c r="J342">
        <v>1274</v>
      </c>
      <c r="K342">
        <v>7.7</v>
      </c>
      <c r="L342">
        <v>563</v>
      </c>
      <c r="M342">
        <v>1840</v>
      </c>
      <c r="N342">
        <v>7250</v>
      </c>
      <c r="P342">
        <v>1.6</v>
      </c>
      <c r="Q342">
        <v>11.14</v>
      </c>
      <c r="R342">
        <v>34.6</v>
      </c>
      <c r="S342">
        <v>55.2</v>
      </c>
      <c r="T342">
        <v>3.5</v>
      </c>
    </row>
    <row r="343" spans="1:20" x14ac:dyDescent="0.15">
      <c r="A343">
        <v>960</v>
      </c>
      <c r="B343">
        <v>0.38400000000000001</v>
      </c>
      <c r="C343">
        <v>1307</v>
      </c>
      <c r="D343">
        <v>3360</v>
      </c>
      <c r="E343">
        <v>3225.6</v>
      </c>
      <c r="F343">
        <v>0.14335999999999999</v>
      </c>
      <c r="G343">
        <v>38</v>
      </c>
      <c r="I343">
        <v>1139</v>
      </c>
      <c r="J343">
        <v>1205</v>
      </c>
      <c r="K343">
        <v>7.5</v>
      </c>
      <c r="L343">
        <v>562</v>
      </c>
      <c r="M343">
        <v>1800</v>
      </c>
      <c r="N343">
        <v>7290</v>
      </c>
      <c r="P343">
        <v>1.8</v>
      </c>
      <c r="Q343">
        <v>11.6</v>
      </c>
      <c r="R343">
        <v>34</v>
      </c>
      <c r="S343">
        <v>43.2</v>
      </c>
      <c r="T343">
        <v>3.4</v>
      </c>
    </row>
    <row r="344" spans="1:20" x14ac:dyDescent="0.15">
      <c r="A344">
        <v>960</v>
      </c>
      <c r="B344">
        <v>0.38400000000000001</v>
      </c>
      <c r="C344">
        <v>1266</v>
      </c>
      <c r="D344">
        <v>3480</v>
      </c>
      <c r="E344">
        <v>3340.8</v>
      </c>
      <c r="F344">
        <v>0.14848</v>
      </c>
      <c r="G344">
        <v>38</v>
      </c>
      <c r="I344">
        <v>1120</v>
      </c>
      <c r="J344">
        <v>1190</v>
      </c>
      <c r="K344">
        <v>7.7</v>
      </c>
      <c r="L344">
        <v>512</v>
      </c>
      <c r="M344">
        <v>1830</v>
      </c>
      <c r="N344">
        <v>7270</v>
      </c>
      <c r="P344">
        <v>2</v>
      </c>
      <c r="Q344">
        <v>11.15</v>
      </c>
      <c r="R344">
        <v>34.83</v>
      </c>
      <c r="S344">
        <v>43</v>
      </c>
      <c r="T344">
        <v>3.2</v>
      </c>
    </row>
    <row r="345" spans="1:20" x14ac:dyDescent="0.15">
      <c r="A345">
        <v>960</v>
      </c>
      <c r="B345">
        <v>0.38400000000000001</v>
      </c>
      <c r="C345">
        <v>1357</v>
      </c>
      <c r="D345">
        <v>3570</v>
      </c>
      <c r="E345">
        <v>3427.2</v>
      </c>
      <c r="F345">
        <v>0.15232000000000001</v>
      </c>
      <c r="G345">
        <v>38</v>
      </c>
      <c r="I345">
        <v>1129</v>
      </c>
      <c r="J345">
        <v>1193</v>
      </c>
      <c r="K345">
        <v>7.49</v>
      </c>
      <c r="L345">
        <v>616</v>
      </c>
      <c r="M345">
        <v>1730</v>
      </c>
      <c r="N345">
        <v>7150</v>
      </c>
      <c r="P345">
        <v>2.8</v>
      </c>
      <c r="Q345">
        <v>13.39</v>
      </c>
      <c r="R345">
        <v>31.7</v>
      </c>
      <c r="S345">
        <v>55</v>
      </c>
      <c r="T345">
        <v>3.6</v>
      </c>
    </row>
    <row r="346" spans="1:20" x14ac:dyDescent="0.15">
      <c r="A346">
        <v>960</v>
      </c>
      <c r="B346">
        <v>0.38400000000000001</v>
      </c>
      <c r="C346">
        <v>1434</v>
      </c>
      <c r="D346">
        <v>3520</v>
      </c>
      <c r="E346">
        <v>3379.2</v>
      </c>
      <c r="F346">
        <v>0.150186666666667</v>
      </c>
      <c r="G346">
        <v>37</v>
      </c>
      <c r="I346">
        <v>1138</v>
      </c>
      <c r="J346">
        <v>1110</v>
      </c>
      <c r="K346">
        <v>7.55</v>
      </c>
      <c r="L346">
        <v>497</v>
      </c>
      <c r="M346">
        <v>1520</v>
      </c>
      <c r="N346">
        <v>7180</v>
      </c>
      <c r="P346">
        <v>0.2</v>
      </c>
      <c r="Q346">
        <v>9.49</v>
      </c>
      <c r="R346">
        <v>38.020000000000003</v>
      </c>
      <c r="S346">
        <v>58.6</v>
      </c>
      <c r="T346">
        <v>3.2</v>
      </c>
    </row>
    <row r="347" spans="1:20" x14ac:dyDescent="0.15">
      <c r="A347">
        <v>960</v>
      </c>
      <c r="B347">
        <v>0.38400000000000001</v>
      </c>
      <c r="C347">
        <v>1339</v>
      </c>
      <c r="D347">
        <v>3400</v>
      </c>
      <c r="E347">
        <v>3264</v>
      </c>
      <c r="F347">
        <v>0.14506666666666701</v>
      </c>
      <c r="G347">
        <v>37</v>
      </c>
      <c r="I347">
        <v>1132</v>
      </c>
      <c r="J347">
        <v>1207</v>
      </c>
      <c r="K347">
        <v>7.46</v>
      </c>
      <c r="L347">
        <v>481</v>
      </c>
      <c r="M347">
        <v>1570</v>
      </c>
      <c r="N347">
        <v>7390</v>
      </c>
      <c r="P347">
        <v>0.1</v>
      </c>
      <c r="Q347">
        <v>9.75</v>
      </c>
      <c r="R347">
        <v>38.700000000000003</v>
      </c>
      <c r="S347">
        <v>47</v>
      </c>
      <c r="T347">
        <v>2.9</v>
      </c>
    </row>
    <row r="348" spans="1:20" x14ac:dyDescent="0.15">
      <c r="A348">
        <v>960</v>
      </c>
      <c r="B348">
        <v>0.38400000000000001</v>
      </c>
      <c r="C348">
        <v>1243</v>
      </c>
      <c r="D348">
        <v>3390</v>
      </c>
      <c r="E348">
        <v>3254.4</v>
      </c>
      <c r="F348">
        <v>0.14463999999999999</v>
      </c>
      <c r="G348">
        <v>38</v>
      </c>
      <c r="I348">
        <v>1108</v>
      </c>
      <c r="J348">
        <v>1187</v>
      </c>
      <c r="K348">
        <v>7.37</v>
      </c>
      <c r="L348">
        <v>538</v>
      </c>
      <c r="M348">
        <v>1560</v>
      </c>
      <c r="N348">
        <v>7520</v>
      </c>
      <c r="P348">
        <v>0.1</v>
      </c>
      <c r="Q348">
        <v>10.94</v>
      </c>
      <c r="R348">
        <v>37.04</v>
      </c>
      <c r="S348">
        <v>55</v>
      </c>
      <c r="T348">
        <v>4</v>
      </c>
    </row>
    <row r="349" spans="1:20" x14ac:dyDescent="0.15">
      <c r="A349">
        <v>960</v>
      </c>
      <c r="B349">
        <v>0.38400000000000001</v>
      </c>
      <c r="C349">
        <v>1453</v>
      </c>
      <c r="D349">
        <v>3380</v>
      </c>
      <c r="E349">
        <v>3244.8</v>
      </c>
      <c r="F349">
        <v>0.144213333333333</v>
      </c>
      <c r="G349">
        <v>37</v>
      </c>
      <c r="I349">
        <v>1372</v>
      </c>
      <c r="J349">
        <v>1485</v>
      </c>
      <c r="K349">
        <v>7.53</v>
      </c>
      <c r="L349">
        <v>432</v>
      </c>
      <c r="M349">
        <v>1540</v>
      </c>
      <c r="N349">
        <v>7550</v>
      </c>
      <c r="P349">
        <v>0.5</v>
      </c>
      <c r="Q349">
        <v>8.25</v>
      </c>
      <c r="R349">
        <v>41.82</v>
      </c>
      <c r="S349">
        <v>52</v>
      </c>
      <c r="T349">
        <v>4.4000000000000004</v>
      </c>
    </row>
    <row r="350" spans="1:20" x14ac:dyDescent="0.15">
      <c r="A350">
        <v>960</v>
      </c>
      <c r="B350">
        <v>0.38400000000000001</v>
      </c>
      <c r="C350">
        <v>1280</v>
      </c>
      <c r="D350">
        <v>3360</v>
      </c>
      <c r="E350">
        <v>3225.6</v>
      </c>
      <c r="F350">
        <v>0.14335999999999999</v>
      </c>
      <c r="G350">
        <v>38</v>
      </c>
      <c r="I350">
        <v>1580</v>
      </c>
      <c r="J350">
        <v>1564</v>
      </c>
      <c r="K350">
        <v>7.53</v>
      </c>
      <c r="L350">
        <v>419</v>
      </c>
      <c r="M350">
        <v>1490</v>
      </c>
      <c r="N350">
        <v>7660</v>
      </c>
      <c r="P350">
        <v>0.75</v>
      </c>
      <c r="Q350">
        <v>8</v>
      </c>
      <c r="R350">
        <v>42</v>
      </c>
      <c r="S350">
        <v>45</v>
      </c>
      <c r="T350">
        <v>4.9000000000000004</v>
      </c>
    </row>
    <row r="351" spans="1:20" x14ac:dyDescent="0.15">
      <c r="A351">
        <v>960</v>
      </c>
      <c r="B351">
        <v>0.38400000000000001</v>
      </c>
      <c r="C351">
        <v>1329</v>
      </c>
      <c r="D351">
        <v>3720</v>
      </c>
      <c r="E351">
        <v>3571.2</v>
      </c>
      <c r="F351">
        <v>0.15872</v>
      </c>
      <c r="G351">
        <v>38</v>
      </c>
      <c r="I351">
        <v>1587</v>
      </c>
      <c r="J351">
        <v>1601</v>
      </c>
      <c r="K351">
        <v>7.52</v>
      </c>
      <c r="L351">
        <v>367</v>
      </c>
      <c r="M351">
        <v>1510</v>
      </c>
      <c r="N351">
        <v>7320</v>
      </c>
      <c r="P351">
        <v>0.1</v>
      </c>
      <c r="Q351">
        <v>5.8</v>
      </c>
      <c r="R351">
        <v>41.6</v>
      </c>
      <c r="S351">
        <v>42.5</v>
      </c>
      <c r="T351">
        <v>4.8</v>
      </c>
    </row>
    <row r="352" spans="1:20" x14ac:dyDescent="0.15">
      <c r="A352">
        <v>960</v>
      </c>
      <c r="B352">
        <v>0.38400000000000001</v>
      </c>
      <c r="C352">
        <v>1392</v>
      </c>
      <c r="D352">
        <v>3440</v>
      </c>
      <c r="E352">
        <v>3302.4</v>
      </c>
      <c r="F352">
        <v>0.14677333333333301</v>
      </c>
      <c r="G352">
        <v>38</v>
      </c>
      <c r="I352">
        <v>1742</v>
      </c>
      <c r="J352">
        <v>1820</v>
      </c>
      <c r="K352">
        <v>7.64</v>
      </c>
      <c r="L352">
        <v>355</v>
      </c>
      <c r="M352">
        <v>1450</v>
      </c>
      <c r="N352">
        <v>7340</v>
      </c>
      <c r="P352">
        <v>0.1</v>
      </c>
      <c r="Q352">
        <v>5.72</v>
      </c>
      <c r="R352">
        <v>42.36</v>
      </c>
      <c r="S352">
        <v>35.799999999999997</v>
      </c>
      <c r="T352">
        <v>4.5999999999999996</v>
      </c>
    </row>
    <row r="353" spans="1:20" x14ac:dyDescent="0.15">
      <c r="A353">
        <v>960</v>
      </c>
      <c r="B353">
        <v>0.38400000000000001</v>
      </c>
      <c r="C353">
        <v>1469</v>
      </c>
      <c r="D353">
        <v>3610</v>
      </c>
      <c r="E353">
        <v>3465.6</v>
      </c>
      <c r="F353">
        <v>0.15402666666666701</v>
      </c>
      <c r="G353">
        <v>38</v>
      </c>
      <c r="I353">
        <v>2143</v>
      </c>
      <c r="J353">
        <v>2198</v>
      </c>
      <c r="K353">
        <v>7.55</v>
      </c>
      <c r="L353">
        <v>366</v>
      </c>
      <c r="M353">
        <v>1390</v>
      </c>
      <c r="N353">
        <v>7100</v>
      </c>
      <c r="P353">
        <v>0.1</v>
      </c>
      <c r="Q353">
        <v>4.95</v>
      </c>
      <c r="R353">
        <v>41.22</v>
      </c>
      <c r="S353">
        <v>39</v>
      </c>
      <c r="T353">
        <v>5.5</v>
      </c>
    </row>
    <row r="354" spans="1:20" x14ac:dyDescent="0.15">
      <c r="A354">
        <v>960</v>
      </c>
      <c r="B354">
        <v>0.38400000000000001</v>
      </c>
      <c r="C354">
        <v>1592</v>
      </c>
      <c r="D354">
        <v>4380</v>
      </c>
      <c r="E354">
        <v>4204.8</v>
      </c>
      <c r="F354">
        <v>0.18687999999999999</v>
      </c>
      <c r="G354">
        <v>38</v>
      </c>
      <c r="I354">
        <v>2207</v>
      </c>
      <c r="J354">
        <v>2210</v>
      </c>
      <c r="K354">
        <v>7.54</v>
      </c>
      <c r="L354">
        <v>390.9</v>
      </c>
      <c r="M354">
        <v>1500</v>
      </c>
      <c r="N354">
        <v>7110</v>
      </c>
      <c r="P354">
        <v>0.1</v>
      </c>
      <c r="Q354">
        <v>5.25</v>
      </c>
      <c r="R354">
        <v>42.82</v>
      </c>
      <c r="S354">
        <v>24.5</v>
      </c>
      <c r="T354">
        <v>5.3</v>
      </c>
    </row>
    <row r="355" spans="1:20" x14ac:dyDescent="0.15">
      <c r="A355">
        <v>960</v>
      </c>
      <c r="B355">
        <v>0.38400000000000001</v>
      </c>
      <c r="C355">
        <v>1534</v>
      </c>
      <c r="D355">
        <v>4100</v>
      </c>
      <c r="E355">
        <v>3936</v>
      </c>
      <c r="F355">
        <v>0.174933333333333</v>
      </c>
      <c r="G355">
        <v>38</v>
      </c>
      <c r="I355">
        <v>2525</v>
      </c>
      <c r="J355">
        <v>2552</v>
      </c>
      <c r="K355">
        <v>7.44</v>
      </c>
      <c r="L355">
        <v>385.7</v>
      </c>
      <c r="M355">
        <v>1460</v>
      </c>
      <c r="N355">
        <v>7060</v>
      </c>
      <c r="P355">
        <v>0.1</v>
      </c>
      <c r="Q355">
        <v>6.68</v>
      </c>
      <c r="R355">
        <v>40.78</v>
      </c>
      <c r="S355">
        <v>29.5</v>
      </c>
      <c r="T355">
        <v>5.0999999999999996</v>
      </c>
    </row>
    <row r="356" spans="1:20" x14ac:dyDescent="0.15">
      <c r="A356">
        <v>960</v>
      </c>
      <c r="B356">
        <v>0.38400000000000001</v>
      </c>
      <c r="C356">
        <v>1428</v>
      </c>
      <c r="D356">
        <v>3998.4</v>
      </c>
      <c r="E356">
        <v>3838.4639999999999</v>
      </c>
      <c r="F356">
        <v>0.17059840000000001</v>
      </c>
      <c r="G356">
        <v>38</v>
      </c>
      <c r="I356">
        <v>2635</v>
      </c>
      <c r="J356">
        <v>2680</v>
      </c>
      <c r="K356">
        <v>7.69</v>
      </c>
      <c r="L356">
        <v>390</v>
      </c>
      <c r="M356">
        <v>1326</v>
      </c>
      <c r="N356">
        <v>7210</v>
      </c>
      <c r="P356">
        <v>1</v>
      </c>
      <c r="Q356">
        <v>5.1100000000000003</v>
      </c>
      <c r="R356">
        <v>42.5</v>
      </c>
      <c r="S356">
        <v>27.2</v>
      </c>
      <c r="T356">
        <v>4.9000000000000004</v>
      </c>
    </row>
    <row r="357" spans="1:20" x14ac:dyDescent="0.15">
      <c r="A357">
        <v>960</v>
      </c>
      <c r="B357">
        <v>0.38400000000000001</v>
      </c>
      <c r="C357">
        <v>1292</v>
      </c>
      <c r="D357">
        <v>3617.6</v>
      </c>
      <c r="E357">
        <v>3472.8960000000002</v>
      </c>
      <c r="F357">
        <v>0.154350933333333</v>
      </c>
      <c r="G357">
        <v>38</v>
      </c>
      <c r="I357">
        <v>2523</v>
      </c>
      <c r="J357">
        <v>2620</v>
      </c>
      <c r="K357">
        <v>7.67</v>
      </c>
      <c r="L357">
        <v>394</v>
      </c>
      <c r="M357">
        <v>1339.6</v>
      </c>
      <c r="N357">
        <v>7200</v>
      </c>
      <c r="P357">
        <v>0.1</v>
      </c>
      <c r="Q357">
        <v>5.22</v>
      </c>
      <c r="R357">
        <v>44</v>
      </c>
      <c r="S357">
        <v>34.799999999999997</v>
      </c>
      <c r="T357">
        <v>4.3</v>
      </c>
    </row>
    <row r="358" spans="1:20" x14ac:dyDescent="0.15">
      <c r="A358">
        <v>960</v>
      </c>
      <c r="B358">
        <v>0.38400000000000001</v>
      </c>
      <c r="C358">
        <v>1496</v>
      </c>
      <c r="D358">
        <v>4188.8</v>
      </c>
      <c r="E358">
        <v>4021.248</v>
      </c>
      <c r="F358">
        <v>0.17872213333333301</v>
      </c>
      <c r="G358">
        <v>38</v>
      </c>
      <c r="I358">
        <v>2577</v>
      </c>
      <c r="J358">
        <v>2555</v>
      </c>
      <c r="K358">
        <v>7.69</v>
      </c>
      <c r="L358">
        <v>448</v>
      </c>
      <c r="M358">
        <v>1523.2</v>
      </c>
      <c r="N358">
        <v>7300</v>
      </c>
      <c r="P358">
        <v>0.5</v>
      </c>
      <c r="Q358">
        <v>5.54</v>
      </c>
      <c r="R358">
        <v>43.9</v>
      </c>
      <c r="S358">
        <v>25</v>
      </c>
      <c r="T358">
        <v>3.5</v>
      </c>
    </row>
    <row r="359" spans="1:20" x14ac:dyDescent="0.15">
      <c r="A359">
        <v>960</v>
      </c>
      <c r="B359">
        <v>0.38400000000000001</v>
      </c>
      <c r="C359">
        <v>1446</v>
      </c>
      <c r="D359">
        <v>4048.8</v>
      </c>
      <c r="E359">
        <v>3886.848</v>
      </c>
      <c r="F359">
        <v>0.17274880000000001</v>
      </c>
      <c r="G359">
        <v>37</v>
      </c>
      <c r="I359">
        <v>2565</v>
      </c>
      <c r="J359">
        <v>2565</v>
      </c>
      <c r="K359">
        <v>7.67</v>
      </c>
      <c r="L359">
        <v>396</v>
      </c>
      <c r="M359">
        <v>1346.4</v>
      </c>
      <c r="N359">
        <v>7510</v>
      </c>
      <c r="P359">
        <v>0.5</v>
      </c>
      <c r="Q359">
        <v>5.5</v>
      </c>
      <c r="R359">
        <v>43.74</v>
      </c>
      <c r="S359">
        <v>26.8</v>
      </c>
      <c r="T359">
        <v>3.3</v>
      </c>
    </row>
    <row r="360" spans="1:20" x14ac:dyDescent="0.15">
      <c r="A360">
        <v>960</v>
      </c>
      <c r="B360">
        <v>0.38400000000000001</v>
      </c>
      <c r="C360">
        <v>1596</v>
      </c>
      <c r="D360">
        <v>4468.8</v>
      </c>
      <c r="E360">
        <v>4290.0479999999998</v>
      </c>
      <c r="F360">
        <v>0.1906688</v>
      </c>
      <c r="G360">
        <v>38</v>
      </c>
      <c r="I360">
        <v>2676</v>
      </c>
      <c r="J360">
        <v>2712</v>
      </c>
      <c r="K360">
        <v>7.71</v>
      </c>
      <c r="L360">
        <v>402</v>
      </c>
      <c r="M360">
        <v>1366.8</v>
      </c>
      <c r="N360">
        <v>7390</v>
      </c>
      <c r="P360">
        <v>4</v>
      </c>
      <c r="Q360">
        <v>5.16</v>
      </c>
      <c r="R360">
        <v>43.64</v>
      </c>
      <c r="S360">
        <v>27.8</v>
      </c>
      <c r="T360">
        <v>4</v>
      </c>
    </row>
    <row r="361" spans="1:20" x14ac:dyDescent="0.15">
      <c r="A361">
        <v>960</v>
      </c>
      <c r="B361">
        <v>0.38400000000000001</v>
      </c>
      <c r="C361">
        <v>1477</v>
      </c>
      <c r="D361">
        <v>4135.6000000000004</v>
      </c>
      <c r="E361">
        <v>3970.1759999999999</v>
      </c>
      <c r="F361">
        <v>0.176452266666667</v>
      </c>
      <c r="G361">
        <v>38</v>
      </c>
      <c r="I361">
        <v>2559</v>
      </c>
      <c r="J361">
        <v>2624</v>
      </c>
      <c r="K361">
        <v>7.72</v>
      </c>
      <c r="L361">
        <v>416</v>
      </c>
      <c r="M361">
        <v>1414.4</v>
      </c>
      <c r="N361">
        <v>7250</v>
      </c>
      <c r="P361">
        <v>0.1</v>
      </c>
      <c r="Q361">
        <v>5.43</v>
      </c>
      <c r="R361">
        <v>44.86</v>
      </c>
      <c r="S361">
        <v>23</v>
      </c>
      <c r="T361">
        <v>3.6</v>
      </c>
    </row>
    <row r="362" spans="1:20" x14ac:dyDescent="0.15">
      <c r="A362">
        <v>960</v>
      </c>
      <c r="B362">
        <v>0.38400000000000001</v>
      </c>
      <c r="C362">
        <v>1431</v>
      </c>
      <c r="D362">
        <v>4006.8</v>
      </c>
      <c r="E362">
        <v>3846.5279999999998</v>
      </c>
      <c r="F362">
        <v>0.17095679999999999</v>
      </c>
      <c r="G362">
        <v>38</v>
      </c>
      <c r="I362">
        <v>2493</v>
      </c>
      <c r="J362">
        <v>2543</v>
      </c>
      <c r="K362">
        <v>7.61</v>
      </c>
      <c r="L362">
        <v>393</v>
      </c>
      <c r="M362">
        <v>1336.2</v>
      </c>
      <c r="N362">
        <v>7090</v>
      </c>
      <c r="P362">
        <v>1.5</v>
      </c>
      <c r="Q362">
        <v>5.24</v>
      </c>
      <c r="R362">
        <v>43.96</v>
      </c>
      <c r="S362">
        <v>26.6</v>
      </c>
      <c r="T362">
        <v>3.6</v>
      </c>
    </row>
    <row r="363" spans="1:20" x14ac:dyDescent="0.15">
      <c r="A363">
        <v>960</v>
      </c>
      <c r="B363">
        <v>0.38400000000000001</v>
      </c>
      <c r="C363">
        <v>1382</v>
      </c>
      <c r="D363">
        <v>3869.6</v>
      </c>
      <c r="E363">
        <v>3714.8159999999998</v>
      </c>
      <c r="F363">
        <v>0.16510293333333301</v>
      </c>
      <c r="G363">
        <v>38</v>
      </c>
      <c r="I363">
        <v>2460</v>
      </c>
      <c r="J363">
        <v>2505</v>
      </c>
      <c r="K363">
        <v>7.68</v>
      </c>
      <c r="L363">
        <v>383</v>
      </c>
      <c r="M363">
        <v>1302.2</v>
      </c>
      <c r="N363">
        <v>6870</v>
      </c>
      <c r="P363">
        <v>0.5</v>
      </c>
      <c r="Q363">
        <v>4.6399999999999997</v>
      </c>
      <c r="R363">
        <v>43.8</v>
      </c>
      <c r="S363">
        <v>17.600000000000001</v>
      </c>
      <c r="T363">
        <v>4</v>
      </c>
    </row>
    <row r="364" spans="1:20" x14ac:dyDescent="0.15">
      <c r="A364">
        <v>960</v>
      </c>
      <c r="B364">
        <v>0.38400000000000001</v>
      </c>
      <c r="C364">
        <v>1512</v>
      </c>
      <c r="D364">
        <v>4233.6000000000004</v>
      </c>
      <c r="E364">
        <v>4064.2559999999999</v>
      </c>
      <c r="F364">
        <v>0.18063360000000001</v>
      </c>
      <c r="G364">
        <v>38</v>
      </c>
      <c r="I364">
        <v>2579</v>
      </c>
      <c r="J364">
        <v>2696</v>
      </c>
      <c r="K364">
        <v>7.61</v>
      </c>
      <c r="L364">
        <v>375</v>
      </c>
      <c r="M364">
        <v>1275</v>
      </c>
      <c r="N364">
        <v>6740</v>
      </c>
      <c r="P364">
        <v>0.6</v>
      </c>
      <c r="Q364">
        <v>5.18</v>
      </c>
      <c r="R364">
        <v>43.82</v>
      </c>
      <c r="S364">
        <v>15.3</v>
      </c>
      <c r="T364">
        <v>3</v>
      </c>
    </row>
    <row r="365" spans="1:20" x14ac:dyDescent="0.15">
      <c r="A365">
        <v>960</v>
      </c>
      <c r="B365">
        <v>0.38400000000000001</v>
      </c>
      <c r="C365">
        <v>1499</v>
      </c>
      <c r="D365">
        <v>4197.2</v>
      </c>
      <c r="E365">
        <v>4029.3119999999999</v>
      </c>
      <c r="F365">
        <v>0.17908053333333299</v>
      </c>
      <c r="G365">
        <v>38</v>
      </c>
      <c r="I365">
        <v>2471</v>
      </c>
      <c r="J365">
        <v>2554</v>
      </c>
      <c r="K365">
        <v>7.65</v>
      </c>
      <c r="L365">
        <v>366.6</v>
      </c>
      <c r="M365">
        <v>1246.44</v>
      </c>
      <c r="N365">
        <v>6710</v>
      </c>
      <c r="P365">
        <v>0.1</v>
      </c>
      <c r="Q365">
        <v>4.75</v>
      </c>
      <c r="R365">
        <v>44.34</v>
      </c>
      <c r="S365">
        <v>20</v>
      </c>
      <c r="T365">
        <v>3.8</v>
      </c>
    </row>
    <row r="366" spans="1:20" x14ac:dyDescent="0.15">
      <c r="A366">
        <v>960</v>
      </c>
      <c r="B366">
        <v>0.38400000000000001</v>
      </c>
      <c r="C366">
        <v>1338</v>
      </c>
      <c r="D366">
        <v>3746.4</v>
      </c>
      <c r="E366">
        <v>3596.5439999999999</v>
      </c>
      <c r="F366">
        <v>0.1598464</v>
      </c>
      <c r="G366">
        <v>38</v>
      </c>
      <c r="I366">
        <v>2408</v>
      </c>
      <c r="J366">
        <v>2482</v>
      </c>
      <c r="K366">
        <v>7.64</v>
      </c>
      <c r="L366">
        <v>346</v>
      </c>
      <c r="M366">
        <v>1176.4000000000001</v>
      </c>
      <c r="N366">
        <v>6660</v>
      </c>
      <c r="P366">
        <v>0.5</v>
      </c>
      <c r="Q366">
        <v>4.25</v>
      </c>
      <c r="R366">
        <v>44.02</v>
      </c>
      <c r="S366">
        <v>17.399999999999999</v>
      </c>
      <c r="T366">
        <v>3.6</v>
      </c>
    </row>
    <row r="367" spans="1:20" x14ac:dyDescent="0.15">
      <c r="A367">
        <v>960</v>
      </c>
      <c r="B367">
        <v>0.38400000000000001</v>
      </c>
      <c r="C367">
        <v>1313</v>
      </c>
      <c r="D367">
        <v>3676.4</v>
      </c>
      <c r="E367">
        <v>3529.3440000000001</v>
      </c>
      <c r="F367">
        <v>0.156859733333333</v>
      </c>
      <c r="G367">
        <v>38</v>
      </c>
      <c r="I367">
        <v>2561</v>
      </c>
      <c r="J367">
        <v>2632</v>
      </c>
      <c r="K367">
        <v>7.63</v>
      </c>
      <c r="L367">
        <v>327</v>
      </c>
      <c r="M367">
        <v>1111.8</v>
      </c>
      <c r="N367">
        <v>6750</v>
      </c>
      <c r="P367">
        <v>1.2</v>
      </c>
      <c r="Q367">
        <v>4.4000000000000004</v>
      </c>
      <c r="R367">
        <v>43.26</v>
      </c>
      <c r="S367">
        <v>17.600000000000001</v>
      </c>
      <c r="T367">
        <v>3.5</v>
      </c>
    </row>
    <row r="368" spans="1:20" x14ac:dyDescent="0.15">
      <c r="A368">
        <v>960</v>
      </c>
      <c r="B368">
        <v>0.38400000000000001</v>
      </c>
      <c r="C368">
        <v>1541</v>
      </c>
      <c r="D368">
        <v>4314.8</v>
      </c>
      <c r="E368">
        <v>4142.2079999999996</v>
      </c>
      <c r="F368">
        <v>0.184098133333333</v>
      </c>
      <c r="G368">
        <v>38</v>
      </c>
      <c r="I368">
        <v>2407</v>
      </c>
      <c r="J368">
        <v>2519</v>
      </c>
      <c r="K368">
        <v>7.63</v>
      </c>
      <c r="L368">
        <v>318</v>
      </c>
      <c r="M368">
        <v>1081.2</v>
      </c>
      <c r="N368">
        <v>6600</v>
      </c>
      <c r="P368">
        <v>0.3</v>
      </c>
      <c r="Q368">
        <v>3.79</v>
      </c>
      <c r="R368">
        <v>43.6</v>
      </c>
      <c r="S368">
        <v>17.2</v>
      </c>
      <c r="T368">
        <v>2.7</v>
      </c>
    </row>
    <row r="369" spans="1:20" x14ac:dyDescent="0.15">
      <c r="A369">
        <v>960</v>
      </c>
      <c r="B369">
        <v>0.38400000000000001</v>
      </c>
      <c r="C369">
        <v>2365</v>
      </c>
      <c r="D369">
        <v>6622</v>
      </c>
      <c r="E369">
        <v>6357.12</v>
      </c>
      <c r="F369">
        <v>0.28253866666666699</v>
      </c>
      <c r="G369">
        <v>38</v>
      </c>
      <c r="I369">
        <v>2130</v>
      </c>
      <c r="J369">
        <v>2238</v>
      </c>
      <c r="K369">
        <v>7.53</v>
      </c>
      <c r="L369">
        <v>345</v>
      </c>
      <c r="M369">
        <v>1173</v>
      </c>
      <c r="N369">
        <v>6310</v>
      </c>
      <c r="P369">
        <v>3</v>
      </c>
      <c r="Q369">
        <v>3.78</v>
      </c>
      <c r="R369">
        <v>43.52</v>
      </c>
      <c r="S369">
        <v>11.8</v>
      </c>
      <c r="T369">
        <v>3.6</v>
      </c>
    </row>
    <row r="370" spans="1:20" x14ac:dyDescent="0.15">
      <c r="A370">
        <v>960</v>
      </c>
      <c r="B370">
        <v>0.38400000000000001</v>
      </c>
      <c r="C370">
        <v>2292</v>
      </c>
      <c r="D370">
        <v>6417.6</v>
      </c>
      <c r="E370">
        <v>6160.8959999999997</v>
      </c>
      <c r="F370">
        <v>0.27381759999999999</v>
      </c>
      <c r="G370">
        <v>38</v>
      </c>
      <c r="I370">
        <v>2089</v>
      </c>
      <c r="J370">
        <v>2092</v>
      </c>
      <c r="K370">
        <v>7.45</v>
      </c>
      <c r="L370">
        <v>404</v>
      </c>
      <c r="M370">
        <v>1373.6</v>
      </c>
      <c r="N370">
        <v>6090</v>
      </c>
      <c r="P370">
        <v>0.5</v>
      </c>
      <c r="Q370">
        <v>3.82</v>
      </c>
      <c r="R370">
        <v>43.65</v>
      </c>
      <c r="S370">
        <v>8</v>
      </c>
      <c r="T370">
        <v>2.5</v>
      </c>
    </row>
    <row r="371" spans="1:20" x14ac:dyDescent="0.15">
      <c r="A371">
        <v>960</v>
      </c>
      <c r="B371">
        <v>0.38400000000000001</v>
      </c>
      <c r="C371">
        <v>2264</v>
      </c>
      <c r="D371">
        <v>6339.2</v>
      </c>
      <c r="E371">
        <v>6085.6319999999996</v>
      </c>
      <c r="F371">
        <v>0.27047253333333299</v>
      </c>
      <c r="G371">
        <v>38</v>
      </c>
      <c r="I371">
        <v>1902</v>
      </c>
      <c r="J371">
        <v>2161</v>
      </c>
      <c r="K371">
        <v>7.43</v>
      </c>
      <c r="L371">
        <v>440</v>
      </c>
      <c r="M371">
        <v>1496</v>
      </c>
      <c r="N371">
        <v>5830</v>
      </c>
      <c r="P371">
        <v>1.5</v>
      </c>
      <c r="Q371">
        <v>4.12</v>
      </c>
      <c r="R371">
        <v>42.16</v>
      </c>
      <c r="S371">
        <v>6.2</v>
      </c>
      <c r="T371">
        <v>2.2999999999999998</v>
      </c>
    </row>
    <row r="372" spans="1:20" x14ac:dyDescent="0.15">
      <c r="A372">
        <v>960</v>
      </c>
      <c r="B372">
        <v>0.38400000000000001</v>
      </c>
      <c r="C372">
        <v>2162</v>
      </c>
      <c r="D372">
        <v>6053.6</v>
      </c>
      <c r="E372">
        <v>5811.4560000000001</v>
      </c>
      <c r="F372">
        <v>0.25828693333333302</v>
      </c>
      <c r="G372">
        <v>38</v>
      </c>
      <c r="I372">
        <v>1979</v>
      </c>
      <c r="J372">
        <v>2117</v>
      </c>
      <c r="K372">
        <v>7.5</v>
      </c>
      <c r="L372">
        <v>475</v>
      </c>
      <c r="M372">
        <v>1615</v>
      </c>
      <c r="N372">
        <v>5780</v>
      </c>
      <c r="P372">
        <v>0.5</v>
      </c>
      <c r="Q372">
        <v>3.98</v>
      </c>
      <c r="R372">
        <v>42.88</v>
      </c>
      <c r="S372">
        <v>10.199999999999999</v>
      </c>
      <c r="T372">
        <v>2.2999999999999998</v>
      </c>
    </row>
    <row r="373" spans="1:20" x14ac:dyDescent="0.15">
      <c r="A373">
        <v>960</v>
      </c>
      <c r="B373">
        <v>0.38400000000000001</v>
      </c>
      <c r="C373">
        <v>2443</v>
      </c>
      <c r="D373">
        <v>6840.4</v>
      </c>
      <c r="E373">
        <v>6566.7839999999997</v>
      </c>
      <c r="F373">
        <v>0.291857066666667</v>
      </c>
      <c r="G373">
        <v>38</v>
      </c>
      <c r="I373">
        <v>1791</v>
      </c>
      <c r="J373">
        <v>1797</v>
      </c>
      <c r="K373">
        <v>7.65</v>
      </c>
      <c r="L373">
        <v>518</v>
      </c>
      <c r="M373">
        <v>1761.2</v>
      </c>
      <c r="N373">
        <v>5500</v>
      </c>
      <c r="P373">
        <v>0.1</v>
      </c>
      <c r="Q373">
        <v>5.82</v>
      </c>
      <c r="R373">
        <v>42.42</v>
      </c>
      <c r="S373">
        <v>7</v>
      </c>
      <c r="T373">
        <v>3.2</v>
      </c>
    </row>
    <row r="374" spans="1:20" x14ac:dyDescent="0.15">
      <c r="A374">
        <v>960</v>
      </c>
      <c r="B374">
        <v>0.38400000000000001</v>
      </c>
      <c r="C374">
        <v>2567</v>
      </c>
      <c r="D374">
        <v>7187.6</v>
      </c>
      <c r="E374">
        <v>6900.0959999999995</v>
      </c>
      <c r="F374">
        <v>0.30667093333333301</v>
      </c>
      <c r="G374">
        <v>38</v>
      </c>
      <c r="I374">
        <v>1552</v>
      </c>
      <c r="J374">
        <v>1543</v>
      </c>
      <c r="K374">
        <v>7.89</v>
      </c>
      <c r="L374">
        <v>546</v>
      </c>
      <c r="M374">
        <v>1856.4</v>
      </c>
      <c r="N374">
        <v>5550</v>
      </c>
      <c r="P374">
        <v>0.8</v>
      </c>
      <c r="Q374">
        <v>6.21</v>
      </c>
      <c r="R374">
        <v>43.6</v>
      </c>
      <c r="S374">
        <v>11</v>
      </c>
      <c r="T374">
        <v>3</v>
      </c>
    </row>
    <row r="375" spans="1:20" x14ac:dyDescent="0.15">
      <c r="A375">
        <v>960</v>
      </c>
      <c r="B375">
        <v>0.38400000000000001</v>
      </c>
      <c r="C375">
        <v>2615</v>
      </c>
      <c r="D375">
        <v>7322</v>
      </c>
      <c r="E375">
        <v>7029.12</v>
      </c>
      <c r="F375">
        <v>0.31240533333333298</v>
      </c>
      <c r="G375">
        <v>38</v>
      </c>
      <c r="I375">
        <v>1709</v>
      </c>
      <c r="J375">
        <v>1682</v>
      </c>
      <c r="K375">
        <v>7.49</v>
      </c>
      <c r="L375">
        <v>580</v>
      </c>
      <c r="M375">
        <v>1972</v>
      </c>
      <c r="N375">
        <v>5490</v>
      </c>
      <c r="P375">
        <v>0.2</v>
      </c>
      <c r="Q375">
        <v>4.6100000000000003</v>
      </c>
      <c r="R375">
        <v>44</v>
      </c>
      <c r="S375">
        <v>10</v>
      </c>
      <c r="T375">
        <v>3.4</v>
      </c>
    </row>
    <row r="376" spans="1:20" x14ac:dyDescent="0.15">
      <c r="A376">
        <v>960</v>
      </c>
      <c r="B376">
        <v>0.38400000000000001</v>
      </c>
      <c r="C376">
        <v>2404</v>
      </c>
      <c r="D376">
        <v>6731.2</v>
      </c>
      <c r="E376">
        <v>6461.9520000000002</v>
      </c>
      <c r="F376">
        <v>0.28719786666666702</v>
      </c>
      <c r="G376">
        <v>38</v>
      </c>
      <c r="I376">
        <v>1639</v>
      </c>
      <c r="J376">
        <v>1623</v>
      </c>
      <c r="K376">
        <v>7.5</v>
      </c>
      <c r="L376">
        <v>540</v>
      </c>
      <c r="M376">
        <v>1836</v>
      </c>
      <c r="N376">
        <v>5610</v>
      </c>
      <c r="P376">
        <v>0.6</v>
      </c>
      <c r="Q376">
        <v>4.88</v>
      </c>
      <c r="R376">
        <v>43.71</v>
      </c>
      <c r="S376">
        <v>8.1</v>
      </c>
      <c r="T376">
        <v>1.9</v>
      </c>
    </row>
    <row r="377" spans="1:20" x14ac:dyDescent="0.15">
      <c r="A377">
        <v>960</v>
      </c>
      <c r="B377">
        <v>0.38400000000000001</v>
      </c>
      <c r="C377">
        <v>2461</v>
      </c>
      <c r="D377">
        <v>6890.8</v>
      </c>
      <c r="E377">
        <v>6615.1679999999997</v>
      </c>
      <c r="F377">
        <v>0.29400746666666699</v>
      </c>
      <c r="G377">
        <v>38</v>
      </c>
      <c r="I377">
        <v>1522</v>
      </c>
      <c r="J377">
        <v>1539</v>
      </c>
      <c r="K377">
        <v>7.36</v>
      </c>
      <c r="L377">
        <v>576</v>
      </c>
      <c r="M377">
        <v>1958.4</v>
      </c>
      <c r="N377">
        <v>5950</v>
      </c>
      <c r="P377">
        <v>0.6</v>
      </c>
      <c r="Q377">
        <v>4.58</v>
      </c>
      <c r="R377">
        <v>43.38</v>
      </c>
      <c r="S377">
        <v>8.8000000000000007</v>
      </c>
      <c r="T377">
        <v>1.5</v>
      </c>
    </row>
    <row r="378" spans="1:20" x14ac:dyDescent="0.15">
      <c r="A378">
        <v>960</v>
      </c>
      <c r="B378">
        <v>0.38400000000000001</v>
      </c>
      <c r="C378">
        <v>2453</v>
      </c>
      <c r="D378">
        <v>6868.4</v>
      </c>
      <c r="E378">
        <v>6593.6639999999998</v>
      </c>
      <c r="F378">
        <v>0.29305173333333301</v>
      </c>
      <c r="G378">
        <v>38</v>
      </c>
      <c r="I378">
        <v>1435</v>
      </c>
      <c r="J378">
        <v>1356</v>
      </c>
      <c r="K378">
        <v>7.27</v>
      </c>
      <c r="L378">
        <v>583</v>
      </c>
      <c r="M378">
        <v>1982.2</v>
      </c>
      <c r="N378">
        <v>5610</v>
      </c>
      <c r="P378">
        <v>0.1</v>
      </c>
      <c r="Q378">
        <v>4.2</v>
      </c>
      <c r="R378">
        <v>39.6</v>
      </c>
      <c r="S378">
        <v>8.3000000000000007</v>
      </c>
      <c r="T378">
        <v>0.9</v>
      </c>
    </row>
    <row r="379" spans="1:20" x14ac:dyDescent="0.15">
      <c r="A379">
        <v>960</v>
      </c>
      <c r="B379">
        <v>0.38400000000000001</v>
      </c>
      <c r="C379">
        <v>2569</v>
      </c>
      <c r="D379">
        <v>7193.2</v>
      </c>
      <c r="E379">
        <v>6905.4719999999998</v>
      </c>
      <c r="F379">
        <v>0.30690986666666698</v>
      </c>
      <c r="G379">
        <v>38</v>
      </c>
      <c r="I379">
        <v>1508</v>
      </c>
      <c r="J379">
        <v>1433</v>
      </c>
      <c r="K379">
        <v>7.2</v>
      </c>
      <c r="L379">
        <v>605</v>
      </c>
      <c r="M379">
        <v>2057</v>
      </c>
      <c r="N379">
        <v>5250</v>
      </c>
      <c r="P379">
        <v>0.1</v>
      </c>
      <c r="Q379">
        <v>3.94</v>
      </c>
      <c r="R379">
        <v>49.02</v>
      </c>
      <c r="S379">
        <v>8.4</v>
      </c>
      <c r="T379">
        <v>1.8</v>
      </c>
    </row>
    <row r="380" spans="1:20" x14ac:dyDescent="0.15">
      <c r="A380">
        <v>960</v>
      </c>
      <c r="B380">
        <v>0.38400000000000001</v>
      </c>
      <c r="C380">
        <v>2505</v>
      </c>
      <c r="D380">
        <v>7014</v>
      </c>
      <c r="E380">
        <v>6733.44</v>
      </c>
      <c r="F380">
        <v>0.29926399999999997</v>
      </c>
      <c r="G380">
        <v>38</v>
      </c>
      <c r="I380">
        <v>1387</v>
      </c>
      <c r="J380">
        <v>1308</v>
      </c>
      <c r="K380">
        <v>7.36</v>
      </c>
      <c r="L380">
        <v>612</v>
      </c>
      <c r="M380">
        <v>2080.8000000000002</v>
      </c>
      <c r="N380">
        <v>5670</v>
      </c>
      <c r="P380">
        <v>0.2</v>
      </c>
      <c r="Q380">
        <v>3.44</v>
      </c>
      <c r="R380">
        <v>49.12</v>
      </c>
      <c r="S380">
        <v>10</v>
      </c>
      <c r="T380">
        <v>2.2000000000000002</v>
      </c>
    </row>
    <row r="381" spans="1:20" x14ac:dyDescent="0.15">
      <c r="A381">
        <v>960</v>
      </c>
      <c r="B381">
        <v>0.38400000000000001</v>
      </c>
      <c r="C381">
        <v>2900</v>
      </c>
      <c r="D381">
        <v>8120</v>
      </c>
      <c r="E381">
        <v>7795.2</v>
      </c>
      <c r="F381">
        <v>0.346453333333333</v>
      </c>
      <c r="G381">
        <v>38</v>
      </c>
      <c r="I381">
        <v>1421</v>
      </c>
      <c r="J381">
        <v>1356</v>
      </c>
      <c r="K381">
        <v>7.28</v>
      </c>
      <c r="L381">
        <v>653</v>
      </c>
      <c r="M381">
        <v>2220.1999999999998</v>
      </c>
      <c r="N381">
        <v>5580</v>
      </c>
      <c r="P381">
        <v>0.1</v>
      </c>
      <c r="Q381">
        <v>3.52</v>
      </c>
      <c r="R381">
        <v>48.76</v>
      </c>
      <c r="S381">
        <v>8.1999999999999993</v>
      </c>
      <c r="T381">
        <v>0.7</v>
      </c>
    </row>
    <row r="382" spans="1:20" x14ac:dyDescent="0.15">
      <c r="A382">
        <v>960</v>
      </c>
      <c r="B382">
        <v>0.38400000000000001</v>
      </c>
      <c r="C382">
        <v>3153</v>
      </c>
      <c r="D382">
        <v>8828.4</v>
      </c>
      <c r="E382">
        <v>8475.2639999999992</v>
      </c>
      <c r="F382">
        <v>0.37667840000000002</v>
      </c>
      <c r="G382">
        <v>38</v>
      </c>
      <c r="I382">
        <v>1303</v>
      </c>
      <c r="J382">
        <v>1097</v>
      </c>
      <c r="K382">
        <v>7.41</v>
      </c>
      <c r="L382">
        <v>680</v>
      </c>
      <c r="M382">
        <v>2312</v>
      </c>
      <c r="N382">
        <v>5670</v>
      </c>
      <c r="P382">
        <v>0.6</v>
      </c>
      <c r="Q382">
        <v>4.0199999999999996</v>
      </c>
      <c r="R382">
        <v>45.66</v>
      </c>
      <c r="S382">
        <v>14.1</v>
      </c>
      <c r="T382">
        <v>0.7</v>
      </c>
    </row>
    <row r="383" spans="1:20" x14ac:dyDescent="0.15">
      <c r="A383">
        <v>960</v>
      </c>
      <c r="B383">
        <v>0.38400000000000001</v>
      </c>
      <c r="C383">
        <v>3128</v>
      </c>
      <c r="D383">
        <v>8758.4</v>
      </c>
      <c r="E383">
        <v>8408.0640000000003</v>
      </c>
      <c r="F383">
        <v>0.373691733333333</v>
      </c>
      <c r="G383">
        <v>37</v>
      </c>
      <c r="I383">
        <v>1365</v>
      </c>
      <c r="J383">
        <v>1104</v>
      </c>
      <c r="K383">
        <v>7.32</v>
      </c>
      <c r="L383">
        <v>728</v>
      </c>
      <c r="M383">
        <v>2475.1999999999998</v>
      </c>
      <c r="N383">
        <v>5360</v>
      </c>
      <c r="P383">
        <v>1.5</v>
      </c>
      <c r="Q383">
        <v>3.48</v>
      </c>
      <c r="R383">
        <v>54.2</v>
      </c>
      <c r="S383">
        <v>11</v>
      </c>
      <c r="T383">
        <v>2.8</v>
      </c>
    </row>
    <row r="384" spans="1:20" x14ac:dyDescent="0.15">
      <c r="A384">
        <v>960</v>
      </c>
      <c r="B384">
        <v>0.38400000000000001</v>
      </c>
      <c r="C384">
        <v>3182</v>
      </c>
      <c r="D384">
        <v>8909.6</v>
      </c>
      <c r="E384">
        <v>8553.2160000000003</v>
      </c>
      <c r="F384">
        <v>0.38014293333333299</v>
      </c>
      <c r="G384">
        <v>38</v>
      </c>
      <c r="I384">
        <v>1062</v>
      </c>
      <c r="J384">
        <v>1072</v>
      </c>
      <c r="K384">
        <v>7.35</v>
      </c>
      <c r="L384">
        <v>751</v>
      </c>
      <c r="M384">
        <v>2553.4</v>
      </c>
      <c r="N384">
        <v>5260</v>
      </c>
      <c r="P384">
        <v>1.2</v>
      </c>
      <c r="Q384">
        <v>5.07</v>
      </c>
      <c r="R384">
        <v>47.55</v>
      </c>
      <c r="S384">
        <v>12</v>
      </c>
      <c r="T384">
        <v>2.6</v>
      </c>
    </row>
    <row r="385" spans="1:20" x14ac:dyDescent="0.15">
      <c r="A385">
        <v>960</v>
      </c>
      <c r="B385">
        <v>0.38400000000000001</v>
      </c>
      <c r="C385">
        <v>3360</v>
      </c>
      <c r="D385">
        <v>9408</v>
      </c>
      <c r="E385">
        <v>9031.68</v>
      </c>
      <c r="F385">
        <v>0.40140799999999999</v>
      </c>
      <c r="G385">
        <v>37</v>
      </c>
      <c r="I385">
        <v>1048</v>
      </c>
      <c r="J385">
        <v>1027</v>
      </c>
      <c r="K385">
        <v>7.2</v>
      </c>
      <c r="L385">
        <v>782</v>
      </c>
      <c r="M385">
        <v>2502.4</v>
      </c>
      <c r="N385">
        <v>5480</v>
      </c>
      <c r="P385">
        <v>1.8</v>
      </c>
      <c r="Q385">
        <v>4.68</v>
      </c>
      <c r="R385">
        <v>46.33</v>
      </c>
      <c r="S385">
        <v>14.2</v>
      </c>
      <c r="T385">
        <v>1.5</v>
      </c>
    </row>
    <row r="386" spans="1:20" x14ac:dyDescent="0.15">
      <c r="A386">
        <v>1200</v>
      </c>
      <c r="B386">
        <v>0.48</v>
      </c>
      <c r="C386">
        <v>2759</v>
      </c>
      <c r="D386">
        <v>7725.2</v>
      </c>
      <c r="E386">
        <v>9270.24</v>
      </c>
      <c r="F386">
        <v>0.41201066666666702</v>
      </c>
      <c r="G386">
        <v>38</v>
      </c>
      <c r="I386">
        <v>1018</v>
      </c>
      <c r="J386">
        <v>1088</v>
      </c>
      <c r="K386">
        <v>7.21</v>
      </c>
      <c r="L386">
        <v>698</v>
      </c>
      <c r="M386">
        <v>2233.6</v>
      </c>
      <c r="N386">
        <v>5250</v>
      </c>
      <c r="P386">
        <v>0.5</v>
      </c>
      <c r="Q386">
        <v>4.12</v>
      </c>
      <c r="R386">
        <v>43.28</v>
      </c>
      <c r="S386">
        <v>9.6</v>
      </c>
      <c r="T386">
        <v>1.9</v>
      </c>
    </row>
    <row r="387" spans="1:20" x14ac:dyDescent="0.15">
      <c r="A387">
        <v>1440</v>
      </c>
      <c r="B387">
        <v>0.57599999999999996</v>
      </c>
      <c r="C387">
        <v>2474</v>
      </c>
      <c r="D387">
        <v>6927.2</v>
      </c>
      <c r="E387">
        <v>9975.1679999999997</v>
      </c>
      <c r="F387">
        <v>0.44334079999999998</v>
      </c>
      <c r="G387">
        <v>38</v>
      </c>
      <c r="I387">
        <v>1036</v>
      </c>
      <c r="J387">
        <v>1047</v>
      </c>
      <c r="K387">
        <v>7.17</v>
      </c>
      <c r="L387">
        <v>636</v>
      </c>
      <c r="M387">
        <v>2035.2</v>
      </c>
      <c r="N387">
        <v>4750</v>
      </c>
      <c r="P387">
        <v>2.5</v>
      </c>
      <c r="Q387">
        <v>4.22</v>
      </c>
      <c r="R387">
        <v>39.369999999999997</v>
      </c>
      <c r="S387">
        <v>14.1</v>
      </c>
      <c r="T387">
        <v>1.9</v>
      </c>
    </row>
    <row r="388" spans="1:20" x14ac:dyDescent="0.15">
      <c r="A388">
        <v>1680</v>
      </c>
      <c r="B388">
        <v>0.67200000000000004</v>
      </c>
      <c r="C388">
        <v>1975</v>
      </c>
      <c r="D388">
        <v>5530</v>
      </c>
      <c r="E388">
        <v>9290.4</v>
      </c>
      <c r="F388">
        <v>0.41290666666666698</v>
      </c>
      <c r="G388">
        <v>38</v>
      </c>
      <c r="I388">
        <v>1177</v>
      </c>
      <c r="J388">
        <v>1489</v>
      </c>
      <c r="K388">
        <v>7.38</v>
      </c>
      <c r="L388">
        <v>519</v>
      </c>
      <c r="M388">
        <v>1660.8</v>
      </c>
      <c r="N388">
        <v>3460</v>
      </c>
      <c r="P388">
        <v>4</v>
      </c>
      <c r="Q388">
        <v>4.87</v>
      </c>
      <c r="R388">
        <v>42.6</v>
      </c>
      <c r="S388">
        <v>21.6</v>
      </c>
      <c r="T388">
        <v>2.1</v>
      </c>
    </row>
    <row r="389" spans="1:20" x14ac:dyDescent="0.15">
      <c r="A389">
        <v>1680</v>
      </c>
      <c r="B389">
        <v>0.67200000000000004</v>
      </c>
      <c r="C389">
        <v>1986</v>
      </c>
      <c r="D389">
        <v>5560.8</v>
      </c>
      <c r="E389">
        <v>9342.1440000000002</v>
      </c>
      <c r="F389">
        <v>0.41520639999999998</v>
      </c>
      <c r="G389">
        <v>38</v>
      </c>
      <c r="I389">
        <v>1300</v>
      </c>
      <c r="J389">
        <v>1619</v>
      </c>
      <c r="K389">
        <v>7.29</v>
      </c>
      <c r="L389">
        <v>503</v>
      </c>
      <c r="M389">
        <v>1609.6</v>
      </c>
      <c r="N389">
        <v>4840</v>
      </c>
      <c r="P389">
        <v>0.6</v>
      </c>
      <c r="Q389">
        <v>3.06</v>
      </c>
      <c r="R389">
        <v>35.1</v>
      </c>
      <c r="S389">
        <v>18.600000000000001</v>
      </c>
      <c r="T389">
        <v>3.3</v>
      </c>
    </row>
    <row r="390" spans="1:20" x14ac:dyDescent="0.15">
      <c r="A390">
        <v>1680</v>
      </c>
      <c r="B390">
        <v>0.67200000000000004</v>
      </c>
      <c r="C390">
        <v>2020</v>
      </c>
      <c r="D390">
        <v>5656</v>
      </c>
      <c r="E390">
        <v>9502.08</v>
      </c>
      <c r="F390">
        <v>0.422314666666667</v>
      </c>
      <c r="G390">
        <v>38</v>
      </c>
      <c r="I390">
        <v>1227</v>
      </c>
      <c r="J390">
        <v>1331</v>
      </c>
      <c r="K390">
        <v>7.13</v>
      </c>
      <c r="L390">
        <v>515</v>
      </c>
      <c r="M390">
        <v>1648</v>
      </c>
      <c r="N390">
        <v>4750</v>
      </c>
      <c r="P390">
        <v>0.5</v>
      </c>
      <c r="Q390">
        <v>2.71</v>
      </c>
      <c r="R390">
        <v>35.22</v>
      </c>
      <c r="S390">
        <v>20.2</v>
      </c>
      <c r="T390">
        <v>3.5</v>
      </c>
    </row>
    <row r="391" spans="1:20" x14ac:dyDescent="0.15">
      <c r="A391">
        <v>1900</v>
      </c>
      <c r="B391">
        <v>0.76</v>
      </c>
      <c r="C391">
        <v>1924</v>
      </c>
      <c r="D391">
        <v>5387.2</v>
      </c>
      <c r="E391">
        <v>10235.68</v>
      </c>
      <c r="F391">
        <v>0.454919111111111</v>
      </c>
      <c r="G391">
        <v>38</v>
      </c>
      <c r="I391">
        <v>1594</v>
      </c>
      <c r="J391">
        <v>1641</v>
      </c>
      <c r="K391">
        <v>7.25</v>
      </c>
      <c r="L391">
        <v>510</v>
      </c>
      <c r="M391">
        <v>1632</v>
      </c>
      <c r="N391">
        <v>4790</v>
      </c>
      <c r="P391">
        <v>0.2</v>
      </c>
      <c r="Q391">
        <v>2.86</v>
      </c>
      <c r="R391">
        <v>35.96</v>
      </c>
      <c r="S391">
        <v>26</v>
      </c>
      <c r="T391">
        <v>3.6</v>
      </c>
    </row>
    <row r="392" spans="1:20" x14ac:dyDescent="0.15">
      <c r="A392">
        <v>1800</v>
      </c>
      <c r="B392">
        <v>0.72</v>
      </c>
      <c r="C392">
        <v>2084</v>
      </c>
      <c r="D392">
        <v>5835.2</v>
      </c>
      <c r="E392">
        <v>10503.36</v>
      </c>
      <c r="F392">
        <v>0.46681600000000001</v>
      </c>
      <c r="G392">
        <v>36</v>
      </c>
      <c r="I392">
        <v>1570</v>
      </c>
      <c r="J392">
        <v>1566</v>
      </c>
      <c r="K392">
        <v>7.32</v>
      </c>
      <c r="L392">
        <v>515</v>
      </c>
      <c r="M392">
        <v>1648</v>
      </c>
      <c r="N392">
        <v>5280</v>
      </c>
      <c r="P392">
        <v>2</v>
      </c>
      <c r="Q392">
        <v>2.79</v>
      </c>
      <c r="R392">
        <v>37.6</v>
      </c>
      <c r="S392">
        <v>18.600000000000001</v>
      </c>
      <c r="T392">
        <v>1.7</v>
      </c>
    </row>
    <row r="393" spans="1:20" x14ac:dyDescent="0.15">
      <c r="A393">
        <v>1800</v>
      </c>
      <c r="B393">
        <v>0.72</v>
      </c>
      <c r="C393">
        <v>2145</v>
      </c>
      <c r="D393">
        <v>6006</v>
      </c>
      <c r="E393">
        <v>10810.8</v>
      </c>
      <c r="F393">
        <v>0.48048000000000002</v>
      </c>
      <c r="G393">
        <v>38</v>
      </c>
      <c r="I393">
        <v>1557</v>
      </c>
      <c r="J393">
        <v>1529</v>
      </c>
      <c r="K393">
        <v>7.32</v>
      </c>
      <c r="L393">
        <v>507</v>
      </c>
      <c r="M393">
        <v>1622.4</v>
      </c>
      <c r="N393">
        <v>5390</v>
      </c>
      <c r="P393">
        <v>2</v>
      </c>
      <c r="Q393">
        <v>3.13</v>
      </c>
      <c r="R393">
        <v>41.27</v>
      </c>
      <c r="S393">
        <v>17.8</v>
      </c>
      <c r="T393">
        <v>1</v>
      </c>
    </row>
    <row r="394" spans="1:20" x14ac:dyDescent="0.15">
      <c r="A394">
        <v>1800</v>
      </c>
      <c r="B394">
        <v>0.72</v>
      </c>
      <c r="C394">
        <v>2043</v>
      </c>
      <c r="D394">
        <v>5924.7</v>
      </c>
      <c r="E394">
        <v>10664.46</v>
      </c>
      <c r="F394">
        <v>0.47397600000000001</v>
      </c>
      <c r="G394">
        <v>38</v>
      </c>
      <c r="I394">
        <v>1480</v>
      </c>
      <c r="J394">
        <v>1426</v>
      </c>
      <c r="K394">
        <v>7.27</v>
      </c>
      <c r="L394">
        <v>512</v>
      </c>
      <c r="M394">
        <v>1638.4</v>
      </c>
      <c r="N394">
        <v>5440</v>
      </c>
      <c r="P394">
        <v>3</v>
      </c>
      <c r="Q394">
        <v>3.02</v>
      </c>
      <c r="R394">
        <v>40.22</v>
      </c>
      <c r="S394">
        <v>15.3</v>
      </c>
      <c r="T394">
        <v>0.7</v>
      </c>
    </row>
    <row r="395" spans="1:20" x14ac:dyDescent="0.15">
      <c r="A395">
        <v>1800</v>
      </c>
      <c r="B395">
        <v>0.72</v>
      </c>
      <c r="C395">
        <v>2078</v>
      </c>
      <c r="D395">
        <v>6026.2</v>
      </c>
      <c r="E395">
        <v>10847.16</v>
      </c>
      <c r="F395">
        <v>0.48209600000000002</v>
      </c>
      <c r="G395">
        <v>38</v>
      </c>
      <c r="I395">
        <v>1509</v>
      </c>
      <c r="J395">
        <v>1423</v>
      </c>
      <c r="K395">
        <v>7.6</v>
      </c>
      <c r="L395">
        <v>504</v>
      </c>
      <c r="M395">
        <v>1612.8</v>
      </c>
      <c r="N395">
        <v>5350</v>
      </c>
      <c r="P395">
        <v>3</v>
      </c>
      <c r="Q395">
        <v>2.95</v>
      </c>
      <c r="R395">
        <v>39.82</v>
      </c>
      <c r="S395">
        <v>15.2</v>
      </c>
      <c r="T395">
        <v>1.2</v>
      </c>
    </row>
    <row r="396" spans="1:20" x14ac:dyDescent="0.15">
      <c r="A396">
        <v>2000</v>
      </c>
      <c r="B396">
        <v>0.8</v>
      </c>
      <c r="C396">
        <v>2003.10344827586</v>
      </c>
      <c r="D396">
        <v>5809</v>
      </c>
      <c r="E396">
        <v>11618</v>
      </c>
      <c r="F396">
        <v>0.51635555555555601</v>
      </c>
      <c r="G396">
        <v>38</v>
      </c>
      <c r="I396">
        <v>1477</v>
      </c>
      <c r="J396">
        <v>1385</v>
      </c>
      <c r="K396">
        <v>7.59</v>
      </c>
      <c r="L396">
        <v>526</v>
      </c>
      <c r="M396">
        <v>1683.2</v>
      </c>
      <c r="N396">
        <v>5220</v>
      </c>
      <c r="P396">
        <v>4</v>
      </c>
      <c r="Q396">
        <v>3.47</v>
      </c>
      <c r="R396">
        <v>47.1</v>
      </c>
      <c r="S396">
        <v>15.2</v>
      </c>
      <c r="T396">
        <v>1.8</v>
      </c>
    </row>
    <row r="397" spans="1:20" x14ac:dyDescent="0.15">
      <c r="A397">
        <v>2200</v>
      </c>
      <c r="B397">
        <v>0.88</v>
      </c>
      <c r="C397">
        <v>1885.8620689655199</v>
      </c>
      <c r="D397">
        <v>5469</v>
      </c>
      <c r="E397">
        <v>12031.8</v>
      </c>
      <c r="F397">
        <v>0.53474666666666704</v>
      </c>
      <c r="G397">
        <v>38</v>
      </c>
      <c r="I397">
        <v>1554</v>
      </c>
      <c r="J397">
        <v>1494</v>
      </c>
      <c r="K397">
        <v>7.47</v>
      </c>
      <c r="L397">
        <v>514</v>
      </c>
      <c r="M397">
        <v>1644.8</v>
      </c>
      <c r="N397">
        <v>5010</v>
      </c>
      <c r="P397">
        <v>5</v>
      </c>
      <c r="Q397">
        <v>4.3899999999999997</v>
      </c>
      <c r="R397">
        <v>44.2</v>
      </c>
      <c r="S397">
        <v>18.8</v>
      </c>
      <c r="T397">
        <v>2.5</v>
      </c>
    </row>
    <row r="398" spans="1:20" x14ac:dyDescent="0.15">
      <c r="A398">
        <v>2600</v>
      </c>
      <c r="B398">
        <v>1.04</v>
      </c>
      <c r="C398">
        <v>1810</v>
      </c>
      <c r="D398">
        <v>5249</v>
      </c>
      <c r="E398">
        <v>13647.4</v>
      </c>
      <c r="F398">
        <v>0.60655111111111104</v>
      </c>
      <c r="G398">
        <v>38</v>
      </c>
      <c r="I398">
        <v>1489</v>
      </c>
      <c r="J398">
        <v>1429</v>
      </c>
      <c r="K398">
        <v>7.63</v>
      </c>
      <c r="L398">
        <v>532</v>
      </c>
      <c r="M398">
        <v>1702.4</v>
      </c>
      <c r="N398">
        <v>4990</v>
      </c>
      <c r="P398">
        <v>15</v>
      </c>
      <c r="Q398">
        <v>4.24</v>
      </c>
      <c r="R398">
        <v>35.26</v>
      </c>
      <c r="S398">
        <v>16.399999999999999</v>
      </c>
      <c r="T398">
        <v>1.4</v>
      </c>
    </row>
    <row r="399" spans="1:20" x14ac:dyDescent="0.15">
      <c r="A399">
        <v>2600</v>
      </c>
      <c r="B399">
        <v>1.04</v>
      </c>
      <c r="C399">
        <v>1763.10344827586</v>
      </c>
      <c r="D399">
        <v>5113</v>
      </c>
      <c r="E399">
        <v>13293.8</v>
      </c>
      <c r="F399">
        <v>0.590835555555556</v>
      </c>
      <c r="G399">
        <v>38</v>
      </c>
      <c r="I399">
        <v>1675</v>
      </c>
      <c r="J399">
        <v>1576</v>
      </c>
      <c r="K399">
        <v>7.77</v>
      </c>
      <c r="L399">
        <v>530</v>
      </c>
      <c r="M399">
        <v>1696</v>
      </c>
      <c r="N399">
        <v>4750</v>
      </c>
      <c r="P399">
        <v>15</v>
      </c>
      <c r="Q399">
        <v>4.43</v>
      </c>
      <c r="R399">
        <v>32</v>
      </c>
      <c r="S399">
        <v>19.600000000000001</v>
      </c>
      <c r="T399">
        <v>1.1000000000000001</v>
      </c>
    </row>
    <row r="400" spans="1:20" x14ac:dyDescent="0.15">
      <c r="A400">
        <v>2600</v>
      </c>
      <c r="B400">
        <v>1.04</v>
      </c>
      <c r="C400">
        <v>1821.2068965517201</v>
      </c>
      <c r="D400">
        <v>5281.5</v>
      </c>
      <c r="E400">
        <v>13731.9</v>
      </c>
      <c r="F400">
        <v>0.610306666666667</v>
      </c>
      <c r="G400">
        <v>38</v>
      </c>
      <c r="I400">
        <v>1701</v>
      </c>
      <c r="J400">
        <v>1738</v>
      </c>
      <c r="K400">
        <v>7.32</v>
      </c>
      <c r="L400">
        <v>544</v>
      </c>
      <c r="M400">
        <v>1740.8</v>
      </c>
      <c r="N400">
        <v>4900</v>
      </c>
      <c r="P400">
        <v>20</v>
      </c>
      <c r="Q400">
        <v>4.22</v>
      </c>
      <c r="R400">
        <v>42.18</v>
      </c>
      <c r="S400">
        <v>18.899999999999999</v>
      </c>
      <c r="T400">
        <v>0.8</v>
      </c>
    </row>
    <row r="401" spans="1:20" x14ac:dyDescent="0.15">
      <c r="A401">
        <v>2680</v>
      </c>
      <c r="B401">
        <v>1.0720000000000001</v>
      </c>
      <c r="C401">
        <v>1723.96551724138</v>
      </c>
      <c r="D401">
        <v>4999.5</v>
      </c>
      <c r="E401">
        <v>13398.66</v>
      </c>
      <c r="F401">
        <v>0.59549600000000003</v>
      </c>
      <c r="G401">
        <v>38</v>
      </c>
      <c r="I401">
        <v>1873</v>
      </c>
      <c r="J401">
        <v>1677</v>
      </c>
      <c r="K401">
        <v>7.3</v>
      </c>
      <c r="L401">
        <v>577</v>
      </c>
      <c r="M401">
        <v>1846.4</v>
      </c>
      <c r="N401">
        <v>4850</v>
      </c>
      <c r="P401">
        <v>55</v>
      </c>
      <c r="Q401">
        <v>5.72</v>
      </c>
      <c r="R401">
        <v>34.24</v>
      </c>
      <c r="S401">
        <v>14.5</v>
      </c>
      <c r="T401">
        <v>1.05</v>
      </c>
    </row>
    <row r="402" spans="1:20" x14ac:dyDescent="0.15">
      <c r="A402">
        <v>2160</v>
      </c>
      <c r="B402">
        <v>0.86399999999999999</v>
      </c>
      <c r="C402">
        <v>1675.3448275862099</v>
      </c>
      <c r="D402">
        <v>4858.5</v>
      </c>
      <c r="E402">
        <v>10494.36</v>
      </c>
      <c r="F402">
        <v>0.466416</v>
      </c>
      <c r="G402">
        <v>38</v>
      </c>
      <c r="I402">
        <v>1708</v>
      </c>
      <c r="J402">
        <v>1678</v>
      </c>
      <c r="K402">
        <v>7.56</v>
      </c>
      <c r="L402">
        <v>515</v>
      </c>
      <c r="M402">
        <v>1648</v>
      </c>
      <c r="N402">
        <v>4750</v>
      </c>
      <c r="P402">
        <v>30</v>
      </c>
      <c r="Q402">
        <v>4.25</v>
      </c>
      <c r="R402">
        <v>34.64</v>
      </c>
      <c r="S402">
        <v>16.7</v>
      </c>
      <c r="T402">
        <v>4.2</v>
      </c>
    </row>
    <row r="403" spans="1:20" x14ac:dyDescent="0.15">
      <c r="A403">
        <v>2160</v>
      </c>
      <c r="B403">
        <v>0.86399999999999999</v>
      </c>
      <c r="C403">
        <v>1704.6551724137901</v>
      </c>
      <c r="D403">
        <v>4943.5</v>
      </c>
      <c r="E403">
        <v>10677.96</v>
      </c>
      <c r="F403">
        <v>0.474576</v>
      </c>
      <c r="G403">
        <v>38</v>
      </c>
      <c r="I403">
        <v>1391</v>
      </c>
      <c r="J403">
        <v>1387</v>
      </c>
      <c r="K403">
        <v>7.26</v>
      </c>
      <c r="L403">
        <v>472</v>
      </c>
      <c r="M403">
        <v>1510.4</v>
      </c>
      <c r="N403">
        <v>4800</v>
      </c>
      <c r="P403">
        <v>25</v>
      </c>
      <c r="Q403">
        <v>4.09</v>
      </c>
      <c r="R403">
        <v>34.58</v>
      </c>
      <c r="S403">
        <v>18.8</v>
      </c>
      <c r="T403">
        <v>5.7</v>
      </c>
    </row>
    <row r="404" spans="1:20" x14ac:dyDescent="0.15">
      <c r="A404">
        <v>2160</v>
      </c>
      <c r="B404">
        <v>0.86399999999999999</v>
      </c>
      <c r="C404">
        <v>1887.2413793103401</v>
      </c>
      <c r="D404">
        <v>5473</v>
      </c>
      <c r="E404">
        <v>11821.68</v>
      </c>
      <c r="F404">
        <v>0.52540799999999999</v>
      </c>
      <c r="G404">
        <v>38</v>
      </c>
      <c r="I404">
        <v>1209</v>
      </c>
      <c r="J404">
        <v>1234</v>
      </c>
      <c r="K404">
        <v>7.34</v>
      </c>
      <c r="L404">
        <v>446</v>
      </c>
      <c r="M404">
        <v>1427.2</v>
      </c>
      <c r="N404">
        <v>4780</v>
      </c>
      <c r="P404">
        <v>18</v>
      </c>
      <c r="Q404">
        <v>3.69</v>
      </c>
      <c r="R404">
        <v>34.200000000000003</v>
      </c>
      <c r="S404">
        <v>19</v>
      </c>
      <c r="T404">
        <v>4.5</v>
      </c>
    </row>
    <row r="405" spans="1:20" x14ac:dyDescent="0.15">
      <c r="A405">
        <v>2160</v>
      </c>
      <c r="B405">
        <v>0.86399999999999999</v>
      </c>
      <c r="C405">
        <v>1756.3793103448299</v>
      </c>
      <c r="D405">
        <v>5093.5</v>
      </c>
      <c r="E405">
        <v>11001.96</v>
      </c>
      <c r="F405">
        <v>0.48897600000000002</v>
      </c>
      <c r="G405">
        <v>38</v>
      </c>
      <c r="I405">
        <v>1259</v>
      </c>
      <c r="J405">
        <v>1271</v>
      </c>
      <c r="K405">
        <v>7.32</v>
      </c>
      <c r="L405">
        <v>450</v>
      </c>
      <c r="M405">
        <v>1440</v>
      </c>
      <c r="N405">
        <v>4730</v>
      </c>
      <c r="P405">
        <v>18</v>
      </c>
      <c r="Q405">
        <v>2.41</v>
      </c>
      <c r="R405">
        <v>33.28</v>
      </c>
      <c r="S405">
        <v>16.8</v>
      </c>
      <c r="T405">
        <v>5.8</v>
      </c>
    </row>
    <row r="406" spans="1:20" x14ac:dyDescent="0.15">
      <c r="A406">
        <v>2160</v>
      </c>
      <c r="B406">
        <v>0.86399999999999999</v>
      </c>
      <c r="C406">
        <v>1820.3448275862099</v>
      </c>
      <c r="D406">
        <v>5279</v>
      </c>
      <c r="E406">
        <v>11402.64</v>
      </c>
      <c r="F406">
        <v>0.50678400000000001</v>
      </c>
      <c r="G406">
        <v>38</v>
      </c>
      <c r="I406">
        <v>1181</v>
      </c>
      <c r="J406">
        <v>1241</v>
      </c>
      <c r="K406">
        <v>7.29</v>
      </c>
      <c r="L406">
        <v>411</v>
      </c>
      <c r="M406">
        <v>1315.2</v>
      </c>
      <c r="N406">
        <v>5320</v>
      </c>
      <c r="P406">
        <v>18</v>
      </c>
      <c r="Q406">
        <v>4.1100000000000003</v>
      </c>
      <c r="R406">
        <v>33.92</v>
      </c>
      <c r="S406">
        <v>14.1</v>
      </c>
      <c r="T406">
        <v>5.5</v>
      </c>
    </row>
    <row r="407" spans="1:20" x14ac:dyDescent="0.15">
      <c r="A407">
        <v>2160</v>
      </c>
      <c r="B407">
        <v>0.86399999999999999</v>
      </c>
      <c r="C407">
        <v>1715.8620689655199</v>
      </c>
      <c r="D407">
        <v>4976</v>
      </c>
      <c r="E407">
        <v>10748.16</v>
      </c>
      <c r="F407">
        <v>0.47769600000000001</v>
      </c>
      <c r="G407">
        <v>38</v>
      </c>
      <c r="I407">
        <v>1195</v>
      </c>
      <c r="J407">
        <v>1296</v>
      </c>
      <c r="K407">
        <v>7.54</v>
      </c>
      <c r="L407">
        <v>459</v>
      </c>
      <c r="M407">
        <v>1468.8</v>
      </c>
      <c r="N407">
        <v>5220</v>
      </c>
      <c r="P407">
        <v>15</v>
      </c>
      <c r="Q407">
        <v>5.2</v>
      </c>
      <c r="R407">
        <v>35.31</v>
      </c>
      <c r="S407">
        <v>16</v>
      </c>
      <c r="T407">
        <v>6</v>
      </c>
    </row>
    <row r="408" spans="1:20" x14ac:dyDescent="0.15">
      <c r="A408">
        <v>2160</v>
      </c>
      <c r="B408">
        <v>0.86399999999999999</v>
      </c>
      <c r="C408">
        <v>1814.48275862069</v>
      </c>
      <c r="D408">
        <v>5262</v>
      </c>
      <c r="E408">
        <v>11365.92</v>
      </c>
      <c r="F408">
        <v>0.50515200000000005</v>
      </c>
      <c r="G408">
        <v>38</v>
      </c>
      <c r="I408">
        <v>1253</v>
      </c>
      <c r="J408">
        <v>1717</v>
      </c>
      <c r="K408">
        <v>7.44</v>
      </c>
      <c r="L408">
        <v>493</v>
      </c>
      <c r="M408">
        <v>1577.6</v>
      </c>
      <c r="N408">
        <v>5410</v>
      </c>
      <c r="P408">
        <v>12</v>
      </c>
      <c r="Q408">
        <v>5.48</v>
      </c>
      <c r="R408">
        <v>36.42</v>
      </c>
      <c r="S408">
        <v>15.8</v>
      </c>
      <c r="T408">
        <v>5.6</v>
      </c>
    </row>
    <row r="409" spans="1:20" x14ac:dyDescent="0.15">
      <c r="A409">
        <v>2160</v>
      </c>
      <c r="B409">
        <v>0.86399999999999999</v>
      </c>
      <c r="C409">
        <v>1834.48275862069</v>
      </c>
      <c r="D409">
        <v>5320</v>
      </c>
      <c r="E409">
        <v>11491.2</v>
      </c>
      <c r="F409">
        <v>0.51071999999999995</v>
      </c>
      <c r="G409">
        <v>38</v>
      </c>
      <c r="I409">
        <v>1076</v>
      </c>
      <c r="J409">
        <v>1538</v>
      </c>
      <c r="K409">
        <v>7.65</v>
      </c>
      <c r="L409">
        <v>485</v>
      </c>
      <c r="M409">
        <v>1552</v>
      </c>
      <c r="N409">
        <v>5630</v>
      </c>
      <c r="P409">
        <v>12</v>
      </c>
      <c r="Q409">
        <v>4.68</v>
      </c>
      <c r="R409">
        <v>37.200000000000003</v>
      </c>
      <c r="S409">
        <v>18.2</v>
      </c>
      <c r="T409">
        <v>5.6</v>
      </c>
    </row>
    <row r="410" spans="1:20" x14ac:dyDescent="0.15">
      <c r="A410">
        <v>2160</v>
      </c>
      <c r="B410">
        <v>0.86399999999999999</v>
      </c>
      <c r="C410">
        <v>1674.48275862069</v>
      </c>
      <c r="D410">
        <v>4856</v>
      </c>
      <c r="E410">
        <v>10488.96</v>
      </c>
      <c r="F410">
        <v>0.46617599999999998</v>
      </c>
      <c r="G410">
        <v>38</v>
      </c>
      <c r="I410">
        <v>1474</v>
      </c>
      <c r="J410">
        <v>1474</v>
      </c>
      <c r="K410">
        <v>7.56</v>
      </c>
      <c r="L410">
        <v>462</v>
      </c>
      <c r="M410">
        <v>1478.4</v>
      </c>
      <c r="N410">
        <v>5690</v>
      </c>
      <c r="P410">
        <v>10</v>
      </c>
      <c r="Q410">
        <v>3.82</v>
      </c>
      <c r="R410">
        <v>34.840000000000003</v>
      </c>
      <c r="S410">
        <v>20.6</v>
      </c>
      <c r="T410">
        <v>6.1</v>
      </c>
    </row>
    <row r="411" spans="1:20" x14ac:dyDescent="0.15">
      <c r="A411">
        <v>2160</v>
      </c>
      <c r="B411">
        <v>0.86399999999999999</v>
      </c>
      <c r="C411">
        <v>1639.3103448275899</v>
      </c>
      <c r="D411">
        <v>4754</v>
      </c>
      <c r="E411">
        <v>10268.64</v>
      </c>
      <c r="F411">
        <v>0.45638400000000001</v>
      </c>
      <c r="G411">
        <v>38</v>
      </c>
      <c r="I411">
        <v>1485</v>
      </c>
      <c r="J411">
        <v>1435</v>
      </c>
      <c r="K411">
        <v>7.62</v>
      </c>
      <c r="L411">
        <v>492</v>
      </c>
      <c r="M411">
        <v>1574.4</v>
      </c>
      <c r="N411">
        <v>6210</v>
      </c>
      <c r="P411">
        <v>10</v>
      </c>
      <c r="Q411">
        <v>3.42</v>
      </c>
      <c r="R411">
        <v>41</v>
      </c>
      <c r="S411">
        <v>18.2</v>
      </c>
      <c r="T411">
        <v>8.3000000000000007</v>
      </c>
    </row>
    <row r="412" spans="1:20" x14ac:dyDescent="0.15">
      <c r="A412">
        <v>2160</v>
      </c>
      <c r="B412">
        <v>0.86399999999999999</v>
      </c>
      <c r="C412">
        <v>1855.8620689655199</v>
      </c>
      <c r="D412">
        <v>5382</v>
      </c>
      <c r="E412">
        <v>11625.12</v>
      </c>
      <c r="F412">
        <v>0.51667200000000002</v>
      </c>
      <c r="G412">
        <v>38</v>
      </c>
      <c r="I412">
        <v>1306</v>
      </c>
      <c r="J412">
        <v>1332</v>
      </c>
      <c r="K412">
        <v>7.42</v>
      </c>
      <c r="L412">
        <v>473</v>
      </c>
      <c r="M412">
        <v>1513.6</v>
      </c>
      <c r="N412">
        <v>6420</v>
      </c>
      <c r="P412">
        <v>10</v>
      </c>
      <c r="Q412">
        <v>3.62</v>
      </c>
      <c r="R412">
        <v>44.36</v>
      </c>
      <c r="S412">
        <v>20.8</v>
      </c>
      <c r="T412">
        <v>5.5</v>
      </c>
    </row>
    <row r="413" spans="1:20" x14ac:dyDescent="0.15">
      <c r="A413">
        <v>2160</v>
      </c>
      <c r="B413">
        <v>0.86399999999999999</v>
      </c>
      <c r="C413">
        <v>1814.1379310344801</v>
      </c>
      <c r="D413">
        <v>5261</v>
      </c>
      <c r="E413">
        <v>11363.76</v>
      </c>
      <c r="F413">
        <v>0.50505599999999995</v>
      </c>
      <c r="G413">
        <v>38</v>
      </c>
      <c r="I413">
        <v>1447</v>
      </c>
      <c r="J413">
        <v>1485</v>
      </c>
      <c r="K413">
        <v>7.46</v>
      </c>
      <c r="L413">
        <v>487</v>
      </c>
      <c r="M413">
        <v>1558.4</v>
      </c>
      <c r="N413">
        <v>6530</v>
      </c>
      <c r="P413">
        <v>10</v>
      </c>
      <c r="Q413">
        <v>3.21</v>
      </c>
      <c r="R413">
        <v>44.42</v>
      </c>
      <c r="S413">
        <v>19.8</v>
      </c>
      <c r="T413">
        <v>3.9</v>
      </c>
    </row>
    <row r="414" spans="1:20" x14ac:dyDescent="0.15">
      <c r="A414">
        <v>2160</v>
      </c>
      <c r="B414">
        <v>0.86399999999999999</v>
      </c>
      <c r="C414">
        <v>1717.2413793103401</v>
      </c>
      <c r="D414">
        <v>4980</v>
      </c>
      <c r="E414">
        <v>10756.8</v>
      </c>
      <c r="F414">
        <v>0.47808</v>
      </c>
      <c r="G414">
        <v>38</v>
      </c>
      <c r="I414">
        <v>1346</v>
      </c>
      <c r="J414">
        <v>1373</v>
      </c>
      <c r="K414">
        <v>7.39</v>
      </c>
      <c r="L414">
        <v>458</v>
      </c>
      <c r="M414">
        <v>1465.6</v>
      </c>
      <c r="N414">
        <v>6360</v>
      </c>
      <c r="P414">
        <v>8</v>
      </c>
      <c r="Q414">
        <v>2.85</v>
      </c>
      <c r="R414">
        <v>42.64</v>
      </c>
      <c r="S414">
        <v>18.2</v>
      </c>
      <c r="T414">
        <v>4.9000000000000004</v>
      </c>
    </row>
    <row r="415" spans="1:20" x14ac:dyDescent="0.15">
      <c r="A415">
        <v>2160</v>
      </c>
      <c r="B415">
        <v>0.86399999999999999</v>
      </c>
      <c r="C415">
        <v>1700</v>
      </c>
      <c r="D415">
        <v>4930</v>
      </c>
      <c r="E415">
        <v>10648.8</v>
      </c>
      <c r="F415">
        <v>0.47327999999999998</v>
      </c>
      <c r="G415">
        <v>38</v>
      </c>
      <c r="I415">
        <v>1417</v>
      </c>
      <c r="J415">
        <v>1418</v>
      </c>
      <c r="K415">
        <v>7.39</v>
      </c>
      <c r="L415">
        <v>431</v>
      </c>
      <c r="M415">
        <v>1379.2</v>
      </c>
      <c r="N415">
        <v>6350</v>
      </c>
      <c r="P415">
        <v>10</v>
      </c>
      <c r="Q415">
        <v>3.87</v>
      </c>
      <c r="R415">
        <v>36.22</v>
      </c>
      <c r="S415">
        <v>23.4</v>
      </c>
      <c r="T415">
        <v>4.0999999999999996</v>
      </c>
    </row>
    <row r="416" spans="1:20" x14ac:dyDescent="0.15">
      <c r="A416">
        <v>2160</v>
      </c>
      <c r="B416">
        <v>0.86399999999999999</v>
      </c>
      <c r="C416">
        <v>1681.03448275862</v>
      </c>
      <c r="D416">
        <v>4875</v>
      </c>
      <c r="E416">
        <v>10530</v>
      </c>
      <c r="F416">
        <v>0.46800000000000003</v>
      </c>
      <c r="G416">
        <v>38</v>
      </c>
      <c r="I416">
        <v>1376</v>
      </c>
      <c r="J416">
        <v>1382</v>
      </c>
      <c r="K416">
        <v>7.48</v>
      </c>
      <c r="L416">
        <v>402</v>
      </c>
      <c r="M416">
        <v>1286.4000000000001</v>
      </c>
      <c r="N416">
        <v>6390</v>
      </c>
      <c r="P416">
        <v>10</v>
      </c>
      <c r="Q416">
        <v>2.4</v>
      </c>
      <c r="R416">
        <v>41.5</v>
      </c>
      <c r="S416">
        <v>25</v>
      </c>
      <c r="T416">
        <v>4.5</v>
      </c>
    </row>
    <row r="417" spans="1:20" x14ac:dyDescent="0.15">
      <c r="A417">
        <v>2160</v>
      </c>
      <c r="B417">
        <v>0.86399999999999999</v>
      </c>
      <c r="C417">
        <v>1757.58620689655</v>
      </c>
      <c r="D417">
        <v>5097</v>
      </c>
      <c r="E417">
        <v>11009.52</v>
      </c>
      <c r="F417">
        <v>0.48931200000000002</v>
      </c>
      <c r="G417">
        <v>38</v>
      </c>
      <c r="I417">
        <v>1296</v>
      </c>
      <c r="J417">
        <v>1262</v>
      </c>
      <c r="K417">
        <v>7.47</v>
      </c>
      <c r="L417">
        <v>414</v>
      </c>
      <c r="M417">
        <v>1324.8</v>
      </c>
      <c r="N417">
        <v>6410</v>
      </c>
      <c r="P417">
        <v>12</v>
      </c>
      <c r="Q417">
        <v>3.18</v>
      </c>
      <c r="R417">
        <v>44.6</v>
      </c>
      <c r="S417">
        <v>23.8</v>
      </c>
      <c r="T417">
        <v>5.0999999999999996</v>
      </c>
    </row>
    <row r="418" spans="1:20" x14ac:dyDescent="0.15">
      <c r="A418">
        <v>2160</v>
      </c>
      <c r="B418">
        <v>0.86399999999999999</v>
      </c>
      <c r="C418">
        <v>1815.3448275862099</v>
      </c>
      <c r="D418">
        <v>5264.5</v>
      </c>
      <c r="E418">
        <v>11371.32</v>
      </c>
      <c r="F418">
        <v>0.50539199999999995</v>
      </c>
      <c r="G418">
        <v>38</v>
      </c>
      <c r="I418">
        <v>1528</v>
      </c>
      <c r="J418">
        <v>1508</v>
      </c>
      <c r="K418">
        <v>7.39</v>
      </c>
      <c r="L418">
        <v>427</v>
      </c>
      <c r="M418">
        <v>1366.4</v>
      </c>
      <c r="N418">
        <v>6680</v>
      </c>
      <c r="P418">
        <v>15</v>
      </c>
      <c r="Q418">
        <v>3.16</v>
      </c>
      <c r="R418">
        <v>47.66</v>
      </c>
      <c r="S418">
        <v>23.2</v>
      </c>
      <c r="T418">
        <v>4.5999999999999996</v>
      </c>
    </row>
    <row r="419" spans="1:20" x14ac:dyDescent="0.15">
      <c r="A419">
        <v>2160</v>
      </c>
      <c r="B419">
        <v>0.86399999999999999</v>
      </c>
      <c r="C419">
        <v>1802.41379310345</v>
      </c>
      <c r="D419">
        <v>5227</v>
      </c>
      <c r="E419">
        <v>11290.32</v>
      </c>
      <c r="F419">
        <v>0.50179200000000002</v>
      </c>
      <c r="G419">
        <v>38</v>
      </c>
      <c r="I419">
        <v>1656</v>
      </c>
      <c r="J419">
        <v>1600</v>
      </c>
      <c r="K419">
        <v>7.29</v>
      </c>
      <c r="L419">
        <v>440</v>
      </c>
      <c r="M419">
        <v>1408</v>
      </c>
      <c r="N419">
        <v>6710</v>
      </c>
      <c r="P419">
        <v>15</v>
      </c>
      <c r="Q419">
        <v>4.1500000000000004</v>
      </c>
      <c r="R419">
        <v>45.48</v>
      </c>
      <c r="S419">
        <v>19.899999999999999</v>
      </c>
      <c r="T419">
        <v>4.4000000000000004</v>
      </c>
    </row>
    <row r="420" spans="1:20" x14ac:dyDescent="0.15">
      <c r="A420">
        <v>2160</v>
      </c>
      <c r="B420">
        <v>0.86399999999999999</v>
      </c>
      <c r="C420">
        <v>1632.06896551724</v>
      </c>
      <c r="D420">
        <v>4733</v>
      </c>
      <c r="E420">
        <v>10223.280000000001</v>
      </c>
      <c r="F420">
        <v>0.45436799999999999</v>
      </c>
      <c r="G420">
        <v>38</v>
      </c>
      <c r="I420">
        <v>1685</v>
      </c>
      <c r="J420">
        <v>1653</v>
      </c>
      <c r="K420">
        <v>7.34</v>
      </c>
      <c r="L420">
        <v>451</v>
      </c>
      <c r="M420">
        <v>1443.2</v>
      </c>
      <c r="N420">
        <v>6800</v>
      </c>
      <c r="P420">
        <v>15</v>
      </c>
      <c r="Q420">
        <v>4.18</v>
      </c>
      <c r="R420">
        <v>47.4</v>
      </c>
      <c r="S420">
        <v>14.4</v>
      </c>
      <c r="T420">
        <v>4.5999999999999996</v>
      </c>
    </row>
    <row r="421" spans="1:20" x14ac:dyDescent="0.15">
      <c r="A421">
        <v>2400</v>
      </c>
      <c r="B421">
        <v>0.96</v>
      </c>
      <c r="C421">
        <v>1660</v>
      </c>
      <c r="D421">
        <v>4814</v>
      </c>
      <c r="E421">
        <v>11553.6</v>
      </c>
      <c r="F421">
        <v>0.51349333333333302</v>
      </c>
      <c r="G421">
        <v>38</v>
      </c>
      <c r="I421">
        <v>1889</v>
      </c>
      <c r="J421">
        <v>1846</v>
      </c>
      <c r="K421">
        <v>7.59</v>
      </c>
      <c r="L421">
        <v>436</v>
      </c>
      <c r="M421">
        <v>1395.2</v>
      </c>
      <c r="N421">
        <v>7540</v>
      </c>
      <c r="P421">
        <v>15</v>
      </c>
      <c r="Q421">
        <v>4.21</v>
      </c>
      <c r="R421">
        <v>46.21</v>
      </c>
      <c r="S421">
        <v>17.5</v>
      </c>
      <c r="T421">
        <v>3.2</v>
      </c>
    </row>
    <row r="422" spans="1:20" x14ac:dyDescent="0.15">
      <c r="A422">
        <v>2400</v>
      </c>
      <c r="B422">
        <v>0.96</v>
      </c>
      <c r="C422">
        <v>1680.51724137931</v>
      </c>
      <c r="D422">
        <v>4873.5</v>
      </c>
      <c r="E422">
        <v>11696.4</v>
      </c>
      <c r="F422">
        <v>0.51983999999999997</v>
      </c>
      <c r="G422">
        <v>38</v>
      </c>
      <c r="I422">
        <v>1909</v>
      </c>
      <c r="J422">
        <v>1978</v>
      </c>
      <c r="K422">
        <v>7.48</v>
      </c>
      <c r="L422">
        <v>455</v>
      </c>
      <c r="M422">
        <v>1456</v>
      </c>
      <c r="N422">
        <v>7640</v>
      </c>
      <c r="P422">
        <v>15</v>
      </c>
      <c r="Q422">
        <v>5.18</v>
      </c>
      <c r="R422">
        <v>48.38</v>
      </c>
      <c r="S422">
        <v>22.9</v>
      </c>
      <c r="T422">
        <v>5</v>
      </c>
    </row>
    <row r="423" spans="1:20" x14ac:dyDescent="0.15">
      <c r="A423">
        <v>2640</v>
      </c>
      <c r="B423">
        <v>1.056</v>
      </c>
      <c r="C423">
        <v>1775.8620689655199</v>
      </c>
      <c r="D423">
        <v>5150</v>
      </c>
      <c r="E423">
        <v>13596</v>
      </c>
      <c r="F423">
        <v>0.60426666666666695</v>
      </c>
      <c r="G423">
        <v>38</v>
      </c>
      <c r="I423">
        <v>1841</v>
      </c>
      <c r="J423">
        <v>1869</v>
      </c>
      <c r="K423">
        <v>7.27</v>
      </c>
      <c r="L423">
        <v>510</v>
      </c>
      <c r="M423">
        <v>1632</v>
      </c>
      <c r="N423">
        <v>7580</v>
      </c>
      <c r="P423">
        <v>20</v>
      </c>
      <c r="Q423">
        <v>5.62</v>
      </c>
      <c r="R423">
        <v>45.76</v>
      </c>
      <c r="S423">
        <v>17.7</v>
      </c>
      <c r="T423">
        <v>5.2</v>
      </c>
    </row>
    <row r="424" spans="1:20" x14ac:dyDescent="0.15">
      <c r="A424">
        <v>2400</v>
      </c>
      <c r="B424">
        <v>0.96</v>
      </c>
      <c r="C424">
        <v>1805.6896551724101</v>
      </c>
      <c r="D424">
        <v>5236.5</v>
      </c>
      <c r="E424">
        <v>12567.6</v>
      </c>
      <c r="F424">
        <v>0.55855999999999995</v>
      </c>
      <c r="G424">
        <v>38</v>
      </c>
      <c r="I424">
        <v>1930</v>
      </c>
      <c r="J424">
        <v>1920</v>
      </c>
      <c r="K424">
        <v>7.41</v>
      </c>
      <c r="L424">
        <v>506</v>
      </c>
      <c r="M424">
        <v>1619.2</v>
      </c>
      <c r="N424">
        <v>7840</v>
      </c>
      <c r="P424">
        <v>16</v>
      </c>
      <c r="Q424">
        <v>5.33</v>
      </c>
      <c r="R424">
        <v>44.3</v>
      </c>
      <c r="S424">
        <v>13.2</v>
      </c>
      <c r="T424">
        <v>5.8</v>
      </c>
    </row>
    <row r="425" spans="1:20" x14ac:dyDescent="0.15">
      <c r="A425">
        <v>2400</v>
      </c>
      <c r="B425">
        <v>0.96</v>
      </c>
      <c r="C425">
        <v>1721.89655172414</v>
      </c>
      <c r="D425">
        <v>4993.5</v>
      </c>
      <c r="E425">
        <v>11984.4</v>
      </c>
      <c r="F425">
        <v>0.53264</v>
      </c>
      <c r="G425">
        <v>38</v>
      </c>
      <c r="I425">
        <v>1961</v>
      </c>
      <c r="J425">
        <v>1939</v>
      </c>
      <c r="K425">
        <v>7.58</v>
      </c>
      <c r="L425">
        <v>488</v>
      </c>
      <c r="M425">
        <v>1561.6</v>
      </c>
      <c r="N425">
        <v>7600</v>
      </c>
      <c r="P425">
        <v>15</v>
      </c>
      <c r="Q425">
        <v>4.58</v>
      </c>
      <c r="R425">
        <v>41.76</v>
      </c>
      <c r="S425">
        <v>8.8000000000000007</v>
      </c>
      <c r="T425">
        <v>5.0999999999999996</v>
      </c>
    </row>
    <row r="426" spans="1:20" x14ac:dyDescent="0.15">
      <c r="A426">
        <v>2400</v>
      </c>
      <c r="B426">
        <v>0.96</v>
      </c>
      <c r="C426">
        <v>1822.93103448276</v>
      </c>
      <c r="D426">
        <v>5286.5</v>
      </c>
      <c r="E426">
        <v>12687.6</v>
      </c>
      <c r="F426">
        <v>0.56389333333333302</v>
      </c>
      <c r="G426">
        <v>38</v>
      </c>
      <c r="I426">
        <v>1941</v>
      </c>
      <c r="J426">
        <v>1783</v>
      </c>
      <c r="K426">
        <v>7.43</v>
      </c>
      <c r="L426">
        <v>485</v>
      </c>
      <c r="M426">
        <v>1552</v>
      </c>
      <c r="N426">
        <v>7290</v>
      </c>
      <c r="P426">
        <v>15</v>
      </c>
      <c r="Q426">
        <v>4.53</v>
      </c>
      <c r="R426">
        <v>36.43</v>
      </c>
      <c r="S426">
        <v>8.9</v>
      </c>
      <c r="T426">
        <v>4.0999999999999996</v>
      </c>
    </row>
    <row r="427" spans="1:20" x14ac:dyDescent="0.15">
      <c r="A427">
        <v>2400</v>
      </c>
      <c r="B427">
        <v>0.96</v>
      </c>
      <c r="C427">
        <v>1898.10344827586</v>
      </c>
      <c r="D427">
        <v>5504.5</v>
      </c>
      <c r="E427">
        <v>13210.8</v>
      </c>
      <c r="F427">
        <v>0.58714666666666704</v>
      </c>
      <c r="G427">
        <v>38</v>
      </c>
      <c r="I427">
        <v>1900</v>
      </c>
      <c r="J427">
        <v>1895</v>
      </c>
      <c r="K427">
        <v>7.26</v>
      </c>
      <c r="L427">
        <v>494</v>
      </c>
      <c r="M427">
        <v>1580.8</v>
      </c>
      <c r="N427">
        <v>7280</v>
      </c>
      <c r="P427">
        <v>12</v>
      </c>
      <c r="Q427">
        <v>4.66</v>
      </c>
      <c r="R427">
        <v>39.450000000000003</v>
      </c>
      <c r="S427">
        <v>11.1</v>
      </c>
      <c r="T427">
        <v>3.6</v>
      </c>
    </row>
    <row r="428" spans="1:20" x14ac:dyDescent="0.15">
      <c r="A428">
        <v>2400</v>
      </c>
      <c r="B428">
        <v>0.96</v>
      </c>
      <c r="C428">
        <v>1683.10344827586</v>
      </c>
      <c r="D428">
        <v>4881</v>
      </c>
      <c r="E428">
        <v>11714.4</v>
      </c>
      <c r="F428">
        <v>0.52063999999999999</v>
      </c>
      <c r="G428">
        <v>38</v>
      </c>
      <c r="I428">
        <v>2027</v>
      </c>
      <c r="J428">
        <v>1926</v>
      </c>
      <c r="K428">
        <v>7.45</v>
      </c>
      <c r="L428">
        <v>502</v>
      </c>
      <c r="M428">
        <v>1606.4</v>
      </c>
      <c r="N428">
        <v>7240</v>
      </c>
      <c r="P428">
        <v>12</v>
      </c>
      <c r="Q428">
        <v>4.6500000000000004</v>
      </c>
      <c r="R428">
        <v>40.96</v>
      </c>
      <c r="S428">
        <v>16.100000000000001</v>
      </c>
      <c r="T428">
        <v>3.6</v>
      </c>
    </row>
    <row r="429" spans="1:20" x14ac:dyDescent="0.15">
      <c r="A429">
        <v>2400</v>
      </c>
      <c r="B429">
        <v>0.96</v>
      </c>
      <c r="C429">
        <v>1831.03448275862</v>
      </c>
      <c r="D429">
        <v>5310</v>
      </c>
      <c r="E429">
        <v>12744</v>
      </c>
      <c r="F429">
        <v>0.56640000000000001</v>
      </c>
      <c r="G429">
        <v>38</v>
      </c>
      <c r="I429">
        <v>1906</v>
      </c>
      <c r="J429">
        <v>1883</v>
      </c>
      <c r="K429">
        <v>7.59</v>
      </c>
      <c r="L429">
        <v>481</v>
      </c>
      <c r="M429">
        <v>1539.2</v>
      </c>
      <c r="N429">
        <v>6730</v>
      </c>
      <c r="P429">
        <v>10</v>
      </c>
      <c r="Q429">
        <v>4.1500000000000004</v>
      </c>
      <c r="R429">
        <v>38.479999999999997</v>
      </c>
      <c r="S429">
        <v>16.600000000000001</v>
      </c>
      <c r="T429">
        <v>4</v>
      </c>
    </row>
    <row r="430" spans="1:20" x14ac:dyDescent="0.15">
      <c r="A430">
        <v>2400</v>
      </c>
      <c r="B430">
        <v>0.96</v>
      </c>
      <c r="C430">
        <v>1837.93103448276</v>
      </c>
      <c r="D430">
        <v>5330</v>
      </c>
      <c r="E430">
        <v>12792</v>
      </c>
      <c r="F430">
        <v>0.568533333333333</v>
      </c>
      <c r="G430">
        <v>38</v>
      </c>
      <c r="I430">
        <v>2219</v>
      </c>
      <c r="J430">
        <v>2225</v>
      </c>
      <c r="K430">
        <v>7.45</v>
      </c>
      <c r="L430">
        <v>497</v>
      </c>
      <c r="M430">
        <v>1590.4</v>
      </c>
      <c r="N430">
        <v>6710</v>
      </c>
      <c r="P430">
        <v>10</v>
      </c>
      <c r="Q430">
        <v>4.66</v>
      </c>
      <c r="R430">
        <v>40.82</v>
      </c>
      <c r="S430">
        <v>15.4</v>
      </c>
      <c r="T430">
        <v>4.3</v>
      </c>
    </row>
    <row r="431" spans="1:20" x14ac:dyDescent="0.15">
      <c r="A431">
        <v>2400</v>
      </c>
      <c r="B431">
        <v>0.96</v>
      </c>
      <c r="C431">
        <v>1869.3103448275899</v>
      </c>
      <c r="D431">
        <v>5421</v>
      </c>
      <c r="E431">
        <v>13010.4</v>
      </c>
      <c r="F431">
        <v>0.57823999999999998</v>
      </c>
      <c r="G431">
        <v>38</v>
      </c>
      <c r="I431">
        <v>2278</v>
      </c>
      <c r="J431">
        <v>2250</v>
      </c>
      <c r="K431">
        <v>7.31</v>
      </c>
      <c r="L431">
        <v>494</v>
      </c>
      <c r="M431">
        <v>1580.8</v>
      </c>
      <c r="N431">
        <v>6790</v>
      </c>
      <c r="P431">
        <v>10</v>
      </c>
      <c r="Q431">
        <v>4.6900000000000004</v>
      </c>
      <c r="R431">
        <v>40.119999999999997</v>
      </c>
      <c r="S431">
        <v>17.3</v>
      </c>
      <c r="T431">
        <v>4</v>
      </c>
    </row>
    <row r="432" spans="1:20" x14ac:dyDescent="0.15">
      <c r="A432">
        <v>2400</v>
      </c>
      <c r="B432">
        <v>0.96</v>
      </c>
      <c r="C432">
        <v>1902.06896551724</v>
      </c>
      <c r="D432">
        <v>5516</v>
      </c>
      <c r="E432">
        <v>13238.4</v>
      </c>
      <c r="F432">
        <v>0.58837333333333297</v>
      </c>
      <c r="G432">
        <v>38</v>
      </c>
      <c r="I432">
        <v>2416</v>
      </c>
      <c r="J432">
        <v>2416</v>
      </c>
      <c r="K432">
        <v>7.26</v>
      </c>
      <c r="L432">
        <v>482</v>
      </c>
      <c r="M432">
        <v>1542.4</v>
      </c>
      <c r="N432">
        <v>6630</v>
      </c>
      <c r="P432">
        <v>10</v>
      </c>
      <c r="Q432">
        <v>4.62</v>
      </c>
      <c r="R432">
        <v>39.58</v>
      </c>
      <c r="S432">
        <v>14.8</v>
      </c>
      <c r="T432">
        <v>4.5999999999999996</v>
      </c>
    </row>
    <row r="433" spans="1:20" x14ac:dyDescent="0.15">
      <c r="A433">
        <v>2400</v>
      </c>
      <c r="B433">
        <v>0.96</v>
      </c>
      <c r="C433">
        <v>1751.03448275862</v>
      </c>
      <c r="D433">
        <v>5078</v>
      </c>
      <c r="E433">
        <v>12187.2</v>
      </c>
      <c r="F433">
        <v>0.54165333333333299</v>
      </c>
      <c r="G433">
        <v>38</v>
      </c>
      <c r="I433">
        <v>2419</v>
      </c>
      <c r="J433">
        <v>2414</v>
      </c>
      <c r="K433">
        <v>7.44</v>
      </c>
      <c r="L433">
        <v>494</v>
      </c>
      <c r="M433">
        <v>1580.8</v>
      </c>
      <c r="N433">
        <v>6700</v>
      </c>
      <c r="P433">
        <v>10</v>
      </c>
      <c r="Q433">
        <v>4.9000000000000004</v>
      </c>
      <c r="R433">
        <v>36.799999999999997</v>
      </c>
      <c r="S433">
        <v>22.6</v>
      </c>
      <c r="T433">
        <v>4.8</v>
      </c>
    </row>
    <row r="434" spans="1:20" x14ac:dyDescent="0.15">
      <c r="A434">
        <v>2400</v>
      </c>
      <c r="B434">
        <v>0.96</v>
      </c>
      <c r="C434">
        <v>1710.3448275862099</v>
      </c>
      <c r="D434">
        <v>4960</v>
      </c>
      <c r="E434">
        <v>11904</v>
      </c>
      <c r="F434">
        <v>0.52906666666666702</v>
      </c>
      <c r="G434">
        <v>38</v>
      </c>
      <c r="I434">
        <v>2311</v>
      </c>
      <c r="J434">
        <v>2282</v>
      </c>
      <c r="K434">
        <v>7.32</v>
      </c>
      <c r="L434">
        <v>483</v>
      </c>
      <c r="M434">
        <v>1545.6</v>
      </c>
      <c r="N434">
        <v>6510</v>
      </c>
      <c r="P434">
        <v>10</v>
      </c>
      <c r="Q434">
        <v>4.46</v>
      </c>
      <c r="R434">
        <v>37.58</v>
      </c>
      <c r="S434">
        <v>11.4</v>
      </c>
      <c r="T434">
        <v>4.5999999999999996</v>
      </c>
    </row>
    <row r="435" spans="1:20" x14ac:dyDescent="0.15">
      <c r="A435">
        <v>2400</v>
      </c>
      <c r="B435">
        <v>0.96</v>
      </c>
      <c r="C435">
        <v>1681.7241379310301</v>
      </c>
      <c r="D435">
        <v>4877</v>
      </c>
      <c r="E435">
        <v>11704.8</v>
      </c>
      <c r="F435">
        <v>0.52021333333333297</v>
      </c>
      <c r="G435">
        <v>38</v>
      </c>
      <c r="I435">
        <v>2224</v>
      </c>
      <c r="J435">
        <v>2204</v>
      </c>
      <c r="K435">
        <v>7.27</v>
      </c>
      <c r="L435">
        <v>487</v>
      </c>
      <c r="M435">
        <v>1558.4</v>
      </c>
      <c r="N435">
        <v>6390</v>
      </c>
      <c r="P435">
        <v>10</v>
      </c>
      <c r="Q435">
        <v>4.47</v>
      </c>
      <c r="R435">
        <v>36.229999999999997</v>
      </c>
      <c r="S435">
        <v>12.8</v>
      </c>
      <c r="T435">
        <v>5</v>
      </c>
    </row>
    <row r="436" spans="1:20" x14ac:dyDescent="0.15">
      <c r="A436">
        <v>2400</v>
      </c>
      <c r="B436">
        <v>0.96</v>
      </c>
      <c r="C436">
        <v>1717.41379310345</v>
      </c>
      <c r="D436">
        <v>4980.5</v>
      </c>
      <c r="E436">
        <v>11953.2</v>
      </c>
      <c r="F436">
        <v>0.53125333333333302</v>
      </c>
      <c r="G436">
        <v>38</v>
      </c>
      <c r="I436">
        <v>2510</v>
      </c>
      <c r="J436">
        <v>2492</v>
      </c>
      <c r="K436">
        <v>7.15</v>
      </c>
      <c r="L436">
        <v>475</v>
      </c>
      <c r="M436">
        <v>1520</v>
      </c>
      <c r="N436">
        <v>6030</v>
      </c>
      <c r="P436">
        <v>10</v>
      </c>
      <c r="Q436">
        <v>4.29</v>
      </c>
      <c r="R436">
        <v>33.479999999999997</v>
      </c>
      <c r="S436">
        <v>13.6</v>
      </c>
      <c r="T436">
        <v>5.2</v>
      </c>
    </row>
    <row r="437" spans="1:20" x14ac:dyDescent="0.15">
      <c r="A437">
        <v>2400</v>
      </c>
      <c r="B437">
        <v>0.96</v>
      </c>
      <c r="C437">
        <v>1693.10344827586</v>
      </c>
      <c r="D437">
        <v>4910</v>
      </c>
      <c r="E437">
        <v>11784</v>
      </c>
      <c r="F437">
        <v>0.52373333333333305</v>
      </c>
      <c r="G437">
        <v>38</v>
      </c>
      <c r="I437">
        <v>2439</v>
      </c>
      <c r="J437">
        <v>2399</v>
      </c>
      <c r="K437">
        <v>7.23</v>
      </c>
      <c r="L437">
        <v>481</v>
      </c>
      <c r="M437">
        <v>1539.2</v>
      </c>
      <c r="N437">
        <v>5930</v>
      </c>
      <c r="P437">
        <v>10</v>
      </c>
      <c r="Q437">
        <v>4.3899999999999997</v>
      </c>
      <c r="R437">
        <v>33.42</v>
      </c>
      <c r="S437">
        <v>10.5</v>
      </c>
      <c r="T437">
        <v>4.9000000000000004</v>
      </c>
    </row>
    <row r="438" spans="1:20" x14ac:dyDescent="0.15">
      <c r="A438">
        <v>2400</v>
      </c>
      <c r="B438">
        <v>0.96</v>
      </c>
      <c r="C438">
        <v>1760.6896551724101</v>
      </c>
      <c r="D438">
        <v>5106</v>
      </c>
      <c r="E438">
        <v>12254.4</v>
      </c>
      <c r="F438">
        <v>0.54464000000000001</v>
      </c>
      <c r="G438">
        <v>38</v>
      </c>
      <c r="I438">
        <v>2346</v>
      </c>
      <c r="J438">
        <v>2338</v>
      </c>
      <c r="K438">
        <v>7.33</v>
      </c>
      <c r="L438">
        <v>487</v>
      </c>
      <c r="M438">
        <v>1558.4</v>
      </c>
      <c r="N438">
        <v>6160</v>
      </c>
      <c r="P438">
        <v>10</v>
      </c>
      <c r="Q438">
        <v>4.5199999999999996</v>
      </c>
      <c r="R438">
        <v>33.090000000000003</v>
      </c>
      <c r="S438">
        <v>10.4</v>
      </c>
      <c r="T438">
        <v>4.8</v>
      </c>
    </row>
    <row r="439" spans="1:20" x14ac:dyDescent="0.15">
      <c r="A439">
        <v>2400</v>
      </c>
      <c r="B439">
        <v>0.96</v>
      </c>
      <c r="C439">
        <v>1693.10344827586</v>
      </c>
      <c r="D439">
        <v>4910</v>
      </c>
      <c r="E439">
        <v>11784</v>
      </c>
      <c r="F439">
        <v>0.52373333333333305</v>
      </c>
      <c r="G439">
        <v>38</v>
      </c>
      <c r="I439">
        <v>2383</v>
      </c>
      <c r="J439">
        <v>2356</v>
      </c>
      <c r="K439">
        <v>7.24</v>
      </c>
      <c r="L439">
        <v>476</v>
      </c>
      <c r="M439">
        <v>1523.2</v>
      </c>
      <c r="N439">
        <v>6170</v>
      </c>
      <c r="P439">
        <v>10</v>
      </c>
      <c r="Q439">
        <v>4.96</v>
      </c>
      <c r="R439">
        <v>31.98</v>
      </c>
      <c r="S439">
        <v>14</v>
      </c>
      <c r="T439">
        <v>4.5</v>
      </c>
    </row>
    <row r="440" spans="1:20" x14ac:dyDescent="0.15">
      <c r="A440">
        <v>2400</v>
      </c>
      <c r="B440">
        <v>0.96</v>
      </c>
      <c r="C440">
        <v>1717.58620689655</v>
      </c>
      <c r="D440">
        <v>4981</v>
      </c>
      <c r="E440">
        <v>11954.4</v>
      </c>
      <c r="F440">
        <v>0.53130666666666704</v>
      </c>
      <c r="G440">
        <v>38</v>
      </c>
      <c r="I440">
        <v>2418</v>
      </c>
      <c r="J440">
        <v>2330</v>
      </c>
      <c r="K440">
        <v>7.44</v>
      </c>
      <c r="L440">
        <v>487</v>
      </c>
      <c r="M440">
        <v>1558.4</v>
      </c>
      <c r="N440">
        <v>6270</v>
      </c>
      <c r="P440">
        <v>10</v>
      </c>
      <c r="Q440">
        <v>4.59</v>
      </c>
      <c r="R440">
        <v>33.36</v>
      </c>
      <c r="S440">
        <v>10.5</v>
      </c>
      <c r="T440">
        <v>3.7</v>
      </c>
    </row>
    <row r="441" spans="1:20" x14ac:dyDescent="0.15">
      <c r="A441">
        <v>2400</v>
      </c>
      <c r="B441">
        <v>0.96</v>
      </c>
      <c r="C441">
        <v>1685.1724137931001</v>
      </c>
      <c r="D441">
        <v>4887</v>
      </c>
      <c r="E441">
        <v>11728.8</v>
      </c>
      <c r="F441">
        <v>0.52127999999999997</v>
      </c>
      <c r="G441">
        <v>38</v>
      </c>
      <c r="I441">
        <v>2440</v>
      </c>
      <c r="J441">
        <v>2381</v>
      </c>
      <c r="K441">
        <v>7.23</v>
      </c>
      <c r="L441">
        <v>479</v>
      </c>
      <c r="M441">
        <v>1532.8</v>
      </c>
      <c r="N441">
        <v>6330</v>
      </c>
      <c r="P441">
        <v>10</v>
      </c>
      <c r="Q441">
        <v>4.22</v>
      </c>
      <c r="R441">
        <v>34.979999999999997</v>
      </c>
      <c r="S441">
        <v>12.4</v>
      </c>
      <c r="T441">
        <v>5</v>
      </c>
    </row>
    <row r="442" spans="1:20" x14ac:dyDescent="0.15">
      <c r="A442">
        <v>2400</v>
      </c>
      <c r="B442">
        <v>0.96</v>
      </c>
      <c r="C442">
        <v>1951.03448275862</v>
      </c>
      <c r="D442">
        <v>5658</v>
      </c>
      <c r="E442">
        <v>13579.2</v>
      </c>
      <c r="F442">
        <v>0.60351999999999995</v>
      </c>
      <c r="G442">
        <v>38</v>
      </c>
      <c r="I442">
        <v>2361</v>
      </c>
      <c r="J442">
        <v>2230</v>
      </c>
      <c r="K442">
        <v>7.36</v>
      </c>
      <c r="L442">
        <v>475</v>
      </c>
      <c r="M442">
        <v>1520</v>
      </c>
      <c r="N442">
        <v>6270</v>
      </c>
      <c r="P442">
        <v>10</v>
      </c>
      <c r="Q442">
        <v>4.7300000000000004</v>
      </c>
      <c r="R442">
        <v>35.54</v>
      </c>
      <c r="S442">
        <v>14.1</v>
      </c>
      <c r="T442">
        <v>5.5</v>
      </c>
    </row>
    <row r="443" spans="1:20" x14ac:dyDescent="0.15">
      <c r="A443">
        <v>2400</v>
      </c>
      <c r="B443">
        <v>0.96</v>
      </c>
      <c r="C443">
        <v>1726.7241379310301</v>
      </c>
      <c r="D443">
        <v>5007.5</v>
      </c>
      <c r="E443">
        <v>12018</v>
      </c>
      <c r="F443">
        <v>0.53413333333333302</v>
      </c>
      <c r="G443">
        <v>38</v>
      </c>
      <c r="I443">
        <v>2363</v>
      </c>
      <c r="J443">
        <v>2333</v>
      </c>
      <c r="K443">
        <v>7.23</v>
      </c>
      <c r="L443">
        <v>493</v>
      </c>
      <c r="M443">
        <v>1577.6</v>
      </c>
      <c r="N443">
        <v>6320</v>
      </c>
      <c r="P443">
        <v>10</v>
      </c>
      <c r="Q443">
        <v>4.83</v>
      </c>
      <c r="R443">
        <v>34.520000000000003</v>
      </c>
      <c r="S443">
        <v>20.8</v>
      </c>
      <c r="T443">
        <v>4.5999999999999996</v>
      </c>
    </row>
    <row r="444" spans="1:20" x14ac:dyDescent="0.15">
      <c r="A444">
        <v>2400</v>
      </c>
      <c r="B444">
        <v>0.96</v>
      </c>
      <c r="C444">
        <v>1653.2758620689699</v>
      </c>
      <c r="D444">
        <v>4794.5</v>
      </c>
      <c r="E444">
        <v>11506.8</v>
      </c>
      <c r="F444">
        <v>0.51141333333333305</v>
      </c>
      <c r="G444">
        <v>38</v>
      </c>
      <c r="I444">
        <v>2424</v>
      </c>
      <c r="J444">
        <v>2424</v>
      </c>
      <c r="K444">
        <v>7.25</v>
      </c>
      <c r="L444">
        <v>474</v>
      </c>
      <c r="M444">
        <v>1516.8</v>
      </c>
      <c r="N444">
        <v>6490</v>
      </c>
      <c r="P444">
        <v>10</v>
      </c>
      <c r="Q444">
        <v>4.7699999999999996</v>
      </c>
      <c r="R444">
        <v>32</v>
      </c>
      <c r="S444">
        <v>19.600000000000001</v>
      </c>
      <c r="T444">
        <v>5.2</v>
      </c>
    </row>
    <row r="445" spans="1:20" x14ac:dyDescent="0.15">
      <c r="A445">
        <v>2400</v>
      </c>
      <c r="B445">
        <v>0.96</v>
      </c>
      <c r="C445">
        <v>1786.2068965517201</v>
      </c>
      <c r="D445">
        <v>5180</v>
      </c>
      <c r="E445">
        <v>12432</v>
      </c>
      <c r="F445">
        <v>0.55253333333333299</v>
      </c>
      <c r="G445">
        <v>38</v>
      </c>
      <c r="I445">
        <v>2394</v>
      </c>
      <c r="J445">
        <v>2450</v>
      </c>
      <c r="K445">
        <v>7.16</v>
      </c>
      <c r="L445">
        <v>487</v>
      </c>
      <c r="M445">
        <v>1558.4</v>
      </c>
      <c r="N445">
        <v>6780</v>
      </c>
      <c r="P445">
        <v>8</v>
      </c>
      <c r="Q445">
        <v>4.8099999999999996</v>
      </c>
      <c r="R445">
        <v>31.56</v>
      </c>
      <c r="S445">
        <v>19.8</v>
      </c>
      <c r="T445">
        <v>4.8</v>
      </c>
    </row>
    <row r="446" spans="1:20" x14ac:dyDescent="0.15">
      <c r="A446">
        <v>2400</v>
      </c>
      <c r="B446">
        <v>0.96</v>
      </c>
      <c r="C446">
        <v>1730</v>
      </c>
      <c r="D446">
        <v>5017</v>
      </c>
      <c r="E446">
        <v>12040.8</v>
      </c>
      <c r="F446">
        <v>0.53514666666666699</v>
      </c>
      <c r="G446">
        <v>38</v>
      </c>
      <c r="I446">
        <v>1990</v>
      </c>
      <c r="J446">
        <v>1865</v>
      </c>
      <c r="K446">
        <v>7.15</v>
      </c>
      <c r="L446">
        <v>492</v>
      </c>
      <c r="M446">
        <v>1574.4</v>
      </c>
      <c r="N446">
        <v>6740</v>
      </c>
      <c r="P446">
        <v>8</v>
      </c>
      <c r="Q446">
        <v>4.79</v>
      </c>
      <c r="R446">
        <v>31.74</v>
      </c>
      <c r="S446">
        <v>21.2</v>
      </c>
      <c r="T446">
        <v>5.0999999999999996</v>
      </c>
    </row>
    <row r="447" spans="1:20" x14ac:dyDescent="0.15">
      <c r="A447">
        <v>2400</v>
      </c>
      <c r="B447">
        <v>0.96</v>
      </c>
      <c r="C447">
        <v>1730.3448275862099</v>
      </c>
      <c r="D447">
        <v>5018</v>
      </c>
      <c r="E447">
        <v>12043.2</v>
      </c>
      <c r="F447">
        <v>0.53525333333333303</v>
      </c>
      <c r="G447">
        <v>38</v>
      </c>
      <c r="I447">
        <v>1922</v>
      </c>
      <c r="J447">
        <v>1913</v>
      </c>
      <c r="K447">
        <v>7.15</v>
      </c>
      <c r="L447">
        <v>490</v>
      </c>
      <c r="M447">
        <v>1568</v>
      </c>
      <c r="N447">
        <v>6860</v>
      </c>
      <c r="P447">
        <v>8</v>
      </c>
      <c r="Q447">
        <v>4.58</v>
      </c>
      <c r="R447">
        <v>32.26</v>
      </c>
      <c r="S447">
        <v>11.6</v>
      </c>
      <c r="T447">
        <v>4.2</v>
      </c>
    </row>
    <row r="448" spans="1:20" x14ac:dyDescent="0.15">
      <c r="A448">
        <v>2400</v>
      </c>
      <c r="B448">
        <v>0.96</v>
      </c>
      <c r="C448">
        <v>1688.10344827586</v>
      </c>
      <c r="D448">
        <v>4895.5</v>
      </c>
      <c r="E448">
        <v>11749.2</v>
      </c>
      <c r="F448">
        <v>0.52218666666666702</v>
      </c>
      <c r="G448">
        <v>38</v>
      </c>
      <c r="I448">
        <v>2040</v>
      </c>
      <c r="J448">
        <v>1914</v>
      </c>
      <c r="K448">
        <v>7.17</v>
      </c>
      <c r="L448">
        <v>491</v>
      </c>
      <c r="M448">
        <v>1571.2</v>
      </c>
      <c r="N448">
        <v>6810</v>
      </c>
      <c r="P448">
        <v>8</v>
      </c>
      <c r="Q448">
        <v>4.6500000000000004</v>
      </c>
      <c r="R448">
        <v>31.2</v>
      </c>
      <c r="S448">
        <v>22</v>
      </c>
      <c r="T448">
        <v>3.7</v>
      </c>
    </row>
    <row r="449" spans="1:20" x14ac:dyDescent="0.15">
      <c r="A449">
        <v>2400</v>
      </c>
      <c r="B449">
        <v>0.96</v>
      </c>
      <c r="C449">
        <v>1708.96551724138</v>
      </c>
      <c r="D449">
        <v>4956</v>
      </c>
      <c r="E449">
        <v>11894.4</v>
      </c>
      <c r="F449">
        <v>0.52864</v>
      </c>
      <c r="G449">
        <v>38</v>
      </c>
      <c r="I449">
        <v>1948</v>
      </c>
      <c r="J449">
        <v>2014</v>
      </c>
      <c r="K449">
        <v>7.09</v>
      </c>
      <c r="L449">
        <v>471</v>
      </c>
      <c r="M449">
        <v>1507.2</v>
      </c>
      <c r="N449">
        <v>6670</v>
      </c>
      <c r="P449">
        <v>8</v>
      </c>
      <c r="Q449">
        <v>4.88</v>
      </c>
      <c r="R449">
        <v>33.57</v>
      </c>
      <c r="S449">
        <v>18.7</v>
      </c>
      <c r="T449">
        <v>3.8</v>
      </c>
    </row>
    <row r="450" spans="1:20" x14ac:dyDescent="0.15">
      <c r="A450">
        <v>2400</v>
      </c>
      <c r="B450">
        <v>0.96</v>
      </c>
      <c r="C450">
        <v>1661.03448275862</v>
      </c>
      <c r="D450">
        <v>4817</v>
      </c>
      <c r="E450">
        <v>11560.8</v>
      </c>
      <c r="F450">
        <v>0.51381333333333301</v>
      </c>
      <c r="G450">
        <v>38</v>
      </c>
      <c r="I450">
        <v>1896</v>
      </c>
      <c r="J450">
        <v>1915</v>
      </c>
      <c r="K450">
        <v>7.04</v>
      </c>
      <c r="L450">
        <v>482</v>
      </c>
      <c r="M450">
        <v>1542.4</v>
      </c>
      <c r="N450">
        <v>6450</v>
      </c>
      <c r="P450">
        <v>8</v>
      </c>
      <c r="Q450">
        <v>4.67</v>
      </c>
      <c r="R450">
        <v>28.18</v>
      </c>
      <c r="S450">
        <v>17</v>
      </c>
      <c r="T450">
        <v>3.7</v>
      </c>
    </row>
    <row r="451" spans="1:20" x14ac:dyDescent="0.15">
      <c r="A451">
        <v>1600</v>
      </c>
      <c r="B451">
        <v>0.64</v>
      </c>
      <c r="C451">
        <v>2675.1724137931001</v>
      </c>
      <c r="D451">
        <v>7758</v>
      </c>
      <c r="E451">
        <v>12412.8</v>
      </c>
      <c r="F451">
        <v>0.55167999999999995</v>
      </c>
      <c r="G451">
        <v>38</v>
      </c>
      <c r="I451">
        <v>1968</v>
      </c>
      <c r="J451">
        <v>1993</v>
      </c>
      <c r="K451">
        <v>7.19</v>
      </c>
      <c r="L451">
        <v>563</v>
      </c>
      <c r="M451">
        <v>1801.6</v>
      </c>
      <c r="N451">
        <v>6630</v>
      </c>
      <c r="P451">
        <v>8</v>
      </c>
      <c r="Q451">
        <v>5.77</v>
      </c>
      <c r="R451">
        <v>30.62</v>
      </c>
      <c r="S451">
        <v>20</v>
      </c>
      <c r="T451">
        <v>4</v>
      </c>
    </row>
    <row r="452" spans="1:20" x14ac:dyDescent="0.15">
      <c r="A452">
        <v>1600</v>
      </c>
      <c r="B452">
        <v>0.64</v>
      </c>
      <c r="C452">
        <v>2689.9137931034502</v>
      </c>
      <c r="D452">
        <v>7800.75</v>
      </c>
      <c r="E452">
        <v>12481.2</v>
      </c>
      <c r="F452">
        <v>0.55471999999999999</v>
      </c>
      <c r="G452">
        <v>38</v>
      </c>
      <c r="I452">
        <v>2043</v>
      </c>
      <c r="J452">
        <v>2118</v>
      </c>
      <c r="K452">
        <v>7.23</v>
      </c>
      <c r="L452">
        <v>580</v>
      </c>
      <c r="M452">
        <v>1856</v>
      </c>
      <c r="N452">
        <v>7020</v>
      </c>
      <c r="P452">
        <v>10</v>
      </c>
      <c r="Q452">
        <v>5.82</v>
      </c>
      <c r="R452">
        <v>31.39</v>
      </c>
      <c r="S452">
        <v>19.899999999999999</v>
      </c>
      <c r="T452">
        <v>5.5</v>
      </c>
    </row>
    <row r="453" spans="1:20" x14ac:dyDescent="0.15">
      <c r="A453">
        <v>1600</v>
      </c>
      <c r="B453">
        <v>0.64</v>
      </c>
      <c r="C453">
        <v>2725.8620689655199</v>
      </c>
      <c r="D453">
        <v>7905</v>
      </c>
      <c r="E453">
        <v>12648</v>
      </c>
      <c r="F453">
        <v>0.56213333333333304</v>
      </c>
      <c r="G453">
        <v>38</v>
      </c>
      <c r="I453">
        <v>2445</v>
      </c>
      <c r="J453">
        <v>2399</v>
      </c>
      <c r="K453">
        <v>7.37</v>
      </c>
      <c r="L453">
        <v>607</v>
      </c>
      <c r="M453">
        <v>1942.4</v>
      </c>
      <c r="N453">
        <v>6500</v>
      </c>
      <c r="P453">
        <v>10</v>
      </c>
      <c r="Q453">
        <v>5.93</v>
      </c>
      <c r="R453">
        <v>34.880000000000003</v>
      </c>
      <c r="S453">
        <v>18.8</v>
      </c>
      <c r="T453">
        <v>4.3</v>
      </c>
    </row>
    <row r="454" spans="1:20" x14ac:dyDescent="0.15">
      <c r="A454">
        <v>1600</v>
      </c>
      <c r="B454">
        <v>0.64</v>
      </c>
      <c r="C454">
        <v>2517.1551724137898</v>
      </c>
      <c r="D454">
        <v>7299.75</v>
      </c>
      <c r="E454">
        <v>11679.6</v>
      </c>
      <c r="F454">
        <v>0.51909333333333296</v>
      </c>
      <c r="G454">
        <v>38</v>
      </c>
      <c r="I454">
        <v>3093</v>
      </c>
      <c r="J454">
        <v>3096</v>
      </c>
      <c r="K454">
        <v>7.34</v>
      </c>
      <c r="L454">
        <v>612</v>
      </c>
      <c r="M454">
        <v>1958.4</v>
      </c>
      <c r="N454">
        <v>6540</v>
      </c>
      <c r="P454">
        <v>12</v>
      </c>
      <c r="Q454">
        <v>6.07</v>
      </c>
      <c r="R454">
        <v>37.82</v>
      </c>
      <c r="S454">
        <v>21</v>
      </c>
      <c r="T454">
        <v>4.4000000000000004</v>
      </c>
    </row>
    <row r="455" spans="1:20" x14ac:dyDescent="0.15">
      <c r="A455">
        <v>1600</v>
      </c>
      <c r="B455">
        <v>0.64</v>
      </c>
      <c r="C455">
        <v>2516.1206896551698</v>
      </c>
      <c r="D455">
        <v>7296.75</v>
      </c>
      <c r="E455">
        <v>11674.8</v>
      </c>
      <c r="F455">
        <v>0.51888000000000001</v>
      </c>
      <c r="G455">
        <v>38</v>
      </c>
      <c r="I455">
        <v>3083</v>
      </c>
      <c r="J455">
        <v>2966</v>
      </c>
      <c r="K455">
        <v>7.31</v>
      </c>
      <c r="L455">
        <v>613</v>
      </c>
      <c r="M455">
        <v>1961.6</v>
      </c>
      <c r="N455">
        <v>6870</v>
      </c>
      <c r="P455">
        <v>12</v>
      </c>
      <c r="Q455">
        <v>6.37</v>
      </c>
      <c r="R455">
        <v>41.74</v>
      </c>
      <c r="S455">
        <v>22</v>
      </c>
      <c r="T455">
        <v>6</v>
      </c>
    </row>
    <row r="456" spans="1:20" x14ac:dyDescent="0.15">
      <c r="A456">
        <v>1600</v>
      </c>
      <c r="B456">
        <v>0.64</v>
      </c>
      <c r="C456">
        <v>2737.2413793103401</v>
      </c>
      <c r="D456">
        <v>7938</v>
      </c>
      <c r="E456">
        <v>12700.8</v>
      </c>
      <c r="F456">
        <v>0.56447999999999998</v>
      </c>
      <c r="G456">
        <v>38</v>
      </c>
      <c r="I456">
        <v>3261</v>
      </c>
      <c r="J456">
        <v>3255</v>
      </c>
      <c r="K456">
        <v>7.33</v>
      </c>
      <c r="L456">
        <v>618</v>
      </c>
      <c r="M456">
        <v>1977.6</v>
      </c>
      <c r="N456">
        <v>6570</v>
      </c>
      <c r="P456">
        <v>12</v>
      </c>
      <c r="Q456">
        <v>6.53</v>
      </c>
      <c r="R456">
        <v>40.92</v>
      </c>
      <c r="S456">
        <v>22.6</v>
      </c>
      <c r="T456">
        <v>4.5</v>
      </c>
    </row>
    <row r="457" spans="1:20" x14ac:dyDescent="0.15">
      <c r="A457">
        <v>1600</v>
      </c>
      <c r="B457">
        <v>0.64</v>
      </c>
      <c r="C457">
        <v>2697.93103448276</v>
      </c>
      <c r="D457">
        <v>7824</v>
      </c>
      <c r="E457">
        <v>12518.4</v>
      </c>
      <c r="F457">
        <v>0.55637333333333305</v>
      </c>
      <c r="G457">
        <v>38</v>
      </c>
      <c r="I457">
        <v>2933</v>
      </c>
      <c r="J457">
        <v>3006</v>
      </c>
      <c r="K457">
        <v>7.24</v>
      </c>
      <c r="L457">
        <v>605</v>
      </c>
      <c r="M457">
        <v>1936</v>
      </c>
      <c r="N457">
        <v>6400</v>
      </c>
      <c r="P457">
        <v>12</v>
      </c>
      <c r="Q457">
        <v>6.58</v>
      </c>
      <c r="R457">
        <v>39.22</v>
      </c>
      <c r="S457">
        <v>21.3</v>
      </c>
      <c r="T457">
        <v>5.8</v>
      </c>
    </row>
    <row r="458" spans="1:20" x14ac:dyDescent="0.15">
      <c r="A458">
        <v>1600</v>
      </c>
      <c r="B458">
        <v>0.64</v>
      </c>
      <c r="C458">
        <v>2567.06896551724</v>
      </c>
      <c r="D458">
        <v>7444.5</v>
      </c>
      <c r="E458">
        <v>11911.2</v>
      </c>
      <c r="F458">
        <v>0.52938666666666701</v>
      </c>
      <c r="G458">
        <v>38</v>
      </c>
      <c r="I458">
        <v>3144</v>
      </c>
      <c r="J458">
        <v>3143</v>
      </c>
      <c r="K458">
        <v>7.45</v>
      </c>
      <c r="L458">
        <v>610</v>
      </c>
      <c r="M458">
        <v>1952</v>
      </c>
      <c r="N458">
        <v>6380</v>
      </c>
      <c r="P458">
        <v>12</v>
      </c>
      <c r="Q458">
        <v>6.44</v>
      </c>
      <c r="R458">
        <v>38.86</v>
      </c>
      <c r="S458">
        <v>20</v>
      </c>
      <c r="T458">
        <v>6</v>
      </c>
    </row>
    <row r="459" spans="1:20" x14ac:dyDescent="0.15">
      <c r="A459">
        <v>1600</v>
      </c>
      <c r="B459">
        <v>0.64</v>
      </c>
      <c r="C459">
        <v>2706.7241379310299</v>
      </c>
      <c r="D459">
        <v>7849.5</v>
      </c>
      <c r="E459">
        <v>12559.2</v>
      </c>
      <c r="F459">
        <v>0.55818666666666705</v>
      </c>
      <c r="G459">
        <v>38</v>
      </c>
      <c r="I459">
        <v>3167</v>
      </c>
      <c r="J459">
        <v>3169</v>
      </c>
      <c r="K459">
        <v>7.5</v>
      </c>
      <c r="L459">
        <v>621</v>
      </c>
      <c r="M459">
        <v>1987.2</v>
      </c>
      <c r="N459">
        <v>6500</v>
      </c>
      <c r="P459">
        <v>12</v>
      </c>
      <c r="Q459">
        <v>6.85</v>
      </c>
      <c r="R459">
        <v>36.68</v>
      </c>
      <c r="S459">
        <v>18.7</v>
      </c>
      <c r="T459">
        <v>5.4</v>
      </c>
    </row>
    <row r="460" spans="1:20" x14ac:dyDescent="0.15">
      <c r="A460">
        <v>1600</v>
      </c>
      <c r="B460">
        <v>0.64</v>
      </c>
      <c r="C460">
        <v>2661.9827586206902</v>
      </c>
      <c r="D460">
        <v>7719.75</v>
      </c>
      <c r="E460">
        <v>12351.6</v>
      </c>
      <c r="F460">
        <v>0.54896</v>
      </c>
      <c r="G460">
        <v>38</v>
      </c>
      <c r="I460">
        <v>3089</v>
      </c>
      <c r="J460">
        <v>3203</v>
      </c>
      <c r="K460">
        <v>7.7</v>
      </c>
      <c r="L460">
        <v>635</v>
      </c>
      <c r="M460">
        <v>2032</v>
      </c>
      <c r="N460">
        <v>6480</v>
      </c>
      <c r="P460">
        <v>12</v>
      </c>
      <c r="Q460">
        <v>6.51</v>
      </c>
      <c r="R460">
        <v>32.549999999999997</v>
      </c>
      <c r="S460">
        <v>18.2</v>
      </c>
      <c r="T460">
        <v>6.5</v>
      </c>
    </row>
    <row r="461" spans="1:20" x14ac:dyDescent="0.15">
      <c r="A461">
        <v>1600</v>
      </c>
      <c r="B461">
        <v>0.64</v>
      </c>
      <c r="C461">
        <v>2675.1724137931001</v>
      </c>
      <c r="D461">
        <v>7758</v>
      </c>
      <c r="E461">
        <v>12412.8</v>
      </c>
      <c r="F461">
        <v>0.55167999999999995</v>
      </c>
      <c r="G461">
        <v>38</v>
      </c>
      <c r="I461">
        <v>3011</v>
      </c>
      <c r="J461">
        <v>3035</v>
      </c>
      <c r="K461">
        <v>7.59</v>
      </c>
      <c r="L461">
        <v>633</v>
      </c>
      <c r="M461">
        <v>2025.6</v>
      </c>
      <c r="N461">
        <v>6320</v>
      </c>
      <c r="P461">
        <v>12</v>
      </c>
      <c r="Q461">
        <v>6.88</v>
      </c>
      <c r="R461">
        <v>33.06</v>
      </c>
      <c r="S461">
        <v>17.399999999999999</v>
      </c>
      <c r="T461">
        <v>5.4</v>
      </c>
    </row>
    <row r="462" spans="1:20" x14ac:dyDescent="0.15">
      <c r="A462">
        <v>1600</v>
      </c>
      <c r="B462">
        <v>0.64</v>
      </c>
      <c r="C462">
        <v>2515.8620689655199</v>
      </c>
      <c r="D462">
        <v>7296</v>
      </c>
      <c r="E462">
        <v>11673.6</v>
      </c>
      <c r="F462">
        <v>0.51882666666666699</v>
      </c>
      <c r="G462">
        <v>38</v>
      </c>
      <c r="I462">
        <v>3240</v>
      </c>
      <c r="J462">
        <v>3223</v>
      </c>
      <c r="K462">
        <v>7.54</v>
      </c>
      <c r="L462">
        <v>630</v>
      </c>
      <c r="M462">
        <v>2016</v>
      </c>
      <c r="N462">
        <v>6670</v>
      </c>
      <c r="P462">
        <v>12</v>
      </c>
      <c r="Q462">
        <v>6.78</v>
      </c>
      <c r="R462">
        <v>29.78</v>
      </c>
      <c r="S462">
        <v>16.2</v>
      </c>
      <c r="T462">
        <v>4.4000000000000004</v>
      </c>
    </row>
    <row r="463" spans="1:20" x14ac:dyDescent="0.15">
      <c r="A463">
        <v>1750</v>
      </c>
      <c r="B463">
        <v>0.7</v>
      </c>
      <c r="C463">
        <v>2566.2931034482799</v>
      </c>
      <c r="D463">
        <v>7442.25</v>
      </c>
      <c r="E463">
        <v>13023.9375</v>
      </c>
      <c r="F463">
        <v>0.57884166666666703</v>
      </c>
      <c r="G463">
        <v>38</v>
      </c>
      <c r="I463">
        <v>3125</v>
      </c>
      <c r="J463">
        <v>3113</v>
      </c>
      <c r="K463">
        <v>7.57</v>
      </c>
      <c r="L463">
        <v>655</v>
      </c>
      <c r="M463">
        <v>2096</v>
      </c>
      <c r="N463">
        <v>6550</v>
      </c>
      <c r="P463">
        <v>18</v>
      </c>
      <c r="Q463">
        <v>7.76</v>
      </c>
      <c r="R463">
        <v>28.5</v>
      </c>
      <c r="S463">
        <v>18</v>
      </c>
      <c r="T463">
        <v>4.5</v>
      </c>
    </row>
    <row r="464" spans="1:20" x14ac:dyDescent="0.15">
      <c r="A464">
        <v>1750</v>
      </c>
      <c r="B464">
        <v>0.7</v>
      </c>
      <c r="C464">
        <v>2681.89655172414</v>
      </c>
      <c r="D464">
        <v>7777.5</v>
      </c>
      <c r="E464">
        <v>13610.625</v>
      </c>
      <c r="F464">
        <v>0.60491666666666699</v>
      </c>
      <c r="G464">
        <v>38</v>
      </c>
      <c r="I464">
        <v>3130</v>
      </c>
      <c r="J464">
        <v>3117</v>
      </c>
      <c r="K464">
        <v>7.65</v>
      </c>
      <c r="L464">
        <v>680</v>
      </c>
      <c r="M464">
        <v>2176</v>
      </c>
      <c r="N464">
        <v>6840</v>
      </c>
      <c r="P464">
        <v>15</v>
      </c>
      <c r="Q464">
        <v>8.8000000000000007</v>
      </c>
      <c r="R464">
        <v>28.7</v>
      </c>
      <c r="S464">
        <v>24</v>
      </c>
      <c r="T464">
        <v>5</v>
      </c>
    </row>
    <row r="465" spans="1:20" x14ac:dyDescent="0.15">
      <c r="A465">
        <v>1750</v>
      </c>
      <c r="B465">
        <v>0.7</v>
      </c>
      <c r="C465">
        <v>2530.60344827586</v>
      </c>
      <c r="D465">
        <v>7338.75</v>
      </c>
      <c r="E465">
        <v>12842.8125</v>
      </c>
      <c r="F465">
        <v>0.57079166666666703</v>
      </c>
      <c r="G465">
        <v>38</v>
      </c>
      <c r="I465">
        <v>3217</v>
      </c>
      <c r="J465">
        <v>3234</v>
      </c>
      <c r="K465">
        <v>7.46</v>
      </c>
      <c r="L465">
        <v>692</v>
      </c>
      <c r="M465">
        <v>2214.4</v>
      </c>
      <c r="N465">
        <v>6760</v>
      </c>
      <c r="P465">
        <v>15</v>
      </c>
      <c r="Q465">
        <v>9.24</v>
      </c>
      <c r="R465">
        <v>28.12</v>
      </c>
      <c r="S465">
        <v>18.7</v>
      </c>
      <c r="T465">
        <v>5.8</v>
      </c>
    </row>
    <row r="466" spans="1:20" x14ac:dyDescent="0.15">
      <c r="A466">
        <v>1750</v>
      </c>
      <c r="B466">
        <v>0.7</v>
      </c>
      <c r="C466">
        <v>2613.3620689655199</v>
      </c>
      <c r="D466">
        <v>7578.75</v>
      </c>
      <c r="E466">
        <v>13262.8125</v>
      </c>
      <c r="F466">
        <v>0.58945833333333297</v>
      </c>
      <c r="G466">
        <v>38</v>
      </c>
      <c r="I466">
        <v>3021</v>
      </c>
      <c r="J466">
        <v>3131</v>
      </c>
      <c r="K466">
        <v>7.51</v>
      </c>
      <c r="L466">
        <v>695</v>
      </c>
      <c r="M466">
        <v>2224</v>
      </c>
      <c r="N466">
        <v>6650</v>
      </c>
      <c r="P466">
        <v>15</v>
      </c>
      <c r="Q466">
        <v>9.5</v>
      </c>
      <c r="R466">
        <v>29.8</v>
      </c>
      <c r="S466">
        <v>18</v>
      </c>
      <c r="T466">
        <v>5.5</v>
      </c>
    </row>
    <row r="467" spans="1:20" x14ac:dyDescent="0.15">
      <c r="A467">
        <v>1750</v>
      </c>
      <c r="B467">
        <v>0.7</v>
      </c>
      <c r="C467">
        <v>2769.8275862068999</v>
      </c>
      <c r="D467">
        <v>8032.5</v>
      </c>
      <c r="E467">
        <v>14056.875</v>
      </c>
      <c r="F467">
        <v>0.62475000000000003</v>
      </c>
      <c r="G467">
        <v>38</v>
      </c>
      <c r="I467">
        <v>3087</v>
      </c>
      <c r="J467">
        <v>3198</v>
      </c>
      <c r="K467">
        <v>7.54</v>
      </c>
      <c r="L467">
        <v>713</v>
      </c>
      <c r="M467">
        <v>2281.6</v>
      </c>
      <c r="N467">
        <v>6170</v>
      </c>
      <c r="P467">
        <v>18</v>
      </c>
      <c r="Q467">
        <v>9.98</v>
      </c>
      <c r="R467">
        <v>30.3</v>
      </c>
      <c r="S467">
        <v>15</v>
      </c>
      <c r="T467">
        <v>5.7</v>
      </c>
    </row>
    <row r="468" spans="1:20" x14ac:dyDescent="0.15">
      <c r="A468">
        <v>1750</v>
      </c>
      <c r="B468">
        <v>0.7</v>
      </c>
      <c r="C468">
        <v>2637.4137931034502</v>
      </c>
      <c r="D468">
        <v>7648.5</v>
      </c>
      <c r="E468">
        <v>13384.875</v>
      </c>
      <c r="F468">
        <v>0.59488333333333299</v>
      </c>
      <c r="G468">
        <v>38</v>
      </c>
      <c r="I468">
        <v>2893</v>
      </c>
      <c r="J468">
        <v>3000</v>
      </c>
      <c r="K468">
        <v>7.3</v>
      </c>
      <c r="L468">
        <v>726</v>
      </c>
      <c r="M468">
        <v>2323.1999999999998</v>
      </c>
      <c r="N468">
        <v>6080</v>
      </c>
      <c r="P468">
        <v>18</v>
      </c>
      <c r="Q468">
        <v>9.65</v>
      </c>
      <c r="R468">
        <v>31.8</v>
      </c>
      <c r="S468">
        <v>10</v>
      </c>
      <c r="T468">
        <v>5.9</v>
      </c>
    </row>
    <row r="469" spans="1:20" x14ac:dyDescent="0.15">
      <c r="A469">
        <v>1750</v>
      </c>
      <c r="B469">
        <v>0.7</v>
      </c>
      <c r="C469">
        <v>2694.8275862068999</v>
      </c>
      <c r="D469">
        <v>7815</v>
      </c>
      <c r="E469">
        <v>13676.25</v>
      </c>
      <c r="F469">
        <v>0.607833333333333</v>
      </c>
      <c r="G469">
        <v>38</v>
      </c>
      <c r="I469">
        <v>2756</v>
      </c>
      <c r="J469">
        <v>2852</v>
      </c>
      <c r="K469">
        <v>7.55</v>
      </c>
      <c r="L469">
        <v>699</v>
      </c>
      <c r="M469">
        <v>2236.8000000000002</v>
      </c>
      <c r="N469">
        <v>6210</v>
      </c>
      <c r="P469">
        <v>18</v>
      </c>
      <c r="Q469">
        <v>9.6999999999999993</v>
      </c>
      <c r="R469">
        <v>30.65</v>
      </c>
      <c r="S469">
        <v>14.3</v>
      </c>
      <c r="T469">
        <v>5</v>
      </c>
    </row>
    <row r="470" spans="1:20" x14ac:dyDescent="0.15">
      <c r="A470">
        <v>1750</v>
      </c>
      <c r="B470">
        <v>0.7</v>
      </c>
      <c r="C470">
        <v>2801.89655172414</v>
      </c>
      <c r="D470">
        <v>8125.5</v>
      </c>
      <c r="E470">
        <v>14219.625</v>
      </c>
      <c r="F470">
        <v>0.63198333333333301</v>
      </c>
      <c r="G470">
        <v>38</v>
      </c>
      <c r="I470">
        <v>2874</v>
      </c>
      <c r="J470">
        <v>2890</v>
      </c>
      <c r="K470">
        <v>7.44</v>
      </c>
      <c r="L470">
        <v>686</v>
      </c>
      <c r="M470">
        <v>2195.1999999999998</v>
      </c>
      <c r="N470">
        <v>6540</v>
      </c>
      <c r="P470">
        <v>18</v>
      </c>
      <c r="Q470">
        <v>9.4</v>
      </c>
      <c r="R470">
        <v>29.45</v>
      </c>
      <c r="S470">
        <v>12.4</v>
      </c>
      <c r="T470">
        <v>5.6</v>
      </c>
    </row>
    <row r="471" spans="1:20" x14ac:dyDescent="0.15">
      <c r="A471">
        <v>1750</v>
      </c>
      <c r="B471">
        <v>0.7</v>
      </c>
      <c r="C471">
        <v>2702.06896551724</v>
      </c>
      <c r="D471">
        <v>7836</v>
      </c>
      <c r="E471">
        <v>13713</v>
      </c>
      <c r="F471">
        <v>0.60946666666666705</v>
      </c>
      <c r="G471">
        <v>38</v>
      </c>
      <c r="I471">
        <v>3207</v>
      </c>
      <c r="J471">
        <v>3112</v>
      </c>
      <c r="K471">
        <v>7.39</v>
      </c>
      <c r="L471">
        <v>678</v>
      </c>
      <c r="M471">
        <v>2169.6</v>
      </c>
      <c r="N471">
        <v>6130</v>
      </c>
      <c r="P471">
        <v>18</v>
      </c>
      <c r="Q471">
        <v>9.35</v>
      </c>
      <c r="R471">
        <v>29.5</v>
      </c>
      <c r="S471">
        <v>11</v>
      </c>
      <c r="T471">
        <v>5</v>
      </c>
    </row>
    <row r="472" spans="1:20" x14ac:dyDescent="0.15">
      <c r="A472">
        <v>1750</v>
      </c>
      <c r="B472">
        <v>0.7</v>
      </c>
      <c r="C472">
        <v>2796.46551724138</v>
      </c>
      <c r="D472">
        <v>8109.75</v>
      </c>
      <c r="E472">
        <v>14192.0625</v>
      </c>
      <c r="F472">
        <v>0.63075833333333298</v>
      </c>
      <c r="G472">
        <v>38</v>
      </c>
      <c r="I472">
        <v>3097</v>
      </c>
      <c r="J472">
        <v>3132</v>
      </c>
      <c r="K472">
        <v>7.49</v>
      </c>
      <c r="L472">
        <v>694</v>
      </c>
      <c r="M472">
        <v>2220.8000000000002</v>
      </c>
      <c r="N472">
        <v>5980</v>
      </c>
      <c r="P472">
        <v>17</v>
      </c>
      <c r="Q472">
        <v>9.5</v>
      </c>
      <c r="R472">
        <v>31.98</v>
      </c>
      <c r="S472">
        <v>11</v>
      </c>
      <c r="T472">
        <v>4.8</v>
      </c>
    </row>
    <row r="473" spans="1:20" x14ac:dyDescent="0.15">
      <c r="A473">
        <v>1750</v>
      </c>
      <c r="B473">
        <v>0.7</v>
      </c>
      <c r="C473">
        <v>2745</v>
      </c>
      <c r="D473">
        <v>7960.5</v>
      </c>
      <c r="E473">
        <v>13930.875</v>
      </c>
      <c r="F473">
        <v>0.61914999999999998</v>
      </c>
      <c r="G473">
        <v>38</v>
      </c>
      <c r="I473">
        <v>2842</v>
      </c>
      <c r="J473">
        <v>2852</v>
      </c>
      <c r="K473">
        <v>7.33</v>
      </c>
      <c r="L473">
        <v>688</v>
      </c>
      <c r="M473">
        <v>2201.6</v>
      </c>
      <c r="N473">
        <v>5800</v>
      </c>
      <c r="P473">
        <v>17</v>
      </c>
      <c r="Q473">
        <v>9.8000000000000007</v>
      </c>
      <c r="R473">
        <v>31.4</v>
      </c>
      <c r="S473">
        <v>14.9</v>
      </c>
      <c r="T473">
        <v>4</v>
      </c>
    </row>
    <row r="474" spans="1:20" x14ac:dyDescent="0.15">
      <c r="A474">
        <v>1750</v>
      </c>
      <c r="B474">
        <v>0.7</v>
      </c>
      <c r="C474">
        <v>2535</v>
      </c>
      <c r="D474">
        <v>7351.5</v>
      </c>
      <c r="E474">
        <v>12865.125</v>
      </c>
      <c r="F474">
        <v>0.57178333333333298</v>
      </c>
      <c r="G474">
        <v>38</v>
      </c>
      <c r="I474">
        <v>2955</v>
      </c>
      <c r="J474">
        <v>2962</v>
      </c>
      <c r="K474">
        <v>7.5</v>
      </c>
      <c r="L474">
        <v>690</v>
      </c>
      <c r="M474">
        <v>2208</v>
      </c>
      <c r="N474">
        <v>5880</v>
      </c>
      <c r="P474">
        <v>17</v>
      </c>
      <c r="Q474">
        <v>9.7799999999999994</v>
      </c>
      <c r="R474">
        <v>32</v>
      </c>
      <c r="S474">
        <v>18.399999999999999</v>
      </c>
      <c r="T474">
        <v>4</v>
      </c>
    </row>
    <row r="475" spans="1:20" x14ac:dyDescent="0.15">
      <c r="A475">
        <v>1750</v>
      </c>
      <c r="B475">
        <v>0.7</v>
      </c>
      <c r="C475">
        <v>2786.89655172414</v>
      </c>
      <c r="D475">
        <v>8082</v>
      </c>
      <c r="E475">
        <v>14143.5</v>
      </c>
      <c r="F475">
        <v>0.62860000000000005</v>
      </c>
      <c r="G475">
        <v>38</v>
      </c>
      <c r="I475">
        <v>2631</v>
      </c>
      <c r="J475">
        <v>2655</v>
      </c>
      <c r="K475">
        <v>7.4</v>
      </c>
      <c r="L475">
        <v>688</v>
      </c>
      <c r="M475">
        <v>2201.6</v>
      </c>
      <c r="N475">
        <v>5790</v>
      </c>
      <c r="P475">
        <v>15</v>
      </c>
      <c r="Q475">
        <v>9.43</v>
      </c>
      <c r="R475">
        <v>30.5</v>
      </c>
      <c r="S475">
        <v>19.100000000000001</v>
      </c>
      <c r="T475">
        <v>4.2</v>
      </c>
    </row>
    <row r="476" spans="1:20" x14ac:dyDescent="0.15">
      <c r="A476">
        <v>1750</v>
      </c>
      <c r="B476">
        <v>0.7</v>
      </c>
      <c r="C476">
        <v>2594.4827586206902</v>
      </c>
      <c r="D476">
        <v>7524</v>
      </c>
      <c r="E476">
        <v>13167</v>
      </c>
      <c r="F476">
        <v>0.58520000000000005</v>
      </c>
      <c r="G476">
        <v>38</v>
      </c>
      <c r="I476">
        <v>2675</v>
      </c>
      <c r="J476">
        <v>2673</v>
      </c>
      <c r="K476">
        <v>7.39</v>
      </c>
      <c r="L476">
        <v>678</v>
      </c>
      <c r="M476">
        <v>2169.6</v>
      </c>
      <c r="N476">
        <v>5670</v>
      </c>
      <c r="P476">
        <v>15</v>
      </c>
      <c r="Q476">
        <v>9.69</v>
      </c>
      <c r="R476">
        <v>30.06</v>
      </c>
      <c r="S476">
        <v>16.5</v>
      </c>
      <c r="T476">
        <v>4.5</v>
      </c>
    </row>
    <row r="477" spans="1:20" x14ac:dyDescent="0.15">
      <c r="A477">
        <v>1750</v>
      </c>
      <c r="B477">
        <v>0.7</v>
      </c>
      <c r="C477">
        <v>2846.89655172414</v>
      </c>
      <c r="D477">
        <v>8256</v>
      </c>
      <c r="E477">
        <v>14448</v>
      </c>
      <c r="F477">
        <v>0.642133333333333</v>
      </c>
      <c r="G477">
        <v>38</v>
      </c>
      <c r="I477">
        <v>2621</v>
      </c>
      <c r="J477">
        <v>2657</v>
      </c>
      <c r="K477">
        <v>7.46</v>
      </c>
      <c r="L477">
        <v>696</v>
      </c>
      <c r="M477">
        <v>2227.1999999999998</v>
      </c>
      <c r="N477">
        <v>5300</v>
      </c>
      <c r="P477">
        <v>15</v>
      </c>
      <c r="Q477">
        <v>9.6300000000000008</v>
      </c>
      <c r="R477">
        <v>29.88</v>
      </c>
      <c r="S477">
        <v>16.2</v>
      </c>
      <c r="T477">
        <v>4.5</v>
      </c>
    </row>
    <row r="478" spans="1:20" x14ac:dyDescent="0.15">
      <c r="A478">
        <v>1750</v>
      </c>
      <c r="B478">
        <v>0.7</v>
      </c>
      <c r="C478">
        <v>2673.10344827586</v>
      </c>
      <c r="D478">
        <v>7752</v>
      </c>
      <c r="E478">
        <v>13566</v>
      </c>
      <c r="F478">
        <v>0.60293333333333299</v>
      </c>
      <c r="G478">
        <v>38</v>
      </c>
      <c r="I478">
        <v>2602</v>
      </c>
      <c r="J478">
        <v>2690</v>
      </c>
      <c r="K478">
        <v>7.46</v>
      </c>
      <c r="L478">
        <v>689</v>
      </c>
      <c r="M478">
        <v>2204.8000000000002</v>
      </c>
      <c r="N478">
        <v>4880</v>
      </c>
      <c r="P478">
        <v>15</v>
      </c>
      <c r="Q478">
        <v>9.82</v>
      </c>
      <c r="R478">
        <v>30.89</v>
      </c>
      <c r="S478">
        <v>16.100000000000001</v>
      </c>
      <c r="T478">
        <v>5.5</v>
      </c>
    </row>
    <row r="479" spans="1:20" x14ac:dyDescent="0.15">
      <c r="A479">
        <v>1750</v>
      </c>
      <c r="B479">
        <v>0.7</v>
      </c>
      <c r="C479">
        <v>2762.8448275862102</v>
      </c>
      <c r="D479">
        <v>8012.25</v>
      </c>
      <c r="E479">
        <v>14021.4375</v>
      </c>
      <c r="F479">
        <v>0.62317500000000003</v>
      </c>
      <c r="G479">
        <v>38</v>
      </c>
      <c r="I479">
        <v>2549</v>
      </c>
      <c r="J479">
        <v>2586</v>
      </c>
      <c r="K479">
        <v>7.38</v>
      </c>
      <c r="L479">
        <v>690</v>
      </c>
      <c r="M479">
        <v>2208</v>
      </c>
      <c r="N479">
        <v>5090</v>
      </c>
      <c r="P479">
        <v>15</v>
      </c>
      <c r="Q479">
        <v>9.81</v>
      </c>
      <c r="R479">
        <v>32.04</v>
      </c>
      <c r="S479">
        <v>16.2</v>
      </c>
      <c r="T479">
        <v>5.8</v>
      </c>
    </row>
    <row r="480" spans="1:20" x14ac:dyDescent="0.15">
      <c r="A480">
        <v>1750</v>
      </c>
      <c r="B480">
        <v>0.7</v>
      </c>
      <c r="C480">
        <v>2524.1379310344801</v>
      </c>
      <c r="D480">
        <v>7320</v>
      </c>
      <c r="E480">
        <v>12810</v>
      </c>
      <c r="F480">
        <v>0.56933333333333302</v>
      </c>
      <c r="G480">
        <v>38</v>
      </c>
      <c r="I480">
        <v>2607</v>
      </c>
      <c r="J480">
        <v>2675</v>
      </c>
      <c r="K480">
        <v>7.36</v>
      </c>
      <c r="L480">
        <v>708</v>
      </c>
      <c r="M480">
        <v>2265.6</v>
      </c>
      <c r="N480">
        <v>5660</v>
      </c>
      <c r="P480">
        <v>15</v>
      </c>
      <c r="Q480">
        <v>9.58</v>
      </c>
      <c r="R480">
        <v>30.84</v>
      </c>
      <c r="S480">
        <v>17.600000000000001</v>
      </c>
      <c r="T480">
        <v>6.1</v>
      </c>
    </row>
    <row r="481" spans="1:20" x14ac:dyDescent="0.15">
      <c r="A481">
        <v>1750</v>
      </c>
      <c r="B481">
        <v>0.7</v>
      </c>
      <c r="C481">
        <v>2412.4137931034502</v>
      </c>
      <c r="D481">
        <v>6996</v>
      </c>
      <c r="E481">
        <v>12312.96</v>
      </c>
      <c r="F481">
        <v>0.54724266666666699</v>
      </c>
      <c r="G481">
        <v>38</v>
      </c>
      <c r="I481">
        <v>2587</v>
      </c>
      <c r="J481">
        <v>2589</v>
      </c>
      <c r="K481">
        <v>7.42</v>
      </c>
      <c r="L481">
        <v>703</v>
      </c>
      <c r="M481">
        <v>2249.6</v>
      </c>
      <c r="N481">
        <v>6070</v>
      </c>
      <c r="P481">
        <v>15</v>
      </c>
      <c r="Q481">
        <v>9.69</v>
      </c>
      <c r="R481">
        <v>32.96</v>
      </c>
      <c r="S481">
        <v>21</v>
      </c>
      <c r="T481">
        <v>6.1</v>
      </c>
    </row>
    <row r="482" spans="1:20" x14ac:dyDescent="0.15">
      <c r="A482">
        <v>1750</v>
      </c>
      <c r="B482">
        <v>0.7</v>
      </c>
      <c r="C482">
        <v>2511.9827586206902</v>
      </c>
      <c r="D482">
        <v>7284.75</v>
      </c>
      <c r="E482">
        <v>12821.16</v>
      </c>
      <c r="F482">
        <v>0.56982933333333297</v>
      </c>
      <c r="G482">
        <v>38</v>
      </c>
      <c r="I482">
        <v>2713</v>
      </c>
      <c r="J482">
        <v>2572</v>
      </c>
      <c r="K482">
        <v>7.63</v>
      </c>
      <c r="L482">
        <v>695</v>
      </c>
      <c r="M482">
        <v>2224</v>
      </c>
      <c r="N482">
        <v>5810</v>
      </c>
      <c r="P482">
        <v>15</v>
      </c>
      <c r="Q482">
        <v>9.75</v>
      </c>
      <c r="R482">
        <v>33.42</v>
      </c>
      <c r="S482">
        <v>16.3</v>
      </c>
      <c r="T482">
        <v>6.2</v>
      </c>
    </row>
    <row r="483" spans="1:20" x14ac:dyDescent="0.15">
      <c r="A483">
        <v>1750</v>
      </c>
      <c r="B483">
        <v>0.7</v>
      </c>
      <c r="C483">
        <v>2596.2931034482799</v>
      </c>
      <c r="D483">
        <v>7529.25</v>
      </c>
      <c r="E483">
        <v>13251.48</v>
      </c>
      <c r="F483">
        <v>0.58895466666666696</v>
      </c>
      <c r="G483">
        <v>38</v>
      </c>
      <c r="I483">
        <v>2570</v>
      </c>
      <c r="J483">
        <v>2558</v>
      </c>
      <c r="K483">
        <v>7.53</v>
      </c>
      <c r="L483">
        <v>710</v>
      </c>
      <c r="M483">
        <v>2272</v>
      </c>
      <c r="N483">
        <v>5800</v>
      </c>
      <c r="P483">
        <v>15</v>
      </c>
      <c r="Q483">
        <v>9.32</v>
      </c>
      <c r="R483">
        <v>34.590000000000003</v>
      </c>
      <c r="S483">
        <v>15.9</v>
      </c>
      <c r="T483">
        <v>6.6</v>
      </c>
    </row>
    <row r="484" spans="1:20" x14ac:dyDescent="0.15">
      <c r="A484">
        <v>1750</v>
      </c>
      <c r="B484">
        <v>0.7</v>
      </c>
      <c r="C484">
        <v>2577.6724137931001</v>
      </c>
      <c r="D484">
        <v>7475.25</v>
      </c>
      <c r="E484">
        <v>13156.44</v>
      </c>
      <c r="F484">
        <v>0.58473066666666695</v>
      </c>
      <c r="G484">
        <v>38</v>
      </c>
      <c r="I484">
        <v>2485</v>
      </c>
      <c r="J484">
        <v>2367</v>
      </c>
      <c r="K484">
        <v>7.43</v>
      </c>
      <c r="L484">
        <v>706</v>
      </c>
      <c r="M484">
        <v>2259.1999999999998</v>
      </c>
      <c r="N484">
        <v>5740</v>
      </c>
      <c r="P484">
        <v>15</v>
      </c>
      <c r="Q484">
        <v>9.81</v>
      </c>
      <c r="R484">
        <v>30.31</v>
      </c>
      <c r="S484">
        <v>15.8</v>
      </c>
      <c r="T484" t="s">
        <v>219</v>
      </c>
    </row>
    <row r="485" spans="1:20" x14ac:dyDescent="0.15">
      <c r="A485">
        <v>1750</v>
      </c>
      <c r="B485">
        <v>0.7</v>
      </c>
      <c r="C485">
        <v>2577.93103448276</v>
      </c>
      <c r="D485">
        <v>7476</v>
      </c>
      <c r="E485">
        <v>13157.76</v>
      </c>
      <c r="F485">
        <v>0.58478933333333305</v>
      </c>
      <c r="G485">
        <v>38</v>
      </c>
      <c r="I485">
        <v>2127</v>
      </c>
      <c r="J485">
        <v>1982</v>
      </c>
      <c r="K485">
        <v>7.6</v>
      </c>
      <c r="L485">
        <v>703</v>
      </c>
      <c r="M485">
        <v>2249.6</v>
      </c>
      <c r="N485">
        <v>5500</v>
      </c>
      <c r="P485">
        <v>15</v>
      </c>
      <c r="Q485">
        <v>9.66</v>
      </c>
      <c r="R485">
        <v>31.59</v>
      </c>
      <c r="S485">
        <v>16</v>
      </c>
      <c r="T485">
        <v>6</v>
      </c>
    </row>
    <row r="488" spans="1:20" x14ac:dyDescent="0.15">
      <c r="A488">
        <v>1350</v>
      </c>
      <c r="B488">
        <v>0.54</v>
      </c>
      <c r="C488">
        <v>2785.3448275862102</v>
      </c>
      <c r="D488">
        <v>8077.5</v>
      </c>
      <c r="E488">
        <v>10770</v>
      </c>
      <c r="F488">
        <v>0.47866666666666702</v>
      </c>
      <c r="G488">
        <v>38</v>
      </c>
      <c r="I488">
        <v>3031</v>
      </c>
      <c r="J488">
        <v>3006</v>
      </c>
      <c r="K488">
        <v>7.36</v>
      </c>
      <c r="L488">
        <v>684</v>
      </c>
      <c r="M488">
        <v>2188.8000000000002</v>
      </c>
      <c r="N488">
        <v>6330</v>
      </c>
      <c r="P488">
        <v>10</v>
      </c>
      <c r="Q488">
        <v>8.9499999999999993</v>
      </c>
      <c r="R488">
        <v>38.32</v>
      </c>
      <c r="S488">
        <v>18.899999999999999</v>
      </c>
      <c r="T488">
        <v>5.4</v>
      </c>
    </row>
    <row r="489" spans="1:20" x14ac:dyDescent="0.15">
      <c r="A489">
        <v>1600</v>
      </c>
      <c r="B489">
        <v>0.64</v>
      </c>
      <c r="C489">
        <v>2559.3103448275901</v>
      </c>
      <c r="D489">
        <v>7422</v>
      </c>
      <c r="E489">
        <v>11875.2</v>
      </c>
      <c r="F489">
        <v>0.52778666666666696</v>
      </c>
      <c r="G489">
        <v>38</v>
      </c>
      <c r="I489">
        <v>2729</v>
      </c>
      <c r="J489">
        <v>2743</v>
      </c>
      <c r="K489">
        <v>7.45</v>
      </c>
      <c r="L489">
        <v>689</v>
      </c>
      <c r="M489">
        <v>2204.8000000000002</v>
      </c>
      <c r="N489">
        <v>5840</v>
      </c>
      <c r="P489">
        <v>15</v>
      </c>
      <c r="Q489">
        <v>9.93</v>
      </c>
      <c r="R489">
        <v>38.5</v>
      </c>
      <c r="S489">
        <v>18.399999999999999</v>
      </c>
      <c r="T489" t="s">
        <v>219</v>
      </c>
    </row>
    <row r="490" spans="1:20" x14ac:dyDescent="0.15">
      <c r="A490">
        <v>1600</v>
      </c>
      <c r="B490">
        <v>0.64</v>
      </c>
      <c r="C490">
        <v>2479.1379310344801</v>
      </c>
      <c r="D490">
        <v>7189.5</v>
      </c>
      <c r="E490">
        <v>11503.2</v>
      </c>
      <c r="F490">
        <v>0.511253333333333</v>
      </c>
      <c r="G490">
        <v>38</v>
      </c>
      <c r="I490">
        <v>2982</v>
      </c>
      <c r="J490">
        <v>3078</v>
      </c>
      <c r="K490">
        <v>7.28</v>
      </c>
      <c r="L490">
        <v>670</v>
      </c>
      <c r="M490">
        <v>2144</v>
      </c>
      <c r="N490">
        <v>5690</v>
      </c>
      <c r="P490">
        <v>15</v>
      </c>
      <c r="Q490">
        <v>9.59</v>
      </c>
      <c r="R490">
        <v>34.5</v>
      </c>
      <c r="S490">
        <v>13.7</v>
      </c>
      <c r="T490" t="s">
        <v>219</v>
      </c>
    </row>
    <row r="491" spans="1:20" x14ac:dyDescent="0.15">
      <c r="A491">
        <v>1600</v>
      </c>
      <c r="B491">
        <v>0.64</v>
      </c>
      <c r="C491">
        <v>2458.7068965517201</v>
      </c>
      <c r="D491">
        <v>7130.25</v>
      </c>
      <c r="E491">
        <v>11408.4</v>
      </c>
      <c r="F491">
        <v>0.50704000000000005</v>
      </c>
      <c r="G491">
        <v>38</v>
      </c>
      <c r="I491">
        <v>2868</v>
      </c>
      <c r="J491">
        <v>2883</v>
      </c>
      <c r="K491">
        <v>7.27</v>
      </c>
      <c r="L491">
        <v>706</v>
      </c>
      <c r="M491">
        <v>2259.1999999999998</v>
      </c>
      <c r="N491">
        <v>5350</v>
      </c>
      <c r="P491">
        <v>15</v>
      </c>
      <c r="Q491">
        <v>10.84</v>
      </c>
      <c r="R491">
        <v>32.82</v>
      </c>
      <c r="S491">
        <v>10.6</v>
      </c>
      <c r="T491">
        <v>5.0999999999999996</v>
      </c>
    </row>
    <row r="492" spans="1:20" x14ac:dyDescent="0.15">
      <c r="A492">
        <v>1500</v>
      </c>
      <c r="B492">
        <v>0.6</v>
      </c>
      <c r="C492">
        <v>2809.8</v>
      </c>
      <c r="D492">
        <v>8148.42</v>
      </c>
      <c r="E492">
        <v>12175.8</v>
      </c>
      <c r="F492">
        <v>0.541146666666667</v>
      </c>
      <c r="G492">
        <v>38</v>
      </c>
      <c r="I492">
        <v>2963</v>
      </c>
      <c r="J492">
        <v>2959</v>
      </c>
      <c r="K492">
        <v>7.37</v>
      </c>
      <c r="L492">
        <v>716</v>
      </c>
      <c r="M492">
        <v>2291.1999999999998</v>
      </c>
      <c r="N492">
        <v>4860</v>
      </c>
      <c r="P492">
        <v>15</v>
      </c>
      <c r="Q492">
        <v>10.55</v>
      </c>
      <c r="R492">
        <v>30.67</v>
      </c>
      <c r="S492">
        <v>12.6</v>
      </c>
      <c r="T492">
        <v>5.0999999999999996</v>
      </c>
    </row>
    <row r="493" spans="1:20" x14ac:dyDescent="0.15">
      <c r="A493">
        <v>1500</v>
      </c>
      <c r="B493">
        <v>0.6</v>
      </c>
      <c r="C493">
        <v>3006.9</v>
      </c>
      <c r="D493">
        <v>8720.01</v>
      </c>
      <c r="E493">
        <v>13029.9</v>
      </c>
      <c r="F493">
        <v>0.57910666666666699</v>
      </c>
      <c r="G493">
        <v>38</v>
      </c>
      <c r="I493">
        <v>2811</v>
      </c>
      <c r="J493">
        <v>2774</v>
      </c>
      <c r="K493">
        <v>7.35</v>
      </c>
      <c r="L493">
        <v>718</v>
      </c>
      <c r="M493">
        <v>2297.6</v>
      </c>
      <c r="N493">
        <v>4130</v>
      </c>
      <c r="P493">
        <v>15</v>
      </c>
      <c r="Q493">
        <v>10.61</v>
      </c>
      <c r="R493">
        <v>31.92</v>
      </c>
      <c r="S493">
        <v>12.4</v>
      </c>
      <c r="T493">
        <v>4.7</v>
      </c>
    </row>
    <row r="494" spans="1:20" x14ac:dyDescent="0.15">
      <c r="A494">
        <v>1500</v>
      </c>
      <c r="B494">
        <v>0.6</v>
      </c>
      <c r="C494">
        <v>2979</v>
      </c>
      <c r="D494">
        <v>8639.1</v>
      </c>
      <c r="E494">
        <v>12909</v>
      </c>
      <c r="F494">
        <v>0.57373333333333298</v>
      </c>
      <c r="G494">
        <v>38</v>
      </c>
      <c r="I494">
        <v>2954</v>
      </c>
      <c r="J494">
        <v>2948</v>
      </c>
      <c r="K494">
        <v>7.41</v>
      </c>
      <c r="L494">
        <v>710</v>
      </c>
      <c r="M494">
        <v>2272</v>
      </c>
      <c r="N494">
        <v>4210</v>
      </c>
      <c r="P494">
        <v>15</v>
      </c>
      <c r="Q494">
        <v>10.24</v>
      </c>
      <c r="R494">
        <v>30.2</v>
      </c>
      <c r="S494">
        <v>11.4</v>
      </c>
      <c r="T494">
        <v>4</v>
      </c>
    </row>
    <row r="495" spans="1:20" x14ac:dyDescent="0.15">
      <c r="A495">
        <v>1520</v>
      </c>
      <c r="B495">
        <v>0.60799999999999998</v>
      </c>
      <c r="C495">
        <v>3071.4</v>
      </c>
      <c r="D495">
        <v>8907.06</v>
      </c>
      <c r="E495">
        <v>13514.16</v>
      </c>
      <c r="F495">
        <v>0.60062933333333302</v>
      </c>
      <c r="G495">
        <v>38</v>
      </c>
      <c r="I495">
        <v>2807</v>
      </c>
      <c r="J495">
        <v>2792</v>
      </c>
      <c r="K495">
        <v>7.24</v>
      </c>
      <c r="L495">
        <v>702</v>
      </c>
      <c r="M495">
        <v>2246.4</v>
      </c>
      <c r="N495">
        <v>4120</v>
      </c>
      <c r="P495">
        <v>18</v>
      </c>
      <c r="Q495">
        <v>10.82</v>
      </c>
      <c r="R495">
        <v>30.88</v>
      </c>
      <c r="S495">
        <v>13</v>
      </c>
      <c r="T495">
        <v>4.5999999999999996</v>
      </c>
    </row>
    <row r="496" spans="1:20" x14ac:dyDescent="0.15">
      <c r="A496">
        <v>1520</v>
      </c>
      <c r="B496">
        <v>0.60799999999999998</v>
      </c>
      <c r="C496">
        <v>2995.8</v>
      </c>
      <c r="D496">
        <v>8687.82</v>
      </c>
      <c r="E496">
        <v>13181.52</v>
      </c>
      <c r="F496">
        <v>0.585845333333333</v>
      </c>
      <c r="G496">
        <v>38</v>
      </c>
      <c r="I496">
        <v>2967</v>
      </c>
      <c r="J496">
        <v>2983</v>
      </c>
      <c r="K496">
        <v>7.43</v>
      </c>
      <c r="L496">
        <v>708</v>
      </c>
      <c r="M496">
        <v>2265.6</v>
      </c>
      <c r="N496">
        <v>3950</v>
      </c>
      <c r="P496">
        <v>16</v>
      </c>
      <c r="Q496">
        <v>10.57</v>
      </c>
      <c r="R496">
        <v>30.18</v>
      </c>
      <c r="S496">
        <v>12.7</v>
      </c>
      <c r="T496">
        <v>4.3</v>
      </c>
    </row>
    <row r="497" spans="1:20" x14ac:dyDescent="0.15">
      <c r="A497">
        <v>1520</v>
      </c>
      <c r="B497">
        <v>0.60799999999999998</v>
      </c>
      <c r="C497">
        <v>2847.6</v>
      </c>
      <c r="D497">
        <v>8258.0400000000009</v>
      </c>
      <c r="E497">
        <v>12529.44</v>
      </c>
      <c r="F497">
        <v>0.55686400000000003</v>
      </c>
      <c r="G497">
        <v>38</v>
      </c>
      <c r="I497">
        <v>2730</v>
      </c>
      <c r="J497">
        <v>2752</v>
      </c>
      <c r="K497">
        <v>7.42</v>
      </c>
      <c r="L497">
        <v>716</v>
      </c>
      <c r="M497">
        <v>2291.1999999999998</v>
      </c>
      <c r="N497">
        <v>4060</v>
      </c>
      <c r="P497">
        <v>18</v>
      </c>
      <c r="Q497">
        <v>10.29</v>
      </c>
      <c r="R497">
        <v>30.9</v>
      </c>
      <c r="S497">
        <v>12.9</v>
      </c>
      <c r="T497">
        <v>4.2</v>
      </c>
    </row>
    <row r="498" spans="1:20" x14ac:dyDescent="0.15">
      <c r="A498">
        <v>1520</v>
      </c>
      <c r="B498">
        <v>0.60799999999999998</v>
      </c>
      <c r="C498">
        <v>2918.7</v>
      </c>
      <c r="D498">
        <v>8464.23</v>
      </c>
      <c r="E498">
        <v>12842.28</v>
      </c>
      <c r="F498">
        <v>0.57076800000000005</v>
      </c>
      <c r="G498">
        <v>38</v>
      </c>
      <c r="I498">
        <v>2225</v>
      </c>
      <c r="J498">
        <v>2267</v>
      </c>
      <c r="K498">
        <v>7.4</v>
      </c>
      <c r="L498">
        <v>714</v>
      </c>
      <c r="M498">
        <v>2284.8000000000002</v>
      </c>
      <c r="N498">
        <v>4040</v>
      </c>
      <c r="P498">
        <v>15</v>
      </c>
      <c r="Q498">
        <v>10.029999999999999</v>
      </c>
      <c r="R498">
        <v>30.55</v>
      </c>
      <c r="S498">
        <v>13.6</v>
      </c>
      <c r="T498">
        <v>4.4000000000000004</v>
      </c>
    </row>
    <row r="499" spans="1:20" x14ac:dyDescent="0.15">
      <c r="A499">
        <v>1320</v>
      </c>
      <c r="B499">
        <v>0.52800000000000002</v>
      </c>
      <c r="C499">
        <v>3470.6896551724099</v>
      </c>
      <c r="D499">
        <v>10065</v>
      </c>
      <c r="E499">
        <v>13285.8</v>
      </c>
      <c r="F499">
        <v>0.59048</v>
      </c>
      <c r="G499">
        <v>38</v>
      </c>
      <c r="I499">
        <v>2018</v>
      </c>
      <c r="J499">
        <v>2043</v>
      </c>
      <c r="K499">
        <v>7.44</v>
      </c>
      <c r="L499">
        <v>722</v>
      </c>
      <c r="M499">
        <v>2310.4</v>
      </c>
      <c r="N499">
        <v>4080</v>
      </c>
      <c r="P499">
        <v>15</v>
      </c>
      <c r="Q499">
        <v>9.99</v>
      </c>
      <c r="R499">
        <v>30.24</v>
      </c>
      <c r="S499">
        <v>12.8</v>
      </c>
      <c r="T499">
        <v>5.4</v>
      </c>
    </row>
    <row r="500" spans="1:20" x14ac:dyDescent="0.15">
      <c r="A500">
        <v>1320</v>
      </c>
      <c r="B500">
        <v>0.52800000000000002</v>
      </c>
      <c r="C500">
        <v>3850.6896551724099</v>
      </c>
      <c r="D500">
        <v>11167</v>
      </c>
      <c r="E500">
        <v>14740.44</v>
      </c>
      <c r="F500">
        <v>0.65513066666666697</v>
      </c>
      <c r="G500">
        <v>38</v>
      </c>
      <c r="I500">
        <v>1958</v>
      </c>
      <c r="J500">
        <v>1947</v>
      </c>
      <c r="K500">
        <v>7.55</v>
      </c>
      <c r="L500">
        <v>736</v>
      </c>
      <c r="M500">
        <v>2355.1999999999998</v>
      </c>
      <c r="N500">
        <v>4230</v>
      </c>
      <c r="P500">
        <v>15</v>
      </c>
      <c r="Q500">
        <v>9.76</v>
      </c>
      <c r="R500">
        <v>29.14</v>
      </c>
      <c r="S500">
        <v>17.399999999999999</v>
      </c>
      <c r="T500">
        <v>5.7</v>
      </c>
    </row>
    <row r="501" spans="1:20" x14ac:dyDescent="0.15">
      <c r="A501">
        <v>1320</v>
      </c>
      <c r="B501">
        <v>0.52800000000000002</v>
      </c>
      <c r="C501">
        <v>3368.6206896551698</v>
      </c>
      <c r="D501">
        <v>9769</v>
      </c>
      <c r="E501">
        <v>12895.08</v>
      </c>
      <c r="F501">
        <v>0.57311466666666699</v>
      </c>
      <c r="G501">
        <v>38</v>
      </c>
      <c r="I501">
        <v>1836</v>
      </c>
      <c r="J501">
        <v>1888</v>
      </c>
      <c r="K501">
        <v>7.56</v>
      </c>
      <c r="L501">
        <v>752</v>
      </c>
      <c r="M501">
        <v>2406.4</v>
      </c>
      <c r="N501">
        <v>4050</v>
      </c>
      <c r="P501">
        <v>17</v>
      </c>
      <c r="Q501">
        <v>10.220000000000001</v>
      </c>
      <c r="R501">
        <v>31.24</v>
      </c>
      <c r="S501">
        <v>19.7</v>
      </c>
      <c r="T501">
        <v>5.0999999999999996</v>
      </c>
    </row>
    <row r="502" spans="1:20" x14ac:dyDescent="0.15">
      <c r="A502">
        <v>1320</v>
      </c>
      <c r="B502">
        <v>0.52800000000000002</v>
      </c>
      <c r="C502">
        <v>3283.4482758620702</v>
      </c>
      <c r="D502">
        <v>9522</v>
      </c>
      <c r="E502">
        <v>12569.04</v>
      </c>
      <c r="F502">
        <v>0.55862400000000001</v>
      </c>
      <c r="G502">
        <v>38</v>
      </c>
      <c r="I502">
        <v>1921</v>
      </c>
      <c r="J502">
        <v>1941</v>
      </c>
      <c r="K502">
        <v>7.28</v>
      </c>
      <c r="L502">
        <v>758</v>
      </c>
      <c r="M502">
        <v>2425.6</v>
      </c>
      <c r="N502">
        <v>4210</v>
      </c>
      <c r="P502">
        <v>20</v>
      </c>
      <c r="Q502">
        <v>10.4</v>
      </c>
      <c r="R502">
        <v>30.87</v>
      </c>
      <c r="S502">
        <v>19</v>
      </c>
      <c r="T502">
        <v>4.7</v>
      </c>
    </row>
    <row r="503" spans="1:20" x14ac:dyDescent="0.15">
      <c r="A503">
        <v>1320</v>
      </c>
      <c r="B503">
        <v>0.52800000000000002</v>
      </c>
      <c r="C503">
        <v>3503.4482758620702</v>
      </c>
      <c r="D503">
        <v>10160</v>
      </c>
      <c r="E503">
        <v>13411.2</v>
      </c>
      <c r="F503">
        <v>0.59605333333333299</v>
      </c>
      <c r="G503">
        <v>38</v>
      </c>
      <c r="I503">
        <v>1839</v>
      </c>
      <c r="J503">
        <v>1886</v>
      </c>
      <c r="K503">
        <v>7.5</v>
      </c>
      <c r="L503">
        <v>778</v>
      </c>
      <c r="M503">
        <v>2489.6</v>
      </c>
      <c r="N503">
        <v>4340</v>
      </c>
      <c r="P503">
        <v>18</v>
      </c>
      <c r="Q503">
        <v>9.8699999999999992</v>
      </c>
      <c r="R503">
        <v>31.4</v>
      </c>
      <c r="S503">
        <v>18.899999999999999</v>
      </c>
      <c r="T503">
        <v>4.4000000000000004</v>
      </c>
    </row>
    <row r="504" spans="1:20" x14ac:dyDescent="0.15">
      <c r="A504">
        <v>1320</v>
      </c>
      <c r="B504">
        <v>0.52800000000000002</v>
      </c>
      <c r="C504">
        <v>3792.4137931034502</v>
      </c>
      <c r="D504">
        <v>10998</v>
      </c>
      <c r="E504">
        <v>14517.36</v>
      </c>
      <c r="F504">
        <v>0.64521600000000001</v>
      </c>
      <c r="G504">
        <v>38</v>
      </c>
      <c r="I504">
        <v>1962</v>
      </c>
      <c r="J504">
        <v>2005</v>
      </c>
      <c r="K504">
        <v>7.54</v>
      </c>
      <c r="L504">
        <v>768</v>
      </c>
      <c r="M504">
        <v>2457.6</v>
      </c>
      <c r="N504">
        <v>4530</v>
      </c>
      <c r="P504">
        <v>16</v>
      </c>
      <c r="Q504">
        <v>10.02</v>
      </c>
      <c r="R504">
        <v>30.78</v>
      </c>
      <c r="S504">
        <v>18.2</v>
      </c>
      <c r="T504">
        <v>4.3</v>
      </c>
    </row>
    <row r="505" spans="1:20" x14ac:dyDescent="0.15">
      <c r="A505">
        <v>1320</v>
      </c>
      <c r="B505">
        <v>0.52800000000000002</v>
      </c>
      <c r="C505">
        <v>3274.8275862068999</v>
      </c>
      <c r="D505">
        <v>9497</v>
      </c>
      <c r="E505">
        <v>12536.04</v>
      </c>
      <c r="F505">
        <v>0.55715733333333295</v>
      </c>
      <c r="G505">
        <v>38</v>
      </c>
      <c r="I505">
        <v>1877</v>
      </c>
      <c r="J505">
        <v>1887</v>
      </c>
      <c r="K505">
        <v>7.46</v>
      </c>
      <c r="L505">
        <v>765</v>
      </c>
      <c r="M505">
        <v>2448</v>
      </c>
      <c r="N505">
        <v>4630</v>
      </c>
      <c r="P505">
        <v>18</v>
      </c>
      <c r="Q505">
        <v>9.83</v>
      </c>
      <c r="R505">
        <v>32.78</v>
      </c>
      <c r="S505">
        <v>18.399999999999999</v>
      </c>
      <c r="T505">
        <v>4.2</v>
      </c>
    </row>
    <row r="506" spans="1:20" x14ac:dyDescent="0.15">
      <c r="A506">
        <v>1320</v>
      </c>
      <c r="B506">
        <v>0.52800000000000002</v>
      </c>
      <c r="C506">
        <v>3430.6896551724099</v>
      </c>
      <c r="D506">
        <v>9949</v>
      </c>
      <c r="E506">
        <v>13132.68</v>
      </c>
      <c r="F506">
        <v>0.58367466666666701</v>
      </c>
      <c r="G506">
        <v>38</v>
      </c>
      <c r="I506">
        <v>1881</v>
      </c>
      <c r="J506">
        <v>1849</v>
      </c>
      <c r="K506">
        <v>7.49</v>
      </c>
      <c r="L506">
        <v>754</v>
      </c>
      <c r="M506">
        <v>2412.8000000000002</v>
      </c>
      <c r="N506">
        <v>4550</v>
      </c>
      <c r="P506">
        <v>18</v>
      </c>
      <c r="Q506">
        <v>9.89</v>
      </c>
      <c r="R506">
        <v>32.56</v>
      </c>
      <c r="S506">
        <v>19.100000000000001</v>
      </c>
      <c r="T506">
        <v>5.0999999999999996</v>
      </c>
    </row>
    <row r="507" spans="1:20" x14ac:dyDescent="0.15">
      <c r="A507">
        <v>1320</v>
      </c>
      <c r="B507">
        <v>0.52800000000000002</v>
      </c>
      <c r="C507">
        <v>2988.6206896551698</v>
      </c>
      <c r="D507">
        <v>8667</v>
      </c>
      <c r="E507">
        <v>11440.44</v>
      </c>
      <c r="F507">
        <v>0.50846400000000003</v>
      </c>
      <c r="G507">
        <v>38</v>
      </c>
      <c r="I507">
        <v>1920</v>
      </c>
      <c r="J507">
        <v>1939</v>
      </c>
      <c r="K507">
        <v>7.32</v>
      </c>
      <c r="L507">
        <v>748</v>
      </c>
      <c r="M507">
        <v>2393.6</v>
      </c>
      <c r="N507">
        <v>4560</v>
      </c>
      <c r="P507">
        <v>16</v>
      </c>
      <c r="Q507">
        <v>9.5399999999999991</v>
      </c>
      <c r="R507">
        <v>33.049999999999997</v>
      </c>
      <c r="S507">
        <v>18.5</v>
      </c>
      <c r="T507">
        <v>5.0999999999999996</v>
      </c>
    </row>
    <row r="508" spans="1:20" x14ac:dyDescent="0.15">
      <c r="A508">
        <v>1320</v>
      </c>
      <c r="B508">
        <v>0.52800000000000002</v>
      </c>
      <c r="C508">
        <v>2685.5172413793098</v>
      </c>
      <c r="D508">
        <v>7788</v>
      </c>
      <c r="E508">
        <v>10280.16</v>
      </c>
      <c r="F508">
        <v>0.45689600000000002</v>
      </c>
      <c r="G508">
        <v>38</v>
      </c>
      <c r="I508">
        <v>1951</v>
      </c>
      <c r="J508">
        <v>2010</v>
      </c>
      <c r="K508">
        <v>7.5</v>
      </c>
      <c r="L508">
        <v>735</v>
      </c>
      <c r="M508">
        <v>2352</v>
      </c>
      <c r="N508">
        <v>4230</v>
      </c>
      <c r="P508">
        <v>15</v>
      </c>
      <c r="Q508">
        <v>9.32</v>
      </c>
      <c r="R508">
        <v>33.08</v>
      </c>
      <c r="S508">
        <v>15.2</v>
      </c>
      <c r="T508">
        <v>4.4000000000000004</v>
      </c>
    </row>
    <row r="509" spans="1:20" x14ac:dyDescent="0.15">
      <c r="A509">
        <v>1320</v>
      </c>
      <c r="B509">
        <v>0.52800000000000002</v>
      </c>
      <c r="C509">
        <v>2731.03448275862</v>
      </c>
      <c r="D509">
        <v>7920</v>
      </c>
      <c r="E509">
        <v>10454.4</v>
      </c>
      <c r="F509">
        <v>0.46464</v>
      </c>
      <c r="G509">
        <v>38</v>
      </c>
      <c r="I509">
        <v>1936</v>
      </c>
      <c r="J509">
        <v>1939</v>
      </c>
      <c r="K509">
        <v>7.56</v>
      </c>
      <c r="L509">
        <v>719</v>
      </c>
      <c r="M509">
        <v>2300.8000000000002</v>
      </c>
      <c r="N509">
        <v>4280</v>
      </c>
      <c r="P509">
        <v>16</v>
      </c>
      <c r="Q509">
        <v>9.1999999999999993</v>
      </c>
      <c r="R509">
        <v>33.6</v>
      </c>
      <c r="S509">
        <v>11.5</v>
      </c>
      <c r="T509">
        <v>4.3</v>
      </c>
    </row>
    <row r="510" spans="1:20" x14ac:dyDescent="0.15">
      <c r="A510">
        <v>1320</v>
      </c>
      <c r="B510">
        <v>0.52800000000000002</v>
      </c>
      <c r="C510">
        <v>3657.5862068965498</v>
      </c>
      <c r="D510">
        <v>10607</v>
      </c>
      <c r="E510">
        <v>14001.24</v>
      </c>
      <c r="F510">
        <v>0.62227733333333302</v>
      </c>
      <c r="G510">
        <v>38</v>
      </c>
      <c r="I510">
        <v>1873</v>
      </c>
      <c r="J510">
        <v>1878</v>
      </c>
      <c r="K510">
        <v>7.49</v>
      </c>
      <c r="L510">
        <v>720</v>
      </c>
      <c r="M510">
        <v>2304</v>
      </c>
      <c r="N510">
        <v>4300</v>
      </c>
      <c r="P510">
        <v>15</v>
      </c>
      <c r="Q510">
        <v>9.11</v>
      </c>
      <c r="R510">
        <v>34.049999999999997</v>
      </c>
      <c r="S510">
        <v>9.6999999999999993</v>
      </c>
      <c r="T510">
        <v>4</v>
      </c>
    </row>
    <row r="511" spans="1:20" x14ac:dyDescent="0.15">
      <c r="A511">
        <v>1320</v>
      </c>
      <c r="B511">
        <v>0.52800000000000002</v>
      </c>
      <c r="C511">
        <v>2928.6206896551698</v>
      </c>
      <c r="D511">
        <v>8493</v>
      </c>
      <c r="E511">
        <v>11210.76</v>
      </c>
      <c r="F511">
        <v>0.49825599999999998</v>
      </c>
      <c r="G511">
        <v>38</v>
      </c>
      <c r="I511">
        <v>1920</v>
      </c>
      <c r="J511">
        <v>1918</v>
      </c>
      <c r="K511">
        <v>7.54</v>
      </c>
      <c r="L511">
        <v>728</v>
      </c>
      <c r="M511">
        <v>2329.6</v>
      </c>
      <c r="N511">
        <v>4370</v>
      </c>
      <c r="P511">
        <v>16</v>
      </c>
      <c r="Q511">
        <v>9.58</v>
      </c>
      <c r="R511">
        <v>34.57</v>
      </c>
      <c r="S511">
        <v>9.6</v>
      </c>
      <c r="T511">
        <v>3.5</v>
      </c>
    </row>
    <row r="512" spans="1:20" x14ac:dyDescent="0.15">
      <c r="A512">
        <v>1320</v>
      </c>
      <c r="B512">
        <v>0.52800000000000002</v>
      </c>
      <c r="C512">
        <v>3587.93103448276</v>
      </c>
      <c r="D512">
        <v>10405</v>
      </c>
      <c r="E512">
        <v>13734.6</v>
      </c>
      <c r="F512">
        <v>0.61042666666666701</v>
      </c>
      <c r="G512">
        <v>38</v>
      </c>
      <c r="I512">
        <v>1965</v>
      </c>
      <c r="J512">
        <v>1954</v>
      </c>
      <c r="K512">
        <v>7.52</v>
      </c>
      <c r="L512">
        <v>725</v>
      </c>
      <c r="M512">
        <v>2320</v>
      </c>
      <c r="N512">
        <v>4480</v>
      </c>
      <c r="P512">
        <v>18</v>
      </c>
      <c r="Q512">
        <v>9.8000000000000007</v>
      </c>
      <c r="R512">
        <v>33.5</v>
      </c>
      <c r="S512">
        <v>12.8</v>
      </c>
      <c r="T512">
        <v>3.9</v>
      </c>
    </row>
    <row r="513" spans="1:20" x14ac:dyDescent="0.15">
      <c r="A513">
        <v>1320</v>
      </c>
      <c r="B513">
        <v>0.52800000000000002</v>
      </c>
      <c r="C513">
        <v>3777.93103448276</v>
      </c>
      <c r="D513">
        <v>10956</v>
      </c>
      <c r="E513">
        <v>14461.92</v>
      </c>
      <c r="F513">
        <v>0.64275199999999999</v>
      </c>
      <c r="G513">
        <v>38</v>
      </c>
      <c r="I513">
        <v>1889</v>
      </c>
      <c r="J513">
        <v>1879</v>
      </c>
      <c r="K513">
        <v>7.55</v>
      </c>
      <c r="L513">
        <v>733</v>
      </c>
      <c r="M513">
        <v>2199</v>
      </c>
      <c r="N513">
        <v>4720</v>
      </c>
      <c r="P513">
        <v>15</v>
      </c>
      <c r="Q513">
        <v>9.98</v>
      </c>
      <c r="R513">
        <v>33.67</v>
      </c>
      <c r="S513">
        <v>11.9</v>
      </c>
      <c r="T513">
        <v>4</v>
      </c>
    </row>
    <row r="514" spans="1:20" x14ac:dyDescent="0.15">
      <c r="A514">
        <v>1320</v>
      </c>
      <c r="B514">
        <v>0.52800000000000002</v>
      </c>
      <c r="C514">
        <v>3348.6206896551698</v>
      </c>
      <c r="D514">
        <v>9711</v>
      </c>
      <c r="E514">
        <v>12818.52</v>
      </c>
      <c r="F514">
        <v>0.569712</v>
      </c>
      <c r="G514">
        <v>38</v>
      </c>
      <c r="I514">
        <v>1895</v>
      </c>
      <c r="J514">
        <v>1925</v>
      </c>
      <c r="K514">
        <v>7.56</v>
      </c>
      <c r="L514">
        <v>726</v>
      </c>
      <c r="M514">
        <v>2178</v>
      </c>
      <c r="N514">
        <v>4660</v>
      </c>
      <c r="P514">
        <v>16</v>
      </c>
      <c r="Q514">
        <v>9.5299999999999994</v>
      </c>
      <c r="R514">
        <v>33.67</v>
      </c>
      <c r="S514">
        <v>16.2</v>
      </c>
      <c r="T514">
        <v>3.8</v>
      </c>
    </row>
    <row r="515" spans="1:20" x14ac:dyDescent="0.15">
      <c r="A515">
        <v>1320</v>
      </c>
      <c r="B515">
        <v>0.52800000000000002</v>
      </c>
      <c r="C515">
        <v>3119.3103448275901</v>
      </c>
      <c r="D515">
        <v>9046</v>
      </c>
      <c r="E515">
        <v>11940.72</v>
      </c>
      <c r="F515">
        <v>0.53069866666666698</v>
      </c>
      <c r="G515">
        <v>38</v>
      </c>
      <c r="I515">
        <v>1920</v>
      </c>
      <c r="J515">
        <v>1985</v>
      </c>
      <c r="K515">
        <v>7.39</v>
      </c>
      <c r="L515">
        <v>723</v>
      </c>
      <c r="M515">
        <v>2169</v>
      </c>
      <c r="N515">
        <v>4660</v>
      </c>
      <c r="P515">
        <v>18</v>
      </c>
      <c r="Q515">
        <v>9.24</v>
      </c>
      <c r="R515">
        <v>33.56</v>
      </c>
      <c r="S515">
        <v>11.7</v>
      </c>
      <c r="T515">
        <v>5</v>
      </c>
    </row>
    <row r="516" spans="1:20" x14ac:dyDescent="0.15">
      <c r="A516">
        <v>1320</v>
      </c>
      <c r="B516">
        <v>0.52800000000000002</v>
      </c>
      <c r="C516">
        <v>3566.2068965517201</v>
      </c>
      <c r="D516">
        <v>10342</v>
      </c>
      <c r="E516">
        <v>13651.44</v>
      </c>
      <c r="F516">
        <v>0.60673066666666697</v>
      </c>
      <c r="G516">
        <v>38</v>
      </c>
      <c r="I516">
        <v>1929</v>
      </c>
      <c r="J516">
        <v>1976</v>
      </c>
      <c r="K516">
        <v>7.49</v>
      </c>
      <c r="L516">
        <v>745</v>
      </c>
      <c r="M516">
        <v>2235</v>
      </c>
      <c r="N516">
        <v>4560</v>
      </c>
      <c r="P516">
        <v>18</v>
      </c>
      <c r="Q516">
        <v>9.31</v>
      </c>
      <c r="R516">
        <v>33.799999999999997</v>
      </c>
      <c r="S516">
        <v>13.6</v>
      </c>
      <c r="T516">
        <v>5.4</v>
      </c>
    </row>
    <row r="517" spans="1:20" x14ac:dyDescent="0.15">
      <c r="A517">
        <v>1320</v>
      </c>
      <c r="B517">
        <v>0.52800000000000002</v>
      </c>
      <c r="C517">
        <v>3419.6551724137898</v>
      </c>
      <c r="D517">
        <v>9917</v>
      </c>
      <c r="E517">
        <v>13090.44</v>
      </c>
      <c r="F517">
        <v>0.58179733333333306</v>
      </c>
      <c r="G517">
        <v>38</v>
      </c>
      <c r="I517">
        <v>1932</v>
      </c>
      <c r="J517">
        <v>1947</v>
      </c>
      <c r="K517">
        <v>7.5</v>
      </c>
      <c r="L517">
        <v>733</v>
      </c>
      <c r="M517">
        <v>2199</v>
      </c>
      <c r="N517">
        <v>4630</v>
      </c>
      <c r="P517">
        <v>16</v>
      </c>
      <c r="Q517">
        <v>9.15</v>
      </c>
      <c r="R517">
        <v>35.200000000000003</v>
      </c>
      <c r="S517">
        <v>16.7</v>
      </c>
      <c r="T517">
        <v>6.5</v>
      </c>
    </row>
    <row r="518" spans="1:20" x14ac:dyDescent="0.15">
      <c r="A518">
        <v>1320</v>
      </c>
      <c r="B518">
        <v>0.52800000000000002</v>
      </c>
      <c r="C518">
        <v>4001.7241379310299</v>
      </c>
      <c r="D518">
        <v>11605</v>
      </c>
      <c r="E518">
        <v>15318.6</v>
      </c>
      <c r="F518">
        <v>0.68082666666666702</v>
      </c>
      <c r="G518">
        <v>38</v>
      </c>
      <c r="I518">
        <v>1851</v>
      </c>
      <c r="J518">
        <v>1836</v>
      </c>
      <c r="K518">
        <v>7.51</v>
      </c>
      <c r="L518">
        <v>721</v>
      </c>
      <c r="M518">
        <v>2163</v>
      </c>
      <c r="N518">
        <v>5110</v>
      </c>
      <c r="P518">
        <v>18</v>
      </c>
      <c r="Q518">
        <v>9.11</v>
      </c>
      <c r="R518">
        <v>34.549999999999997</v>
      </c>
      <c r="S518">
        <v>18.7</v>
      </c>
      <c r="T518">
        <v>5.2</v>
      </c>
    </row>
    <row r="519" spans="1:20" x14ac:dyDescent="0.15">
      <c r="A519">
        <v>1320</v>
      </c>
      <c r="B519">
        <v>0.52800000000000002</v>
      </c>
      <c r="C519">
        <v>3543.7931034482799</v>
      </c>
      <c r="D519">
        <v>10277</v>
      </c>
      <c r="E519">
        <v>13565.64</v>
      </c>
      <c r="F519">
        <v>0.60291733333333297</v>
      </c>
      <c r="G519">
        <v>38</v>
      </c>
      <c r="I519">
        <v>1952</v>
      </c>
      <c r="J519">
        <v>1947</v>
      </c>
      <c r="K519">
        <v>7.4</v>
      </c>
      <c r="L519">
        <v>715</v>
      </c>
      <c r="M519">
        <v>2145</v>
      </c>
      <c r="N519">
        <v>4590</v>
      </c>
      <c r="P519">
        <v>15</v>
      </c>
      <c r="Q519">
        <v>9.17</v>
      </c>
      <c r="R519">
        <v>34.32</v>
      </c>
      <c r="S519">
        <v>19.7</v>
      </c>
      <c r="T519">
        <v>6.6</v>
      </c>
    </row>
    <row r="520" spans="1:20" x14ac:dyDescent="0.15">
      <c r="A520">
        <v>1320</v>
      </c>
      <c r="B520">
        <v>0.52800000000000002</v>
      </c>
      <c r="C520">
        <v>3172.4137931034502</v>
      </c>
      <c r="D520">
        <v>9200</v>
      </c>
      <c r="E520">
        <v>12144</v>
      </c>
      <c r="F520">
        <v>0.53973333333333295</v>
      </c>
      <c r="G520">
        <v>38</v>
      </c>
      <c r="I520">
        <v>1982</v>
      </c>
      <c r="J520">
        <v>1945</v>
      </c>
      <c r="K520">
        <v>7.46</v>
      </c>
      <c r="L520">
        <v>710</v>
      </c>
      <c r="M520">
        <v>2130</v>
      </c>
      <c r="N520">
        <v>4720</v>
      </c>
      <c r="P520">
        <v>14</v>
      </c>
      <c r="Q520">
        <v>8.9700000000000006</v>
      </c>
      <c r="R520">
        <v>34.770000000000003</v>
      </c>
      <c r="S520">
        <v>16.100000000000001</v>
      </c>
      <c r="T520">
        <v>6</v>
      </c>
    </row>
    <row r="521" spans="1:20" x14ac:dyDescent="0.15">
      <c r="A521">
        <v>1320</v>
      </c>
      <c r="B521">
        <v>0.52800000000000002</v>
      </c>
      <c r="C521">
        <v>3220.3448275862102</v>
      </c>
      <c r="D521">
        <v>9339</v>
      </c>
      <c r="E521">
        <v>12327.48</v>
      </c>
      <c r="F521">
        <v>0.54788800000000004</v>
      </c>
      <c r="G521">
        <v>38</v>
      </c>
      <c r="I521">
        <v>1903</v>
      </c>
      <c r="J521">
        <v>1926</v>
      </c>
      <c r="K521">
        <v>7.47</v>
      </c>
      <c r="L521">
        <v>702</v>
      </c>
      <c r="M521">
        <v>2106</v>
      </c>
      <c r="N521">
        <v>4610</v>
      </c>
      <c r="P521">
        <v>10</v>
      </c>
      <c r="Q521">
        <v>8.5500000000000007</v>
      </c>
      <c r="R521">
        <v>35.299999999999997</v>
      </c>
      <c r="S521">
        <v>16.100000000000001</v>
      </c>
      <c r="T521">
        <v>5.6</v>
      </c>
    </row>
    <row r="522" spans="1:20" x14ac:dyDescent="0.15">
      <c r="A522">
        <v>1320</v>
      </c>
      <c r="B522">
        <v>0.52800000000000002</v>
      </c>
      <c r="C522">
        <v>3305.5172413793098</v>
      </c>
      <c r="D522">
        <v>9586</v>
      </c>
      <c r="E522">
        <v>12653.52</v>
      </c>
      <c r="F522">
        <v>0.56237866666666703</v>
      </c>
      <c r="G522">
        <v>38</v>
      </c>
      <c r="I522">
        <v>1912</v>
      </c>
      <c r="J522">
        <v>1908</v>
      </c>
      <c r="K522">
        <v>7.35</v>
      </c>
      <c r="L522">
        <v>732</v>
      </c>
      <c r="M522">
        <v>2196</v>
      </c>
      <c r="N522">
        <v>4830</v>
      </c>
      <c r="P522">
        <v>12</v>
      </c>
      <c r="Q522">
        <v>8.6999999999999993</v>
      </c>
      <c r="R522">
        <v>37.33</v>
      </c>
      <c r="S522">
        <v>18.3</v>
      </c>
      <c r="T522">
        <v>5.8</v>
      </c>
    </row>
    <row r="523" spans="1:20" x14ac:dyDescent="0.15">
      <c r="A523">
        <v>1320</v>
      </c>
      <c r="B523">
        <v>0.52800000000000002</v>
      </c>
      <c r="C523">
        <v>3581.03448275862</v>
      </c>
      <c r="D523">
        <v>10385</v>
      </c>
      <c r="E523">
        <v>13708.2</v>
      </c>
      <c r="F523">
        <v>0.60925333333333298</v>
      </c>
      <c r="G523">
        <v>38</v>
      </c>
      <c r="I523">
        <v>1909</v>
      </c>
      <c r="J523">
        <v>1918</v>
      </c>
      <c r="K523">
        <v>7.38</v>
      </c>
      <c r="L523">
        <v>719</v>
      </c>
      <c r="M523">
        <v>2157</v>
      </c>
      <c r="N523">
        <v>5090</v>
      </c>
      <c r="P523">
        <v>16</v>
      </c>
      <c r="Q523">
        <v>8.31</v>
      </c>
      <c r="R523">
        <v>38.89</v>
      </c>
      <c r="S523">
        <v>17.8</v>
      </c>
      <c r="T523">
        <v>5.6</v>
      </c>
    </row>
    <row r="524" spans="1:20" x14ac:dyDescent="0.15">
      <c r="A524">
        <v>1320</v>
      </c>
      <c r="B524">
        <v>0.52800000000000002</v>
      </c>
      <c r="C524">
        <v>3244.8275862068999</v>
      </c>
      <c r="D524">
        <v>9410</v>
      </c>
      <c r="E524">
        <v>12421.2</v>
      </c>
      <c r="F524">
        <v>0.55205333333333295</v>
      </c>
      <c r="G524">
        <v>38</v>
      </c>
      <c r="I524">
        <v>2021</v>
      </c>
      <c r="J524">
        <v>2010</v>
      </c>
      <c r="K524">
        <v>7.4</v>
      </c>
      <c r="L524">
        <v>720</v>
      </c>
      <c r="M524">
        <v>2160</v>
      </c>
      <c r="N524">
        <v>4240</v>
      </c>
      <c r="P524">
        <v>15</v>
      </c>
      <c r="Q524">
        <v>8.2100000000000009</v>
      </c>
      <c r="R524">
        <v>39.450000000000003</v>
      </c>
      <c r="S524">
        <v>18.399999999999999</v>
      </c>
      <c r="T524">
        <v>6.4</v>
      </c>
    </row>
    <row r="525" spans="1:20" x14ac:dyDescent="0.15">
      <c r="A525">
        <v>1320</v>
      </c>
      <c r="B525">
        <v>0.52800000000000002</v>
      </c>
      <c r="C525">
        <v>3399.6551724137898</v>
      </c>
      <c r="D525">
        <v>9859</v>
      </c>
      <c r="E525">
        <v>13013.88</v>
      </c>
      <c r="F525">
        <v>0.57839466666666695</v>
      </c>
      <c r="G525">
        <v>38</v>
      </c>
      <c r="I525">
        <v>1847</v>
      </c>
      <c r="J525">
        <v>1856</v>
      </c>
      <c r="K525">
        <v>7.48</v>
      </c>
      <c r="L525">
        <v>739</v>
      </c>
      <c r="M525">
        <v>2217</v>
      </c>
      <c r="N525">
        <v>4560</v>
      </c>
      <c r="P525">
        <v>15</v>
      </c>
      <c r="Q525">
        <v>8.23</v>
      </c>
      <c r="R525">
        <v>41.25</v>
      </c>
      <c r="S525">
        <v>17.899999999999999</v>
      </c>
      <c r="T525">
        <v>5.2</v>
      </c>
    </row>
    <row r="526" spans="1:20" x14ac:dyDescent="0.15">
      <c r="A526">
        <v>1320</v>
      </c>
      <c r="B526">
        <v>0.52800000000000002</v>
      </c>
      <c r="C526">
        <v>2886.89655172414</v>
      </c>
      <c r="D526">
        <v>8372</v>
      </c>
      <c r="E526">
        <v>11051.04</v>
      </c>
      <c r="F526">
        <v>0.491157333333333</v>
      </c>
      <c r="G526">
        <v>38</v>
      </c>
      <c r="I526">
        <v>1895</v>
      </c>
      <c r="J526">
        <v>1905</v>
      </c>
      <c r="K526">
        <v>7.44</v>
      </c>
      <c r="L526">
        <v>734</v>
      </c>
      <c r="M526">
        <v>2202</v>
      </c>
      <c r="N526">
        <v>4890</v>
      </c>
      <c r="P526">
        <v>12</v>
      </c>
      <c r="Q526">
        <v>8.25</v>
      </c>
      <c r="R526">
        <v>44.82</v>
      </c>
      <c r="S526">
        <v>16.7</v>
      </c>
      <c r="T526">
        <v>6.1</v>
      </c>
    </row>
    <row r="527" spans="1:20" x14ac:dyDescent="0.15">
      <c r="A527">
        <v>1440</v>
      </c>
      <c r="B527">
        <v>0.57599999999999996</v>
      </c>
      <c r="C527">
        <v>3279.6551724137898</v>
      </c>
      <c r="D527">
        <v>9511</v>
      </c>
      <c r="E527">
        <v>13695.84</v>
      </c>
      <c r="F527">
        <v>0.60870400000000002</v>
      </c>
      <c r="G527">
        <v>38</v>
      </c>
      <c r="I527">
        <v>1870</v>
      </c>
      <c r="J527">
        <v>2092</v>
      </c>
      <c r="K527">
        <v>7.45</v>
      </c>
      <c r="L527">
        <v>725</v>
      </c>
      <c r="M527">
        <v>2175</v>
      </c>
      <c r="N527">
        <v>5160</v>
      </c>
      <c r="P527">
        <v>12</v>
      </c>
      <c r="Q527">
        <v>8.3800000000000008</v>
      </c>
      <c r="R527">
        <v>44.31</v>
      </c>
      <c r="S527">
        <v>15.9</v>
      </c>
      <c r="T527">
        <v>6.3</v>
      </c>
    </row>
    <row r="528" spans="1:20" x14ac:dyDescent="0.15">
      <c r="A528">
        <v>1440</v>
      </c>
      <c r="B528">
        <v>0.57599999999999996</v>
      </c>
      <c r="C528">
        <v>3654.4827586206902</v>
      </c>
      <c r="D528">
        <v>10598</v>
      </c>
      <c r="E528">
        <v>15261.12</v>
      </c>
      <c r="F528">
        <v>0.67827199999999999</v>
      </c>
      <c r="G528">
        <v>38</v>
      </c>
      <c r="I528">
        <v>1695</v>
      </c>
      <c r="J528">
        <v>1677</v>
      </c>
      <c r="K528">
        <v>7.43</v>
      </c>
      <c r="L528">
        <v>778</v>
      </c>
      <c r="M528">
        <v>2334</v>
      </c>
      <c r="N528">
        <v>5460</v>
      </c>
      <c r="P528">
        <v>18</v>
      </c>
      <c r="Q528">
        <v>9.0399999999999991</v>
      </c>
      <c r="R528">
        <v>45.33</v>
      </c>
      <c r="S528">
        <v>14.7</v>
      </c>
      <c r="T528">
        <v>5.7</v>
      </c>
    </row>
    <row r="529" spans="1:20" x14ac:dyDescent="0.15">
      <c r="A529">
        <v>1440</v>
      </c>
      <c r="B529">
        <v>0.57599999999999996</v>
      </c>
      <c r="C529">
        <v>3597.5862068965498</v>
      </c>
      <c r="D529">
        <v>10433</v>
      </c>
      <c r="E529">
        <v>15023.52</v>
      </c>
      <c r="F529">
        <v>0.66771199999999997</v>
      </c>
      <c r="G529">
        <v>38</v>
      </c>
      <c r="I529">
        <v>1707</v>
      </c>
      <c r="J529">
        <v>1674</v>
      </c>
      <c r="K529">
        <v>7.47</v>
      </c>
      <c r="L529">
        <v>826</v>
      </c>
      <c r="M529">
        <v>2478</v>
      </c>
      <c r="N529">
        <v>5550</v>
      </c>
      <c r="P529">
        <v>20</v>
      </c>
      <c r="Q529">
        <v>9.33</v>
      </c>
      <c r="R529">
        <v>46.7</v>
      </c>
      <c r="S529">
        <v>14.4</v>
      </c>
      <c r="T529">
        <v>5.2</v>
      </c>
    </row>
    <row r="530" spans="1:20" x14ac:dyDescent="0.15">
      <c r="A530">
        <v>1440</v>
      </c>
      <c r="B530">
        <v>0.57599999999999996</v>
      </c>
      <c r="C530">
        <v>3179.3103448275901</v>
      </c>
      <c r="D530">
        <v>9220</v>
      </c>
      <c r="E530">
        <v>13276.8</v>
      </c>
      <c r="F530">
        <v>0.59008000000000005</v>
      </c>
      <c r="G530">
        <v>38</v>
      </c>
      <c r="I530">
        <v>1685</v>
      </c>
      <c r="J530">
        <v>1644</v>
      </c>
      <c r="K530">
        <v>7.52</v>
      </c>
      <c r="L530">
        <v>863</v>
      </c>
      <c r="M530">
        <v>2589</v>
      </c>
      <c r="N530">
        <v>6140</v>
      </c>
      <c r="P530">
        <v>35</v>
      </c>
      <c r="Q530">
        <v>9.2799999999999994</v>
      </c>
      <c r="R530">
        <v>49.98</v>
      </c>
      <c r="S530">
        <v>12.2</v>
      </c>
      <c r="T530">
        <v>5.5</v>
      </c>
    </row>
    <row r="531" spans="1:20" x14ac:dyDescent="0.15">
      <c r="A531">
        <v>1440</v>
      </c>
      <c r="B531">
        <v>0.57599999999999996</v>
      </c>
      <c r="C531">
        <v>3267.2413793103501</v>
      </c>
      <c r="D531">
        <v>9475</v>
      </c>
      <c r="E531">
        <v>13644</v>
      </c>
      <c r="F531">
        <v>0.60640000000000005</v>
      </c>
      <c r="G531">
        <v>38</v>
      </c>
      <c r="I531">
        <v>1620</v>
      </c>
      <c r="J531">
        <v>1614</v>
      </c>
      <c r="K531">
        <v>7.54</v>
      </c>
      <c r="L531">
        <v>872</v>
      </c>
      <c r="M531">
        <v>2616</v>
      </c>
      <c r="N531">
        <v>6050</v>
      </c>
      <c r="P531">
        <v>35</v>
      </c>
      <c r="Q531">
        <v>9.61</v>
      </c>
      <c r="R531">
        <v>49.14</v>
      </c>
      <c r="S531">
        <v>13.2</v>
      </c>
      <c r="T531">
        <v>4.7</v>
      </c>
    </row>
    <row r="532" spans="1:20" x14ac:dyDescent="0.15">
      <c r="A532">
        <v>1440</v>
      </c>
      <c r="B532">
        <v>0.57599999999999996</v>
      </c>
      <c r="C532">
        <v>3354.4827586206902</v>
      </c>
      <c r="D532">
        <v>9728</v>
      </c>
      <c r="E532">
        <v>14008.32</v>
      </c>
      <c r="F532">
        <v>0.62259200000000003</v>
      </c>
      <c r="G532">
        <v>38</v>
      </c>
      <c r="I532">
        <v>1651</v>
      </c>
      <c r="J532">
        <v>1627</v>
      </c>
      <c r="K532">
        <v>7.48</v>
      </c>
      <c r="L532">
        <v>878</v>
      </c>
      <c r="M532">
        <v>2634</v>
      </c>
      <c r="N532">
        <v>6030</v>
      </c>
      <c r="P532">
        <v>35</v>
      </c>
      <c r="Q532">
        <v>9.98</v>
      </c>
      <c r="R532">
        <v>50.78</v>
      </c>
      <c r="S532">
        <v>13.5</v>
      </c>
      <c r="T532">
        <v>5</v>
      </c>
    </row>
    <row r="533" spans="1:20" x14ac:dyDescent="0.15">
      <c r="A533">
        <v>1440</v>
      </c>
      <c r="B533">
        <v>0.57599999999999996</v>
      </c>
      <c r="C533">
        <v>2885.5172413793098</v>
      </c>
      <c r="D533">
        <v>8368</v>
      </c>
      <c r="E533">
        <v>12049.92</v>
      </c>
      <c r="F533">
        <v>0.53555200000000003</v>
      </c>
      <c r="G533">
        <v>38</v>
      </c>
      <c r="I533">
        <v>1716</v>
      </c>
      <c r="J533">
        <v>1648</v>
      </c>
      <c r="K533">
        <v>7.44</v>
      </c>
      <c r="L533">
        <v>858</v>
      </c>
      <c r="M533">
        <v>2574</v>
      </c>
      <c r="N533">
        <v>6000</v>
      </c>
      <c r="P533">
        <v>30</v>
      </c>
      <c r="Q533">
        <v>9.19</v>
      </c>
      <c r="R533">
        <v>49</v>
      </c>
      <c r="S533">
        <v>10.7</v>
      </c>
      <c r="T533">
        <v>3.1</v>
      </c>
    </row>
    <row r="534" spans="1:20" x14ac:dyDescent="0.15">
      <c r="A534">
        <v>1440</v>
      </c>
      <c r="B534">
        <v>0.57599999999999996</v>
      </c>
      <c r="C534">
        <v>3353.10344827586</v>
      </c>
      <c r="D534">
        <v>9724</v>
      </c>
      <c r="E534">
        <v>14002.56</v>
      </c>
      <c r="F534">
        <v>0.622336</v>
      </c>
      <c r="G534">
        <v>38</v>
      </c>
      <c r="I534">
        <v>1676</v>
      </c>
      <c r="J534">
        <v>1621</v>
      </c>
      <c r="K534">
        <v>7.58</v>
      </c>
      <c r="L534">
        <v>886</v>
      </c>
      <c r="M534">
        <v>2658</v>
      </c>
      <c r="N534">
        <v>5890</v>
      </c>
      <c r="P534">
        <v>35</v>
      </c>
      <c r="Q534">
        <v>9.65</v>
      </c>
      <c r="R534">
        <v>50.56</v>
      </c>
      <c r="S534">
        <v>11.9</v>
      </c>
      <c r="T534">
        <v>3.1</v>
      </c>
    </row>
    <row r="535" spans="1:20" x14ac:dyDescent="0.15">
      <c r="A535">
        <v>1440</v>
      </c>
      <c r="B535">
        <v>0.57599999999999996</v>
      </c>
      <c r="C535">
        <v>3323.10344827586</v>
      </c>
      <c r="D535">
        <v>9637</v>
      </c>
      <c r="E535">
        <v>13877.28</v>
      </c>
      <c r="F535">
        <v>0.61676799999999998</v>
      </c>
      <c r="G535">
        <v>38</v>
      </c>
      <c r="I535">
        <v>1612</v>
      </c>
      <c r="J535">
        <v>1686</v>
      </c>
      <c r="K535">
        <v>7.51</v>
      </c>
      <c r="L535">
        <v>867</v>
      </c>
      <c r="M535">
        <v>2601</v>
      </c>
      <c r="N535">
        <v>5820</v>
      </c>
      <c r="P535">
        <v>40</v>
      </c>
      <c r="Q535">
        <v>9.8800000000000008</v>
      </c>
      <c r="R535">
        <v>48.9</v>
      </c>
      <c r="S535">
        <v>11.7</v>
      </c>
      <c r="T535">
        <v>4.0999999999999996</v>
      </c>
    </row>
    <row r="536" spans="1:20" x14ac:dyDescent="0.15">
      <c r="A536">
        <v>1440</v>
      </c>
      <c r="B536">
        <v>0.57599999999999996</v>
      </c>
      <c r="C536">
        <v>3166.5517241379298</v>
      </c>
      <c r="D536">
        <v>9183</v>
      </c>
      <c r="E536">
        <v>13223.52</v>
      </c>
      <c r="F536">
        <v>0.58771200000000001</v>
      </c>
      <c r="G536">
        <v>38</v>
      </c>
      <c r="I536">
        <v>1637</v>
      </c>
      <c r="J536">
        <v>1547</v>
      </c>
      <c r="K536">
        <v>7.53</v>
      </c>
      <c r="L536">
        <v>876</v>
      </c>
      <c r="M536">
        <v>2628</v>
      </c>
      <c r="N536">
        <v>5830</v>
      </c>
      <c r="P536">
        <v>40</v>
      </c>
      <c r="Q536">
        <v>9.94</v>
      </c>
      <c r="R536">
        <v>47.49</v>
      </c>
      <c r="S536">
        <v>10.3</v>
      </c>
      <c r="T536">
        <v>3.7</v>
      </c>
    </row>
    <row r="537" spans="1:20" x14ac:dyDescent="0.15">
      <c r="A537">
        <v>1440</v>
      </c>
      <c r="B537">
        <v>0.57599999999999996</v>
      </c>
      <c r="C537">
        <v>2825.8620689655199</v>
      </c>
      <c r="D537">
        <v>8195</v>
      </c>
      <c r="E537">
        <v>11800.8</v>
      </c>
      <c r="F537">
        <v>0.52447999999999995</v>
      </c>
      <c r="G537">
        <v>38</v>
      </c>
      <c r="I537">
        <v>1632</v>
      </c>
      <c r="J537">
        <v>1510</v>
      </c>
      <c r="K537">
        <v>7.5</v>
      </c>
      <c r="L537">
        <v>899</v>
      </c>
      <c r="M537">
        <v>2697</v>
      </c>
      <c r="N537">
        <v>5880</v>
      </c>
      <c r="P537">
        <v>35</v>
      </c>
      <c r="Q537">
        <v>9.67</v>
      </c>
      <c r="R537">
        <v>47.25</v>
      </c>
      <c r="S537">
        <v>10.6</v>
      </c>
      <c r="T537">
        <v>3.2</v>
      </c>
    </row>
    <row r="538" spans="1:20" x14ac:dyDescent="0.15">
      <c r="A538">
        <v>1440</v>
      </c>
      <c r="B538">
        <v>0.57599999999999996</v>
      </c>
      <c r="C538">
        <v>3271.7241379310299</v>
      </c>
      <c r="D538">
        <v>9488</v>
      </c>
      <c r="E538">
        <v>13662.72</v>
      </c>
      <c r="F538">
        <v>0.60723199999999999</v>
      </c>
      <c r="G538">
        <v>38</v>
      </c>
      <c r="I538">
        <v>1788</v>
      </c>
      <c r="J538">
        <v>1521</v>
      </c>
      <c r="K538">
        <v>7.54</v>
      </c>
      <c r="L538">
        <v>905</v>
      </c>
      <c r="M538">
        <v>2715</v>
      </c>
      <c r="N538">
        <v>5750</v>
      </c>
      <c r="P538">
        <v>37</v>
      </c>
      <c r="Q538">
        <v>9.85</v>
      </c>
      <c r="R538">
        <v>42.62</v>
      </c>
      <c r="S538">
        <v>11</v>
      </c>
      <c r="T538">
        <v>3</v>
      </c>
    </row>
    <row r="539" spans="1:20" x14ac:dyDescent="0.15">
      <c r="A539">
        <v>1440</v>
      </c>
      <c r="B539">
        <v>0.57599999999999996</v>
      </c>
      <c r="C539">
        <v>3251.03448275862</v>
      </c>
      <c r="D539">
        <v>9428</v>
      </c>
      <c r="E539">
        <v>13576.32</v>
      </c>
      <c r="F539">
        <v>0.60339200000000004</v>
      </c>
      <c r="G539">
        <v>38</v>
      </c>
      <c r="I539">
        <v>1791</v>
      </c>
      <c r="J539">
        <v>1545</v>
      </c>
      <c r="K539">
        <v>7.48</v>
      </c>
      <c r="L539">
        <v>897</v>
      </c>
      <c r="M539">
        <v>2691</v>
      </c>
      <c r="N539">
        <v>5520</v>
      </c>
      <c r="P539">
        <v>42</v>
      </c>
      <c r="Q539">
        <v>9.9600000000000009</v>
      </c>
      <c r="R539">
        <v>43.22</v>
      </c>
      <c r="S539">
        <v>10.7</v>
      </c>
      <c r="T539">
        <v>3.1</v>
      </c>
    </row>
    <row r="540" spans="1:20" x14ac:dyDescent="0.15">
      <c r="A540">
        <v>1440</v>
      </c>
      <c r="B540">
        <v>0.57599999999999996</v>
      </c>
      <c r="C540">
        <v>3924.1379310344801</v>
      </c>
      <c r="D540">
        <v>11380</v>
      </c>
      <c r="E540">
        <v>16387.2</v>
      </c>
      <c r="F540">
        <v>0.72831999999999997</v>
      </c>
      <c r="G540">
        <v>38</v>
      </c>
      <c r="I540">
        <v>1793</v>
      </c>
      <c r="J540">
        <v>1522</v>
      </c>
      <c r="K540">
        <v>7.49</v>
      </c>
      <c r="L540">
        <v>916</v>
      </c>
      <c r="M540">
        <v>2748</v>
      </c>
      <c r="N540">
        <v>5480</v>
      </c>
      <c r="P540">
        <v>39</v>
      </c>
      <c r="Q540">
        <v>9.31</v>
      </c>
      <c r="R540">
        <v>41.56</v>
      </c>
      <c r="S540">
        <v>10.7</v>
      </c>
      <c r="T540">
        <v>3.1</v>
      </c>
    </row>
    <row r="541" spans="1:20" x14ac:dyDescent="0.15">
      <c r="A541">
        <v>1440</v>
      </c>
      <c r="B541">
        <v>0.57599999999999996</v>
      </c>
      <c r="C541">
        <v>4273.1034482758596</v>
      </c>
      <c r="D541">
        <v>12392</v>
      </c>
      <c r="E541">
        <v>17844.48</v>
      </c>
      <c r="F541">
        <v>0.79308800000000002</v>
      </c>
      <c r="G541">
        <v>38</v>
      </c>
      <c r="I541">
        <v>1635</v>
      </c>
      <c r="J541">
        <v>1677</v>
      </c>
      <c r="K541">
        <v>7.49</v>
      </c>
      <c r="L541">
        <v>997</v>
      </c>
      <c r="M541">
        <v>2991</v>
      </c>
      <c r="N541">
        <v>5520</v>
      </c>
      <c r="P541">
        <v>48</v>
      </c>
      <c r="Q541">
        <v>10.83</v>
      </c>
      <c r="R541">
        <v>43.5</v>
      </c>
      <c r="S541">
        <v>9.1999999999999993</v>
      </c>
      <c r="T541">
        <v>2.4</v>
      </c>
    </row>
    <row r="542" spans="1:20" x14ac:dyDescent="0.15">
      <c r="A542">
        <v>1440</v>
      </c>
      <c r="B542">
        <v>0.57599999999999996</v>
      </c>
      <c r="C542">
        <v>2833.7931034482799</v>
      </c>
      <c r="D542">
        <v>8218</v>
      </c>
      <c r="E542">
        <v>11833.92</v>
      </c>
      <c r="F542">
        <v>0.52595199999999998</v>
      </c>
      <c r="G542">
        <v>38</v>
      </c>
      <c r="I542">
        <v>1731</v>
      </c>
      <c r="J542">
        <v>1678</v>
      </c>
      <c r="K542">
        <v>7.58</v>
      </c>
      <c r="L542">
        <v>983</v>
      </c>
      <c r="M542">
        <v>2949</v>
      </c>
      <c r="N542">
        <v>4890</v>
      </c>
      <c r="P542">
        <v>55</v>
      </c>
      <c r="Q542">
        <v>11.65</v>
      </c>
      <c r="R542">
        <v>46.77</v>
      </c>
      <c r="S542">
        <v>10.4</v>
      </c>
      <c r="T542">
        <v>2.8</v>
      </c>
    </row>
    <row r="543" spans="1:20" x14ac:dyDescent="0.15">
      <c r="A543">
        <v>1440</v>
      </c>
      <c r="B543">
        <v>0.57599999999999996</v>
      </c>
      <c r="C543">
        <v>3389.6551724137898</v>
      </c>
      <c r="D543">
        <v>9830</v>
      </c>
      <c r="E543">
        <v>14155.2</v>
      </c>
      <c r="F543">
        <v>0.62912000000000001</v>
      </c>
      <c r="G543">
        <v>38</v>
      </c>
      <c r="I543">
        <v>1722</v>
      </c>
      <c r="J543">
        <v>1721</v>
      </c>
      <c r="K543">
        <v>7.48</v>
      </c>
      <c r="L543">
        <v>987</v>
      </c>
      <c r="M543">
        <v>2961</v>
      </c>
      <c r="N543">
        <v>4770</v>
      </c>
      <c r="P543">
        <v>50</v>
      </c>
      <c r="Q543">
        <v>11.35</v>
      </c>
      <c r="R543">
        <v>46.25</v>
      </c>
      <c r="S543">
        <v>9.8000000000000007</v>
      </c>
      <c r="T543">
        <v>3.2</v>
      </c>
    </row>
    <row r="544" spans="1:20" x14ac:dyDescent="0.15">
      <c r="A544">
        <v>1440</v>
      </c>
      <c r="B544">
        <v>0.57599999999999996</v>
      </c>
      <c r="C544">
        <v>3641.3793103448302</v>
      </c>
      <c r="D544">
        <v>10560</v>
      </c>
      <c r="E544">
        <v>15206.4</v>
      </c>
      <c r="F544">
        <v>0.67584</v>
      </c>
      <c r="G544">
        <v>38</v>
      </c>
      <c r="I544">
        <v>1755</v>
      </c>
      <c r="J544">
        <v>1720</v>
      </c>
      <c r="K544">
        <v>7.5</v>
      </c>
      <c r="L544">
        <v>995</v>
      </c>
      <c r="M544">
        <v>2985</v>
      </c>
      <c r="N544">
        <v>5690</v>
      </c>
      <c r="P544">
        <v>60</v>
      </c>
      <c r="Q544">
        <v>12.33</v>
      </c>
      <c r="R544">
        <v>44.56</v>
      </c>
      <c r="S544">
        <v>9.3000000000000007</v>
      </c>
      <c r="T544">
        <v>2.7</v>
      </c>
    </row>
    <row r="545" spans="1:20" x14ac:dyDescent="0.15">
      <c r="A545">
        <v>1440</v>
      </c>
      <c r="B545">
        <v>0.57599999999999996</v>
      </c>
      <c r="C545">
        <v>3207.5862068965498</v>
      </c>
      <c r="D545">
        <v>9302</v>
      </c>
      <c r="E545">
        <v>13394.88</v>
      </c>
      <c r="F545">
        <v>0.59532799999999997</v>
      </c>
      <c r="G545">
        <v>38</v>
      </c>
      <c r="I545">
        <v>1714</v>
      </c>
      <c r="J545">
        <v>1711</v>
      </c>
      <c r="K545">
        <v>7.66</v>
      </c>
      <c r="L545">
        <v>998</v>
      </c>
      <c r="M545">
        <v>2994</v>
      </c>
      <c r="N545">
        <v>5890</v>
      </c>
      <c r="P545">
        <v>55</v>
      </c>
      <c r="Q545">
        <v>12.77</v>
      </c>
      <c r="R545">
        <v>46.44</v>
      </c>
      <c r="S545">
        <v>7.8</v>
      </c>
      <c r="T545">
        <v>2.8</v>
      </c>
    </row>
    <row r="546" spans="1:20" x14ac:dyDescent="0.15">
      <c r="A546">
        <v>1440</v>
      </c>
      <c r="B546">
        <v>0.57599999999999996</v>
      </c>
      <c r="C546">
        <v>2784.8275862068999</v>
      </c>
      <c r="D546">
        <v>8076</v>
      </c>
      <c r="E546">
        <v>11629.44</v>
      </c>
      <c r="F546">
        <v>0.51686399999999999</v>
      </c>
      <c r="G546">
        <v>38</v>
      </c>
      <c r="I546">
        <v>1830</v>
      </c>
      <c r="J546">
        <v>1842</v>
      </c>
      <c r="K546">
        <v>7.84</v>
      </c>
      <c r="L546">
        <v>1043</v>
      </c>
      <c r="M546">
        <v>3129</v>
      </c>
      <c r="N546">
        <v>5780</v>
      </c>
      <c r="P546">
        <v>65</v>
      </c>
      <c r="Q546">
        <v>12.67</v>
      </c>
      <c r="R546">
        <v>46.45</v>
      </c>
      <c r="S546">
        <v>10.6</v>
      </c>
      <c r="T546">
        <v>2</v>
      </c>
    </row>
    <row r="547" spans="1:20" x14ac:dyDescent="0.15">
      <c r="A547">
        <v>1440</v>
      </c>
      <c r="B547">
        <v>0.57599999999999996</v>
      </c>
      <c r="C547">
        <v>2512.06896551724</v>
      </c>
      <c r="D547">
        <v>7285</v>
      </c>
      <c r="E547">
        <v>10490.4</v>
      </c>
      <c r="F547">
        <v>0.46623999999999999</v>
      </c>
      <c r="G547">
        <v>38</v>
      </c>
      <c r="I547">
        <v>1738</v>
      </c>
      <c r="J547">
        <v>1739</v>
      </c>
      <c r="K547">
        <v>7.6</v>
      </c>
      <c r="L547">
        <v>1031</v>
      </c>
      <c r="M547">
        <v>3093</v>
      </c>
      <c r="N547">
        <v>5710</v>
      </c>
      <c r="P547">
        <v>60</v>
      </c>
      <c r="Q547">
        <v>13.23</v>
      </c>
      <c r="R547">
        <v>43.2</v>
      </c>
      <c r="S547">
        <v>9.1</v>
      </c>
      <c r="T547">
        <v>2.2000000000000002</v>
      </c>
    </row>
    <row r="548" spans="1:20" x14ac:dyDescent="0.15">
      <c r="A548">
        <v>1440</v>
      </c>
      <c r="B548">
        <v>0.57599999999999996</v>
      </c>
      <c r="C548">
        <v>2847.93103448276</v>
      </c>
      <c r="D548">
        <v>8259</v>
      </c>
      <c r="E548">
        <v>11892.96</v>
      </c>
      <c r="F548">
        <v>0.52857600000000005</v>
      </c>
      <c r="G548">
        <v>38</v>
      </c>
      <c r="I548">
        <v>1735</v>
      </c>
      <c r="J548">
        <v>1773</v>
      </c>
      <c r="K548">
        <v>7.47</v>
      </c>
      <c r="L548">
        <v>1016</v>
      </c>
      <c r="M548">
        <v>3048</v>
      </c>
      <c r="N548">
        <v>5520</v>
      </c>
      <c r="P548">
        <v>60</v>
      </c>
      <c r="Q548">
        <v>13.38</v>
      </c>
      <c r="R548">
        <v>38.4</v>
      </c>
      <c r="S548">
        <v>9</v>
      </c>
      <c r="T548">
        <v>3.3</v>
      </c>
    </row>
    <row r="549" spans="1:20" x14ac:dyDescent="0.15">
      <c r="A549">
        <v>1440</v>
      </c>
      <c r="B549">
        <v>0.57599999999999996</v>
      </c>
      <c r="C549">
        <v>2757.93103448276</v>
      </c>
      <c r="D549">
        <v>7998</v>
      </c>
      <c r="E549">
        <v>11517.12</v>
      </c>
      <c r="F549">
        <v>0.51187199999999999</v>
      </c>
      <c r="G549">
        <v>38</v>
      </c>
      <c r="I549">
        <v>1815</v>
      </c>
      <c r="J549">
        <v>1805</v>
      </c>
      <c r="K549">
        <v>7.4</v>
      </c>
      <c r="L549">
        <v>1005</v>
      </c>
      <c r="M549">
        <v>3015</v>
      </c>
      <c r="N549">
        <v>5340</v>
      </c>
      <c r="P549">
        <v>50</v>
      </c>
      <c r="Q549">
        <v>13.88</v>
      </c>
      <c r="R549">
        <v>41.68</v>
      </c>
      <c r="S549">
        <v>9.9</v>
      </c>
      <c r="T549">
        <v>2.1</v>
      </c>
    </row>
    <row r="550" spans="1:20" x14ac:dyDescent="0.15">
      <c r="A550">
        <v>1440</v>
      </c>
      <c r="B550">
        <v>0.57599999999999996</v>
      </c>
      <c r="C550">
        <v>2663.4482758620702</v>
      </c>
      <c r="D550">
        <v>7724</v>
      </c>
      <c r="E550">
        <v>11122.56</v>
      </c>
      <c r="F550">
        <v>0.494336</v>
      </c>
      <c r="G550">
        <v>38</v>
      </c>
      <c r="I550">
        <v>1782</v>
      </c>
      <c r="J550">
        <v>1773</v>
      </c>
      <c r="K550">
        <v>7.34</v>
      </c>
      <c r="L550">
        <v>976</v>
      </c>
      <c r="M550">
        <v>2928</v>
      </c>
      <c r="N550">
        <v>5080</v>
      </c>
      <c r="P550">
        <v>45</v>
      </c>
      <c r="Q550">
        <v>13.24</v>
      </c>
      <c r="R550">
        <v>38.56</v>
      </c>
      <c r="S550">
        <v>10.6</v>
      </c>
      <c r="T550">
        <v>3.1</v>
      </c>
    </row>
    <row r="551" spans="1:20" x14ac:dyDescent="0.15">
      <c r="A551">
        <v>1440</v>
      </c>
      <c r="B551">
        <v>0.57599999999999996</v>
      </c>
      <c r="C551">
        <v>2634.4827586206902</v>
      </c>
      <c r="D551">
        <v>7640</v>
      </c>
      <c r="E551">
        <v>11001.6</v>
      </c>
      <c r="F551">
        <v>0.48896000000000001</v>
      </c>
      <c r="G551">
        <v>38</v>
      </c>
      <c r="I551">
        <v>1765</v>
      </c>
      <c r="J551">
        <v>1758</v>
      </c>
      <c r="K551">
        <v>7.19</v>
      </c>
      <c r="L551">
        <v>916</v>
      </c>
      <c r="M551">
        <v>2748</v>
      </c>
      <c r="N551">
        <v>4760</v>
      </c>
      <c r="P551">
        <v>30</v>
      </c>
      <c r="Q551">
        <v>12.11</v>
      </c>
      <c r="R551">
        <v>35.42</v>
      </c>
      <c r="S551">
        <v>11.9</v>
      </c>
      <c r="T551">
        <v>4.4000000000000004</v>
      </c>
    </row>
    <row r="552" spans="1:20" x14ac:dyDescent="0.15">
      <c r="A552">
        <v>1440</v>
      </c>
      <c r="B552">
        <v>0.57599999999999996</v>
      </c>
      <c r="C552">
        <v>2513.4482758620702</v>
      </c>
      <c r="D552">
        <v>7289</v>
      </c>
      <c r="E552">
        <v>10496.16</v>
      </c>
      <c r="F552">
        <v>0.46649600000000002</v>
      </c>
      <c r="G552">
        <v>38</v>
      </c>
      <c r="I552">
        <v>1787</v>
      </c>
      <c r="J552">
        <v>1779</v>
      </c>
      <c r="K552">
        <v>7.31</v>
      </c>
      <c r="L552">
        <v>935</v>
      </c>
      <c r="M552">
        <v>2805</v>
      </c>
      <c r="N552">
        <v>4520</v>
      </c>
      <c r="P552">
        <v>35</v>
      </c>
      <c r="Q552">
        <v>12.56</v>
      </c>
      <c r="R552">
        <v>33.1</v>
      </c>
      <c r="S552">
        <v>12.6</v>
      </c>
      <c r="T552">
        <v>4.0999999999999996</v>
      </c>
    </row>
    <row r="553" spans="1:20" x14ac:dyDescent="0.15">
      <c r="A553">
        <v>1440</v>
      </c>
      <c r="B553">
        <v>0.57599999999999996</v>
      </c>
      <c r="C553">
        <v>2862.06896551724</v>
      </c>
      <c r="D553">
        <v>8300</v>
      </c>
      <c r="E553">
        <v>11952</v>
      </c>
      <c r="F553">
        <v>0.53120000000000001</v>
      </c>
      <c r="G553">
        <v>38</v>
      </c>
      <c r="I553">
        <v>1734</v>
      </c>
      <c r="J553">
        <v>1726</v>
      </c>
      <c r="K553">
        <v>7.3</v>
      </c>
      <c r="L553">
        <v>917</v>
      </c>
      <c r="M553">
        <v>2751</v>
      </c>
      <c r="N553">
        <v>4400</v>
      </c>
      <c r="P553">
        <v>38</v>
      </c>
      <c r="Q553">
        <v>11.36</v>
      </c>
      <c r="R553">
        <v>33.15</v>
      </c>
      <c r="S553">
        <v>11.9</v>
      </c>
      <c r="T553">
        <v>3.6</v>
      </c>
    </row>
    <row r="554" spans="1:20" x14ac:dyDescent="0.15">
      <c r="A554">
        <v>1440</v>
      </c>
      <c r="B554">
        <v>0.57599999999999996</v>
      </c>
      <c r="C554">
        <v>2533.4482758620702</v>
      </c>
      <c r="D554">
        <v>7347</v>
      </c>
      <c r="E554">
        <v>10579.68</v>
      </c>
      <c r="F554">
        <v>0.47020800000000001</v>
      </c>
      <c r="G554">
        <v>38</v>
      </c>
      <c r="I554">
        <v>1824</v>
      </c>
      <c r="J554">
        <v>1816</v>
      </c>
      <c r="K554">
        <v>7.22</v>
      </c>
      <c r="L554">
        <v>897</v>
      </c>
      <c r="M554">
        <v>2691</v>
      </c>
      <c r="N554">
        <v>4260</v>
      </c>
      <c r="P554">
        <v>33</v>
      </c>
      <c r="Q554">
        <v>11.06</v>
      </c>
      <c r="R554">
        <v>31.88</v>
      </c>
      <c r="S554">
        <v>13.6</v>
      </c>
      <c r="T554">
        <v>4.5</v>
      </c>
    </row>
    <row r="555" spans="1:20" x14ac:dyDescent="0.15">
      <c r="A555">
        <v>1440</v>
      </c>
      <c r="B555">
        <v>0.57599999999999996</v>
      </c>
      <c r="C555">
        <v>2822.4137931034502</v>
      </c>
      <c r="D555">
        <v>8185</v>
      </c>
      <c r="E555">
        <v>11786.4</v>
      </c>
      <c r="F555">
        <v>0.52383999999999997</v>
      </c>
      <c r="G555">
        <v>38</v>
      </c>
      <c r="I555">
        <v>1681</v>
      </c>
      <c r="J555">
        <v>1656</v>
      </c>
      <c r="K555">
        <v>7.25</v>
      </c>
      <c r="L555">
        <v>809</v>
      </c>
      <c r="M555">
        <v>2427</v>
      </c>
      <c r="N555">
        <v>4260</v>
      </c>
      <c r="P555">
        <v>36</v>
      </c>
      <c r="Q555">
        <v>10.07</v>
      </c>
      <c r="R555">
        <v>30.55</v>
      </c>
      <c r="S555">
        <v>12.9</v>
      </c>
      <c r="T555">
        <v>4.9000000000000004</v>
      </c>
    </row>
    <row r="556" spans="1:20" x14ac:dyDescent="0.15">
      <c r="A556">
        <v>1440</v>
      </c>
      <c r="B556">
        <v>0.57599999999999996</v>
      </c>
      <c r="C556">
        <v>2581.7241379310299</v>
      </c>
      <c r="D556">
        <v>7487</v>
      </c>
      <c r="E556">
        <v>10781.28</v>
      </c>
      <c r="F556">
        <v>0.47916799999999998</v>
      </c>
      <c r="G556">
        <v>38</v>
      </c>
      <c r="I556">
        <v>1876</v>
      </c>
      <c r="J556">
        <v>1749</v>
      </c>
      <c r="K556">
        <v>7.23</v>
      </c>
      <c r="L556">
        <v>745</v>
      </c>
      <c r="M556">
        <v>2235</v>
      </c>
      <c r="N556">
        <v>4190</v>
      </c>
      <c r="P556">
        <v>35</v>
      </c>
      <c r="Q556">
        <v>9.56</v>
      </c>
      <c r="R556">
        <v>32.07</v>
      </c>
      <c r="S556">
        <v>16.5</v>
      </c>
      <c r="T556">
        <v>4.2</v>
      </c>
    </row>
    <row r="557" spans="1:20" x14ac:dyDescent="0.15">
      <c r="A557">
        <v>1440</v>
      </c>
      <c r="B557">
        <v>0.57599999999999996</v>
      </c>
      <c r="C557">
        <v>2484.4827586206902</v>
      </c>
      <c r="D557">
        <v>7205</v>
      </c>
      <c r="E557">
        <v>10375.200000000001</v>
      </c>
      <c r="F557">
        <v>0.46111999999999997</v>
      </c>
      <c r="G557">
        <v>38</v>
      </c>
      <c r="I557">
        <v>2002</v>
      </c>
      <c r="J557">
        <v>1756</v>
      </c>
      <c r="K557">
        <v>7.09</v>
      </c>
      <c r="L557">
        <v>716</v>
      </c>
      <c r="M557">
        <v>2148</v>
      </c>
      <c r="N557">
        <v>4060</v>
      </c>
      <c r="P557">
        <v>30</v>
      </c>
      <c r="Q557">
        <v>8.67</v>
      </c>
      <c r="R557">
        <v>31.5</v>
      </c>
      <c r="S557">
        <v>14.8</v>
      </c>
      <c r="T557">
        <v>3.7</v>
      </c>
    </row>
    <row r="558" spans="1:20" x14ac:dyDescent="0.15">
      <c r="A558">
        <v>1440</v>
      </c>
      <c r="B558">
        <v>0.57599999999999996</v>
      </c>
      <c r="C558">
        <v>2379.3103448275901</v>
      </c>
      <c r="D558">
        <v>6900</v>
      </c>
      <c r="E558">
        <v>9936</v>
      </c>
      <c r="F558">
        <v>0.44159999999999999</v>
      </c>
      <c r="G558">
        <v>38</v>
      </c>
      <c r="I558">
        <v>2156</v>
      </c>
      <c r="J558">
        <v>1885</v>
      </c>
      <c r="K558">
        <v>7.2</v>
      </c>
      <c r="L558">
        <v>735</v>
      </c>
      <c r="M558">
        <v>2205</v>
      </c>
      <c r="N558">
        <v>4070</v>
      </c>
      <c r="P558">
        <v>31</v>
      </c>
      <c r="Q558">
        <v>8.11</v>
      </c>
      <c r="R558">
        <v>30.8</v>
      </c>
      <c r="S558">
        <v>14.5</v>
      </c>
      <c r="T558">
        <v>3.2</v>
      </c>
    </row>
    <row r="559" spans="1:20" x14ac:dyDescent="0.15">
      <c r="A559">
        <v>1440</v>
      </c>
      <c r="B559">
        <v>0.57599999999999996</v>
      </c>
      <c r="C559">
        <v>2554.1379310344801</v>
      </c>
      <c r="D559">
        <v>7407</v>
      </c>
      <c r="E559">
        <v>10666.08</v>
      </c>
      <c r="F559">
        <v>0.47404800000000002</v>
      </c>
      <c r="G559">
        <v>38</v>
      </c>
      <c r="I559">
        <v>2097</v>
      </c>
      <c r="J559">
        <v>1852</v>
      </c>
      <c r="K559">
        <v>7.38</v>
      </c>
      <c r="L559">
        <v>756</v>
      </c>
      <c r="M559">
        <v>2268</v>
      </c>
      <c r="N559">
        <v>4370</v>
      </c>
      <c r="P559">
        <v>38</v>
      </c>
      <c r="Q559">
        <v>8.5500000000000007</v>
      </c>
      <c r="R559">
        <v>32.770000000000003</v>
      </c>
      <c r="S559">
        <v>8.8000000000000007</v>
      </c>
      <c r="T559">
        <v>2.2000000000000002</v>
      </c>
    </row>
    <row r="560" spans="1:20" x14ac:dyDescent="0.15">
      <c r="A560">
        <v>1440</v>
      </c>
      <c r="B560">
        <v>0.57599999999999996</v>
      </c>
      <c r="C560">
        <v>2283.4482758620702</v>
      </c>
      <c r="D560">
        <v>6622</v>
      </c>
      <c r="E560">
        <v>9535.68</v>
      </c>
      <c r="F560">
        <v>0.42380800000000002</v>
      </c>
      <c r="G560">
        <v>38</v>
      </c>
      <c r="I560">
        <v>2044</v>
      </c>
      <c r="J560">
        <v>1776</v>
      </c>
      <c r="K560">
        <v>7.34</v>
      </c>
      <c r="L560">
        <v>779</v>
      </c>
      <c r="M560">
        <v>2337</v>
      </c>
      <c r="N560">
        <v>4680</v>
      </c>
      <c r="P560">
        <v>33</v>
      </c>
      <c r="Q560">
        <v>8.8699999999999992</v>
      </c>
      <c r="R560">
        <v>39.21</v>
      </c>
      <c r="S560">
        <v>10.4</v>
      </c>
      <c r="T560">
        <v>1.5</v>
      </c>
    </row>
    <row r="561" spans="1:20" x14ac:dyDescent="0.15">
      <c r="A561">
        <v>1440</v>
      </c>
      <c r="B561">
        <v>0.57599999999999996</v>
      </c>
      <c r="C561">
        <v>2523.7931034482799</v>
      </c>
      <c r="D561">
        <v>7319</v>
      </c>
      <c r="E561">
        <v>10539.36</v>
      </c>
      <c r="F561">
        <v>0.468416</v>
      </c>
      <c r="G561">
        <v>38</v>
      </c>
      <c r="I561">
        <v>2096</v>
      </c>
      <c r="J561">
        <v>1862</v>
      </c>
      <c r="K561">
        <v>7.41</v>
      </c>
      <c r="L561">
        <v>811</v>
      </c>
      <c r="M561">
        <v>2433</v>
      </c>
      <c r="N561">
        <v>4910</v>
      </c>
      <c r="P561">
        <v>35</v>
      </c>
      <c r="Q561">
        <v>9.1300000000000008</v>
      </c>
      <c r="R561">
        <v>38.659999999999997</v>
      </c>
      <c r="S561">
        <v>10</v>
      </c>
      <c r="T561">
        <v>2</v>
      </c>
    </row>
    <row r="562" spans="1:20" x14ac:dyDescent="0.15">
      <c r="A562">
        <v>1440</v>
      </c>
      <c r="B562">
        <v>0.57599999999999996</v>
      </c>
      <c r="C562">
        <v>2108.6206896551698</v>
      </c>
      <c r="D562">
        <v>6115</v>
      </c>
      <c r="E562">
        <v>8805.6</v>
      </c>
      <c r="F562">
        <v>0.39135999999999999</v>
      </c>
      <c r="G562">
        <v>38</v>
      </c>
      <c r="I562">
        <v>2194</v>
      </c>
      <c r="J562">
        <v>1943</v>
      </c>
      <c r="K562">
        <v>7.58</v>
      </c>
      <c r="L562">
        <v>801</v>
      </c>
      <c r="M562">
        <v>2403</v>
      </c>
      <c r="N562">
        <v>4940</v>
      </c>
      <c r="P562">
        <v>40</v>
      </c>
      <c r="Q562">
        <v>8.67</v>
      </c>
      <c r="R562">
        <v>41.77</v>
      </c>
      <c r="S562">
        <v>10.3</v>
      </c>
      <c r="T562">
        <v>1.3</v>
      </c>
    </row>
    <row r="563" spans="1:20" x14ac:dyDescent="0.15">
      <c r="A563">
        <v>1440</v>
      </c>
      <c r="B563">
        <v>0.57599999999999996</v>
      </c>
      <c r="C563">
        <v>2828.2758620689701</v>
      </c>
      <c r="D563">
        <v>8202</v>
      </c>
      <c r="E563">
        <v>11810.88</v>
      </c>
      <c r="F563">
        <v>0.52492799999999995</v>
      </c>
      <c r="G563">
        <v>38</v>
      </c>
      <c r="I563">
        <v>2085</v>
      </c>
      <c r="J563">
        <v>1837</v>
      </c>
      <c r="K563">
        <v>7.44</v>
      </c>
      <c r="L563">
        <v>734</v>
      </c>
      <c r="M563">
        <v>2202</v>
      </c>
      <c r="N563">
        <v>5000</v>
      </c>
      <c r="P563">
        <v>42</v>
      </c>
      <c r="Q563">
        <v>8.32</v>
      </c>
      <c r="R563">
        <v>44.5</v>
      </c>
      <c r="S563">
        <v>10.4</v>
      </c>
      <c r="T563">
        <v>1</v>
      </c>
    </row>
    <row r="564" spans="1:20" x14ac:dyDescent="0.15">
      <c r="A564">
        <v>1440</v>
      </c>
      <c r="B564">
        <v>0.57599999999999996</v>
      </c>
      <c r="C564">
        <v>2722.4137931034502</v>
      </c>
      <c r="D564">
        <v>7895</v>
      </c>
      <c r="E564">
        <v>11368.8</v>
      </c>
      <c r="F564">
        <v>0.50527999999999995</v>
      </c>
      <c r="G564">
        <v>38</v>
      </c>
      <c r="I564">
        <v>2186</v>
      </c>
      <c r="J564">
        <v>1893</v>
      </c>
      <c r="K564">
        <v>7.41</v>
      </c>
      <c r="L564">
        <v>737</v>
      </c>
      <c r="M564">
        <v>2211</v>
      </c>
      <c r="N564">
        <v>5320</v>
      </c>
      <c r="P564">
        <v>45</v>
      </c>
      <c r="Q564">
        <v>8.66</v>
      </c>
      <c r="R564">
        <v>47.8</v>
      </c>
      <c r="S564">
        <v>8.8000000000000007</v>
      </c>
      <c r="T564">
        <v>1.1000000000000001</v>
      </c>
    </row>
    <row r="565" spans="1:20" x14ac:dyDescent="0.15">
      <c r="A565">
        <v>1440</v>
      </c>
      <c r="B565">
        <v>0.57599999999999996</v>
      </c>
      <c r="C565">
        <v>2884.8275862068999</v>
      </c>
      <c r="D565">
        <v>8366</v>
      </c>
      <c r="E565">
        <v>12047.04</v>
      </c>
      <c r="F565">
        <v>0.53542400000000001</v>
      </c>
      <c r="G565">
        <v>38</v>
      </c>
      <c r="I565">
        <v>2103</v>
      </c>
      <c r="J565">
        <v>1869</v>
      </c>
      <c r="K565">
        <v>7.47</v>
      </c>
      <c r="L565">
        <v>766</v>
      </c>
      <c r="M565">
        <v>2298</v>
      </c>
      <c r="N565">
        <v>5540</v>
      </c>
      <c r="P565">
        <v>48</v>
      </c>
      <c r="Q565">
        <v>8.84</v>
      </c>
      <c r="R565">
        <v>47.91</v>
      </c>
      <c r="S565">
        <v>7.6</v>
      </c>
      <c r="T565">
        <v>1.4</v>
      </c>
    </row>
    <row r="566" spans="1:20" x14ac:dyDescent="0.15">
      <c r="A566">
        <v>1440</v>
      </c>
      <c r="B566">
        <v>0.57599999999999996</v>
      </c>
      <c r="C566">
        <v>3288.96551724138</v>
      </c>
      <c r="D566">
        <v>9538</v>
      </c>
      <c r="E566">
        <v>13734.72</v>
      </c>
      <c r="F566">
        <v>0.61043199999999997</v>
      </c>
      <c r="G566">
        <v>38</v>
      </c>
      <c r="I566">
        <v>2195</v>
      </c>
      <c r="J566">
        <v>1946</v>
      </c>
      <c r="K566">
        <v>7.66</v>
      </c>
      <c r="L566">
        <v>833</v>
      </c>
      <c r="M566">
        <v>2499</v>
      </c>
      <c r="N566">
        <v>5870</v>
      </c>
      <c r="P566">
        <v>50</v>
      </c>
      <c r="Q566">
        <v>10.56</v>
      </c>
      <c r="R566">
        <v>50.02</v>
      </c>
      <c r="S566">
        <v>8.6</v>
      </c>
      <c r="T566">
        <v>0.95</v>
      </c>
    </row>
    <row r="567" spans="1:20" x14ac:dyDescent="0.15">
      <c r="A567">
        <v>1440</v>
      </c>
      <c r="B567">
        <v>0.57599999999999996</v>
      </c>
      <c r="C567">
        <v>3620.6896551724099</v>
      </c>
      <c r="D567">
        <v>10500</v>
      </c>
      <c r="E567">
        <v>15120</v>
      </c>
      <c r="F567">
        <v>0.67200000000000004</v>
      </c>
      <c r="G567">
        <v>38</v>
      </c>
      <c r="I567">
        <v>2091</v>
      </c>
      <c r="J567">
        <v>1865</v>
      </c>
      <c r="K567">
        <v>7.67</v>
      </c>
      <c r="L567">
        <v>916</v>
      </c>
      <c r="M567">
        <v>2748</v>
      </c>
      <c r="N567">
        <v>6030</v>
      </c>
      <c r="P567">
        <v>53</v>
      </c>
      <c r="Q567">
        <v>12.87</v>
      </c>
      <c r="R567">
        <v>50.12</v>
      </c>
      <c r="S567">
        <v>9.1999999999999993</v>
      </c>
      <c r="T567">
        <v>0.9</v>
      </c>
    </row>
    <row r="568" spans="1:20" x14ac:dyDescent="0.15">
      <c r="A568">
        <v>1440</v>
      </c>
      <c r="B568">
        <v>0.57599999999999996</v>
      </c>
      <c r="C568">
        <v>3886.89655172414</v>
      </c>
      <c r="D568">
        <v>11272</v>
      </c>
      <c r="E568">
        <v>16231.68</v>
      </c>
      <c r="F568">
        <v>0.72140800000000005</v>
      </c>
      <c r="G568">
        <v>38</v>
      </c>
      <c r="I568">
        <v>2139</v>
      </c>
      <c r="J568">
        <v>1895</v>
      </c>
      <c r="K568">
        <v>7.63</v>
      </c>
      <c r="L568">
        <v>936</v>
      </c>
      <c r="M568">
        <v>2808</v>
      </c>
      <c r="N568">
        <v>6240</v>
      </c>
      <c r="P568">
        <v>55</v>
      </c>
      <c r="Q568">
        <v>13.55</v>
      </c>
      <c r="R568">
        <v>49.44</v>
      </c>
      <c r="S568">
        <v>10.3</v>
      </c>
      <c r="T568">
        <v>1.4</v>
      </c>
    </row>
    <row r="569" spans="1:20" x14ac:dyDescent="0.15">
      <c r="A569">
        <v>1440</v>
      </c>
      <c r="B569">
        <v>0.57599999999999996</v>
      </c>
      <c r="C569">
        <v>3560.3448275862102</v>
      </c>
      <c r="D569">
        <v>10325</v>
      </c>
      <c r="E569">
        <v>14868</v>
      </c>
      <c r="F569">
        <v>0.66080000000000005</v>
      </c>
      <c r="G569">
        <v>38</v>
      </c>
      <c r="I569">
        <v>2102</v>
      </c>
      <c r="J569">
        <v>1839</v>
      </c>
      <c r="K569">
        <v>7.46</v>
      </c>
      <c r="L569">
        <v>1101</v>
      </c>
      <c r="M569">
        <v>3192.9</v>
      </c>
      <c r="N569">
        <v>6590</v>
      </c>
      <c r="P569">
        <v>57</v>
      </c>
      <c r="Q569">
        <v>14.49</v>
      </c>
      <c r="R569">
        <v>48.62</v>
      </c>
      <c r="S569">
        <v>9.6999999999999993</v>
      </c>
      <c r="T569">
        <v>2.5</v>
      </c>
    </row>
    <row r="570" spans="1:20" x14ac:dyDescent="0.15">
      <c r="A570">
        <v>1440</v>
      </c>
      <c r="B570">
        <v>0.57599999999999996</v>
      </c>
      <c r="C570">
        <v>3043.4482758620702</v>
      </c>
      <c r="D570">
        <v>8826</v>
      </c>
      <c r="E570">
        <v>12709.44</v>
      </c>
      <c r="F570">
        <v>0.56486400000000003</v>
      </c>
      <c r="G570">
        <v>38</v>
      </c>
      <c r="I570">
        <v>2213</v>
      </c>
      <c r="J570">
        <v>1982</v>
      </c>
      <c r="K570">
        <v>7.64</v>
      </c>
      <c r="L570">
        <v>1132</v>
      </c>
      <c r="M570">
        <v>3282.8</v>
      </c>
      <c r="N570">
        <v>6800</v>
      </c>
      <c r="P570">
        <v>60</v>
      </c>
      <c r="Q570">
        <v>14.78</v>
      </c>
      <c r="R570">
        <v>47.36</v>
      </c>
      <c r="S570">
        <v>10.6</v>
      </c>
      <c r="T570">
        <v>3</v>
      </c>
    </row>
    <row r="571" spans="1:20" x14ac:dyDescent="0.15">
      <c r="A571">
        <v>1440</v>
      </c>
      <c r="B571">
        <v>0.57599999999999996</v>
      </c>
      <c r="C571">
        <v>3533.7931034482799</v>
      </c>
      <c r="D571">
        <v>10248</v>
      </c>
      <c r="E571">
        <v>14757.12</v>
      </c>
      <c r="F571">
        <v>0.65587200000000001</v>
      </c>
      <c r="G571">
        <v>38</v>
      </c>
      <c r="I571">
        <v>1831</v>
      </c>
      <c r="J571">
        <v>1757</v>
      </c>
      <c r="K571">
        <v>7.59</v>
      </c>
      <c r="L571">
        <v>1174</v>
      </c>
      <c r="M571">
        <v>3404.6</v>
      </c>
      <c r="N571">
        <v>6801</v>
      </c>
      <c r="P571">
        <v>60</v>
      </c>
      <c r="Q571">
        <v>15.88</v>
      </c>
      <c r="R571">
        <v>49.24</v>
      </c>
      <c r="S571">
        <v>9.6</v>
      </c>
      <c r="T571">
        <v>3.5</v>
      </c>
    </row>
    <row r="572" spans="1:20" x14ac:dyDescent="0.15">
      <c r="A572">
        <v>1440</v>
      </c>
      <c r="B572">
        <v>0.57599999999999996</v>
      </c>
      <c r="C572">
        <v>3893.4482758620702</v>
      </c>
      <c r="D572">
        <v>11291</v>
      </c>
      <c r="E572">
        <v>16259.04</v>
      </c>
      <c r="F572">
        <v>0.72262400000000004</v>
      </c>
      <c r="G572">
        <v>38</v>
      </c>
      <c r="I572">
        <v>2098</v>
      </c>
      <c r="J572">
        <v>1912</v>
      </c>
      <c r="K572">
        <v>7.57</v>
      </c>
      <c r="L572">
        <v>1212</v>
      </c>
      <c r="M572">
        <v>3514.8</v>
      </c>
      <c r="N572">
        <v>7060</v>
      </c>
      <c r="P572">
        <v>65</v>
      </c>
      <c r="Q572">
        <v>17.46</v>
      </c>
      <c r="R572">
        <v>47.31</v>
      </c>
      <c r="S572">
        <v>10.9</v>
      </c>
      <c r="T572">
        <v>2.8</v>
      </c>
    </row>
    <row r="573" spans="1:20" x14ac:dyDescent="0.15">
      <c r="A573">
        <v>1440</v>
      </c>
      <c r="B573">
        <v>0.57599999999999996</v>
      </c>
      <c r="C573">
        <v>3457.2413793103501</v>
      </c>
      <c r="D573">
        <v>10026</v>
      </c>
      <c r="E573">
        <v>14437.44</v>
      </c>
      <c r="F573">
        <v>0.64166400000000001</v>
      </c>
      <c r="G573">
        <v>38</v>
      </c>
      <c r="I573">
        <v>2105</v>
      </c>
      <c r="J573">
        <v>1847</v>
      </c>
      <c r="K573">
        <v>7.54</v>
      </c>
      <c r="L573">
        <v>1191</v>
      </c>
      <c r="M573">
        <v>3453.9</v>
      </c>
      <c r="N573">
        <v>7170</v>
      </c>
      <c r="P573">
        <v>55</v>
      </c>
      <c r="Q573">
        <v>17.88</v>
      </c>
      <c r="R573">
        <v>43.55</v>
      </c>
      <c r="S573">
        <v>10.9</v>
      </c>
      <c r="T573">
        <v>3.3</v>
      </c>
    </row>
    <row r="574" spans="1:20" x14ac:dyDescent="0.15">
      <c r="A574">
        <v>1200</v>
      </c>
      <c r="B574">
        <v>0.48</v>
      </c>
      <c r="C574">
        <v>3480.6896551724099</v>
      </c>
      <c r="D574">
        <v>10094</v>
      </c>
      <c r="E574">
        <v>12112.8</v>
      </c>
      <c r="F574">
        <v>0.53834666666666697</v>
      </c>
      <c r="G574">
        <v>38</v>
      </c>
      <c r="I574">
        <v>2217</v>
      </c>
      <c r="J574">
        <v>1967</v>
      </c>
      <c r="K574">
        <v>7.63</v>
      </c>
      <c r="L574">
        <v>1088</v>
      </c>
      <c r="M574">
        <v>3155.2</v>
      </c>
      <c r="N574">
        <v>7230</v>
      </c>
      <c r="P574">
        <v>35</v>
      </c>
      <c r="Q574">
        <v>18.79</v>
      </c>
      <c r="R574">
        <v>35.46</v>
      </c>
      <c r="S574">
        <v>13.9</v>
      </c>
      <c r="T574">
        <v>2</v>
      </c>
    </row>
    <row r="575" spans="1:20" x14ac:dyDescent="0.15">
      <c r="A575">
        <v>1200</v>
      </c>
      <c r="B575">
        <v>0.48</v>
      </c>
      <c r="C575">
        <v>3446.2068965517201</v>
      </c>
      <c r="D575">
        <v>9994</v>
      </c>
      <c r="E575">
        <v>11992.8</v>
      </c>
      <c r="F575">
        <v>0.53301333333333301</v>
      </c>
      <c r="G575">
        <v>38</v>
      </c>
      <c r="I575">
        <v>2138</v>
      </c>
      <c r="J575">
        <v>1911</v>
      </c>
      <c r="K575">
        <v>7.38</v>
      </c>
      <c r="L575">
        <v>974</v>
      </c>
      <c r="M575">
        <v>2824.6</v>
      </c>
      <c r="N575">
        <v>6970</v>
      </c>
      <c r="P575">
        <v>15</v>
      </c>
      <c r="Q575">
        <v>18.190000000000001</v>
      </c>
      <c r="R575">
        <v>34.9</v>
      </c>
      <c r="S575">
        <v>13.5</v>
      </c>
      <c r="T575">
        <v>3.6</v>
      </c>
    </row>
    <row r="576" spans="1:20" x14ac:dyDescent="0.15">
      <c r="A576">
        <v>1200</v>
      </c>
      <c r="B576">
        <v>0.48</v>
      </c>
      <c r="C576">
        <v>3699.3103448275901</v>
      </c>
      <c r="D576">
        <v>10728</v>
      </c>
      <c r="E576">
        <v>12873.6</v>
      </c>
      <c r="F576">
        <v>0.57216</v>
      </c>
      <c r="G576">
        <v>38</v>
      </c>
      <c r="I576">
        <v>2186</v>
      </c>
      <c r="J576">
        <v>1956</v>
      </c>
      <c r="K576">
        <v>7.52</v>
      </c>
      <c r="L576">
        <v>996</v>
      </c>
      <c r="M576">
        <v>2888.4</v>
      </c>
      <c r="N576">
        <v>7170</v>
      </c>
      <c r="P576">
        <v>10</v>
      </c>
      <c r="Q576">
        <v>18.579999999999998</v>
      </c>
      <c r="R576">
        <v>28.68</v>
      </c>
      <c r="S576">
        <v>14.9</v>
      </c>
      <c r="T576">
        <v>3.6</v>
      </c>
    </row>
    <row r="577" spans="1:20" x14ac:dyDescent="0.15">
      <c r="A577">
        <v>1200</v>
      </c>
      <c r="B577">
        <v>0.48</v>
      </c>
      <c r="C577">
        <v>3623.4482758620702</v>
      </c>
      <c r="D577">
        <v>10508</v>
      </c>
      <c r="E577">
        <v>12609.6</v>
      </c>
      <c r="F577">
        <v>0.56042666666666696</v>
      </c>
      <c r="G577">
        <v>38</v>
      </c>
      <c r="I577">
        <v>2027</v>
      </c>
      <c r="J577">
        <v>1849</v>
      </c>
      <c r="K577">
        <v>7.53</v>
      </c>
      <c r="L577">
        <v>1006</v>
      </c>
      <c r="M577">
        <v>2917.4</v>
      </c>
      <c r="N577">
        <v>6940</v>
      </c>
      <c r="P577">
        <v>10</v>
      </c>
      <c r="Q577">
        <v>18.88</v>
      </c>
      <c r="R577">
        <v>30.92</v>
      </c>
      <c r="S577">
        <v>13.8</v>
      </c>
      <c r="T577">
        <v>3.2</v>
      </c>
    </row>
    <row r="578" spans="1:20" x14ac:dyDescent="0.15">
      <c r="A578">
        <v>1440</v>
      </c>
      <c r="B578">
        <v>0.57599999999999996</v>
      </c>
      <c r="C578">
        <v>3110.6896551724099</v>
      </c>
      <c r="D578">
        <v>9021</v>
      </c>
      <c r="E578">
        <v>12990.24</v>
      </c>
      <c r="F578">
        <v>0.57734399999999997</v>
      </c>
      <c r="G578">
        <v>38</v>
      </c>
      <c r="I578">
        <v>2256</v>
      </c>
      <c r="J578">
        <v>1936</v>
      </c>
      <c r="K578">
        <v>7.27</v>
      </c>
      <c r="L578">
        <v>1107</v>
      </c>
      <c r="M578">
        <v>3210.3</v>
      </c>
      <c r="N578">
        <v>6510</v>
      </c>
      <c r="P578">
        <v>12</v>
      </c>
      <c r="Q578">
        <v>21.03</v>
      </c>
      <c r="R578">
        <v>27.48</v>
      </c>
      <c r="S578">
        <v>13.6</v>
      </c>
      <c r="T578">
        <v>4.5999999999999996</v>
      </c>
    </row>
    <row r="579" spans="1:20" x14ac:dyDescent="0.15">
      <c r="A579">
        <v>1440</v>
      </c>
      <c r="B579">
        <v>0.57599999999999996</v>
      </c>
      <c r="C579">
        <v>3355.1724137931001</v>
      </c>
      <c r="D579">
        <v>9730</v>
      </c>
      <c r="E579">
        <v>14011.2</v>
      </c>
      <c r="F579">
        <v>0.62272000000000005</v>
      </c>
      <c r="G579">
        <v>38</v>
      </c>
      <c r="I579">
        <v>2162</v>
      </c>
      <c r="J579">
        <v>1939</v>
      </c>
      <c r="K579">
        <v>7.52</v>
      </c>
      <c r="L579">
        <v>1192</v>
      </c>
      <c r="M579">
        <v>3456.8</v>
      </c>
      <c r="N579">
        <v>6370</v>
      </c>
      <c r="P579">
        <v>12</v>
      </c>
      <c r="Q579">
        <v>20.47</v>
      </c>
      <c r="R579">
        <v>32.520000000000003</v>
      </c>
      <c r="S579">
        <v>12</v>
      </c>
      <c r="T579">
        <v>3.5</v>
      </c>
    </row>
    <row r="580" spans="1:20" x14ac:dyDescent="0.15">
      <c r="A580">
        <v>2640</v>
      </c>
      <c r="B580">
        <v>1.056</v>
      </c>
      <c r="C580">
        <v>1878.6206896551701</v>
      </c>
      <c r="D580">
        <v>5448</v>
      </c>
      <c r="E580">
        <v>14382.72</v>
      </c>
      <c r="F580">
        <v>0.63923200000000002</v>
      </c>
      <c r="G580">
        <v>38</v>
      </c>
      <c r="I580">
        <v>2070</v>
      </c>
      <c r="J580">
        <v>1906</v>
      </c>
      <c r="K580">
        <v>7.6</v>
      </c>
      <c r="L580">
        <v>1232</v>
      </c>
      <c r="M580">
        <v>3572.8</v>
      </c>
      <c r="N580">
        <v>6260</v>
      </c>
      <c r="P580">
        <v>10</v>
      </c>
      <c r="Q580">
        <v>20.48</v>
      </c>
      <c r="R580">
        <v>32.61</v>
      </c>
      <c r="S580">
        <v>9.9</v>
      </c>
      <c r="T580">
        <v>2.9</v>
      </c>
    </row>
    <row r="581" spans="1:20" x14ac:dyDescent="0.15">
      <c r="A581">
        <v>2640</v>
      </c>
      <c r="B581">
        <v>1.056</v>
      </c>
      <c r="C581">
        <v>1961.5673981191201</v>
      </c>
      <c r="D581">
        <v>5688.5454545454604</v>
      </c>
      <c r="E581">
        <v>15017.76</v>
      </c>
      <c r="F581">
        <v>0.66745600000000005</v>
      </c>
      <c r="G581">
        <v>38</v>
      </c>
      <c r="I581">
        <v>2077</v>
      </c>
      <c r="J581">
        <v>1888</v>
      </c>
      <c r="K581">
        <v>7.58</v>
      </c>
      <c r="L581">
        <v>1205</v>
      </c>
      <c r="M581">
        <v>3494.5</v>
      </c>
      <c r="N581">
        <v>6120</v>
      </c>
      <c r="P581">
        <v>8</v>
      </c>
      <c r="Q581">
        <v>20.350000000000001</v>
      </c>
      <c r="R581">
        <v>28.4</v>
      </c>
      <c r="S581">
        <v>6.7</v>
      </c>
      <c r="T581">
        <v>3.3</v>
      </c>
    </row>
    <row r="582" spans="1:20" x14ac:dyDescent="0.15">
      <c r="A582">
        <v>2640</v>
      </c>
      <c r="B582">
        <v>1.056</v>
      </c>
      <c r="C582">
        <v>2121.0658307210001</v>
      </c>
      <c r="D582">
        <v>6151.0909090909099</v>
      </c>
      <c r="E582">
        <v>16238.88</v>
      </c>
      <c r="F582">
        <v>0.72172800000000004</v>
      </c>
      <c r="G582">
        <v>38</v>
      </c>
      <c r="I582">
        <v>2280</v>
      </c>
      <c r="J582">
        <v>2043</v>
      </c>
      <c r="K582">
        <v>7.68</v>
      </c>
      <c r="L582">
        <v>1098</v>
      </c>
      <c r="M582">
        <v>3184.2</v>
      </c>
      <c r="N582">
        <v>5910</v>
      </c>
      <c r="P582">
        <v>5</v>
      </c>
      <c r="Q582">
        <v>19.329999999999998</v>
      </c>
      <c r="R582">
        <v>26.47</v>
      </c>
      <c r="S582">
        <v>12.9</v>
      </c>
      <c r="T582">
        <v>3.1</v>
      </c>
    </row>
    <row r="583" spans="1:20" x14ac:dyDescent="0.15">
      <c r="A583">
        <v>2640</v>
      </c>
      <c r="B583">
        <v>1.056</v>
      </c>
      <c r="C583">
        <v>2215.8620689655199</v>
      </c>
      <c r="D583">
        <v>6426</v>
      </c>
      <c r="E583">
        <v>16964.64</v>
      </c>
      <c r="F583">
        <v>0.75398399999999999</v>
      </c>
      <c r="G583">
        <v>38</v>
      </c>
      <c r="I583">
        <v>2171</v>
      </c>
      <c r="J583">
        <v>1979</v>
      </c>
      <c r="K583">
        <v>7.59</v>
      </c>
      <c r="L583">
        <v>1137</v>
      </c>
      <c r="M583">
        <v>3297.3</v>
      </c>
      <c r="N583">
        <v>6300</v>
      </c>
      <c r="P583">
        <v>4</v>
      </c>
      <c r="Q583">
        <v>20.3</v>
      </c>
      <c r="R583">
        <v>25.37</v>
      </c>
      <c r="S583">
        <v>5.6</v>
      </c>
      <c r="T583">
        <v>2.4</v>
      </c>
    </row>
    <row r="584" spans="1:20" x14ac:dyDescent="0.15">
      <c r="A584">
        <v>2640</v>
      </c>
      <c r="B584">
        <v>1.056</v>
      </c>
      <c r="C584">
        <v>1974.92163009404</v>
      </c>
      <c r="D584">
        <v>5727.2727272727298</v>
      </c>
      <c r="E584">
        <v>15120</v>
      </c>
      <c r="F584">
        <v>0.67200000000000004</v>
      </c>
      <c r="G584">
        <v>38</v>
      </c>
      <c r="I584">
        <v>2191</v>
      </c>
      <c r="J584">
        <v>2061</v>
      </c>
      <c r="K584">
        <v>7.56</v>
      </c>
      <c r="L584">
        <v>1106</v>
      </c>
      <c r="M584">
        <v>3207.4</v>
      </c>
      <c r="N584">
        <v>6520</v>
      </c>
      <c r="P584">
        <v>2</v>
      </c>
      <c r="Q584">
        <v>19.23</v>
      </c>
      <c r="R584">
        <v>24.23</v>
      </c>
      <c r="S584">
        <v>6.4</v>
      </c>
      <c r="T584">
        <v>2.8</v>
      </c>
    </row>
    <row r="585" spans="1:20" x14ac:dyDescent="0.15">
      <c r="A585">
        <v>2640</v>
      </c>
      <c r="B585">
        <v>1.056</v>
      </c>
      <c r="C585">
        <v>2004.0752351097201</v>
      </c>
      <c r="D585">
        <v>5811.8181818181802</v>
      </c>
      <c r="E585">
        <v>15343.2</v>
      </c>
      <c r="F585">
        <v>0.68191999999999997</v>
      </c>
      <c r="G585">
        <v>38</v>
      </c>
      <c r="I585">
        <v>2095</v>
      </c>
      <c r="J585">
        <v>2038</v>
      </c>
      <c r="K585">
        <v>7.55</v>
      </c>
      <c r="L585">
        <v>1109</v>
      </c>
      <c r="M585">
        <v>3216.1</v>
      </c>
      <c r="N585">
        <v>6640</v>
      </c>
      <c r="P585">
        <v>2</v>
      </c>
      <c r="Q585">
        <v>21.78</v>
      </c>
      <c r="R585">
        <v>25.11</v>
      </c>
      <c r="S585">
        <v>6.7</v>
      </c>
      <c r="T585">
        <v>3.2</v>
      </c>
    </row>
    <row r="586" spans="1:20" x14ac:dyDescent="0.15">
      <c r="A586">
        <v>2640</v>
      </c>
      <c r="B586">
        <v>1.056</v>
      </c>
      <c r="C586">
        <v>1941.8181818181799</v>
      </c>
      <c r="D586">
        <v>5631.2727272727298</v>
      </c>
      <c r="E586">
        <v>14866.56</v>
      </c>
      <c r="F586">
        <v>0.66073599999999999</v>
      </c>
      <c r="G586">
        <v>38</v>
      </c>
      <c r="I586">
        <v>2212</v>
      </c>
      <c r="J586">
        <v>2210</v>
      </c>
      <c r="K586">
        <v>7.54</v>
      </c>
      <c r="L586">
        <v>1062</v>
      </c>
      <c r="M586">
        <v>3079.8</v>
      </c>
      <c r="N586">
        <v>6310</v>
      </c>
      <c r="P586">
        <v>1.5</v>
      </c>
      <c r="Q586">
        <v>21.21</v>
      </c>
      <c r="R586">
        <v>25.68</v>
      </c>
      <c r="S586">
        <v>5.9</v>
      </c>
      <c r="T586">
        <v>2.7</v>
      </c>
    </row>
    <row r="587" spans="1:20" x14ac:dyDescent="0.15">
      <c r="A587">
        <v>2640</v>
      </c>
      <c r="B587">
        <v>1.056</v>
      </c>
      <c r="C587">
        <v>1897.9937304075199</v>
      </c>
      <c r="D587">
        <v>5504.1818181818198</v>
      </c>
      <c r="E587">
        <v>14531.04</v>
      </c>
      <c r="F587">
        <v>0.64582399999999995</v>
      </c>
      <c r="G587">
        <v>37</v>
      </c>
      <c r="I587">
        <v>2386</v>
      </c>
      <c r="J587">
        <v>2454</v>
      </c>
      <c r="K587">
        <v>7.6</v>
      </c>
      <c r="L587">
        <v>943</v>
      </c>
      <c r="M587">
        <v>2734.7</v>
      </c>
      <c r="N587">
        <v>6320</v>
      </c>
      <c r="P587">
        <v>3</v>
      </c>
      <c r="Q587">
        <v>16.47</v>
      </c>
      <c r="R587">
        <v>27.07</v>
      </c>
      <c r="S587">
        <v>7.1</v>
      </c>
      <c r="T587">
        <v>2.6</v>
      </c>
    </row>
    <row r="588" spans="1:20" x14ac:dyDescent="0.15">
      <c r="A588">
        <v>2640</v>
      </c>
      <c r="B588">
        <v>1.056</v>
      </c>
      <c r="C588">
        <v>1756.55172413793</v>
      </c>
      <c r="D588">
        <v>5094</v>
      </c>
      <c r="E588">
        <v>13448.16</v>
      </c>
      <c r="F588">
        <v>0.59769600000000001</v>
      </c>
      <c r="G588">
        <v>37</v>
      </c>
      <c r="I588">
        <v>2375</v>
      </c>
      <c r="J588">
        <v>2378</v>
      </c>
      <c r="K588">
        <v>7.54</v>
      </c>
      <c r="L588">
        <v>866</v>
      </c>
      <c r="M588">
        <v>2511.4</v>
      </c>
      <c r="N588">
        <v>6480</v>
      </c>
      <c r="P588">
        <v>3</v>
      </c>
      <c r="Q588">
        <v>13.15</v>
      </c>
      <c r="R588">
        <v>30.15</v>
      </c>
      <c r="S588">
        <v>11.6</v>
      </c>
      <c r="T588">
        <v>1.7</v>
      </c>
    </row>
    <row r="589" spans="1:20" x14ac:dyDescent="0.15">
      <c r="A589">
        <v>2640</v>
      </c>
      <c r="B589">
        <v>1.056</v>
      </c>
      <c r="C589">
        <v>2205.3291536050201</v>
      </c>
      <c r="D589">
        <v>6395.4545454545396</v>
      </c>
      <c r="E589">
        <v>16884</v>
      </c>
      <c r="F589">
        <v>0.75039999999999996</v>
      </c>
      <c r="G589">
        <v>37</v>
      </c>
      <c r="I589">
        <v>2307</v>
      </c>
      <c r="J589">
        <v>2307</v>
      </c>
      <c r="K589">
        <v>7.39</v>
      </c>
      <c r="L589">
        <v>751</v>
      </c>
      <c r="M589">
        <v>2177.9</v>
      </c>
      <c r="N589">
        <v>6610</v>
      </c>
      <c r="P589">
        <v>1.5</v>
      </c>
      <c r="Q589">
        <v>12.65</v>
      </c>
      <c r="R589">
        <v>30.05</v>
      </c>
      <c r="S589">
        <v>12.9</v>
      </c>
      <c r="T589">
        <v>2.6</v>
      </c>
    </row>
    <row r="590" spans="1:20" x14ac:dyDescent="0.15">
      <c r="A590">
        <v>2640</v>
      </c>
      <c r="B590">
        <v>1.056</v>
      </c>
      <c r="C590">
        <v>2089.0909090909099</v>
      </c>
      <c r="D590">
        <v>6058.3636363636397</v>
      </c>
      <c r="E590">
        <v>15994.08</v>
      </c>
      <c r="F590">
        <v>0.71084800000000004</v>
      </c>
      <c r="G590">
        <v>37</v>
      </c>
      <c r="I590">
        <v>2451</v>
      </c>
      <c r="J590">
        <v>2439</v>
      </c>
      <c r="K590">
        <v>7.59</v>
      </c>
      <c r="L590">
        <v>766</v>
      </c>
      <c r="M590">
        <v>2221.4</v>
      </c>
      <c r="N590">
        <v>6890</v>
      </c>
      <c r="P590">
        <v>3</v>
      </c>
      <c r="Q590">
        <v>11.3</v>
      </c>
      <c r="R590">
        <v>29.15</v>
      </c>
      <c r="S590">
        <v>13.1</v>
      </c>
      <c r="T590">
        <v>2.2000000000000002</v>
      </c>
    </row>
    <row r="591" spans="1:20" x14ac:dyDescent="0.15">
      <c r="A591">
        <v>2640</v>
      </c>
      <c r="B591">
        <v>1.056</v>
      </c>
      <c r="C591">
        <v>1850.21943573668</v>
      </c>
      <c r="D591">
        <v>5365.6363636363603</v>
      </c>
      <c r="E591">
        <v>14165.28</v>
      </c>
      <c r="F591">
        <v>0.62956800000000002</v>
      </c>
      <c r="G591">
        <v>37</v>
      </c>
      <c r="I591">
        <v>2443</v>
      </c>
      <c r="J591">
        <v>2322</v>
      </c>
      <c r="K591">
        <v>7.56</v>
      </c>
      <c r="L591">
        <v>842</v>
      </c>
      <c r="M591">
        <v>2441.8000000000002</v>
      </c>
      <c r="N591">
        <v>7170</v>
      </c>
      <c r="P591">
        <v>1</v>
      </c>
      <c r="Q591">
        <v>13.43</v>
      </c>
      <c r="R591">
        <v>31.6</v>
      </c>
      <c r="S591">
        <v>14.7</v>
      </c>
      <c r="T591">
        <v>3.7</v>
      </c>
    </row>
    <row r="592" spans="1:20" x14ac:dyDescent="0.15">
      <c r="A592">
        <v>2640</v>
      </c>
      <c r="B592">
        <v>1.056</v>
      </c>
      <c r="C592">
        <v>1892.72727272727</v>
      </c>
      <c r="D592">
        <v>5488.9090909090901</v>
      </c>
      <c r="E592">
        <v>14490.72</v>
      </c>
      <c r="F592">
        <v>0.64403200000000005</v>
      </c>
      <c r="G592">
        <v>37</v>
      </c>
      <c r="I592">
        <v>2863</v>
      </c>
      <c r="J592">
        <v>2871</v>
      </c>
      <c r="K592">
        <v>7.71</v>
      </c>
      <c r="L592">
        <v>837</v>
      </c>
      <c r="M592">
        <v>2427.3000000000002</v>
      </c>
      <c r="N592">
        <v>7260</v>
      </c>
      <c r="P592">
        <v>1.5</v>
      </c>
      <c r="Q592">
        <v>9.9499999999999993</v>
      </c>
      <c r="R592">
        <v>37.4</v>
      </c>
      <c r="S592">
        <v>15.2</v>
      </c>
      <c r="T592">
        <v>4.05</v>
      </c>
    </row>
    <row r="593" spans="1:20" x14ac:dyDescent="0.15">
      <c r="A593">
        <v>2520</v>
      </c>
      <c r="B593">
        <v>1.008</v>
      </c>
      <c r="C593">
        <v>1957.2413793103501</v>
      </c>
      <c r="D593">
        <v>5676</v>
      </c>
      <c r="E593">
        <v>14303.52</v>
      </c>
      <c r="F593">
        <v>0.63571200000000005</v>
      </c>
      <c r="G593">
        <v>37</v>
      </c>
      <c r="I593">
        <v>2828</v>
      </c>
      <c r="J593">
        <v>2821</v>
      </c>
      <c r="K593">
        <v>7.65</v>
      </c>
      <c r="L593">
        <v>842</v>
      </c>
      <c r="M593">
        <v>2441.8000000000002</v>
      </c>
      <c r="N593">
        <v>7200</v>
      </c>
      <c r="P593">
        <v>1.5</v>
      </c>
      <c r="Q593">
        <v>10.6</v>
      </c>
      <c r="R593">
        <v>37.46</v>
      </c>
      <c r="S593">
        <v>13.3</v>
      </c>
      <c r="T593">
        <v>4.2</v>
      </c>
    </row>
    <row r="594" spans="1:20" x14ac:dyDescent="0.15">
      <c r="A594">
        <v>2520</v>
      </c>
      <c r="B594">
        <v>1.008</v>
      </c>
      <c r="C594">
        <v>1931.6256157635501</v>
      </c>
      <c r="D594">
        <v>5601.7142857142899</v>
      </c>
      <c r="E594">
        <v>14116.32</v>
      </c>
      <c r="F594">
        <v>0.62739199999999995</v>
      </c>
      <c r="G594">
        <v>37</v>
      </c>
      <c r="I594">
        <v>2808</v>
      </c>
      <c r="J594">
        <v>2724</v>
      </c>
      <c r="K594">
        <v>7.65</v>
      </c>
      <c r="L594">
        <v>844</v>
      </c>
      <c r="M594">
        <v>2447.6</v>
      </c>
      <c r="N594">
        <v>7340</v>
      </c>
      <c r="P594">
        <v>2</v>
      </c>
      <c r="Q594">
        <v>10.14</v>
      </c>
      <c r="R594">
        <v>40.799999999999997</v>
      </c>
      <c r="S594">
        <v>13</v>
      </c>
      <c r="T594">
        <v>3.9</v>
      </c>
    </row>
    <row r="595" spans="1:20" x14ac:dyDescent="0.15">
      <c r="A595">
        <v>2520</v>
      </c>
      <c r="B595">
        <v>1.008</v>
      </c>
      <c r="C595">
        <v>2045.91133004926</v>
      </c>
      <c r="D595">
        <v>5933.1428571428596</v>
      </c>
      <c r="E595">
        <v>14951.52</v>
      </c>
      <c r="F595">
        <v>0.66451199999999999</v>
      </c>
      <c r="G595">
        <v>37</v>
      </c>
      <c r="I595">
        <v>2825</v>
      </c>
      <c r="J595">
        <v>2829</v>
      </c>
      <c r="K595">
        <v>7.63</v>
      </c>
      <c r="L595">
        <v>813</v>
      </c>
      <c r="M595">
        <v>2357.6999999999998</v>
      </c>
      <c r="N595">
        <v>6920</v>
      </c>
      <c r="P595">
        <v>1.5</v>
      </c>
      <c r="Q595">
        <v>10.26</v>
      </c>
      <c r="R595">
        <v>40.96</v>
      </c>
      <c r="S595">
        <v>10.5</v>
      </c>
      <c r="T595">
        <v>3.4</v>
      </c>
    </row>
    <row r="596" spans="1:20" x14ac:dyDescent="0.15">
      <c r="A596">
        <v>2520</v>
      </c>
      <c r="B596">
        <v>1.008</v>
      </c>
      <c r="C596">
        <v>1915.6650246305401</v>
      </c>
      <c r="D596">
        <v>5555.4285714285697</v>
      </c>
      <c r="E596">
        <v>13999.68</v>
      </c>
      <c r="F596">
        <v>0.62220799999999998</v>
      </c>
      <c r="G596">
        <v>37</v>
      </c>
      <c r="I596">
        <v>2887</v>
      </c>
      <c r="J596">
        <v>2899</v>
      </c>
      <c r="K596">
        <v>7.49</v>
      </c>
      <c r="L596">
        <v>822</v>
      </c>
      <c r="M596">
        <v>2383.8000000000002</v>
      </c>
      <c r="N596">
        <v>6800</v>
      </c>
      <c r="P596">
        <v>2</v>
      </c>
      <c r="Q596">
        <v>11.06</v>
      </c>
      <c r="R596">
        <v>39.15</v>
      </c>
      <c r="S596">
        <v>12.5</v>
      </c>
      <c r="T596">
        <v>2.9</v>
      </c>
    </row>
    <row r="597" spans="1:20" x14ac:dyDescent="0.15">
      <c r="A597">
        <v>2520</v>
      </c>
      <c r="B597">
        <v>1.008</v>
      </c>
      <c r="C597">
        <v>1917.6354679803001</v>
      </c>
      <c r="D597">
        <v>5561.1428571428596</v>
      </c>
      <c r="E597">
        <v>14014.08</v>
      </c>
      <c r="F597">
        <v>0.62284799999999996</v>
      </c>
      <c r="G597">
        <v>37</v>
      </c>
      <c r="I597">
        <v>2911</v>
      </c>
      <c r="J597">
        <v>2914</v>
      </c>
      <c r="K597">
        <v>7.54</v>
      </c>
      <c r="L597">
        <v>848</v>
      </c>
      <c r="M597">
        <v>2459.1999999999998</v>
      </c>
      <c r="N597">
        <v>6800</v>
      </c>
      <c r="P597">
        <v>2</v>
      </c>
      <c r="Q597">
        <v>12.06</v>
      </c>
      <c r="R597">
        <v>38.1</v>
      </c>
      <c r="S597">
        <v>14.3</v>
      </c>
      <c r="T597">
        <v>3.1</v>
      </c>
    </row>
    <row r="598" spans="1:20" x14ac:dyDescent="0.15">
      <c r="A598">
        <v>2520</v>
      </c>
      <c r="B598">
        <v>1.008</v>
      </c>
      <c r="C598">
        <v>2157.6354679802998</v>
      </c>
      <c r="D598">
        <v>6257.1428571428596</v>
      </c>
      <c r="E598">
        <v>15768</v>
      </c>
      <c r="F598">
        <v>0.70079999999999998</v>
      </c>
      <c r="G598">
        <v>37</v>
      </c>
      <c r="I598">
        <v>3210</v>
      </c>
      <c r="J598">
        <v>3226</v>
      </c>
      <c r="K598">
        <v>7.86</v>
      </c>
      <c r="L598">
        <v>744.5</v>
      </c>
      <c r="M598">
        <v>2159.0500000000002</v>
      </c>
      <c r="N598">
        <v>6680</v>
      </c>
      <c r="P598">
        <v>2</v>
      </c>
      <c r="Q598">
        <v>8.66</v>
      </c>
      <c r="R598">
        <v>43.17</v>
      </c>
      <c r="S598">
        <v>17</v>
      </c>
      <c r="T598">
        <v>2.8</v>
      </c>
    </row>
    <row r="599" spans="1:20" x14ac:dyDescent="0.15">
      <c r="A599">
        <v>2520</v>
      </c>
      <c r="B599">
        <v>1.008</v>
      </c>
      <c r="C599">
        <v>2014.97536945813</v>
      </c>
      <c r="D599">
        <v>5843.4285714285697</v>
      </c>
      <c r="E599">
        <v>14725.44</v>
      </c>
      <c r="F599">
        <v>0.65446400000000005</v>
      </c>
      <c r="G599">
        <v>37</v>
      </c>
      <c r="I599">
        <v>3170</v>
      </c>
      <c r="J599">
        <v>3114</v>
      </c>
      <c r="K599">
        <v>7.72</v>
      </c>
      <c r="L599">
        <v>743</v>
      </c>
      <c r="M599">
        <v>2154.6999999999998</v>
      </c>
      <c r="N599">
        <v>7050</v>
      </c>
      <c r="P599">
        <v>2.5</v>
      </c>
      <c r="Q599">
        <v>7.93</v>
      </c>
      <c r="R599">
        <v>43.05</v>
      </c>
      <c r="S599">
        <v>14.7</v>
      </c>
      <c r="T599">
        <v>3.7</v>
      </c>
    </row>
    <row r="600" spans="1:20" x14ac:dyDescent="0.15">
      <c r="A600">
        <v>2520</v>
      </c>
      <c r="B600">
        <v>1.008</v>
      </c>
      <c r="C600">
        <v>2250.04926108374</v>
      </c>
      <c r="D600">
        <v>6525.1428571428596</v>
      </c>
      <c r="E600">
        <v>16443.36</v>
      </c>
      <c r="F600">
        <v>0.73081600000000002</v>
      </c>
      <c r="G600">
        <v>37</v>
      </c>
      <c r="I600">
        <v>3124</v>
      </c>
      <c r="J600">
        <v>3035</v>
      </c>
      <c r="K600">
        <v>7.67</v>
      </c>
      <c r="L600">
        <v>749</v>
      </c>
      <c r="M600">
        <v>2172.1</v>
      </c>
      <c r="N600">
        <v>6920</v>
      </c>
      <c r="P600">
        <v>3</v>
      </c>
      <c r="Q600">
        <v>7.78</v>
      </c>
      <c r="R600">
        <v>44.75</v>
      </c>
      <c r="S600">
        <v>14.4</v>
      </c>
      <c r="T600">
        <v>3.1</v>
      </c>
    </row>
    <row r="601" spans="1:20" x14ac:dyDescent="0.15">
      <c r="A601">
        <v>2520</v>
      </c>
      <c r="B601">
        <v>1.008</v>
      </c>
      <c r="C601">
        <v>1694.3842364531999</v>
      </c>
      <c r="D601">
        <v>4913.7142857142899</v>
      </c>
      <c r="E601">
        <v>12382.56</v>
      </c>
      <c r="F601">
        <v>0.55033600000000005</v>
      </c>
      <c r="G601">
        <v>37</v>
      </c>
      <c r="I601">
        <v>3402</v>
      </c>
      <c r="J601">
        <v>3405</v>
      </c>
      <c r="K601">
        <v>7.72</v>
      </c>
      <c r="L601">
        <v>697</v>
      </c>
      <c r="M601">
        <v>2021.3</v>
      </c>
      <c r="N601">
        <v>7010</v>
      </c>
      <c r="P601">
        <v>5.5</v>
      </c>
      <c r="Q601">
        <v>5.73</v>
      </c>
      <c r="R601">
        <v>41.53</v>
      </c>
      <c r="S601">
        <v>15.9</v>
      </c>
      <c r="T601">
        <v>3</v>
      </c>
    </row>
    <row r="602" spans="1:20" x14ac:dyDescent="0.15">
      <c r="A602">
        <v>2520</v>
      </c>
      <c r="B602">
        <v>1.008</v>
      </c>
      <c r="C602">
        <v>1582.06896551724</v>
      </c>
      <c r="D602">
        <v>4588</v>
      </c>
      <c r="E602">
        <v>11561.76</v>
      </c>
      <c r="F602">
        <v>0.51385599999999998</v>
      </c>
      <c r="G602">
        <v>36</v>
      </c>
      <c r="I602">
        <v>3600</v>
      </c>
      <c r="J602">
        <v>3686</v>
      </c>
      <c r="K602">
        <v>7.78</v>
      </c>
      <c r="L602">
        <v>626</v>
      </c>
      <c r="M602">
        <v>1815.4</v>
      </c>
      <c r="N602">
        <v>6770</v>
      </c>
      <c r="P602">
        <v>3.6</v>
      </c>
      <c r="Q602">
        <v>5.3</v>
      </c>
      <c r="R602">
        <v>43.53</v>
      </c>
      <c r="S602">
        <v>13.9</v>
      </c>
      <c r="T602">
        <v>2.8</v>
      </c>
    </row>
    <row r="603" spans="1:20" x14ac:dyDescent="0.15">
      <c r="A603">
        <v>2520</v>
      </c>
      <c r="B603">
        <v>1.008</v>
      </c>
      <c r="C603">
        <v>1580.6896551724101</v>
      </c>
      <c r="D603">
        <v>4584</v>
      </c>
      <c r="E603">
        <v>11551.68</v>
      </c>
      <c r="F603">
        <v>0.51340799999999998</v>
      </c>
      <c r="G603">
        <v>36</v>
      </c>
      <c r="I603">
        <v>3541</v>
      </c>
      <c r="J603">
        <v>3558</v>
      </c>
      <c r="K603">
        <v>7.61</v>
      </c>
      <c r="L603">
        <v>644</v>
      </c>
      <c r="M603">
        <v>1867.6</v>
      </c>
      <c r="N603">
        <v>6820</v>
      </c>
      <c r="P603">
        <v>4</v>
      </c>
      <c r="Q603">
        <v>6.57</v>
      </c>
      <c r="R603">
        <v>37.799999999999997</v>
      </c>
      <c r="S603">
        <v>13.8</v>
      </c>
      <c r="T603">
        <v>6.2</v>
      </c>
    </row>
    <row r="604" spans="1:20" x14ac:dyDescent="0.15">
      <c r="A604">
        <v>2520</v>
      </c>
      <c r="B604">
        <v>1.008</v>
      </c>
      <c r="C604">
        <v>1953.3004926108399</v>
      </c>
      <c r="D604">
        <v>5664.5714285714303</v>
      </c>
      <c r="E604">
        <v>14274.72</v>
      </c>
      <c r="F604">
        <v>0.634432</v>
      </c>
      <c r="G604">
        <v>36</v>
      </c>
      <c r="I604">
        <v>3741</v>
      </c>
      <c r="J604">
        <v>3558</v>
      </c>
      <c r="K604">
        <v>7.4</v>
      </c>
      <c r="L604">
        <v>695</v>
      </c>
      <c r="M604">
        <v>2015.5</v>
      </c>
      <c r="N604">
        <v>6780</v>
      </c>
      <c r="P604">
        <v>3.5</v>
      </c>
      <c r="Q604">
        <v>7.86</v>
      </c>
      <c r="R604">
        <v>40.520000000000003</v>
      </c>
      <c r="S604">
        <v>9.6</v>
      </c>
      <c r="T604">
        <v>5.3</v>
      </c>
    </row>
    <row r="605" spans="1:20" x14ac:dyDescent="0.15">
      <c r="A605">
        <v>2520</v>
      </c>
      <c r="B605">
        <v>1.008</v>
      </c>
      <c r="C605">
        <v>2050.6403940886698</v>
      </c>
      <c r="D605">
        <v>5946.8571428571404</v>
      </c>
      <c r="E605">
        <v>14986.08</v>
      </c>
      <c r="F605">
        <v>0.66604799999999997</v>
      </c>
      <c r="G605">
        <v>37</v>
      </c>
      <c r="I605">
        <v>3470</v>
      </c>
      <c r="J605">
        <v>3762</v>
      </c>
      <c r="K605">
        <v>7.59</v>
      </c>
      <c r="L605">
        <v>629</v>
      </c>
      <c r="M605">
        <v>1824.1</v>
      </c>
      <c r="N605">
        <v>6690</v>
      </c>
      <c r="P605">
        <v>2</v>
      </c>
      <c r="Q605">
        <v>5.33</v>
      </c>
      <c r="R605">
        <v>43.31</v>
      </c>
      <c r="S605">
        <v>11.6</v>
      </c>
      <c r="T605">
        <v>5.7</v>
      </c>
    </row>
    <row r="606" spans="1:20" x14ac:dyDescent="0.15">
      <c r="A606">
        <v>2400</v>
      </c>
      <c r="B606">
        <v>0.96</v>
      </c>
      <c r="C606">
        <v>2210.89655172414</v>
      </c>
      <c r="D606">
        <v>6411.6</v>
      </c>
      <c r="E606">
        <v>15387.84</v>
      </c>
      <c r="F606">
        <v>0.68390399999999996</v>
      </c>
      <c r="G606">
        <v>37</v>
      </c>
      <c r="I606">
        <v>3622</v>
      </c>
      <c r="J606">
        <v>3600</v>
      </c>
      <c r="K606">
        <v>7.37</v>
      </c>
      <c r="L606">
        <v>651</v>
      </c>
      <c r="M606">
        <v>1887.9</v>
      </c>
      <c r="N606">
        <v>6590</v>
      </c>
      <c r="P606">
        <v>1.5</v>
      </c>
      <c r="Q606">
        <v>6.67</v>
      </c>
      <c r="R606">
        <v>43.19</v>
      </c>
      <c r="S606">
        <v>12.5</v>
      </c>
      <c r="T606">
        <v>5.7</v>
      </c>
    </row>
    <row r="607" spans="1:20" x14ac:dyDescent="0.15">
      <c r="A607">
        <v>2400</v>
      </c>
      <c r="B607">
        <v>0.96</v>
      </c>
      <c r="C607">
        <v>2013.7241379310301</v>
      </c>
      <c r="D607">
        <v>5839.8</v>
      </c>
      <c r="E607">
        <v>14015.52</v>
      </c>
      <c r="F607">
        <v>0.62291200000000002</v>
      </c>
      <c r="G607">
        <v>37</v>
      </c>
      <c r="I607">
        <v>4236</v>
      </c>
      <c r="J607">
        <v>4223</v>
      </c>
      <c r="K607">
        <v>7.68</v>
      </c>
      <c r="L607">
        <v>631</v>
      </c>
      <c r="M607">
        <v>1829.9</v>
      </c>
      <c r="N607">
        <v>6660</v>
      </c>
      <c r="P607">
        <v>1</v>
      </c>
      <c r="Q607">
        <v>5.96</v>
      </c>
      <c r="R607">
        <v>44</v>
      </c>
      <c r="S607">
        <v>11.9</v>
      </c>
      <c r="T607">
        <v>4.3</v>
      </c>
    </row>
    <row r="608" spans="1:20" x14ac:dyDescent="0.15">
      <c r="A608">
        <v>2160</v>
      </c>
      <c r="B608">
        <v>0.86399999999999999</v>
      </c>
      <c r="C608">
        <v>2219.0804597701099</v>
      </c>
      <c r="D608">
        <v>6435.3333333333303</v>
      </c>
      <c r="E608">
        <v>13900.32</v>
      </c>
      <c r="F608">
        <v>0.61779200000000001</v>
      </c>
      <c r="G608">
        <v>37</v>
      </c>
      <c r="I608">
        <v>4144</v>
      </c>
      <c r="J608">
        <v>4176</v>
      </c>
      <c r="K608">
        <v>7.63</v>
      </c>
      <c r="L608">
        <v>633</v>
      </c>
      <c r="M608">
        <v>1835.7</v>
      </c>
      <c r="N608">
        <v>6480</v>
      </c>
      <c r="P608">
        <v>1</v>
      </c>
      <c r="Q608">
        <v>5.7</v>
      </c>
      <c r="R608">
        <v>44.05</v>
      </c>
      <c r="S608">
        <v>10.9</v>
      </c>
      <c r="T608">
        <v>3.7</v>
      </c>
    </row>
    <row r="609" spans="1:20" x14ac:dyDescent="0.15">
      <c r="A609">
        <v>2160</v>
      </c>
      <c r="B609">
        <v>0.86399999999999999</v>
      </c>
      <c r="C609">
        <v>1710.80459770115</v>
      </c>
      <c r="D609">
        <v>4961.3333333333303</v>
      </c>
      <c r="E609">
        <v>10716.48</v>
      </c>
      <c r="F609">
        <v>0.47628799999999999</v>
      </c>
      <c r="G609">
        <v>38</v>
      </c>
      <c r="I609">
        <v>4040</v>
      </c>
      <c r="J609">
        <v>4064</v>
      </c>
      <c r="K609">
        <v>7.53</v>
      </c>
      <c r="L609">
        <v>622</v>
      </c>
      <c r="M609">
        <v>1803.8</v>
      </c>
      <c r="N609">
        <v>6280</v>
      </c>
      <c r="P609">
        <v>1</v>
      </c>
      <c r="Q609">
        <v>5.98</v>
      </c>
      <c r="R609">
        <v>43.61</v>
      </c>
      <c r="S609">
        <v>9.4</v>
      </c>
      <c r="T609">
        <v>3.7</v>
      </c>
    </row>
    <row r="610" spans="1:20" x14ac:dyDescent="0.15">
      <c r="A610">
        <v>2160</v>
      </c>
      <c r="B610">
        <v>0.86399999999999999</v>
      </c>
      <c r="C610">
        <v>2148.0459770114899</v>
      </c>
      <c r="D610">
        <v>6229.3333333333303</v>
      </c>
      <c r="E610">
        <v>13455.36</v>
      </c>
      <c r="F610">
        <v>0.59801599999999999</v>
      </c>
      <c r="G610">
        <v>36</v>
      </c>
      <c r="I610">
        <v>4352</v>
      </c>
      <c r="J610">
        <v>4354</v>
      </c>
      <c r="K610">
        <v>7.58</v>
      </c>
      <c r="M610">
        <v>1830</v>
      </c>
      <c r="N610">
        <v>6290</v>
      </c>
      <c r="P610">
        <v>3</v>
      </c>
      <c r="Q610">
        <v>5.75</v>
      </c>
      <c r="R610">
        <v>41.47</v>
      </c>
      <c r="S610">
        <v>8.6999999999999993</v>
      </c>
      <c r="T610">
        <v>3.6</v>
      </c>
    </row>
    <row r="611" spans="1:20" x14ac:dyDescent="0.15">
      <c r="A611">
        <v>2160</v>
      </c>
      <c r="B611">
        <v>0.86399999999999999</v>
      </c>
      <c r="C611">
        <v>2129.8850574712601</v>
      </c>
      <c r="D611">
        <v>6176.6666666666697</v>
      </c>
      <c r="E611">
        <v>13341.6</v>
      </c>
      <c r="F611">
        <v>0.59296000000000004</v>
      </c>
      <c r="G611">
        <v>37</v>
      </c>
      <c r="I611">
        <v>4875</v>
      </c>
      <c r="J611">
        <v>4895</v>
      </c>
      <c r="K611">
        <v>7.61</v>
      </c>
      <c r="M611">
        <v>1930</v>
      </c>
      <c r="N611">
        <v>6190</v>
      </c>
      <c r="P611">
        <v>2.5</v>
      </c>
      <c r="Q611">
        <v>6.01</v>
      </c>
      <c r="R611">
        <v>44.43</v>
      </c>
      <c r="S611">
        <v>7.2</v>
      </c>
      <c r="T611">
        <v>3.2</v>
      </c>
    </row>
    <row r="612" spans="1:20" x14ac:dyDescent="0.15">
      <c r="A612">
        <v>810</v>
      </c>
      <c r="B612">
        <v>0.32400000000000001</v>
      </c>
      <c r="C612">
        <v>2164.5977011494301</v>
      </c>
      <c r="D612">
        <v>6277.3333333333303</v>
      </c>
      <c r="E612">
        <v>5084.6400000000003</v>
      </c>
      <c r="F612">
        <v>0.22598399999999999</v>
      </c>
      <c r="G612">
        <v>37</v>
      </c>
      <c r="I612">
        <v>4803</v>
      </c>
      <c r="J612">
        <v>4895</v>
      </c>
      <c r="K612">
        <v>7.54</v>
      </c>
      <c r="L612">
        <v>646</v>
      </c>
      <c r="M612">
        <v>1873.4</v>
      </c>
      <c r="N612">
        <v>6050</v>
      </c>
      <c r="P612">
        <v>0.8</v>
      </c>
      <c r="Q612">
        <v>5.76</v>
      </c>
      <c r="R612">
        <v>43.91</v>
      </c>
      <c r="S612">
        <v>6.6</v>
      </c>
      <c r="T612">
        <v>3.4</v>
      </c>
    </row>
    <row r="621" spans="1:20" x14ac:dyDescent="0.15">
      <c r="A621">
        <v>1440</v>
      </c>
      <c r="B621">
        <v>0.57599999999999996</v>
      </c>
      <c r="C621">
        <v>1662.7586206896599</v>
      </c>
      <c r="D621">
        <v>4822</v>
      </c>
      <c r="E621">
        <v>6943.68</v>
      </c>
      <c r="F621">
        <v>0.30860799999999999</v>
      </c>
      <c r="G621">
        <v>37</v>
      </c>
      <c r="I621">
        <v>4790</v>
      </c>
      <c r="J621">
        <v>4800</v>
      </c>
    </row>
    <row r="622" spans="1:20" x14ac:dyDescent="0.15">
      <c r="A622">
        <v>1440</v>
      </c>
      <c r="B622">
        <v>0.57599999999999996</v>
      </c>
      <c r="C622">
        <v>1720</v>
      </c>
      <c r="D622">
        <v>4988</v>
      </c>
      <c r="E622">
        <v>7182.72</v>
      </c>
      <c r="F622">
        <v>0.31923200000000002</v>
      </c>
      <c r="G622">
        <v>37</v>
      </c>
      <c r="I622">
        <v>4766</v>
      </c>
      <c r="J622">
        <v>4763</v>
      </c>
    </row>
    <row r="623" spans="1:20" x14ac:dyDescent="0.15">
      <c r="A623">
        <v>1440</v>
      </c>
      <c r="B623">
        <v>0.57599999999999996</v>
      </c>
      <c r="C623">
        <v>1782.5287356321801</v>
      </c>
      <c r="D623">
        <v>5169.3333333333303</v>
      </c>
      <c r="E623">
        <v>7443.84</v>
      </c>
      <c r="F623">
        <v>0.33083733333333298</v>
      </c>
      <c r="G623">
        <v>38</v>
      </c>
      <c r="I623">
        <v>4836</v>
      </c>
      <c r="J623">
        <v>4875</v>
      </c>
      <c r="K623">
        <v>7.35</v>
      </c>
      <c r="L623">
        <v>548</v>
      </c>
      <c r="M623">
        <v>1589.2</v>
      </c>
      <c r="N623">
        <v>5700</v>
      </c>
      <c r="P623">
        <v>1.2</v>
      </c>
      <c r="Q623">
        <v>7.21</v>
      </c>
      <c r="R623">
        <v>32.85</v>
      </c>
      <c r="S623">
        <v>29</v>
      </c>
      <c r="T623">
        <v>4.7</v>
      </c>
    </row>
    <row r="624" spans="1:20" x14ac:dyDescent="0.15">
      <c r="A624">
        <v>1440</v>
      </c>
      <c r="B624">
        <v>0.57599999999999996</v>
      </c>
      <c r="C624">
        <v>2066.89655172414</v>
      </c>
      <c r="D624">
        <v>5994</v>
      </c>
      <c r="E624">
        <v>8631.36</v>
      </c>
      <c r="F624">
        <v>0.38361600000000001</v>
      </c>
      <c r="G624">
        <v>38</v>
      </c>
      <c r="I624">
        <v>4760</v>
      </c>
      <c r="J624">
        <v>4790</v>
      </c>
      <c r="K624">
        <v>7.27</v>
      </c>
      <c r="L624">
        <v>557</v>
      </c>
      <c r="M624">
        <v>1615.3</v>
      </c>
      <c r="N624">
        <v>5370</v>
      </c>
      <c r="P624">
        <v>0.9</v>
      </c>
      <c r="Q624">
        <v>4.6399999999999997</v>
      </c>
      <c r="R624">
        <v>34.15</v>
      </c>
      <c r="S624">
        <v>26.1</v>
      </c>
      <c r="T624">
        <v>4.5</v>
      </c>
    </row>
    <row r="625" spans="1:20" x14ac:dyDescent="0.15">
      <c r="A625">
        <v>1680</v>
      </c>
      <c r="B625">
        <v>0.67200000000000004</v>
      </c>
      <c r="C625">
        <v>2095.8128078817699</v>
      </c>
      <c r="D625">
        <v>6077.8571428571404</v>
      </c>
      <c r="E625">
        <v>10210.799999999999</v>
      </c>
      <c r="F625">
        <v>0.45381333333333301</v>
      </c>
      <c r="G625">
        <v>38</v>
      </c>
      <c r="I625">
        <v>4793</v>
      </c>
      <c r="J625">
        <v>4787</v>
      </c>
      <c r="K625">
        <v>7.46</v>
      </c>
      <c r="L625">
        <v>703.5</v>
      </c>
      <c r="M625">
        <v>2040.15</v>
      </c>
      <c r="N625">
        <v>5480</v>
      </c>
      <c r="P625">
        <v>0.9</v>
      </c>
      <c r="Q625">
        <v>4.82</v>
      </c>
      <c r="R625">
        <v>34.380000000000003</v>
      </c>
      <c r="S625">
        <v>21.7</v>
      </c>
      <c r="T625">
        <v>5.2</v>
      </c>
    </row>
    <row r="626" spans="1:20" x14ac:dyDescent="0.15">
      <c r="A626">
        <v>1680</v>
      </c>
      <c r="B626">
        <v>0.67200000000000004</v>
      </c>
      <c r="C626">
        <v>1909.60591133005</v>
      </c>
      <c r="D626">
        <v>5537.8571428571404</v>
      </c>
      <c r="E626">
        <v>9303.6</v>
      </c>
      <c r="F626">
        <v>0.41349333333333299</v>
      </c>
      <c r="G626">
        <v>37</v>
      </c>
      <c r="I626">
        <v>4788</v>
      </c>
      <c r="J626">
        <v>4752</v>
      </c>
      <c r="K626">
        <v>7.47</v>
      </c>
      <c r="L626">
        <v>807</v>
      </c>
      <c r="M626">
        <v>2340.3000000000002</v>
      </c>
      <c r="N626">
        <v>5270</v>
      </c>
      <c r="P626">
        <v>2</v>
      </c>
      <c r="Q626">
        <v>5.52</v>
      </c>
      <c r="R626">
        <v>34.43</v>
      </c>
      <c r="S626">
        <v>16.600000000000001</v>
      </c>
      <c r="T626">
        <v>3.8</v>
      </c>
    </row>
    <row r="627" spans="1:20" x14ac:dyDescent="0.15">
      <c r="A627">
        <v>1920</v>
      </c>
      <c r="B627">
        <v>0.76800000000000002</v>
      </c>
      <c r="C627">
        <v>1849.91379310345</v>
      </c>
      <c r="D627">
        <v>5364.75</v>
      </c>
      <c r="E627">
        <v>10300.32</v>
      </c>
      <c r="F627">
        <v>0.45779199999999998</v>
      </c>
      <c r="G627">
        <v>37</v>
      </c>
      <c r="I627">
        <v>4634</v>
      </c>
      <c r="J627">
        <v>4635</v>
      </c>
      <c r="K627">
        <v>7.32</v>
      </c>
      <c r="L627">
        <v>829</v>
      </c>
      <c r="M627">
        <v>2404.1</v>
      </c>
      <c r="N627">
        <v>5300</v>
      </c>
      <c r="P627">
        <v>1.3</v>
      </c>
      <c r="Q627">
        <v>6.25</v>
      </c>
      <c r="R627">
        <v>32.75</v>
      </c>
      <c r="S627">
        <v>13.6</v>
      </c>
      <c r="T627">
        <v>3.3</v>
      </c>
    </row>
    <row r="628" spans="1:20" x14ac:dyDescent="0.15">
      <c r="A628">
        <v>1920</v>
      </c>
      <c r="B628">
        <v>0.76800000000000002</v>
      </c>
      <c r="C628">
        <v>2041.8103448275899</v>
      </c>
      <c r="D628">
        <v>5921.25</v>
      </c>
      <c r="E628">
        <v>11368.8</v>
      </c>
      <c r="F628">
        <v>0.50527999999999995</v>
      </c>
      <c r="G628">
        <v>38</v>
      </c>
      <c r="I628">
        <v>4943</v>
      </c>
      <c r="J628">
        <v>4964</v>
      </c>
      <c r="K628">
        <v>7.15</v>
      </c>
      <c r="L628">
        <v>790</v>
      </c>
      <c r="M628">
        <v>2291</v>
      </c>
      <c r="N628">
        <v>5360</v>
      </c>
      <c r="P628">
        <v>1.1000000000000001</v>
      </c>
      <c r="Q628">
        <v>7.36</v>
      </c>
      <c r="R628">
        <v>34.54</v>
      </c>
      <c r="S628">
        <v>12.1</v>
      </c>
      <c r="T628">
        <v>3.7</v>
      </c>
    </row>
    <row r="629" spans="1:20" x14ac:dyDescent="0.15">
      <c r="A629">
        <v>1920</v>
      </c>
      <c r="B629">
        <v>0.76800000000000002</v>
      </c>
      <c r="C629">
        <v>2078.7931034482799</v>
      </c>
      <c r="D629">
        <v>6028.5</v>
      </c>
      <c r="E629">
        <v>11574.72</v>
      </c>
      <c r="F629">
        <v>0.514432</v>
      </c>
      <c r="G629">
        <v>38</v>
      </c>
      <c r="I629">
        <v>4740</v>
      </c>
      <c r="J629">
        <v>4768</v>
      </c>
      <c r="K629">
        <v>7.23</v>
      </c>
      <c r="L629">
        <v>706</v>
      </c>
      <c r="M629">
        <v>2047.4</v>
      </c>
      <c r="N629">
        <v>5320</v>
      </c>
      <c r="P629">
        <v>1</v>
      </c>
      <c r="Q629">
        <v>6.75</v>
      </c>
      <c r="R629">
        <v>34.4</v>
      </c>
      <c r="S629">
        <v>11.6</v>
      </c>
      <c r="T629">
        <v>3.3</v>
      </c>
    </row>
    <row r="630" spans="1:20" x14ac:dyDescent="0.15">
      <c r="A630">
        <v>1920</v>
      </c>
      <c r="B630">
        <v>0.76800000000000002</v>
      </c>
      <c r="C630">
        <v>1994.2241379310301</v>
      </c>
      <c r="D630">
        <v>5783.25</v>
      </c>
      <c r="E630">
        <v>11103.84</v>
      </c>
      <c r="F630">
        <v>0.493504</v>
      </c>
      <c r="G630">
        <v>37</v>
      </c>
      <c r="I630">
        <v>4821</v>
      </c>
      <c r="J630">
        <v>4860</v>
      </c>
      <c r="K630">
        <v>7.32</v>
      </c>
      <c r="L630">
        <v>703</v>
      </c>
      <c r="M630">
        <v>2038.7</v>
      </c>
      <c r="N630">
        <v>5180</v>
      </c>
      <c r="P630">
        <v>0.6</v>
      </c>
      <c r="Q630">
        <v>6.62</v>
      </c>
      <c r="R630">
        <v>33.9</v>
      </c>
      <c r="S630">
        <v>9.1</v>
      </c>
      <c r="T630">
        <v>3.1</v>
      </c>
    </row>
    <row r="631" spans="1:20" x14ac:dyDescent="0.15">
      <c r="A631">
        <v>1920</v>
      </c>
      <c r="B631">
        <v>0.76800000000000002</v>
      </c>
      <c r="C631">
        <v>2474.4827586206902</v>
      </c>
      <c r="D631">
        <v>7176</v>
      </c>
      <c r="E631">
        <v>13777.92</v>
      </c>
      <c r="F631">
        <v>0.61235200000000001</v>
      </c>
      <c r="G631">
        <v>37</v>
      </c>
      <c r="I631">
        <v>4639</v>
      </c>
      <c r="J631">
        <v>4659</v>
      </c>
      <c r="K631">
        <v>7.27</v>
      </c>
      <c r="L631">
        <v>696</v>
      </c>
      <c r="M631">
        <v>2018.4</v>
      </c>
      <c r="N631">
        <v>5440</v>
      </c>
      <c r="P631">
        <v>0.8</v>
      </c>
      <c r="Q631">
        <v>6.49</v>
      </c>
      <c r="R631">
        <v>36.43</v>
      </c>
      <c r="S631">
        <v>7.7</v>
      </c>
      <c r="T631">
        <v>3.3</v>
      </c>
    </row>
    <row r="632" spans="1:20" x14ac:dyDescent="0.15">
      <c r="A632">
        <v>1920</v>
      </c>
      <c r="B632">
        <v>0.76800000000000002</v>
      </c>
      <c r="C632">
        <v>2246.3793103448302</v>
      </c>
      <c r="D632">
        <v>6514.5</v>
      </c>
      <c r="E632">
        <v>12507.84</v>
      </c>
      <c r="F632">
        <v>0.55590399999999995</v>
      </c>
      <c r="G632">
        <v>37</v>
      </c>
      <c r="I632">
        <v>4920</v>
      </c>
      <c r="J632">
        <v>4914</v>
      </c>
      <c r="K632">
        <v>7.39</v>
      </c>
      <c r="L632">
        <v>753</v>
      </c>
      <c r="M632">
        <v>2183.6999999999998</v>
      </c>
      <c r="N632">
        <v>5610</v>
      </c>
      <c r="P632">
        <v>0.1</v>
      </c>
      <c r="Q632">
        <v>7.6</v>
      </c>
      <c r="R632">
        <v>37.44</v>
      </c>
      <c r="S632">
        <v>6.6</v>
      </c>
      <c r="T632">
        <v>3</v>
      </c>
    </row>
    <row r="633" spans="1:20" x14ac:dyDescent="0.15">
      <c r="A633">
        <v>1920</v>
      </c>
      <c r="B633">
        <v>0.76800000000000002</v>
      </c>
      <c r="C633">
        <v>2393.2758620689701</v>
      </c>
      <c r="D633">
        <v>6940.5</v>
      </c>
      <c r="E633">
        <v>13325.76</v>
      </c>
      <c r="F633">
        <v>0.592256</v>
      </c>
      <c r="G633">
        <v>37</v>
      </c>
      <c r="I633">
        <v>4711</v>
      </c>
      <c r="J633">
        <v>4713</v>
      </c>
      <c r="K633">
        <v>7.31</v>
      </c>
      <c r="L633">
        <v>795</v>
      </c>
      <c r="M633">
        <v>2305.5</v>
      </c>
      <c r="N633">
        <v>5630</v>
      </c>
      <c r="P633">
        <v>0.6</v>
      </c>
      <c r="Q633">
        <v>8.02</v>
      </c>
      <c r="R633">
        <v>36.840000000000003</v>
      </c>
      <c r="S633">
        <v>7.5</v>
      </c>
      <c r="T633">
        <v>3</v>
      </c>
    </row>
    <row r="634" spans="1:20" x14ac:dyDescent="0.15">
      <c r="A634">
        <v>1920</v>
      </c>
      <c r="B634">
        <v>0.76800000000000002</v>
      </c>
      <c r="C634">
        <v>2287.2413793103501</v>
      </c>
      <c r="D634">
        <v>6633</v>
      </c>
      <c r="E634">
        <v>12735.36</v>
      </c>
      <c r="F634">
        <v>0.56601599999999996</v>
      </c>
      <c r="G634">
        <v>37</v>
      </c>
      <c r="I634">
        <v>4821</v>
      </c>
      <c r="J634">
        <v>4829</v>
      </c>
      <c r="K634">
        <v>7.43</v>
      </c>
      <c r="L634">
        <v>821</v>
      </c>
      <c r="M634">
        <v>2380.9</v>
      </c>
      <c r="N634">
        <v>5830</v>
      </c>
      <c r="P634">
        <v>0.6</v>
      </c>
      <c r="Q634">
        <v>9.15</v>
      </c>
      <c r="R634">
        <v>37.81</v>
      </c>
      <c r="S634">
        <v>5.6</v>
      </c>
      <c r="T634">
        <v>3.2</v>
      </c>
    </row>
    <row r="635" spans="1:20" x14ac:dyDescent="0.15">
      <c r="A635">
        <v>1920</v>
      </c>
      <c r="B635">
        <v>0.76800000000000002</v>
      </c>
      <c r="C635">
        <v>2557.5</v>
      </c>
      <c r="D635">
        <v>7416.75</v>
      </c>
      <c r="E635">
        <v>14240.16</v>
      </c>
      <c r="F635">
        <v>0.63289600000000001</v>
      </c>
      <c r="G635">
        <v>37</v>
      </c>
      <c r="I635">
        <v>4607</v>
      </c>
      <c r="J635">
        <v>4604</v>
      </c>
      <c r="K635">
        <v>7.4</v>
      </c>
      <c r="L635">
        <v>833</v>
      </c>
      <c r="M635">
        <v>2415.6999999999998</v>
      </c>
      <c r="N635">
        <v>5860</v>
      </c>
      <c r="P635">
        <v>0.3</v>
      </c>
      <c r="Q635">
        <v>10.07</v>
      </c>
      <c r="R635">
        <v>35.82</v>
      </c>
      <c r="S635">
        <v>7.9</v>
      </c>
      <c r="T635">
        <v>3.2</v>
      </c>
    </row>
    <row r="636" spans="1:20" x14ac:dyDescent="0.15">
      <c r="A636">
        <v>1920</v>
      </c>
      <c r="B636">
        <v>0.76800000000000002</v>
      </c>
      <c r="C636">
        <v>2396.3793103448302</v>
      </c>
      <c r="D636">
        <v>6949.5</v>
      </c>
      <c r="E636">
        <v>13343.04</v>
      </c>
      <c r="F636">
        <v>0.593024</v>
      </c>
      <c r="G636">
        <v>38</v>
      </c>
      <c r="I636">
        <v>4934</v>
      </c>
      <c r="J636">
        <v>4908</v>
      </c>
      <c r="K636">
        <v>7.24</v>
      </c>
      <c r="L636">
        <v>807</v>
      </c>
      <c r="M636">
        <v>2340.3000000000002</v>
      </c>
      <c r="N636">
        <v>6080</v>
      </c>
      <c r="P636">
        <v>1.1000000000000001</v>
      </c>
      <c r="Q636">
        <v>9.27</v>
      </c>
      <c r="R636">
        <v>37.31</v>
      </c>
      <c r="S636">
        <v>7.4</v>
      </c>
      <c r="T636">
        <v>3.1</v>
      </c>
    </row>
    <row r="637" spans="1:20" x14ac:dyDescent="0.15">
      <c r="A637">
        <v>1920</v>
      </c>
      <c r="B637">
        <v>0.76800000000000002</v>
      </c>
      <c r="C637">
        <v>2497.5</v>
      </c>
      <c r="D637">
        <v>7242.75</v>
      </c>
      <c r="E637">
        <v>13906.08</v>
      </c>
      <c r="F637">
        <v>0.61804800000000004</v>
      </c>
      <c r="G637">
        <v>37</v>
      </c>
      <c r="I637">
        <v>4784</v>
      </c>
      <c r="J637">
        <v>4781</v>
      </c>
      <c r="K637">
        <v>7.41</v>
      </c>
      <c r="L637">
        <v>807</v>
      </c>
      <c r="M637">
        <v>2340.3000000000002</v>
      </c>
      <c r="N637">
        <v>5910</v>
      </c>
      <c r="P637">
        <v>1</v>
      </c>
      <c r="Q637">
        <v>8.2100000000000009</v>
      </c>
      <c r="R637">
        <v>40.119999999999997</v>
      </c>
      <c r="S637">
        <v>10.7</v>
      </c>
      <c r="T637">
        <v>3.3</v>
      </c>
    </row>
    <row r="638" spans="1:20" x14ac:dyDescent="0.15">
      <c r="A638">
        <v>1920</v>
      </c>
      <c r="B638">
        <v>0.76800000000000002</v>
      </c>
      <c r="C638">
        <v>2084.7413793103401</v>
      </c>
      <c r="D638">
        <v>6045.75</v>
      </c>
      <c r="E638">
        <v>11607.84</v>
      </c>
      <c r="F638">
        <v>0.51590400000000003</v>
      </c>
      <c r="G638">
        <v>37</v>
      </c>
      <c r="I638">
        <v>4805</v>
      </c>
      <c r="J638">
        <v>4815</v>
      </c>
      <c r="K638">
        <v>7.37</v>
      </c>
      <c r="L638">
        <v>739</v>
      </c>
      <c r="M638">
        <v>2143.1</v>
      </c>
      <c r="N638">
        <v>5680</v>
      </c>
      <c r="P638">
        <v>0.3</v>
      </c>
      <c r="Q638">
        <v>8.02</v>
      </c>
      <c r="R638">
        <v>39.94</v>
      </c>
      <c r="S638">
        <v>10.3</v>
      </c>
      <c r="T638">
        <v>3.3</v>
      </c>
    </row>
    <row r="639" spans="1:20" x14ac:dyDescent="0.15">
      <c r="A639">
        <v>1920</v>
      </c>
      <c r="B639">
        <v>0.76800000000000002</v>
      </c>
      <c r="C639">
        <v>2162.06896551724</v>
      </c>
      <c r="D639">
        <v>6270</v>
      </c>
      <c r="E639">
        <v>12038.4</v>
      </c>
      <c r="F639">
        <v>0.53503999999999996</v>
      </c>
      <c r="G639">
        <v>37</v>
      </c>
      <c r="I639">
        <v>4645</v>
      </c>
      <c r="J639">
        <v>4638</v>
      </c>
      <c r="K639">
        <v>7.36</v>
      </c>
      <c r="L639">
        <v>682</v>
      </c>
      <c r="M639">
        <v>2046</v>
      </c>
      <c r="N639">
        <v>5680</v>
      </c>
      <c r="P639">
        <v>0.6</v>
      </c>
      <c r="Q639">
        <v>6.63</v>
      </c>
      <c r="R639">
        <v>38.86</v>
      </c>
      <c r="S639">
        <v>11</v>
      </c>
      <c r="T639">
        <v>2.8</v>
      </c>
    </row>
    <row r="640" spans="1:20" x14ac:dyDescent="0.15">
      <c r="A640">
        <v>1920</v>
      </c>
      <c r="B640">
        <v>0.76800000000000002</v>
      </c>
      <c r="C640">
        <v>2260.3448275862102</v>
      </c>
      <c r="D640">
        <v>6555</v>
      </c>
      <c r="E640">
        <v>12585.6</v>
      </c>
      <c r="F640">
        <v>0.55935999999999997</v>
      </c>
      <c r="G640">
        <v>38</v>
      </c>
      <c r="I640">
        <v>4931</v>
      </c>
      <c r="J640">
        <v>4943</v>
      </c>
      <c r="K640">
        <v>7.36</v>
      </c>
      <c r="L640">
        <v>661</v>
      </c>
      <c r="M640">
        <v>1983</v>
      </c>
      <c r="N640">
        <v>5750</v>
      </c>
      <c r="P640">
        <v>1</v>
      </c>
      <c r="Q640">
        <v>5.85</v>
      </c>
      <c r="R640">
        <v>38.58</v>
      </c>
      <c r="S640">
        <v>8</v>
      </c>
      <c r="T640">
        <v>2.5</v>
      </c>
    </row>
    <row r="641" spans="1:20" x14ac:dyDescent="0.15">
      <c r="A641">
        <v>1920</v>
      </c>
      <c r="B641">
        <v>0.76800000000000002</v>
      </c>
      <c r="C641">
        <v>2512.7586206896599</v>
      </c>
      <c r="D641">
        <v>7287</v>
      </c>
      <c r="E641">
        <v>13991.04</v>
      </c>
      <c r="F641">
        <v>0.62182400000000004</v>
      </c>
      <c r="G641">
        <v>37</v>
      </c>
      <c r="I641">
        <v>4666</v>
      </c>
      <c r="J641">
        <v>4661</v>
      </c>
      <c r="K641">
        <v>7.44</v>
      </c>
      <c r="L641">
        <v>663</v>
      </c>
      <c r="M641">
        <v>1989</v>
      </c>
      <c r="N641">
        <v>5850</v>
      </c>
      <c r="P641">
        <v>0.5</v>
      </c>
      <c r="Q641">
        <v>5.24</v>
      </c>
      <c r="R641">
        <v>40.31</v>
      </c>
      <c r="S641">
        <v>12</v>
      </c>
      <c r="T641">
        <v>3.6</v>
      </c>
    </row>
    <row r="642" spans="1:20" x14ac:dyDescent="0.15">
      <c r="A642">
        <v>2160</v>
      </c>
      <c r="B642">
        <v>0.86399999999999999</v>
      </c>
      <c r="C642">
        <v>2271.1111111111099</v>
      </c>
      <c r="D642">
        <v>6586.2222222222199</v>
      </c>
      <c r="E642">
        <v>14226.24</v>
      </c>
      <c r="F642">
        <v>0.63227733333333302</v>
      </c>
      <c r="G642">
        <v>37</v>
      </c>
      <c r="I642">
        <v>4846</v>
      </c>
      <c r="J642">
        <v>4830</v>
      </c>
      <c r="K642">
        <v>7.49</v>
      </c>
      <c r="L642">
        <v>651</v>
      </c>
      <c r="M642">
        <v>1953</v>
      </c>
      <c r="N642">
        <v>5780</v>
      </c>
      <c r="P642">
        <v>0.8</v>
      </c>
      <c r="Q642">
        <v>5</v>
      </c>
      <c r="R642">
        <v>40.92</v>
      </c>
      <c r="S642">
        <v>9.1</v>
      </c>
      <c r="T642">
        <v>3</v>
      </c>
    </row>
    <row r="643" spans="1:20" x14ac:dyDescent="0.15">
      <c r="A643">
        <v>2160</v>
      </c>
      <c r="B643">
        <v>0.86399999999999999</v>
      </c>
      <c r="C643">
        <v>2182.60536398467</v>
      </c>
      <c r="D643">
        <v>6329.5555555555602</v>
      </c>
      <c r="E643">
        <v>13671.84</v>
      </c>
      <c r="F643">
        <v>0.60763733333333303</v>
      </c>
      <c r="G643">
        <v>37</v>
      </c>
      <c r="I643">
        <v>4666</v>
      </c>
      <c r="J643">
        <v>4698</v>
      </c>
      <c r="K643">
        <v>7</v>
      </c>
      <c r="L643">
        <v>604</v>
      </c>
      <c r="M643">
        <v>1812</v>
      </c>
      <c r="N643">
        <v>5330</v>
      </c>
      <c r="P643">
        <v>0.5</v>
      </c>
      <c r="Q643">
        <v>4.46</v>
      </c>
      <c r="R643">
        <v>37.46</v>
      </c>
      <c r="S643">
        <v>9.1</v>
      </c>
      <c r="T643">
        <v>2.7</v>
      </c>
    </row>
    <row r="644" spans="1:20" x14ac:dyDescent="0.15">
      <c r="A644">
        <v>2160</v>
      </c>
      <c r="B644">
        <v>0.86399999999999999</v>
      </c>
      <c r="C644">
        <v>2226.5900383141802</v>
      </c>
      <c r="D644">
        <v>6457.1111111111104</v>
      </c>
      <c r="E644">
        <v>13947.36</v>
      </c>
      <c r="F644">
        <v>0.61988266666666703</v>
      </c>
      <c r="G644">
        <v>37</v>
      </c>
      <c r="I644">
        <v>4904</v>
      </c>
      <c r="J644">
        <v>4898</v>
      </c>
      <c r="K644">
        <v>7.38</v>
      </c>
      <c r="L644">
        <v>594</v>
      </c>
      <c r="M644">
        <v>1782</v>
      </c>
      <c r="N644">
        <v>5290</v>
      </c>
      <c r="P644">
        <v>0.75</v>
      </c>
      <c r="Q644">
        <v>3.97</v>
      </c>
      <c r="R644">
        <v>36.65</v>
      </c>
      <c r="S644">
        <v>8.1999999999999993</v>
      </c>
      <c r="T644">
        <v>2.2999999999999998</v>
      </c>
    </row>
    <row r="645" spans="1:20" x14ac:dyDescent="0.15">
      <c r="A645">
        <v>2160</v>
      </c>
      <c r="B645">
        <v>0.86399999999999999</v>
      </c>
      <c r="C645">
        <v>2237.5862068965498</v>
      </c>
      <c r="D645">
        <v>6489</v>
      </c>
      <c r="E645">
        <v>14016.24</v>
      </c>
      <c r="F645">
        <v>0.62294400000000005</v>
      </c>
      <c r="G645">
        <v>37</v>
      </c>
      <c r="I645">
        <v>4730</v>
      </c>
      <c r="J645">
        <v>4765</v>
      </c>
      <c r="K645">
        <v>7.11</v>
      </c>
      <c r="L645">
        <v>592</v>
      </c>
      <c r="M645">
        <v>1776</v>
      </c>
      <c r="N645">
        <v>5200</v>
      </c>
      <c r="P645">
        <v>1.3</v>
      </c>
      <c r="Q645">
        <v>4.04</v>
      </c>
      <c r="R645">
        <v>33.75</v>
      </c>
      <c r="S645">
        <v>9.9</v>
      </c>
      <c r="T645">
        <v>2.2999999999999998</v>
      </c>
    </row>
    <row r="646" spans="1:20" x14ac:dyDescent="0.15">
      <c r="A646">
        <v>2160</v>
      </c>
      <c r="B646">
        <v>0.86399999999999999</v>
      </c>
      <c r="C646">
        <v>2067.5478927203098</v>
      </c>
      <c r="D646">
        <v>5995.8888888888896</v>
      </c>
      <c r="E646">
        <v>12951.12</v>
      </c>
      <c r="F646">
        <v>0.57560533333333397</v>
      </c>
      <c r="G646">
        <v>37</v>
      </c>
      <c r="I646">
        <v>4796</v>
      </c>
      <c r="J646">
        <v>4809</v>
      </c>
      <c r="K646">
        <v>7.33</v>
      </c>
      <c r="L646">
        <v>617</v>
      </c>
      <c r="M646">
        <v>1851</v>
      </c>
      <c r="N646">
        <v>4970</v>
      </c>
      <c r="P646">
        <v>0.6</v>
      </c>
      <c r="Q646">
        <v>3.81</v>
      </c>
      <c r="R646">
        <v>35.729999999999997</v>
      </c>
      <c r="S646">
        <v>8</v>
      </c>
      <c r="T646">
        <v>2.2000000000000002</v>
      </c>
    </row>
    <row r="647" spans="1:20" x14ac:dyDescent="0.15">
      <c r="A647">
        <v>2160</v>
      </c>
      <c r="B647">
        <v>0.86399999999999999</v>
      </c>
      <c r="C647">
        <v>2474.6743295019201</v>
      </c>
      <c r="D647">
        <v>7176.5555555555602</v>
      </c>
      <c r="E647">
        <v>15501.36</v>
      </c>
      <c r="F647">
        <v>0.68894933333333397</v>
      </c>
      <c r="G647">
        <v>37</v>
      </c>
      <c r="I647">
        <v>4696</v>
      </c>
      <c r="J647">
        <v>4713</v>
      </c>
      <c r="K647">
        <v>7.44</v>
      </c>
      <c r="L647">
        <v>640</v>
      </c>
      <c r="M647">
        <v>1920</v>
      </c>
      <c r="N647">
        <v>5070</v>
      </c>
      <c r="P647">
        <v>1.3</v>
      </c>
      <c r="Q647">
        <v>5.67</v>
      </c>
      <c r="R647">
        <v>37.39</v>
      </c>
      <c r="S647">
        <v>8.3000000000000007</v>
      </c>
      <c r="T647">
        <v>2</v>
      </c>
    </row>
    <row r="648" spans="1:20" x14ac:dyDescent="0.15">
      <c r="A648">
        <v>2160</v>
      </c>
      <c r="B648">
        <v>0.86399999999999999</v>
      </c>
      <c r="C648">
        <v>2302.7586206896599</v>
      </c>
      <c r="D648">
        <v>6678</v>
      </c>
      <c r="E648">
        <v>14424.48</v>
      </c>
      <c r="F648">
        <v>0.64108799999999999</v>
      </c>
      <c r="G648">
        <v>38</v>
      </c>
      <c r="I648">
        <v>4880</v>
      </c>
      <c r="J648">
        <v>4873</v>
      </c>
      <c r="K648">
        <v>7.18</v>
      </c>
      <c r="L648">
        <v>688</v>
      </c>
      <c r="M648">
        <v>2064</v>
      </c>
      <c r="N648">
        <v>5340</v>
      </c>
      <c r="P648">
        <v>0.8</v>
      </c>
      <c r="Q648">
        <v>6.67</v>
      </c>
      <c r="R648">
        <v>37.770000000000003</v>
      </c>
      <c r="S648">
        <v>5.9</v>
      </c>
      <c r="T648">
        <v>2.1</v>
      </c>
    </row>
    <row r="649" spans="1:20" x14ac:dyDescent="0.15">
      <c r="A649">
        <v>2160</v>
      </c>
      <c r="B649">
        <v>0.86399999999999999</v>
      </c>
      <c r="C649">
        <v>2460.7279693486598</v>
      </c>
      <c r="D649">
        <v>7136.1111111111104</v>
      </c>
      <c r="E649">
        <v>15414</v>
      </c>
      <c r="F649">
        <v>0.68506666666666705</v>
      </c>
      <c r="G649">
        <v>37</v>
      </c>
      <c r="I649">
        <v>4599</v>
      </c>
      <c r="J649">
        <v>4609</v>
      </c>
      <c r="K649">
        <v>7.33</v>
      </c>
      <c r="L649">
        <v>715</v>
      </c>
      <c r="M649">
        <v>2145</v>
      </c>
      <c r="N649">
        <v>5620</v>
      </c>
      <c r="P649">
        <v>0.8</v>
      </c>
      <c r="Q649">
        <v>6.98</v>
      </c>
      <c r="R649">
        <v>38.36</v>
      </c>
      <c r="S649">
        <v>10.199999999999999</v>
      </c>
      <c r="T649">
        <v>2.8</v>
      </c>
    </row>
    <row r="650" spans="1:20" x14ac:dyDescent="0.15">
      <c r="A650">
        <v>2160</v>
      </c>
      <c r="B650">
        <v>0.86399999999999999</v>
      </c>
      <c r="C650">
        <v>2336.28352490421</v>
      </c>
      <c r="D650">
        <v>6775.2222222222199</v>
      </c>
      <c r="E650">
        <v>14634.48</v>
      </c>
      <c r="F650">
        <v>0.65042133333333296</v>
      </c>
      <c r="G650">
        <v>37</v>
      </c>
      <c r="I650">
        <v>4870</v>
      </c>
      <c r="J650">
        <v>4837</v>
      </c>
      <c r="K650">
        <v>7.45</v>
      </c>
      <c r="L650">
        <v>702</v>
      </c>
      <c r="M650">
        <v>2106</v>
      </c>
      <c r="N650">
        <v>5720</v>
      </c>
      <c r="P650">
        <v>0.45</v>
      </c>
      <c r="Q650">
        <v>7.77</v>
      </c>
      <c r="R650">
        <v>38.67</v>
      </c>
      <c r="S650">
        <v>8.5</v>
      </c>
      <c r="T650">
        <v>2.2000000000000002</v>
      </c>
    </row>
    <row r="651" spans="1:20" x14ac:dyDescent="0.15">
      <c r="A651">
        <v>2160</v>
      </c>
      <c r="B651">
        <v>0.86399999999999999</v>
      </c>
      <c r="C651">
        <v>2601.53256704981</v>
      </c>
      <c r="D651">
        <v>7544.4444444444398</v>
      </c>
      <c r="E651">
        <v>16296</v>
      </c>
      <c r="F651">
        <v>0.72426666666666695</v>
      </c>
      <c r="G651">
        <v>37</v>
      </c>
      <c r="I651">
        <v>4759</v>
      </c>
      <c r="J651">
        <v>4742</v>
      </c>
      <c r="K651">
        <v>7.32</v>
      </c>
      <c r="L651">
        <v>757</v>
      </c>
      <c r="M651">
        <v>2271</v>
      </c>
      <c r="N651">
        <v>5490</v>
      </c>
      <c r="P651">
        <v>0.8</v>
      </c>
      <c r="Q651">
        <v>7.92</v>
      </c>
      <c r="R651">
        <v>39.06</v>
      </c>
      <c r="S651">
        <v>8.3000000000000007</v>
      </c>
      <c r="T651">
        <v>2.2000000000000002</v>
      </c>
    </row>
    <row r="652" spans="1:20" x14ac:dyDescent="0.15">
      <c r="A652">
        <v>2160</v>
      </c>
      <c r="B652">
        <v>0.86399999999999999</v>
      </c>
      <c r="C652">
        <v>2614.4061302681998</v>
      </c>
      <c r="D652">
        <v>7581.7777777777801</v>
      </c>
      <c r="E652">
        <v>16376.64</v>
      </c>
      <c r="F652">
        <v>0.72785066666666698</v>
      </c>
      <c r="G652">
        <v>38</v>
      </c>
      <c r="I652">
        <v>4736</v>
      </c>
      <c r="J652">
        <v>4734</v>
      </c>
      <c r="K652">
        <v>7.3</v>
      </c>
      <c r="L652">
        <v>822</v>
      </c>
      <c r="M652">
        <v>2466</v>
      </c>
      <c r="N652">
        <v>5600</v>
      </c>
      <c r="P652">
        <v>1.6</v>
      </c>
      <c r="Q652">
        <v>8.0500000000000007</v>
      </c>
      <c r="R652">
        <v>38.840000000000003</v>
      </c>
      <c r="S652">
        <v>4.0999999999999996</v>
      </c>
      <c r="T652">
        <v>2.2000000000000002</v>
      </c>
    </row>
    <row r="653" spans="1:20" x14ac:dyDescent="0.15">
      <c r="A653">
        <v>2160</v>
      </c>
      <c r="B653">
        <v>0.86399999999999999</v>
      </c>
      <c r="C653">
        <v>2668.3141762452101</v>
      </c>
      <c r="D653">
        <v>7738.1111111111104</v>
      </c>
      <c r="E653">
        <v>16714.32</v>
      </c>
      <c r="F653">
        <v>0.742858666666667</v>
      </c>
      <c r="G653">
        <v>37</v>
      </c>
      <c r="I653">
        <v>4641</v>
      </c>
      <c r="J653">
        <v>4639</v>
      </c>
      <c r="K653">
        <v>7.21</v>
      </c>
      <c r="L653">
        <v>833</v>
      </c>
      <c r="M653">
        <v>2499</v>
      </c>
      <c r="N653">
        <v>5780</v>
      </c>
      <c r="P653">
        <v>1</v>
      </c>
      <c r="Q653">
        <v>6.94</v>
      </c>
      <c r="R653">
        <v>41.28</v>
      </c>
      <c r="S653">
        <v>16.2</v>
      </c>
      <c r="T653">
        <v>3.1</v>
      </c>
    </row>
    <row r="654" spans="1:20" x14ac:dyDescent="0.15">
      <c r="A654">
        <v>2160</v>
      </c>
      <c r="B654">
        <v>0.86399999999999999</v>
      </c>
      <c r="C654">
        <v>2443.0268199233701</v>
      </c>
      <c r="D654">
        <v>7084.7777777777801</v>
      </c>
      <c r="E654">
        <v>15303.12</v>
      </c>
      <c r="F654">
        <v>0.680138666666667</v>
      </c>
      <c r="G654">
        <v>37.6</v>
      </c>
      <c r="I654">
        <v>4862</v>
      </c>
      <c r="J654">
        <v>4846</v>
      </c>
      <c r="K654">
        <v>7.4</v>
      </c>
      <c r="L654">
        <v>722</v>
      </c>
      <c r="M654">
        <v>2166</v>
      </c>
      <c r="N654">
        <v>5600</v>
      </c>
      <c r="P654">
        <v>0.8</v>
      </c>
      <c r="Q654">
        <v>6.99</v>
      </c>
      <c r="R654">
        <v>41.2</v>
      </c>
      <c r="S654">
        <v>11.2</v>
      </c>
      <c r="T654">
        <v>2.2000000000000002</v>
      </c>
    </row>
    <row r="655" spans="1:20" x14ac:dyDescent="0.15">
      <c r="A655">
        <v>1680</v>
      </c>
      <c r="B655">
        <v>0.67200000000000004</v>
      </c>
      <c r="C655">
        <v>2658.96551724138</v>
      </c>
      <c r="D655">
        <v>7711</v>
      </c>
      <c r="E655">
        <v>12954.48</v>
      </c>
      <c r="F655">
        <v>0.57575466666666697</v>
      </c>
      <c r="G655">
        <v>37</v>
      </c>
      <c r="I655">
        <v>4721</v>
      </c>
      <c r="J655">
        <v>4754</v>
      </c>
      <c r="K655">
        <v>7.32</v>
      </c>
      <c r="L655">
        <v>646</v>
      </c>
      <c r="M655">
        <v>1938</v>
      </c>
      <c r="N655">
        <v>5170</v>
      </c>
      <c r="P655">
        <v>0.8</v>
      </c>
      <c r="Q655">
        <v>5.93</v>
      </c>
      <c r="R655">
        <v>41.6</v>
      </c>
      <c r="S655">
        <v>11</v>
      </c>
      <c r="T655">
        <v>2.1</v>
      </c>
    </row>
    <row r="656" spans="1:20" x14ac:dyDescent="0.15">
      <c r="A656">
        <v>2160</v>
      </c>
      <c r="B656">
        <v>0.86399999999999999</v>
      </c>
      <c r="C656">
        <v>2217.7394636015301</v>
      </c>
      <c r="D656">
        <v>6431.4444444444498</v>
      </c>
      <c r="E656">
        <v>13891.92</v>
      </c>
      <c r="F656">
        <v>0.617418666666667</v>
      </c>
      <c r="G656">
        <v>37.58</v>
      </c>
      <c r="I656">
        <v>4965</v>
      </c>
      <c r="J656">
        <v>5002</v>
      </c>
      <c r="K656">
        <v>7.32</v>
      </c>
      <c r="L656">
        <v>571</v>
      </c>
      <c r="M656">
        <v>1713</v>
      </c>
      <c r="N656">
        <v>5070</v>
      </c>
      <c r="P656">
        <v>0.6</v>
      </c>
      <c r="Q656">
        <v>4.84</v>
      </c>
      <c r="R656">
        <v>39.049999999999997</v>
      </c>
      <c r="S656">
        <v>7.3</v>
      </c>
      <c r="T656">
        <v>1.6</v>
      </c>
    </row>
    <row r="657" spans="1:20" x14ac:dyDescent="0.15">
      <c r="A657">
        <v>2160</v>
      </c>
      <c r="B657">
        <v>0.86399999999999999</v>
      </c>
      <c r="C657">
        <v>2391.53256704981</v>
      </c>
      <c r="D657">
        <v>6935.4444444444398</v>
      </c>
      <c r="E657">
        <v>14980.56</v>
      </c>
      <c r="F657">
        <v>0.66580266666666699</v>
      </c>
      <c r="G657">
        <v>37</v>
      </c>
      <c r="I657">
        <v>4624</v>
      </c>
      <c r="J657">
        <v>4653</v>
      </c>
      <c r="K657">
        <v>7.23</v>
      </c>
      <c r="L657">
        <v>567</v>
      </c>
      <c r="M657">
        <v>1701</v>
      </c>
      <c r="N657">
        <v>5540</v>
      </c>
      <c r="P657">
        <v>0.6</v>
      </c>
      <c r="Q657">
        <v>5.37</v>
      </c>
      <c r="R657">
        <v>40.5</v>
      </c>
      <c r="S657">
        <v>16.5</v>
      </c>
      <c r="T657">
        <v>2.5</v>
      </c>
    </row>
    <row r="658" spans="1:20" x14ac:dyDescent="0.15">
      <c r="A658">
        <v>2160</v>
      </c>
      <c r="B658">
        <v>0.86399999999999999</v>
      </c>
      <c r="C658">
        <v>2421.8390804597698</v>
      </c>
      <c r="D658">
        <v>7023.3333333333303</v>
      </c>
      <c r="E658">
        <v>15170.4</v>
      </c>
      <c r="F658">
        <v>0.67423999999999995</v>
      </c>
      <c r="G658">
        <v>37</v>
      </c>
      <c r="I658">
        <v>4731</v>
      </c>
      <c r="J658">
        <v>4785</v>
      </c>
      <c r="K658">
        <v>7.55</v>
      </c>
      <c r="L658">
        <v>630</v>
      </c>
      <c r="M658">
        <v>1890</v>
      </c>
      <c r="N658">
        <v>5760</v>
      </c>
      <c r="P658">
        <v>0.5</v>
      </c>
      <c r="Q658">
        <v>5.88</v>
      </c>
      <c r="R658">
        <v>41.13</v>
      </c>
      <c r="S658">
        <v>16.5</v>
      </c>
      <c r="T658">
        <v>2.2000000000000002</v>
      </c>
    </row>
    <row r="659" spans="1:20" x14ac:dyDescent="0.15">
      <c r="A659">
        <v>2160</v>
      </c>
      <c r="B659">
        <v>0.86399999999999999</v>
      </c>
      <c r="C659">
        <v>2824.6743295019201</v>
      </c>
      <c r="D659">
        <v>8191.5555555555602</v>
      </c>
      <c r="E659">
        <v>17693.759999999998</v>
      </c>
      <c r="F659">
        <v>0.78638933333333305</v>
      </c>
      <c r="G659">
        <v>37</v>
      </c>
      <c r="I659">
        <v>4900</v>
      </c>
      <c r="J659">
        <v>4876</v>
      </c>
      <c r="K659">
        <v>7.32</v>
      </c>
      <c r="L659">
        <v>646</v>
      </c>
      <c r="M659">
        <v>1938</v>
      </c>
      <c r="N659">
        <v>5860</v>
      </c>
      <c r="P659">
        <v>0.9</v>
      </c>
      <c r="Q659">
        <v>6.07</v>
      </c>
      <c r="R659">
        <v>41.95</v>
      </c>
      <c r="S659">
        <v>15.9</v>
      </c>
      <c r="T659">
        <v>2.7</v>
      </c>
    </row>
    <row r="660" spans="1:20" x14ac:dyDescent="0.15">
      <c r="A660">
        <v>2280</v>
      </c>
      <c r="B660">
        <v>0.91200000000000003</v>
      </c>
      <c r="C660">
        <v>2495.5535390199602</v>
      </c>
      <c r="D660">
        <v>7237.1052631578996</v>
      </c>
      <c r="E660">
        <v>16500.599999999999</v>
      </c>
      <c r="F660">
        <v>0.73336000000000001</v>
      </c>
      <c r="G660">
        <v>37</v>
      </c>
      <c r="I660">
        <v>4828</v>
      </c>
      <c r="J660">
        <v>4811</v>
      </c>
      <c r="K660">
        <v>7.36</v>
      </c>
      <c r="L660">
        <v>661</v>
      </c>
      <c r="M660">
        <v>1983</v>
      </c>
      <c r="N660">
        <v>6080</v>
      </c>
      <c r="P660">
        <v>0.8</v>
      </c>
      <c r="Q660">
        <v>6.55</v>
      </c>
      <c r="R660">
        <v>43.7</v>
      </c>
      <c r="S660">
        <v>12.8</v>
      </c>
      <c r="T660">
        <v>2.2000000000000002</v>
      </c>
    </row>
    <row r="661" spans="1:20" x14ac:dyDescent="0.15">
      <c r="A661">
        <v>2280</v>
      </c>
      <c r="B661">
        <v>0.91200000000000003</v>
      </c>
      <c r="C661">
        <v>2504.53720508167</v>
      </c>
      <c r="D661">
        <v>7263.1578947368398</v>
      </c>
      <c r="E661">
        <v>16560</v>
      </c>
      <c r="F661">
        <v>0.73599999999999999</v>
      </c>
      <c r="G661">
        <v>37</v>
      </c>
      <c r="I661">
        <v>4747</v>
      </c>
      <c r="J661">
        <v>4748</v>
      </c>
      <c r="K661">
        <v>7.34</v>
      </c>
      <c r="L661">
        <v>684</v>
      </c>
      <c r="M661">
        <v>2052</v>
      </c>
      <c r="N661">
        <v>5950</v>
      </c>
      <c r="P661">
        <v>0.6</v>
      </c>
      <c r="Q661">
        <v>6.75</v>
      </c>
      <c r="R661">
        <v>42.92</v>
      </c>
      <c r="S661">
        <v>15.1</v>
      </c>
      <c r="T661">
        <v>2.2000000000000002</v>
      </c>
    </row>
    <row r="662" spans="1:20" x14ac:dyDescent="0.15">
      <c r="A662">
        <v>2280</v>
      </c>
      <c r="B662">
        <v>0.91200000000000003</v>
      </c>
      <c r="C662">
        <v>2648.2758620689701</v>
      </c>
      <c r="D662">
        <v>7680</v>
      </c>
      <c r="E662">
        <v>17510.400000000001</v>
      </c>
      <c r="F662">
        <v>0.77824000000000004</v>
      </c>
      <c r="G662">
        <v>37</v>
      </c>
      <c r="I662">
        <v>4844</v>
      </c>
      <c r="J662">
        <v>4712</v>
      </c>
      <c r="K662">
        <v>7.43</v>
      </c>
      <c r="L662">
        <v>705</v>
      </c>
      <c r="M662">
        <v>2115</v>
      </c>
      <c r="N662">
        <v>5450</v>
      </c>
      <c r="P662">
        <v>0.9</v>
      </c>
      <c r="Q662">
        <v>6.7</v>
      </c>
      <c r="R662">
        <v>40.75</v>
      </c>
      <c r="S662">
        <v>10.7</v>
      </c>
      <c r="T662">
        <v>1.9</v>
      </c>
    </row>
    <row r="663" spans="1:20" x14ac:dyDescent="0.15">
      <c r="A663">
        <v>2280</v>
      </c>
      <c r="B663">
        <v>0.91200000000000003</v>
      </c>
      <c r="C663">
        <v>2554.3557168784</v>
      </c>
      <c r="D663">
        <v>7407.6315789473701</v>
      </c>
      <c r="E663">
        <v>16889.400000000001</v>
      </c>
      <c r="F663">
        <v>0.75063999999999997</v>
      </c>
      <c r="G663">
        <v>37</v>
      </c>
      <c r="I663">
        <v>4707</v>
      </c>
      <c r="J663">
        <v>4595</v>
      </c>
      <c r="K663">
        <v>7.16</v>
      </c>
      <c r="L663">
        <v>733</v>
      </c>
      <c r="M663">
        <v>2199</v>
      </c>
      <c r="N663">
        <v>5280</v>
      </c>
      <c r="P663">
        <v>1.1000000000000001</v>
      </c>
      <c r="Q663">
        <v>5.85</v>
      </c>
      <c r="R663">
        <v>40.14</v>
      </c>
      <c r="S663">
        <v>10.7</v>
      </c>
      <c r="T663">
        <v>1.4</v>
      </c>
    </row>
    <row r="664" spans="1:20" x14ac:dyDescent="0.15">
      <c r="A664">
        <v>2280</v>
      </c>
      <c r="B664">
        <v>0.91200000000000003</v>
      </c>
      <c r="C664">
        <v>2565.2450090744101</v>
      </c>
      <c r="D664">
        <v>7439.21052631579</v>
      </c>
      <c r="E664">
        <v>16961.400000000001</v>
      </c>
      <c r="F664">
        <v>0.75383999999999995</v>
      </c>
      <c r="G664">
        <v>37</v>
      </c>
      <c r="I664">
        <v>4747</v>
      </c>
      <c r="J664">
        <v>4826</v>
      </c>
      <c r="K664">
        <v>7.46</v>
      </c>
      <c r="L664">
        <v>658</v>
      </c>
      <c r="M664">
        <v>1974</v>
      </c>
      <c r="N664">
        <v>5260</v>
      </c>
      <c r="P664">
        <v>0.8</v>
      </c>
      <c r="Q664">
        <v>5.15</v>
      </c>
      <c r="R664">
        <v>37.85</v>
      </c>
      <c r="S664">
        <v>6.7</v>
      </c>
      <c r="T664">
        <v>1.5</v>
      </c>
    </row>
    <row r="665" spans="1:20" x14ac:dyDescent="0.15">
      <c r="A665">
        <v>2280</v>
      </c>
      <c r="B665">
        <v>0.91200000000000003</v>
      </c>
      <c r="C665">
        <v>2733.4845735027202</v>
      </c>
      <c r="D665">
        <v>7927.1052631578896</v>
      </c>
      <c r="E665">
        <v>18073.8</v>
      </c>
      <c r="F665">
        <v>0.80327999999999999</v>
      </c>
      <c r="G665">
        <v>37</v>
      </c>
      <c r="I665">
        <v>4695</v>
      </c>
      <c r="J665">
        <v>4766</v>
      </c>
      <c r="K665">
        <v>7.35</v>
      </c>
      <c r="L665">
        <v>676</v>
      </c>
      <c r="M665">
        <v>2028</v>
      </c>
      <c r="N665">
        <v>5440</v>
      </c>
      <c r="P665">
        <v>1.5</v>
      </c>
      <c r="Q665">
        <v>5.85</v>
      </c>
      <c r="R665">
        <v>39.81</v>
      </c>
      <c r="S665">
        <v>10.7</v>
      </c>
      <c r="T665">
        <v>1.7</v>
      </c>
    </row>
    <row r="666" spans="1:20" x14ac:dyDescent="0.15">
      <c r="A666">
        <v>2280</v>
      </c>
      <c r="B666">
        <v>0.91200000000000003</v>
      </c>
      <c r="C666">
        <v>2990.1996370235902</v>
      </c>
      <c r="D666">
        <v>8671.5789473684199</v>
      </c>
      <c r="E666">
        <v>19771.2</v>
      </c>
      <c r="F666">
        <v>0.87871999999999995</v>
      </c>
      <c r="G666">
        <v>37</v>
      </c>
      <c r="I666">
        <v>4883</v>
      </c>
      <c r="J666">
        <v>4905</v>
      </c>
      <c r="K666">
        <v>7.3</v>
      </c>
      <c r="L666">
        <v>708</v>
      </c>
      <c r="M666">
        <v>2124</v>
      </c>
      <c r="N666">
        <v>5700</v>
      </c>
      <c r="P666">
        <v>0.7</v>
      </c>
      <c r="Q666">
        <v>5.95</v>
      </c>
      <c r="R666">
        <v>39.380000000000003</v>
      </c>
      <c r="S666">
        <v>10</v>
      </c>
      <c r="T666">
        <v>1.4</v>
      </c>
    </row>
    <row r="667" spans="1:20" x14ac:dyDescent="0.15">
      <c r="A667">
        <v>2280</v>
      </c>
      <c r="B667">
        <v>0.91200000000000003</v>
      </c>
      <c r="C667">
        <v>2713.0671506352101</v>
      </c>
      <c r="D667">
        <v>7867.8947368421104</v>
      </c>
      <c r="E667">
        <v>17938.8</v>
      </c>
      <c r="F667">
        <v>0.79727999999999999</v>
      </c>
      <c r="G667">
        <v>37</v>
      </c>
      <c r="I667">
        <v>4625</v>
      </c>
      <c r="J667">
        <v>4632</v>
      </c>
      <c r="K667">
        <v>7.25</v>
      </c>
      <c r="L667">
        <v>708</v>
      </c>
      <c r="M667">
        <v>2124</v>
      </c>
      <c r="N667">
        <v>5530</v>
      </c>
      <c r="P667">
        <v>1</v>
      </c>
      <c r="Q667">
        <v>5.97</v>
      </c>
      <c r="R667">
        <v>40.450000000000003</v>
      </c>
      <c r="S667">
        <v>7.3</v>
      </c>
      <c r="T667">
        <v>1.6</v>
      </c>
    </row>
    <row r="668" spans="1:20" x14ac:dyDescent="0.15">
      <c r="A668">
        <v>2280</v>
      </c>
      <c r="B668">
        <v>0.91200000000000003</v>
      </c>
      <c r="C668">
        <v>2680.6715063520901</v>
      </c>
      <c r="D668">
        <v>7773.9473684210498</v>
      </c>
      <c r="E668">
        <v>17724.599999999999</v>
      </c>
      <c r="F668">
        <v>0.78776000000000002</v>
      </c>
      <c r="G668">
        <v>37</v>
      </c>
      <c r="I668">
        <v>4831</v>
      </c>
      <c r="J668">
        <v>4867</v>
      </c>
      <c r="K668">
        <v>7.59</v>
      </c>
      <c r="L668">
        <v>697</v>
      </c>
      <c r="M668">
        <v>2091</v>
      </c>
      <c r="N668">
        <v>5530</v>
      </c>
      <c r="P668">
        <v>0.8</v>
      </c>
      <c r="Q668">
        <v>6.45</v>
      </c>
      <c r="R668">
        <v>39.82</v>
      </c>
      <c r="S668">
        <v>9.1999999999999993</v>
      </c>
      <c r="T668">
        <v>0.6</v>
      </c>
    </row>
    <row r="669" spans="1:20" x14ac:dyDescent="0.15">
      <c r="A669">
        <v>2400</v>
      </c>
      <c r="B669">
        <v>0.96</v>
      </c>
      <c r="C669">
        <v>2924.4137931034502</v>
      </c>
      <c r="D669">
        <v>8480.7999999999993</v>
      </c>
      <c r="E669">
        <v>20353.919999999998</v>
      </c>
      <c r="F669">
        <v>0.90461866666666602</v>
      </c>
      <c r="G669">
        <v>37</v>
      </c>
      <c r="I669">
        <v>4637</v>
      </c>
      <c r="J669">
        <v>4608</v>
      </c>
      <c r="K669">
        <v>7.42</v>
      </c>
      <c r="L669">
        <v>693</v>
      </c>
      <c r="M669">
        <v>2079</v>
      </c>
      <c r="N669">
        <v>5630</v>
      </c>
      <c r="P669">
        <v>1.4</v>
      </c>
      <c r="Q669">
        <v>5.84</v>
      </c>
      <c r="R669">
        <v>40.299999999999997</v>
      </c>
      <c r="S669">
        <v>16.399999999999999</v>
      </c>
      <c r="T669">
        <v>1.2</v>
      </c>
    </row>
    <row r="670" spans="1:20" x14ac:dyDescent="0.15">
      <c r="A670">
        <v>2400</v>
      </c>
      <c r="B670">
        <v>0.96</v>
      </c>
      <c r="C670">
        <v>2830.06896551724</v>
      </c>
      <c r="D670">
        <v>8207.2000000000007</v>
      </c>
      <c r="E670">
        <v>19697.28</v>
      </c>
      <c r="F670">
        <v>0.87543466666666703</v>
      </c>
      <c r="G670">
        <v>37</v>
      </c>
      <c r="I670">
        <v>4991</v>
      </c>
      <c r="J670">
        <v>4942</v>
      </c>
      <c r="K670">
        <v>7.21</v>
      </c>
      <c r="L670">
        <v>741</v>
      </c>
      <c r="M670">
        <v>2223</v>
      </c>
      <c r="N670">
        <v>6020</v>
      </c>
      <c r="P670">
        <v>1.8</v>
      </c>
      <c r="Q670">
        <v>6.84</v>
      </c>
      <c r="R670">
        <v>39.92</v>
      </c>
      <c r="S670">
        <v>11.3</v>
      </c>
      <c r="T670">
        <v>1.5</v>
      </c>
    </row>
    <row r="671" spans="1:20" x14ac:dyDescent="0.15">
      <c r="A671">
        <v>2400</v>
      </c>
      <c r="B671">
        <v>0.96</v>
      </c>
      <c r="C671">
        <v>2683.5862068965498</v>
      </c>
      <c r="D671">
        <v>7782.4</v>
      </c>
      <c r="E671">
        <v>18677.759999999998</v>
      </c>
      <c r="F671">
        <v>0.83012266666666701</v>
      </c>
      <c r="G671">
        <v>37</v>
      </c>
      <c r="I671">
        <v>4680</v>
      </c>
      <c r="J671">
        <v>4729</v>
      </c>
      <c r="K671">
        <v>7.4</v>
      </c>
      <c r="L671">
        <v>736</v>
      </c>
      <c r="M671">
        <v>2208</v>
      </c>
      <c r="N671">
        <v>5930</v>
      </c>
      <c r="P671">
        <v>1.4</v>
      </c>
      <c r="Q671">
        <v>4.63</v>
      </c>
      <c r="R671">
        <v>40.36</v>
      </c>
      <c r="S671">
        <v>9.9</v>
      </c>
      <c r="T671">
        <v>1.6</v>
      </c>
    </row>
    <row r="672" spans="1:20" x14ac:dyDescent="0.15">
      <c r="A672">
        <v>2400</v>
      </c>
      <c r="B672">
        <v>0.96</v>
      </c>
      <c r="C672">
        <v>2593.3793103448302</v>
      </c>
      <c r="D672">
        <v>7520.8</v>
      </c>
      <c r="E672">
        <v>18049.919999999998</v>
      </c>
      <c r="F672">
        <v>0.80221866666666697</v>
      </c>
      <c r="G672">
        <v>37</v>
      </c>
      <c r="I672">
        <v>4840</v>
      </c>
      <c r="J672">
        <v>4894</v>
      </c>
      <c r="K672">
        <v>7.75</v>
      </c>
      <c r="L672">
        <v>711</v>
      </c>
      <c r="M672">
        <v>2133</v>
      </c>
      <c r="N672">
        <v>5550</v>
      </c>
      <c r="P672">
        <v>1.3</v>
      </c>
      <c r="Q672">
        <v>4.67</v>
      </c>
      <c r="R672">
        <v>36.82</v>
      </c>
      <c r="S672">
        <v>7</v>
      </c>
      <c r="T672">
        <v>1.5</v>
      </c>
    </row>
    <row r="673" spans="1:20" x14ac:dyDescent="0.15">
      <c r="A673">
        <v>2400</v>
      </c>
      <c r="B673">
        <v>0.96</v>
      </c>
      <c r="C673">
        <v>2233.6551724137898</v>
      </c>
      <c r="D673">
        <v>6477.6</v>
      </c>
      <c r="E673">
        <v>15546.24</v>
      </c>
      <c r="F673">
        <v>0.690944</v>
      </c>
      <c r="G673">
        <v>37</v>
      </c>
      <c r="I673">
        <v>4814</v>
      </c>
      <c r="J673">
        <v>4778</v>
      </c>
      <c r="K673">
        <v>7.45</v>
      </c>
      <c r="L673">
        <v>634</v>
      </c>
      <c r="M673">
        <v>1902</v>
      </c>
      <c r="N673">
        <v>5940</v>
      </c>
      <c r="P673">
        <v>1.6</v>
      </c>
      <c r="Q673">
        <v>4.49</v>
      </c>
      <c r="R673">
        <v>38.18</v>
      </c>
      <c r="S673">
        <v>15.2</v>
      </c>
      <c r="T673">
        <v>1</v>
      </c>
    </row>
    <row r="674" spans="1:20" x14ac:dyDescent="0.15">
      <c r="A674">
        <v>2400</v>
      </c>
      <c r="B674">
        <v>0.96</v>
      </c>
      <c r="C674">
        <v>2468.6896551724099</v>
      </c>
      <c r="D674">
        <v>7159.2</v>
      </c>
      <c r="E674">
        <v>17182.080000000002</v>
      </c>
      <c r="F674">
        <v>0.76364799999999999</v>
      </c>
      <c r="G674">
        <v>37</v>
      </c>
      <c r="I674">
        <v>4807</v>
      </c>
      <c r="J674">
        <v>4768</v>
      </c>
      <c r="K674">
        <v>7.26</v>
      </c>
      <c r="L674">
        <v>642</v>
      </c>
      <c r="M674">
        <v>1926</v>
      </c>
      <c r="N674">
        <v>5980</v>
      </c>
      <c r="P674">
        <v>6</v>
      </c>
      <c r="Q674">
        <v>5.24</v>
      </c>
      <c r="R674">
        <v>39.799999999999997</v>
      </c>
      <c r="S674">
        <v>9.9</v>
      </c>
      <c r="T674">
        <v>1.8</v>
      </c>
    </row>
    <row r="675" spans="1:20" x14ac:dyDescent="0.15">
      <c r="A675">
        <v>2400</v>
      </c>
      <c r="B675">
        <v>0.96</v>
      </c>
      <c r="C675">
        <v>2983.7241379310299</v>
      </c>
      <c r="D675">
        <v>8652.7999999999993</v>
      </c>
      <c r="E675">
        <v>20766.72</v>
      </c>
      <c r="F675">
        <v>0.92296533333333397</v>
      </c>
      <c r="G675">
        <v>37</v>
      </c>
      <c r="I675">
        <v>4706</v>
      </c>
      <c r="J675">
        <v>4655</v>
      </c>
      <c r="K675">
        <v>7.46</v>
      </c>
      <c r="L675">
        <v>612</v>
      </c>
      <c r="M675">
        <v>1836</v>
      </c>
      <c r="N675">
        <v>6030</v>
      </c>
      <c r="P675">
        <v>3</v>
      </c>
      <c r="Q675">
        <v>4.05</v>
      </c>
      <c r="R675">
        <v>38.22</v>
      </c>
      <c r="S675">
        <v>9.8000000000000007</v>
      </c>
      <c r="T675">
        <v>1.8</v>
      </c>
    </row>
    <row r="676" spans="1:20" x14ac:dyDescent="0.15">
      <c r="A676">
        <v>2400</v>
      </c>
      <c r="B676">
        <v>0.96</v>
      </c>
      <c r="C676">
        <v>2541.5172413793098</v>
      </c>
      <c r="D676">
        <v>7370.4</v>
      </c>
      <c r="E676">
        <v>17688.96</v>
      </c>
      <c r="F676">
        <v>0.78617599999999999</v>
      </c>
      <c r="G676">
        <v>37</v>
      </c>
      <c r="I676">
        <v>4846</v>
      </c>
      <c r="J676">
        <v>4813</v>
      </c>
      <c r="K676">
        <v>7.18</v>
      </c>
      <c r="L676">
        <v>617</v>
      </c>
      <c r="M676">
        <v>1851</v>
      </c>
      <c r="N676">
        <v>6010</v>
      </c>
      <c r="P676">
        <v>2.1</v>
      </c>
      <c r="Q676">
        <v>5.27</v>
      </c>
      <c r="R676">
        <v>36.619999999999997</v>
      </c>
      <c r="S676">
        <v>10.1</v>
      </c>
      <c r="T676">
        <v>1.5</v>
      </c>
    </row>
    <row r="677" spans="1:20" x14ac:dyDescent="0.15">
      <c r="A677">
        <v>2400</v>
      </c>
      <c r="B677">
        <v>0.96</v>
      </c>
      <c r="C677">
        <v>2853.2413793103401</v>
      </c>
      <c r="D677">
        <v>8274.4</v>
      </c>
      <c r="E677">
        <v>19858.560000000001</v>
      </c>
      <c r="F677">
        <v>0.88260266666666698</v>
      </c>
      <c r="G677">
        <v>37</v>
      </c>
      <c r="I677">
        <v>4739</v>
      </c>
      <c r="J677">
        <v>4793</v>
      </c>
      <c r="K677">
        <v>7.48</v>
      </c>
      <c r="L677">
        <v>608</v>
      </c>
      <c r="M677">
        <v>1824</v>
      </c>
      <c r="N677">
        <v>6200</v>
      </c>
      <c r="P677">
        <v>1.2</v>
      </c>
      <c r="Q677">
        <v>3.98</v>
      </c>
      <c r="R677">
        <v>38.33</v>
      </c>
      <c r="S677">
        <v>14.1</v>
      </c>
      <c r="T677">
        <v>1.2</v>
      </c>
    </row>
    <row r="678" spans="1:20" x14ac:dyDescent="0.15">
      <c r="A678">
        <v>2400</v>
      </c>
      <c r="B678">
        <v>0.96</v>
      </c>
      <c r="C678">
        <v>2519.4482758620702</v>
      </c>
      <c r="D678">
        <v>7306.4</v>
      </c>
      <c r="E678">
        <v>17535.36</v>
      </c>
      <c r="F678">
        <v>0.77934933333333301</v>
      </c>
      <c r="G678">
        <v>37</v>
      </c>
      <c r="I678">
        <v>4852</v>
      </c>
      <c r="J678">
        <v>4905</v>
      </c>
      <c r="K678">
        <v>7.51</v>
      </c>
      <c r="L678">
        <v>620</v>
      </c>
      <c r="M678">
        <v>1860</v>
      </c>
      <c r="N678">
        <v>5780</v>
      </c>
      <c r="P678">
        <v>1.8</v>
      </c>
      <c r="Q678">
        <v>5.0599999999999996</v>
      </c>
      <c r="R678">
        <v>38.04</v>
      </c>
      <c r="S678">
        <v>8.9</v>
      </c>
      <c r="T678">
        <v>1.2</v>
      </c>
    </row>
    <row r="679" spans="1:20" x14ac:dyDescent="0.15">
      <c r="A679">
        <v>2400</v>
      </c>
      <c r="B679">
        <v>0.96</v>
      </c>
      <c r="C679">
        <v>2672.8275862068999</v>
      </c>
      <c r="D679">
        <v>7751.2</v>
      </c>
      <c r="E679">
        <v>18602.88</v>
      </c>
      <c r="F679">
        <v>0.82679466666666701</v>
      </c>
      <c r="G679">
        <v>37</v>
      </c>
      <c r="I679">
        <v>4872</v>
      </c>
      <c r="J679">
        <v>4890</v>
      </c>
      <c r="K679">
        <v>7.48</v>
      </c>
      <c r="L679">
        <v>610</v>
      </c>
      <c r="M679">
        <v>1830</v>
      </c>
      <c r="N679">
        <v>5930</v>
      </c>
      <c r="P679">
        <v>1.5</v>
      </c>
      <c r="Q679">
        <v>5.45</v>
      </c>
      <c r="R679">
        <v>38.979999999999997</v>
      </c>
      <c r="S679">
        <v>8.3000000000000007</v>
      </c>
      <c r="T679">
        <v>1.2</v>
      </c>
    </row>
    <row r="680" spans="1:20" x14ac:dyDescent="0.15">
      <c r="A680">
        <v>2400</v>
      </c>
      <c r="B680">
        <v>0.96</v>
      </c>
      <c r="C680">
        <v>2629.7931034482799</v>
      </c>
      <c r="D680">
        <v>7626.4</v>
      </c>
      <c r="E680">
        <v>18303.36</v>
      </c>
      <c r="F680">
        <v>0.81348266666666702</v>
      </c>
      <c r="G680">
        <v>37</v>
      </c>
      <c r="I680">
        <v>4769</v>
      </c>
      <c r="J680">
        <v>4754</v>
      </c>
      <c r="K680">
        <v>7.32</v>
      </c>
      <c r="L680">
        <v>641</v>
      </c>
      <c r="M680">
        <v>1923</v>
      </c>
      <c r="N680">
        <v>6130</v>
      </c>
      <c r="P680">
        <v>1.2</v>
      </c>
      <c r="Q680">
        <v>4.46</v>
      </c>
      <c r="R680">
        <v>37.619999999999997</v>
      </c>
      <c r="S680">
        <v>6.2</v>
      </c>
      <c r="T680">
        <v>1.2</v>
      </c>
    </row>
    <row r="681" spans="1:20" x14ac:dyDescent="0.15">
      <c r="A681">
        <v>2400</v>
      </c>
      <c r="B681">
        <v>0.96</v>
      </c>
      <c r="C681">
        <v>2885.5172413793098</v>
      </c>
      <c r="D681">
        <v>8368</v>
      </c>
      <c r="E681">
        <v>20083.2</v>
      </c>
      <c r="F681">
        <v>0.89258666666666697</v>
      </c>
      <c r="G681">
        <v>37</v>
      </c>
      <c r="I681">
        <v>4830</v>
      </c>
      <c r="J681">
        <v>4807</v>
      </c>
      <c r="K681">
        <v>7.46</v>
      </c>
      <c r="L681">
        <v>623</v>
      </c>
      <c r="M681">
        <v>1869</v>
      </c>
      <c r="N681">
        <v>6090</v>
      </c>
      <c r="P681">
        <v>1.5</v>
      </c>
      <c r="Q681">
        <v>5.0599999999999996</v>
      </c>
      <c r="R681">
        <v>37.6</v>
      </c>
      <c r="S681">
        <v>12.3</v>
      </c>
      <c r="T681">
        <v>1.6</v>
      </c>
    </row>
    <row r="682" spans="1:20" x14ac:dyDescent="0.15">
      <c r="A682">
        <v>2400</v>
      </c>
      <c r="B682">
        <v>0.96</v>
      </c>
      <c r="C682">
        <v>2448</v>
      </c>
      <c r="D682">
        <v>7099.2</v>
      </c>
      <c r="E682">
        <v>17038.080000000002</v>
      </c>
      <c r="F682">
        <v>0.75724800000000003</v>
      </c>
      <c r="G682">
        <v>37</v>
      </c>
      <c r="I682">
        <v>4774</v>
      </c>
      <c r="J682">
        <v>4802</v>
      </c>
      <c r="K682">
        <v>7.48</v>
      </c>
      <c r="L682">
        <v>604</v>
      </c>
      <c r="M682">
        <v>1812</v>
      </c>
      <c r="N682">
        <v>6160</v>
      </c>
      <c r="P682">
        <v>1.1000000000000001</v>
      </c>
      <c r="Q682">
        <v>4.75</v>
      </c>
      <c r="R682">
        <v>38.9</v>
      </c>
      <c r="S682">
        <v>12.3</v>
      </c>
      <c r="T682">
        <v>1.9</v>
      </c>
    </row>
    <row r="683" spans="1:20" x14ac:dyDescent="0.15">
      <c r="A683">
        <v>2400</v>
      </c>
      <c r="B683">
        <v>0.96</v>
      </c>
      <c r="C683">
        <v>2616.2758620689701</v>
      </c>
      <c r="D683">
        <v>7587.2</v>
      </c>
      <c r="E683">
        <v>18209.28</v>
      </c>
      <c r="F683">
        <v>0.80930133333333298</v>
      </c>
      <c r="G683">
        <v>37</v>
      </c>
      <c r="I683">
        <v>4759</v>
      </c>
      <c r="J683">
        <v>4737</v>
      </c>
      <c r="K683">
        <v>7.34</v>
      </c>
      <c r="L683">
        <v>590</v>
      </c>
      <c r="M683">
        <v>1770</v>
      </c>
      <c r="N683">
        <v>5990</v>
      </c>
      <c r="P683">
        <v>0.8</v>
      </c>
    </row>
    <row r="684" spans="1:20" x14ac:dyDescent="0.15">
      <c r="A684">
        <v>2400</v>
      </c>
      <c r="B684">
        <v>0.96</v>
      </c>
      <c r="C684">
        <v>2618.4827586206902</v>
      </c>
      <c r="D684">
        <v>7593.6</v>
      </c>
      <c r="E684">
        <v>18224.64</v>
      </c>
      <c r="F684">
        <v>0.80998400000000004</v>
      </c>
      <c r="G684">
        <v>37</v>
      </c>
      <c r="I684">
        <v>4788</v>
      </c>
      <c r="J684">
        <v>4714</v>
      </c>
      <c r="K684">
        <v>7.29</v>
      </c>
      <c r="L684">
        <v>589</v>
      </c>
      <c r="M684">
        <v>1767</v>
      </c>
      <c r="N684">
        <v>5610</v>
      </c>
      <c r="P684">
        <v>1</v>
      </c>
    </row>
    <row r="685" spans="1:20" x14ac:dyDescent="0.15">
      <c r="A685">
        <v>2400</v>
      </c>
      <c r="B685">
        <v>0.96</v>
      </c>
      <c r="C685">
        <v>2599.1724137931001</v>
      </c>
      <c r="D685">
        <v>7537.6</v>
      </c>
      <c r="E685">
        <v>18090.240000000002</v>
      </c>
      <c r="F685">
        <v>0.80401066666666698</v>
      </c>
      <c r="G685">
        <v>37</v>
      </c>
      <c r="I685">
        <v>4829</v>
      </c>
      <c r="J685">
        <v>4790</v>
      </c>
      <c r="K685">
        <v>7.25</v>
      </c>
      <c r="L685">
        <v>549</v>
      </c>
      <c r="M685">
        <v>1647</v>
      </c>
      <c r="N685">
        <v>5620</v>
      </c>
      <c r="P685">
        <v>1.5</v>
      </c>
      <c r="Q685">
        <v>3.38</v>
      </c>
      <c r="R685">
        <v>36.94</v>
      </c>
      <c r="S685">
        <v>16.8</v>
      </c>
      <c r="T685">
        <v>1.4</v>
      </c>
    </row>
    <row r="686" spans="1:20" x14ac:dyDescent="0.15">
      <c r="A686">
        <v>2400</v>
      </c>
      <c r="B686">
        <v>0.96</v>
      </c>
      <c r="C686">
        <v>2659.8620689655199</v>
      </c>
      <c r="D686">
        <v>7713.6</v>
      </c>
      <c r="E686">
        <v>18512.64</v>
      </c>
      <c r="F686">
        <v>0.82278399999999996</v>
      </c>
      <c r="G686">
        <v>37</v>
      </c>
      <c r="I686">
        <v>4784</v>
      </c>
      <c r="J686">
        <v>4817</v>
      </c>
      <c r="K686">
        <v>7.43</v>
      </c>
      <c r="L686">
        <v>545</v>
      </c>
      <c r="M686">
        <v>1635</v>
      </c>
      <c r="N686">
        <v>5570</v>
      </c>
      <c r="P686">
        <v>1.2</v>
      </c>
    </row>
    <row r="687" spans="1:20" x14ac:dyDescent="0.15">
      <c r="A687">
        <v>2400</v>
      </c>
      <c r="B687">
        <v>0.96</v>
      </c>
      <c r="C687">
        <v>2670.3448275862102</v>
      </c>
      <c r="D687">
        <v>7744</v>
      </c>
      <c r="E687">
        <v>18585.599999999999</v>
      </c>
      <c r="F687">
        <v>0.82602666666666602</v>
      </c>
      <c r="G687">
        <v>37</v>
      </c>
      <c r="I687">
        <v>4697</v>
      </c>
      <c r="J687">
        <v>4721</v>
      </c>
      <c r="K687">
        <v>7.55</v>
      </c>
      <c r="L687">
        <v>580</v>
      </c>
      <c r="M687">
        <v>1740</v>
      </c>
      <c r="N687">
        <v>5640</v>
      </c>
      <c r="P687">
        <v>1</v>
      </c>
    </row>
    <row r="688" spans="1:20" x14ac:dyDescent="0.15">
      <c r="A688">
        <v>2640</v>
      </c>
      <c r="B688">
        <v>1.056</v>
      </c>
      <c r="C688">
        <v>2778.4326018808802</v>
      </c>
      <c r="D688">
        <v>8057.4545454545496</v>
      </c>
      <c r="E688">
        <v>21271.68</v>
      </c>
      <c r="F688">
        <v>0.94540800000000003</v>
      </c>
      <c r="G688">
        <v>37</v>
      </c>
      <c r="I688">
        <v>4888</v>
      </c>
      <c r="J688">
        <v>4910</v>
      </c>
      <c r="K688">
        <v>7.12</v>
      </c>
      <c r="L688">
        <v>579</v>
      </c>
      <c r="M688">
        <v>1737</v>
      </c>
      <c r="N688">
        <v>5570</v>
      </c>
      <c r="P688">
        <v>1.4</v>
      </c>
    </row>
    <row r="689" spans="1:20" x14ac:dyDescent="0.15">
      <c r="A689">
        <v>2640</v>
      </c>
      <c r="B689">
        <v>1.056</v>
      </c>
      <c r="C689">
        <v>2786.6144200627</v>
      </c>
      <c r="D689">
        <v>8081.1818181818198</v>
      </c>
      <c r="E689">
        <v>21334.32</v>
      </c>
      <c r="F689">
        <v>0.94819200000000003</v>
      </c>
      <c r="G689">
        <v>37</v>
      </c>
      <c r="I689">
        <v>4768</v>
      </c>
      <c r="J689">
        <v>4801</v>
      </c>
      <c r="K689">
        <v>7.24</v>
      </c>
      <c r="L689">
        <v>603.79999999999995</v>
      </c>
      <c r="M689">
        <v>1811.4</v>
      </c>
      <c r="N689">
        <v>5610</v>
      </c>
      <c r="P689">
        <v>0.9</v>
      </c>
      <c r="Q689">
        <v>3.89</v>
      </c>
      <c r="R689">
        <v>37.520000000000003</v>
      </c>
      <c r="S689">
        <v>10.4</v>
      </c>
      <c r="T689">
        <v>1.4</v>
      </c>
    </row>
    <row r="690" spans="1:20" x14ac:dyDescent="0.15">
      <c r="A690">
        <v>2640</v>
      </c>
      <c r="B690">
        <v>1.056</v>
      </c>
      <c r="C690">
        <v>2991.7241379310299</v>
      </c>
      <c r="D690">
        <v>8676</v>
      </c>
      <c r="E690">
        <v>22904.639999999999</v>
      </c>
      <c r="F690">
        <v>1.017984</v>
      </c>
      <c r="G690">
        <v>37</v>
      </c>
      <c r="I690">
        <v>4618</v>
      </c>
      <c r="J690">
        <v>4651</v>
      </c>
      <c r="K690">
        <v>7.24</v>
      </c>
      <c r="L690">
        <v>634</v>
      </c>
      <c r="M690">
        <v>1902</v>
      </c>
      <c r="N690">
        <v>5650</v>
      </c>
      <c r="P690">
        <v>1.2</v>
      </c>
    </row>
    <row r="691" spans="1:20" x14ac:dyDescent="0.15">
      <c r="A691">
        <v>2640</v>
      </c>
      <c r="B691">
        <v>1.056</v>
      </c>
      <c r="C691">
        <v>2970</v>
      </c>
      <c r="D691">
        <v>8613</v>
      </c>
      <c r="E691">
        <v>22738.32</v>
      </c>
      <c r="F691">
        <v>1.0105919999999999</v>
      </c>
      <c r="G691">
        <v>37</v>
      </c>
      <c r="I691">
        <v>4854</v>
      </c>
      <c r="J691">
        <v>4833</v>
      </c>
      <c r="K691">
        <v>7.38</v>
      </c>
      <c r="L691">
        <v>595</v>
      </c>
      <c r="M691">
        <v>1785</v>
      </c>
      <c r="N691">
        <v>5580</v>
      </c>
      <c r="P691">
        <v>1.2</v>
      </c>
    </row>
    <row r="692" spans="1:20" x14ac:dyDescent="0.15">
      <c r="A692">
        <v>2640</v>
      </c>
      <c r="B692">
        <v>1.056</v>
      </c>
      <c r="C692">
        <v>2890.43887147335</v>
      </c>
      <c r="D692">
        <v>8382.2727272727298</v>
      </c>
      <c r="E692">
        <v>22129.200000000001</v>
      </c>
      <c r="F692">
        <v>0.98351999999999995</v>
      </c>
      <c r="G692">
        <v>37</v>
      </c>
      <c r="I692">
        <v>4741</v>
      </c>
      <c r="J692">
        <v>4712</v>
      </c>
      <c r="K692">
        <v>7.15</v>
      </c>
      <c r="L692">
        <v>607</v>
      </c>
      <c r="M692">
        <v>1821</v>
      </c>
      <c r="N692">
        <v>5300</v>
      </c>
      <c r="P692">
        <v>1.4</v>
      </c>
      <c r="Q692">
        <v>4.2699999999999996</v>
      </c>
      <c r="R692">
        <v>36.299999999999997</v>
      </c>
      <c r="S692">
        <v>7.4</v>
      </c>
      <c r="T692">
        <v>1</v>
      </c>
    </row>
    <row r="693" spans="1:20" x14ac:dyDescent="0.15">
      <c r="A693">
        <v>2640</v>
      </c>
      <c r="B693">
        <v>1.056</v>
      </c>
      <c r="C693">
        <v>3001.5987460814999</v>
      </c>
      <c r="D693">
        <v>8704.6363636363603</v>
      </c>
      <c r="E693">
        <v>22980.240000000002</v>
      </c>
      <c r="F693">
        <v>1.021344</v>
      </c>
      <c r="G693">
        <v>37</v>
      </c>
      <c r="I693">
        <v>4798</v>
      </c>
      <c r="J693">
        <v>4807</v>
      </c>
      <c r="K693">
        <v>7.48</v>
      </c>
      <c r="L693">
        <v>581</v>
      </c>
      <c r="M693">
        <v>1743</v>
      </c>
      <c r="N693">
        <v>5220</v>
      </c>
      <c r="P693">
        <v>1.3</v>
      </c>
    </row>
    <row r="694" spans="1:20" x14ac:dyDescent="0.15">
      <c r="A694">
        <v>2640</v>
      </c>
      <c r="B694">
        <v>1.056</v>
      </c>
      <c r="C694">
        <v>2981.2852664576799</v>
      </c>
      <c r="D694">
        <v>8645.7272727272702</v>
      </c>
      <c r="E694">
        <v>22824.720000000001</v>
      </c>
      <c r="F694">
        <v>1.014432</v>
      </c>
      <c r="G694">
        <v>37</v>
      </c>
      <c r="I694">
        <v>4814</v>
      </c>
      <c r="J694">
        <v>4838</v>
      </c>
      <c r="K694">
        <v>7.22</v>
      </c>
      <c r="L694">
        <v>596</v>
      </c>
      <c r="M694">
        <v>1788</v>
      </c>
      <c r="N694">
        <v>5320</v>
      </c>
      <c r="P694">
        <v>0.7</v>
      </c>
    </row>
    <row r="695" spans="1:20" x14ac:dyDescent="0.15">
      <c r="A695">
        <v>2640</v>
      </c>
      <c r="B695">
        <v>1.056</v>
      </c>
      <c r="C695">
        <v>2613.3855799373</v>
      </c>
      <c r="D695">
        <v>7578.8181818181802</v>
      </c>
      <c r="E695">
        <v>20008.080000000002</v>
      </c>
      <c r="F695">
        <v>0.88924800000000004</v>
      </c>
      <c r="G695">
        <v>37</v>
      </c>
      <c r="I695">
        <v>4817</v>
      </c>
      <c r="J695">
        <v>4810</v>
      </c>
      <c r="K695">
        <v>7.33</v>
      </c>
      <c r="L695">
        <v>576</v>
      </c>
      <c r="M695">
        <v>1728</v>
      </c>
      <c r="N695">
        <v>5320</v>
      </c>
      <c r="P695">
        <v>1.2</v>
      </c>
    </row>
    <row r="696" spans="1:20" x14ac:dyDescent="0.15">
      <c r="A696">
        <v>2640</v>
      </c>
      <c r="B696">
        <v>1.056</v>
      </c>
      <c r="C696">
        <v>2769.6865203761799</v>
      </c>
      <c r="D696">
        <v>8032.0909090909099</v>
      </c>
      <c r="E696">
        <v>21204.720000000001</v>
      </c>
      <c r="F696">
        <v>0.94243200000000005</v>
      </c>
      <c r="G696">
        <v>37</v>
      </c>
      <c r="I696">
        <v>4743</v>
      </c>
      <c r="J696">
        <v>4653</v>
      </c>
      <c r="K696">
        <v>7.21</v>
      </c>
      <c r="L696">
        <v>579</v>
      </c>
      <c r="M696">
        <v>1737</v>
      </c>
      <c r="N696">
        <v>5040</v>
      </c>
      <c r="P696">
        <v>1.5</v>
      </c>
      <c r="Q696">
        <v>3.88</v>
      </c>
      <c r="R696">
        <v>35.200000000000003</v>
      </c>
      <c r="S696">
        <v>6.8</v>
      </c>
      <c r="T696">
        <v>1.4</v>
      </c>
    </row>
    <row r="697" spans="1:20" x14ac:dyDescent="0.15">
      <c r="A697">
        <v>2640</v>
      </c>
      <c r="B697">
        <v>1.056</v>
      </c>
      <c r="C697">
        <v>2412.2257053291501</v>
      </c>
      <c r="D697">
        <v>6995.4545454545496</v>
      </c>
      <c r="E697">
        <v>18468</v>
      </c>
      <c r="F697">
        <v>0.82079999999999997</v>
      </c>
      <c r="G697">
        <v>37</v>
      </c>
      <c r="I697">
        <v>4775</v>
      </c>
      <c r="J697">
        <v>4805</v>
      </c>
      <c r="K697">
        <v>7.32</v>
      </c>
      <c r="L697">
        <v>623</v>
      </c>
      <c r="M697">
        <v>1869</v>
      </c>
      <c r="N697">
        <v>4670</v>
      </c>
      <c r="P697">
        <v>1.2</v>
      </c>
    </row>
    <row r="698" spans="1:20" x14ac:dyDescent="0.15">
      <c r="A698">
        <v>2640</v>
      </c>
      <c r="B698">
        <v>1.056</v>
      </c>
      <c r="C698">
        <v>2404.6081504702202</v>
      </c>
      <c r="D698">
        <v>6973.3636363636397</v>
      </c>
      <c r="E698">
        <v>18409.68</v>
      </c>
      <c r="F698">
        <v>0.81820800000000005</v>
      </c>
      <c r="G698">
        <v>37</v>
      </c>
      <c r="I698">
        <v>4742</v>
      </c>
      <c r="J698">
        <v>4759</v>
      </c>
      <c r="K698">
        <v>7.13</v>
      </c>
      <c r="L698">
        <v>674</v>
      </c>
      <c r="M698">
        <v>2022</v>
      </c>
      <c r="N698">
        <v>4720</v>
      </c>
      <c r="P698">
        <v>1.4</v>
      </c>
    </row>
    <row r="699" spans="1:20" x14ac:dyDescent="0.15">
      <c r="A699">
        <v>2640</v>
      </c>
      <c r="B699">
        <v>1.056</v>
      </c>
      <c r="C699">
        <v>2445.7993730407502</v>
      </c>
      <c r="D699">
        <v>7092.8181818181802</v>
      </c>
      <c r="E699">
        <v>18725.04</v>
      </c>
      <c r="F699">
        <v>0.83222399999999996</v>
      </c>
      <c r="G699">
        <v>37</v>
      </c>
      <c r="I699">
        <v>4737</v>
      </c>
      <c r="J699">
        <v>4713</v>
      </c>
      <c r="K699">
        <v>7.26</v>
      </c>
      <c r="L699">
        <v>678</v>
      </c>
      <c r="M699">
        <v>2034</v>
      </c>
      <c r="N699">
        <v>4810</v>
      </c>
      <c r="P699">
        <v>1</v>
      </c>
      <c r="Q699">
        <v>5.23</v>
      </c>
      <c r="R699">
        <v>32.04</v>
      </c>
      <c r="S699">
        <v>13.6</v>
      </c>
      <c r="T699">
        <v>1</v>
      </c>
    </row>
    <row r="700" spans="1:20" x14ac:dyDescent="0.15">
      <c r="A700">
        <v>2640</v>
      </c>
      <c r="B700">
        <v>1.056</v>
      </c>
      <c r="C700">
        <v>2542.2884012539198</v>
      </c>
      <c r="D700">
        <v>7372.6363636363603</v>
      </c>
      <c r="E700">
        <v>19463.759999999998</v>
      </c>
      <c r="F700">
        <v>0.86505600000000005</v>
      </c>
      <c r="G700">
        <v>37</v>
      </c>
      <c r="I700">
        <v>4689</v>
      </c>
      <c r="J700">
        <v>4668</v>
      </c>
      <c r="K700">
        <v>7.27</v>
      </c>
      <c r="L700">
        <v>743</v>
      </c>
      <c r="M700">
        <v>2229</v>
      </c>
      <c r="N700">
        <v>4830</v>
      </c>
      <c r="P700">
        <v>1.4</v>
      </c>
    </row>
    <row r="701" spans="1:20" x14ac:dyDescent="0.15">
      <c r="A701">
        <v>2640</v>
      </c>
      <c r="B701">
        <v>1.056</v>
      </c>
      <c r="C701">
        <v>2301.3479623824401</v>
      </c>
      <c r="D701">
        <v>6673.9090909090901</v>
      </c>
      <c r="E701">
        <v>17619.12</v>
      </c>
      <c r="F701">
        <v>0.78307199999999999</v>
      </c>
      <c r="G701">
        <v>37</v>
      </c>
      <c r="I701">
        <v>4868</v>
      </c>
      <c r="J701">
        <v>4818</v>
      </c>
      <c r="K701">
        <v>7.26</v>
      </c>
      <c r="L701">
        <v>666</v>
      </c>
      <c r="M701">
        <v>1998</v>
      </c>
      <c r="N701">
        <v>4800</v>
      </c>
      <c r="P701">
        <v>0.8</v>
      </c>
    </row>
    <row r="702" spans="1:20" x14ac:dyDescent="0.15">
      <c r="A702">
        <v>2640</v>
      </c>
      <c r="B702">
        <v>1.056</v>
      </c>
      <c r="C702">
        <v>2467.80564263323</v>
      </c>
      <c r="D702">
        <v>7156.6363636363603</v>
      </c>
      <c r="E702">
        <v>18893.52</v>
      </c>
      <c r="F702">
        <v>0.83971200000000001</v>
      </c>
      <c r="G702">
        <v>37</v>
      </c>
      <c r="I702">
        <v>4842</v>
      </c>
      <c r="J702">
        <v>4791</v>
      </c>
      <c r="K702">
        <v>7.23</v>
      </c>
      <c r="L702">
        <v>671</v>
      </c>
      <c r="M702">
        <v>2013</v>
      </c>
      <c r="N702">
        <v>5100</v>
      </c>
      <c r="P702">
        <v>1.5</v>
      </c>
    </row>
    <row r="703" spans="1:20" x14ac:dyDescent="0.15">
      <c r="A703">
        <v>2880</v>
      </c>
      <c r="B703">
        <v>1.1519999999999999</v>
      </c>
      <c r="C703">
        <v>2821.5517241379298</v>
      </c>
      <c r="D703">
        <v>8182.5</v>
      </c>
      <c r="E703">
        <v>23565.599999999999</v>
      </c>
      <c r="F703">
        <v>1.0473600000000001</v>
      </c>
      <c r="G703">
        <v>37</v>
      </c>
      <c r="I703">
        <v>4716</v>
      </c>
      <c r="J703">
        <v>4762</v>
      </c>
      <c r="K703">
        <v>7.34</v>
      </c>
      <c r="L703">
        <v>651</v>
      </c>
      <c r="M703">
        <v>1953</v>
      </c>
      <c r="N703">
        <v>5180</v>
      </c>
      <c r="P703">
        <v>1.7</v>
      </c>
      <c r="Q703">
        <v>3.05</v>
      </c>
      <c r="R703">
        <v>37.6</v>
      </c>
      <c r="S703">
        <v>7.6</v>
      </c>
      <c r="T703">
        <v>1.4</v>
      </c>
    </row>
    <row r="704" spans="1:20" x14ac:dyDescent="0.15">
      <c r="A704">
        <v>2880</v>
      </c>
      <c r="B704">
        <v>1.1519999999999999</v>
      </c>
      <c r="C704">
        <v>2648.8505747126401</v>
      </c>
      <c r="D704">
        <v>7681.6666666666697</v>
      </c>
      <c r="E704">
        <v>22123.200000000001</v>
      </c>
      <c r="F704">
        <v>0.98325333333333298</v>
      </c>
      <c r="G704">
        <v>37</v>
      </c>
      <c r="I704">
        <v>4813</v>
      </c>
      <c r="J704">
        <v>4709</v>
      </c>
      <c r="K704">
        <v>7.28</v>
      </c>
      <c r="L704">
        <v>696</v>
      </c>
      <c r="M704">
        <v>2088</v>
      </c>
      <c r="N704">
        <v>4850</v>
      </c>
      <c r="P704">
        <v>0.9</v>
      </c>
    </row>
    <row r="705" spans="1:20" x14ac:dyDescent="0.15">
      <c r="A705">
        <v>2880</v>
      </c>
      <c r="B705">
        <v>1.1519999999999999</v>
      </c>
      <c r="C705">
        <v>2547.9885057471301</v>
      </c>
      <c r="D705">
        <v>7389.1666666666697</v>
      </c>
      <c r="E705">
        <v>21280.799999999999</v>
      </c>
      <c r="F705">
        <v>0.94581333333333295</v>
      </c>
      <c r="G705">
        <v>37</v>
      </c>
      <c r="I705">
        <v>4840</v>
      </c>
      <c r="J705">
        <v>4853</v>
      </c>
      <c r="K705">
        <v>7.3</v>
      </c>
      <c r="L705">
        <v>678</v>
      </c>
      <c r="M705">
        <v>2034</v>
      </c>
      <c r="N705">
        <v>4720</v>
      </c>
      <c r="P705">
        <v>0.9</v>
      </c>
    </row>
    <row r="706" spans="1:20" x14ac:dyDescent="0.15">
      <c r="A706">
        <v>2880</v>
      </c>
      <c r="B706">
        <v>1.1519999999999999</v>
      </c>
      <c r="C706">
        <v>2337.35632183908</v>
      </c>
      <c r="D706">
        <v>6778.3333333333303</v>
      </c>
      <c r="E706">
        <v>19521.599999999999</v>
      </c>
      <c r="F706">
        <v>0.86762666666666699</v>
      </c>
      <c r="G706">
        <v>37</v>
      </c>
      <c r="I706">
        <v>4738</v>
      </c>
      <c r="J706">
        <v>4745</v>
      </c>
      <c r="K706">
        <v>7.25</v>
      </c>
      <c r="L706">
        <v>655</v>
      </c>
      <c r="M706">
        <v>1965</v>
      </c>
      <c r="N706">
        <v>4690</v>
      </c>
      <c r="P706">
        <v>1.1000000000000001</v>
      </c>
      <c r="Q706">
        <v>5.0599999999999996</v>
      </c>
      <c r="R706">
        <v>32.32</v>
      </c>
      <c r="S706">
        <v>8.4</v>
      </c>
      <c r="T706">
        <v>1.3</v>
      </c>
    </row>
    <row r="707" spans="1:20" x14ac:dyDescent="0.15">
      <c r="A707">
        <v>2880</v>
      </c>
      <c r="B707">
        <v>1.1519999999999999</v>
      </c>
      <c r="C707">
        <v>2553.4482758620702</v>
      </c>
      <c r="D707">
        <v>7405</v>
      </c>
      <c r="E707">
        <v>21326.400000000001</v>
      </c>
      <c r="F707">
        <v>0.94784000000000002</v>
      </c>
      <c r="G707">
        <v>37</v>
      </c>
      <c r="I707">
        <v>4798</v>
      </c>
      <c r="J707">
        <v>4777</v>
      </c>
      <c r="K707">
        <v>7.33</v>
      </c>
      <c r="L707">
        <v>637</v>
      </c>
      <c r="M707">
        <v>1911</v>
      </c>
      <c r="N707">
        <v>4630</v>
      </c>
      <c r="P707">
        <v>0.9</v>
      </c>
    </row>
    <row r="708" spans="1:20" x14ac:dyDescent="0.15">
      <c r="A708">
        <v>2880</v>
      </c>
      <c r="B708">
        <v>1.1519999999999999</v>
      </c>
      <c r="C708">
        <v>2425.57471264368</v>
      </c>
      <c r="D708">
        <v>7034.1666666666697</v>
      </c>
      <c r="E708">
        <v>20258.400000000001</v>
      </c>
      <c r="F708">
        <v>0.90037333333333303</v>
      </c>
      <c r="G708">
        <v>37</v>
      </c>
      <c r="I708">
        <v>4831</v>
      </c>
      <c r="J708">
        <v>4869</v>
      </c>
      <c r="K708">
        <v>7.1</v>
      </c>
      <c r="L708">
        <v>660</v>
      </c>
      <c r="M708">
        <v>1980</v>
      </c>
      <c r="N708">
        <v>4730</v>
      </c>
      <c r="P708">
        <v>1.1000000000000001</v>
      </c>
    </row>
    <row r="709" spans="1:20" x14ac:dyDescent="0.15">
      <c r="A709">
        <v>2880</v>
      </c>
      <c r="B709">
        <v>1.1519999999999999</v>
      </c>
      <c r="C709">
        <v>2465.5172413793098</v>
      </c>
      <c r="D709">
        <v>7150</v>
      </c>
      <c r="E709">
        <v>20592</v>
      </c>
      <c r="F709">
        <v>0.91520000000000001</v>
      </c>
      <c r="G709">
        <v>37</v>
      </c>
      <c r="I709">
        <v>4730</v>
      </c>
      <c r="J709">
        <v>4723</v>
      </c>
      <c r="K709">
        <v>7.44</v>
      </c>
      <c r="L709">
        <v>639</v>
      </c>
      <c r="M709">
        <v>1917</v>
      </c>
      <c r="N709">
        <v>4720</v>
      </c>
      <c r="P709">
        <v>0.8</v>
      </c>
    </row>
    <row r="710" spans="1:20" x14ac:dyDescent="0.15">
      <c r="A710">
        <v>2880</v>
      </c>
      <c r="B710">
        <v>1.1519999999999999</v>
      </c>
      <c r="C710">
        <v>2583.0459770114899</v>
      </c>
      <c r="D710">
        <v>7490.8333333333303</v>
      </c>
      <c r="E710">
        <v>21573.599999999999</v>
      </c>
      <c r="F710">
        <v>0.95882666666666705</v>
      </c>
      <c r="G710">
        <v>37</v>
      </c>
      <c r="I710">
        <v>4806</v>
      </c>
      <c r="J710">
        <v>4737</v>
      </c>
      <c r="K710">
        <v>7.21</v>
      </c>
      <c r="L710">
        <v>661</v>
      </c>
      <c r="M710">
        <v>1983</v>
      </c>
      <c r="N710">
        <v>4930</v>
      </c>
      <c r="P710">
        <v>0.8</v>
      </c>
      <c r="Q710">
        <v>5.36</v>
      </c>
      <c r="R710">
        <v>32.6</v>
      </c>
      <c r="S710">
        <v>8.4</v>
      </c>
      <c r="T710">
        <v>1</v>
      </c>
    </row>
    <row r="711" spans="1:20" x14ac:dyDescent="0.15">
      <c r="A711">
        <v>3120</v>
      </c>
      <c r="B711">
        <v>1.248</v>
      </c>
      <c r="C711">
        <v>2406.2864721485398</v>
      </c>
      <c r="D711">
        <v>6978.2307692307704</v>
      </c>
      <c r="E711">
        <v>21772.080000000002</v>
      </c>
      <c r="F711">
        <v>0.96764799999999995</v>
      </c>
      <c r="G711">
        <v>37</v>
      </c>
      <c r="I711">
        <v>4800</v>
      </c>
      <c r="J711">
        <v>4778</v>
      </c>
      <c r="K711">
        <v>7.3</v>
      </c>
      <c r="L711">
        <v>650</v>
      </c>
      <c r="M711">
        <v>1950</v>
      </c>
      <c r="N711">
        <v>4630</v>
      </c>
      <c r="P711">
        <v>1.1000000000000001</v>
      </c>
    </row>
    <row r="712" spans="1:20" x14ac:dyDescent="0.15">
      <c r="A712">
        <v>3120</v>
      </c>
      <c r="B712">
        <v>1.248</v>
      </c>
      <c r="C712">
        <v>2464.93368700265</v>
      </c>
      <c r="D712">
        <v>7148.3076923076896</v>
      </c>
      <c r="E712">
        <v>22302.720000000001</v>
      </c>
      <c r="F712">
        <v>0.991232</v>
      </c>
      <c r="G712">
        <v>37</v>
      </c>
      <c r="I712">
        <v>4779</v>
      </c>
      <c r="J712">
        <v>4722</v>
      </c>
      <c r="K712">
        <v>7.44</v>
      </c>
      <c r="L712">
        <v>674</v>
      </c>
      <c r="M712">
        <v>2022</v>
      </c>
      <c r="N712">
        <v>4490</v>
      </c>
      <c r="P712">
        <v>0.9</v>
      </c>
    </row>
    <row r="713" spans="1:20" x14ac:dyDescent="0.15">
      <c r="A713">
        <v>3120</v>
      </c>
      <c r="B713">
        <v>1.248</v>
      </c>
      <c r="C713">
        <v>2515.70291777188</v>
      </c>
      <c r="D713">
        <v>7295.5384615384601</v>
      </c>
      <c r="E713">
        <v>22762.080000000002</v>
      </c>
      <c r="F713">
        <v>1.0116480000000001</v>
      </c>
      <c r="G713">
        <v>37</v>
      </c>
      <c r="I713">
        <v>4753</v>
      </c>
      <c r="J713">
        <v>4773</v>
      </c>
      <c r="K713">
        <v>7.46</v>
      </c>
      <c r="L713">
        <v>618</v>
      </c>
      <c r="M713">
        <v>1854</v>
      </c>
      <c r="N713">
        <v>4460</v>
      </c>
      <c r="P713">
        <v>1</v>
      </c>
      <c r="Q713">
        <v>3.21</v>
      </c>
      <c r="R713">
        <v>31.08</v>
      </c>
      <c r="S713">
        <v>5.8</v>
      </c>
      <c r="T713">
        <v>0.6</v>
      </c>
    </row>
    <row r="714" spans="1:20" x14ac:dyDescent="0.15">
      <c r="A714">
        <v>3120</v>
      </c>
      <c r="B714">
        <v>1.248</v>
      </c>
      <c r="C714">
        <v>2291.3262599469499</v>
      </c>
      <c r="D714">
        <v>6644.8461538461497</v>
      </c>
      <c r="E714">
        <v>20731.919999999998</v>
      </c>
      <c r="F714">
        <v>0.92141866666666705</v>
      </c>
      <c r="G714">
        <v>37</v>
      </c>
      <c r="I714">
        <v>4756</v>
      </c>
      <c r="J714">
        <v>4779</v>
      </c>
      <c r="K714">
        <v>7.16</v>
      </c>
      <c r="L714">
        <v>633</v>
      </c>
      <c r="M714">
        <v>1899</v>
      </c>
      <c r="N714">
        <v>4270</v>
      </c>
      <c r="P714">
        <v>1</v>
      </c>
    </row>
    <row r="715" spans="1:20" x14ac:dyDescent="0.15">
      <c r="A715">
        <v>3120</v>
      </c>
      <c r="B715">
        <v>1.248</v>
      </c>
      <c r="C715">
        <v>2525.9151193633902</v>
      </c>
      <c r="D715">
        <v>7325.1538461538503</v>
      </c>
      <c r="E715">
        <v>22854.48</v>
      </c>
      <c r="F715">
        <v>1.0157546666666699</v>
      </c>
      <c r="G715">
        <v>37</v>
      </c>
      <c r="I715">
        <v>4709</v>
      </c>
      <c r="J715">
        <v>4754</v>
      </c>
      <c r="K715">
        <v>7.27</v>
      </c>
      <c r="L715">
        <v>598</v>
      </c>
      <c r="M715">
        <v>1794</v>
      </c>
      <c r="N715">
        <v>4140</v>
      </c>
      <c r="P715">
        <v>0.7</v>
      </c>
    </row>
    <row r="716" spans="1:20" x14ac:dyDescent="0.15">
      <c r="A716">
        <v>3120</v>
      </c>
      <c r="B716">
        <v>1.248</v>
      </c>
      <c r="C716">
        <v>2415.0397877984101</v>
      </c>
      <c r="D716">
        <v>7003.6153846153902</v>
      </c>
      <c r="E716">
        <v>21851.279999999999</v>
      </c>
      <c r="F716">
        <v>0.97116800000000003</v>
      </c>
      <c r="G716">
        <v>37</v>
      </c>
      <c r="K716">
        <v>7.12</v>
      </c>
      <c r="L716">
        <v>693</v>
      </c>
      <c r="M716">
        <v>2079</v>
      </c>
      <c r="N716">
        <v>4400</v>
      </c>
      <c r="P716">
        <v>0.8</v>
      </c>
    </row>
    <row r="717" spans="1:20" x14ac:dyDescent="0.15">
      <c r="A717">
        <v>3120</v>
      </c>
      <c r="B717">
        <v>1.248</v>
      </c>
      <c r="C717">
        <v>0</v>
      </c>
      <c r="D717">
        <v>0</v>
      </c>
      <c r="E717">
        <v>0</v>
      </c>
      <c r="F717">
        <v>0</v>
      </c>
      <c r="M717">
        <v>0</v>
      </c>
    </row>
  </sheetData>
  <phoneticPr fontId="39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运行数据</vt:lpstr>
      <vt:lpstr>厌氧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dc:description/>
  <cp:lastModifiedBy>yuhui wang</cp:lastModifiedBy>
  <cp:revision>1</cp:revision>
  <cp:lastPrinted>2011-02-24T02:15:00Z</cp:lastPrinted>
  <dcterms:created xsi:type="dcterms:W3CDTF">1996-12-17T01:32:00Z</dcterms:created>
  <dcterms:modified xsi:type="dcterms:W3CDTF">2021-04-16T14:16:36Z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2052-11.1.0.10314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